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0" yWindow="740" windowWidth="30240" windowHeight="18900" tabRatio="600" firstSheet="0" activeTab="2" autoFilterDateGrouping="1"/>
  </bookViews>
  <sheets>
    <sheet xmlns:r="http://schemas.openxmlformats.org/officeDocument/2006/relationships" name="Start &amp; Methodology" sheetId="1" state="visible" r:id="rId1"/>
    <sheet xmlns:r="http://schemas.openxmlformats.org/officeDocument/2006/relationships" name="Key findings" sheetId="2" state="visible" r:id="rId2"/>
    <sheet xmlns:r="http://schemas.openxmlformats.org/officeDocument/2006/relationships" name="Calculations" sheetId="3" state="visible" r:id="rId3"/>
    <sheet xmlns:r="http://schemas.openxmlformats.org/officeDocument/2006/relationships" name="Sources" sheetId="4" state="visible" r:id="rId4"/>
    <sheet xmlns:r="http://schemas.openxmlformats.org/officeDocument/2006/relationships" name="Hotspots_Potential" sheetId="5" state="visible" r:id="rId5"/>
    <sheet xmlns:r="http://schemas.openxmlformats.org/officeDocument/2006/relationships" name="Sensitivities" sheetId="6" state="visible" r:id="rId6"/>
    <sheet xmlns:r="http://schemas.openxmlformats.org/officeDocument/2006/relationships" name="Schools_Priority" sheetId="7" state="visible" r:id="rId7"/>
    <sheet xmlns:r="http://schemas.openxmlformats.org/officeDocument/2006/relationships" name="Accident_Events" sheetId="8" state="visible" r:id="rId8"/>
    <sheet xmlns:r="http://schemas.openxmlformats.org/officeDocument/2006/relationships" name="OSM_Infrastructure" sheetId="9" state="visible" r:id="rId9"/>
    <sheet xmlns:r="http://schemas.openxmlformats.org/officeDocument/2006/relationships" name="Schools_Hotspots" sheetId="10" state="visible" r:id="rId10"/>
    <sheet xmlns:r="http://schemas.openxmlformats.org/officeDocument/2006/relationships" name="QA" sheetId="11" state="visible" r:id="rId11"/>
    <sheet xmlns:r="http://schemas.openxmlformats.org/officeDocument/2006/relationships" name="Analysis_Helper" sheetId="12" state="visible" r:id="rId12"/>
  </sheets>
  <definedNames>
    <definedName name="_xlnm.Print_Area" localSheetId="0">'Start &amp; Methodology'!$A$1:$H$32</definedName>
    <definedName name="_xlnm.Print_Area" localSheetId="1">'Key findings'!$A$1:$H$36</definedName>
    <definedName name="_xlnm.Print_Area" localSheetId="2">'Calculations'!$A$1:$G$37</definedName>
    <definedName name="_xlnm.Print_Area" localSheetId="3">'Sources'!$A$1:$H$59</definedName>
    <definedName name="_xlnm._FilterDatabase" localSheetId="4" hidden="1">'Hotspots_Potential'!$A$4:$AL$406</definedName>
    <definedName name="_xlnm.Print_Area" localSheetId="5">'Sensitivities'!$A$1:$H$43</definedName>
    <definedName name="_xlnm._FilterDatabase" localSheetId="6" hidden="1">'Schools_Priority'!$A$4:$I$256</definedName>
    <definedName name="_xlnm._FilterDatabase" localSheetId="8" hidden="1">'OSM_Infrastructure'!$A$4:$W$404</definedName>
    <definedName name="_xlnm.Print_Area" localSheetId="10">'QA'!$A$1:$E$19</definedName>
    <definedName name="_xlnm._FilterDatabase" localSheetId="11" hidden="1">'Analysis_Helper'!$A$1:$C$401</definedName>
  </definedNames>
  <calcPr calcId="191029" fullCalcOnLoad="1" iterateDelta="0.0001" forceFullCalc="1"/>
</workbook>
</file>

<file path=xl/styles.xml><?xml version="1.0" encoding="utf-8"?>
<styleSheet xmlns="http://schemas.openxmlformats.org/spreadsheetml/2006/main">
  <numFmts count="9">
    <numFmt numFmtId="164" formatCode="0.00&quot; Mio. €&quot;"/>
    <numFmt numFmtId="165" formatCode="0.0%"/>
    <numFmt numFmtId="166" formatCode="0.00\x"/>
    <numFmt numFmtId="167" formatCode="#,##0&quot; €&quot;"/>
    <numFmt numFmtId="168" formatCode="0.0000"/>
    <numFmt numFmtId="169" formatCode="0.0"/>
    <numFmt numFmtId="170" formatCode="0.000000"/>
    <numFmt numFmtId="171" formatCode="#,##0\ [$€-407];[Red]\(#,##0\ [$€-407]\);\-"/>
    <numFmt numFmtId="172" formatCode="0.0&quot; Mio. €&quot;"/>
  </numFmts>
  <fonts count="54">
    <font>
      <name val="Calibri"/>
      <charset val="1"/>
      <family val="2"/>
      <color theme="1"/>
      <sz val="11"/>
    </font>
    <font>
      <name val="Noto Sans"/>
      <charset val="1"/>
      <family val="1"/>
      <b val="1"/>
      <color rgb="FFFFFFFF"/>
      <sz val="16"/>
    </font>
    <font>
      <name val="Noto Sans"/>
      <charset val="1"/>
      <family val="1"/>
      <i val="1"/>
      <color rgb="FF666666"/>
      <sz val="10"/>
    </font>
    <font>
      <name val="Cambria"/>
      <charset val="1"/>
      <family val="1"/>
      <b val="1"/>
      <color rgb="FF17365D"/>
      <sz val="13"/>
    </font>
    <font>
      <name val="Noto Sans"/>
      <charset val="1"/>
      <family val="1"/>
      <b val="1"/>
      <color rgb="FFFFFFFF"/>
      <sz val="11"/>
    </font>
    <font>
      <name val="Noto Sans"/>
      <charset val="1"/>
      <family val="1"/>
      <sz val="10"/>
    </font>
    <font>
      <name val="Noto Sans"/>
      <charset val="1"/>
      <family val="1"/>
      <b val="1"/>
      <color rgb="FF7F6000"/>
      <sz val="10"/>
    </font>
    <font>
      <name val="Noto Sans"/>
      <charset val="1"/>
      <family val="1"/>
      <b val="1"/>
      <color rgb="FF17365D"/>
      <sz val="11"/>
    </font>
    <font>
      <name val="Noto Sans"/>
      <charset val="1"/>
      <family val="2"/>
      <color theme="1"/>
      <sz val="11"/>
    </font>
    <font>
      <name val="Cambria"/>
      <charset val="1"/>
      <family val="1"/>
      <b val="1"/>
      <color rgb="FF17365D"/>
      <sz val="11"/>
    </font>
    <font>
      <name val="Cambria"/>
      <charset val="1"/>
      <family val="1"/>
      <b val="1"/>
      <sz val="11"/>
    </font>
    <font>
      <name val="Noto Sans"/>
      <charset val="1"/>
      <b val="1"/>
      <color rgb="FF17365D"/>
      <sz val="10"/>
    </font>
    <font>
      <name val="Noto Sans"/>
      <charset val="1"/>
      <b val="1"/>
      <sz val="10"/>
    </font>
    <font>
      <name val="Noto Sans Display"/>
      <charset val="1"/>
      <b val="1"/>
      <color rgb="FFFFFFFF"/>
      <sz val="19"/>
    </font>
    <font>
      <name val="Noto Sans"/>
      <charset val="1"/>
      <color rgb="FF26343D"/>
      <sz val="9"/>
    </font>
    <font>
      <name val="Noto Sans"/>
      <charset val="1"/>
      <i val="1"/>
      <color rgb="FF64727B"/>
      <sz val="9.199999999999999"/>
    </font>
    <font>
      <name val="Noto Sans"/>
      <charset val="1"/>
      <b val="1"/>
      <color rgb="FF1C7C7D"/>
      <sz val="8.1"/>
    </font>
    <font>
      <name val="Noto Sans Display"/>
      <charset val="1"/>
      <b val="1"/>
      <color rgb="FF15324B"/>
      <sz val="22"/>
    </font>
    <font>
      <name val="Noto Sans Display"/>
      <charset val="1"/>
      <b val="1"/>
      <color rgb="FF15324B"/>
      <sz val="12.5"/>
    </font>
    <font>
      <name val="Noto Sans"/>
      <charset val="1"/>
      <b val="1"/>
      <color rgb="FFFFFFFF"/>
      <sz val="8.199999999999999"/>
    </font>
    <font>
      <name val="Noto Sans"/>
      <charset val="1"/>
      <color rgb="FF26343D"/>
      <sz val="8.6"/>
    </font>
    <font>
      <name val="Noto Sans"/>
      <charset val="1"/>
      <b val="1"/>
      <color rgb="FF26343D"/>
      <sz val="8.6"/>
    </font>
    <font>
      <name val="Noto Sans Display"/>
      <charset val="1"/>
      <b val="1"/>
      <color rgb="FF1C7C7D"/>
      <sz val="11.8"/>
    </font>
    <font>
      <name val="Noto Sans"/>
      <charset val="1"/>
      <i val="1"/>
      <color rgb="FF64727B"/>
      <sz val="7.8"/>
    </font>
    <font>
      <name val="Noto Sans"/>
      <charset val="1"/>
      <b val="1"/>
      <color rgb="FF15324B"/>
      <sz val="9.1"/>
    </font>
    <font>
      <name val="Noto Sans"/>
      <charset val="1"/>
      <color rgb="FF64727B"/>
      <sz val="7.8"/>
    </font>
    <font>
      <name val="Noto Sans"/>
      <charset val="1"/>
      <color rgb="FF64727B"/>
      <sz val="8"/>
    </font>
    <font>
      <name val="Noto Sans"/>
      <charset val="1"/>
      <b val="1"/>
      <color rgb="FFFFFFFF"/>
      <sz val="16"/>
    </font>
    <font>
      <name val="Noto Sans"/>
      <charset val="1"/>
      <sz val="10"/>
    </font>
    <font>
      <name val="Aptos"/>
      <sz val="10"/>
    </font>
    <font>
      <name val="Noto Sans"/>
      <charset val="1"/>
      <family val="1"/>
      <b val="1"/>
      <color rgb="FF1F1F1F"/>
      <sz val="11"/>
    </font>
    <font>
      <name val="Noto Sans"/>
      <charset val="1"/>
      <b val="1"/>
      <color rgb="FFFFFFFF"/>
      <sz val="15"/>
    </font>
    <font>
      <name val="Noto Sans"/>
      <charset val="1"/>
      <color rgb="FF666666"/>
      <sz val="10"/>
    </font>
    <font>
      <name val="Aptos"/>
      <color rgb="FF1F1F1F"/>
      <sz val="10"/>
    </font>
    <font>
      <name val="Noto Sans"/>
      <charset val="1"/>
      <b val="1"/>
      <color rgb="FFFFFFFF"/>
      <sz val="10.5"/>
    </font>
    <font>
      <name val="Noto Sans"/>
      <charset val="1"/>
      <b val="1"/>
      <color rgb="FF1F1F1F"/>
      <sz val="9.5"/>
    </font>
    <font>
      <name val="Noto Sans"/>
      <charset val="1"/>
      <b val="1"/>
      <color rgb="FF666666"/>
      <sz val="9"/>
    </font>
    <font>
      <name val="Noto Sans"/>
      <charset val="1"/>
      <color rgb="FF1F1F1F"/>
      <sz val="9"/>
    </font>
    <font>
      <name val="Noto Sans"/>
      <charset val="1"/>
      <color rgb="FF008000"/>
      <sz val="9"/>
    </font>
    <font>
      <name val="Noto Sans"/>
      <charset val="1"/>
      <color rgb="FF1F1F1F"/>
      <sz val="7.8"/>
    </font>
    <font>
      <name val="Cambria"/>
      <charset val="1"/>
      <family val="1"/>
      <b val="1"/>
      <color rgb="FFFFFFFF"/>
      <sz val="14"/>
    </font>
    <font>
      <name val="Cambria"/>
      <charset val="1"/>
      <family val="1"/>
      <b val="1"/>
      <color rgb="FFFFFFFF"/>
      <sz val="11"/>
    </font>
    <font>
      <name val="Cambria"/>
      <charset val="1"/>
      <family val="1"/>
      <color rgb="FF666666"/>
      <sz val="8"/>
    </font>
    <font>
      <name val="Cambria"/>
      <charset val="1"/>
      <family val="1"/>
      <color rgb="FF000000"/>
      <sz val="11"/>
    </font>
    <font>
      <name val="Cambria"/>
      <charset val="1"/>
      <family val="1"/>
      <color rgb="FF008000"/>
      <sz val="11"/>
    </font>
    <font>
      <name val="Noto Sans"/>
      <charset val="1"/>
      <family val="1"/>
      <b val="1"/>
      <color rgb="FFFFFFFF"/>
      <sz val="14"/>
    </font>
    <font>
      <name val="Cambria"/>
      <charset val="1"/>
      <family val="1"/>
      <b val="1"/>
      <color rgb="FFFFFFFF"/>
      <sz val="16"/>
    </font>
    <font>
      <name val="Calibri"/>
      <charset val="1"/>
      <family val="2"/>
      <color theme="10"/>
      <sz val="12"/>
    </font>
    <font>
      <name val="Noto Sans"/>
      <charset val="1"/>
      <family val="2"/>
      <color rgb="FF1C7C7D"/>
      <sz val="7.8"/>
      <u val="single"/>
    </font>
    <font>
      <name val="Arial"/>
      <charset val="1"/>
      <family val="1"/>
      <b val="1"/>
      <color rgb="FFFFFFFF"/>
      <sz val="16"/>
    </font>
    <font>
      <name val="Arial"/>
      <charset val="1"/>
      <b val="1"/>
      <color rgb="FFFFFFFF"/>
      <sz val="19"/>
    </font>
    <font>
      <name val="Arial"/>
      <charset val="1"/>
      <b val="1"/>
      <color rgb="FFFFFFFF"/>
      <sz val="16"/>
    </font>
    <font>
      <name val="Arial"/>
      <charset val="1"/>
      <b val="1"/>
      <color rgb="FFFFFFFF"/>
      <sz val="15"/>
    </font>
    <font>
      <name val="Arial"/>
      <charset val="1"/>
      <family val="1"/>
      <b val="1"/>
      <color rgb="FFFFFFFF"/>
      <sz val="14"/>
    </font>
  </fonts>
  <fills count="15">
    <fill>
      <patternFill/>
    </fill>
    <fill>
      <patternFill patternType="gray125"/>
    </fill>
    <fill>
      <patternFill patternType="solid">
        <fgColor rgb="FF17365D"/>
        <bgColor rgb="FF15324B"/>
      </patternFill>
    </fill>
    <fill>
      <patternFill patternType="solid">
        <fgColor rgb="FFF3F6F9"/>
        <bgColor rgb="FFF5F7FA"/>
      </patternFill>
    </fill>
    <fill>
      <patternFill patternType="solid">
        <fgColor rgb="FFFCE4D6"/>
        <bgColor rgb="FFFAEBDD"/>
      </patternFill>
    </fill>
    <fill>
      <patternFill patternType="solid">
        <fgColor rgb="FFD9EAF7"/>
        <bgColor rgb="FFE7F1F1"/>
      </patternFill>
    </fill>
    <fill>
      <patternFill patternType="solid">
        <fgColor rgb="FF15324B"/>
        <bgColor rgb="FF17365D"/>
      </patternFill>
    </fill>
    <fill>
      <patternFill patternType="solid">
        <fgColor rgb="FFEDF3F6"/>
        <bgColor rgb="FFE7F1F1"/>
      </patternFill>
    </fill>
    <fill>
      <patternFill patternType="solid">
        <fgColor rgb="FFE7F1F1"/>
        <bgColor rgb="FFEDF3F6"/>
      </patternFill>
    </fill>
    <fill>
      <patternFill patternType="solid">
        <fgColor rgb="FFFAEBDD"/>
        <bgColor rgb="FFFCE4D6"/>
      </patternFill>
    </fill>
    <fill>
      <patternFill patternType="solid">
        <fgColor rgb="FFE7E6E6"/>
        <bgColor rgb="FFE4DFEC"/>
      </patternFill>
    </fill>
    <fill>
      <patternFill patternType="solid">
        <fgColor rgb="FFF5F7FA"/>
        <bgColor rgb="FFF3F6F9"/>
      </patternFill>
    </fill>
    <fill>
      <patternFill patternType="solid">
        <fgColor rgb="FFFFF2CC"/>
        <bgColor rgb="FFFAEBDD"/>
      </patternFill>
    </fill>
    <fill>
      <patternFill patternType="solid">
        <fgColor rgb="FFE4DFEC"/>
        <bgColor rgb="FFE7E6E6"/>
      </patternFill>
    </fill>
    <fill>
      <patternFill patternType="solid">
        <fgColor rgb="FF4472C4"/>
        <bgColor rgb="FF6A5D9C"/>
      </patternFill>
    </fill>
  </fills>
  <borders count="14">
    <border>
      <left/>
      <right/>
      <top/>
      <bottom/>
      <diagonal/>
    </border>
    <border>
      <left style="thin">
        <color rgb="FFFFFFFF"/>
      </left>
      <right style="thin">
        <color rgb="FFFFFFFF"/>
      </right>
      <top style="thin">
        <color rgb="FFFFFFFF"/>
      </top>
      <bottom style="thin">
        <color rgb="FFFFFFFF"/>
      </bottom>
      <diagonal/>
    </border>
    <border>
      <left/>
      <right/>
      <top/>
      <bottom style="thin">
        <color rgb="FF15324B"/>
      </bottom>
      <diagonal/>
    </border>
    <border>
      <left/>
      <right/>
      <top/>
      <bottom style="thin">
        <color rgb="FFC8D4DA"/>
      </bottom>
      <diagonal/>
    </border>
    <border>
      <left style="thin">
        <color rgb="FFFFFFFF"/>
      </left>
      <right style="thin">
        <color rgb="FFFFFFFF"/>
      </right>
      <top/>
      <bottom/>
      <diagonal/>
    </border>
    <border>
      <left/>
      <right/>
      <top/>
      <bottom style="thin">
        <color rgb="FFB7B7B7"/>
      </bottom>
      <diagonal/>
    </border>
    <border>
      <left/>
      <right/>
      <top/>
      <bottom style="thin">
        <color rgb="FFD9DEE7"/>
      </bottom>
      <diagonal/>
    </border>
    <border>
      <left/>
      <right style="thin">
        <color rgb="FFFFFFFF"/>
      </right>
      <top style="thin">
        <color rgb="FFFFFFFF"/>
      </top>
      <bottom/>
      <diagonal/>
    </border>
    <border>
      <left/>
      <right style="thin">
        <color rgb="FFFFFFFF"/>
      </right>
      <top style="thin">
        <color rgb="FFFFFFFF"/>
      </top>
      <bottom style="thin">
        <color rgb="FFFFFFFF"/>
      </bottom>
      <diagonal/>
    </border>
    <border>
      <left style="thin">
        <color rgb="FFFFFFFF"/>
      </left>
      <right/>
      <top/>
      <bottom/>
      <diagonal/>
    </border>
    <border>
      <left/>
      <right style="thin">
        <color rgb="FFFFFFFF"/>
      </right>
      <top/>
      <bottom/>
      <diagonal/>
    </border>
    <border>
      <left style="thin">
        <color rgb="FFFFFFFF"/>
      </left>
      <right/>
      <top/>
      <bottom style="thin">
        <color rgb="FFFFFFFF"/>
      </bottom>
      <diagonal/>
    </border>
    <border>
      <left/>
      <right style="thin">
        <color rgb="FFFFFFFF"/>
      </right>
      <top/>
      <bottom style="thin">
        <color rgb="FFFFFFFF"/>
      </bottom>
      <diagonal/>
    </border>
    <border>
      <left/>
      <right/>
      <top style="thin">
        <color rgb="FFFFFFFF"/>
      </top>
      <bottom/>
      <diagonal/>
    </border>
  </borders>
  <cellStyleXfs count="1">
    <xf numFmtId="0" fontId="0" fillId="0" borderId="0"/>
  </cellStyleXfs>
  <cellXfs count="184">
    <xf numFmtId="0" fontId="0" fillId="0" borderId="0" pivotButton="0" quotePrefix="0" xfId="0"/>
    <xf numFmtId="0" fontId="3" fillId="0" borderId="0" applyAlignment="1" pivotButton="0" quotePrefix="0" xfId="0">
      <alignment vertical="top"/>
    </xf>
    <xf numFmtId="0" fontId="8" fillId="0" borderId="0" applyAlignment="1" pivotButton="0" quotePrefix="0" xfId="0">
      <alignment horizontal="left" vertical="top" wrapText="1"/>
    </xf>
    <xf numFmtId="0" fontId="9" fillId="5" borderId="0" applyAlignment="1" pivotButton="0" quotePrefix="0" xfId="0">
      <alignment vertical="top"/>
    </xf>
    <xf numFmtId="0" fontId="0" fillId="0" borderId="0" applyAlignment="1" pivotButton="0" quotePrefix="0" xfId="0">
      <alignment wrapText="1"/>
    </xf>
    <xf numFmtId="0" fontId="10" fillId="0" borderId="0" applyAlignment="1" pivotButton="0" quotePrefix="0" xfId="0">
      <alignment vertical="top"/>
    </xf>
    <xf numFmtId="0" fontId="8" fillId="0" borderId="0" pivotButton="0" quotePrefix="0" xfId="0"/>
    <xf numFmtId="0" fontId="14" fillId="0" borderId="0" applyAlignment="1" pivotButton="0" quotePrefix="0" xfId="0">
      <alignment vertical="center" wrapText="1"/>
    </xf>
    <xf numFmtId="0" fontId="19" fillId="6" borderId="2" applyAlignment="1" pivotButton="0" quotePrefix="0" xfId="0">
      <alignment horizontal="left" vertical="center" wrapText="1"/>
    </xf>
    <xf numFmtId="0" fontId="19" fillId="6" borderId="2" applyAlignment="1" pivotButton="0" quotePrefix="0" xfId="0">
      <alignment horizontal="center" vertical="center" wrapText="1"/>
    </xf>
    <xf numFmtId="0" fontId="20" fillId="0" borderId="3" applyAlignment="1" pivotButton="0" quotePrefix="0" xfId="0">
      <alignment horizontal="left" vertical="center" wrapText="1"/>
    </xf>
    <xf numFmtId="0" fontId="20" fillId="0" borderId="3" applyAlignment="1" pivotButton="0" quotePrefix="0" xfId="0">
      <alignment horizontal="center" vertical="center" wrapText="1"/>
    </xf>
    <xf numFmtId="164" fontId="20" fillId="0" borderId="3" applyAlignment="1" pivotButton="0" quotePrefix="0" xfId="0">
      <alignment horizontal="center" vertical="center" wrapText="1"/>
    </xf>
    <xf numFmtId="165" fontId="20" fillId="0" borderId="3" applyAlignment="1" pivotButton="0" quotePrefix="0" xfId="0">
      <alignment horizontal="center" vertical="center" wrapText="1"/>
    </xf>
    <xf numFmtId="166" fontId="20" fillId="0" borderId="3" applyAlignment="1" pivotButton="0" quotePrefix="0" xfId="0">
      <alignment horizontal="center" vertical="center" wrapText="1"/>
    </xf>
    <xf numFmtId="0" fontId="21" fillId="8" borderId="3" applyAlignment="1" pivotButton="0" quotePrefix="0" xfId="0">
      <alignment horizontal="left" vertical="center" wrapText="1"/>
    </xf>
    <xf numFmtId="0" fontId="20" fillId="8" borderId="3" applyAlignment="1" pivotButton="0" quotePrefix="0" xfId="0">
      <alignment horizontal="center" vertical="center" wrapText="1"/>
    </xf>
    <xf numFmtId="164" fontId="20" fillId="8" borderId="3" applyAlignment="1" pivotButton="0" quotePrefix="0" xfId="0">
      <alignment horizontal="center" vertical="center" wrapText="1"/>
    </xf>
    <xf numFmtId="165" fontId="20" fillId="8" borderId="3" applyAlignment="1" pivotButton="0" quotePrefix="0" xfId="0">
      <alignment horizontal="center" vertical="center" wrapText="1"/>
    </xf>
    <xf numFmtId="166" fontId="21" fillId="8" borderId="3" applyAlignment="1" pivotButton="0" quotePrefix="0" xfId="0">
      <alignment horizontal="center" vertical="center" wrapText="1"/>
    </xf>
    <xf numFmtId="0" fontId="20" fillId="8" borderId="3" applyAlignment="1" pivotButton="0" quotePrefix="0" xfId="0">
      <alignment horizontal="left" vertical="center" wrapText="1"/>
    </xf>
    <xf numFmtId="0" fontId="26" fillId="0" borderId="0" applyAlignment="1" pivotButton="0" quotePrefix="0" xfId="0">
      <alignment vertical="center" wrapText="1"/>
    </xf>
    <xf numFmtId="165" fontId="26" fillId="0" borderId="0" applyAlignment="1" pivotButton="0" quotePrefix="0" xfId="0">
      <alignment vertical="center" wrapText="1"/>
    </xf>
    <xf numFmtId="166" fontId="26" fillId="0" borderId="0" applyAlignment="1" pivotButton="0" quotePrefix="0" xfId="0">
      <alignment vertical="center" wrapText="1"/>
    </xf>
    <xf numFmtId="0" fontId="28" fillId="0" borderId="0" applyAlignment="1" pivotButton="0" quotePrefix="0" xfId="0">
      <alignment horizontal="left" vertical="top" wrapText="1"/>
    </xf>
    <xf numFmtId="0" fontId="29" fillId="0" borderId="0" applyAlignment="1" pivotButton="0" quotePrefix="0" xfId="0">
      <alignment vertical="top" wrapText="1"/>
    </xf>
    <xf numFmtId="0" fontId="30" fillId="10" borderId="5" applyAlignment="1" pivotButton="0" quotePrefix="0" xfId="0">
      <alignment horizontal="left" vertical="top" wrapText="1"/>
    </xf>
    <xf numFmtId="167" fontId="28" fillId="0" borderId="0" applyAlignment="1" pivotButton="0" quotePrefix="0" xfId="0">
      <alignment horizontal="left" vertical="top" wrapText="1"/>
    </xf>
    <xf numFmtId="165" fontId="28" fillId="0" borderId="0" applyAlignment="1" pivotButton="0" quotePrefix="0" xfId="0">
      <alignment horizontal="left" vertical="top" wrapText="1"/>
    </xf>
    <xf numFmtId="168" fontId="28" fillId="0" borderId="0" applyAlignment="1" pivotButton="0" quotePrefix="0" xfId="0">
      <alignment horizontal="left" vertical="top" wrapText="1"/>
    </xf>
    <xf numFmtId="166" fontId="28" fillId="0" borderId="0" applyAlignment="1" pivotButton="0" quotePrefix="0" xfId="0">
      <alignment horizontal="left" vertical="top" wrapText="1"/>
    </xf>
    <xf numFmtId="0" fontId="28" fillId="0" borderId="0" applyAlignment="1" pivotButton="0" quotePrefix="0" xfId="0">
      <alignment horizontal="left" vertical="center" wrapText="1"/>
    </xf>
    <xf numFmtId="166" fontId="28" fillId="0" borderId="0" applyAlignment="1" pivotButton="0" quotePrefix="0" xfId="0">
      <alignment horizontal="left" vertical="center" wrapText="1"/>
    </xf>
    <xf numFmtId="167" fontId="28" fillId="0" borderId="0" applyAlignment="1" pivotButton="0" quotePrefix="0" xfId="0">
      <alignment horizontal="left" vertical="center" wrapText="1"/>
    </xf>
    <xf numFmtId="165" fontId="28" fillId="0" borderId="0" applyAlignment="1" pivotButton="0" quotePrefix="0" xfId="0">
      <alignment horizontal="left" vertical="center" wrapText="1"/>
    </xf>
    <xf numFmtId="0" fontId="33" fillId="0" borderId="0" applyAlignment="1" pivotButton="0" quotePrefix="0" xfId="0">
      <alignment horizontal="left" vertical="top" wrapText="1"/>
    </xf>
    <xf numFmtId="0" fontId="35" fillId="10" borderId="6" applyAlignment="1" pivotButton="0" quotePrefix="0" xfId="0">
      <alignment horizontal="left" vertical="center" wrapText="1"/>
    </xf>
    <xf numFmtId="0" fontId="35" fillId="11" borderId="0" applyAlignment="1" pivotButton="0" quotePrefix="0" xfId="0">
      <alignment horizontal="left" vertical="center" wrapText="1"/>
    </xf>
    <xf numFmtId="0" fontId="35" fillId="0" borderId="0" applyAlignment="1" pivotButton="0" quotePrefix="0" xfId="0">
      <alignment horizontal="left" vertical="center" wrapText="1"/>
    </xf>
    <xf numFmtId="0" fontId="36" fillId="0" borderId="0" applyAlignment="1" pivotButton="0" quotePrefix="0" xfId="0">
      <alignment horizontal="left" vertical="center" wrapText="1"/>
    </xf>
    <xf numFmtId="0" fontId="37" fillId="0" borderId="0" applyAlignment="1" pivotButton="0" quotePrefix="0" xfId="0">
      <alignment horizontal="left" vertical="center" wrapText="1"/>
    </xf>
    <xf numFmtId="0" fontId="36" fillId="11" borderId="0" applyAlignment="1" pivotButton="0" quotePrefix="0" xfId="0">
      <alignment horizontal="left" vertical="center" wrapText="1"/>
    </xf>
    <xf numFmtId="0" fontId="37" fillId="11" borderId="0" applyAlignment="1" pivotButton="0" quotePrefix="0" xfId="0">
      <alignment horizontal="left" vertical="center" wrapText="1"/>
    </xf>
    <xf numFmtId="0" fontId="39" fillId="0" borderId="0" applyAlignment="1" pivotButton="0" quotePrefix="0" xfId="0">
      <alignment horizontal="left" vertical="center" wrapText="1"/>
    </xf>
    <xf numFmtId="0" fontId="39" fillId="11" borderId="0" applyAlignment="1" pivotButton="0" quotePrefix="0" xfId="0">
      <alignment horizontal="left" vertical="center" wrapText="1"/>
    </xf>
    <xf numFmtId="0" fontId="41" fillId="2" borderId="0" applyAlignment="1" pivotButton="0" quotePrefix="0" xfId="0">
      <alignment vertical="top" wrapText="1"/>
    </xf>
    <xf numFmtId="0" fontId="42" fillId="10" borderId="0" applyAlignment="1" pivotButton="0" quotePrefix="0" xfId="0">
      <alignment vertical="top" wrapText="1"/>
    </xf>
    <xf numFmtId="0" fontId="43" fillId="0" borderId="0" applyAlignment="1" pivotButton="0" quotePrefix="0" xfId="0">
      <alignment vertical="top" wrapText="1"/>
    </xf>
    <xf numFmtId="0" fontId="44" fillId="0" borderId="0" applyAlignment="1" pivotButton="0" quotePrefix="0" xfId="0">
      <alignment vertical="top" wrapText="1"/>
    </xf>
    <xf numFmtId="169" fontId="44" fillId="0" borderId="0" applyAlignment="1" pivotButton="0" quotePrefix="0" xfId="0">
      <alignment vertical="top" wrapText="1"/>
    </xf>
    <xf numFmtId="170" fontId="44" fillId="0" borderId="0" applyAlignment="1" pivotButton="0" quotePrefix="0" xfId="0">
      <alignment vertical="top" wrapText="1"/>
    </xf>
    <xf numFmtId="171" fontId="43" fillId="0" borderId="0" applyAlignment="1" pivotButton="0" quotePrefix="0" xfId="0">
      <alignment vertical="top" wrapText="1"/>
    </xf>
    <xf numFmtId="171" fontId="43" fillId="12" borderId="0" applyAlignment="1" pivotButton="0" quotePrefix="0" xfId="0">
      <alignment vertical="top" wrapText="1"/>
    </xf>
    <xf numFmtId="0" fontId="44" fillId="13" borderId="0" applyAlignment="1" pivotButton="0" quotePrefix="0" xfId="0">
      <alignment vertical="top" wrapText="1"/>
    </xf>
    <xf numFmtId="165" fontId="43" fillId="0" borderId="0" applyAlignment="1" pivotButton="0" quotePrefix="0" xfId="0">
      <alignment vertical="top" wrapText="1"/>
    </xf>
    <xf numFmtId="165" fontId="43" fillId="12" borderId="0" applyAlignment="1" pivotButton="0" quotePrefix="0" xfId="0">
      <alignment vertical="top" wrapText="1"/>
    </xf>
    <xf numFmtId="0" fontId="4" fillId="14" borderId="0" applyAlignment="1" pivotButton="0" quotePrefix="0" xfId="0">
      <alignment horizontal="left" vertical="top" wrapText="1"/>
    </xf>
    <xf numFmtId="167" fontId="8" fillId="0" borderId="0" applyAlignment="1" pivotButton="0" quotePrefix="0" xfId="0">
      <alignment horizontal="left" vertical="top" wrapText="1"/>
    </xf>
    <xf numFmtId="166" fontId="8" fillId="0" borderId="0" applyAlignment="1" pivotButton="0" quotePrefix="0" xfId="0">
      <alignment horizontal="left" vertical="top" wrapText="1"/>
    </xf>
    <xf numFmtId="0" fontId="41" fillId="14" borderId="0" applyAlignment="1" pivotButton="0" quotePrefix="0" xfId="0">
      <alignment horizontal="left" vertical="top" wrapText="1"/>
    </xf>
    <xf numFmtId="0" fontId="8" fillId="0" borderId="0" applyAlignment="1" pivotButton="0" quotePrefix="0" xfId="0">
      <alignment horizontal="left" vertical="center" wrapText="1"/>
    </xf>
    <xf numFmtId="166" fontId="8" fillId="0" borderId="0" applyAlignment="1" pivotButton="0" quotePrefix="0" xfId="0">
      <alignment horizontal="left" vertical="center" wrapText="1"/>
    </xf>
    <xf numFmtId="165" fontId="8" fillId="0" borderId="0" applyAlignment="1" pivotButton="0" quotePrefix="0" xfId="0">
      <alignment horizontal="left" vertical="center" wrapText="1"/>
    </xf>
    <xf numFmtId="165" fontId="8" fillId="0" borderId="0" applyAlignment="1" pivotButton="0" quotePrefix="0" xfId="0">
      <alignment horizontal="left" vertical="top" wrapText="1"/>
    </xf>
    <xf numFmtId="0" fontId="41" fillId="2" borderId="0" applyAlignment="1" pivotButton="0" quotePrefix="0" xfId="0">
      <alignment wrapText="1"/>
    </xf>
    <xf numFmtId="171" fontId="0" fillId="0" borderId="0" pivotButton="0" quotePrefix="0" xfId="0"/>
    <xf numFmtId="0" fontId="0" fillId="0" borderId="0" applyAlignment="1" pivotButton="0" quotePrefix="0" xfId="0">
      <alignment vertical="top"/>
    </xf>
    <xf numFmtId="167" fontId="0" fillId="0" borderId="0" applyAlignment="1" pivotButton="0" quotePrefix="0" xfId="0">
      <alignment vertical="top"/>
    </xf>
    <xf numFmtId="0" fontId="47" fillId="0" borderId="0" pivotButton="0" quotePrefix="0" xfId="0"/>
    <xf numFmtId="0" fontId="41" fillId="2" borderId="0" applyAlignment="1" pivotButton="0" quotePrefix="0" xfId="0">
      <alignment vertical="top"/>
    </xf>
    <xf numFmtId="0" fontId="4" fillId="2" borderId="0" applyAlignment="1" pivotButton="0" quotePrefix="0" xfId="0">
      <alignment vertical="top"/>
    </xf>
    <xf numFmtId="0" fontId="8" fillId="0" borderId="0" applyAlignment="1" pivotButton="0" quotePrefix="0" xfId="0">
      <alignment horizontal="center" vertical="center" wrapText="1"/>
    </xf>
    <xf numFmtId="167" fontId="8" fillId="0" borderId="0" applyAlignment="1" pivotButton="0" quotePrefix="0" xfId="0">
      <alignment horizontal="center" vertical="center" wrapText="1"/>
    </xf>
    <xf numFmtId="165" fontId="8" fillId="0" borderId="0" applyAlignment="1" pivotButton="0" quotePrefix="0" xfId="0">
      <alignment horizontal="center" vertical="center" wrapText="1"/>
    </xf>
    <xf numFmtId="0" fontId="8" fillId="0" borderId="0" applyAlignment="1" pivotButton="0" quotePrefix="0" xfId="0">
      <alignment vertical="center" wrapText="1"/>
    </xf>
    <xf numFmtId="0" fontId="41" fillId="2" borderId="0" pivotButton="0" quotePrefix="0" xfId="0"/>
    <xf numFmtId="167" fontId="0" fillId="0" borderId="0" pivotButton="0" quotePrefix="0" xfId="0"/>
    <xf numFmtId="165" fontId="0" fillId="0" borderId="0" pivotButton="0" quotePrefix="0" xfId="0"/>
    <xf numFmtId="0" fontId="38" fillId="11" borderId="0" applyAlignment="1" pivotButton="0" quotePrefix="0" xfId="0">
      <alignment horizontal="right" vertical="center" wrapText="1"/>
    </xf>
    <xf numFmtId="165" fontId="38" fillId="0" borderId="0" applyAlignment="1" pivotButton="0" quotePrefix="0" xfId="0">
      <alignment horizontal="right" vertical="center" wrapText="1"/>
    </xf>
    <xf numFmtId="165" fontId="38" fillId="11" borderId="0" applyAlignment="1" pivotButton="0" quotePrefix="0" xfId="0">
      <alignment horizontal="right" vertical="center" wrapText="1"/>
    </xf>
    <xf numFmtId="168" fontId="37" fillId="11" borderId="0" applyAlignment="1" pivotButton="0" quotePrefix="0" xfId="0">
      <alignment horizontal="right" vertical="center" wrapText="1"/>
    </xf>
    <xf numFmtId="168" fontId="37" fillId="0" borderId="0" applyAlignment="1" pivotButton="0" quotePrefix="0" xfId="0">
      <alignment horizontal="right" vertical="center" wrapText="1"/>
    </xf>
    <xf numFmtId="167" fontId="38" fillId="0" borderId="0" applyAlignment="1" pivotButton="0" quotePrefix="0" xfId="0">
      <alignment horizontal="right" vertical="center" wrapText="1"/>
    </xf>
    <xf numFmtId="169" fontId="38" fillId="11" borderId="0" applyAlignment="1" pivotButton="0" quotePrefix="0" xfId="0">
      <alignment horizontal="right" vertical="center" wrapText="1"/>
    </xf>
    <xf numFmtId="167" fontId="37" fillId="0" borderId="0" applyAlignment="1" pivotButton="0" quotePrefix="0" xfId="0">
      <alignment horizontal="right" vertical="center" wrapText="1"/>
    </xf>
    <xf numFmtId="169" fontId="38" fillId="0" borderId="0" applyAlignment="1" pivotButton="0" quotePrefix="0" xfId="0">
      <alignment horizontal="right" vertical="center" wrapText="1"/>
    </xf>
    <xf numFmtId="0" fontId="33" fillId="0" borderId="0" applyAlignment="1" pivotButton="0" quotePrefix="0" xfId="0">
      <alignment horizontal="left" vertical="center" wrapText="1"/>
    </xf>
    <xf numFmtId="167" fontId="37" fillId="11" borderId="0" applyAlignment="1" pivotButton="0" quotePrefix="0" xfId="0">
      <alignment horizontal="right" vertical="center" wrapText="1"/>
    </xf>
    <xf numFmtId="0" fontId="48" fillId="0" borderId="0" applyAlignment="1" pivotButton="0" quotePrefix="0" xfId="0">
      <alignment horizontal="left" vertical="center" wrapText="1"/>
    </xf>
    <xf numFmtId="0" fontId="16" fillId="7" borderId="1" applyAlignment="1" pivotButton="0" quotePrefix="0" xfId="0">
      <alignment horizontal="center" vertical="center" wrapText="1"/>
    </xf>
    <xf numFmtId="0" fontId="0" fillId="0" borderId="8" pivotButton="0" quotePrefix="0" xfId="0"/>
    <xf numFmtId="0" fontId="16" fillId="8" borderId="1" applyAlignment="1" pivotButton="0" quotePrefix="0" xfId="0">
      <alignment horizontal="center" vertical="center" wrapText="1"/>
    </xf>
    <xf numFmtId="0" fontId="15" fillId="0" borderId="0" applyAlignment="1" pivotButton="0" quotePrefix="0" xfId="0">
      <alignment horizontal="left" vertical="center"/>
    </xf>
    <xf numFmtId="0" fontId="0" fillId="0" borderId="0" pivotButton="0" quotePrefix="0" xfId="0"/>
    <xf numFmtId="0" fontId="18" fillId="0" borderId="0" applyAlignment="1" pivotButton="0" quotePrefix="0" xfId="0">
      <alignment horizontal="left" vertical="center"/>
    </xf>
    <xf numFmtId="3" fontId="17" fillId="8" borderId="1" applyAlignment="1" pivotButton="0" quotePrefix="0" xfId="0">
      <alignment horizontal="center" vertical="center" wrapText="1"/>
    </xf>
    <xf numFmtId="0" fontId="0" fillId="0" borderId="7" pivotButton="0" quotePrefix="0" xfId="0"/>
    <xf numFmtId="0" fontId="0" fillId="0" borderId="9" pivotButton="0" quotePrefix="0" xfId="0"/>
    <xf numFmtId="0" fontId="0" fillId="0" borderId="10" pivotButton="0" quotePrefix="0" xfId="0"/>
    <xf numFmtId="0" fontId="0" fillId="0" borderId="11" pivotButton="0" quotePrefix="0" xfId="0"/>
    <xf numFmtId="0" fontId="0" fillId="0" borderId="12" pivotButton="0" quotePrefix="0" xfId="0"/>
    <xf numFmtId="166" fontId="17" fillId="8" borderId="1" applyAlignment="1" pivotButton="0" quotePrefix="0" xfId="0">
      <alignment horizontal="center" vertical="center" wrapText="1"/>
    </xf>
    <xf numFmtId="172" fontId="17" fillId="7" borderId="1" applyAlignment="1" pivotButton="0" quotePrefix="0" xfId="0">
      <alignment horizontal="center" vertical="center" wrapText="1"/>
    </xf>
    <xf numFmtId="0" fontId="24" fillId="9" borderId="4" applyAlignment="1" pivotButton="0" quotePrefix="0" xfId="0">
      <alignment horizontal="left" vertical="center" wrapText="1" indent="1"/>
    </xf>
    <xf numFmtId="0" fontId="22" fillId="0" borderId="0" applyAlignment="1" pivotButton="0" quotePrefix="0" xfId="0">
      <alignment horizontal="left" vertical="center"/>
    </xf>
    <xf numFmtId="1" fontId="17" fillId="7" borderId="1" applyAlignment="1" pivotButton="0" quotePrefix="0" xfId="0">
      <alignment horizontal="center" vertical="center" wrapText="1"/>
    </xf>
    <xf numFmtId="0" fontId="25" fillId="0" borderId="0" applyAlignment="1" pivotButton="0" quotePrefix="0" xfId="0">
      <alignment horizontal="right" vertical="center"/>
    </xf>
    <xf numFmtId="0" fontId="13" fillId="6" borderId="0" applyAlignment="1" pivotButton="0" quotePrefix="0" xfId="0">
      <alignment horizontal="left" vertical="center"/>
    </xf>
    <xf numFmtId="0" fontId="23" fillId="0" borderId="0" applyAlignment="1" pivotButton="0" quotePrefix="0" xfId="0">
      <alignment horizontal="left" vertical="center" wrapText="1"/>
    </xf>
    <xf numFmtId="0" fontId="11" fillId="0" borderId="0" applyAlignment="1" pivotButton="0" quotePrefix="0" xfId="0">
      <alignment horizontal="left" vertical="top" wrapText="1"/>
    </xf>
    <xf numFmtId="0" fontId="8" fillId="0" borderId="0" applyAlignment="1" pivotButton="0" quotePrefix="0" xfId="0">
      <alignment horizontal="left" vertical="top" wrapText="1"/>
    </xf>
    <xf numFmtId="0" fontId="7" fillId="0" borderId="0" applyAlignment="1" pivotButton="0" quotePrefix="0" xfId="0">
      <alignment horizontal="left" vertical="top" wrapText="1"/>
    </xf>
    <xf numFmtId="0" fontId="1" fillId="2" borderId="0" applyAlignment="1" pivotButton="0" quotePrefix="0" xfId="0">
      <alignment horizontal="left" vertical="top" wrapText="1"/>
    </xf>
    <xf numFmtId="0" fontId="6" fillId="4" borderId="0" applyAlignment="1" pivotButton="0" quotePrefix="0" xfId="0">
      <alignment horizontal="left" vertical="top" wrapText="1"/>
    </xf>
    <xf numFmtId="0" fontId="7" fillId="5" borderId="0" applyAlignment="1" pivotButton="0" quotePrefix="0" xfId="0">
      <alignment horizontal="left" vertical="top" wrapText="1"/>
    </xf>
    <xf numFmtId="0" fontId="4" fillId="2" borderId="0" applyAlignment="1" pivotButton="0" quotePrefix="0" xfId="0">
      <alignment horizontal="left" vertical="top" wrapText="1"/>
    </xf>
    <xf numFmtId="0" fontId="2" fillId="0" borderId="0" applyAlignment="1" pivotButton="0" quotePrefix="0" xfId="0">
      <alignment horizontal="left" vertical="top" wrapText="1"/>
    </xf>
    <xf numFmtId="0" fontId="12" fillId="0" borderId="0" applyAlignment="1" pivotButton="0" quotePrefix="0" xfId="0">
      <alignment horizontal="left" vertical="top" wrapText="1"/>
    </xf>
    <xf numFmtId="0" fontId="5" fillId="3" borderId="0" applyAlignment="1" pivotButton="0" quotePrefix="0" xfId="0">
      <alignment horizontal="left" vertical="top" wrapText="1"/>
    </xf>
    <xf numFmtId="0" fontId="28" fillId="0" borderId="0" applyAlignment="1" pivotButton="0" quotePrefix="0" xfId="0">
      <alignment horizontal="left" vertical="top" wrapText="1"/>
    </xf>
    <xf numFmtId="0" fontId="27" fillId="2" borderId="0" applyAlignment="1" pivotButton="0" quotePrefix="0" xfId="0">
      <alignment horizontal="left" vertical="top" wrapText="1"/>
    </xf>
    <xf numFmtId="0" fontId="34" fillId="2" borderId="0" applyAlignment="1" pivotButton="0" quotePrefix="0" xfId="0">
      <alignment horizontal="left" vertical="center" wrapText="1"/>
    </xf>
    <xf numFmtId="0" fontId="0" fillId="0" borderId="0" applyAlignment="1" pivotButton="0" quotePrefix="0" xfId="0">
      <alignment vertical="center" wrapText="1"/>
    </xf>
    <xf numFmtId="0" fontId="32" fillId="0" borderId="0" applyAlignment="1" pivotButton="0" quotePrefix="0" xfId="0">
      <alignment horizontal="left" vertical="top" wrapText="1"/>
    </xf>
    <xf numFmtId="0" fontId="31" fillId="2" borderId="0" applyAlignment="1" pivotButton="0" quotePrefix="0" xfId="0">
      <alignment horizontal="left" vertical="center"/>
    </xf>
    <xf numFmtId="0" fontId="40" fillId="2" borderId="0" applyAlignment="1" pivotButton="0" quotePrefix="0" xfId="0">
      <alignment vertical="top" wrapText="1"/>
    </xf>
    <xf numFmtId="0" fontId="0" fillId="0" borderId="0" applyAlignment="1" pivotButton="0" quotePrefix="0" xfId="0">
      <alignment vertical="top" wrapText="1"/>
    </xf>
    <xf numFmtId="0" fontId="0" fillId="12" borderId="0" applyAlignment="1" pivotButton="0" quotePrefix="0" xfId="0">
      <alignment vertical="top" wrapText="1"/>
    </xf>
    <xf numFmtId="0" fontId="45" fillId="2" borderId="0" applyAlignment="1" pivotButton="0" quotePrefix="0" xfId="0">
      <alignment horizontal="left" vertical="top" wrapText="1"/>
    </xf>
    <xf numFmtId="0" fontId="40" fillId="2" borderId="0" pivotButton="0" quotePrefix="0" xfId="0"/>
    <xf numFmtId="0" fontId="0" fillId="12" borderId="0" applyAlignment="1" pivotButton="0" quotePrefix="0" xfId="0">
      <alignment wrapText="1"/>
    </xf>
    <xf numFmtId="0" fontId="46" fillId="2" borderId="0" pivotButton="0" quotePrefix="0" xfId="0"/>
    <xf numFmtId="0" fontId="8" fillId="0" borderId="0" applyAlignment="1" pivotButton="0" quotePrefix="0" xfId="0">
      <alignment vertical="center" wrapText="1"/>
    </xf>
    <xf numFmtId="0" fontId="1" fillId="2" borderId="0" pivotButton="0" quotePrefix="0" xfId="0"/>
    <xf numFmtId="0" fontId="49" fillId="2" borderId="0" applyAlignment="1" pivotButton="0" quotePrefix="0" xfId="0">
      <alignment horizontal="left" vertical="top" wrapText="1"/>
    </xf>
    <xf numFmtId="0" fontId="50" fillId="6" borderId="0" applyAlignment="1" pivotButton="0" quotePrefix="0" xfId="0">
      <alignment horizontal="left" vertical="center"/>
    </xf>
    <xf numFmtId="172" fontId="17" fillId="7" borderId="1" applyAlignment="1" pivotButton="0" quotePrefix="0" xfId="0">
      <alignment horizontal="center" vertical="center" wrapText="1"/>
    </xf>
    <xf numFmtId="166" fontId="17" fillId="8" borderId="1" applyAlignment="1" pivotButton="0" quotePrefix="0" xfId="0">
      <alignment horizontal="center" vertical="center" wrapText="1"/>
    </xf>
    <xf numFmtId="164" fontId="20" fillId="0" borderId="3" applyAlignment="1" pivotButton="0" quotePrefix="0" xfId="0">
      <alignment horizontal="center" vertical="center" wrapText="1"/>
    </xf>
    <xf numFmtId="165" fontId="20" fillId="0" borderId="3" applyAlignment="1" pivotButton="0" quotePrefix="0" xfId="0">
      <alignment horizontal="center" vertical="center" wrapText="1"/>
    </xf>
    <xf numFmtId="166" fontId="20" fillId="0" borderId="3" applyAlignment="1" pivotButton="0" quotePrefix="0" xfId="0">
      <alignment horizontal="center" vertical="center" wrapText="1"/>
    </xf>
    <xf numFmtId="164" fontId="20" fillId="8" borderId="3" applyAlignment="1" pivotButton="0" quotePrefix="0" xfId="0">
      <alignment horizontal="center" vertical="center" wrapText="1"/>
    </xf>
    <xf numFmtId="165" fontId="20" fillId="8" borderId="3" applyAlignment="1" pivotButton="0" quotePrefix="0" xfId="0">
      <alignment horizontal="center" vertical="center" wrapText="1"/>
    </xf>
    <xf numFmtId="166" fontId="21" fillId="8" borderId="3" applyAlignment="1" pivotButton="0" quotePrefix="0" xfId="0">
      <alignment horizontal="center" vertical="center" wrapText="1"/>
    </xf>
    <xf numFmtId="165" fontId="26" fillId="0" borderId="0" applyAlignment="1" pivotButton="0" quotePrefix="0" xfId="0">
      <alignment vertical="center" wrapText="1"/>
    </xf>
    <xf numFmtId="166" fontId="26" fillId="0" borderId="0" applyAlignment="1" pivotButton="0" quotePrefix="0" xfId="0">
      <alignment vertical="center" wrapText="1"/>
    </xf>
    <xf numFmtId="0" fontId="51" fillId="2" borderId="0" applyAlignment="1" pivotButton="0" quotePrefix="0" xfId="0">
      <alignment horizontal="left" vertical="top" wrapText="1"/>
    </xf>
    <xf numFmtId="167" fontId="28" fillId="0" borderId="0" applyAlignment="1" pivotButton="0" quotePrefix="0" xfId="0">
      <alignment horizontal="left" vertical="top" wrapText="1"/>
    </xf>
    <xf numFmtId="165" fontId="28" fillId="0" borderId="0" applyAlignment="1" pivotButton="0" quotePrefix="0" xfId="0">
      <alignment horizontal="left" vertical="top" wrapText="1"/>
    </xf>
    <xf numFmtId="168" fontId="28" fillId="0" borderId="0" applyAlignment="1" pivotButton="0" quotePrefix="0" xfId="0">
      <alignment horizontal="left" vertical="top" wrapText="1"/>
    </xf>
    <xf numFmtId="166" fontId="28" fillId="0" borderId="0" applyAlignment="1" pivotButton="0" quotePrefix="0" xfId="0">
      <alignment horizontal="left" vertical="top" wrapText="1"/>
    </xf>
    <xf numFmtId="166" fontId="28" fillId="0" borderId="0" applyAlignment="1" pivotButton="0" quotePrefix="0" xfId="0">
      <alignment horizontal="left" vertical="center" wrapText="1"/>
    </xf>
    <xf numFmtId="167" fontId="28" fillId="0" borderId="0" applyAlignment="1" pivotButton="0" quotePrefix="0" xfId="0">
      <alignment horizontal="left" vertical="center" wrapText="1"/>
    </xf>
    <xf numFmtId="165" fontId="28" fillId="0" borderId="0" applyAlignment="1" pivotButton="0" quotePrefix="0" xfId="0">
      <alignment horizontal="left" vertical="center" wrapText="1"/>
    </xf>
    <xf numFmtId="0" fontId="52" fillId="2" borderId="0" applyAlignment="1" pivotButton="0" quotePrefix="0" xfId="0">
      <alignment horizontal="left" vertical="center"/>
    </xf>
    <xf numFmtId="165" fontId="38" fillId="0" borderId="0" applyAlignment="1" pivotButton="0" quotePrefix="0" xfId="0">
      <alignment horizontal="right" vertical="center" wrapText="1"/>
    </xf>
    <xf numFmtId="165" fontId="38" fillId="11" borderId="0" applyAlignment="1" pivotButton="0" quotePrefix="0" xfId="0">
      <alignment horizontal="right" vertical="center" wrapText="1"/>
    </xf>
    <xf numFmtId="168" fontId="37" fillId="11" borderId="0" applyAlignment="1" pivotButton="0" quotePrefix="0" xfId="0">
      <alignment horizontal="right" vertical="center" wrapText="1"/>
    </xf>
    <xf numFmtId="168" fontId="37" fillId="0" borderId="0" applyAlignment="1" pivotButton="0" quotePrefix="0" xfId="0">
      <alignment horizontal="right" vertical="center" wrapText="1"/>
    </xf>
    <xf numFmtId="167" fontId="38" fillId="0" borderId="0" applyAlignment="1" pivotButton="0" quotePrefix="0" xfId="0">
      <alignment horizontal="right" vertical="center" wrapText="1"/>
    </xf>
    <xf numFmtId="169" fontId="38" fillId="11" borderId="0" applyAlignment="1" pivotButton="0" quotePrefix="0" xfId="0">
      <alignment horizontal="right" vertical="center" wrapText="1"/>
    </xf>
    <xf numFmtId="167" fontId="37" fillId="0" borderId="0" applyAlignment="1" pivotButton="0" quotePrefix="0" xfId="0">
      <alignment horizontal="right" vertical="center" wrapText="1"/>
    </xf>
    <xf numFmtId="169" fontId="38" fillId="0" borderId="0" applyAlignment="1" pivotButton="0" quotePrefix="0" xfId="0">
      <alignment horizontal="right" vertical="center" wrapText="1"/>
    </xf>
    <xf numFmtId="167" fontId="37" fillId="11" borderId="0" applyAlignment="1" pivotButton="0" quotePrefix="0" xfId="0">
      <alignment horizontal="right" vertical="center" wrapText="1"/>
    </xf>
    <xf numFmtId="169" fontId="44" fillId="0" borderId="0" applyAlignment="1" pivotButton="0" quotePrefix="0" xfId="0">
      <alignment vertical="top" wrapText="1"/>
    </xf>
    <xf numFmtId="170" fontId="44" fillId="0" borderId="0" applyAlignment="1" pivotButton="0" quotePrefix="0" xfId="0">
      <alignment vertical="top" wrapText="1"/>
    </xf>
    <xf numFmtId="171" fontId="43" fillId="0" borderId="0" applyAlignment="1" pivotButton="0" quotePrefix="0" xfId="0">
      <alignment vertical="top" wrapText="1"/>
    </xf>
    <xf numFmtId="171" fontId="43" fillId="12" borderId="0" applyAlignment="1" pivotButton="0" quotePrefix="0" xfId="0">
      <alignment vertical="top" wrapText="1"/>
    </xf>
    <xf numFmtId="165" fontId="43" fillId="0" borderId="0" applyAlignment="1" pivotButton="0" quotePrefix="0" xfId="0">
      <alignment vertical="top" wrapText="1"/>
    </xf>
    <xf numFmtId="165" fontId="43" fillId="12" borderId="0" applyAlignment="1" pivotButton="0" quotePrefix="0" xfId="0">
      <alignment vertical="top" wrapText="1"/>
    </xf>
    <xf numFmtId="0" fontId="53" fillId="2" borderId="0" applyAlignment="1" pivotButton="0" quotePrefix="0" xfId="0">
      <alignment horizontal="left" vertical="top" wrapText="1"/>
    </xf>
    <xf numFmtId="167" fontId="8" fillId="0" borderId="0" applyAlignment="1" pivotButton="0" quotePrefix="0" xfId="0">
      <alignment horizontal="left" vertical="top" wrapText="1"/>
    </xf>
    <xf numFmtId="166" fontId="8" fillId="0" borderId="0" applyAlignment="1" pivotButton="0" quotePrefix="0" xfId="0">
      <alignment horizontal="left" vertical="top" wrapText="1"/>
    </xf>
    <xf numFmtId="166" fontId="8" fillId="0" borderId="0" applyAlignment="1" pivotButton="0" quotePrefix="0" xfId="0">
      <alignment horizontal="left" vertical="center" wrapText="1"/>
    </xf>
    <xf numFmtId="165" fontId="8" fillId="0" borderId="0" applyAlignment="1" pivotButton="0" quotePrefix="0" xfId="0">
      <alignment horizontal="left" vertical="center" wrapText="1"/>
    </xf>
    <xf numFmtId="165" fontId="8" fillId="0" borderId="0" applyAlignment="1" pivotButton="0" quotePrefix="0" xfId="0">
      <alignment horizontal="left" vertical="top" wrapText="1"/>
    </xf>
    <xf numFmtId="171" fontId="0" fillId="0" borderId="0" pivotButton="0" quotePrefix="0" xfId="0"/>
    <xf numFmtId="167" fontId="0" fillId="0" borderId="0" applyAlignment="1" pivotButton="0" quotePrefix="0" xfId="0">
      <alignment vertical="top"/>
    </xf>
    <xf numFmtId="0" fontId="49" fillId="2" borderId="0" pivotButton="0" quotePrefix="0" xfId="0"/>
    <xf numFmtId="167" fontId="8" fillId="0" borderId="0" applyAlignment="1" pivotButton="0" quotePrefix="0" xfId="0">
      <alignment horizontal="center" vertical="center" wrapText="1"/>
    </xf>
    <xf numFmtId="165" fontId="8" fillId="0" borderId="0" applyAlignment="1" pivotButton="0" quotePrefix="0" xfId="0">
      <alignment horizontal="center" vertical="center" wrapText="1"/>
    </xf>
    <xf numFmtId="167" fontId="0" fillId="0" borderId="0" pivotButton="0" quotePrefix="0" xfId="0"/>
    <xf numFmtId="165" fontId="0" fillId="0" borderId="0" pivotButton="0" quotePrefix="0" xfId="0"/>
  </cellXfs>
  <cellStyles count="1">
    <cellStyle name="Standard" xfId="0" builtinId="0"/>
  </cellStyles>
  <tableStyles count="0" defaultTableStyle="TableStyleMedium2" defaultPivotStyle="PivotStyleLight16"/>
  <colors>
    <indexedColors>
      <rgbColor rgb="FF000000"/>
      <rgbColor rgb="FFFFFFFF"/>
      <rgbColor rgb="FFFF0000"/>
      <rgbColor rgb="FF00FF00"/>
      <rgbColor rgb="FF0000FF"/>
      <rgbColor rgb="FFE7E6E6"/>
      <rgbColor rgb="FFFF00FF"/>
      <rgbColor rgb="FF00FFFF"/>
      <rgbColor rgb="FF800000"/>
      <rgbColor rgb="FF008000"/>
      <rgbColor rgb="FF000080"/>
      <rgbColor rgb="FF7F6000"/>
      <rgbColor rgb="FF800080"/>
      <rgbColor rgb="FF1C7C7D"/>
      <rgbColor rgb="FFB7B7B7"/>
      <rgbColor rgb="FF6E8794"/>
      <rgbColor rgb="FFD9DEE7"/>
      <rgbColor rgb="FF8C5B4F"/>
      <rgbColor rgb="FFFFF2CC"/>
      <rgbColor rgb="FFD9EAF7"/>
      <rgbColor rgb="FF660066"/>
      <rgbColor rgb="FFFF8080"/>
      <rgbColor rgb="FF0066CC"/>
      <rgbColor rgb="FFC8D4DA"/>
      <rgbColor rgb="FF000080"/>
      <rgbColor rgb="FFFF00FF"/>
      <rgbColor rgb="FFF3F6F9"/>
      <rgbColor rgb="FF00FFFF"/>
      <rgbColor rgb="FF800080"/>
      <rgbColor rgb="FF800000"/>
      <rgbColor rgb="FF64727B"/>
      <rgbColor rgb="FF0000FF"/>
      <rgbColor rgb="FF00CCFF"/>
      <rgbColor rgb="FFE7F1F1"/>
      <rgbColor rgb="FFEDF3F6"/>
      <rgbColor rgb="FFFAEBDD"/>
      <rgbColor rgb="FFAFC7D3"/>
      <rgbColor rgb="FFE4DFEC"/>
      <rgbColor rgb="FFD9D9D9"/>
      <rgbColor rgb="FFFCE4D6"/>
      <rgbColor rgb="FF4472C4"/>
      <rgbColor rgb="FF33CCCC"/>
      <rgbColor rgb="FF99CC00"/>
      <rgbColor rgb="FFF5F7FA"/>
      <rgbColor rgb="FFD5842A"/>
      <rgbColor rgb="FFFF6600"/>
      <rgbColor rgb="FF6A5D9C"/>
      <rgbColor rgb="FFB3B3B3"/>
      <rgbColor rgb="FF17365D"/>
      <rgbColor rgb="FF5E8C6A"/>
      <rgbColor rgb="FF15324B"/>
      <rgbColor rgb="FF1F1F1F"/>
      <rgbColor rgb="FF993300"/>
      <rgbColor rgb="FF666666"/>
      <rgbColor rgb="FF333399"/>
      <rgbColor rgb="FF26343D"/>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styles" Target="styles.xml" Id="rId13"/><Relationship Type="http://schemas.openxmlformats.org/officeDocument/2006/relationships/theme" Target="theme/theme1.xml" Id="rId14"/></Relationships>
</file>

<file path=xl/charts/chart1.xml><?xml version="1.0" encoding="utf-8"?>
<chartSpace xmlns="http://schemas.openxmlformats.org/drawingml/2006/chart">
  <chart>
    <title>
      <tx>
        <rich>
          <a:bodyPr xmlns:a="http://schemas.openxmlformats.org/drawingml/2006/main" rot="0"/>
          <a:lstStyle xmlns:a="http://schemas.openxmlformats.org/drawingml/2006/main"/>
          <a:p xmlns:a="http://schemas.openxmlformats.org/drawingml/2006/main">
            <a:pPr>
              <a:defRPr sz="1300" b="0" strike="noStrike">
                <a:uFillTx/>
                <a:latin typeface="Arial"/>
              </a:defRPr>
            </a:pPr>
            <a:r>
              <a:rPr lang="de-DE" sz="1800" b="1" strike="noStrike">
                <a:solidFill>
                  <a:srgbClr val="000000"/>
                </a:solidFill>
                <a:uFillTx/>
                <a:latin typeface="Calibri"/>
              </a:rPr>
              <a:t>25 % der Hotspots bündeln 49 % des Schadens</a:t>
            </a:r>
          </a:p>
        </rich>
      </tx>
      <overlay val="0"/>
      <spPr>
        <a:noFill xmlns:a="http://schemas.openxmlformats.org/drawingml/2006/main"/>
        <a:ln xmlns:a="http://schemas.openxmlformats.org/drawingml/2006/main" w="0">
          <a:noFill/>
          <a:prstDash val="solid"/>
        </a:ln>
      </spPr>
    </title>
    <plotArea>
      <layout/>
      <barChart>
        <barDir val="bar"/>
        <grouping val="clustered"/>
        <varyColors val="0"/>
        <ser>
          <idx val="0"/>
          <order val="0"/>
          <tx>
            <strRef>
              <f>Key findings!$K$40</f>
              <strCache>
                <ptCount val="1"/>
                <pt idx="0">
                  <v>Anteil Hotspots</v>
                </pt>
              </strCache>
            </strRef>
          </tx>
          <spPr>
            <a:solidFill xmlns:a="http://schemas.openxmlformats.org/drawingml/2006/main">
              <a:srgbClr val="AFC7D3"/>
            </a:solidFill>
            <a:ln xmlns:a="http://schemas.openxmlformats.org/drawingml/2006/main" w="9360">
              <a:solidFill>
                <a:srgbClr val="AFC7D3"/>
              </a:solidFill>
              <a:prstDash val="solid"/>
              <a:round/>
            </a:ln>
          </spPr>
          <invertIfNegative val="0"/>
          <cat>
            <strRef>
              <f>Key findings!$J$41:$J$43</f>
              <strCache>
                <ptCount val="3"/>
                <pt idx="0">
                  <v>Top 25</v>
                </pt>
                <pt idx="1">
                  <v>Top 50</v>
                </pt>
                <pt idx="2">
                  <v>Top 100</v>
                </pt>
              </strCache>
            </strRef>
          </cat>
          <val>
            <numRef>
              <f>Key findings!$K$41:$K$43</f>
              <numCache>
                <formatCode>0.0%</formatCode>
                <ptCount val="3"/>
                <pt idx="0">
                  <v>0.0625</v>
                </pt>
                <pt idx="1">
                  <v>0.125</v>
                </pt>
                <pt idx="2">
                  <v>0.25</v>
                </pt>
              </numCache>
            </numRef>
          </val>
        </ser>
        <ser>
          <idx val="1"/>
          <order val="1"/>
          <tx>
            <strRef>
              <f>Key findings!$L$40</f>
              <strCache>
                <ptCount val="1"/>
                <pt idx="0">
                  <v>Anteil Schaden</v>
                </pt>
              </strCache>
            </strRef>
          </tx>
          <spPr>
            <a:solidFill xmlns:a="http://schemas.openxmlformats.org/drawingml/2006/main">
              <a:srgbClr val="1C7C7D"/>
            </a:solidFill>
            <a:ln xmlns:a="http://schemas.openxmlformats.org/drawingml/2006/main" w="9360">
              <a:solidFill>
                <a:srgbClr val="1C7C7D"/>
              </a:solidFill>
              <a:prstDash val="solid"/>
              <a:round/>
            </a:ln>
          </spPr>
          <invertIfNegative val="0"/>
          <cat>
            <strRef>
              <f>Key findings!$J$41:$J$43</f>
              <strCache>
                <ptCount val="3"/>
                <pt idx="0">
                  <v>Top 25</v>
                </pt>
                <pt idx="1">
                  <v>Top 50</v>
                </pt>
                <pt idx="2">
                  <v>Top 100</v>
                </pt>
              </strCache>
            </strRef>
          </cat>
          <val>
            <numRef>
              <f>Key findings!$L$41:$L$43</f>
              <numCache>
                <formatCode>0.0%</formatCode>
                <ptCount val="3"/>
                <pt idx="0">
                  <v>0.2045195366424584</v>
                </pt>
                <pt idx="1">
                  <v>0.3187233659444211</v>
                </pt>
                <pt idx="2">
                  <v>0.492722525658724</v>
                </pt>
              </numCache>
            </numRef>
          </val>
        </ser>
        <dLbls>
          <showLegendKey val="0"/>
          <showVal val="0"/>
          <showCatName val="0"/>
          <showSerName val="0"/>
          <showPercent val="0"/>
          <showBubbleSize val="0"/>
        </dLbls>
        <gapWidth val="70"/>
        <axId val="65360061"/>
        <axId val="41911401"/>
      </barChart>
      <catAx>
        <axId val="65360061"/>
        <scaling>
          <orientation val="minMax"/>
        </scaling>
        <delete val="0"/>
        <axPos val="l"/>
        <title>
          <tx>
            <rich>
              <a:bodyPr xmlns:a="http://schemas.openxmlformats.org/drawingml/2006/main" rot="-5400000"/>
              <a:lstStyle xmlns:a="http://schemas.openxmlformats.org/drawingml/2006/main"/>
              <a:p xmlns:a="http://schemas.openxmlformats.org/drawingml/2006/main">
                <a:pPr>
                  <a:defRPr sz="1300" b="0" strike="noStrike">
                    <a:uFillTx/>
                    <a:latin typeface="Arial"/>
                  </a:defRPr>
                </a:pPr>
                <a:r>
                  <a:rPr lang="de-DE" sz="1000" b="1" strike="noStrike">
                    <a:solidFill>
                      <a:srgbClr val="000000"/>
                    </a:solidFill>
                    <a:uFillTx/>
                    <a:latin typeface="Calibri"/>
                  </a:rPr>
                  <a:t>Anteil</a:t>
                </a:r>
              </a:p>
            </rich>
          </tx>
          <overlay val="0"/>
          <spPr>
            <a:noFill xmlns:a="http://schemas.openxmlformats.org/drawingml/2006/main"/>
            <a:ln xmlns:a="http://schemas.openxmlformats.org/drawingml/2006/main" w="0">
              <a:noFill/>
              <a:prstDash val="solid"/>
            </a:ln>
          </spPr>
        </title>
        <numFmt formatCode="General" sourceLinked="0"/>
        <majorTickMark val="none"/>
        <minorTickMark val="none"/>
        <tickLblPos val="nextTo"/>
        <spPr>
          <a:ln xmlns:a="http://schemas.openxmlformats.org/drawingml/2006/main" w="0">
            <a:solidFill>
              <a:srgbClr val="B3B3B3"/>
            </a:solidFill>
            <a:prstDash val="solid"/>
          </a:ln>
        </spPr>
        <txPr>
          <a:bodyPr xmlns:a="http://schemas.openxmlformats.org/drawingml/2006/main"/>
          <a:lstStyle xmlns:a="http://schemas.openxmlformats.org/drawingml/2006/main"/>
          <a:p xmlns:a="http://schemas.openxmlformats.org/drawingml/2006/main">
            <a:pPr>
              <a:defRPr sz="1000" b="0" strike="noStrike">
                <a:solidFill>
                  <a:srgbClr val="000000"/>
                </a:solidFill>
                <a:uFillTx/>
                <a:latin typeface="Calibri"/>
              </a:defRPr>
            </a:pPr>
            <a:r>
              <a:t/>
            </a:r>
            <a:endParaRPr lang="de-DE"/>
          </a:p>
        </txPr>
        <crossAx val="41911401"/>
        <crosses val="autoZero"/>
        <auto val="1"/>
        <lblAlgn val="ctr"/>
        <lblOffset val="100"/>
        <noMultiLvlLbl val="0"/>
      </catAx>
      <valAx>
        <axId val="41911401"/>
        <scaling>
          <orientation val="minMax"/>
        </scaling>
        <delete val="0"/>
        <axPos val="b"/>
        <majorGridlines>
          <spPr>
            <a:ln xmlns:a="http://schemas.openxmlformats.org/drawingml/2006/main" w="0">
              <a:solidFill>
                <a:srgbClr val="B3B3B3"/>
              </a:solidFill>
              <a:prstDash val="solid"/>
            </a:ln>
          </spPr>
        </majorGridlines>
        <numFmt formatCode="0.0%" sourceLinked="0"/>
        <majorTickMark val="none"/>
        <minorTickMark val="none"/>
        <tickLblPos val="nextTo"/>
        <spPr>
          <a:ln xmlns:a="http://schemas.openxmlformats.org/drawingml/2006/main" w="0">
            <a:solidFill>
              <a:srgbClr val="B3B3B3"/>
            </a:solidFill>
            <a:prstDash val="solid"/>
          </a:ln>
        </spPr>
        <txPr>
          <a:bodyPr xmlns:a="http://schemas.openxmlformats.org/drawingml/2006/main"/>
          <a:lstStyle xmlns:a="http://schemas.openxmlformats.org/drawingml/2006/main"/>
          <a:p xmlns:a="http://schemas.openxmlformats.org/drawingml/2006/main">
            <a:pPr>
              <a:defRPr sz="1000" b="0" strike="noStrike">
                <a:solidFill>
                  <a:srgbClr val="000000"/>
                </a:solidFill>
                <a:uFillTx/>
                <a:latin typeface="Calibri"/>
              </a:defRPr>
            </a:pPr>
            <a:r>
              <a:t/>
            </a:r>
            <a:endParaRPr lang="de-DE"/>
          </a:p>
        </txPr>
        <crossAx val="65360061"/>
        <crosses val="autoZero"/>
        <crossBetween val="between"/>
      </valAx>
    </plotArea>
    <legend>
      <legendPos val="b"/>
      <overlay val="0"/>
      <spPr>
        <a:noFill xmlns:a="http://schemas.openxmlformats.org/drawingml/2006/main"/>
        <a:ln xmlns:a="http://schemas.openxmlformats.org/drawingml/2006/main" w="0">
          <a:noFill/>
          <a:prstDash val="solid"/>
        </a:ln>
      </spPr>
      <txPr>
        <a:bodyPr xmlns:a="http://schemas.openxmlformats.org/drawingml/2006/main"/>
        <a:lstStyle xmlns:a="http://schemas.openxmlformats.org/drawingml/2006/main"/>
        <a:p xmlns:a="http://schemas.openxmlformats.org/drawingml/2006/main">
          <a:pPr>
            <a:defRPr sz="1000" b="0" strike="noStrike">
              <a:solidFill>
                <a:srgbClr val="000000"/>
              </a:solidFill>
              <a:uFillTx/>
              <a:latin typeface="Calibri"/>
            </a:defRPr>
          </a:pPr>
          <a:r>
            <a:t/>
          </a:r>
          <a:endParaRPr lang="de-DE"/>
        </a:p>
      </txPr>
    </legend>
    <plotVisOnly val="1"/>
    <dispBlanksAs val="gap"/>
  </chart>
  <spPr>
    <a:solidFill xmlns:a="http://schemas.openxmlformats.org/drawingml/2006/main">
      <a:srgbClr val="FFFFFF"/>
    </a:solidFill>
    <a:ln xmlns:a="http://schemas.openxmlformats.org/drawingml/2006/main" w="9360">
      <a:solidFill>
        <a:srgbClr val="D9D9D9"/>
      </a:solidFill>
      <a:prstDash val="solid"/>
      <a:round/>
    </a:ln>
  </spPr>
</chartSpace>
</file>

<file path=xl/charts/chart2.xml><?xml version="1.0" encoding="utf-8"?>
<chartSpace xmlns="http://schemas.openxmlformats.org/drawingml/2006/chart">
  <chart>
    <title>
      <tx>
        <rich>
          <a:bodyPr xmlns:a="http://schemas.openxmlformats.org/drawingml/2006/main" rot="0"/>
          <a:lstStyle xmlns:a="http://schemas.openxmlformats.org/drawingml/2006/main"/>
          <a:p xmlns:a="http://schemas.openxmlformats.org/drawingml/2006/main">
            <a:pPr>
              <a:defRPr sz="1300" b="0" strike="noStrike">
                <a:uFillTx/>
                <a:latin typeface="Arial"/>
              </a:defRPr>
            </a:pPr>
            <a:r>
              <a:rPr lang="de-DE" sz="1800" b="1" strike="noStrike">
                <a:solidFill>
                  <a:srgbClr val="000000"/>
                </a:solidFill>
                <a:uFillTx/>
                <a:latin typeface="Calibri"/>
              </a:rPr>
              <a:t>Top 50 und Top 100 bleiben auch bei 5 Jahren über NKV 1</a:t>
            </a:r>
          </a:p>
        </rich>
      </tx>
      <overlay val="0"/>
      <spPr>
        <a:noFill xmlns:a="http://schemas.openxmlformats.org/drawingml/2006/main"/>
        <a:ln xmlns:a="http://schemas.openxmlformats.org/drawingml/2006/main" w="0">
          <a:noFill/>
          <a:prstDash val="solid"/>
        </a:ln>
      </spPr>
    </title>
    <plotArea>
      <layout/>
      <barChart>
        <barDir val="col"/>
        <grouping val="clustered"/>
        <varyColors val="0"/>
        <ser>
          <idx val="0"/>
          <order val="0"/>
          <tx>
            <strRef>
              <f>Key findings!$K$46</f>
              <strCache>
                <ptCount val="1"/>
                <pt idx="0">
                  <v>5 Jahre</v>
                </pt>
              </strCache>
            </strRef>
          </tx>
          <spPr>
            <a:solidFill xmlns:a="http://schemas.openxmlformats.org/drawingml/2006/main">
              <a:srgbClr val="AFC7D3"/>
            </a:solidFill>
            <a:ln xmlns:a="http://schemas.openxmlformats.org/drawingml/2006/main" w="9360">
              <a:solidFill>
                <a:srgbClr val="AFC7D3"/>
              </a:solidFill>
              <a:prstDash val="solid"/>
              <a:round/>
            </a:ln>
          </spPr>
          <invertIfNegative val="0"/>
          <cat>
            <strRef>
              <f>Key findings!$J$47:$J$49</f>
              <strCache>
                <ptCount val="3"/>
                <pt idx="0">
                  <v>Top 50</v>
                </pt>
                <pt idx="1">
                  <v>Top 100</v>
                </pt>
                <pt idx="2">
                  <v>Alle 400</v>
                </pt>
              </strCache>
            </strRef>
          </cat>
          <val>
            <numRef>
              <f>Key findings!$K$47:$K$49</f>
              <numCache>
                <formatCode>0.00\x</formatCode>
                <ptCount val="3"/>
                <pt idx="0">
                  <v>2.423911442088203</v>
                </pt>
                <pt idx="1">
                  <v>1.873593051736037</v>
                </pt>
                <pt idx="2">
                  <v>0.950632939518656</v>
                </pt>
              </numCache>
            </numRef>
          </val>
        </ser>
        <ser>
          <idx val="1"/>
          <order val="1"/>
          <tx>
            <strRef>
              <f>Key findings!$L$46</f>
              <strCache>
                <ptCount val="1"/>
                <pt idx="0">
                  <v>10 Jahre</v>
                </pt>
              </strCache>
            </strRef>
          </tx>
          <spPr>
            <a:solidFill xmlns:a="http://schemas.openxmlformats.org/drawingml/2006/main">
              <a:srgbClr val="1C7C7D"/>
            </a:solidFill>
            <a:ln xmlns:a="http://schemas.openxmlformats.org/drawingml/2006/main" w="9360">
              <a:solidFill>
                <a:srgbClr val="1C7C7D"/>
              </a:solidFill>
              <a:prstDash val="solid"/>
              <a:round/>
            </a:ln>
          </spPr>
          <invertIfNegative val="0"/>
          <cat>
            <strRef>
              <f>Key findings!$J$47:$J$49</f>
              <strCache>
                <ptCount val="3"/>
                <pt idx="0">
                  <v>Top 50</v>
                </pt>
                <pt idx="1">
                  <v>Top 100</v>
                </pt>
                <pt idx="2">
                  <v>Alle 400</v>
                </pt>
              </strCache>
            </strRef>
          </cat>
          <val>
            <numRef>
              <f>Key findings!$L$47:$L$49</f>
              <numCache>
                <formatCode>0.00\x</formatCode>
                <ptCount val="3"/>
                <pt idx="0">
                  <v>4.651895013657787</v>
                </pt>
                <pt idx="1">
                  <v>3.595741174226279</v>
                </pt>
                <pt idx="2">
                  <v>1.8244249993539</v>
                </pt>
              </numCache>
            </numRef>
          </val>
        </ser>
        <ser>
          <idx val="2"/>
          <order val="2"/>
          <tx>
            <strRef>
              <f>Key findings!$M$46</f>
              <strCache>
                <ptCount val="1"/>
                <pt idx="0">
                  <v>15 Jahre</v>
                </pt>
              </strCache>
            </strRef>
          </tx>
          <spPr>
            <a:solidFill xmlns:a="http://schemas.openxmlformats.org/drawingml/2006/main">
              <a:srgbClr val="D5842A"/>
            </a:solidFill>
            <a:ln xmlns:a="http://schemas.openxmlformats.org/drawingml/2006/main" w="9360">
              <a:solidFill>
                <a:srgbClr val="D5842A"/>
              </a:solidFill>
              <a:prstDash val="solid"/>
              <a:round/>
            </a:ln>
          </spPr>
          <invertIfNegative val="0"/>
          <cat>
            <strRef>
              <f>Key findings!$J$47:$J$49</f>
              <strCache>
                <ptCount val="3"/>
                <pt idx="0">
                  <v>Top 50</v>
                </pt>
                <pt idx="1">
                  <v>Top 100</v>
                </pt>
                <pt idx="2">
                  <v>Alle 400</v>
                </pt>
              </strCache>
            </strRef>
          </cat>
          <val>
            <numRef>
              <f>Key findings!$M$47:$M$49</f>
              <numCache>
                <formatCode>0.00\x</formatCode>
                <ptCount val="3"/>
                <pt idx="0">
                  <v>6.699787815759314</v>
                </pt>
                <pt idx="1">
                  <v>5.178685855329047</v>
                </pt>
                <pt idx="2">
                  <v>2.627587326358597</v>
                </pt>
              </numCache>
            </numRef>
          </val>
        </ser>
        <dLbls>
          <showLegendKey val="0"/>
          <showVal val="0"/>
          <showCatName val="0"/>
          <showSerName val="0"/>
          <showPercent val="0"/>
          <showBubbleSize val="0"/>
        </dLbls>
        <gapWidth val="70"/>
        <axId val="21342115"/>
        <axId val="15340214"/>
      </barChart>
      <catAx>
        <axId val="21342115"/>
        <scaling>
          <orientation val="minMax"/>
        </scaling>
        <delete val="0"/>
        <axPos val="b"/>
        <numFmt formatCode="General" sourceLinked="0"/>
        <majorTickMark val="none"/>
        <minorTickMark val="none"/>
        <tickLblPos val="nextTo"/>
        <spPr>
          <a:ln xmlns:a="http://schemas.openxmlformats.org/drawingml/2006/main" w="0">
            <a:solidFill>
              <a:srgbClr val="B3B3B3"/>
            </a:solidFill>
            <a:prstDash val="solid"/>
          </a:ln>
        </spPr>
        <txPr>
          <a:bodyPr xmlns:a="http://schemas.openxmlformats.org/drawingml/2006/main"/>
          <a:lstStyle xmlns:a="http://schemas.openxmlformats.org/drawingml/2006/main"/>
          <a:p xmlns:a="http://schemas.openxmlformats.org/drawingml/2006/main">
            <a:pPr>
              <a:defRPr sz="1000" b="0" strike="noStrike">
                <a:solidFill>
                  <a:srgbClr val="000000"/>
                </a:solidFill>
                <a:uFillTx/>
                <a:latin typeface="Calibri"/>
              </a:defRPr>
            </a:pPr>
            <a:r>
              <a:t/>
            </a:r>
            <a:endParaRPr lang="de-DE"/>
          </a:p>
        </txPr>
        <crossAx val="15340214"/>
        <crosses val="autoZero"/>
        <auto val="1"/>
        <lblAlgn val="ctr"/>
        <lblOffset val="100"/>
        <noMultiLvlLbl val="0"/>
      </catAx>
      <valAx>
        <axId val="15340214"/>
        <scaling>
          <orientation val="minMax"/>
        </scaling>
        <delete val="0"/>
        <axPos val="l"/>
        <majorGridlines>
          <spPr>
            <a:ln xmlns:a="http://schemas.openxmlformats.org/drawingml/2006/main" w="0">
              <a:solidFill>
                <a:srgbClr val="B3B3B3"/>
              </a:solidFill>
              <a:prstDash val="solid"/>
            </a:ln>
          </spPr>
        </majorGridlines>
        <title>
          <tx>
            <rich>
              <a:bodyPr xmlns:a="http://schemas.openxmlformats.org/drawingml/2006/main" rot="-5400000"/>
              <a:lstStyle xmlns:a="http://schemas.openxmlformats.org/drawingml/2006/main"/>
              <a:p xmlns:a="http://schemas.openxmlformats.org/drawingml/2006/main">
                <a:pPr>
                  <a:defRPr sz="1300" b="0" strike="noStrike">
                    <a:uFillTx/>
                    <a:latin typeface="Arial"/>
                  </a:defRPr>
                </a:pPr>
                <a:r>
                  <a:rPr lang="de-DE" sz="1000" b="1" strike="noStrike">
                    <a:solidFill>
                      <a:srgbClr val="000000"/>
                    </a:solidFill>
                    <a:uFillTx/>
                    <a:latin typeface="Calibri"/>
                  </a:rPr>
                  <a:t>Benefit–cost ratio</a:t>
                </a:r>
              </a:p>
            </rich>
          </tx>
          <overlay val="0"/>
          <spPr>
            <a:noFill xmlns:a="http://schemas.openxmlformats.org/drawingml/2006/main"/>
            <a:ln xmlns:a="http://schemas.openxmlformats.org/drawingml/2006/main" w="0">
              <a:noFill/>
              <a:prstDash val="solid"/>
            </a:ln>
          </spPr>
        </title>
        <numFmt formatCode="0.00\x" sourceLinked="0"/>
        <majorTickMark val="none"/>
        <minorTickMark val="none"/>
        <tickLblPos val="nextTo"/>
        <spPr>
          <a:ln xmlns:a="http://schemas.openxmlformats.org/drawingml/2006/main" w="0">
            <a:solidFill>
              <a:srgbClr val="B3B3B3"/>
            </a:solidFill>
            <a:prstDash val="solid"/>
          </a:ln>
        </spPr>
        <txPr>
          <a:bodyPr xmlns:a="http://schemas.openxmlformats.org/drawingml/2006/main"/>
          <a:lstStyle xmlns:a="http://schemas.openxmlformats.org/drawingml/2006/main"/>
          <a:p xmlns:a="http://schemas.openxmlformats.org/drawingml/2006/main">
            <a:pPr>
              <a:defRPr sz="1000" b="0" strike="noStrike">
                <a:solidFill>
                  <a:srgbClr val="000000"/>
                </a:solidFill>
                <a:uFillTx/>
                <a:latin typeface="Calibri"/>
              </a:defRPr>
            </a:pPr>
            <a:r>
              <a:t/>
            </a:r>
            <a:endParaRPr lang="de-DE"/>
          </a:p>
        </txPr>
        <crossAx val="21342115"/>
        <crosses val="autoZero"/>
        <crossBetween val="between"/>
      </valAx>
    </plotArea>
    <legend>
      <legendPos val="b"/>
      <overlay val="0"/>
      <spPr>
        <a:noFill xmlns:a="http://schemas.openxmlformats.org/drawingml/2006/main"/>
        <a:ln xmlns:a="http://schemas.openxmlformats.org/drawingml/2006/main" w="0">
          <a:noFill/>
          <a:prstDash val="solid"/>
        </a:ln>
      </spPr>
      <txPr>
        <a:bodyPr xmlns:a="http://schemas.openxmlformats.org/drawingml/2006/main"/>
        <a:lstStyle xmlns:a="http://schemas.openxmlformats.org/drawingml/2006/main"/>
        <a:p xmlns:a="http://schemas.openxmlformats.org/drawingml/2006/main">
          <a:pPr>
            <a:defRPr sz="1000" b="0" strike="noStrike">
              <a:solidFill>
                <a:srgbClr val="000000"/>
              </a:solidFill>
              <a:uFillTx/>
              <a:latin typeface="Calibri"/>
            </a:defRPr>
          </a:pPr>
          <a:r>
            <a:t/>
          </a:r>
          <a:endParaRPr lang="de-DE"/>
        </a:p>
      </txPr>
    </legend>
    <plotVisOnly val="1"/>
    <dispBlanksAs val="gap"/>
  </chart>
  <spPr>
    <a:solidFill xmlns:a="http://schemas.openxmlformats.org/drawingml/2006/main">
      <a:srgbClr val="FFFFFF"/>
    </a:solidFill>
    <a:ln xmlns:a="http://schemas.openxmlformats.org/drawingml/2006/main" w="9360">
      <a:solidFill>
        <a:srgbClr val="D9D9D9"/>
      </a:solidFill>
      <a:prstDash val="solid"/>
      <a:round/>
    </a:ln>
  </spPr>
</chartSpace>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s>
</file>

<file path=xl/drawings/drawing1.xml><?xml version="1.0" encoding="utf-8"?>
<wsDr xmlns="http://schemas.openxmlformats.org/drawingml/2006/spreadsheetDrawing">
  <twoCellAnchor editAs="oneCell">
    <from>
      <col>0</col>
      <colOff>0</colOff>
      <row>17</row>
      <rowOff>0</rowOff>
    </from>
    <to>
      <col>4</col>
      <colOff>267840</colOff>
      <row>28</row>
      <rowOff>63000</rowOff>
    </to>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twoCellAnchor>
  <twoCellAnchor editAs="oneCell">
    <from>
      <col>4</col>
      <colOff>0</colOff>
      <row>17</row>
      <rowOff>0</rowOff>
    </from>
    <to>
      <col>7</col>
      <colOff>1395720</colOff>
      <row>28</row>
      <rowOff>63000</rowOff>
    </to>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twoCellAnchor>
</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drawing" Target="/xl/drawings/drawing1.xml" Id="rId1"/></Relationships>
</file>

<file path=xl/worksheets/_rels/sheet4.xml.rels><Relationships xmlns="http://schemas.openxmlformats.org/package/2006/relationships"><Relationship Type="http://schemas.openxmlformats.org/officeDocument/2006/relationships/hyperlink" Target="https://www.statistikportal.de/de/karten/unfallatlas" TargetMode="External" Id="rId1"/><Relationship Type="http://schemas.openxmlformats.org/officeDocument/2006/relationships/hyperlink" Target="https://schuldatenbank.sachsen.de/index.php?id=30" TargetMode="External" Id="rId2"/><Relationship Type="http://schemas.openxmlformats.org/officeDocument/2006/relationships/hyperlink" Target="https://download.geofabrik.de/europe/germany/sachsen.html" TargetMode="External" Id="rId3"/><Relationship Type="http://schemas.openxmlformats.org/officeDocument/2006/relationships/hyperlink" Target="https://bast.opus.hbz-nrw.de/solrsearch/index/search/searchtype/series/id/5/rows/50/start/150/languagefq/deu/has_fulltextfq/true/facetNumber_subject/all" TargetMode="External" Id="rId4"/><Relationship Type="http://schemas.openxmlformats.org/officeDocument/2006/relationships/hyperlink" Target="https://www.destatis.de/DE/Presse/Pressemitteilungen/2026/07/PD26_243_611.html" TargetMode="External" Id="rId5"/><Relationship Type="http://schemas.openxmlformats.org/officeDocument/2006/relationships/hyperlink" Target="https://www.destatis.de/DE/Themen/Wirtschaft/Konjunkturindikatoren/Preise/bpr210a.html" TargetMode="External" Id="rId6"/><Relationship Type="http://schemas.openxmlformats.org/officeDocument/2006/relationships/hyperlink" Target="https://www.udv.de/udv/presse/verkehrssicherheit-in-muenster-viel-erreicht-aber-noch-mehr-zu-tun-78988" TargetMode="External" Id="rId7"/><Relationship Type="http://schemas.openxmlformats.org/officeDocument/2006/relationships/hyperlink" Target="https://www.udv.de/resource/blob/79366/895226e6bc02e703ba75d9ac3a1d5a3f/65-kostenguenstige-massnahmen-an-unfallhaeufungen-data.pdf" TargetMode="External" Id="rId8"/><Relationship Type="http://schemas.openxmlformats.org/officeDocument/2006/relationships/hyperlink" Target="https://mein.berlin.de/vorhaben/2023-00709/" TargetMode="External" Id="rId9"/><Relationship Type="http://schemas.openxmlformats.org/officeDocument/2006/relationships/hyperlink" Target="https://www.dresden.de/de/rathaus/aktuelles/pressemitteilungen/2023/01/pm_071.php" TargetMode="External" Id="rId10"/><Relationship Type="http://schemas.openxmlformats.org/officeDocument/2006/relationships/hyperlink" Target="https://www.dresden.de/de/rathaus/aktuelles/pressemitteilungen/2023/02/pm_039.php" TargetMode="External" Id="rId11"/><Relationship Type="http://schemas.openxmlformats.org/officeDocument/2006/relationships/hyperlink" Target="https://www.berlin.de/sen/uvk/mobilitaet-und-verkehr/verkehrsplanung/fussverkehr/infrastruktur/bau-von-querungshilfen/" TargetMode="External" Id="rId12"/><Relationship Type="http://schemas.openxmlformats.org/officeDocument/2006/relationships/hyperlink" Target="https://mein.berlin.de/vorhaben/2025-01316/" TargetMode="External" Id="rId13"/><Relationship Type="http://schemas.openxmlformats.org/officeDocument/2006/relationships/hyperlink" Target="https://www.dresden.de/de/rathaus/aktuelles/pressemitteilungen/05/pm_052.php" TargetMode="External" Id="rId14"/><Relationship Type="http://schemas.openxmlformats.org/officeDocument/2006/relationships/hyperlink" Target="https://www.statistikportal.de/de/karten/unfallatlas" TargetMode="External" Id="rId15"/><Relationship Type="http://schemas.openxmlformats.org/officeDocument/2006/relationships/hyperlink" Target="https://schuldatenbank.sachsen.de/index.php?id=30" TargetMode="External" Id="rId16"/><Relationship Type="http://schemas.openxmlformats.org/officeDocument/2006/relationships/hyperlink" Target="https://download.geofabrik.de/europe/germany/sachsen.html" TargetMode="External" Id="rId17"/><Relationship Type="http://schemas.openxmlformats.org/officeDocument/2006/relationships/hyperlink" Target="https://www.bmv.de/SharedDocs/DE/Anlage/G/aktualisierung-kosten-wertansaetze-bundesverkehrswegeplanung.pdf?__blob=publicationFile" TargetMode="External" Id="rId18"/><Relationship Type="http://schemas.openxmlformats.org/officeDocument/2006/relationships/hyperlink" Target="https://genesis.destatis.de/datenbank/online/statistic/61111/table/61111-0001" TargetMode="External" Id="rId19"/><Relationship Type="http://schemas.openxmlformats.org/officeDocument/2006/relationships/hyperlink" Target="https://www.destatis.de/DE/Presse/Pressemitteilungen/2026/07/PD26_243_611.html" TargetMode="External" Id="rId20"/><Relationship Type="http://schemas.openxmlformats.org/officeDocument/2006/relationships/hyperlink" Target="https://www.udv.de/resource/blob/78970/ee56b976e3a8658cfca684148e398f64/praesentation-data.pdf" TargetMode="External" Id="rId21"/><Relationship Type="http://schemas.openxmlformats.org/officeDocument/2006/relationships/hyperlink" Target="https://www.udv.de/resource/blob/79366/895226e6bc02e703ba75d9ac3a1d5a3f/65-kostenguenstige-massnahmen-an-unfallhaeufungen-data.pdf" TargetMode="External" Id="rId22"/><Relationship Type="http://schemas.openxmlformats.org/officeDocument/2006/relationships/hyperlink" Target="https://mein.berlin.de/vorhaben/2023-00709/" TargetMode="External" Id="rId23"/><Relationship Type="http://schemas.openxmlformats.org/officeDocument/2006/relationships/hyperlink" Target="https://www.dresden.de/de/rathaus/aktuelles/pressemitteilungen/2023/01/pm_071.php" TargetMode="External" Id="rId24"/><Relationship Type="http://schemas.openxmlformats.org/officeDocument/2006/relationships/hyperlink" Target="https://www.dresden.de/de/rathaus/aktuelles/pressemitteilungen/2023/02/pm_039.php" TargetMode="External" Id="rId25"/><Relationship Type="http://schemas.openxmlformats.org/officeDocument/2006/relationships/hyperlink" Target="https://www.berlin.de/sen/uvk/mobilitaet-und-verkehr/verkehrsplanung/fussverkehr/infrastruktur/bau-von-querungshilfen/" TargetMode="External" Id="rId26"/><Relationship Type="http://schemas.openxmlformats.org/officeDocument/2006/relationships/hyperlink" Target="https://mein.berlin.de/vorhaben/2025-01316/" TargetMode="External" Id="rId27"/><Relationship Type="http://schemas.openxmlformats.org/officeDocument/2006/relationships/hyperlink" Target="https://www.dresden.de/de/rathaus/aktuelles/pressemitteilungen/05/pm_052.php" TargetMode="External" Id="rId28"/><Relationship Type="http://schemas.openxmlformats.org/officeDocument/2006/relationships/hyperlink" Target="https://www.dresden.de/de/rathaus/aktuelles/pressemitteilungen/2024/01/pm_022.php" TargetMode="External" Id="rId29"/><Relationship Type="http://schemas.openxmlformats.org/officeDocument/2006/relationships/hyperlink" Target="https://www.dresden.de/de/rathaus/aktuelles/pressemitteilungen/2024/10/pm_043.php" TargetMode="External" Id="rId30"/><Relationship Type="http://schemas.openxmlformats.org/officeDocument/2006/relationships/hyperlink" Target="https://highways.dot.gov/safety/learn-safety/noteworthy-practices/project-evaluation-using-empirical-bayes" TargetMode="External" Id="rId31"/><Relationship Type="http://schemas.openxmlformats.org/officeDocument/2006/relationships/hyperlink" Target="https://www.destatis.de/DE/Themen/Wirtschaft/Konjunkturindikatoren/Preise/bpr210.html" TargetMode="External" Id="rId32"/><Relationship Type="http://schemas.openxmlformats.org/officeDocument/2006/relationships/hyperlink" Target="https://www.berlin.de/sen/uvk/mobilitaet-und-verkehr/verkehrsplanung/fussverkehr/infrastruktur/bau-von-querungshilfen/" TargetMode="External" Id="rId33"/><Relationship Type="http://schemas.openxmlformats.org/officeDocument/2006/relationships/hyperlink" Target="https://www.bmv.de/SharedDocs/DE/Anlage/G/aktualisierung-kosten-wertansaetze-bundesverkehrswegeplanung.pdf?__blob=publicationFile" TargetMode="External" Id="rId34"/><Relationship Type="http://schemas.openxmlformats.org/officeDocument/2006/relationships/hyperlink" Target="https://makau.bast.de/" TargetMode="External" Id="rId35"/><Relationship Type="http://schemas.openxmlformats.org/officeDocument/2006/relationships/hyperlink" Target="https://www.bmv.de/SharedDocs/DE/Anlage/G/aktualisierung-kosten-wertansaetze-bundesverkehrswegeplanung.pdf?__blob=publicationFile" TargetMode="External" Id="rId36"/><Relationship Type="http://schemas.openxmlformats.org/officeDocument/2006/relationships/hyperlink" Target="https://edas.landtag.sachsen.de/viewer.aspx?dok_art=Drs&amp;dok_id=&amp;dok_nr=6592&amp;leg_per=8&amp;pos_dok=1" TargetMode="External" Id="rId37"/><Relationship Type="http://schemas.openxmlformats.org/officeDocument/2006/relationships/hyperlink" Target="https://www.gruene-fraktion-sachsen.de/presse/pressemitteilungen/2026/unfallkosten-sachsen/" TargetMode="External" Id="rId38"/></Relationships>
</file>

<file path=xl/worksheets/_rels/sheet9.xml.rels><Relationships xmlns="http://schemas.openxmlformats.org/package/2006/relationships"><Relationship Type="http://schemas.openxmlformats.org/officeDocument/2006/relationships/hyperlink" Target="https://www.openstreetmap.org/?mlat=51.0600285&amp;mlon=13.7771166" TargetMode="External" Id="rId1"/><Relationship Type="http://schemas.openxmlformats.org/officeDocument/2006/relationships/hyperlink" Target="https://www.openstreetmap.org/?mlat=50.8337776&amp;mlon=12.9264899" TargetMode="External" Id="rId2"/><Relationship Type="http://schemas.openxmlformats.org/officeDocument/2006/relationships/hyperlink" Target="https://www.openstreetmap.org/?mlat=51.0497515&amp;mlon=13.7571514" TargetMode="External" Id="rId3"/><Relationship Type="http://schemas.openxmlformats.org/officeDocument/2006/relationships/hyperlink" Target="https://www.openstreetmap.org/?mlat=51.3381451&amp;mlon=12.3851835" TargetMode="External" Id="rId4"/><Relationship Type="http://schemas.openxmlformats.org/officeDocument/2006/relationships/hyperlink" Target="https://www.openstreetmap.org/?mlat=51.0646710&amp;mlon=13.7420604" TargetMode="External" Id="rId5"/><Relationship Type="http://schemas.openxmlformats.org/officeDocument/2006/relationships/hyperlink" Target="https://www.openstreetmap.org/?mlat=51.0248137&amp;mlon=13.8374841" TargetMode="External" Id="rId6"/><Relationship Type="http://schemas.openxmlformats.org/officeDocument/2006/relationships/hyperlink" Target="https://www.openstreetmap.org/?mlat=51.0398932&amp;mlon=13.7708554" TargetMode="External" Id="rId7"/><Relationship Type="http://schemas.openxmlformats.org/officeDocument/2006/relationships/hyperlink" Target="https://www.openstreetmap.org/?mlat=51.3363812&amp;mlon=12.3708575" TargetMode="External" Id="rId8"/><Relationship Type="http://schemas.openxmlformats.org/officeDocument/2006/relationships/hyperlink" Target="https://www.openstreetmap.org/?mlat=51.0528941&amp;mlon=13.7776967" TargetMode="External" Id="rId9"/><Relationship Type="http://schemas.openxmlformats.org/officeDocument/2006/relationships/hyperlink" Target="https://www.openstreetmap.org/?mlat=51.0359501&amp;mlon=13.7853227" TargetMode="External" Id="rId10"/><Relationship Type="http://schemas.openxmlformats.org/officeDocument/2006/relationships/hyperlink" Target="https://www.openstreetmap.org/?mlat=51.3369549&amp;mlon=12.3931615" TargetMode="External" Id="rId11"/><Relationship Type="http://schemas.openxmlformats.org/officeDocument/2006/relationships/hyperlink" Target="https://www.openstreetmap.org/?mlat=51.4349500&amp;mlon=14.2488747" TargetMode="External" Id="rId12"/><Relationship Type="http://schemas.openxmlformats.org/officeDocument/2006/relationships/hyperlink" Target="https://www.openstreetmap.org/?mlat=51.3463193&amp;mlon=12.3920505" TargetMode="External" Id="rId13"/><Relationship Type="http://schemas.openxmlformats.org/officeDocument/2006/relationships/hyperlink" Target="https://www.openstreetmap.org/?mlat=51.3465617&amp;mlon=12.3898929" TargetMode="External" Id="rId14"/><Relationship Type="http://schemas.openxmlformats.org/officeDocument/2006/relationships/hyperlink" Target="https://www.openstreetmap.org/?mlat=51.3340864&amp;mlon=12.3926650" TargetMode="External" Id="rId15"/><Relationship Type="http://schemas.openxmlformats.org/officeDocument/2006/relationships/hyperlink" Target="https://www.openstreetmap.org/?mlat=51.0328785&amp;mlon=13.7579559" TargetMode="External" Id="rId16"/><Relationship Type="http://schemas.openxmlformats.org/officeDocument/2006/relationships/hyperlink" Target="https://www.openstreetmap.org/?mlat=51.3444425&amp;mlon=12.3712431" TargetMode="External" Id="rId17"/><Relationship Type="http://schemas.openxmlformats.org/officeDocument/2006/relationships/hyperlink" Target="https://www.openstreetmap.org/?mlat=50.9674004&amp;mlon=13.9344622" TargetMode="External" Id="rId18"/><Relationship Type="http://schemas.openxmlformats.org/officeDocument/2006/relationships/hyperlink" Target="https://www.openstreetmap.org/?mlat=51.3328787&amp;mlon=12.3736614" TargetMode="External" Id="rId19"/><Relationship Type="http://schemas.openxmlformats.org/officeDocument/2006/relationships/hyperlink" Target="https://www.openstreetmap.org/?mlat=51.3445309&amp;mlon=12.3769824" TargetMode="External" Id="rId20"/><Relationship Type="http://schemas.openxmlformats.org/officeDocument/2006/relationships/hyperlink" Target="https://www.openstreetmap.org/?mlat=51.0714052&amp;mlon=13.7505528" TargetMode="External" Id="rId21"/><Relationship Type="http://schemas.openxmlformats.org/officeDocument/2006/relationships/hyperlink" Target="https://www.openstreetmap.org/?mlat=51.0558734&amp;mlon=13.7559233" TargetMode="External" Id="rId22"/><Relationship Type="http://schemas.openxmlformats.org/officeDocument/2006/relationships/hyperlink" Target="https://www.openstreetmap.org/?mlat=51.3455350&amp;mlon=12.4058331" TargetMode="External" Id="rId23"/><Relationship Type="http://schemas.openxmlformats.org/officeDocument/2006/relationships/hyperlink" Target="https://www.openstreetmap.org/?mlat=51.0637692&amp;mlon=13.7467605" TargetMode="External" Id="rId24"/><Relationship Type="http://schemas.openxmlformats.org/officeDocument/2006/relationships/hyperlink" Target="https://www.openstreetmap.org/?mlat=51.0766323&amp;mlon=13.7555294" TargetMode="External" Id="rId25"/><Relationship Type="http://schemas.openxmlformats.org/officeDocument/2006/relationships/hyperlink" Target="https://www.openstreetmap.org/?mlat=51.3367610&amp;mlon=12.3944176" TargetMode="External" Id="rId26"/><Relationship Type="http://schemas.openxmlformats.org/officeDocument/2006/relationships/hyperlink" Target="https://www.openstreetmap.org/?mlat=51.0738921&amp;mlon=13.7529775" TargetMode="External" Id="rId27"/><Relationship Type="http://schemas.openxmlformats.org/officeDocument/2006/relationships/hyperlink" Target="https://www.openstreetmap.org/?mlat=51.3531909&amp;mlon=12.3765408" TargetMode="External" Id="rId28"/><Relationship Type="http://schemas.openxmlformats.org/officeDocument/2006/relationships/hyperlink" Target="https://www.openstreetmap.org/?mlat=51.3441008&amp;mlon=12.3708822" TargetMode="External" Id="rId29"/><Relationship Type="http://schemas.openxmlformats.org/officeDocument/2006/relationships/hyperlink" Target="https://www.openstreetmap.org/?mlat=51.3388723&amp;mlon=12.3821626" TargetMode="External" Id="rId30"/><Relationship Type="http://schemas.openxmlformats.org/officeDocument/2006/relationships/hyperlink" Target="https://www.openstreetmap.org/?mlat=51.0389848&amp;mlon=13.7331892" TargetMode="External" Id="rId31"/><Relationship Type="http://schemas.openxmlformats.org/officeDocument/2006/relationships/hyperlink" Target="https://www.openstreetmap.org/?mlat=51.0522789&amp;mlon=13.7580095" TargetMode="External" Id="rId32"/><Relationship Type="http://schemas.openxmlformats.org/officeDocument/2006/relationships/hyperlink" Target="https://www.openstreetmap.org/?mlat=51.0472263&amp;mlon=13.7516102" TargetMode="External" Id="rId33"/><Relationship Type="http://schemas.openxmlformats.org/officeDocument/2006/relationships/hyperlink" Target="https://www.openstreetmap.org/?mlat=51.1024456&amp;mlon=13.6678119" TargetMode="External" Id="rId34"/><Relationship Type="http://schemas.openxmlformats.org/officeDocument/2006/relationships/hyperlink" Target="https://www.openstreetmap.org/?mlat=51.0739632&amp;mlon=13.7393082" TargetMode="External" Id="rId35"/><Relationship Type="http://schemas.openxmlformats.org/officeDocument/2006/relationships/hyperlink" Target="https://www.openstreetmap.org/?mlat=51.0454121&amp;mlon=13.7756011" TargetMode="External" Id="rId36"/><Relationship Type="http://schemas.openxmlformats.org/officeDocument/2006/relationships/hyperlink" Target="https://www.openstreetmap.org/?mlat=51.3513060&amp;mlon=12.4075033" TargetMode="External" Id="rId37"/><Relationship Type="http://schemas.openxmlformats.org/officeDocument/2006/relationships/hyperlink" Target="https://www.openstreetmap.org/?mlat=51.0494936&amp;mlon=13.7587302" TargetMode="External" Id="rId38"/><Relationship Type="http://schemas.openxmlformats.org/officeDocument/2006/relationships/hyperlink" Target="https://www.openstreetmap.org/?mlat=51.0432504&amp;mlon=13.7886171" TargetMode="External" Id="rId39"/><Relationship Type="http://schemas.openxmlformats.org/officeDocument/2006/relationships/hyperlink" Target="https://www.openstreetmap.org/?mlat=51.0570382&amp;mlon=13.7260565" TargetMode="External" Id="rId40"/><Relationship Type="http://schemas.openxmlformats.org/officeDocument/2006/relationships/hyperlink" Target="https://www.openstreetmap.org/?mlat=51.3326065&amp;mlon=12.3820408" TargetMode="External" Id="rId41"/><Relationship Type="http://schemas.openxmlformats.org/officeDocument/2006/relationships/hyperlink" Target="https://www.openstreetmap.org/?mlat=51.3317766&amp;mlon=12.4058535" TargetMode="External" Id="rId42"/><Relationship Type="http://schemas.openxmlformats.org/officeDocument/2006/relationships/hyperlink" Target="https://www.openstreetmap.org/?mlat=51.3316462&amp;mlon=12.3815313" TargetMode="External" Id="rId43"/><Relationship Type="http://schemas.openxmlformats.org/officeDocument/2006/relationships/hyperlink" Target="https://www.openstreetmap.org/?mlat=51.3361736&amp;mlon=12.3570944" TargetMode="External" Id="rId44"/><Relationship Type="http://schemas.openxmlformats.org/officeDocument/2006/relationships/hyperlink" Target="https://www.openstreetmap.org/?mlat=51.0217358&amp;mlon=13.8032210" TargetMode="External" Id="rId45"/><Relationship Type="http://schemas.openxmlformats.org/officeDocument/2006/relationships/hyperlink" Target="https://www.openstreetmap.org/?mlat=51.3161680&amp;mlon=12.2616537" TargetMode="External" Id="rId46"/><Relationship Type="http://schemas.openxmlformats.org/officeDocument/2006/relationships/hyperlink" Target="https://www.openstreetmap.org/?mlat=51.3462739&amp;mlon=12.3713123" TargetMode="External" Id="rId47"/><Relationship Type="http://schemas.openxmlformats.org/officeDocument/2006/relationships/hyperlink" Target="https://www.openstreetmap.org/?mlat=51.3144924&amp;mlon=12.3032509" TargetMode="External" Id="rId48"/><Relationship Type="http://schemas.openxmlformats.org/officeDocument/2006/relationships/hyperlink" Target="https://www.openstreetmap.org/?mlat=51.0456867&amp;mlon=13.7293402" TargetMode="External" Id="rId49"/><Relationship Type="http://schemas.openxmlformats.org/officeDocument/2006/relationships/hyperlink" Target="https://www.openstreetmap.org/?mlat=51.3145383&amp;mlon=12.3941860" TargetMode="External" Id="rId50"/><Relationship Type="http://schemas.openxmlformats.org/officeDocument/2006/relationships/hyperlink" Target="https://www.openstreetmap.org/?mlat=50.8330566&amp;mlon=12.9080625" TargetMode="External" Id="rId51"/><Relationship Type="http://schemas.openxmlformats.org/officeDocument/2006/relationships/hyperlink" Target="https://www.openstreetmap.org/?mlat=50.8412731&amp;mlon=12.9220550" TargetMode="External" Id="rId52"/><Relationship Type="http://schemas.openxmlformats.org/officeDocument/2006/relationships/hyperlink" Target="https://www.openstreetmap.org/?mlat=51.3761057&amp;mlon=12.3854533" TargetMode="External" Id="rId53"/><Relationship Type="http://schemas.openxmlformats.org/officeDocument/2006/relationships/hyperlink" Target="https://www.openstreetmap.org/?mlat=51.0639531&amp;mlon=13.7382380" TargetMode="External" Id="rId54"/><Relationship Type="http://schemas.openxmlformats.org/officeDocument/2006/relationships/hyperlink" Target="https://www.openstreetmap.org/?mlat=51.0540848&amp;mlon=13.7222002" TargetMode="External" Id="rId55"/><Relationship Type="http://schemas.openxmlformats.org/officeDocument/2006/relationships/hyperlink" Target="https://www.openstreetmap.org/?mlat=51.1456187&amp;mlon=14.9812104" TargetMode="External" Id="rId56"/><Relationship Type="http://schemas.openxmlformats.org/officeDocument/2006/relationships/hyperlink" Target="https://www.openstreetmap.org/?mlat=51.3205137&amp;mlon=12.3768644" TargetMode="External" Id="rId57"/><Relationship Type="http://schemas.openxmlformats.org/officeDocument/2006/relationships/hyperlink" Target="https://www.openstreetmap.org/?mlat=51.3217314&amp;mlon=12.4039437" TargetMode="External" Id="rId58"/><Relationship Type="http://schemas.openxmlformats.org/officeDocument/2006/relationships/hyperlink" Target="https://www.openstreetmap.org/?mlat=50.8434581&amp;mlon=12.9392793" TargetMode="External" Id="rId59"/><Relationship Type="http://schemas.openxmlformats.org/officeDocument/2006/relationships/hyperlink" Target="https://www.openstreetmap.org/?mlat=51.0285131&amp;mlon=13.7863798" TargetMode="External" Id="rId60"/><Relationship Type="http://schemas.openxmlformats.org/officeDocument/2006/relationships/hyperlink" Target="https://www.openstreetmap.org/?mlat=51.0443227&amp;mlon=13.7799118" TargetMode="External" Id="rId61"/><Relationship Type="http://schemas.openxmlformats.org/officeDocument/2006/relationships/hyperlink" Target="https://www.openstreetmap.org/?mlat=51.0472322&amp;mlon=13.7089575" TargetMode="External" Id="rId62"/><Relationship Type="http://schemas.openxmlformats.org/officeDocument/2006/relationships/hyperlink" Target="https://www.openstreetmap.org/?mlat=51.3483220&amp;mlon=12.3762400" TargetMode="External" Id="rId63"/><Relationship Type="http://schemas.openxmlformats.org/officeDocument/2006/relationships/hyperlink" Target="https://www.openstreetmap.org/?mlat=51.1248053&amp;mlon=13.5801825" TargetMode="External" Id="rId64"/><Relationship Type="http://schemas.openxmlformats.org/officeDocument/2006/relationships/hyperlink" Target="https://www.openstreetmap.org/?mlat=51.3427386&amp;mlon=12.3949078" TargetMode="External" Id="rId65"/><Relationship Type="http://schemas.openxmlformats.org/officeDocument/2006/relationships/hyperlink" Target="https://www.openstreetmap.org/?mlat=51.0872277&amp;mlon=13.7374988" TargetMode="External" Id="rId66"/><Relationship Type="http://schemas.openxmlformats.org/officeDocument/2006/relationships/hyperlink" Target="https://www.openstreetmap.org/?mlat=51.3243320&amp;mlon=12.4016621" TargetMode="External" Id="rId67"/><Relationship Type="http://schemas.openxmlformats.org/officeDocument/2006/relationships/hyperlink" Target="https://www.openstreetmap.org/?mlat=50.9018502&amp;mlon=13.3370525" TargetMode="External" Id="rId68"/><Relationship Type="http://schemas.openxmlformats.org/officeDocument/2006/relationships/hyperlink" Target="https://www.openstreetmap.org/?mlat=51.3321295&amp;mlon=12.3953547" TargetMode="External" Id="rId69"/><Relationship Type="http://schemas.openxmlformats.org/officeDocument/2006/relationships/hyperlink" Target="https://www.openstreetmap.org/?mlat=51.0593072&amp;mlon=13.7289868" TargetMode="External" Id="rId70"/><Relationship Type="http://schemas.openxmlformats.org/officeDocument/2006/relationships/hyperlink" Target="https://www.openstreetmap.org/?mlat=51.0508023&amp;mlon=13.7758003" TargetMode="External" Id="rId71"/><Relationship Type="http://schemas.openxmlformats.org/officeDocument/2006/relationships/hyperlink" Target="https://www.openstreetmap.org/?mlat=51.3612274&amp;mlon=12.3704922" TargetMode="External" Id="rId72"/><Relationship Type="http://schemas.openxmlformats.org/officeDocument/2006/relationships/hyperlink" Target="https://www.openstreetmap.org/?mlat=51.0647830&amp;mlon=13.7406757" TargetMode="External" Id="rId73"/><Relationship Type="http://schemas.openxmlformats.org/officeDocument/2006/relationships/hyperlink" Target="https://www.openstreetmap.org/?mlat=51.3634854&amp;mlon=12.3993633" TargetMode="External" Id="rId74"/><Relationship Type="http://schemas.openxmlformats.org/officeDocument/2006/relationships/hyperlink" Target="https://www.openstreetmap.org/?mlat=51.3207833&amp;mlon=12.3736098" TargetMode="External" Id="rId75"/><Relationship Type="http://schemas.openxmlformats.org/officeDocument/2006/relationships/hyperlink" Target="https://www.openstreetmap.org/?mlat=51.3033624&amp;mlon=12.3741222" TargetMode="External" Id="rId76"/><Relationship Type="http://schemas.openxmlformats.org/officeDocument/2006/relationships/hyperlink" Target="https://www.openstreetmap.org/?mlat=51.0638611&amp;mlon=13.7363784" TargetMode="External" Id="rId77"/><Relationship Type="http://schemas.openxmlformats.org/officeDocument/2006/relationships/hyperlink" Target="https://www.openstreetmap.org/?mlat=51.0587452&amp;mlon=13.7774353" TargetMode="External" Id="rId78"/><Relationship Type="http://schemas.openxmlformats.org/officeDocument/2006/relationships/hyperlink" Target="https://www.openstreetmap.org/?mlat=51.0157506&amp;mlon=13.7869185" TargetMode="External" Id="rId79"/><Relationship Type="http://schemas.openxmlformats.org/officeDocument/2006/relationships/hyperlink" Target="https://www.openstreetmap.org/?mlat=51.3350528&amp;mlon=12.3707376" TargetMode="External" Id="rId80"/><Relationship Type="http://schemas.openxmlformats.org/officeDocument/2006/relationships/hyperlink" Target="https://www.openstreetmap.org/?mlat=51.3752217&amp;mlon=12.4127910" TargetMode="External" Id="rId81"/><Relationship Type="http://schemas.openxmlformats.org/officeDocument/2006/relationships/hyperlink" Target="https://www.openstreetmap.org/?mlat=51.3405564&amp;mlon=12.3667042" TargetMode="External" Id="rId82"/><Relationship Type="http://schemas.openxmlformats.org/officeDocument/2006/relationships/hyperlink" Target="https://www.openstreetmap.org/?mlat=51.3209975&amp;mlon=12.3656732" TargetMode="External" Id="rId83"/><Relationship Type="http://schemas.openxmlformats.org/officeDocument/2006/relationships/hyperlink" Target="https://www.openstreetmap.org/?mlat=51.3385278&amp;mlon=12.3425073" TargetMode="External" Id="rId84"/><Relationship Type="http://schemas.openxmlformats.org/officeDocument/2006/relationships/hyperlink" Target="https://www.openstreetmap.org/?mlat=51.0579642&amp;mlon=13.6889214" TargetMode="External" Id="rId85"/><Relationship Type="http://schemas.openxmlformats.org/officeDocument/2006/relationships/hyperlink" Target="https://www.openstreetmap.org/?mlat=51.0157024&amp;mlon=13.7682598" TargetMode="External" Id="rId86"/><Relationship Type="http://schemas.openxmlformats.org/officeDocument/2006/relationships/hyperlink" Target="https://www.openstreetmap.org/?mlat=51.0476058&amp;mlon=13.7434683" TargetMode="External" Id="rId87"/><Relationship Type="http://schemas.openxmlformats.org/officeDocument/2006/relationships/hyperlink" Target="https://www.openstreetmap.org/?mlat=50.8268352&amp;mlon=12.9087903" TargetMode="External" Id="rId88"/><Relationship Type="http://schemas.openxmlformats.org/officeDocument/2006/relationships/hyperlink" Target="https://www.openstreetmap.org/?mlat=51.0816710&amp;mlon=13.6931667" TargetMode="External" Id="rId89"/><Relationship Type="http://schemas.openxmlformats.org/officeDocument/2006/relationships/hyperlink" Target="https://www.openstreetmap.org/?mlat=51.3570629&amp;mlon=12.3874796" TargetMode="External" Id="rId90"/><Relationship Type="http://schemas.openxmlformats.org/officeDocument/2006/relationships/hyperlink" Target="https://www.openstreetmap.org/?mlat=51.3405546&amp;mlon=12.3827565" TargetMode="External" Id="rId91"/><Relationship Type="http://schemas.openxmlformats.org/officeDocument/2006/relationships/hyperlink" Target="https://www.openstreetmap.org/?mlat=51.0510685&amp;mlon=13.7696432" TargetMode="External" Id="rId92"/><Relationship Type="http://schemas.openxmlformats.org/officeDocument/2006/relationships/hyperlink" Target="https://www.openstreetmap.org/?mlat=51.3312287&amp;mlon=12.3737290" TargetMode="External" Id="rId93"/><Relationship Type="http://schemas.openxmlformats.org/officeDocument/2006/relationships/hyperlink" Target="https://www.openstreetmap.org/?mlat=51.0324963&amp;mlon=13.7019957" TargetMode="External" Id="rId94"/><Relationship Type="http://schemas.openxmlformats.org/officeDocument/2006/relationships/hyperlink" Target="https://www.openstreetmap.org/?mlat=51.3478990&amp;mlon=12.3133136" TargetMode="External" Id="rId95"/><Relationship Type="http://schemas.openxmlformats.org/officeDocument/2006/relationships/hyperlink" Target="https://www.openstreetmap.org/?mlat=51.0439640&amp;mlon=13.7249038" TargetMode="External" Id="rId96"/><Relationship Type="http://schemas.openxmlformats.org/officeDocument/2006/relationships/hyperlink" Target="https://www.openstreetmap.org/?mlat=51.0336971&amp;mlon=13.7496087" TargetMode="External" Id="rId97"/><Relationship Type="http://schemas.openxmlformats.org/officeDocument/2006/relationships/hyperlink" Target="https://www.openstreetmap.org/?mlat=50.9983525&amp;mlon=13.7997844" TargetMode="External" Id="rId98"/><Relationship Type="http://schemas.openxmlformats.org/officeDocument/2006/relationships/hyperlink" Target="https://www.openstreetmap.org/?mlat=51.0482462&amp;mlon=13.7487164" TargetMode="External" Id="rId99"/><Relationship Type="http://schemas.openxmlformats.org/officeDocument/2006/relationships/hyperlink" Target="https://www.openstreetmap.org/?mlat=51.0469028&amp;mlon=13.7084455" TargetMode="External" Id="rId100"/><Relationship Type="http://schemas.openxmlformats.org/officeDocument/2006/relationships/hyperlink" Target="https://www.openstreetmap.org/?mlat=51.3473494&amp;mlon=12.3711292" TargetMode="External" Id="rId101"/><Relationship Type="http://schemas.openxmlformats.org/officeDocument/2006/relationships/hyperlink" Target="https://www.openstreetmap.org/?mlat=51.3454380&amp;mlon=12.3924858" TargetMode="External" Id="rId102"/><Relationship Type="http://schemas.openxmlformats.org/officeDocument/2006/relationships/hyperlink" Target="https://www.openstreetmap.org/?mlat=51.3530751&amp;mlon=12.3733192" TargetMode="External" Id="rId103"/><Relationship Type="http://schemas.openxmlformats.org/officeDocument/2006/relationships/hyperlink" Target="https://www.openstreetmap.org/?mlat=51.3764035&amp;mlon=12.3994412" TargetMode="External" Id="rId104"/><Relationship Type="http://schemas.openxmlformats.org/officeDocument/2006/relationships/hyperlink" Target="https://www.openstreetmap.org/?mlat=51.0550970&amp;mlon=13.7565743" TargetMode="External" Id="rId105"/><Relationship Type="http://schemas.openxmlformats.org/officeDocument/2006/relationships/hyperlink" Target="https://www.openstreetmap.org/?mlat=51.0372684&amp;mlon=13.7444782" TargetMode="External" Id="rId106"/><Relationship Type="http://schemas.openxmlformats.org/officeDocument/2006/relationships/hyperlink" Target="https://www.openstreetmap.org/?mlat=51.0495087&amp;mlon=13.7450563" TargetMode="External" Id="rId107"/><Relationship Type="http://schemas.openxmlformats.org/officeDocument/2006/relationships/hyperlink" Target="https://www.openstreetmap.org/?mlat=51.3205075&amp;mlon=12.3784724" TargetMode="External" Id="rId108"/><Relationship Type="http://schemas.openxmlformats.org/officeDocument/2006/relationships/hyperlink" Target="https://www.openstreetmap.org/?mlat=51.3207823&amp;mlon=12.3675330" TargetMode="External" Id="rId109"/><Relationship Type="http://schemas.openxmlformats.org/officeDocument/2006/relationships/hyperlink" Target="https://www.openstreetmap.org/?mlat=51.3599891&amp;mlon=12.4086593" TargetMode="External" Id="rId110"/><Relationship Type="http://schemas.openxmlformats.org/officeDocument/2006/relationships/hyperlink" Target="https://www.openstreetmap.org/?mlat=51.5031764&amp;mlon=14.6398647" TargetMode="External" Id="rId111"/><Relationship Type="http://schemas.openxmlformats.org/officeDocument/2006/relationships/hyperlink" Target="https://www.openstreetmap.org/?mlat=50.8198834&amp;mlon=12.8950881" TargetMode="External" Id="rId112"/><Relationship Type="http://schemas.openxmlformats.org/officeDocument/2006/relationships/hyperlink" Target="https://www.openstreetmap.org/?mlat=51.0369824&amp;mlon=13.7393294" TargetMode="External" Id="rId113"/><Relationship Type="http://schemas.openxmlformats.org/officeDocument/2006/relationships/hyperlink" Target="https://www.openstreetmap.org/?mlat=51.3516735&amp;mlon=12.3734700" TargetMode="External" Id="rId114"/><Relationship Type="http://schemas.openxmlformats.org/officeDocument/2006/relationships/hyperlink" Target="https://www.openstreetmap.org/?mlat=51.0618484&amp;mlon=13.8549422" TargetMode="External" Id="rId115"/><Relationship Type="http://schemas.openxmlformats.org/officeDocument/2006/relationships/hyperlink" Target="https://www.openstreetmap.org/?mlat=51.0337784&amp;mlon=13.7489822" TargetMode="External" Id="rId116"/><Relationship Type="http://schemas.openxmlformats.org/officeDocument/2006/relationships/hyperlink" Target="https://www.openstreetmap.org/?mlat=51.3794210&amp;mlon=12.3237864" TargetMode="External" Id="rId117"/><Relationship Type="http://schemas.openxmlformats.org/officeDocument/2006/relationships/hyperlink" Target="https://www.openstreetmap.org/?mlat=51.3357105&amp;mlon=12.3302225" TargetMode="External" Id="rId118"/><Relationship Type="http://schemas.openxmlformats.org/officeDocument/2006/relationships/hyperlink" Target="https://www.openstreetmap.org/?mlat=51.1863838&amp;mlon=14.4423817" TargetMode="External" Id="rId119"/><Relationship Type="http://schemas.openxmlformats.org/officeDocument/2006/relationships/hyperlink" Target="https://www.openstreetmap.org/?mlat=51.0286922&amp;mlon=13.7430389" TargetMode="External" Id="rId120"/><Relationship Type="http://schemas.openxmlformats.org/officeDocument/2006/relationships/hyperlink" Target="https://www.openstreetmap.org/?mlat=51.0732567&amp;mlon=13.7655049" TargetMode="External" Id="rId121"/><Relationship Type="http://schemas.openxmlformats.org/officeDocument/2006/relationships/hyperlink" Target="https://www.openstreetmap.org/?mlat=51.0520025&amp;mlon=13.7615627" TargetMode="External" Id="rId122"/><Relationship Type="http://schemas.openxmlformats.org/officeDocument/2006/relationships/hyperlink" Target="https://www.openstreetmap.org/?mlat=51.0683394&amp;mlon=13.7455088" TargetMode="External" Id="rId123"/><Relationship Type="http://schemas.openxmlformats.org/officeDocument/2006/relationships/hyperlink" Target="https://www.openstreetmap.org/?mlat=51.3516741&amp;mlon=12.4222347" TargetMode="External" Id="rId124"/><Relationship Type="http://schemas.openxmlformats.org/officeDocument/2006/relationships/hyperlink" Target="https://www.openstreetmap.org/?mlat=51.0345148&amp;mlon=13.7312024" TargetMode="External" Id="rId125"/><Relationship Type="http://schemas.openxmlformats.org/officeDocument/2006/relationships/hyperlink" Target="https://www.openstreetmap.org/?mlat=51.0615328&amp;mlon=13.7522782" TargetMode="External" Id="rId126"/><Relationship Type="http://schemas.openxmlformats.org/officeDocument/2006/relationships/hyperlink" Target="https://www.openstreetmap.org/?mlat=50.9143883&amp;mlon=13.3388457" TargetMode="External" Id="rId127"/><Relationship Type="http://schemas.openxmlformats.org/officeDocument/2006/relationships/hyperlink" Target="https://www.openstreetmap.org/?mlat=51.3624720&amp;mlon=12.3652496" TargetMode="External" Id="rId128"/><Relationship Type="http://schemas.openxmlformats.org/officeDocument/2006/relationships/hyperlink" Target="https://www.openstreetmap.org/?mlat=51.3392499&amp;mlon=12.3982794" TargetMode="External" Id="rId129"/><Relationship Type="http://schemas.openxmlformats.org/officeDocument/2006/relationships/hyperlink" Target="https://www.openstreetmap.org/?mlat=50.8991338&amp;mlon=14.7855747" TargetMode="External" Id="rId130"/><Relationship Type="http://schemas.openxmlformats.org/officeDocument/2006/relationships/hyperlink" Target="https://www.openstreetmap.org/?mlat=51.1255090&amp;mlon=12.4947827" TargetMode="External" Id="rId131"/><Relationship Type="http://schemas.openxmlformats.org/officeDocument/2006/relationships/hyperlink" Target="https://www.openstreetmap.org/?mlat=50.8335907&amp;mlon=12.8790928" TargetMode="External" Id="rId132"/><Relationship Type="http://schemas.openxmlformats.org/officeDocument/2006/relationships/hyperlink" Target="https://www.openstreetmap.org/?mlat=51.0242233&amp;mlon=13.7973860" TargetMode="External" Id="rId133"/><Relationship Type="http://schemas.openxmlformats.org/officeDocument/2006/relationships/hyperlink" Target="https://www.openstreetmap.org/?mlat=51.0775919&amp;mlon=13.7566889" TargetMode="External" Id="rId134"/><Relationship Type="http://schemas.openxmlformats.org/officeDocument/2006/relationships/hyperlink" Target="https://www.openstreetmap.org/?mlat=51.0576263&amp;mlon=13.7249447" TargetMode="External" Id="rId135"/><Relationship Type="http://schemas.openxmlformats.org/officeDocument/2006/relationships/hyperlink" Target="https://www.openstreetmap.org/?mlat=51.3479854&amp;mlon=12.3746343" TargetMode="External" Id="rId136"/><Relationship Type="http://schemas.openxmlformats.org/officeDocument/2006/relationships/hyperlink" Target="https://www.openstreetmap.org/?mlat=51.0433473&amp;mlon=13.6966310" TargetMode="External" Id="rId137"/><Relationship Type="http://schemas.openxmlformats.org/officeDocument/2006/relationships/hyperlink" Target="https://www.openstreetmap.org/?mlat=51.0232783&amp;mlon=13.7602168" TargetMode="External" Id="rId138"/><Relationship Type="http://schemas.openxmlformats.org/officeDocument/2006/relationships/hyperlink" Target="https://www.openstreetmap.org/?mlat=51.0472755&amp;mlon=13.7507593" TargetMode="External" Id="rId139"/><Relationship Type="http://schemas.openxmlformats.org/officeDocument/2006/relationships/hyperlink" Target="https://www.openstreetmap.org/?mlat=51.0555382&amp;mlon=13.7551968" TargetMode="External" Id="rId140"/><Relationship Type="http://schemas.openxmlformats.org/officeDocument/2006/relationships/hyperlink" Target="https://www.openstreetmap.org/?mlat=51.0384445&amp;mlon=13.7464746" TargetMode="External" Id="rId141"/><Relationship Type="http://schemas.openxmlformats.org/officeDocument/2006/relationships/hyperlink" Target="https://www.openstreetmap.org/?mlat=51.0157476&amp;mlon=13.7715762" TargetMode="External" Id="rId142"/><Relationship Type="http://schemas.openxmlformats.org/officeDocument/2006/relationships/hyperlink" Target="https://www.openstreetmap.org/?mlat=51.1567649&amp;mlon=14.9849505" TargetMode="External" Id="rId143"/><Relationship Type="http://schemas.openxmlformats.org/officeDocument/2006/relationships/hyperlink" Target="https://www.openstreetmap.org/?mlat=51.3356728&amp;mlon=12.3865430" TargetMode="External" Id="rId144"/><Relationship Type="http://schemas.openxmlformats.org/officeDocument/2006/relationships/hyperlink" Target="https://www.openstreetmap.org/?mlat=51.0642593&amp;mlon=13.7626994" TargetMode="External" Id="rId145"/><Relationship Type="http://schemas.openxmlformats.org/officeDocument/2006/relationships/hyperlink" Target="https://www.openstreetmap.org/?mlat=51.0669716&amp;mlon=13.7517119" TargetMode="External" Id="rId146"/><Relationship Type="http://schemas.openxmlformats.org/officeDocument/2006/relationships/hyperlink" Target="https://www.openstreetmap.org/?mlat=51.0716980&amp;mlon=13.7485764" TargetMode="External" Id="rId147"/><Relationship Type="http://schemas.openxmlformats.org/officeDocument/2006/relationships/hyperlink" Target="https://www.openstreetmap.org/?mlat=51.3484272&amp;mlon=12.3925680" TargetMode="External" Id="rId148"/><Relationship Type="http://schemas.openxmlformats.org/officeDocument/2006/relationships/hyperlink" Target="https://www.openstreetmap.org/?mlat=51.3208916&amp;mlon=12.3691350" TargetMode="External" Id="rId149"/><Relationship Type="http://schemas.openxmlformats.org/officeDocument/2006/relationships/hyperlink" Target="https://www.openstreetmap.org/?mlat=51.4994830&amp;mlon=14.6355372" TargetMode="External" Id="rId150"/><Relationship Type="http://schemas.openxmlformats.org/officeDocument/2006/relationships/hyperlink" Target="https://www.openstreetmap.org/?mlat=51.3419823&amp;mlon=12.3586679" TargetMode="External" Id="rId151"/><Relationship Type="http://schemas.openxmlformats.org/officeDocument/2006/relationships/hyperlink" Target="https://www.openstreetmap.org/?mlat=51.3402903&amp;mlon=12.3319286" TargetMode="External" Id="rId152"/><Relationship Type="http://schemas.openxmlformats.org/officeDocument/2006/relationships/hyperlink" Target="https://www.openstreetmap.org/?mlat=51.3437111&amp;mlon=12.3769251" TargetMode="External" Id="rId153"/><Relationship Type="http://schemas.openxmlformats.org/officeDocument/2006/relationships/hyperlink" Target="https://www.openstreetmap.org/?mlat=51.3215964&amp;mlon=12.3425187" TargetMode="External" Id="rId154"/><Relationship Type="http://schemas.openxmlformats.org/officeDocument/2006/relationships/hyperlink" Target="https://www.openstreetmap.org/?mlat=51.0898471&amp;mlon=13.7232045" TargetMode="External" Id="rId155"/><Relationship Type="http://schemas.openxmlformats.org/officeDocument/2006/relationships/hyperlink" Target="https://www.openstreetmap.org/?mlat=51.0462015&amp;mlon=13.7551682" TargetMode="External" Id="rId156"/><Relationship Type="http://schemas.openxmlformats.org/officeDocument/2006/relationships/hyperlink" Target="https://www.openstreetmap.org/?mlat=51.0509553&amp;mlon=13.7291104" TargetMode="External" Id="rId157"/><Relationship Type="http://schemas.openxmlformats.org/officeDocument/2006/relationships/hyperlink" Target="https://www.openstreetmap.org/?mlat=51.3177286&amp;mlon=12.3102361" TargetMode="External" Id="rId158"/><Relationship Type="http://schemas.openxmlformats.org/officeDocument/2006/relationships/hyperlink" Target="https://www.openstreetmap.org/?mlat=51.3340878&amp;mlon=12.3739437" TargetMode="External" Id="rId159"/><Relationship Type="http://schemas.openxmlformats.org/officeDocument/2006/relationships/hyperlink" Target="https://www.openstreetmap.org/?mlat=51.3357913&amp;mlon=12.3784403" TargetMode="External" Id="rId160"/><Relationship Type="http://schemas.openxmlformats.org/officeDocument/2006/relationships/hyperlink" Target="https://www.openstreetmap.org/?mlat=51.3308546&amp;mlon=12.3810185" TargetMode="External" Id="rId161"/><Relationship Type="http://schemas.openxmlformats.org/officeDocument/2006/relationships/hyperlink" Target="https://www.openstreetmap.org/?mlat=51.3190666&amp;mlon=12.2778968" TargetMode="External" Id="rId162"/><Relationship Type="http://schemas.openxmlformats.org/officeDocument/2006/relationships/hyperlink" Target="https://www.openstreetmap.org/?mlat=50.9574034&amp;mlon=13.9310907" TargetMode="External" Id="rId163"/><Relationship Type="http://schemas.openxmlformats.org/officeDocument/2006/relationships/hyperlink" Target="https://www.openstreetmap.org/?mlat=51.3752938&amp;mlon=12.4827823" TargetMode="External" Id="rId164"/><Relationship Type="http://schemas.openxmlformats.org/officeDocument/2006/relationships/hyperlink" Target="https://www.openstreetmap.org/?mlat=50.8316477&amp;mlon=12.9225674" TargetMode="External" Id="rId165"/><Relationship Type="http://schemas.openxmlformats.org/officeDocument/2006/relationships/hyperlink" Target="https://www.openstreetmap.org/?mlat=51.0417597&amp;mlon=13.7214254" TargetMode="External" Id="rId166"/><Relationship Type="http://schemas.openxmlformats.org/officeDocument/2006/relationships/hyperlink" Target="https://www.openstreetmap.org/?mlat=51.0719639&amp;mlon=13.7471858" TargetMode="External" Id="rId167"/><Relationship Type="http://schemas.openxmlformats.org/officeDocument/2006/relationships/hyperlink" Target="https://www.openstreetmap.org/?mlat=51.0272778&amp;mlon=13.8005556" TargetMode="External" Id="rId168"/><Relationship Type="http://schemas.openxmlformats.org/officeDocument/2006/relationships/hyperlink" Target="https://www.openstreetmap.org/?mlat=51.0546450&amp;mlon=13.7204324" TargetMode="External" Id="rId169"/><Relationship Type="http://schemas.openxmlformats.org/officeDocument/2006/relationships/hyperlink" Target="https://www.openstreetmap.org/?mlat=51.0647455&amp;mlon=13.7412398" TargetMode="External" Id="rId170"/><Relationship Type="http://schemas.openxmlformats.org/officeDocument/2006/relationships/hyperlink" Target="https://www.openstreetmap.org/?mlat=51.0491965&amp;mlon=13.7606747" TargetMode="External" Id="rId171"/><Relationship Type="http://schemas.openxmlformats.org/officeDocument/2006/relationships/hyperlink" Target="https://www.openstreetmap.org/?mlat=51.0465002&amp;mlon=13.7727073" TargetMode="External" Id="rId172"/><Relationship Type="http://schemas.openxmlformats.org/officeDocument/2006/relationships/hyperlink" Target="https://www.openstreetmap.org/?mlat=51.0514511&amp;mlon=13.7578289" TargetMode="External" Id="rId173"/><Relationship Type="http://schemas.openxmlformats.org/officeDocument/2006/relationships/hyperlink" Target="https://www.openstreetmap.org/?mlat=51.1614454&amp;mlon=14.9740885" TargetMode="External" Id="rId174"/><Relationship Type="http://schemas.openxmlformats.org/officeDocument/2006/relationships/hyperlink" Target="https://www.openstreetmap.org/?mlat=51.3397312&amp;mlon=12.3712923" TargetMode="External" Id="rId175"/><Relationship Type="http://schemas.openxmlformats.org/officeDocument/2006/relationships/hyperlink" Target="https://www.openstreetmap.org/?mlat=51.3358601&amp;mlon=12.3745447" TargetMode="External" Id="rId176"/><Relationship Type="http://schemas.openxmlformats.org/officeDocument/2006/relationships/hyperlink" Target="https://www.openstreetmap.org/?mlat=51.3461550&amp;mlon=12.3942696" TargetMode="External" Id="rId177"/><Relationship Type="http://schemas.openxmlformats.org/officeDocument/2006/relationships/hyperlink" Target="https://www.openstreetmap.org/?mlat=51.3366732&amp;mlon=12.3815580" TargetMode="External" Id="rId178"/><Relationship Type="http://schemas.openxmlformats.org/officeDocument/2006/relationships/hyperlink" Target="https://www.openstreetmap.org/?mlat=51.3761482&amp;mlon=12.3650661" TargetMode="External" Id="rId179"/><Relationship Type="http://schemas.openxmlformats.org/officeDocument/2006/relationships/hyperlink" Target="https://www.openstreetmap.org/?mlat=51.3360486&amp;mlon=12.3329799" TargetMode="External" Id="rId180"/><Relationship Type="http://schemas.openxmlformats.org/officeDocument/2006/relationships/hyperlink" Target="https://www.openstreetmap.org/?mlat=51.3458135&amp;mlon=12.4003735" TargetMode="External" Id="rId181"/><Relationship Type="http://schemas.openxmlformats.org/officeDocument/2006/relationships/hyperlink" Target="https://www.openstreetmap.org/?mlat=51.3299818&amp;mlon=12.3979679" TargetMode="External" Id="rId182"/><Relationship Type="http://schemas.openxmlformats.org/officeDocument/2006/relationships/hyperlink" Target="https://www.openstreetmap.org/?mlat=51.3426580&amp;mlon=12.3018182" TargetMode="External" Id="rId183"/><Relationship Type="http://schemas.openxmlformats.org/officeDocument/2006/relationships/hyperlink" Target="https://www.openstreetmap.org/?mlat=51.5593356&amp;mlon=12.9883301" TargetMode="External" Id="rId184"/><Relationship Type="http://schemas.openxmlformats.org/officeDocument/2006/relationships/hyperlink" Target="https://www.openstreetmap.org/?mlat=50.5957084&amp;mlon=12.7087034" TargetMode="External" Id="rId185"/><Relationship Type="http://schemas.openxmlformats.org/officeDocument/2006/relationships/hyperlink" Target="https://www.openstreetmap.org/?mlat=51.1769320&amp;mlon=14.4291230" TargetMode="External" Id="rId186"/><Relationship Type="http://schemas.openxmlformats.org/officeDocument/2006/relationships/hyperlink" Target="https://www.openstreetmap.org/?mlat=50.8266615&amp;mlon=12.9287520" TargetMode="External" Id="rId187"/><Relationship Type="http://schemas.openxmlformats.org/officeDocument/2006/relationships/hyperlink" Target="https://www.openstreetmap.org/?mlat=51.5246182&amp;mlon=12.3442842" TargetMode="External" Id="rId188"/><Relationship Type="http://schemas.openxmlformats.org/officeDocument/2006/relationships/hyperlink" Target="https://www.openstreetmap.org/?mlat=51.0274005&amp;mlon=13.7598602" TargetMode="External" Id="rId189"/><Relationship Type="http://schemas.openxmlformats.org/officeDocument/2006/relationships/hyperlink" Target="https://www.openstreetmap.org/?mlat=51.0540980&amp;mlon=13.7778529" TargetMode="External" Id="rId190"/><Relationship Type="http://schemas.openxmlformats.org/officeDocument/2006/relationships/hyperlink" Target="https://www.openstreetmap.org/?mlat=51.0472803&amp;mlon=13.8090146" TargetMode="External" Id="rId191"/><Relationship Type="http://schemas.openxmlformats.org/officeDocument/2006/relationships/hyperlink" Target="https://www.openstreetmap.org/?mlat=51.1507472&amp;mlon=14.9704648" TargetMode="External" Id="rId192"/><Relationship Type="http://schemas.openxmlformats.org/officeDocument/2006/relationships/hyperlink" Target="https://www.openstreetmap.org/?mlat=51.3206360&amp;mlon=12.3714649" TargetMode="External" Id="rId193"/><Relationship Type="http://schemas.openxmlformats.org/officeDocument/2006/relationships/hyperlink" Target="https://www.openstreetmap.org/?mlat=51.3326520&amp;mlon=12.3712561" TargetMode="External" Id="rId194"/><Relationship Type="http://schemas.openxmlformats.org/officeDocument/2006/relationships/hyperlink" Target="https://www.openstreetmap.org/?mlat=51.3203909&amp;mlon=12.3238103" TargetMode="External" Id="rId195"/><Relationship Type="http://schemas.openxmlformats.org/officeDocument/2006/relationships/hyperlink" Target="https://www.openstreetmap.org/?mlat=50.8462554&amp;mlon=12.9309888" TargetMode="External" Id="rId196"/><Relationship Type="http://schemas.openxmlformats.org/officeDocument/2006/relationships/hyperlink" Target="https://www.openstreetmap.org/?mlat=51.5182761&amp;mlon=12.3353465" TargetMode="External" Id="rId197"/><Relationship Type="http://schemas.openxmlformats.org/officeDocument/2006/relationships/hyperlink" Target="https://www.openstreetmap.org/?mlat=51.0820355&amp;mlon=13.6968270" TargetMode="External" Id="rId198"/><Relationship Type="http://schemas.openxmlformats.org/officeDocument/2006/relationships/hyperlink" Target="https://www.openstreetmap.org/?mlat=51.0849801&amp;mlon=13.7274626" TargetMode="External" Id="rId199"/><Relationship Type="http://schemas.openxmlformats.org/officeDocument/2006/relationships/hyperlink" Target="https://www.openstreetmap.org/?mlat=50.9743827&amp;mlon=13.8613688" TargetMode="External" Id="rId200"/><Relationship Type="http://schemas.openxmlformats.org/officeDocument/2006/relationships/hyperlink" Target="https://www.openstreetmap.org/?mlat=51.4354660&amp;mlon=14.2398038" TargetMode="External" Id="rId201"/><Relationship Type="http://schemas.openxmlformats.org/officeDocument/2006/relationships/hyperlink" Target="https://www.openstreetmap.org/?mlat=51.2740182&amp;mlon=12.3083338" TargetMode="External" Id="rId202"/><Relationship Type="http://schemas.openxmlformats.org/officeDocument/2006/relationships/hyperlink" Target="https://www.openstreetmap.org/?mlat=51.3346301&amp;mlon=12.3542100" TargetMode="External" Id="rId203"/><Relationship Type="http://schemas.openxmlformats.org/officeDocument/2006/relationships/hyperlink" Target="https://www.openstreetmap.org/?mlat=51.0926009&amp;mlon=14.3205063" TargetMode="External" Id="rId204"/><Relationship Type="http://schemas.openxmlformats.org/officeDocument/2006/relationships/hyperlink" Target="https://www.openstreetmap.org/?mlat=50.7765613&amp;mlon=12.8767846" TargetMode="External" Id="rId205"/><Relationship Type="http://schemas.openxmlformats.org/officeDocument/2006/relationships/hyperlink" Target="https://www.openstreetmap.org/?mlat=50.9517079&amp;mlon=13.9404215" TargetMode="External" Id="rId206"/><Relationship Type="http://schemas.openxmlformats.org/officeDocument/2006/relationships/hyperlink" Target="https://www.openstreetmap.org/?mlat=50.9576938&amp;mlon=13.9413188" TargetMode="External" Id="rId207"/><Relationship Type="http://schemas.openxmlformats.org/officeDocument/2006/relationships/hyperlink" Target="https://www.openstreetmap.org/?mlat=51.3444366&amp;mlon=12.3796750" TargetMode="External" Id="rId208"/><Relationship Type="http://schemas.openxmlformats.org/officeDocument/2006/relationships/hyperlink" Target="https://www.openstreetmap.org/?mlat=51.0297363&amp;mlon=13.7712428" TargetMode="External" Id="rId209"/><Relationship Type="http://schemas.openxmlformats.org/officeDocument/2006/relationships/hyperlink" Target="https://www.openstreetmap.org/?mlat=51.3902035&amp;mlon=12.3769239" TargetMode="External" Id="rId210"/><Relationship Type="http://schemas.openxmlformats.org/officeDocument/2006/relationships/hyperlink" Target="https://www.openstreetmap.org/?mlat=51.0437384&amp;mlon=13.7023039" TargetMode="External" Id="rId211"/><Relationship Type="http://schemas.openxmlformats.org/officeDocument/2006/relationships/hyperlink" Target="https://www.openstreetmap.org/?mlat=51.0260828&amp;mlon=13.7677784" TargetMode="External" Id="rId212"/><Relationship Type="http://schemas.openxmlformats.org/officeDocument/2006/relationships/hyperlink" Target="https://www.openstreetmap.org/?mlat=51.0404198&amp;mlon=13.8029907" TargetMode="External" Id="rId213"/><Relationship Type="http://schemas.openxmlformats.org/officeDocument/2006/relationships/hyperlink" Target="https://www.openstreetmap.org/?mlat=50.9171713&amp;mlon=13.3499154" TargetMode="External" Id="rId214"/><Relationship Type="http://schemas.openxmlformats.org/officeDocument/2006/relationships/hyperlink" Target="https://www.openstreetmap.org/?mlat=51.3300651&amp;mlon=12.3457005" TargetMode="External" Id="rId215"/><Relationship Type="http://schemas.openxmlformats.org/officeDocument/2006/relationships/hyperlink" Target="https://www.openstreetmap.org/?mlat=51.3353795&amp;mlon=12.3376411" TargetMode="External" Id="rId216"/><Relationship Type="http://schemas.openxmlformats.org/officeDocument/2006/relationships/hyperlink" Target="https://www.openstreetmap.org/?mlat=51.3788428&amp;mlon=12.3848862" TargetMode="External" Id="rId217"/><Relationship Type="http://schemas.openxmlformats.org/officeDocument/2006/relationships/hyperlink" Target="https://www.openstreetmap.org/?mlat=51.3386648&amp;mlon=12.3909376" TargetMode="External" Id="rId218"/><Relationship Type="http://schemas.openxmlformats.org/officeDocument/2006/relationships/hyperlink" Target="https://www.openstreetmap.org/?mlat=51.3461427&amp;mlon=12.4452971" TargetMode="External" Id="rId219"/><Relationship Type="http://schemas.openxmlformats.org/officeDocument/2006/relationships/hyperlink" Target="https://www.openstreetmap.org/?mlat=50.4956497&amp;mlon=12.1232969" TargetMode="External" Id="rId220"/><Relationship Type="http://schemas.openxmlformats.org/officeDocument/2006/relationships/hyperlink" Target="https://www.openstreetmap.org/?mlat=50.8322808&amp;mlon=12.9244007" TargetMode="External" Id="rId221"/><Relationship Type="http://schemas.openxmlformats.org/officeDocument/2006/relationships/hyperlink" Target="https://www.openstreetmap.org/?mlat=50.8418574&amp;mlon=12.9062976" TargetMode="External" Id="rId222"/><Relationship Type="http://schemas.openxmlformats.org/officeDocument/2006/relationships/hyperlink" Target="https://www.openstreetmap.org/?mlat=50.8387032&amp;mlon=12.9065991" TargetMode="External" Id="rId223"/><Relationship Type="http://schemas.openxmlformats.org/officeDocument/2006/relationships/hyperlink" Target="https://www.openstreetmap.org/?mlat=51.0357181&amp;mlon=13.7771400" TargetMode="External" Id="rId224"/><Relationship Type="http://schemas.openxmlformats.org/officeDocument/2006/relationships/hyperlink" Target="https://www.openstreetmap.org/?mlat=51.0515448&amp;mlon=13.7150315" TargetMode="External" Id="rId225"/><Relationship Type="http://schemas.openxmlformats.org/officeDocument/2006/relationships/hyperlink" Target="https://www.openstreetmap.org/?mlat=51.0305793&amp;mlon=13.7015796" TargetMode="External" Id="rId226"/><Relationship Type="http://schemas.openxmlformats.org/officeDocument/2006/relationships/hyperlink" Target="https://www.openstreetmap.org/?mlat=51.0424795&amp;mlon=13.7675046" TargetMode="External" Id="rId227"/><Relationship Type="http://schemas.openxmlformats.org/officeDocument/2006/relationships/hyperlink" Target="https://www.openstreetmap.org/?mlat=50.9978296&amp;mlon=13.8224078" TargetMode="External" Id="rId228"/><Relationship Type="http://schemas.openxmlformats.org/officeDocument/2006/relationships/hyperlink" Target="https://www.openstreetmap.org/?mlat=51.0022648&amp;mlon=13.8418219" TargetMode="External" Id="rId229"/><Relationship Type="http://schemas.openxmlformats.org/officeDocument/2006/relationships/hyperlink" Target="https://www.openstreetmap.org/?mlat=51.0387838&amp;mlon=13.7179991" TargetMode="External" Id="rId230"/><Relationship Type="http://schemas.openxmlformats.org/officeDocument/2006/relationships/hyperlink" Target="https://www.openstreetmap.org/?mlat=51.0356576&amp;mlon=13.7436058" TargetMode="External" Id="rId231"/><Relationship Type="http://schemas.openxmlformats.org/officeDocument/2006/relationships/hyperlink" Target="https://www.openstreetmap.org/?mlat=51.0434255&amp;mlon=13.7830684" TargetMode="External" Id="rId232"/><Relationship Type="http://schemas.openxmlformats.org/officeDocument/2006/relationships/hyperlink" Target="https://www.openstreetmap.org/?mlat=51.0763557&amp;mlon=13.7331190" TargetMode="External" Id="rId233"/><Relationship Type="http://schemas.openxmlformats.org/officeDocument/2006/relationships/hyperlink" Target="https://www.openstreetmap.org/?mlat=51.0202881&amp;mlon=13.8118412" TargetMode="External" Id="rId234"/><Relationship Type="http://schemas.openxmlformats.org/officeDocument/2006/relationships/hyperlink" Target="https://www.openstreetmap.org/?mlat=50.9804266&amp;mlon=13.8609990" TargetMode="External" Id="rId235"/><Relationship Type="http://schemas.openxmlformats.org/officeDocument/2006/relationships/hyperlink" Target="https://www.openstreetmap.org/?mlat=51.3243061&amp;mlon=12.3736996" TargetMode="External" Id="rId236"/><Relationship Type="http://schemas.openxmlformats.org/officeDocument/2006/relationships/hyperlink" Target="https://www.openstreetmap.org/?mlat=51.3072699&amp;mlon=12.3260688" TargetMode="External" Id="rId237"/><Relationship Type="http://schemas.openxmlformats.org/officeDocument/2006/relationships/hyperlink" Target="https://www.openstreetmap.org/?mlat=51.3244848&amp;mlon=12.3696889" TargetMode="External" Id="rId238"/><Relationship Type="http://schemas.openxmlformats.org/officeDocument/2006/relationships/hyperlink" Target="https://www.openstreetmap.org/?mlat=51.3322333&amp;mlon=12.3783486" TargetMode="External" Id="rId239"/><Relationship Type="http://schemas.openxmlformats.org/officeDocument/2006/relationships/hyperlink" Target="https://www.openstreetmap.org/?mlat=51.3353145&amp;mlon=12.3396401" TargetMode="External" Id="rId240"/><Relationship Type="http://schemas.openxmlformats.org/officeDocument/2006/relationships/hyperlink" Target="https://www.openstreetmap.org/?mlat=51.3579360&amp;mlon=12.3682261" TargetMode="External" Id="rId241"/><Relationship Type="http://schemas.openxmlformats.org/officeDocument/2006/relationships/hyperlink" Target="https://www.openstreetmap.org/?mlat=51.1094362&amp;mlon=13.6107430" TargetMode="External" Id="rId242"/><Relationship Type="http://schemas.openxmlformats.org/officeDocument/2006/relationships/hyperlink" Target="https://www.openstreetmap.org/?mlat=51.5612635&amp;mlon=13.0011149" TargetMode="External" Id="rId243"/><Relationship Type="http://schemas.openxmlformats.org/officeDocument/2006/relationships/hyperlink" Target="https://www.openstreetmap.org/?mlat=51.3685877&amp;mlon=12.7404343" TargetMode="External" Id="rId244"/><Relationship Type="http://schemas.openxmlformats.org/officeDocument/2006/relationships/hyperlink" Target="https://www.openstreetmap.org/?mlat=51.1326121&amp;mlon=14.1850739" TargetMode="External" Id="rId245"/><Relationship Type="http://schemas.openxmlformats.org/officeDocument/2006/relationships/hyperlink" Target="https://www.openstreetmap.org/?mlat=50.8298455&amp;mlon=12.9264735" TargetMode="External" Id="rId246"/><Relationship Type="http://schemas.openxmlformats.org/officeDocument/2006/relationships/hyperlink" Target="https://www.openstreetmap.org/?mlat=50.8261738&amp;mlon=12.9053050" TargetMode="External" Id="rId247"/><Relationship Type="http://schemas.openxmlformats.org/officeDocument/2006/relationships/hyperlink" Target="https://www.openstreetmap.org/?mlat=50.8279713&amp;mlon=12.9123823" TargetMode="External" Id="rId248"/><Relationship Type="http://schemas.openxmlformats.org/officeDocument/2006/relationships/hyperlink" Target="https://www.openstreetmap.org/?mlat=50.8358338&amp;mlon=12.9191563" TargetMode="External" Id="rId249"/><Relationship Type="http://schemas.openxmlformats.org/officeDocument/2006/relationships/hyperlink" Target="https://www.openstreetmap.org/?mlat=50.8199312&amp;mlon=12.9416328" TargetMode="External" Id="rId250"/><Relationship Type="http://schemas.openxmlformats.org/officeDocument/2006/relationships/hyperlink" Target="https://www.openstreetmap.org/?mlat=51.0409487&amp;mlon=13.7797082" TargetMode="External" Id="rId251"/><Relationship Type="http://schemas.openxmlformats.org/officeDocument/2006/relationships/hyperlink" Target="https://www.openstreetmap.org/?mlat=51.0359235&amp;mlon=13.7877137" TargetMode="External" Id="rId252"/><Relationship Type="http://schemas.openxmlformats.org/officeDocument/2006/relationships/hyperlink" Target="https://www.openstreetmap.org/?mlat=51.0433479&amp;mlon=13.7281574" TargetMode="External" Id="rId253"/><Relationship Type="http://schemas.openxmlformats.org/officeDocument/2006/relationships/hyperlink" Target="https://www.openstreetmap.org/?mlat=51.0435603&amp;mlon=13.7042264" TargetMode="External" Id="rId254"/><Relationship Type="http://schemas.openxmlformats.org/officeDocument/2006/relationships/hyperlink" Target="https://www.openstreetmap.org/?mlat=51.0629826&amp;mlon=13.7518470" TargetMode="External" Id="rId255"/><Relationship Type="http://schemas.openxmlformats.org/officeDocument/2006/relationships/hyperlink" Target="https://www.openstreetmap.org/?mlat=51.0621197&amp;mlon=13.7520482" TargetMode="External" Id="rId256"/><Relationship Type="http://schemas.openxmlformats.org/officeDocument/2006/relationships/hyperlink" Target="https://www.openstreetmap.org/?mlat=51.0430849&amp;mlon=13.7932209" TargetMode="External" Id="rId257"/><Relationship Type="http://schemas.openxmlformats.org/officeDocument/2006/relationships/hyperlink" Target="https://www.openstreetmap.org/?mlat=51.0472326&amp;mlon=13.7407991" TargetMode="External" Id="rId258"/><Relationship Type="http://schemas.openxmlformats.org/officeDocument/2006/relationships/hyperlink" Target="https://www.openstreetmap.org/?mlat=51.4371784&amp;mlon=14.2650118" TargetMode="External" Id="rId259"/><Relationship Type="http://schemas.openxmlformats.org/officeDocument/2006/relationships/hyperlink" Target="https://www.openstreetmap.org/?mlat=51.3208571&amp;mlon=12.2766696" TargetMode="External" Id="rId260"/><Relationship Type="http://schemas.openxmlformats.org/officeDocument/2006/relationships/hyperlink" Target="https://www.openstreetmap.org/?mlat=51.3426670&amp;mlon=12.3811660" TargetMode="External" Id="rId261"/><Relationship Type="http://schemas.openxmlformats.org/officeDocument/2006/relationships/hyperlink" Target="https://www.openstreetmap.org/?mlat=51.3321197&amp;mlon=12.3486866" TargetMode="External" Id="rId262"/><Relationship Type="http://schemas.openxmlformats.org/officeDocument/2006/relationships/hyperlink" Target="https://www.openstreetmap.org/?mlat=51.3192651&amp;mlon=12.4204983" TargetMode="External" Id="rId263"/><Relationship Type="http://schemas.openxmlformats.org/officeDocument/2006/relationships/hyperlink" Target="https://www.openstreetmap.org/?mlat=51.3254385&amp;mlon=12.3273320" TargetMode="External" Id="rId264"/><Relationship Type="http://schemas.openxmlformats.org/officeDocument/2006/relationships/hyperlink" Target="https://www.openstreetmap.org/?mlat=50.9640521&amp;mlon=13.9397473" TargetMode="External" Id="rId265"/><Relationship Type="http://schemas.openxmlformats.org/officeDocument/2006/relationships/hyperlink" Target="https://www.openstreetmap.org/?mlat=51.1808629&amp;mlon=14.4280826" TargetMode="External" Id="rId266"/><Relationship Type="http://schemas.openxmlformats.org/officeDocument/2006/relationships/hyperlink" Target="https://www.openstreetmap.org/?mlat=50.8220899&amp;mlon=12.9363856" TargetMode="External" Id="rId267"/><Relationship Type="http://schemas.openxmlformats.org/officeDocument/2006/relationships/hyperlink" Target="https://www.openstreetmap.org/?mlat=50.8255115&amp;mlon=12.9261958" TargetMode="External" Id="rId268"/><Relationship Type="http://schemas.openxmlformats.org/officeDocument/2006/relationships/hyperlink" Target="https://www.openstreetmap.org/?mlat=50.8050805&amp;mlon=12.8977979" TargetMode="External" Id="rId269"/><Relationship Type="http://schemas.openxmlformats.org/officeDocument/2006/relationships/hyperlink" Target="https://www.openstreetmap.org/?mlat=51.0534911&amp;mlon=13.6907383" TargetMode="External" Id="rId270"/><Relationship Type="http://schemas.openxmlformats.org/officeDocument/2006/relationships/hyperlink" Target="https://www.openstreetmap.org/?mlat=51.0422173&amp;mlon=13.7803019" TargetMode="External" Id="rId271"/><Relationship Type="http://schemas.openxmlformats.org/officeDocument/2006/relationships/hyperlink" Target="https://www.openstreetmap.org/?mlat=51.0758757&amp;mlon=13.7578870" TargetMode="External" Id="rId272"/><Relationship Type="http://schemas.openxmlformats.org/officeDocument/2006/relationships/hyperlink" Target="https://www.openstreetmap.org/?mlat=51.0463245&amp;mlon=13.7047620" TargetMode="External" Id="rId273"/><Relationship Type="http://schemas.openxmlformats.org/officeDocument/2006/relationships/hyperlink" Target="https://www.openstreetmap.org/?mlat=50.9804416&amp;mlon=14.6104430" TargetMode="External" Id="rId274"/><Relationship Type="http://schemas.openxmlformats.org/officeDocument/2006/relationships/hyperlink" Target="https://www.openstreetmap.org/?mlat=50.9144673&amp;mlon=13.3493677" TargetMode="External" Id="rId275"/><Relationship Type="http://schemas.openxmlformats.org/officeDocument/2006/relationships/hyperlink" Target="https://www.openstreetmap.org/?mlat=51.3411683&amp;mlon=12.3953739" TargetMode="External" Id="rId276"/><Relationship Type="http://schemas.openxmlformats.org/officeDocument/2006/relationships/hyperlink" Target="https://www.openstreetmap.org/?mlat=51.3431811&amp;mlon=12.3960870" TargetMode="External" Id="rId277"/><Relationship Type="http://schemas.openxmlformats.org/officeDocument/2006/relationships/hyperlink" Target="https://www.openstreetmap.org/?mlat=51.3344694&amp;mlon=12.3928763" TargetMode="External" Id="rId278"/><Relationship Type="http://schemas.openxmlformats.org/officeDocument/2006/relationships/hyperlink" Target="https://www.openstreetmap.org/?mlat=51.3354244&amp;mlon=12.3363259" TargetMode="External" Id="rId279"/><Relationship Type="http://schemas.openxmlformats.org/officeDocument/2006/relationships/hyperlink" Target="https://www.openstreetmap.org/?mlat=51.3269859&amp;mlon=12.4034004" TargetMode="External" Id="rId280"/><Relationship Type="http://schemas.openxmlformats.org/officeDocument/2006/relationships/hyperlink" Target="https://www.openstreetmap.org/?mlat=51.3200153&amp;mlon=12.4056198" TargetMode="External" Id="rId281"/><Relationship Type="http://schemas.openxmlformats.org/officeDocument/2006/relationships/hyperlink" Target="https://www.openstreetmap.org/?mlat=51.3276356&amp;mlon=12.3796506" TargetMode="External" Id="rId282"/><Relationship Type="http://schemas.openxmlformats.org/officeDocument/2006/relationships/hyperlink" Target="https://www.openstreetmap.org/?mlat=51.3468610&amp;mlon=12.4061524" TargetMode="External" Id="rId283"/><Relationship Type="http://schemas.openxmlformats.org/officeDocument/2006/relationships/hyperlink" Target="https://www.openstreetmap.org/?mlat=51.2945574&amp;mlon=14.8091165" TargetMode="External" Id="rId284"/><Relationship Type="http://schemas.openxmlformats.org/officeDocument/2006/relationships/hyperlink" Target="https://www.openstreetmap.org/?mlat=51.3024774&amp;mlon=13.3101615" TargetMode="External" Id="rId285"/><Relationship Type="http://schemas.openxmlformats.org/officeDocument/2006/relationships/hyperlink" Target="https://www.openstreetmap.org/?mlat=50.7324332&amp;mlon=12.3759521" TargetMode="External" Id="rId286"/><Relationship Type="http://schemas.openxmlformats.org/officeDocument/2006/relationships/hyperlink" Target="https://www.openstreetmap.org/?mlat=50.8904703&amp;mlon=14.8053954" TargetMode="External" Id="rId287"/><Relationship Type="http://schemas.openxmlformats.org/officeDocument/2006/relationships/hyperlink" Target="https://www.openstreetmap.org/?mlat=50.8959703&amp;mlon=14.8007811" TargetMode="External" Id="rId288"/><Relationship Type="http://schemas.openxmlformats.org/officeDocument/2006/relationships/hyperlink" Target="https://www.openstreetmap.org/?mlat=50.7190275&amp;mlon=12.4847583" TargetMode="External" Id="rId289"/><Relationship Type="http://schemas.openxmlformats.org/officeDocument/2006/relationships/hyperlink" Target="https://www.openstreetmap.org/?mlat=50.8322505&amp;mlon=12.9016596" TargetMode="External" Id="rId290"/><Relationship Type="http://schemas.openxmlformats.org/officeDocument/2006/relationships/hyperlink" Target="https://www.openstreetmap.org/?mlat=51.3327337&amp;mlon=12.3616125" TargetMode="External" Id="rId291"/><Relationship Type="http://schemas.openxmlformats.org/officeDocument/2006/relationships/hyperlink" Target="https://www.openstreetmap.org/?mlat=51.3147175&amp;mlon=13.2631095" TargetMode="External" Id="rId292"/><Relationship Type="http://schemas.openxmlformats.org/officeDocument/2006/relationships/hyperlink" Target="https://www.openstreetmap.org/?mlat=50.8233415&amp;mlon=12.9256706" TargetMode="External" Id="rId293"/><Relationship Type="http://schemas.openxmlformats.org/officeDocument/2006/relationships/hyperlink" Target="https://www.openstreetmap.org/?mlat=51.0547123&amp;mlon=13.7200395" TargetMode="External" Id="rId294"/><Relationship Type="http://schemas.openxmlformats.org/officeDocument/2006/relationships/hyperlink" Target="https://www.openstreetmap.org/?mlat=51.0394878&amp;mlon=13.7187544" TargetMode="External" Id="rId295"/><Relationship Type="http://schemas.openxmlformats.org/officeDocument/2006/relationships/hyperlink" Target="https://www.openstreetmap.org/?mlat=51.0845790&amp;mlon=13.7278719" TargetMode="External" Id="rId296"/><Relationship Type="http://schemas.openxmlformats.org/officeDocument/2006/relationships/hyperlink" Target="https://www.openstreetmap.org/?mlat=51.0853980&amp;mlon=13.7372469" TargetMode="External" Id="rId297"/><Relationship Type="http://schemas.openxmlformats.org/officeDocument/2006/relationships/hyperlink" Target="https://www.openstreetmap.org/?mlat=51.3558532&amp;mlon=12.3766276" TargetMode="External" Id="rId298"/><Relationship Type="http://schemas.openxmlformats.org/officeDocument/2006/relationships/hyperlink" Target="https://www.openstreetmap.org/?mlat=51.3761038&amp;mlon=12.3692536" TargetMode="External" Id="rId299"/><Relationship Type="http://schemas.openxmlformats.org/officeDocument/2006/relationships/hyperlink" Target="https://www.openstreetmap.org/?mlat=51.3011878&amp;mlon=12.3961371" TargetMode="External" Id="rId300"/><Relationship Type="http://schemas.openxmlformats.org/officeDocument/2006/relationships/hyperlink" Target="https://www.openstreetmap.org/?mlat=50.9003581&amp;mlon=14.8210378" TargetMode="External" Id="rId301"/><Relationship Type="http://schemas.openxmlformats.org/officeDocument/2006/relationships/hyperlink" Target="https://www.openstreetmap.org/?mlat=51.5934120&amp;mlon=12.5876585" TargetMode="External" Id="rId302"/><Relationship Type="http://schemas.openxmlformats.org/officeDocument/2006/relationships/hyperlink" Target="https://www.openstreetmap.org/?mlat=51.1799844&amp;mlon=14.4454930" TargetMode="External" Id="rId303"/><Relationship Type="http://schemas.openxmlformats.org/officeDocument/2006/relationships/hyperlink" Target="https://www.openstreetmap.org/?mlat=50.8395800&amp;mlon=12.9062718" TargetMode="External" Id="rId304"/><Relationship Type="http://schemas.openxmlformats.org/officeDocument/2006/relationships/hyperlink" Target="https://www.openstreetmap.org/?mlat=51.0395349&amp;mlon=13.7384904" TargetMode="External" Id="rId305"/><Relationship Type="http://schemas.openxmlformats.org/officeDocument/2006/relationships/hyperlink" Target="https://www.openstreetmap.org/?mlat=51.0386270&amp;mlon=13.7400840" TargetMode="External" Id="rId306"/><Relationship Type="http://schemas.openxmlformats.org/officeDocument/2006/relationships/hyperlink" Target="https://www.openstreetmap.org/?mlat=51.0358808&amp;mlon=13.7180712" TargetMode="External" Id="rId307"/><Relationship Type="http://schemas.openxmlformats.org/officeDocument/2006/relationships/hyperlink" Target="https://www.openstreetmap.org/?mlat=51.0346202&amp;mlon=13.7035557" TargetMode="External" Id="rId308"/><Relationship Type="http://schemas.openxmlformats.org/officeDocument/2006/relationships/hyperlink" Target="https://www.openstreetmap.org/?mlat=51.0379745&amp;mlon=13.8087288" TargetMode="External" Id="rId309"/><Relationship Type="http://schemas.openxmlformats.org/officeDocument/2006/relationships/hyperlink" Target="https://www.openstreetmap.org/?mlat=51.0580362&amp;mlon=13.7272016" TargetMode="External" Id="rId310"/><Relationship Type="http://schemas.openxmlformats.org/officeDocument/2006/relationships/hyperlink" Target="https://www.openstreetmap.org/?mlat=50.9217248&amp;mlon=13.3480687" TargetMode="External" Id="rId311"/><Relationship Type="http://schemas.openxmlformats.org/officeDocument/2006/relationships/hyperlink" Target="https://www.openstreetmap.org/?mlat=51.3216006&amp;mlon=12.3896971" TargetMode="External" Id="rId312"/><Relationship Type="http://schemas.openxmlformats.org/officeDocument/2006/relationships/hyperlink" Target="https://www.openstreetmap.org/?mlat=51.3530643&amp;mlon=12.4212318" TargetMode="External" Id="rId313"/><Relationship Type="http://schemas.openxmlformats.org/officeDocument/2006/relationships/hyperlink" Target="https://www.openstreetmap.org/?mlat=51.3431238&amp;mlon=12.3767448" TargetMode="External" Id="rId314"/><Relationship Type="http://schemas.openxmlformats.org/officeDocument/2006/relationships/hyperlink" Target="https://www.openstreetmap.org/?mlat=51.3306222&amp;mlon=12.3629187" TargetMode="External" Id="rId315"/><Relationship Type="http://schemas.openxmlformats.org/officeDocument/2006/relationships/hyperlink" Target="https://www.openstreetmap.org/?mlat=51.3379860&amp;mlon=12.3604497" TargetMode="External" Id="rId316"/><Relationship Type="http://schemas.openxmlformats.org/officeDocument/2006/relationships/hyperlink" Target="https://www.openstreetmap.org/?mlat=51.3754148&amp;mlon=12.3612856" TargetMode="External" Id="rId317"/><Relationship Type="http://schemas.openxmlformats.org/officeDocument/2006/relationships/hyperlink" Target="https://www.openstreetmap.org/?mlat=51.3240729&amp;mlon=12.4015732" TargetMode="External" Id="rId318"/><Relationship Type="http://schemas.openxmlformats.org/officeDocument/2006/relationships/hyperlink" Target="https://www.openstreetmap.org/?mlat=51.3428410&amp;mlon=12.3632904" TargetMode="External" Id="rId319"/><Relationship Type="http://schemas.openxmlformats.org/officeDocument/2006/relationships/hyperlink" Target="https://www.openstreetmap.org/?mlat=50.7385110&amp;mlon=12.7462884" TargetMode="External" Id="rId320"/><Relationship Type="http://schemas.openxmlformats.org/officeDocument/2006/relationships/hyperlink" Target="https://www.openstreetmap.org/?mlat=51.0263637&amp;mlon=14.2105524" TargetMode="External" Id="rId321"/><Relationship Type="http://schemas.openxmlformats.org/officeDocument/2006/relationships/hyperlink" Target="https://www.openstreetmap.org/?mlat=51.1735654&amp;mlon=14.4295663" TargetMode="External" Id="rId322"/><Relationship Type="http://schemas.openxmlformats.org/officeDocument/2006/relationships/hyperlink" Target="https://www.openstreetmap.org/?mlat=51.1730723&amp;mlon=14.4371714" TargetMode="External" Id="rId323"/><Relationship Type="http://schemas.openxmlformats.org/officeDocument/2006/relationships/hyperlink" Target="https://www.openstreetmap.org/?mlat=50.8375928&amp;mlon=12.9153182" TargetMode="External" Id="rId324"/><Relationship Type="http://schemas.openxmlformats.org/officeDocument/2006/relationships/hyperlink" Target="https://www.openstreetmap.org/?mlat=50.8236351&amp;mlon=12.9321405" TargetMode="External" Id="rId325"/><Relationship Type="http://schemas.openxmlformats.org/officeDocument/2006/relationships/hyperlink" Target="https://www.openstreetmap.org/?mlat=50.8147090&amp;mlon=12.9133887" TargetMode="External" Id="rId326"/><Relationship Type="http://schemas.openxmlformats.org/officeDocument/2006/relationships/hyperlink" Target="https://www.openstreetmap.org/?mlat=50.8360296&amp;mlon=12.9070201" TargetMode="External" Id="rId327"/><Relationship Type="http://schemas.openxmlformats.org/officeDocument/2006/relationships/hyperlink" Target="https://www.openstreetmap.org/?mlat=50.8310087&amp;mlon=12.9222004" TargetMode="External" Id="rId328"/><Relationship Type="http://schemas.openxmlformats.org/officeDocument/2006/relationships/hyperlink" Target="https://www.openstreetmap.org/?mlat=50.8278296&amp;mlon=12.9357663" TargetMode="External" Id="rId329"/><Relationship Type="http://schemas.openxmlformats.org/officeDocument/2006/relationships/hyperlink" Target="https://www.openstreetmap.org/?mlat=51.1258301&amp;mlon=13.5805290" TargetMode="External" Id="rId330"/><Relationship Type="http://schemas.openxmlformats.org/officeDocument/2006/relationships/hyperlink" Target="https://www.openstreetmap.org/?mlat=51.0681889&amp;mlon=13.7610996" TargetMode="External" Id="rId331"/><Relationship Type="http://schemas.openxmlformats.org/officeDocument/2006/relationships/hyperlink" Target="https://www.openstreetmap.org/?mlat=51.0349943&amp;mlon=13.7313168" TargetMode="External" Id="rId332"/><Relationship Type="http://schemas.openxmlformats.org/officeDocument/2006/relationships/hyperlink" Target="https://www.openstreetmap.org/?mlat=51.0793138&amp;mlon=13.7123242" TargetMode="External" Id="rId333"/><Relationship Type="http://schemas.openxmlformats.org/officeDocument/2006/relationships/hyperlink" Target="https://www.openstreetmap.org/?mlat=51.0308762&amp;mlon=13.7017209" TargetMode="External" Id="rId334"/><Relationship Type="http://schemas.openxmlformats.org/officeDocument/2006/relationships/hyperlink" Target="https://www.openstreetmap.org/?mlat=51.0467751&amp;mlon=13.7913658" TargetMode="External" Id="rId335"/><Relationship Type="http://schemas.openxmlformats.org/officeDocument/2006/relationships/hyperlink" Target="https://www.openstreetmap.org/?mlat=51.0671626&amp;mlon=13.6745044" TargetMode="External" Id="rId336"/><Relationship Type="http://schemas.openxmlformats.org/officeDocument/2006/relationships/hyperlink" Target="https://www.openstreetmap.org/?mlat=51.0731742&amp;mlon=13.7248587" TargetMode="External" Id="rId337"/><Relationship Type="http://schemas.openxmlformats.org/officeDocument/2006/relationships/hyperlink" Target="https://www.openstreetmap.org/?mlat=51.1117340&amp;mlon=13.7745288" TargetMode="External" Id="rId338"/><Relationship Type="http://schemas.openxmlformats.org/officeDocument/2006/relationships/hyperlink" Target="https://www.openstreetmap.org/?mlat=50.9988342&amp;mlon=13.8281720" TargetMode="External" Id="rId339"/><Relationship Type="http://schemas.openxmlformats.org/officeDocument/2006/relationships/hyperlink" Target="https://www.openstreetmap.org/?mlat=51.0127265&amp;mlon=13.8100588" TargetMode="External" Id="rId340"/><Relationship Type="http://schemas.openxmlformats.org/officeDocument/2006/relationships/hyperlink" Target="https://www.openstreetmap.org/?mlat=51.0544201&amp;mlon=13.7521842" TargetMode="External" Id="rId341"/><Relationship Type="http://schemas.openxmlformats.org/officeDocument/2006/relationships/hyperlink" Target="https://www.openstreetmap.org/?mlat=51.0478000&amp;mlon=13.7150469" TargetMode="External" Id="rId342"/><Relationship Type="http://schemas.openxmlformats.org/officeDocument/2006/relationships/hyperlink" Target="https://www.openstreetmap.org/?mlat=51.0603076&amp;mlon=13.7713688" TargetMode="External" Id="rId343"/><Relationship Type="http://schemas.openxmlformats.org/officeDocument/2006/relationships/hyperlink" Target="https://www.openstreetmap.org/?mlat=51.0584343&amp;mlon=13.7076767" TargetMode="External" Id="rId344"/><Relationship Type="http://schemas.openxmlformats.org/officeDocument/2006/relationships/hyperlink" Target="https://www.openstreetmap.org/?mlat=51.0324954&amp;mlon=13.8050040" TargetMode="External" Id="rId345"/><Relationship Type="http://schemas.openxmlformats.org/officeDocument/2006/relationships/hyperlink" Target="https://www.openstreetmap.org/?mlat=51.0385182&amp;mlon=13.7468940" TargetMode="External" Id="rId346"/><Relationship Type="http://schemas.openxmlformats.org/officeDocument/2006/relationships/hyperlink" Target="https://www.openstreetmap.org/?mlat=51.0510732&amp;mlon=13.7333080" TargetMode="External" Id="rId347"/><Relationship Type="http://schemas.openxmlformats.org/officeDocument/2006/relationships/hyperlink" Target="https://www.openstreetmap.org/?mlat=51.0133155&amp;mlon=13.7912748" TargetMode="External" Id="rId348"/><Relationship Type="http://schemas.openxmlformats.org/officeDocument/2006/relationships/hyperlink" Target="https://www.openstreetmap.org/?mlat=51.0479689&amp;mlon=13.7682474" TargetMode="External" Id="rId349"/><Relationship Type="http://schemas.openxmlformats.org/officeDocument/2006/relationships/hyperlink" Target="https://www.openstreetmap.org/?mlat=51.0599597&amp;mlon=13.8784708" TargetMode="External" Id="rId350"/><Relationship Type="http://schemas.openxmlformats.org/officeDocument/2006/relationships/hyperlink" Target="https://www.openstreetmap.org/?mlat=51.0414852&amp;mlon=13.7968250" TargetMode="External" Id="rId351"/><Relationship Type="http://schemas.openxmlformats.org/officeDocument/2006/relationships/hyperlink" Target="https://www.openstreetmap.org/?mlat=51.0458807&amp;mlon=13.7023053" TargetMode="External" Id="rId352"/><Relationship Type="http://schemas.openxmlformats.org/officeDocument/2006/relationships/hyperlink" Target="https://www.openstreetmap.org/?mlat=51.4672849&amp;mlon=12.6637556" TargetMode="External" Id="rId353"/><Relationship Type="http://schemas.openxmlformats.org/officeDocument/2006/relationships/hyperlink" Target="https://www.openstreetmap.org/?mlat=51.1450662&amp;mlon=14.9908167" TargetMode="External" Id="rId354"/><Relationship Type="http://schemas.openxmlformats.org/officeDocument/2006/relationships/hyperlink" Target="https://www.openstreetmap.org/?mlat=50.8017104&amp;mlon=12.7284383" TargetMode="External" Id="rId355"/><Relationship Type="http://schemas.openxmlformats.org/officeDocument/2006/relationships/hyperlink" Target="https://www.openstreetmap.org/?mlat=51.4401712&amp;mlon=14.2488657" TargetMode="External" Id="rId356"/><Relationship Type="http://schemas.openxmlformats.org/officeDocument/2006/relationships/hyperlink" Target="https://www.openstreetmap.org/?mlat=51.2742462&amp;mlon=14.0935135" TargetMode="External" Id="rId357"/><Relationship Type="http://schemas.openxmlformats.org/officeDocument/2006/relationships/hyperlink" Target="https://www.openstreetmap.org/?mlat=51.3439383&amp;mlon=12.3808805" TargetMode="External" Id="rId358"/><Relationship Type="http://schemas.openxmlformats.org/officeDocument/2006/relationships/hyperlink" Target="https://www.openstreetmap.org/?mlat=51.3434324&amp;mlon=12.3835036" TargetMode="External" Id="rId359"/><Relationship Type="http://schemas.openxmlformats.org/officeDocument/2006/relationships/hyperlink" Target="https://www.openstreetmap.org/?mlat=51.3645170&amp;mlon=12.3565754" TargetMode="External" Id="rId360"/><Relationship Type="http://schemas.openxmlformats.org/officeDocument/2006/relationships/hyperlink" Target="https://www.openstreetmap.org/?mlat=51.3454705&amp;mlon=12.3677946" TargetMode="External" Id="rId361"/><Relationship Type="http://schemas.openxmlformats.org/officeDocument/2006/relationships/hyperlink" Target="https://www.openstreetmap.org/?mlat=51.3431769&amp;mlon=12.3728653" TargetMode="External" Id="rId362"/><Relationship Type="http://schemas.openxmlformats.org/officeDocument/2006/relationships/hyperlink" Target="https://www.openstreetmap.org/?mlat=51.3289211&amp;mlon=12.3465121" TargetMode="External" Id="rId363"/><Relationship Type="http://schemas.openxmlformats.org/officeDocument/2006/relationships/hyperlink" Target="https://www.openstreetmap.org/?mlat=51.3672523&amp;mlon=12.3667266" TargetMode="External" Id="rId364"/><Relationship Type="http://schemas.openxmlformats.org/officeDocument/2006/relationships/hyperlink" Target="https://www.openstreetmap.org/?mlat=51.3418651&amp;mlon=12.3580484" TargetMode="External" Id="rId365"/><Relationship Type="http://schemas.openxmlformats.org/officeDocument/2006/relationships/hyperlink" Target="https://www.openstreetmap.org/?mlat=51.3425718&amp;mlon=12.3622554" TargetMode="External" Id="rId366"/><Relationship Type="http://schemas.openxmlformats.org/officeDocument/2006/relationships/hyperlink" Target="https://www.openstreetmap.org/?mlat=51.3378101&amp;mlon=12.3323402" TargetMode="External" Id="rId367"/><Relationship Type="http://schemas.openxmlformats.org/officeDocument/2006/relationships/hyperlink" Target="https://www.openstreetmap.org/?mlat=51.3161475&amp;mlon=12.4175273" TargetMode="External" Id="rId368"/><Relationship Type="http://schemas.openxmlformats.org/officeDocument/2006/relationships/hyperlink" Target="https://www.openstreetmap.org/?mlat=51.3579238&amp;mlon=12.2819894" TargetMode="External" Id="rId369"/><Relationship Type="http://schemas.openxmlformats.org/officeDocument/2006/relationships/hyperlink" Target="https://www.openstreetmap.org/?mlat=51.3317779&amp;mlon=12.3737405" TargetMode="External" Id="rId370"/><Relationship Type="http://schemas.openxmlformats.org/officeDocument/2006/relationships/hyperlink" Target="https://www.openstreetmap.org/?mlat=51.3455728&amp;mlon=12.4499865" TargetMode="External" Id="rId371"/><Relationship Type="http://schemas.openxmlformats.org/officeDocument/2006/relationships/hyperlink" Target="https://www.openstreetmap.org/?mlat=51.3601715&amp;mlon=12.3843173" TargetMode="External" Id="rId372"/><Relationship Type="http://schemas.openxmlformats.org/officeDocument/2006/relationships/hyperlink" Target="https://www.openstreetmap.org/?mlat=51.3504891&amp;mlon=12.3473773" TargetMode="External" Id="rId373"/><Relationship Type="http://schemas.openxmlformats.org/officeDocument/2006/relationships/hyperlink" Target="https://www.openstreetmap.org/?mlat=50.9623299&amp;mlon=13.9310163" TargetMode="External" Id="rId374"/><Relationship Type="http://schemas.openxmlformats.org/officeDocument/2006/relationships/hyperlink" Target="https://www.openstreetmap.org/?mlat=51.3824334&amp;mlon=12.4940887" TargetMode="External" Id="rId375"/><Relationship Type="http://schemas.openxmlformats.org/officeDocument/2006/relationships/hyperlink" Target="https://www.openstreetmap.org/?mlat=51.3726509&amp;mlon=12.7362483" TargetMode="External" Id="rId376"/><Relationship Type="http://schemas.openxmlformats.org/officeDocument/2006/relationships/hyperlink" Target="https://www.openstreetmap.org/?mlat=50.8930891&amp;mlon=14.8097827" TargetMode="External" Id="rId377"/><Relationship Type="http://schemas.openxmlformats.org/officeDocument/2006/relationships/hyperlink" Target="https://www.openstreetmap.org/?mlat=50.7362922&amp;mlon=12.4902339" TargetMode="External" Id="rId378"/><Relationship Type="http://schemas.openxmlformats.org/officeDocument/2006/relationships/hyperlink" Target="https://www.openstreetmap.org/?mlat=51.1231539&amp;mlon=14.1861980" TargetMode="External" Id="rId379"/><Relationship Type="http://schemas.openxmlformats.org/officeDocument/2006/relationships/hyperlink" Target="https://www.openstreetmap.org/?mlat=50.8252225&amp;mlon=12.9250044" TargetMode="External" Id="rId380"/><Relationship Type="http://schemas.openxmlformats.org/officeDocument/2006/relationships/hyperlink" Target="https://www.openstreetmap.org/?mlat=51.0434843&amp;mlon=13.6971903" TargetMode="External" Id="rId381"/><Relationship Type="http://schemas.openxmlformats.org/officeDocument/2006/relationships/hyperlink" Target="https://www.openstreetmap.org/?mlat=51.0844864&amp;mlon=13.7069767" TargetMode="External" Id="rId382"/><Relationship Type="http://schemas.openxmlformats.org/officeDocument/2006/relationships/hyperlink" Target="https://www.openstreetmap.org/?mlat=51.0525495&amp;mlon=13.7491197" TargetMode="External" Id="rId383"/><Relationship Type="http://schemas.openxmlformats.org/officeDocument/2006/relationships/hyperlink" Target="https://www.openstreetmap.org/?mlat=51.1182445&amp;mlon=13.7735549" TargetMode="External" Id="rId384"/><Relationship Type="http://schemas.openxmlformats.org/officeDocument/2006/relationships/hyperlink" Target="https://www.openstreetmap.org/?mlat=51.0516967&amp;mlon=13.7335840" TargetMode="External" Id="rId385"/><Relationship Type="http://schemas.openxmlformats.org/officeDocument/2006/relationships/hyperlink" Target="https://www.openstreetmap.org/?mlat=51.0456374&amp;mlon=13.7066183" TargetMode="External" Id="rId386"/><Relationship Type="http://schemas.openxmlformats.org/officeDocument/2006/relationships/hyperlink" Target="https://www.openstreetmap.org/?mlat=50.9735596&amp;mlon=13.8727124" TargetMode="External" Id="rId387"/><Relationship Type="http://schemas.openxmlformats.org/officeDocument/2006/relationships/hyperlink" Target="https://www.openstreetmap.org/?mlat=51.3259570&amp;mlon=12.3885067" TargetMode="External" Id="rId388"/><Relationship Type="http://schemas.openxmlformats.org/officeDocument/2006/relationships/hyperlink" Target="https://www.openstreetmap.org/?mlat=51.3565636&amp;mlon=12.3767283" TargetMode="External" Id="rId389"/><Relationship Type="http://schemas.openxmlformats.org/officeDocument/2006/relationships/hyperlink" Target="https://www.openstreetmap.org/?mlat=51.3254672&amp;mlon=12.3670590" TargetMode="External" Id="rId390"/><Relationship Type="http://schemas.openxmlformats.org/officeDocument/2006/relationships/hyperlink" Target="https://www.openstreetmap.org/?mlat=51.3443746&amp;mlon=12.3748148" TargetMode="External" Id="rId391"/><Relationship Type="http://schemas.openxmlformats.org/officeDocument/2006/relationships/hyperlink" Target="https://www.openstreetmap.org/?mlat=51.3469896&amp;mlon=12.3904801" TargetMode="External" Id="rId392"/><Relationship Type="http://schemas.openxmlformats.org/officeDocument/2006/relationships/hyperlink" Target="https://www.openstreetmap.org/?mlat=51.3267843&amp;mlon=12.3645446" TargetMode="External" Id="rId393"/><Relationship Type="http://schemas.openxmlformats.org/officeDocument/2006/relationships/hyperlink" Target="https://www.openstreetmap.org/?mlat=51.3594140&amp;mlon=12.4132758" TargetMode="External" Id="rId394"/><Relationship Type="http://schemas.openxmlformats.org/officeDocument/2006/relationships/hyperlink" Target="https://www.openstreetmap.org/?mlat=51.3524229&amp;mlon=12.3733701" TargetMode="External" Id="rId395"/><Relationship Type="http://schemas.openxmlformats.org/officeDocument/2006/relationships/hyperlink" Target="https://www.openstreetmap.org/?mlat=51.3254065&amp;mlon=12.3736526" TargetMode="External" Id="rId396"/><Relationship Type="http://schemas.openxmlformats.org/officeDocument/2006/relationships/hyperlink" Target="https://www.openstreetmap.org/?mlat=51.3324249&amp;mlon=12.3736917" TargetMode="External" Id="rId397"/><Relationship Type="http://schemas.openxmlformats.org/officeDocument/2006/relationships/hyperlink" Target="https://www.openstreetmap.org/?mlat=51.3324787&amp;mlon=12.3616790" TargetMode="External" Id="rId398"/><Relationship Type="http://schemas.openxmlformats.org/officeDocument/2006/relationships/hyperlink" Target="https://www.openstreetmap.org/?mlat=51.2855561&amp;mlon=12.3659028" TargetMode="External" Id="rId399"/><Relationship Type="http://schemas.openxmlformats.org/officeDocument/2006/relationships/hyperlink" Target="https://www.openstreetmap.org/?mlat=50.4962379&amp;mlon=12.1320813" TargetMode="External" Id="rId400"/></Relationships>
</file>

<file path=xl/worksheets/sheet1.xml><?xml version="1.0" encoding="utf-8"?>
<worksheet xmlns="http://schemas.openxmlformats.org/spreadsheetml/2006/main">
  <sheetPr>
    <tabColor rgb="00193B64"/>
    <outlinePr summaryBelow="1" summaryRight="1"/>
    <pageSetUpPr fitToPage="1"/>
  </sheetPr>
  <dimension ref="A1:H32"/>
  <sheetViews>
    <sheetView showGridLines="0" zoomScaleNormal="100" workbookViewId="0">
      <pane ySplit="3" topLeftCell="A4" activePane="bottomLeft" state="frozen"/>
      <selection pane="bottomLeft" activeCell="A1" sqref="A1:H1"/>
    </sheetView>
  </sheetViews>
  <sheetFormatPr baseColWidth="10" defaultColWidth="8.6640625" defaultRowHeight="15" customHeight="1"/>
  <cols>
    <col width="24" customWidth="1" style="94" min="1" max="1"/>
    <col width="4" customWidth="1" style="94" min="2" max="2"/>
    <col width="26" customWidth="1" style="94" min="3" max="8"/>
  </cols>
  <sheetData>
    <row r="1" ht="30" customHeight="1" s="94">
      <c r="A1" s="135" t="inlineStr">
        <is>
          <t>Potential analysis: Safe routes to school in Saxony | Overview and methodology</t>
        </is>
      </c>
    </row>
    <row r="2" ht="19.5" customHeight="1" s="94">
      <c r="A2" s="117" t="inlineStr">
        <is>
          <t>Accident hotspots near schools | Data basis 2021–2025 | Price basis and references in “Sources”</t>
        </is>
      </c>
    </row>
    <row r="3" ht="15.75" customHeight="1" s="94">
      <c r="A3" s="1" t="n"/>
    </row>
    <row r="4" ht="21.75" customHeight="1" s="94">
      <c r="A4" s="116" t="inlineStr">
        <is>
          <t>What does the analysis examine?</t>
        </is>
      </c>
    </row>
    <row r="5" ht="57.75" customHeight="1" s="94">
      <c r="A5" s="119" t="inlineStr">
        <is>
          <t>The analysis identifies spatially concentrated accident sites near schools in Saxony. Each hotspot is documented by accident site, associated school, number and severity of recorded injury accidents, and other site characteristics. Societal accident costs are valued using BASt-based cost rates. The potential of suitable road safety interventions is then estimated for prioritised portfolios.</t>
        </is>
      </c>
    </row>
    <row r="6" ht="57.75" customHeight="1" s="94">
      <c r="A6" s="114" t="inlineStr">
        <is>
          <t>The workbook identifies potential for assessment and investment. It does not model individual interventions. The intervention, feasibility and actual costs require professional assessment at each site.</t>
        </is>
      </c>
    </row>
    <row r="8" ht="21.75" customHeight="1" s="94">
      <c r="A8" s="116" t="inlineStr">
        <is>
          <t>How are hotspots identified?</t>
        </is>
      </c>
    </row>
    <row r="9" ht="42" customHeight="1" s="94">
      <c r="A9" s="112" t="inlineStr">
        <is>
          <t>School surroundings</t>
        </is>
      </c>
      <c r="C9" s="111" t="inlineStr">
        <is>
          <t>An accident site is assigned to a school if it lies within 500 metres. School-travel relevance is assessed by whether at least one accident was recorded on a weekday during morning hour 6, 7 or 8.</t>
        </is>
      </c>
    </row>
    <row r="10" ht="42" customHeight="1" s="94">
      <c r="A10" s="115" t="inlineStr">
        <is>
          <t>Accident site</t>
        </is>
      </c>
      <c r="C10" s="111" t="inlineStr">
        <is>
          <t>Accidents are grouped spatially into one site if they lie within a 25-metre cluster. Only injury accidents are included.</t>
        </is>
      </c>
    </row>
    <row r="11" ht="42" customHeight="1" s="94">
      <c r="A11" s="112" t="inlineStr">
        <is>
          <t>Hotspot criterion</t>
        </is>
      </c>
      <c r="C11" s="111" t="inlineStr">
        <is>
          <t>A site enters the hotspot analysis if it has at least two injury accidents overall, includes at least one school-time-relevant event, and has at least five recorded injury accidents in at least one rolling three-year period.</t>
        </is>
      </c>
    </row>
    <row r="12" ht="36" customHeight="1" s="94">
      <c r="A12" s="3" t="n"/>
      <c r="B12" s="4" t="n"/>
    </row>
    <row r="13" ht="36" customHeight="1" s="94">
      <c r="A13" s="116" t="inlineStr">
        <is>
          <t>What do UK1, UK2 and UK3 mean?</t>
        </is>
      </c>
    </row>
    <row r="14" ht="42" customHeight="1" s="94">
      <c r="A14" s="115" t="inlineStr">
        <is>
          <t>UK1</t>
        </is>
      </c>
      <c r="C14" s="111" t="inlineStr">
        <is>
          <t>Fatal accident. The accident category follows the most severe outcome of the event.</t>
        </is>
      </c>
    </row>
    <row r="15" ht="42" customHeight="1" s="94">
      <c r="A15" s="112" t="inlineStr">
        <is>
          <t>UK2</t>
        </is>
      </c>
      <c r="C15" s="111" t="inlineStr">
        <is>
          <t>Accident with serious injuries. The most severe outcome determines the category here too.</t>
        </is>
      </c>
    </row>
    <row r="16" ht="42" customHeight="1" s="94">
      <c r="A16" s="115" t="inlineStr">
        <is>
          <t>UK3</t>
        </is>
      </c>
      <c r="C16" s="111" t="inlineStr">
        <is>
          <t>Accident with slight injuries. Categories are taken from the official Accident Atlas data.</t>
        </is>
      </c>
    </row>
    <row r="17" ht="36" customHeight="1" s="94"/>
    <row r="18" ht="36" customHeight="1" s="94">
      <c r="A18" s="116" t="inlineStr">
        <is>
          <t>How are societal benefits calculated?</t>
        </is>
      </c>
    </row>
    <row r="19" ht="42" customHeight="1" s="94">
      <c r="A19" s="112" t="inlineStr">
        <is>
          <t>1. Accident patterns</t>
        </is>
      </c>
      <c r="C19" s="111" t="inlineStr">
        <is>
          <t>Injury accidents in 2021–2025 are counted for all hotspots by UK1, UK2 and UK3.</t>
        </is>
      </c>
    </row>
    <row r="20" ht="33.75" customHeight="1" s="94">
      <c r="A20" s="115" t="inlineStr">
        <is>
          <t>2. Societal accident costs</t>
        </is>
      </c>
      <c r="C20" s="111" t="inlineStr">
        <is>
          <t>Each accident event is valued using a BASt-based societal accident cost rate. Cost rates and price adjustments are documented in the “Sources” sheet.</t>
        </is>
      </c>
    </row>
    <row r="21" ht="42" customHeight="1" s="94">
      <c r="A21" s="112" t="inlineStr">
        <is>
          <t>3. Annual baseline</t>
        </is>
      </c>
      <c r="C21" s="111" t="inlineStr">
        <is>
          <t>Societal accident costs over the five observation years are converted to an annual average.</t>
        </is>
      </c>
    </row>
    <row r="22" ht="42" customHeight="1" s="94">
      <c r="A22" s="112" t="inlineStr">
        <is>
          <t>4. Impact of interventions</t>
        </is>
      </c>
      <c r="C22" s="111" t="inlineStr">
        <is>
          <t>For portfolios of treated accident blackspots, the central assumption is a 25% reduction in injury accidents. 20% and 30% are tested as sensitivities. This is not a prediction for individual sites.</t>
        </is>
      </c>
    </row>
    <row r="23" ht="39.75" customHeight="1" s="94">
      <c r="A23" s="112" t="inlineStr">
        <is>
          <t>5. Intervention costs</t>
        </is>
      </c>
      <c r="C23" s="111" t="inlineStr">
        <is>
          <t>The potential calculation uses an average cost of EUR 125,000 per treated hotspot. Its derivation from an actual intervention programme is documented in the “Sources” sheet.</t>
        </is>
      </c>
    </row>
    <row r="24" ht="42" customHeight="1" s="94">
      <c r="A24" s="112" t="inlineStr">
        <is>
          <t>6. Appraisal period and benefit–cost ratio</t>
        </is>
      </c>
      <c r="C24" s="111" t="inlineStr">
        <is>
          <t>Annual avoided accident costs are discounted over 10 years at a real rate of 1.7%. The benefit–cost ratio (BCR) is the present value of benefits divided by investment costs. Five and 15 years are tested as sensitivities.</t>
        </is>
      </c>
    </row>
    <row r="25" ht="15" customHeight="1" s="94">
      <c r="A25" s="5" t="n"/>
      <c r="B25" s="4" t="n"/>
    </row>
    <row r="26" ht="21.75" customHeight="1" s="94">
      <c r="A26" s="116" t="inlineStr">
        <is>
          <t>Workbook structure</t>
        </is>
      </c>
    </row>
    <row r="27" ht="42" customHeight="1" s="94">
      <c r="A27" s="110" t="inlineStr">
        <is>
          <t>Key findings</t>
        </is>
      </c>
      <c r="C27" s="112" t="inlineStr">
        <is>
          <t>Compact findings dashboard with portfolios, concentration and central sensitivities.</t>
        </is>
      </c>
    </row>
    <row r="28" ht="42" customHeight="1" s="94">
      <c r="A28" s="110" t="inlineStr">
        <is>
          <t>Calculations</t>
        </is>
      </c>
      <c r="C28" s="112" t="inlineStr">
        <is>
          <t>Complete calculation chain for the aggregate main model; formulas, sources and interpretation.</t>
        </is>
      </c>
    </row>
    <row r="29" ht="42" customHeight="1" s="94">
      <c r="A29" s="110" t="inlineStr">
        <is>
          <t>Sources</t>
        </is>
      </c>
      <c r="C29" s="112" t="inlineStr">
        <is>
          <t>Data sources, precise references, accident cost rates, impact, cost and appraisal parameters.</t>
        </is>
      </c>
    </row>
    <row r="30" ht="42" customHeight="1" s="94">
      <c r="A30" s="110" t="inlineStr">
        <is>
          <t>Hotspots_Potential</t>
        </is>
      </c>
      <c r="C30" s="112" t="inlineStr">
        <is>
          <t>Detailed table of all 400 hotspots; filterable by school, location and site characteristics.</t>
        </is>
      </c>
    </row>
    <row r="31" ht="15" customHeight="1" s="94">
      <c r="A31" s="6" t="inlineStr">
        <is>
          <t>Sensitivities</t>
        </is>
      </c>
      <c r="C31" s="6" t="inlineStr">
        <is>
          <t>Robustness checks for impact, period, regression to the mean and cost structure.</t>
        </is>
      </c>
    </row>
    <row r="32" ht="42" customHeight="1" s="94">
      <c r="A32" s="118" t="inlineStr">
        <is>
          <t>Additional assessment and data tables</t>
        </is>
      </c>
      <c r="C32" s="112" t="inlineStr">
        <is>
          <t>School assignments, accident events, OSM infrastructure, QA and analysis aids remain visible.</t>
        </is>
      </c>
    </row>
    <row r="33" ht="21.75" customHeight="1" s="94"/>
    <row r="34" ht="42" customHeight="1" s="94"/>
    <row r="35" ht="42" customHeight="1" s="94"/>
    <row r="36" ht="42" customHeight="1" s="94"/>
    <row r="37" ht="42" customHeight="1" s="94"/>
    <row r="38" ht="42" customHeight="1" s="94"/>
    <row r="39" ht="42" customHeight="1" s="94"/>
    <row r="43" ht="60" customHeight="1" s="94"/>
    <row r="46" ht="31.5" customHeight="1" s="94"/>
    <row r="47" ht="31.5" customHeight="1" s="94"/>
    <row r="56" ht="54.75" customHeight="1" s="94"/>
  </sheetData>
  <mergeCells count="43">
    <mergeCell ref="A30:B30"/>
    <mergeCell ref="C16:H16"/>
    <mergeCell ref="C10:H10"/>
    <mergeCell ref="A15:B15"/>
    <mergeCell ref="A24:B24"/>
    <mergeCell ref="C22:H22"/>
    <mergeCell ref="A11:B11"/>
    <mergeCell ref="C9:H9"/>
    <mergeCell ref="A1:H1"/>
    <mergeCell ref="C21:H21"/>
    <mergeCell ref="A6:H6"/>
    <mergeCell ref="C11:H11"/>
    <mergeCell ref="A16:B16"/>
    <mergeCell ref="C27:H27"/>
    <mergeCell ref="C23:H23"/>
    <mergeCell ref="A27:B27"/>
    <mergeCell ref="A18:H18"/>
    <mergeCell ref="C32:H32"/>
    <mergeCell ref="A21:B21"/>
    <mergeCell ref="C19:H19"/>
    <mergeCell ref="A26:H26"/>
    <mergeCell ref="C28:H28"/>
    <mergeCell ref="A2:H2"/>
    <mergeCell ref="A32:B32"/>
    <mergeCell ref="A14:B14"/>
    <mergeCell ref="A23:B23"/>
    <mergeCell ref="A5:H5"/>
    <mergeCell ref="A8:H8"/>
    <mergeCell ref="C30:H30"/>
    <mergeCell ref="A22:B22"/>
    <mergeCell ref="C15:H15"/>
    <mergeCell ref="A4:H4"/>
    <mergeCell ref="A20:B20"/>
    <mergeCell ref="C24:H24"/>
    <mergeCell ref="A29:B29"/>
    <mergeCell ref="C14:H14"/>
    <mergeCell ref="A19:B19"/>
    <mergeCell ref="A10:B10"/>
    <mergeCell ref="A28:B28"/>
    <mergeCell ref="A13:H13"/>
    <mergeCell ref="C20:H20"/>
    <mergeCell ref="A9:B9"/>
    <mergeCell ref="C29:H29"/>
  </mergeCells>
  <printOptions horizontalCentered="1"/>
  <pageMargins left="0.25" right="0.25" top="0.320138888888889" bottom="0.320138888888889" header="0.511811023622047" footer="0.511811023622047"/>
  <pageSetup orientation="landscape" paperSize="9" fitToHeight="0" horizontalDpi="300" verticalDpi="300"/>
</worksheet>
</file>

<file path=xl/worksheets/sheet2.xml><?xml version="1.0" encoding="utf-8"?>
<worksheet xmlns="http://schemas.openxmlformats.org/spreadsheetml/2006/main">
  <sheetPr>
    <tabColor rgb="00193B64"/>
    <outlinePr summaryBelow="1" summaryRight="1"/>
    <pageSetUpPr fitToPage="1"/>
  </sheetPr>
  <dimension ref="A1:N50"/>
  <sheetViews>
    <sheetView showGridLines="0" zoomScaleNormal="100" workbookViewId="0">
      <pane ySplit="9" topLeftCell="A10" activePane="bottomLeft" state="frozen"/>
      <selection pane="bottomLeft" activeCell="A1" sqref="A1:H2"/>
    </sheetView>
  </sheetViews>
  <sheetFormatPr baseColWidth="10" defaultColWidth="8.6640625" defaultRowHeight="15" customHeight="1"/>
  <cols>
    <col width="17" customWidth="1" style="94" min="1" max="1"/>
    <col width="11" customWidth="1" style="94" min="2" max="2"/>
    <col width="16" customWidth="1" style="94" min="3" max="3"/>
    <col width="15" customWidth="1" style="94" min="4" max="4"/>
    <col width="16" customWidth="1" style="94" min="5" max="6"/>
    <col width="11" customWidth="1" style="94" min="7" max="7"/>
    <col width="23" customWidth="1" style="94" min="8" max="8"/>
    <col width="13" customWidth="1" style="94" min="9" max="14"/>
  </cols>
  <sheetData>
    <row r="1" ht="25.5" customHeight="1" s="94">
      <c r="A1" s="136" t="inlineStr">
        <is>
          <t>Key findings | Safe routes to school in Saxony</t>
        </is>
      </c>
      <c r="I1" s="7" t="n"/>
      <c r="J1" s="7" t="n"/>
      <c r="K1" s="7" t="n"/>
      <c r="L1" s="7" t="n"/>
      <c r="M1" s="7" t="n"/>
      <c r="N1" s="7" t="n"/>
    </row>
    <row r="2" ht="18" customHeight="1" s="94">
      <c r="I2" s="7" t="n"/>
      <c r="J2" s="7" t="n"/>
      <c r="K2" s="7" t="n"/>
      <c r="L2" s="7" t="n"/>
      <c r="M2" s="7" t="n"/>
      <c r="N2" s="7" t="n"/>
    </row>
    <row r="3" ht="24" customHeight="1" s="94">
      <c r="A3" s="93" t="inlineStr">
        <is>
          <t>Portfolio potential calculation | Central: 10 years, 25% impact, 1.7% real discount rate, EUR 125,000 average costs per treated hotspot</t>
        </is>
      </c>
      <c r="I3" s="7" t="n"/>
      <c r="J3" s="7" t="n"/>
      <c r="K3" s="7" t="n"/>
      <c r="L3" s="7" t="n"/>
      <c r="M3" s="7" t="n"/>
      <c r="N3" s="7" t="n"/>
    </row>
    <row r="4" ht="21" customHeight="1" s="94">
      <c r="A4" s="90" t="inlineStr">
        <is>
          <t>IDENTIFIED HOTSPOTS</t>
        </is>
      </c>
      <c r="B4" s="91" t="n"/>
      <c r="C4" s="92" t="inlineStr">
        <is>
          <t>INJURY ACCIDENTS 2021–2025</t>
        </is>
      </c>
      <c r="D4" s="91" t="n"/>
      <c r="E4" s="90" t="inlineStr">
        <is>
          <t>MODELLED ACCIDENT COSTS 2021–2025</t>
        </is>
      </c>
      <c r="F4" s="91" t="n"/>
      <c r="G4" s="92" t="inlineStr">
        <is>
          <t>TOP-50 PORTFOLIO BCR</t>
        </is>
      </c>
      <c r="H4" s="91" t="n"/>
      <c r="I4" s="7" t="n"/>
      <c r="J4" s="7" t="n"/>
      <c r="K4" s="7" t="n"/>
      <c r="L4" s="7" t="n"/>
      <c r="M4" s="7" t="n"/>
      <c r="N4" s="7" t="n"/>
    </row>
    <row r="5" ht="24" customHeight="1" s="94">
      <c r="A5" s="106">
        <f>Calculations!B6</f>
        <v/>
      </c>
      <c r="B5" s="97" t="n"/>
      <c r="C5" s="96">
        <f>Calculations!B7</f>
        <v/>
      </c>
      <c r="D5" s="97" t="n"/>
      <c r="E5" s="137">
        <f>Calculations!B8/1000000</f>
        <v/>
      </c>
      <c r="F5" s="97" t="n"/>
      <c r="G5" s="138">
        <f>Calculations!G26</f>
        <v/>
      </c>
      <c r="H5" s="97" t="n"/>
      <c r="I5" s="7" t="n"/>
      <c r="J5" s="7" t="n"/>
      <c r="K5" s="7" t="n"/>
      <c r="L5" s="7" t="n"/>
      <c r="M5" s="7" t="n"/>
      <c r="N5" s="7" t="n"/>
    </row>
    <row r="6" ht="24" customHeight="1" s="94">
      <c r="A6" s="98" t="n"/>
      <c r="B6" s="99" t="n"/>
      <c r="C6" s="98" t="n"/>
      <c r="D6" s="99" t="n"/>
      <c r="E6" s="98" t="n"/>
      <c r="F6" s="99" t="n"/>
      <c r="G6" s="98" t="n"/>
      <c r="H6" s="99" t="n"/>
      <c r="I6" s="7" t="n"/>
      <c r="J6" s="7" t="n"/>
      <c r="K6" s="7" t="n"/>
      <c r="L6" s="7" t="n"/>
      <c r="M6" s="7" t="n"/>
      <c r="N6" s="7" t="n"/>
    </row>
    <row r="7" ht="18.75" customHeight="1" s="94">
      <c r="A7" s="100" t="n"/>
      <c r="B7" s="101" t="n"/>
      <c r="C7" s="100" t="n"/>
      <c r="D7" s="101" t="n"/>
      <c r="E7" s="100" t="n"/>
      <c r="F7" s="101" t="n"/>
      <c r="G7" s="100" t="n"/>
      <c r="H7" s="101" t="n"/>
      <c r="I7" s="7" t="n"/>
      <c r="J7" s="7" t="n"/>
      <c r="K7" s="7" t="n"/>
      <c r="L7" s="7" t="n"/>
      <c r="M7" s="7" t="n"/>
      <c r="N7" s="7" t="n"/>
    </row>
    <row r="8" ht="15" customHeight="1" s="94">
      <c r="A8" s="7" t="n"/>
      <c r="B8" s="7" t="n"/>
      <c r="C8" s="7" t="n"/>
      <c r="D8" s="7" t="n"/>
      <c r="E8" s="7" t="n"/>
      <c r="F8" s="7" t="n"/>
      <c r="G8" s="7" t="n"/>
      <c r="H8" s="7" t="n"/>
      <c r="I8" s="7" t="n"/>
      <c r="J8" s="7" t="n"/>
      <c r="K8" s="7" t="n"/>
      <c r="L8" s="7" t="n"/>
      <c r="M8" s="7" t="n"/>
      <c r="N8" s="7" t="n"/>
    </row>
    <row r="9" ht="24" customHeight="1" s="94">
      <c r="A9" s="95" t="inlineStr">
        <is>
          <t>One quarter of hotspots accounts for almost half of modelled accident costs.</t>
        </is>
      </c>
      <c r="I9" s="7" t="n"/>
      <c r="J9" s="7" t="n"/>
      <c r="K9" s="7" t="n"/>
      <c r="L9" s="7" t="n"/>
      <c r="M9" s="7" t="n"/>
      <c r="N9" s="7" t="n"/>
    </row>
    <row r="10" ht="24.75" customHeight="1" s="94">
      <c r="A10" s="8" t="inlineStr">
        <is>
          <t>Portfolio</t>
        </is>
      </c>
      <c r="B10" s="9" t="inlineStr">
        <is>
          <t>Hotspots</t>
        </is>
      </c>
      <c r="C10" s="9" t="inlineStr">
        <is>
          <t>Accident costs 2021–2025</t>
        </is>
      </c>
      <c r="D10" s="9" t="inlineStr">
        <is>
          <t>Share of accident costs</t>
        </is>
      </c>
      <c r="E10" s="9" t="inlineStr">
        <is>
          <t>Investment</t>
        </is>
      </c>
      <c r="F10" s="9" t="inlineStr">
        <is>
          <t>Present value of benefits</t>
        </is>
      </c>
      <c r="G10" s="9" t="inlineStr">
        <is>
          <t>BCR</t>
        </is>
      </c>
      <c r="H10" s="8" t="inlineStr">
        <is>
          <t>Interpretation</t>
        </is>
      </c>
      <c r="I10" s="7" t="n"/>
      <c r="J10" s="7" t="n"/>
      <c r="K10" s="7" t="n"/>
      <c r="L10" s="7" t="n"/>
      <c r="M10" s="7" t="n"/>
      <c r="N10" s="7" t="n"/>
    </row>
    <row r="11" ht="27" customHeight="1" s="94">
      <c r="A11" s="10">
        <f>Calculations!A25</f>
        <v/>
      </c>
      <c r="B11" s="11">
        <f>Calculations!B25</f>
        <v/>
      </c>
      <c r="C11" s="139">
        <f>Calculations!C25/1000000</f>
        <v/>
      </c>
      <c r="D11" s="140">
        <f>Calculations!D25</f>
        <v/>
      </c>
      <c r="E11" s="139">
        <f>Calculations!E25/1000000</f>
        <v/>
      </c>
      <c r="F11" s="139">
        <f>Calculations!F25/1000000</f>
        <v/>
      </c>
      <c r="G11" s="141">
        <f>Calculations!G25</f>
        <v/>
      </c>
      <c r="H11" s="10" t="inlineStr">
        <is>
          <t>highest modelled ratio</t>
        </is>
      </c>
      <c r="I11" s="7" t="n"/>
      <c r="J11" s="7" t="n"/>
      <c r="K11" s="7" t="n"/>
      <c r="L11" s="7" t="n"/>
      <c r="M11" s="7" t="n"/>
      <c r="N11" s="7" t="n"/>
    </row>
    <row r="12" ht="27" customHeight="1" s="94">
      <c r="A12" s="15">
        <f>Calculations!A26</f>
        <v/>
      </c>
      <c r="B12" s="16">
        <f>Calculations!B26</f>
        <v/>
      </c>
      <c r="C12" s="142">
        <f>Calculations!C26/1000000</f>
        <v/>
      </c>
      <c r="D12" s="143">
        <f>Calculations!D26</f>
        <v/>
      </c>
      <c r="E12" s="142">
        <f>Calculations!E26/1000000</f>
        <v/>
      </c>
      <c r="F12" s="142">
        <f>Calculations!F26/1000000</f>
        <v/>
      </c>
      <c r="G12" s="144">
        <f>Calculations!G26</f>
        <v/>
      </c>
      <c r="H12" s="20" t="inlineStr">
        <is>
          <t>focused reference portfolio</t>
        </is>
      </c>
      <c r="I12" s="7" t="n"/>
      <c r="J12" s="7" t="n"/>
      <c r="K12" s="7" t="n"/>
      <c r="L12" s="7" t="n"/>
      <c r="M12" s="7" t="n"/>
      <c r="N12" s="7" t="n"/>
    </row>
    <row r="13" ht="27" customHeight="1" s="94">
      <c r="A13" s="10">
        <f>Calculations!A27</f>
        <v/>
      </c>
      <c r="B13" s="11">
        <f>Calculations!B27</f>
        <v/>
      </c>
      <c r="C13" s="139">
        <f>Calculations!C27/1000000</f>
        <v/>
      </c>
      <c r="D13" s="140">
        <f>Calculations!D27</f>
        <v/>
      </c>
      <c r="E13" s="139">
        <f>Calculations!E27/1000000</f>
        <v/>
      </c>
      <c r="F13" s="139">
        <f>Calculations!F27/1000000</f>
        <v/>
      </c>
      <c r="G13" s="141">
        <f>Calculations!G27</f>
        <v/>
      </c>
      <c r="H13" s="10" t="inlineStr">
        <is>
          <t>broader portfolio, still robust</t>
        </is>
      </c>
      <c r="I13" s="7" t="n"/>
      <c r="J13" s="7" t="n"/>
      <c r="K13" s="7" t="n"/>
      <c r="L13" s="7" t="n"/>
      <c r="M13" s="7" t="n"/>
      <c r="N13" s="7" t="n"/>
    </row>
    <row r="14" ht="27" customHeight="1" s="94">
      <c r="A14" s="10">
        <f>Calculations!A28</f>
        <v/>
      </c>
      <c r="B14" s="11">
        <f>Calculations!B28</f>
        <v/>
      </c>
      <c r="C14" s="139">
        <f>Calculations!C28/1000000</f>
        <v/>
      </c>
      <c r="D14" s="140">
        <f>Calculations!D28</f>
        <v/>
      </c>
      <c r="E14" s="139">
        <f>Calculations!E28/1000000</f>
        <v/>
      </c>
      <c r="F14" s="139">
        <f>Calculations!F28/1000000</f>
        <v/>
      </c>
      <c r="G14" s="141">
        <f>Calculations!G28</f>
        <v/>
      </c>
      <c r="H14" s="10" t="inlineStr">
        <is>
          <t>more dependent on the appraisal period</t>
        </is>
      </c>
      <c r="I14" s="7" t="n"/>
      <c r="J14" s="7" t="n"/>
      <c r="K14" s="7" t="n"/>
      <c r="L14" s="7" t="n"/>
      <c r="M14" s="7" t="n"/>
      <c r="N14" s="7" t="n"/>
    </row>
    <row r="15" ht="15" customHeight="1" s="94">
      <c r="A15" s="7" t="n"/>
      <c r="B15" s="7" t="n"/>
      <c r="C15" s="7" t="n"/>
      <c r="D15" s="7" t="n"/>
      <c r="E15" s="7" t="n"/>
      <c r="F15" s="7" t="n"/>
      <c r="G15" s="7" t="n"/>
      <c r="H15" s="7" t="n"/>
      <c r="I15" s="7" t="n"/>
      <c r="J15" s="7" t="n"/>
      <c r="K15" s="7" t="n"/>
      <c r="L15" s="7" t="n"/>
      <c r="M15" s="7" t="n"/>
      <c r="N15" s="7" t="n"/>
    </row>
    <row r="16" ht="24" customHeight="1" s="94">
      <c r="A16" s="105" t="inlineStr">
        <is>
          <t>Two findings inform the decision: concentration of accident costs and robust focused portfolios.</t>
        </is>
      </c>
      <c r="I16" s="7" t="n"/>
      <c r="J16" s="7" t="n"/>
      <c r="K16" s="7" t="n"/>
      <c r="L16" s="7" t="n"/>
      <c r="M16" s="7" t="n"/>
      <c r="N16" s="7" t="n"/>
    </row>
    <row r="17" ht="15" customHeight="1" s="94">
      <c r="A17" s="7" t="n"/>
      <c r="B17" s="7" t="n"/>
      <c r="C17" s="7" t="n"/>
      <c r="D17" s="7" t="n"/>
      <c r="E17" s="7" t="n"/>
      <c r="F17" s="7" t="n"/>
      <c r="G17" s="7" t="n"/>
      <c r="H17" s="7" t="n"/>
      <c r="I17" s="7" t="n"/>
      <c r="J17" s="7" t="n"/>
      <c r="K17" s="7" t="n"/>
      <c r="L17" s="7" t="n"/>
      <c r="M17" s="7" t="n"/>
      <c r="N17" s="7" t="n"/>
    </row>
    <row r="18" ht="15" customHeight="1" s="94">
      <c r="A18" s="7" t="n"/>
      <c r="B18" s="7" t="n"/>
      <c r="C18" s="7" t="n"/>
      <c r="D18" s="7" t="n"/>
      <c r="E18" s="7" t="n"/>
      <c r="F18" s="7" t="n"/>
      <c r="G18" s="7" t="n"/>
      <c r="H18" s="7" t="n"/>
      <c r="I18" s="7" t="n"/>
      <c r="J18" s="7" t="n"/>
      <c r="K18" s="7" t="n"/>
      <c r="L18" s="7" t="n"/>
      <c r="M18" s="7" t="n"/>
      <c r="N18" s="7" t="n"/>
    </row>
    <row r="19" ht="15" customHeight="1" s="94">
      <c r="A19" s="7" t="n"/>
      <c r="B19" s="7" t="n"/>
      <c r="C19" s="7" t="n"/>
      <c r="D19" s="7" t="n"/>
      <c r="E19" s="7" t="n"/>
      <c r="F19" s="7" t="n"/>
      <c r="G19" s="7" t="n"/>
      <c r="H19" s="7" t="n"/>
      <c r="I19" s="7" t="n"/>
      <c r="J19" s="7" t="n"/>
      <c r="K19" s="7" t="n"/>
      <c r="L19" s="7" t="n"/>
      <c r="M19" s="7" t="n"/>
      <c r="N19" s="7" t="n"/>
    </row>
    <row r="20" ht="15" customHeight="1" s="94">
      <c r="A20" s="7" t="n"/>
      <c r="B20" s="7" t="n"/>
      <c r="C20" s="7" t="n"/>
      <c r="D20" s="7" t="n"/>
      <c r="E20" s="7" t="n"/>
      <c r="F20" s="7" t="n"/>
      <c r="G20" s="7" t="n"/>
      <c r="H20" s="7" t="n"/>
      <c r="I20" s="7" t="n"/>
      <c r="J20" s="7" t="n"/>
      <c r="K20" s="7" t="n"/>
      <c r="L20" s="7" t="n"/>
      <c r="M20" s="7" t="n"/>
      <c r="N20" s="7" t="n"/>
    </row>
    <row r="21" ht="15" customHeight="1" s="94">
      <c r="A21" s="7" t="n"/>
      <c r="B21" s="7" t="n"/>
      <c r="C21" s="7" t="n"/>
      <c r="D21" s="7" t="n"/>
      <c r="E21" s="7" t="n"/>
      <c r="F21" s="7" t="n"/>
      <c r="G21" s="7" t="n"/>
      <c r="H21" s="7" t="n"/>
      <c r="I21" s="7" t="n"/>
      <c r="J21" s="7" t="n"/>
      <c r="K21" s="7" t="n"/>
      <c r="L21" s="7" t="n"/>
      <c r="M21" s="7" t="n"/>
      <c r="N21" s="7" t="n"/>
    </row>
    <row r="22" ht="15" customHeight="1" s="94">
      <c r="A22" s="7" t="n"/>
      <c r="B22" s="7" t="n"/>
      <c r="C22" s="7" t="n"/>
      <c r="D22" s="7" t="n"/>
      <c r="E22" s="7" t="n"/>
      <c r="F22" s="7" t="n"/>
      <c r="G22" s="7" t="n"/>
      <c r="H22" s="7" t="n"/>
      <c r="I22" s="7" t="n"/>
      <c r="J22" s="7" t="n"/>
      <c r="K22" s="7" t="n"/>
      <c r="L22" s="7" t="n"/>
      <c r="M22" s="7" t="n"/>
      <c r="N22" s="7" t="n"/>
    </row>
    <row r="23" ht="15" customHeight="1" s="94">
      <c r="A23" s="7" t="n"/>
      <c r="B23" s="7" t="n"/>
      <c r="C23" s="7" t="n"/>
      <c r="D23" s="7" t="n"/>
      <c r="E23" s="7" t="n"/>
      <c r="F23" s="7" t="n"/>
      <c r="G23" s="7" t="n"/>
      <c r="H23" s="7" t="n"/>
      <c r="I23" s="7" t="n"/>
      <c r="J23" s="7" t="n"/>
      <c r="K23" s="7" t="n"/>
      <c r="L23" s="7" t="n"/>
      <c r="M23" s="7" t="n"/>
      <c r="N23" s="7" t="n"/>
    </row>
    <row r="24" ht="15" customHeight="1" s="94">
      <c r="A24" s="7" t="n"/>
      <c r="B24" s="7" t="n"/>
      <c r="C24" s="7" t="n"/>
      <c r="D24" s="7" t="n"/>
      <c r="E24" s="7" t="n"/>
      <c r="F24" s="7" t="n"/>
      <c r="G24" s="7" t="n"/>
      <c r="H24" s="7" t="n"/>
      <c r="I24" s="7" t="n"/>
      <c r="J24" s="7" t="n"/>
      <c r="K24" s="7" t="n"/>
      <c r="L24" s="7" t="n"/>
      <c r="M24" s="7" t="n"/>
      <c r="N24" s="7" t="n"/>
    </row>
    <row r="25" ht="15" customHeight="1" s="94">
      <c r="A25" s="7" t="n"/>
      <c r="B25" s="7" t="n"/>
      <c r="C25" s="7" t="n"/>
      <c r="D25" s="7" t="n"/>
      <c r="E25" s="7" t="n"/>
      <c r="F25" s="7" t="n"/>
      <c r="G25" s="7" t="n"/>
      <c r="H25" s="7" t="n"/>
      <c r="I25" s="7" t="n"/>
      <c r="J25" s="7" t="n"/>
      <c r="K25" s="7" t="n"/>
      <c r="L25" s="7" t="n"/>
      <c r="M25" s="7" t="n"/>
      <c r="N25" s="7" t="n"/>
    </row>
    <row r="26" ht="15" customHeight="1" s="94">
      <c r="A26" s="7" t="n"/>
      <c r="B26" s="7" t="n"/>
      <c r="C26" s="7" t="n"/>
      <c r="D26" s="7" t="n"/>
      <c r="E26" s="7" t="n"/>
      <c r="F26" s="7" t="n"/>
      <c r="G26" s="7" t="n"/>
      <c r="H26" s="7" t="n"/>
      <c r="I26" s="7" t="n"/>
      <c r="J26" s="7" t="n"/>
      <c r="K26" s="7" t="n"/>
      <c r="L26" s="7" t="n"/>
      <c r="M26" s="7" t="n"/>
      <c r="N26" s="7" t="n"/>
    </row>
    <row r="27" ht="15" customHeight="1" s="94">
      <c r="A27" s="7" t="n"/>
      <c r="B27" s="7" t="n"/>
      <c r="C27" s="7" t="n"/>
      <c r="D27" s="7" t="n"/>
      <c r="E27" s="7" t="n"/>
      <c r="F27" s="7" t="n"/>
      <c r="G27" s="7" t="n"/>
      <c r="H27" s="7" t="n"/>
      <c r="I27" s="7" t="n"/>
      <c r="J27" s="7" t="n"/>
      <c r="K27" s="7" t="n"/>
      <c r="L27" s="7" t="n"/>
      <c r="M27" s="7" t="n"/>
      <c r="N27" s="7" t="n"/>
    </row>
    <row r="28" ht="15" customHeight="1" s="94">
      <c r="A28" s="7" t="n"/>
      <c r="B28" s="7" t="n"/>
      <c r="C28" s="7" t="n"/>
      <c r="D28" s="7" t="n"/>
      <c r="E28" s="7" t="n"/>
      <c r="F28" s="7" t="n"/>
      <c r="G28" s="7" t="n"/>
      <c r="H28" s="7" t="n"/>
      <c r="I28" s="7" t="n"/>
      <c r="J28" s="7" t="n"/>
      <c r="K28" s="7" t="n"/>
      <c r="L28" s="7" t="n"/>
      <c r="M28" s="7" t="n"/>
      <c r="N28" s="7" t="n"/>
    </row>
    <row r="29" ht="15" customHeight="1" s="94">
      <c r="A29" s="7" t="n"/>
      <c r="B29" s="7" t="n"/>
      <c r="C29" s="7" t="n"/>
      <c r="D29" s="7" t="n"/>
      <c r="E29" s="7" t="n"/>
      <c r="F29" s="7" t="n"/>
      <c r="G29" s="7" t="n"/>
      <c r="H29" s="7" t="n"/>
      <c r="I29" s="7" t="n"/>
      <c r="J29" s="7" t="n"/>
      <c r="K29" s="7" t="n"/>
      <c r="L29" s="7" t="n"/>
      <c r="M29" s="7" t="n"/>
      <c r="N29" s="7" t="n"/>
    </row>
    <row r="30" ht="15" customHeight="1" s="94">
      <c r="A30" s="7" t="n"/>
      <c r="B30" s="7" t="n"/>
      <c r="C30" s="7" t="n"/>
      <c r="D30" s="7" t="n"/>
      <c r="E30" s="7" t="n"/>
      <c r="F30" s="7" t="n"/>
      <c r="G30" s="7" t="n"/>
      <c r="H30" s="7" t="n"/>
      <c r="I30" s="7" t="n"/>
      <c r="J30" s="7" t="n"/>
      <c r="K30" s="7" t="n"/>
      <c r="L30" s="7" t="n"/>
      <c r="M30" s="7" t="n"/>
      <c r="N30" s="7" t="n"/>
    </row>
    <row r="31" ht="28.5" customHeight="1" s="94">
      <c r="A31" s="109" t="inlineStr">
        <is>
          <t>Data basis: 400 hotspots and 4,027 injury accidents, Accident Atlas 2021–2025. Own calculations; central assumptions: 25% impact, EUR 125,000 average costs, 1.7% real discount rate.</t>
        </is>
      </c>
      <c r="I31" s="7" t="n"/>
      <c r="J31" s="7" t="n"/>
      <c r="K31" s="7" t="n"/>
      <c r="L31" s="7" t="n"/>
      <c r="M31" s="7" t="n"/>
      <c r="N31" s="7" t="n"/>
    </row>
    <row r="32" ht="15" customHeight="1" s="94">
      <c r="A32" s="7" t="n"/>
      <c r="B32" s="7" t="n"/>
      <c r="C32" s="7" t="n"/>
      <c r="D32" s="7" t="n"/>
      <c r="E32" s="7" t="n"/>
      <c r="F32" s="7" t="n"/>
      <c r="G32" s="7" t="n"/>
      <c r="H32" s="7" t="n"/>
      <c r="I32" s="7" t="n"/>
      <c r="J32" s="7" t="n"/>
      <c r="K32" s="7" t="n"/>
      <c r="L32" s="7" t="n"/>
      <c r="M32" s="7" t="n"/>
      <c r="N32" s="7" t="n"/>
    </row>
    <row r="33" ht="19.5" customHeight="1" s="94">
      <c r="A33" s="104" t="inlineStr">
        <is>
          <t>Interpretation: results apply to portfolios, not individual hotspots. The study does not assign individual interventions. Before investment, the conflict pattern, technical feasibility, intervention, responsibility for road infrastructure and actual costs must be assessed on site.</t>
        </is>
      </c>
      <c r="H33" s="99" t="n"/>
      <c r="I33" s="7" t="n"/>
      <c r="J33" s="7" t="n"/>
      <c r="K33" s="7" t="n"/>
      <c r="L33" s="7" t="n"/>
      <c r="M33" s="7" t="n"/>
      <c r="N33" s="7" t="n"/>
    </row>
    <row r="34" ht="19.5" customHeight="1" s="94">
      <c r="A34" s="98" t="n"/>
      <c r="H34" s="99" t="n"/>
      <c r="I34" s="7" t="n"/>
      <c r="J34" s="7" t="n"/>
      <c r="K34" s="7" t="n"/>
      <c r="L34" s="7" t="n"/>
      <c r="M34" s="7" t="n"/>
      <c r="N34" s="7" t="n"/>
    </row>
    <row r="35" ht="19.5" customHeight="1" s="94">
      <c r="A35" s="98" t="n"/>
      <c r="H35" s="99" t="n"/>
      <c r="I35" s="7" t="n"/>
      <c r="J35" s="7" t="n"/>
      <c r="K35" s="7" t="n"/>
      <c r="L35" s="7" t="n"/>
      <c r="M35" s="7" t="n"/>
      <c r="N35" s="7" t="n"/>
    </row>
    <row r="36" ht="18" customHeight="1" s="94">
      <c r="A36" s="107" t="inlineStr">
        <is>
          <t>Version 2.1 | Data 2021–2025 | 2026 prices | Calculation parameters and references in “Sources”</t>
        </is>
      </c>
      <c r="I36" s="7" t="n"/>
      <c r="J36" s="7" t="n"/>
      <c r="K36" s="7" t="n"/>
      <c r="L36" s="7" t="n"/>
      <c r="M36" s="7" t="n"/>
      <c r="N36" s="7" t="n"/>
    </row>
    <row r="37" ht="15" customHeight="1" s="94">
      <c r="A37" s="7" t="n"/>
      <c r="B37" s="7" t="n"/>
      <c r="C37" s="7" t="n"/>
      <c r="D37" s="7" t="n"/>
      <c r="E37" s="7" t="n"/>
      <c r="F37" s="7" t="n"/>
      <c r="G37" s="7" t="n"/>
      <c r="H37" s="7" t="n"/>
      <c r="I37" s="7" t="n"/>
      <c r="J37" s="7" t="n"/>
      <c r="K37" s="7" t="n"/>
      <c r="L37" s="7" t="n"/>
      <c r="M37" s="7" t="n"/>
      <c r="N37" s="7" t="n"/>
    </row>
    <row r="38" ht="15" customHeight="1" s="94">
      <c r="A38" s="7" t="n"/>
      <c r="B38" s="7" t="n"/>
      <c r="C38" s="7" t="n"/>
      <c r="D38" s="7" t="n"/>
      <c r="E38" s="7" t="n"/>
      <c r="F38" s="7" t="n"/>
      <c r="G38" s="7" t="n"/>
      <c r="H38" s="7" t="n"/>
      <c r="I38" s="7" t="n"/>
      <c r="J38" s="7" t="n"/>
      <c r="K38" s="7" t="n"/>
      <c r="L38" s="7" t="n"/>
      <c r="M38" s="7" t="n"/>
      <c r="N38" s="7" t="n"/>
    </row>
    <row r="39" ht="23.25" customHeight="1" s="94">
      <c r="A39" s="7" t="n"/>
      <c r="B39" s="7" t="n"/>
      <c r="C39" s="7" t="n"/>
      <c r="D39" s="7" t="n"/>
      <c r="E39" s="7" t="n"/>
      <c r="F39" s="7" t="n"/>
      <c r="G39" s="7" t="n"/>
      <c r="H39" s="7" t="n"/>
      <c r="I39" s="7" t="n"/>
      <c r="J39" s="21" t="inlineStr">
        <is>
          <t>Chart data | Concentration</t>
        </is>
      </c>
      <c r="K39" s="21" t="n"/>
      <c r="L39" s="21" t="n"/>
      <c r="M39" s="21" t="n"/>
      <c r="N39" s="7" t="n"/>
    </row>
    <row r="40" ht="15" customHeight="1" s="94">
      <c r="A40" s="7" t="n"/>
      <c r="B40" s="7" t="n"/>
      <c r="C40" s="7" t="n"/>
      <c r="D40" s="7" t="n"/>
      <c r="E40" s="7" t="n"/>
      <c r="F40" s="7" t="n"/>
      <c r="G40" s="7" t="n"/>
      <c r="H40" s="7" t="n"/>
      <c r="I40" s="7" t="n"/>
      <c r="J40" s="21" t="inlineStr">
        <is>
          <t>Portfolio</t>
        </is>
      </c>
      <c r="K40" s="21" t="inlineStr">
        <is>
          <t>Share of hotspots</t>
        </is>
      </c>
      <c r="L40" s="21" t="inlineStr">
        <is>
          <t>Share of accident costs</t>
        </is>
      </c>
      <c r="M40" s="21" t="n"/>
      <c r="N40" s="7" t="n"/>
    </row>
    <row r="41" ht="15" customHeight="1" s="94">
      <c r="A41" s="7" t="n"/>
      <c r="B41" s="7" t="n"/>
      <c r="C41" s="7" t="n"/>
      <c r="D41" s="7" t="n"/>
      <c r="E41" s="7" t="n"/>
      <c r="F41" s="7" t="n"/>
      <c r="G41" s="7" t="n"/>
      <c r="H41" s="7" t="n"/>
      <c r="I41" s="7" t="n"/>
      <c r="J41" s="21">
        <f>A11</f>
        <v/>
      </c>
      <c r="K41" s="145">
        <f>B11/400</f>
        <v/>
      </c>
      <c r="L41" s="145">
        <f>D11</f>
        <v/>
      </c>
      <c r="M41" s="21" t="n"/>
      <c r="N41" s="7" t="n"/>
    </row>
    <row r="42" ht="15" customHeight="1" s="94">
      <c r="A42" s="7" t="n"/>
      <c r="B42" s="7" t="n"/>
      <c r="C42" s="7" t="n"/>
      <c r="D42" s="7" t="n"/>
      <c r="E42" s="7" t="n"/>
      <c r="F42" s="7" t="n"/>
      <c r="G42" s="7" t="n"/>
      <c r="H42" s="7" t="n"/>
      <c r="I42" s="7" t="n"/>
      <c r="J42" s="21">
        <f>A12</f>
        <v/>
      </c>
      <c r="K42" s="145">
        <f>B12/400</f>
        <v/>
      </c>
      <c r="L42" s="145">
        <f>D12</f>
        <v/>
      </c>
      <c r="M42" s="21" t="n"/>
      <c r="N42" s="7" t="n"/>
    </row>
    <row r="43" ht="15" customHeight="1" s="94">
      <c r="A43" s="7" t="n"/>
      <c r="B43" s="7" t="n"/>
      <c r="C43" s="7" t="n"/>
      <c r="D43" s="7" t="n"/>
      <c r="E43" s="7" t="n"/>
      <c r="F43" s="7" t="n"/>
      <c r="G43" s="7" t="n"/>
      <c r="H43" s="7" t="n"/>
      <c r="I43" s="7" t="n"/>
      <c r="J43" s="21">
        <f>A13</f>
        <v/>
      </c>
      <c r="K43" s="145">
        <f>B13/400</f>
        <v/>
      </c>
      <c r="L43" s="145">
        <f>D13</f>
        <v/>
      </c>
      <c r="M43" s="21" t="n"/>
      <c r="N43" s="7" t="n"/>
    </row>
    <row r="44" ht="15" customHeight="1" s="94">
      <c r="A44" s="7" t="n"/>
      <c r="B44" s="7" t="n"/>
      <c r="C44" s="7" t="n"/>
      <c r="D44" s="7" t="n"/>
      <c r="E44" s="7" t="n"/>
      <c r="F44" s="7" t="n"/>
      <c r="G44" s="7" t="n"/>
      <c r="H44" s="7" t="n"/>
      <c r="I44" s="7" t="n"/>
      <c r="J44" s="21" t="n"/>
      <c r="K44" s="21" t="n"/>
      <c r="L44" s="21" t="n"/>
      <c r="M44" s="21" t="n"/>
      <c r="N44" s="7" t="n"/>
    </row>
    <row r="45" ht="23.25" customHeight="1" s="94">
      <c r="A45" s="7" t="n"/>
      <c r="B45" s="7" t="n"/>
      <c r="C45" s="7" t="n"/>
      <c r="D45" s="7" t="n"/>
      <c r="E45" s="7" t="n"/>
      <c r="F45" s="7" t="n"/>
      <c r="G45" s="7" t="n"/>
      <c r="H45" s="7" t="n"/>
      <c r="I45" s="7" t="n"/>
      <c r="J45" s="21" t="inlineStr">
        <is>
          <t>Chart data | Period</t>
        </is>
      </c>
      <c r="K45" s="21" t="n"/>
      <c r="L45" s="21" t="n"/>
      <c r="M45" s="21" t="n"/>
      <c r="N45" s="7" t="n"/>
    </row>
    <row r="46" ht="15" customHeight="1" s="94">
      <c r="A46" s="7" t="n"/>
      <c r="B46" s="7" t="n"/>
      <c r="C46" s="7" t="n"/>
      <c r="D46" s="7" t="n"/>
      <c r="E46" s="7" t="n"/>
      <c r="F46" s="7" t="n"/>
      <c r="G46" s="7" t="n"/>
      <c r="H46" s="7" t="n"/>
      <c r="I46" s="7" t="n"/>
      <c r="J46" s="21" t="inlineStr">
        <is>
          <t>Portfolio</t>
        </is>
      </c>
      <c r="K46" s="21" t="inlineStr">
        <is>
          <t>5 years</t>
        </is>
      </c>
      <c r="L46" s="21" t="inlineStr">
        <is>
          <t>10 years</t>
        </is>
      </c>
      <c r="M46" s="21" t="inlineStr">
        <is>
          <t>15 years</t>
        </is>
      </c>
      <c r="N46" s="7" t="n"/>
    </row>
    <row r="47" ht="15" customHeight="1" s="94">
      <c r="A47" s="7" t="n"/>
      <c r="B47" s="7" t="n"/>
      <c r="C47" s="7" t="n"/>
      <c r="D47" s="7" t="n"/>
      <c r="E47" s="7" t="n"/>
      <c r="F47" s="7" t="n"/>
      <c r="G47" s="7" t="n"/>
      <c r="H47" s="7" t="n"/>
      <c r="I47" s="7" t="n"/>
      <c r="J47" s="21">
        <f>Sensitivities!A7</f>
        <v/>
      </c>
      <c r="K47" s="146">
        <f>Sensitivities!D7</f>
        <v/>
      </c>
      <c r="L47" s="146">
        <f>Sensitivities!E7</f>
        <v/>
      </c>
      <c r="M47" s="146">
        <f>Sensitivities!F7</f>
        <v/>
      </c>
      <c r="N47" s="7" t="n"/>
    </row>
    <row r="48" ht="15" customHeight="1" s="94">
      <c r="A48" s="7" t="n"/>
      <c r="B48" s="7" t="n"/>
      <c r="C48" s="7" t="n"/>
      <c r="D48" s="7" t="n"/>
      <c r="E48" s="7" t="n"/>
      <c r="F48" s="7" t="n"/>
      <c r="G48" s="7" t="n"/>
      <c r="H48" s="7" t="n"/>
      <c r="I48" s="7" t="n"/>
      <c r="J48" s="21">
        <f>Sensitivities!A8</f>
        <v/>
      </c>
      <c r="K48" s="146">
        <f>Sensitivities!D8</f>
        <v/>
      </c>
      <c r="L48" s="146">
        <f>Sensitivities!E8</f>
        <v/>
      </c>
      <c r="M48" s="146">
        <f>Sensitivities!F8</f>
        <v/>
      </c>
      <c r="N48" s="7" t="n"/>
    </row>
    <row r="49" ht="15" customHeight="1" s="94">
      <c r="A49" s="7" t="n"/>
      <c r="B49" s="7" t="n"/>
      <c r="C49" s="7" t="n"/>
      <c r="D49" s="7" t="n"/>
      <c r="E49" s="7" t="n"/>
      <c r="F49" s="7" t="n"/>
      <c r="G49" s="7" t="n"/>
      <c r="H49" s="7" t="n"/>
      <c r="I49" s="7" t="n"/>
      <c r="J49" s="21">
        <f>Sensitivities!A9</f>
        <v/>
      </c>
      <c r="K49" s="146">
        <f>Sensitivities!D9</f>
        <v/>
      </c>
      <c r="L49" s="146">
        <f>Sensitivities!E9</f>
        <v/>
      </c>
      <c r="M49" s="146">
        <f>Sensitivities!F9</f>
        <v/>
      </c>
      <c r="N49" s="7" t="n"/>
    </row>
    <row r="50" ht="15" customHeight="1" s="94">
      <c r="A50" s="7" t="n"/>
      <c r="B50" s="7" t="n"/>
      <c r="C50" s="7" t="n"/>
      <c r="D50" s="7" t="n"/>
      <c r="E50" s="7" t="n"/>
      <c r="F50" s="7" t="n"/>
      <c r="G50" s="7" t="n"/>
      <c r="H50" s="7" t="n"/>
      <c r="I50" s="7" t="n"/>
      <c r="J50" s="7" t="n"/>
      <c r="K50" s="7" t="n"/>
      <c r="L50" s="7" t="n"/>
      <c r="M50" s="7" t="n"/>
      <c r="N50" s="7" t="n"/>
    </row>
  </sheetData>
  <mergeCells count="15">
    <mergeCell ref="A4:B4"/>
    <mergeCell ref="G4:H4"/>
    <mergeCell ref="E4:F4"/>
    <mergeCell ref="A3:H3"/>
    <mergeCell ref="A9:H9"/>
    <mergeCell ref="C5:D7"/>
    <mergeCell ref="G5:H7"/>
    <mergeCell ref="E5:F7"/>
    <mergeCell ref="A33:H35"/>
    <mergeCell ref="A16:H16"/>
    <mergeCell ref="A5:B7"/>
    <mergeCell ref="A36:H36"/>
    <mergeCell ref="A1:H2"/>
    <mergeCell ref="A31:H31"/>
    <mergeCell ref="C4:D4"/>
  </mergeCells>
  <printOptions horizontalCentered="1"/>
  <pageMargins left="0.25" right="0.25" top="0.320138888888889" bottom="0.320138888888889" header="0.511811023622047" footer="0.511811023622047"/>
  <pageSetup orientation="landscape" paperSize="9" horizontalDpi="300" verticalDpi="300"/>
  <drawing xmlns:r="http://schemas.openxmlformats.org/officeDocument/2006/relationships" r:id="rId1"/>
</worksheet>
</file>

<file path=xl/worksheets/sheet3.xml><?xml version="1.0" encoding="utf-8"?>
<worksheet xmlns="http://schemas.openxmlformats.org/spreadsheetml/2006/main">
  <sheetPr>
    <tabColor rgb="00193B64"/>
    <outlinePr summaryBelow="1" summaryRight="1"/>
    <pageSetUpPr fitToPage="1"/>
  </sheetPr>
  <dimension ref="A1:G48"/>
  <sheetViews>
    <sheetView showGridLines="0" tabSelected="1" zoomScaleNormal="100" workbookViewId="0">
      <selection activeCell="A1" sqref="A1:G1"/>
    </sheetView>
  </sheetViews>
  <sheetFormatPr baseColWidth="10" defaultColWidth="8.6640625" defaultRowHeight="15" customHeight="1"/>
  <cols>
    <col width="31" customWidth="1" style="94" min="1" max="1"/>
    <col width="23" customWidth="1" style="94" min="2" max="3"/>
    <col width="30" customWidth="1" style="94" min="4" max="4"/>
    <col width="20" customWidth="1" style="94" min="5" max="5"/>
    <col width="34" customWidth="1" style="94" min="6" max="6"/>
    <col width="20" customWidth="1" style="94" min="7" max="7"/>
  </cols>
  <sheetData>
    <row r="1" ht="30" customHeight="1" s="94">
      <c r="A1" s="147" t="inlineStr">
        <is>
          <t>Calculations | Aggregate potential analysis: Safe routes to school</t>
        </is>
      </c>
    </row>
    <row r="2" ht="43.5" customHeight="1" s="94">
      <c r="A2" s="120" t="inlineStr">
        <is>
          <t>Complete calculation chain for the main model. Benefit–cost ratios apply only to portfolios. The workbook models neither individual interventions nor reliable site-level BCRs.</t>
        </is>
      </c>
    </row>
    <row r="3" ht="15" customHeight="1" s="94">
      <c r="A3" s="25" t="n"/>
      <c r="B3" s="25" t="n"/>
      <c r="C3" s="25" t="n"/>
      <c r="D3" s="25" t="n"/>
      <c r="E3" s="25" t="n"/>
      <c r="F3" s="25" t="n"/>
      <c r="G3" s="25" t="n"/>
    </row>
    <row r="4" ht="31.5" customHeight="1" s="94">
      <c r="A4" s="116" t="inlineStr">
        <is>
          <t>1 | Main calculation – all 400 hotspots</t>
        </is>
      </c>
    </row>
    <row r="5" ht="31.5" customHeight="1" s="94">
      <c r="A5" s="26" t="inlineStr">
        <is>
          <t>Calculation step</t>
        </is>
      </c>
      <c r="B5" s="26" t="inlineStr">
        <is>
          <t>Value</t>
        </is>
      </c>
      <c r="C5" s="26" t="inlineStr">
        <is>
          <t>Unit</t>
        </is>
      </c>
      <c r="D5" s="26" t="inlineStr">
        <is>
          <t>Formula / derivation</t>
        </is>
      </c>
      <c r="E5" s="26" t="inlineStr">
        <is>
          <t>Source</t>
        </is>
      </c>
      <c r="F5" s="26" t="inlineStr">
        <is>
          <t>Interpretation</t>
        </is>
      </c>
      <c r="G5" s="26" t="inlineStr">
        <is>
          <t>Status</t>
        </is>
      </c>
    </row>
    <row r="6" ht="31.5" customHeight="1" s="94">
      <c r="A6" s="120" t="inlineStr">
        <is>
          <t>Identified hotspots</t>
        </is>
      </c>
      <c r="B6" s="120" t="n">
        <v>400</v>
      </c>
      <c r="C6" s="120" t="inlineStr">
        <is>
          <t>Hotspots</t>
        </is>
      </c>
      <c r="D6" s="120" t="inlineStr">
        <is>
          <t>Working definition for hotspot analysis</t>
        </is>
      </c>
      <c r="E6" s="120" t="inlineStr">
        <is>
          <t>M01; S01; S02</t>
        </is>
      </c>
      <c r="F6" s="120" t="inlineStr">
        <is>
          <t>Population of the potential analysis.</t>
        </is>
      </c>
      <c r="G6" s="120" t="inlineStr">
        <is>
          <t>Evidence + model</t>
        </is>
      </c>
    </row>
    <row r="7" ht="31.5" customHeight="1" s="94">
      <c r="A7" s="120" t="inlineStr">
        <is>
          <t>Injury accidents 2021–2025</t>
        </is>
      </c>
      <c r="B7" s="120">
        <f>SUM(Hotspots_Potential!J7:J406)</f>
        <v/>
      </c>
      <c r="C7" s="120" t="inlineStr">
        <is>
          <t>Accidents</t>
        </is>
      </c>
      <c r="D7" s="120" t="inlineStr">
        <is>
          <t>Sum of accident events at 400 hotspots</t>
        </is>
      </c>
      <c r="E7" s="120" t="inlineStr">
        <is>
          <t>S01</t>
        </is>
      </c>
      <c r="F7" s="120" t="inlineStr">
        <is>
          <t>Historical accident patterns.</t>
        </is>
      </c>
      <c r="G7" s="120" t="inlineStr">
        <is>
          <t>Evidence</t>
        </is>
      </c>
    </row>
    <row r="8" ht="31.5" customHeight="1" s="94">
      <c r="A8" s="120" t="inlineStr">
        <is>
          <t>Societal accident costs 2021–2025</t>
        </is>
      </c>
      <c r="B8" s="148">
        <f>SUM(Hotspots_Potential!Q7:Q406)</f>
        <v/>
      </c>
      <c r="C8" s="120" t="inlineStr">
        <is>
          <t>€</t>
        </is>
      </c>
      <c r="D8" s="120" t="inlineStr">
        <is>
          <t>UK1/UK2/UK3 × BASt-based cost rates</t>
        </is>
      </c>
      <c r="E8" s="120" t="inlineStr">
        <is>
          <t>S04–S06; Sources B</t>
        </is>
      </c>
      <c r="F8" s="120" t="inlineStr">
        <is>
          <t>Conservative monetisation.</t>
        </is>
      </c>
      <c r="G8" s="120" t="inlineStr">
        <is>
          <t>Calculation</t>
        </is>
      </c>
    </row>
    <row r="9" ht="31.5" customHeight="1" s="94">
      <c r="A9" s="120" t="inlineStr">
        <is>
          <t>average accident costs per hotspot over 5 years</t>
        </is>
      </c>
      <c r="B9" s="148">
        <f>B8/B6</f>
        <v/>
      </c>
      <c r="C9" s="120" t="inlineStr">
        <is>
          <t>€ / Hotspot</t>
        </is>
      </c>
      <c r="D9" s="120" t="inlineStr">
        <is>
          <t>Total accident costs / 400</t>
        </is>
      </c>
      <c r="E9" s="120" t="inlineStr">
        <is>
          <t>Formula</t>
        </is>
      </c>
      <c r="F9" s="120" t="inlineStr">
        <is>
          <t>Aggregate average.</t>
        </is>
      </c>
      <c r="G9" s="120" t="inlineStr">
        <is>
          <t>Calculation</t>
        </is>
      </c>
    </row>
    <row r="10" ht="31.5" customHeight="1" s="94">
      <c r="A10" s="120" t="inlineStr">
        <is>
          <t>average annual accident costs per hotspot</t>
        </is>
      </c>
      <c r="B10" s="148">
        <f>B9/Sources!$C$6</f>
        <v/>
      </c>
      <c r="C10" s="120" t="inlineStr">
        <is>
          <t>EUR / year</t>
        </is>
      </c>
      <c r="D10" s="120" t="inlineStr">
        <is>
          <t>average 5-year accident costs / 5 years</t>
        </is>
      </c>
      <c r="E10" s="120" t="inlineStr">
        <is>
          <t>P01</t>
        </is>
      </c>
      <c r="F10" s="120" t="inlineStr">
        <is>
          <t>Price-adjusted baseline.</t>
        </is>
      </c>
      <c r="G10" s="120" t="inlineStr">
        <is>
          <t>Calculation</t>
        </is>
      </c>
    </row>
    <row r="11" ht="31.5" customHeight="1" s="94">
      <c r="A11" s="120" t="inlineStr">
        <is>
          <t>Central impact assumption</t>
        </is>
      </c>
      <c r="B11" s="149">
        <f>Sources!$C$8</f>
        <v/>
      </c>
      <c r="C11" s="120" t="inlineStr">
        <is>
          <t>%</t>
        </is>
      </c>
      <c r="D11" s="120" t="inlineStr">
        <is>
          <t>25% fewer injury accidents after treatment</t>
        </is>
      </c>
      <c r="E11" s="120" t="inlineStr">
        <is>
          <t>S07/S08; P03</t>
        </is>
      </c>
      <c r="F11" s="120" t="inlineStr">
        <is>
          <t>Transfer assumption, not a prediction for individual sites.</t>
        </is>
      </c>
      <c r="G11" s="120" t="inlineStr">
        <is>
          <t>Assumption</t>
        </is>
      </c>
    </row>
    <row r="12" ht="95.25" customHeight="1" s="94">
      <c r="A12" s="120" t="inlineStr">
        <is>
          <t>average avoided accident costs per hotspot per year</t>
        </is>
      </c>
      <c r="B12" s="148">
        <f>B10*B11</f>
        <v/>
      </c>
      <c r="C12" s="120" t="inlineStr">
        <is>
          <t>EUR / year</t>
        </is>
      </c>
      <c r="D12" s="120" t="inlineStr">
        <is>
          <t>average annual accident costs × impact</t>
        </is>
      </c>
      <c r="E12" s="120" t="inlineStr">
        <is>
          <t>Formula</t>
        </is>
      </c>
      <c r="F12" s="120" t="inlineStr">
        <is>
          <t>Annual potential.</t>
        </is>
      </c>
      <c r="G12" s="120" t="inlineStr">
        <is>
          <t>Calculation</t>
        </is>
      </c>
    </row>
    <row r="13" ht="95.25" customHeight="1" s="94">
      <c r="A13" s="120" t="inlineStr">
        <is>
          <t>Central appraisal period</t>
        </is>
      </c>
      <c r="B13" s="120">
        <f>Sources!$C$10</f>
        <v/>
      </c>
      <c r="C13" s="120" t="inlineStr">
        <is>
          <t>Years</t>
        </is>
      </c>
      <c r="D13" s="120" t="inlineStr">
        <is>
          <t>Conservative appraisal period for a heterogeneous intervention mix</t>
        </is>
      </c>
      <c r="E13" s="120" t="inlineStr">
        <is>
          <t>S20/S21; P05</t>
        </is>
      </c>
      <c r="F13" s="120" t="inlineStr">
        <is>
          <t>10 years as the central appraisal period; no uniform service life is claimed.</t>
        </is>
      </c>
      <c r="G13" s="120" t="inlineStr">
        <is>
          <t>Transfer assumption</t>
        </is>
      </c>
    </row>
    <row r="14" ht="95.25" customHeight="1" s="94">
      <c r="A14" s="120" t="inlineStr">
        <is>
          <t>Central present value factor</t>
        </is>
      </c>
      <c r="B14" s="150">
        <f>Sources!$C$13</f>
        <v/>
      </c>
      <c r="C14" s="120" t="inlineStr">
        <is>
          <t>Factor</t>
        </is>
      </c>
      <c r="D14" s="120" t="inlineStr">
        <is>
          <t>10 years at a real rate of 1.7%</t>
        </is>
      </c>
      <c r="E14" s="120" t="inlineStr">
        <is>
          <t>S22; P08</t>
        </is>
      </c>
      <c r="F14" s="120" t="inlineStr">
        <is>
          <t>Discounted factor using the central BMV reference rate.</t>
        </is>
      </c>
      <c r="G14" s="120" t="inlineStr">
        <is>
          <t>Calculation</t>
        </is>
      </c>
    </row>
    <row r="15" ht="95.25" customHeight="1" s="94">
      <c r="A15" s="120" t="inlineStr">
        <is>
          <t>average societal benefits per hotspot</t>
        </is>
      </c>
      <c r="B15" s="148">
        <f>B12*B14</f>
        <v/>
      </c>
      <c r="C15" s="120" t="inlineStr">
        <is>
          <t>€ / Hotspot</t>
        </is>
      </c>
      <c r="D15" s="120" t="inlineStr">
        <is>
          <t>annual avoided accident costs × present value factor</t>
        </is>
      </c>
      <c r="E15" s="120" t="inlineStr">
        <is>
          <t>Formula</t>
        </is>
      </c>
      <c r="F15" s="120" t="inlineStr">
        <is>
          <t>Average present value of benefits.</t>
        </is>
      </c>
      <c r="G15" s="120" t="inlineStr">
        <is>
          <t>Calculation</t>
        </is>
      </c>
    </row>
    <row r="16" ht="95.25" customHeight="1" s="94">
      <c r="A16" s="120" t="inlineStr">
        <is>
          <t>average costs per treated hotspot</t>
        </is>
      </c>
      <c r="B16" s="148">
        <f>Sources!$C$17</f>
        <v/>
      </c>
      <c r="C16" s="120" t="inlineStr">
        <is>
          <t>€ / Hotspot</t>
        </is>
      </c>
      <c r="D16" s="120" t="inlineStr">
        <is>
          <t>Berlin programme average EUR 87,500 (2021), adjusted to a common price basis</t>
        </is>
      </c>
      <c r="E16" s="120" t="inlineStr">
        <is>
          <t>S19/S18; P12</t>
        </is>
      </c>
      <c r="F16" s="120" t="inlineStr">
        <is>
          <t>Uniform transfer assumption.</t>
        </is>
      </c>
      <c r="G16" s="120" t="inlineStr">
        <is>
          <t>Transfer assumption</t>
        </is>
      </c>
    </row>
    <row r="17" ht="31.5" customHeight="1" s="94">
      <c r="A17" s="120" t="inlineStr">
        <is>
          <t>Total societal benefits</t>
        </is>
      </c>
      <c r="B17" s="148">
        <f>B15*B6</f>
        <v/>
      </c>
      <c r="C17" s="120" t="inlineStr">
        <is>
          <t>€</t>
        </is>
      </c>
      <c r="D17" s="120" t="inlineStr">
        <is>
          <t>average benefits × 400</t>
        </is>
      </c>
      <c r="E17" s="120" t="inlineStr">
        <is>
          <t>Formula</t>
        </is>
      </c>
      <c r="F17" s="120" t="inlineStr">
        <is>
          <t>When treating all 400 hotspots.</t>
        </is>
      </c>
      <c r="G17" s="120" t="inlineStr">
        <is>
          <t>Calculation</t>
        </is>
      </c>
    </row>
    <row r="18" ht="31.5" customHeight="1" s="94">
      <c r="A18" s="120" t="inlineStr">
        <is>
          <t>Total costs</t>
        </is>
      </c>
      <c r="B18" s="148">
        <f>B16*B6</f>
        <v/>
      </c>
      <c r="C18" s="120" t="inlineStr">
        <is>
          <t>€</t>
        </is>
      </c>
      <c r="D18" s="120" t="inlineStr">
        <is>
          <t>average costs × 400</t>
        </is>
      </c>
      <c r="E18" s="120" t="inlineStr">
        <is>
          <t>Formula</t>
        </is>
      </c>
      <c r="F18" s="120" t="inlineStr">
        <is>
          <t>Average cost assumption.</t>
        </is>
      </c>
      <c r="G18" s="120" t="inlineStr">
        <is>
          <t>Calculation</t>
        </is>
      </c>
    </row>
    <row r="19" ht="31.5" customHeight="1" s="94">
      <c r="A19" s="120" t="inlineStr">
        <is>
          <t>Benefit–cost ratio (BCR)</t>
        </is>
      </c>
      <c r="B19" s="151">
        <f>B17/B18</f>
        <v/>
      </c>
      <c r="C19" s="120" t="inlineStr">
        <is>
          <t>x</t>
        </is>
      </c>
      <c r="D19" s="120" t="inlineStr">
        <is>
          <t>Present value of benefits / investment costs</t>
        </is>
      </c>
      <c r="E19" s="120" t="inlineStr">
        <is>
          <t>Formula</t>
        </is>
      </c>
      <c r="F19" s="120" t="inlineStr">
        <is>
          <t>EUR 1 invested is associated with this modelled present value of societal benefits.</t>
        </is>
      </c>
      <c r="G19" s="120" t="inlineStr">
        <is>
          <t>Result</t>
        </is>
      </c>
    </row>
    <row r="20" ht="36.75" customHeight="1" s="94">
      <c r="A20" s="25" t="n"/>
      <c r="B20" s="25" t="n"/>
      <c r="C20" s="25" t="n"/>
      <c r="D20" s="25" t="n"/>
      <c r="E20" s="25" t="n"/>
      <c r="F20" s="25" t="n"/>
      <c r="G20" s="25" t="n"/>
    </row>
    <row r="21" ht="30" customHeight="1" s="94">
      <c r="A21" s="25" t="n"/>
      <c r="B21" s="25" t="n"/>
      <c r="C21" s="25" t="n"/>
      <c r="D21" s="25" t="n"/>
      <c r="E21" s="25" t="n"/>
      <c r="F21" s="25" t="n"/>
      <c r="G21" s="25" t="n"/>
    </row>
    <row r="22" ht="54.75" customHeight="1" s="94">
      <c r="A22" s="116" t="inlineStr">
        <is>
          <t>2 | Portfolio comparison – focus on high-cost hotspots</t>
        </is>
      </c>
    </row>
    <row r="23" ht="37.5" customHeight="1" s="94">
      <c r="A23" s="120" t="inlineStr">
        <is>
          <t>The calculation logic is the same for all portfolios. Only the number of hotspots with the highest historical societal costs considered first differs. This reveals how strongly accident costs and potential benefits concentrate at particularly affected sites.</t>
        </is>
      </c>
    </row>
    <row r="24" ht="31.5" customHeight="1" s="94">
      <c r="A24" s="26" t="inlineStr">
        <is>
          <t>Portfolio</t>
        </is>
      </c>
      <c r="B24" s="26" t="inlineStr">
        <is>
          <t>Hotspots</t>
        </is>
      </c>
      <c r="C24" s="26" t="inlineStr">
        <is>
          <t>Historical accident costs, 5 years</t>
        </is>
      </c>
      <c r="D24" s="26" t="inlineStr">
        <is>
          <t>Share of total accident costs</t>
        </is>
      </c>
      <c r="E24" s="26" t="inlineStr">
        <is>
          <t>Total costs</t>
        </is>
      </c>
      <c r="F24" s="26" t="inlineStr">
        <is>
          <t>Central benefit PV</t>
        </is>
      </c>
      <c r="G24" s="26" t="inlineStr">
        <is>
          <t>BCR</t>
        </is>
      </c>
    </row>
    <row r="25" ht="31.5" customHeight="1" s="94">
      <c r="A25" s="120" t="inlineStr">
        <is>
          <t>Top 25</t>
        </is>
      </c>
      <c r="B25" s="120" t="n">
        <v>25</v>
      </c>
      <c r="C25" s="148">
        <f>SUM(Hotspots_Potential!Q7:Q31)</f>
        <v/>
      </c>
      <c r="D25" s="149">
        <f>C25/$B$8</f>
        <v/>
      </c>
      <c r="E25" s="148">
        <f>B25*$B$16</f>
        <v/>
      </c>
      <c r="F25" s="148">
        <f>(C25/Sources!$C$6)*$B$11*$B$14</f>
        <v/>
      </c>
      <c r="G25" s="151">
        <f>F25/E25</f>
        <v/>
      </c>
    </row>
    <row r="26" ht="31.5" customHeight="1" s="94">
      <c r="A26" s="120" t="inlineStr">
        <is>
          <t>Top 50</t>
        </is>
      </c>
      <c r="B26" s="120" t="n">
        <v>50</v>
      </c>
      <c r="C26" s="148">
        <f>SUM(Hotspots_Potential!Q7:Q56)</f>
        <v/>
      </c>
      <c r="D26" s="149">
        <f>C26/$B$8</f>
        <v/>
      </c>
      <c r="E26" s="148">
        <f>B26*$B$16</f>
        <v/>
      </c>
      <c r="F26" s="148">
        <f>(C26/Sources!$C$6)*$B$11*$B$14</f>
        <v/>
      </c>
      <c r="G26" s="151">
        <f>F26/E26</f>
        <v/>
      </c>
    </row>
    <row r="27" ht="49.5" customHeight="1" s="94">
      <c r="A27" s="120" t="inlineStr">
        <is>
          <t>Top 100</t>
        </is>
      </c>
      <c r="B27" s="120" t="n">
        <v>100</v>
      </c>
      <c r="C27" s="148">
        <f>SUM(Hotspots_Potential!Q7:Q106)</f>
        <v/>
      </c>
      <c r="D27" s="149">
        <f>C27/$B$8</f>
        <v/>
      </c>
      <c r="E27" s="148">
        <f>B27*$B$16</f>
        <v/>
      </c>
      <c r="F27" s="148">
        <f>(C27/Sources!$C$6)*$B$11*$B$14</f>
        <v/>
      </c>
      <c r="G27" s="151">
        <f>F27/E27</f>
        <v/>
      </c>
    </row>
    <row r="28" ht="31.5" customHeight="1" s="94">
      <c r="A28" s="120" t="inlineStr">
        <is>
          <t>All 400</t>
        </is>
      </c>
      <c r="B28" s="120" t="n">
        <v>400</v>
      </c>
      <c r="C28" s="148">
        <f>SUM(Hotspots_Potential!Q7:Q406)</f>
        <v/>
      </c>
      <c r="D28" s="149">
        <f>C28/$B$8</f>
        <v/>
      </c>
      <c r="E28" s="148">
        <f>B28*$B$16</f>
        <v/>
      </c>
      <c r="F28" s="148">
        <f>(C28/Sources!$C$6)*$B$11*$B$14</f>
        <v/>
      </c>
      <c r="G28" s="151">
        <f>F28/E28</f>
        <v/>
      </c>
    </row>
    <row r="29" ht="21" customHeight="1" s="94">
      <c r="A29" s="25" t="n"/>
      <c r="B29" s="25" t="n"/>
      <c r="C29" s="25" t="n"/>
      <c r="D29" s="25" t="n"/>
      <c r="E29" s="25" t="n"/>
      <c r="F29" s="25" t="n"/>
      <c r="G29" s="25" t="n"/>
    </row>
    <row r="30" ht="30" customHeight="1" s="94">
      <c r="A30" s="25" t="n"/>
      <c r="B30" s="25" t="n"/>
      <c r="C30" s="25" t="n"/>
      <c r="D30" s="25" t="n"/>
      <c r="E30" s="25" t="n"/>
      <c r="F30" s="25" t="n"/>
      <c r="G30" s="25" t="n"/>
    </row>
    <row r="31" ht="31.5" customHeight="1" s="94">
      <c r="A31" s="116" t="inlineStr">
        <is>
          <t>3 | Appraisal period sensitivity – 5 / 10 / 15 years</t>
        </is>
      </c>
    </row>
    <row r="32" ht="37.5" customHeight="1" s="94">
      <c r="A32" s="120" t="inlineStr">
        <is>
          <t>As the specific intervention at each hotspot has not yet been determined, the main model uses a 10-year appraisal period. Five and 15 years are also shown to make dependence on the period transparent.</t>
        </is>
      </c>
    </row>
    <row r="33" ht="95.25" customHeight="1" s="94">
      <c r="A33" s="26" t="inlineStr">
        <is>
          <t>Portfolio</t>
        </is>
      </c>
      <c r="B33" s="26" t="inlineStr">
        <is>
          <t>BCR 5 years</t>
        </is>
      </c>
      <c r="C33" s="26" t="inlineStr">
        <is>
          <t>BCR 10 years</t>
        </is>
      </c>
      <c r="D33" s="26" t="inlineStr">
        <is>
          <t>BCR 15 years</t>
        </is>
      </c>
      <c r="E33" s="26" t="inlineStr">
        <is>
          <t>Costs unchanged</t>
        </is>
      </c>
      <c r="F33" s="26" t="inlineStr">
        <is>
          <t>Impact</t>
        </is>
      </c>
      <c r="G33" s="26" t="inlineStr">
        <is>
          <t>Interpretation</t>
        </is>
      </c>
    </row>
    <row r="34" ht="66" customHeight="1" s="94">
      <c r="A34" s="31" t="inlineStr">
        <is>
          <t>Top 25</t>
        </is>
      </c>
      <c r="B34" s="152">
        <f>((C25/Sources!$C$6)*$B$11*Sources!$C$12)/E25</f>
        <v/>
      </c>
      <c r="C34" s="152">
        <f>G25</f>
        <v/>
      </c>
      <c r="D34" s="152">
        <f>((C25/Sources!$C$6)*$B$11*Sources!$C$14)/E25</f>
        <v/>
      </c>
      <c r="E34" s="153">
        <f>E25</f>
        <v/>
      </c>
      <c r="F34" s="154">
        <f>$B$11</f>
        <v/>
      </c>
      <c r="G34" s="31" t="inlineStr">
        <is>
          <t>5 years = cautious; 10 years = central; 15 years = upper duration sensitivity.</t>
        </is>
      </c>
    </row>
    <row r="35" ht="66" customHeight="1" s="94">
      <c r="A35" s="31" t="inlineStr">
        <is>
          <t>Top 50</t>
        </is>
      </c>
      <c r="B35" s="152">
        <f>((C26/Sources!$C$6)*$B$11*Sources!$C$12)/E26</f>
        <v/>
      </c>
      <c r="C35" s="152">
        <f>G26</f>
        <v/>
      </c>
      <c r="D35" s="152">
        <f>((C26/Sources!$C$6)*$B$11*Sources!$C$14)/E26</f>
        <v/>
      </c>
      <c r="E35" s="153">
        <f>E26</f>
        <v/>
      </c>
      <c r="F35" s="154">
        <f>$B$11</f>
        <v/>
      </c>
      <c r="G35" s="31" t="inlineStr">
        <is>
          <t>5 years = cautious; 10 years = central; 15 years = upper duration sensitivity.</t>
        </is>
      </c>
    </row>
    <row r="36" ht="66" customHeight="1" s="94">
      <c r="A36" s="31" t="inlineStr">
        <is>
          <t>Top 100</t>
        </is>
      </c>
      <c r="B36" s="152">
        <f>((C27/Sources!$C$6)*$B$11*Sources!$C$12)/E27</f>
        <v/>
      </c>
      <c r="C36" s="152">
        <f>G27</f>
        <v/>
      </c>
      <c r="D36" s="152">
        <f>((C27/Sources!$C$6)*$B$11*Sources!$C$14)/E27</f>
        <v/>
      </c>
      <c r="E36" s="153">
        <f>E27</f>
        <v/>
      </c>
      <c r="F36" s="154">
        <f>$B$11</f>
        <v/>
      </c>
      <c r="G36" s="31" t="inlineStr">
        <is>
          <t>5 years = cautious; 10 years = central; 15 years = upper duration sensitivity.</t>
        </is>
      </c>
    </row>
    <row r="37" ht="66" customHeight="1" s="94">
      <c r="A37" s="31" t="inlineStr">
        <is>
          <t>All 400</t>
        </is>
      </c>
      <c r="B37" s="152">
        <f>((C28/Sources!$C$6)*$B$11*Sources!$C$12)/E28</f>
        <v/>
      </c>
      <c r="C37" s="152">
        <f>G28</f>
        <v/>
      </c>
      <c r="D37" s="152">
        <f>((C28/Sources!$C$6)*$B$11*Sources!$C$14)/E28</f>
        <v/>
      </c>
      <c r="E37" s="153">
        <f>E28</f>
        <v/>
      </c>
      <c r="F37" s="154">
        <f>$B$11</f>
        <v/>
      </c>
      <c r="G37" s="31" t="inlineStr">
        <is>
          <t>5 years = cautious; 10 years = central; 15 years = upper duration sensitivity.</t>
        </is>
      </c>
    </row>
    <row r="38" ht="37.5" customHeight="1" s="94">
      <c r="A38" s="25" t="n"/>
      <c r="B38" s="25" t="n"/>
      <c r="C38" s="25" t="n"/>
      <c r="D38" s="25" t="n"/>
      <c r="E38" s="25" t="n"/>
      <c r="F38" s="25" t="n"/>
      <c r="G38" s="25" t="n"/>
    </row>
    <row r="39" ht="37.5" customHeight="1" s="94">
      <c r="A39" s="25" t="n"/>
      <c r="B39" s="25" t="n"/>
      <c r="C39" s="25" t="n"/>
      <c r="D39" s="25" t="n"/>
      <c r="E39" s="25" t="n"/>
      <c r="F39" s="25" t="n"/>
      <c r="G39" s="25" t="n"/>
    </row>
    <row r="40" ht="37.5" customHeight="1" s="94"/>
    <row r="41" ht="37.5" customHeight="1" s="94"/>
    <row r="42" ht="68.25" customHeight="1" s="94"/>
    <row r="43" ht="21" customHeight="1" s="94"/>
    <row r="44" ht="30" customHeight="1" s="94"/>
    <row r="45" ht="15" customHeight="1" s="94"/>
    <row r="48" ht="15" customHeight="1" s="94"/>
  </sheetData>
  <mergeCells count="14">
    <mergeCell ref="A32:G32"/>
    <mergeCell ref="A1:G1"/>
    <mergeCell ref="A40:G40"/>
    <mergeCell ref="C43:G43"/>
    <mergeCell ref="A31:G31"/>
    <mergeCell ref="C42:G42"/>
    <mergeCell ref="A22:G22"/>
    <mergeCell ref="A4:G4"/>
    <mergeCell ref="C44:G44"/>
    <mergeCell ref="C41:G41"/>
    <mergeCell ref="A48:G48"/>
    <mergeCell ref="A2:G2"/>
    <mergeCell ref="C45:G45"/>
    <mergeCell ref="A23:G23"/>
  </mergeCells>
  <printOptions horizontalCentered="1"/>
  <pageMargins left="0.25" right="0.25" top="0.320138888888889" bottom="0.320138888888889" header="0.511811023622047" footer="0.511811023622047"/>
  <pageSetup orientation="landscape" paperSize="9" fitToHeight="0" horizontalDpi="300" verticalDpi="300"/>
</worksheet>
</file>

<file path=xl/worksheets/sheet4.xml><?xml version="1.0" encoding="utf-8"?>
<worksheet xmlns="http://schemas.openxmlformats.org/spreadsheetml/2006/main">
  <sheetPr>
    <tabColor rgb="00193B64"/>
    <outlinePr summaryBelow="1" summaryRight="1"/>
    <pageSetUpPr fitToPage="1"/>
  </sheetPr>
  <dimension ref="A1:H59"/>
  <sheetViews>
    <sheetView showGridLines="0" topLeftCell="A42" zoomScaleNormal="100" workbookViewId="0">
      <selection activeCell="C10" sqref="C10"/>
    </sheetView>
  </sheetViews>
  <sheetFormatPr baseColWidth="10" defaultColWidth="8.6640625" defaultRowHeight="15" customHeight="1"/>
  <cols>
    <col width="8" customWidth="1" style="94" min="1" max="1"/>
    <col width="25" customWidth="1" style="94" min="2" max="2"/>
    <col width="34" customWidth="1" style="94" min="3" max="3"/>
    <col width="24" customWidth="1" style="94" min="4" max="4"/>
    <col width="42" customWidth="1" style="94" min="5" max="5"/>
    <col width="34" customWidth="1" style="94" min="6" max="6"/>
    <col width="38" customWidth="1" style="94" min="7" max="7"/>
    <col width="46" customWidth="1" style="94" min="8" max="8"/>
  </cols>
  <sheetData>
    <row r="1" ht="27.75" customHeight="1" s="94">
      <c r="A1" s="155" t="inlineStr">
        <is>
          <t>Data sources and calculation parameters | Safe routes to school in Saxony</t>
        </is>
      </c>
    </row>
    <row r="2" ht="33.75" customHeight="1" s="94">
      <c r="A2" s="124" t="inlineStr">
        <is>
          <t>The table documents the data basis, model parameters and references for the potential calculation. All monetary values are adjusted to 2026 prices. Impact and costs are portfolio transfer values; they do not replace site-specific planning.</t>
        </is>
      </c>
    </row>
    <row r="3" ht="30" customHeight="1" s="94">
      <c r="A3" s="35" t="n"/>
      <c r="B3" s="35" t="n"/>
      <c r="C3" s="35" t="n"/>
      <c r="D3" s="35" t="n"/>
      <c r="E3" s="35" t="n"/>
      <c r="F3" s="35" t="n"/>
      <c r="G3" s="35" t="n"/>
      <c r="H3" s="35" t="n"/>
    </row>
    <row r="4" ht="21.75" customHeight="1" s="94">
      <c r="A4" s="122" t="inlineStr">
        <is>
          <t>A | Core parameters of the aggregate model</t>
        </is>
      </c>
    </row>
    <row r="5" ht="33.75" customHeight="1" s="94">
      <c r="A5" s="36" t="inlineStr">
        <is>
          <t>ID</t>
        </is>
      </c>
      <c r="B5" s="36" t="inlineStr">
        <is>
          <t>Parameter</t>
        </is>
      </c>
      <c r="C5" s="36" t="inlineStr">
        <is>
          <t>Value</t>
        </is>
      </c>
      <c r="D5" s="36" t="inlineStr">
        <is>
          <t>Unit</t>
        </is>
      </c>
      <c r="E5" s="36" t="inlineStr">
        <is>
          <t>Source</t>
        </is>
      </c>
      <c r="F5" s="36" t="inlineStr">
        <is>
          <t>Status</t>
        </is>
      </c>
      <c r="G5" s="36" t="inlineStr">
        <is>
          <t>Derivation / meaning</t>
        </is>
      </c>
      <c r="H5" s="36" t="inlineStr">
        <is>
          <t>Note</t>
        </is>
      </c>
    </row>
    <row r="6" ht="27" customHeight="1" s="94">
      <c r="A6" s="41" t="inlineStr">
        <is>
          <t>P01</t>
        </is>
      </c>
      <c r="B6" s="42" t="inlineStr">
        <is>
          <t>Observation period</t>
        </is>
      </c>
      <c r="C6" s="78" t="n">
        <v>5</v>
      </c>
      <c r="D6" s="42" t="inlineStr">
        <is>
          <t>Years</t>
        </is>
      </c>
      <c r="E6" s="42" t="inlineStr">
        <is>
          <t>M01</t>
        </is>
      </c>
      <c r="F6" s="42" t="inlineStr">
        <is>
          <t>Model definition</t>
        </is>
      </c>
      <c r="G6" s="42" t="inlineStr">
        <is>
          <t>Accident data 2021–2025.</t>
        </is>
      </c>
      <c r="H6" s="42" t="inlineStr">
        <is>
          <t>Historical basis, not a forecast.</t>
        </is>
      </c>
    </row>
    <row r="7" ht="27.75" customHeight="1" s="94">
      <c r="A7" s="39" t="inlineStr">
        <is>
          <t>P02</t>
        </is>
      </c>
      <c r="B7" s="40" t="inlineStr">
        <is>
          <t>Low impact</t>
        </is>
      </c>
      <c r="C7" s="156" t="n">
        <v>0.2</v>
      </c>
      <c r="D7" s="40" t="inlineStr">
        <is>
          <t>%</t>
        </is>
      </c>
      <c r="E7" s="40" t="inlineStr">
        <is>
          <t>S07/S08</t>
        </is>
      </c>
      <c r="F7" s="40" t="inlineStr">
        <is>
          <t>Sensitivity</t>
        </is>
      </c>
      <c r="G7" s="40" t="inlineStr">
        <is>
          <t>Lower impact scenario.</t>
        </is>
      </c>
      <c r="H7" s="40" t="inlineStr">
        <is>
          <t>Not a site-specific impact forecast.</t>
        </is>
      </c>
    </row>
    <row r="8" ht="27.75" customHeight="1" s="94">
      <c r="A8" s="41" t="inlineStr">
        <is>
          <t>P03</t>
        </is>
      </c>
      <c r="B8" s="42" t="inlineStr">
        <is>
          <t>Central impact</t>
        </is>
      </c>
      <c r="C8" s="157" t="n">
        <v>0.25</v>
      </c>
      <c r="D8" s="42" t="inlineStr">
        <is>
          <t>%</t>
        </is>
      </c>
      <c r="E8" s="42" t="inlineStr">
        <is>
          <t>S07/S08</t>
        </is>
      </c>
      <c r="F8" s="42" t="inlineStr">
        <is>
          <t>Transfer assumption</t>
        </is>
      </c>
      <c r="G8" s="42" t="inlineStr">
        <is>
          <t>Within the range of controlled evaluations finding 19 to 28% fewer injury accidents (Vias 2024, effect evaluation of hazardous locations, and Trafikksikkerhetshåndboken, ch. 1.10). The Münster finding of 24% is not adjusted for regression to the mean. Corrected on 7 November 2026.</t>
        </is>
      </c>
      <c r="H8" s="42" t="inlineStr">
        <is>
          <t>Central model value.</t>
        </is>
      </c>
    </row>
    <row r="9" ht="27.75" customHeight="1" s="94">
      <c r="A9" s="39" t="inlineStr">
        <is>
          <t>P04</t>
        </is>
      </c>
      <c r="B9" s="40" t="inlineStr">
        <is>
          <t>High impact</t>
        </is>
      </c>
      <c r="C9" s="156" t="n">
        <v>0.3</v>
      </c>
      <c r="D9" s="40" t="inlineStr">
        <is>
          <t>%</t>
        </is>
      </c>
      <c r="E9" s="40" t="inlineStr">
        <is>
          <t>S07/S08</t>
        </is>
      </c>
      <c r="F9" s="40" t="inlineStr">
        <is>
          <t>Sensitivity</t>
        </is>
      </c>
      <c r="G9" s="40" t="inlineStr">
        <is>
          <t>Upper impact scenario.</t>
        </is>
      </c>
      <c r="H9" s="40" t="inlineStr">
        <is>
          <t>Still well below the broad approx. 50% plausibility reference.</t>
        </is>
      </c>
    </row>
    <row r="10" ht="59.25" customHeight="1" s="94">
      <c r="A10" s="41" t="inlineStr">
        <is>
          <t>P05</t>
        </is>
      </c>
      <c r="B10" s="42" t="inlineStr">
        <is>
          <t>Central appraisal period</t>
        </is>
      </c>
      <c r="C10" s="78" t="n">
        <v>10</v>
      </c>
      <c r="D10" s="42" t="inlineStr">
        <is>
          <t>Years</t>
        </is>
      </c>
      <c r="E10" s="42" t="inlineStr">
        <is>
          <t>S20/S21</t>
        </is>
      </c>
      <c r="F10" s="42" t="inlineStr">
        <is>
          <t>Transfer assumption</t>
        </is>
      </c>
      <c r="G10" s="42" t="inlineStr">
        <is>
          <t>10 years as the central appraisal period for the heterogeneous intervention mix; 5 and 15 years are tested as sensitivities.</t>
        </is>
      </c>
      <c r="H10" s="42" t="inlineStr">
        <is>
          <t>Plausibility reference: BMV report p. 29, table 4-2 gives 10 years for the asset type “Ausstattung” (equipment). This is not a claim about the service life of every intervention.</t>
        </is>
      </c>
    </row>
    <row r="11" ht="66" customHeight="1" s="94">
      <c r="A11" s="39" t="inlineStr">
        <is>
          <t>P06</t>
        </is>
      </c>
      <c r="B11" s="40" t="inlineStr">
        <is>
          <t>Discount rate</t>
        </is>
      </c>
      <c r="C11" s="156" t="n">
        <v>0.017</v>
      </c>
      <c r="D11" s="40" t="inlineStr">
        <is>
          <t>%</t>
        </is>
      </c>
      <c r="E11" s="40" t="inlineStr">
        <is>
          <t>S22</t>
        </is>
      </c>
      <c r="F11" s="40" t="inlineStr">
        <is>
          <t>Technical reference value</t>
        </is>
      </c>
      <c r="G11" s="40" t="inlineStr">
        <is>
          <t>Real social discount rate. The BMV-published research report recommends retaining 1.7% for future Federal Transport Infrastructure Plan applications.</t>
        </is>
      </c>
      <c r="H11" s="40" t="inlineStr">
        <is>
          <t>Reference: chapter 3.3, table 3-6, report page 23; retention proposed on report page 24. Transferred as an economy-wide reference rate; not a site-specific risk premium.</t>
        </is>
      </c>
    </row>
    <row r="12" ht="27.75" customHeight="1" s="94">
      <c r="A12" s="41" t="inlineStr">
        <is>
          <t>P07</t>
        </is>
      </c>
      <c r="B12" s="42" t="inlineStr">
        <is>
          <t>Present value factor, 5 years</t>
        </is>
      </c>
      <c r="C12" s="158">
        <f>SUMPRODUCT(1/(1+$C$11)^ROW($1:$5))</f>
        <v/>
      </c>
      <c r="D12" s="42" t="inlineStr">
        <is>
          <t>Factor</t>
        </is>
      </c>
      <c r="E12" s="42" t="inlineStr">
        <is>
          <t>S22</t>
        </is>
      </c>
      <c r="F12" s="42" t="inlineStr">
        <is>
          <t>Formula</t>
        </is>
      </c>
      <c r="G12" s="42" t="inlineStr">
        <is>
          <t>Present value of constant annual benefits over 5 years.</t>
        </is>
      </c>
      <c r="H12" s="42" t="inlineStr">
        <is>
          <t>Sensitivity.</t>
        </is>
      </c>
    </row>
    <row r="13" ht="27.75" customHeight="1" s="94">
      <c r="A13" s="39" t="inlineStr">
        <is>
          <t>P08</t>
        </is>
      </c>
      <c r="B13" s="40" t="inlineStr">
        <is>
          <t>Present value factor, 10 years</t>
        </is>
      </c>
      <c r="C13" s="159">
        <f>SUMPRODUCT(1/(1+$C$11)^ROW($1:$10))</f>
        <v/>
      </c>
      <c r="D13" s="40" t="inlineStr">
        <is>
          <t>Factor</t>
        </is>
      </c>
      <c r="E13" s="40" t="inlineStr">
        <is>
          <t>S22</t>
        </is>
      </c>
      <c r="F13" s="40" t="inlineStr">
        <is>
          <t>Formula</t>
        </is>
      </c>
      <c r="G13" s="40" t="inlineStr">
        <is>
          <t>Present value of constant annual benefits over 10 years.</t>
        </is>
      </c>
      <c r="H13" s="40" t="inlineStr">
        <is>
          <t>Central.</t>
        </is>
      </c>
    </row>
    <row r="14" ht="27.75" customHeight="1" s="94">
      <c r="A14" s="41" t="inlineStr">
        <is>
          <t>P09</t>
        </is>
      </c>
      <c r="B14" s="42" t="inlineStr">
        <is>
          <t>Present value factor, 15 years</t>
        </is>
      </c>
      <c r="C14" s="158">
        <f>SUMPRODUCT(1/(1+$C$11)^ROW($1:$15))</f>
        <v/>
      </c>
      <c r="D14" s="42" t="inlineStr">
        <is>
          <t>Factor</t>
        </is>
      </c>
      <c r="E14" s="42" t="inlineStr">
        <is>
          <t>S22</t>
        </is>
      </c>
      <c r="F14" s="42" t="inlineStr">
        <is>
          <t>Formula</t>
        </is>
      </c>
      <c r="G14" s="42" t="inlineStr">
        <is>
          <t>Present value of constant annual benefits over 15 years.</t>
        </is>
      </c>
      <c r="H14" s="42" t="inlineStr">
        <is>
          <t>Sensitivity.</t>
        </is>
      </c>
    </row>
    <row r="15" ht="38.25" customHeight="1" s="94">
      <c r="A15" s="39" t="inlineStr">
        <is>
          <t>P10</t>
        </is>
      </c>
      <c r="B15" s="40" t="inlineStr">
        <is>
          <t>average costs per intervention / hotspot, 2021 prices</t>
        </is>
      </c>
      <c r="C15" s="160" t="n">
        <v>87500</v>
      </c>
      <c r="D15" s="40" t="inlineStr">
        <is>
          <t>€ 2021</t>
        </is>
      </c>
      <c r="E15" s="40" t="inlineStr">
        <is>
          <t>S19</t>
        </is>
      </c>
      <c r="F15" s="40" t="inlineStr">
        <is>
          <t>Evidence/transfer</t>
        </is>
      </c>
      <c r="G15" s="40" t="inlineStr">
        <is>
          <t>Berlin: approx. EUR 3.5 million / approx. 40 crossing interventions.</t>
        </is>
      </c>
      <c r="H15" s="40" t="inlineStr">
        <is>
          <t>Average from an actual intervention programme.</t>
        </is>
      </c>
    </row>
    <row r="16" ht="27.75" customHeight="1" s="94">
      <c r="A16" s="41" t="inlineStr">
        <is>
          <t>P11</t>
        </is>
      </c>
      <c r="B16" s="42" t="inlineStr">
        <is>
          <t>Road construction price index Q1 2026</t>
        </is>
      </c>
      <c r="C16" s="161" t="n">
        <v>142.9</v>
      </c>
      <c r="D16" s="42" t="inlineStr">
        <is>
          <t>Index (2021=100)</t>
        </is>
      </c>
      <c r="E16" s="42" t="inlineStr">
        <is>
          <t>S18</t>
        </is>
      </c>
      <c r="F16" s="42" t="inlineStr">
        <is>
          <t>Evidence</t>
        </is>
      </c>
      <c r="G16" s="42" t="inlineStr">
        <is>
          <t>Official road construction price index.</t>
        </is>
      </c>
      <c r="H16" s="42" t="inlineStr">
        <is>
          <t>For price adjustment of average costs.</t>
        </is>
      </c>
    </row>
    <row r="17" ht="38.25" customHeight="1" s="94">
      <c r="A17" s="39" t="inlineStr">
        <is>
          <t>P12</t>
        </is>
      </c>
      <c r="B17" s="40" t="inlineStr">
        <is>
          <t>Uniform average costs 2026</t>
        </is>
      </c>
      <c r="C17" s="162">
        <f>ROUND(C15*C16/100,-3)</f>
        <v/>
      </c>
      <c r="D17" s="40" t="inlineStr">
        <is>
          <t>EUR 2026 / hotspot</t>
        </is>
      </c>
      <c r="E17" s="40" t="inlineStr">
        <is>
          <t>S19/S18</t>
        </is>
      </c>
      <c r="F17" s="40" t="inlineStr">
        <is>
          <t>Main assumption</t>
        </is>
      </c>
      <c r="G17" s="40" t="inlineStr">
        <is>
          <t>2021 average × 2026 road construction price index.</t>
        </is>
      </c>
      <c r="H17" s="40" t="inlineStr">
        <is>
          <t>Not a site-specific cost estimate.</t>
        </is>
      </c>
    </row>
    <row r="18" ht="27.75" customHeight="1" s="94">
      <c r="A18" s="41" t="inlineStr">
        <is>
          <t>P13</t>
        </is>
      </c>
      <c r="B18" s="42" t="inlineStr">
        <is>
          <t>CPI 2021</t>
        </is>
      </c>
      <c r="C18" s="161" t="n">
        <v>103.1</v>
      </c>
      <c r="D18" s="42" t="inlineStr">
        <is>
          <t>Index (2020=100)</t>
        </is>
      </c>
      <c r="E18" s="42" t="inlineStr">
        <is>
          <t>S05</t>
        </is>
      </c>
      <c r="F18" s="42" t="inlineStr">
        <is>
          <t>Evidence</t>
        </is>
      </c>
      <c r="G18" s="42" t="inlineStr">
        <is>
          <t>Official annual value.</t>
        </is>
      </c>
      <c r="H18" s="42" t="inlineStr">
        <is>
          <t>Starting point for accident cost adjustment.</t>
        </is>
      </c>
    </row>
    <row r="19" ht="27.75" customHeight="1" s="94">
      <c r="A19" s="39" t="inlineStr">
        <is>
          <t>P14</t>
        </is>
      </c>
      <c r="B19" s="40" t="inlineStr">
        <is>
          <t>CPI June 2026</t>
        </is>
      </c>
      <c r="C19" s="163" t="n">
        <v>124.6</v>
      </c>
      <c r="D19" s="40" t="inlineStr">
        <is>
          <t>Index (2020=100)</t>
        </is>
      </c>
      <c r="E19" s="40" t="inlineStr">
        <is>
          <t>S06</t>
        </is>
      </c>
      <c r="F19" s="40" t="inlineStr">
        <is>
          <t>Evidence</t>
        </is>
      </c>
      <c r="G19" s="40" t="inlineStr">
        <is>
          <t>Latest 2026 value used.</t>
        </is>
      </c>
      <c r="H19" s="40" t="inlineStr">
        <is>
          <t>Approximation.</t>
        </is>
      </c>
    </row>
    <row r="20" ht="27.75" customHeight="1" s="94">
      <c r="A20" s="41" t="inlineStr">
        <is>
          <t>P15</t>
        </is>
      </c>
      <c r="B20" s="42" t="inlineStr">
        <is>
          <t>CPI factor 2021→2026</t>
        </is>
      </c>
      <c r="C20" s="158">
        <f>C19/C18</f>
        <v/>
      </c>
      <c r="D20" s="42" t="inlineStr">
        <is>
          <t>Factor</t>
        </is>
      </c>
      <c r="E20" s="42" t="inlineStr">
        <is>
          <t>S05/S06</t>
        </is>
      </c>
      <c r="F20" s="42" t="inlineStr">
        <is>
          <t>Formula</t>
        </is>
      </c>
      <c r="G20" s="42" t="inlineStr">
        <is>
          <t>CPI 2026 / CPI 2021.</t>
        </is>
      </c>
      <c r="H20" s="42" t="inlineStr">
        <is>
          <t>Approximate adjustment of BASt values.</t>
        </is>
      </c>
    </row>
    <row r="21" ht="30" customHeight="1" s="94">
      <c r="A21" s="87" t="n"/>
      <c r="B21" s="87" t="n"/>
      <c r="C21" s="87" t="n"/>
      <c r="D21" s="87" t="n"/>
      <c r="E21" s="87" t="n"/>
      <c r="F21" s="87" t="n"/>
      <c r="G21" s="87" t="n"/>
      <c r="H21" s="87" t="n"/>
    </row>
    <row r="22" ht="21.75" customHeight="1" s="94">
      <c r="A22" s="122" t="inlineStr">
        <is>
          <t>B | Societal accident cost rates – explanation and BASt values 2021 → 2026 prices</t>
        </is>
      </c>
    </row>
    <row r="23" ht="33.75" customHeight="1" s="94">
      <c r="A23" s="36" t="inlineStr">
        <is>
          <t>Category</t>
        </is>
      </c>
      <c r="B23" s="36" t="inlineStr">
        <is>
          <t>Casualty costs 2021</t>
        </is>
      </c>
      <c r="C23" s="36" t="inlineStr">
        <is>
          <t>Property damage costs 2021</t>
        </is>
      </c>
      <c r="D23" s="36" t="inlineStr">
        <is>
          <t>Total 2021</t>
        </is>
      </c>
      <c r="E23" s="36" t="inlineStr">
        <is>
          <t>CPI-adjusted 2026</t>
        </is>
      </c>
      <c r="F23" s="36" t="inlineStr">
        <is>
          <t>Model value 2026</t>
        </is>
      </c>
      <c r="G23" s="36" t="inlineStr">
        <is>
          <t>Source</t>
        </is>
      </c>
      <c r="H23" s="36" t="inlineStr">
        <is>
          <t>Note</t>
        </is>
      </c>
    </row>
    <row r="24" ht="48" customHeight="1" s="94">
      <c r="A24" s="37" t="inlineStr">
        <is>
          <t>UK1
Fatalities</t>
        </is>
      </c>
      <c r="B24" s="164" t="n">
        <v>1284160</v>
      </c>
      <c r="C24" s="164" t="n">
        <v>46546</v>
      </c>
      <c r="D24" s="164">
        <f>B24+C24</f>
        <v/>
      </c>
      <c r="E24" s="164">
        <f>D24*$C$20</f>
        <v/>
      </c>
      <c r="F24" s="164" t="n">
        <v>1608000</v>
      </c>
      <c r="G24" s="42" t="inlineStr">
        <is>
          <t>S04</t>
        </is>
      </c>
      <c r="H24" s="42" t="inlineStr">
        <is>
          <t>Conservative lower bound per accident event: at least one person in the most severe category plus property damage; additional casualties excluded.</t>
        </is>
      </c>
    </row>
    <row r="25" ht="48" customHeight="1" s="94">
      <c r="A25" s="38" t="inlineStr">
        <is>
          <t>UK2
Seriously injured</t>
        </is>
      </c>
      <c r="B25" s="162" t="n">
        <v>128878</v>
      </c>
      <c r="C25" s="162" t="n">
        <v>22649</v>
      </c>
      <c r="D25" s="162">
        <f>B25+C25</f>
        <v/>
      </c>
      <c r="E25" s="162">
        <f>D25*$C$20</f>
        <v/>
      </c>
      <c r="F25" s="162" t="n">
        <v>183000</v>
      </c>
      <c r="G25" s="40" t="inlineStr">
        <is>
          <t>S04</t>
        </is>
      </c>
      <c r="H25" s="40" t="inlineStr">
        <is>
          <t>As for UK1; additional casualties excluded.</t>
        </is>
      </c>
    </row>
    <row r="26" ht="48" customHeight="1" s="94">
      <c r="A26" s="37" t="inlineStr">
        <is>
          <t>UK3
Slightly injured</t>
        </is>
      </c>
      <c r="B26" s="164" t="n">
        <v>5652</v>
      </c>
      <c r="C26" s="164" t="n">
        <v>14204</v>
      </c>
      <c r="D26" s="164">
        <f>B26+C26</f>
        <v/>
      </c>
      <c r="E26" s="164">
        <f>D26*$C$20</f>
        <v/>
      </c>
      <c r="F26" s="164" t="n">
        <v>24000</v>
      </c>
      <c r="G26" s="42" t="inlineStr">
        <is>
          <t>S04</t>
        </is>
      </c>
      <c r="H26" s="42" t="inlineStr">
        <is>
          <t>As for UK1; additional casualties excluded.</t>
        </is>
      </c>
    </row>
    <row r="27" ht="30" customHeight="1" s="94">
      <c r="A27" s="87" t="n"/>
      <c r="B27" s="87" t="n"/>
      <c r="C27" s="87" t="n"/>
      <c r="D27" s="87" t="n"/>
      <c r="E27" s="87" t="n"/>
      <c r="F27" s="87" t="n"/>
      <c r="G27" s="87" t="n"/>
      <c r="H27" s="87" t="n"/>
    </row>
    <row r="28" ht="30" customHeight="1" s="94">
      <c r="A28" s="87" t="n"/>
      <c r="B28" s="87" t="n"/>
      <c r="C28" s="87" t="n"/>
      <c r="D28" s="87" t="n"/>
      <c r="E28" s="87" t="n"/>
      <c r="F28" s="87" t="n"/>
      <c r="G28" s="87" t="n"/>
      <c r="H28" s="87" t="n"/>
    </row>
    <row r="29" ht="21.75" customHeight="1" s="94">
      <c r="A29" s="122" t="inlineStr">
        <is>
          <t>C | Source register</t>
        </is>
      </c>
    </row>
    <row r="30" ht="33.75" customHeight="1" s="94">
      <c r="A30" s="36" t="inlineStr">
        <is>
          <t>ID</t>
        </is>
      </c>
      <c r="B30" s="36" t="inlineStr">
        <is>
          <t>Type</t>
        </is>
      </c>
      <c r="C30" s="36" t="inlineStr">
        <is>
          <t>Source / title</t>
        </is>
      </c>
      <c r="D30" s="36" t="inlineStr">
        <is>
          <t>Institution</t>
        </is>
      </c>
      <c r="E30" s="36" t="inlineStr">
        <is>
          <t>URL / file</t>
        </is>
      </c>
      <c r="F30" s="36" t="inlineStr">
        <is>
          <t>Value used</t>
        </is>
      </c>
      <c r="G30" s="36" t="inlineStr">
        <is>
          <t>Use</t>
        </is>
      </c>
      <c r="H30" s="36" t="inlineStr">
        <is>
          <t>Note / limitation</t>
        </is>
      </c>
    </row>
    <row r="31" ht="40.5" customHeight="1" s="94">
      <c r="A31" s="39" t="inlineStr">
        <is>
          <t>S01</t>
        </is>
      </c>
      <c r="B31" s="40" t="inlineStr">
        <is>
          <t>Official primary data</t>
        </is>
      </c>
      <c r="C31" s="40" t="inlineStr">
        <is>
          <t>Accident Atlas / Open Data</t>
        </is>
      </c>
      <c r="D31" s="40" t="inlineStr">
        <is>
          <t>Statistical Offices of the Federation and the Länder</t>
        </is>
      </c>
      <c r="E31" s="89" t="inlineStr">
        <is>
          <t>https://www.statistikportal.de/de/karten/unfallatlas</t>
        </is>
      </c>
      <c r="F31" s="40" t="inlineStr">
        <is>
          <t>Accident events 2021–2025, accident category, accident type, road users involved, coordinates</t>
        </is>
      </c>
      <c r="G31" s="40" t="inlineStr">
        <is>
          <t>Hotspot and event data</t>
        </is>
      </c>
      <c r="H31" s="40" t="inlineStr">
        <is>
          <t>Only injury accidents.</t>
        </is>
      </c>
    </row>
    <row r="32" ht="40.5" customHeight="1" s="94">
      <c r="A32" s="41" t="inlineStr">
        <is>
          <t>S02</t>
        </is>
      </c>
      <c r="B32" s="42" t="inlineStr">
        <is>
          <t>Official primary data</t>
        </is>
      </c>
      <c r="C32" s="42" t="inlineStr">
        <is>
          <t>Saxony school database – data export</t>
        </is>
      </c>
      <c r="D32" s="42" t="inlineStr">
        <is>
          <t>Free State of Saxony</t>
        </is>
      </c>
      <c r="E32" s="89" t="inlineStr">
        <is>
          <t>https://schuldatenbank.sachsen.de/index.php?id=30</t>
        </is>
      </c>
      <c r="F32" s="42" t="inlineStr">
        <is>
          <t>School name, address, municipality, coordinates</t>
        </is>
      </c>
      <c r="G32" s="42" t="inlineStr">
        <is>
          <t>School connection</t>
        </is>
      </c>
      <c r="H32" s="42" t="inlineStr">
        <is>
          <t>Local file schulen.csv.</t>
        </is>
      </c>
    </row>
    <row r="33" ht="40.5" customHeight="1" s="94">
      <c r="A33" s="39" t="inlineStr">
        <is>
          <t>S03</t>
        </is>
      </c>
      <c r="B33" s="40" t="inlineStr">
        <is>
          <t>Open geospatial data</t>
        </is>
      </c>
      <c r="C33" s="40" t="inlineStr">
        <is>
          <t>OpenStreetMap Saxony extract</t>
        </is>
      </c>
      <c r="D33" s="40" t="inlineStr">
        <is>
          <t>OpenStreetMap / Geofabrik</t>
        </is>
      </c>
      <c r="E33" s="89" t="inlineStr">
        <is>
          <t>https://download.geofabrik.de/europe/germany/sachsen.html</t>
        </is>
      </c>
      <c r="F33" s="40" t="inlineStr">
        <is>
          <t>Road class, lanes, traffic signals, crossing, refuge island, cycling infrastructure</t>
        </is>
      </c>
      <c r="G33" s="40" t="inlineStr">
        <is>
          <t>Infrastructure characteristics and cost proxy</t>
        </is>
      </c>
      <c r="H33" s="40" t="inlineStr">
        <is>
          <t>A missing OSM tag is not evidence of absence; file sachsen-260812.osm.pbf.</t>
        </is>
      </c>
    </row>
    <row r="34" ht="69.75" customHeight="1" s="94">
      <c r="A34" s="41" t="inlineStr">
        <is>
          <t>S04</t>
        </is>
      </c>
      <c r="B34" s="42" t="inlineStr">
        <is>
          <t>Official technical source</t>
        </is>
      </c>
      <c r="C34" s="42" t="inlineStr">
        <is>
          <t>Updating the cost and valuation parameters of the Federal Transport Infrastructure Plan</t>
        </is>
      </c>
      <c r="D34" s="42" t="inlineStr">
        <is>
          <t>Federal Ministry of Transport (BMV) / BASt data basis</t>
        </is>
      </c>
      <c r="E34" s="89" t="inlineStr">
        <is>
          <t>https://www.bmv.de/SharedDocs/DE/Anlage/G/aktualisierung-kosten-wertansaetze-bundesverkehrswegeplanung.pdf?__blob=publicationFile</t>
        </is>
      </c>
      <c r="F34" s="42" t="inlineStr">
        <is>
          <t>Chapter 14, table 14-5, report page 167: BASt values 2021. Personal injury costs per casualty: EUR 1,284,160 / 128,878 / 5,652; property damage costs per accident category: EUR 46,546 / 22,649 / 14,204.</t>
        </is>
      </c>
      <c r="G34" s="42" t="inlineStr">
        <is>
          <t>Monetisation UK1/UK2/UK3</t>
        </is>
      </c>
      <c r="H34" s="42" t="inlineStr">
        <is>
          <t>Conservative model rule: at least one person in the most severe UKATEGORIE plus property damage. Additional injured persons are not counted.</t>
        </is>
      </c>
    </row>
    <row r="35" ht="40.5" customHeight="1" s="94">
      <c r="A35" s="39" t="inlineStr">
        <is>
          <t>S05</t>
        </is>
      </c>
      <c r="B35" s="40" t="inlineStr">
        <is>
          <t>Official price statistics</t>
        </is>
      </c>
      <c r="C35" s="40" t="inlineStr">
        <is>
          <t>German consumer price index – annual value 2021</t>
        </is>
      </c>
      <c r="D35" s="40" t="inlineStr">
        <is>
          <t>Federal Statistical Office</t>
        </is>
      </c>
      <c r="E35" s="89" t="inlineStr">
        <is>
          <t>https://genesis.destatis.de/datenbank/online/statistic/61111/table/61111-0001</t>
        </is>
      </c>
      <c r="F35" s="40" t="inlineStr">
        <is>
          <t>GENESIS table 61111-0001: annual average 2021 = 103.1; base 2020 = 100.</t>
        </is>
      </c>
      <c r="G35" s="40" t="inlineStr">
        <is>
          <t>Base index for accident cost adjustment 2021→2026</t>
        </is>
      </c>
      <c r="H35" s="40" t="inlineStr">
        <is>
          <t>Official annual average.</t>
        </is>
      </c>
    </row>
    <row r="36" ht="54" customHeight="1" s="94">
      <c r="A36" s="41" t="inlineStr">
        <is>
          <t>S06</t>
        </is>
      </c>
      <c r="B36" s="42" t="inlineStr">
        <is>
          <t>Official price statistics</t>
        </is>
      </c>
      <c r="C36" s="42" t="inlineStr">
        <is>
          <t>German consumer price index June 2026</t>
        </is>
      </c>
      <c r="D36" s="42" t="inlineStr">
        <is>
          <t>Federal Statistical Office</t>
        </is>
      </c>
      <c r="E36" s="89" t="inlineStr">
        <is>
          <t>https://www.destatis.de/DE/Presse/Pressemitteilungen/2026/07/PD26_243_611.html</t>
        </is>
      </c>
      <c r="F36" s="42" t="inlineStr">
        <is>
          <t>CPI June 2026 = 124.6; base 2020=100</t>
        </is>
      </c>
      <c r="G36" s="42" t="inlineStr">
        <is>
          <t>Accident cost adjustment 2021→2026</t>
        </is>
      </c>
      <c r="H36" s="42" t="inlineStr">
        <is>
          <t>Latest 2026 value used; adjustment is an approximation, not a BASt-published 2026 cost rate.</t>
        </is>
      </c>
    </row>
    <row r="37" ht="67.5" customHeight="1" s="94">
      <c r="A37" s="39" t="inlineStr">
        <is>
          <t>S07</t>
        </is>
      </c>
      <c r="B37" s="40" t="inlineStr">
        <is>
          <t>Evaluation in Germany</t>
        </is>
      </c>
      <c r="C37" s="40" t="inlineStr">
        <is>
          <t>Road safety in Münster</t>
        </is>
      </c>
      <c r="D37" s="40" t="inlineStr">
        <is>
          <t>UDV</t>
        </is>
      </c>
      <c r="E37" s="89" t="inlineStr">
        <is>
          <t>https://www.udv.de/resource/blob/78970/ee56b976e3a8658cfca684148e398f64/praesentation-data.pdf</t>
        </is>
      </c>
      <c r="F37" s="40" t="inlineStr">
        <is>
          <t>Presentation “Evaluation of interventions at accident clusters in Münster”, slide 15, and UDV research report 51, table 29. 24% fewer injury accidents (719 to 544) at all 63 accident blackspots of the initial study. Naive before-after comparison without adjustment for regression to the mean. Only part of the recommended measures had been implemented. Corrected on 7 November 2026.</t>
        </is>
      </c>
      <c r="G37" s="40" t="inlineStr">
        <is>
          <t>Impact reference</t>
        </is>
      </c>
      <c r="H37" s="40" t="inlineStr">
        <is>
          <t>Central transfer value 25%; no guaranteed impact at individual sites.</t>
        </is>
      </c>
    </row>
    <row r="38" ht="54" customHeight="1" s="94">
      <c r="A38" s="41" t="inlineStr">
        <is>
          <t>S08</t>
        </is>
      </c>
      <c r="B38" s="42" t="inlineStr">
        <is>
          <t>Evaluation in Germany</t>
        </is>
      </c>
      <c r="C38" s="42" t="inlineStr">
        <is>
          <t>Low-cost interventions at accident clusters</t>
        </is>
      </c>
      <c r="D38" s="42" t="inlineStr">
        <is>
          <t>UDV</t>
        </is>
      </c>
      <c r="E38" s="89" t="inlineStr">
        <is>
          <t>https://www.udv.de/resource/blob/79366/895226e6bc02e703ba75d9ac3a1d5a3f/65-kostenguenstige-massnahmen-an-unfallhaeufungen-data.pdf</t>
        </is>
      </c>
      <c r="F38" s="42" t="inlineStr">
        <is>
          <t>Broad overall sample with approx. 50% reduction as a plausibility reference</t>
        </is>
      </c>
      <c r="G38" s="42" t="inlineStr">
        <is>
          <t>Impact plausibility check</t>
        </is>
      </c>
      <c r="H38" s="42" t="inlineStr">
        <is>
          <t>Not adopted directly as a model value; intervention impacts differ.</t>
        </is>
      </c>
    </row>
    <row r="39" ht="40.5" customHeight="1" s="94">
      <c r="A39" s="39" t="inlineStr">
        <is>
          <t>S09</t>
        </is>
      </c>
      <c r="B39" s="40" t="inlineStr">
        <is>
          <t>Municipal practical reference</t>
        </is>
      </c>
      <c r="C39" s="40" t="inlineStr">
        <is>
          <t>Safe junctions</t>
        </is>
      </c>
      <c r="D39" s="40" t="inlineStr">
        <is>
          <t>Berlin-Mitte</t>
        </is>
      </c>
      <c r="E39" s="89" t="inlineStr">
        <is>
          <t>https://mein.berlin.de/vorhaben/2023-00709/</t>
        </is>
      </c>
      <c r="F39" s="40" t="inlineStr">
        <is>
          <t>approx. EUR 10,000–15,000 per simple junction intervention</t>
        </is>
      </c>
      <c r="G39" s="40" t="inlineStr">
        <is>
          <t>Supplementary cost sensitivity</t>
        </is>
      </c>
      <c r="H39" s="40" t="inlineStr">
        <is>
          <t>Markings, bollards, visibility improvements etc.; adjusted to 2026.</t>
        </is>
      </c>
    </row>
    <row r="40" ht="40.5" customHeight="1" s="94">
      <c r="A40" s="41" t="inlineStr">
        <is>
          <t>S10</t>
        </is>
      </c>
      <c r="B40" s="42" t="inlineStr">
        <is>
          <t>Municipal practical reference</t>
        </is>
      </c>
      <c r="C40" s="42" t="inlineStr">
        <is>
          <t>Dresden invests in pedestrian and cycling routes</t>
        </is>
      </c>
      <c r="D40" s="42" t="inlineStr">
        <is>
          <t>City of Dresden</t>
        </is>
      </c>
      <c r="E40" s="89" t="inlineStr">
        <is>
          <t>https://www.dresden.de/de/rathaus/aktuelles/pressemitteilungen/2023/01/pm_071.php</t>
        </is>
      </c>
      <c r="F40" s="42" t="inlineStr">
        <is>
          <t>Crossing facility approx. EUR 60,000</t>
        </is>
      </c>
      <c r="G40" s="42" t="inlineStr">
        <is>
          <t>Supplementary cost sensitivity</t>
        </is>
      </c>
      <c r="H40" s="42" t="inlineStr">
        <is>
          <t>Individual project reference.</t>
        </is>
      </c>
    </row>
    <row r="41" ht="40.5" customHeight="1" s="94">
      <c r="A41" s="39" t="inlineStr">
        <is>
          <t>S11</t>
        </is>
      </c>
      <c r="B41" s="40" t="inlineStr">
        <is>
          <t>Municipal practical reference</t>
        </is>
      </c>
      <c r="C41" s="40" t="inlineStr">
        <is>
          <t>Traffic signal conversion</t>
        </is>
      </c>
      <c r="D41" s="40" t="inlineStr">
        <is>
          <t>City of Dresden</t>
        </is>
      </c>
      <c r="E41" s="89" t="inlineStr">
        <is>
          <t>https://www.dresden.de/de/rathaus/aktuelles/pressemitteilungen/2023/02/pm_039.php</t>
        </is>
      </c>
      <c r="F41" s="40" t="inlineStr">
        <is>
          <t>Traffic signal conversion approx. EUR 90,000</t>
        </is>
      </c>
      <c r="G41" s="40" t="inlineStr">
        <is>
          <t>Supplementary cost sensitivity</t>
        </is>
      </c>
      <c r="H41" s="40" t="inlineStr">
        <is>
          <t>Individual project reference; adjusted to 2026.</t>
        </is>
      </c>
    </row>
    <row r="42" ht="54" customHeight="1" s="94">
      <c r="A42" s="41" t="inlineStr">
        <is>
          <t>S12</t>
        </is>
      </c>
      <c r="B42" s="42" t="inlineStr">
        <is>
          <t>Municipal practical reference</t>
        </is>
      </c>
      <c r="C42" s="42" t="inlineStr">
        <is>
          <t>Construction of pedestrian crossing facilities</t>
        </is>
      </c>
      <c r="D42" s="42" t="inlineStr">
        <is>
          <t>State of Berlin</t>
        </is>
      </c>
      <c r="E42" s="89" t="inlineStr">
        <is>
          <t>https://www.berlin.de/sen/uvk/mobilitaet-und-verkehr/verkehrsplanung/fussverkehr/infrastruktur/bau-von-querungshilfen/</t>
        </is>
      </c>
      <c r="F42" s="42" t="inlineStr">
        <is>
          <t>“Das Vorhaben” section: first intervention programme in 2021; around 40 interventions; investment around EUR 3.5 million.</t>
        </is>
      </c>
      <c r="G42" s="42" t="inlineStr">
        <is>
          <t>Supplementary cost sensitivity</t>
        </is>
      </c>
      <c r="H42" s="42" t="inlineStr">
        <is>
          <t>Broad programme cost reference; intervention mix.</t>
        </is>
      </c>
    </row>
    <row r="43" ht="69.75" customHeight="1" s="94">
      <c r="A43" s="39" t="inlineStr">
        <is>
          <t>S13</t>
        </is>
      </c>
      <c r="B43" s="40" t="inlineStr">
        <is>
          <t>Municipal practical reference</t>
        </is>
      </c>
      <c r="C43" s="40" t="inlineStr">
        <is>
          <t>Junction/pavement reconstruction</t>
        </is>
      </c>
      <c r="D43" s="40" t="inlineStr">
        <is>
          <t>Berlin</t>
        </is>
      </c>
      <c r="E43" s="89" t="inlineStr">
        <is>
          <t>https://mein.berlin.de/vorhaben/2025-01316/</t>
        </is>
      </c>
      <c r="F43" s="40" t="inlineStr">
        <is>
          <t>Project budget around EUR 250,000 for substantial improvement of a junction/pavement area</t>
        </is>
      </c>
      <c r="G43" s="40" t="inlineStr">
        <is>
          <t>Supplementary cost sensitivity</t>
        </is>
      </c>
      <c r="H43" s="40" t="inlineStr">
        <is>
          <t>The page also mentions a funding entry of EUR 150,000 elsewhere. It is therefore only a supplementary practical reference; the model does not interpret EUR 250,000 as an unambiguous individual project cost.</t>
        </is>
      </c>
    </row>
    <row r="44" ht="54" customHeight="1" s="94">
      <c r="A44" s="41" t="inlineStr">
        <is>
          <t>S14</t>
        </is>
      </c>
      <c r="B44" s="42" t="inlineStr">
        <is>
          <t>Municipal practical reference</t>
        </is>
      </c>
      <c r="C44" s="42" t="inlineStr">
        <is>
          <t>Extensive accident blackspot reconstruction</t>
        </is>
      </c>
      <c r="D44" s="42" t="inlineStr">
        <is>
          <t>City of Dresden</t>
        </is>
      </c>
      <c r="E44" s="89" t="inlineStr">
        <is>
          <t>https://www.dresden.de/de/rathaus/aktuelles/pressemitteilungen/05/pm_052.php</t>
        </is>
      </c>
      <c r="F44" s="42" t="inlineStr">
        <is>
          <t>Reconstruction of an accident blackspot in 2025: total costs around EUR 575,000</t>
        </is>
      </c>
      <c r="G44" s="42" t="inlineStr">
        <is>
          <t>Supplementary cost sensitivity</t>
        </is>
      </c>
      <c r="H44" s="42" t="inlineStr">
        <is>
          <t>New traffic signals, accessible lowered kerbs, lighting, drainage and civil engineering works; upper practical reference for extensive interventions.</t>
        </is>
      </c>
    </row>
    <row r="45" ht="40.5" customHeight="1" s="94">
      <c r="A45" s="39" t="inlineStr">
        <is>
          <t>S15</t>
        </is>
      </c>
      <c r="B45" s="40" t="inlineStr">
        <is>
          <t>Municipal practical reference</t>
        </is>
      </c>
      <c r="C45" s="40" t="inlineStr">
        <is>
          <t>Traffic signal conversion at Pirnaer Landstraße/Struppener Straße</t>
        </is>
      </c>
      <c r="D45" s="40" t="inlineStr">
        <is>
          <t>City of Dresden</t>
        </is>
      </c>
      <c r="E45" s="89" t="inlineStr">
        <is>
          <t>https://www.dresden.de/de/rathaus/aktuelles/pressemitteilungen/2024/01/pm_022.php</t>
        </is>
      </c>
      <c r="F45" s="40" t="inlineStr">
        <is>
          <t>Traffic signal construction costs around EUR 200,000 (2024)</t>
        </is>
      </c>
      <c r="G45" s="40" t="inlineStr">
        <is>
          <t>Supplementary cost sensitivity</t>
        </is>
      </c>
      <c r="H45" s="40" t="inlineStr">
        <is>
          <t>Traffic signal renewal including civil engineering works, signal poles, cable chambers, conduits and lowered kerbs.</t>
        </is>
      </c>
    </row>
    <row r="46" ht="40.5" customHeight="1" s="94">
      <c r="A46" s="41" t="inlineStr">
        <is>
          <t>S16</t>
        </is>
      </c>
      <c r="B46" s="42" t="inlineStr">
        <is>
          <t>Municipal practical reference</t>
        </is>
      </c>
      <c r="C46" s="42" t="inlineStr">
        <is>
          <t>New traffic signals at Wernerstraße/Lübecker Straße</t>
        </is>
      </c>
      <c r="D46" s="42" t="inlineStr">
        <is>
          <t>City of Dresden</t>
        </is>
      </c>
      <c r="E46" s="89" t="inlineStr">
        <is>
          <t>https://www.dresden.de/de/rathaus/aktuelles/pressemitteilungen/2024/10/pm_043.php</t>
        </is>
      </c>
      <c r="F46" s="42" t="inlineStr">
        <is>
          <t>Total costs around EUR 427,000 (2024)</t>
        </is>
      </c>
      <c r="G46" s="42" t="inlineStr">
        <is>
          <t>Supplementary cost sensitivity</t>
        </is>
      </c>
      <c r="H46" s="42" t="inlineStr">
        <is>
          <t>New traffic signals at an accident blackspot including extensive utility relocations; not an average project.</t>
        </is>
      </c>
    </row>
    <row r="47" ht="59.25" customHeight="1" s="94">
      <c r="A47" s="39" t="inlineStr">
        <is>
          <t>S17</t>
        </is>
      </c>
      <c r="B47" s="40" t="inlineStr">
        <is>
          <t>Methodological assessment source</t>
        </is>
      </c>
      <c r="C47" s="40" t="inlineStr">
        <is>
          <t>Project Evaluation Using Empirical Bayes</t>
        </is>
      </c>
      <c r="D47" s="40" t="inlineStr">
        <is>
          <t>Federal Highway Administration (FHWA)</t>
        </is>
      </c>
      <c r="E47" s="89" t="inlineStr">
        <is>
          <t>https://highways.dot.gov/safety/learn-safety/noteworthy-practices/project-evaluation-using-empirical-bayes</t>
        </is>
      </c>
      <c r="F47" s="40" t="inlineStr">
        <is>
          <t>Regression to the mean can distort simple before–after/hotspot analyses; Empirical Bayes addresses this effect.</t>
        </is>
      </c>
      <c r="G47" s="40" t="inlineStr">
        <is>
          <t>Appendix sensitivity: regression to the mean</t>
        </is>
      </c>
      <c r="H47" s="40" t="inlineStr">
        <is>
          <t>Methodological assessment reference only. The main model implements no Empirical Bayes method; a separate 20% baseline sensitivity is used instead.</t>
        </is>
      </c>
    </row>
    <row r="48" ht="40.5" customHeight="1" s="94">
      <c r="A48" s="41" t="inlineStr">
        <is>
          <t>S18</t>
        </is>
      </c>
      <c r="B48" s="42" t="inlineStr">
        <is>
          <t>Official price statistics</t>
        </is>
      </c>
      <c r="C48" s="42" t="inlineStr">
        <is>
          <t>Road construction price index 2026</t>
        </is>
      </c>
      <c r="D48" s="42" t="inlineStr">
        <is>
          <t>Federal Statistical Office</t>
        </is>
      </c>
      <c r="E48" s="89" t="inlineStr">
        <is>
          <t>https://www.destatis.de/DE/Themen/Wirtschaft/Konjunkturindikatoren/Preise/bpr210.html</t>
        </is>
      </c>
      <c r="F48" s="42" t="inlineStr">
        <is>
          <t>“Werte” table: road construction, Q1 2026 = 142.9; base 2021 = 100; updated 10 April 2026.</t>
        </is>
      </c>
      <c r="G48" s="42" t="inlineStr">
        <is>
          <t>Price adjustment of intervention costs</t>
        </is>
      </c>
      <c r="H48" s="42" t="inlineStr">
        <is>
          <t>Official price index for adjusting the Berlin intervention programme costs.</t>
        </is>
      </c>
    </row>
    <row r="49" ht="101.25" customHeight="1" s="94">
      <c r="A49" s="39" t="inlineStr">
        <is>
          <t>M01</t>
        </is>
      </c>
      <c r="B49" s="40" t="inlineStr">
        <is>
          <t>Model decision</t>
        </is>
      </c>
      <c r="C49" s="40" t="inlineStr">
        <is>
          <t>Hotspot and school-travel relevance</t>
        </is>
      </c>
      <c r="D49" s="40" t="inlineStr">
        <is>
          <t>Safe routes to school project</t>
        </is>
      </c>
      <c r="E49" s="43" t="inlineStr">
        <is>
          <t>Project decision</t>
        </is>
      </c>
      <c r="F49" s="40" t="inlineStr">
        <is>
          <t>25 m; at least 2 injury accidents; at least 1 school-time-relevant event; hotspot threshold of 5 injury accidents in a rolling 3-year period; school surroundings within 500 m, weekday morning hours 6/7/8.</t>
        </is>
      </c>
      <c r="G49" s="40" t="inlineStr">
        <is>
          <t>Hotspot population</t>
        </is>
      </c>
      <c r="H49" s="40" t="inlineStr">
        <is>
          <t>Working definition drawing on accident commission methodology.</t>
        </is>
      </c>
    </row>
    <row r="50" ht="54" customHeight="1" s="94">
      <c r="A50" s="41" t="inlineStr">
        <is>
          <t>M02</t>
        </is>
      </c>
      <c r="B50" s="42" t="inlineStr">
        <is>
          <t>Model decision</t>
        </is>
      </c>
      <c r="C50" s="42" t="inlineStr">
        <is>
          <t>Appraisal period and discounting</t>
        </is>
      </c>
      <c r="D50" s="42" t="inlineStr">
        <is>
          <t>Safe routes to school project</t>
        </is>
      </c>
      <c r="E50" s="44" t="inlineStr">
        <is>
          <t>Project decision + S20/S22</t>
        </is>
      </c>
      <c r="F50" s="42" t="inlineStr">
        <is>
          <t>10 years central; 5/15 years sensitivity; 1.7% real.</t>
        </is>
      </c>
      <c r="G50" s="42" t="inlineStr">
        <is>
          <t>Present value of benefits / appraisal period</t>
        </is>
      </c>
      <c r="H50" s="42" t="inlineStr">
        <is>
          <t>Appraisal period as a model assumption; 10 years supported for plausibility by S20. Discount rate 1.7% based on S22.</t>
        </is>
      </c>
    </row>
    <row r="51" ht="54" customHeight="1" s="94">
      <c r="A51" s="39" t="inlineStr">
        <is>
          <t>M03</t>
        </is>
      </c>
      <c r="B51" s="40" t="inlineStr">
        <is>
          <t>Model decision</t>
        </is>
      </c>
      <c r="C51" s="40" t="inlineStr">
        <is>
          <t>Technical cost structure sensitivity based on OSM characteristics</t>
        </is>
      </c>
      <c r="D51" s="40" t="inlineStr">
        <is>
          <t>Safe routes to school project</t>
        </is>
      </c>
      <c r="E51" s="43" t="inlineStr">
        <is>
          <t>Project decision</t>
        </is>
      </c>
      <c r="F51" s="40" t="inlineStr">
        <is>
          <t>A: simple side road ≤2 lanes; B: other cases up to 3 lanes; C: ≥4 lanes; missing lane count = unclear</t>
        </is>
      </c>
      <c r="G51" s="40" t="inlineStr">
        <is>
          <t>Cost structure sensitivity check only</t>
        </is>
      </c>
      <c r="H51" s="40" t="inlineStr">
        <is>
          <t>Own model rule for a robustness check; not part of the central cost calculation and not a site-specific cost estimate.</t>
        </is>
      </c>
    </row>
    <row r="52" ht="69.75" customHeight="1" s="94">
      <c r="A52" s="41" t="inlineStr">
        <is>
          <t>M04</t>
        </is>
      </c>
      <c r="B52" s="42" t="inlineStr">
        <is>
          <t>Model decision</t>
        </is>
      </c>
      <c r="C52" s="42" t="inlineStr">
        <is>
          <t>Uniform costs instead of site-specific cost classes</t>
        </is>
      </c>
      <c r="D52" s="42" t="inlineStr">
        <is>
          <t>ImpactScan</t>
        </is>
      </c>
      <c r="E52" s="44" t="inlineStr">
        <is>
          <t>Project decision 13 August 2026</t>
        </is>
      </c>
      <c r="F52" s="42" t="inlineStr">
        <is>
          <t>The main model uses uniform average costs; site-specific costs are determined only after technical assessment.</t>
        </is>
      </c>
      <c r="G52" s="42" t="inlineStr">
        <is>
          <t>Central cost model</t>
        </is>
      </c>
      <c r="H52" s="42" t="inlineStr">
        <is>
          <t>Avoids false precision while the specific intervention and technical feasibility remain unknown.</t>
        </is>
      </c>
    </row>
    <row r="53" ht="59.25" customHeight="1" s="94">
      <c r="A53" s="39" t="inlineStr">
        <is>
          <t>M05</t>
        </is>
      </c>
      <c r="B53" s="40" t="inlineStr">
        <is>
          <t>Model decision</t>
        </is>
      </c>
      <c r="C53" s="40" t="inlineStr">
        <is>
          <t>Prioritisation by societal accident costs</t>
        </is>
      </c>
      <c r="D53" s="40" t="inlineStr">
        <is>
          <t>ImpactScan</t>
        </is>
      </c>
      <c r="E53" s="43" t="inlineStr">
        <is>
          <t>Project decision 13 August 2026</t>
        </is>
      </c>
      <c r="F53" s="40" t="inlineStr">
        <is>
          <t>For key analyses, hotspots are prioritised by monetised historical accident costs, not a calculated individual BCR.</t>
        </is>
      </c>
      <c r="G53" s="40" t="inlineStr">
        <is>
          <t>Prioritisation</t>
        </is>
      </c>
      <c r="H53" s="40" t="inlineStr">
        <is>
          <t>The benefit–cost ratio is communicated only for portfolios. Sites are assessment priorities, not a final intervention list.</t>
        </is>
      </c>
    </row>
    <row r="54" ht="59.25" customHeight="1" s="94">
      <c r="A54" s="41" t="inlineStr">
        <is>
          <t>S19</t>
        </is>
      </c>
      <c r="B54" s="42" t="inlineStr">
        <is>
          <t>Official programme data / practical reference</t>
        </is>
      </c>
      <c r="C54" s="42" t="inlineStr">
        <is>
          <t>Construction of pedestrian crossing facilities</t>
        </is>
      </c>
      <c r="D54" s="42" t="inlineStr">
        <is>
          <t>Berlin Senate Department</t>
        </is>
      </c>
      <c r="E54" s="89" t="inlineStr">
        <is>
          <t>https://www.berlin.de/sen/uvk/mobilitaet-und-verkehr/verkehrsplanung/fussverkehr/infrastruktur/bau-von-querungshilfen/</t>
        </is>
      </c>
      <c r="F54" s="42" t="inlineStr">
        <is>
          <t>“Das Vorhaben” section: first intervention programme in 2021 with around 40 interventions and investment of around EUR 3.5 million; arithmetically EUR 87,500 per intervention.</t>
        </is>
      </c>
      <c r="G54" s="42" t="inlineStr">
        <is>
          <t>Uniform average costs</t>
        </is>
      </c>
      <c r="H54" s="42" t="inlineStr">
        <is>
          <t>Average from an actual intervention programme. The specific intervention, feasibility and costs must be planned for each site.</t>
        </is>
      </c>
    </row>
    <row r="55" ht="54" customHeight="1" s="94">
      <c r="A55" s="39" t="inlineStr">
        <is>
          <t>S20</t>
        </is>
      </c>
      <c r="B55" s="40" t="inlineStr">
        <is>
          <t>Official technical source / BMV-commissioned research</t>
        </is>
      </c>
      <c r="C55" s="40" t="inlineStr">
        <is>
          <t>Updating the cost and valuation parameters of the Federal Transport Infrastructure Plan</t>
        </is>
      </c>
      <c r="D55" s="40" t="inlineStr">
        <is>
          <t>Federal Ministry of Transport (BMV)</t>
        </is>
      </c>
      <c r="E55" s="89" t="inlineStr">
        <is>
          <t>https://www.bmv.de/SharedDocs/DE/Anlage/G/aktualisierung-kosten-wertansaetze-bundesverkehrswegeplanung.pdf?__blob=publicationFile</t>
        </is>
      </c>
      <c r="F55" s="40" t="inlineStr">
        <is>
          <t>Chapter 4, table 4-2, report page 29: asset type “Ausstattung” (equipment) with a 10-year service life.</t>
        </is>
      </c>
      <c r="G55" s="40" t="inlineStr">
        <is>
          <t>Plausibility check of the central 10-year appraisal period.</t>
        </is>
      </c>
      <c r="H55" s="40" t="inlineStr">
        <is>
          <t>Plausibility reference only. The intervention mix is heterogeneous; the study claims no uniform technical service life.</t>
        </is>
      </c>
    </row>
    <row r="56" ht="59.25" customHeight="1" s="94">
      <c r="A56" s="41" t="inlineStr">
        <is>
          <t>S21</t>
        </is>
      </c>
      <c r="B56" s="42" t="inlineStr">
        <is>
          <t>Official technical source</t>
        </is>
      </c>
      <c r="C56" s="42" t="inlineStr">
        <is>
          <t>MaKaU – catalogue of measures to address accident clusters</t>
        </is>
      </c>
      <c r="D56" s="42" t="inlineStr">
        <is>
          <t>Federal Highway Research Institute (BASt)</t>
        </is>
      </c>
      <c r="E56" s="89" t="inlineStr">
        <is>
          <t>https://makau.bast.de/</t>
        </is>
      </c>
      <c r="F56" s="42" t="inlineStr">
        <is>
          <t>Depending on the conflict pattern, location and road characteristics, interventions range from immediate measures to permanent infrastructure changes.</t>
        </is>
      </c>
      <c r="G56" s="42" t="inlineStr">
        <is>
          <t>Explanation of why a uniform technical service life cannot be assumed per hotspot.</t>
        </is>
      </c>
      <c r="H56" s="42" t="inlineStr">
        <is>
          <t>MaKaU specifies no uniform service life for the heterogeneous intervention mix.</t>
        </is>
      </c>
    </row>
    <row r="57" ht="69.75" customHeight="1" s="94">
      <c r="A57" s="39" t="inlineStr">
        <is>
          <t>S22</t>
        </is>
      </c>
      <c r="B57" s="40" t="inlineStr">
        <is>
          <t>Official technical source / BMV-commissioned research</t>
        </is>
      </c>
      <c r="C57" s="40" t="inlineStr">
        <is>
          <t>Updating the cost and valuation parameters of the Federal Transport Infrastructure Plan</t>
        </is>
      </c>
      <c r="D57" s="40" t="inlineStr">
        <is>
          <t>Federal Ministry of Transport (BMV)</t>
        </is>
      </c>
      <c r="E57" s="89" t="inlineStr">
        <is>
          <t>https://www.bmv.de/SharedDocs/DE/Anlage/G/aktualisierung-kosten-wertansaetze-bundesverkehrswegeplanung.pdf?__blob=publicationFile</t>
        </is>
      </c>
      <c r="F57" s="40" t="inlineStr">
        <is>
          <t>Chapter 3.3, table 3-6, report page 23: long-term social discount rate 1.7%. Report page 24 proposes retaining this rate for future applications of the Federal Transport Infrastructure Plan appraisal methodology.</t>
        </is>
      </c>
      <c r="G57" s="40" t="inlineStr">
        <is>
          <t>Central real discount rate for the societal benefit calculation.</t>
        </is>
      </c>
      <c r="H57" s="40" t="inlineStr">
        <is>
          <t>BMV-published research report. Technical reference and transfer value for the societal potential calculation.</t>
        </is>
      </c>
    </row>
    <row r="58" ht="69.75" customHeight="1" s="94">
      <c r="A58" s="41" t="inlineStr">
        <is>
          <t>S23</t>
        </is>
      </c>
      <c r="B58" s="42" t="inlineStr">
        <is>
          <t>Parliamentary context</t>
        </is>
      </c>
      <c r="C58" s="42" t="inlineStr">
        <is>
          <t>Improving road safety for children and young people – preventing serious accidents</t>
        </is>
      </c>
      <c r="D58" s="42" t="inlineStr">
        <is>
          <t>Saxon State Parliament, parliamentary paper 8/6592</t>
        </is>
      </c>
      <c r="E58" s="89" t="inlineStr">
        <is>
          <t>https://edas.landtag.sachsen.de/viewer.aspx?dok_art=Drs&amp;dok_id=&amp;dok_nr=6592&amp;leg_per=8&amp;pos_dok=1</t>
        </is>
      </c>
      <c r="F58" s="42" t="inlineStr">
        <is>
          <t>Motion of 2 April 2026: calls for an intervention programme, structural improvements and a target for reducing serious accidents by 2030.</t>
        </is>
      </c>
      <c r="G58" s="42" t="inlineStr">
        <is>
          <t>Political background to the study.</t>
        </is>
      </c>
      <c r="H58" s="42" t="inlineStr">
        <is>
          <t>Parliamentary motion; not an empirical model input or evidence of the level of accident costs.</t>
        </is>
      </c>
    </row>
    <row r="59" ht="81" customHeight="1" s="94">
      <c r="A59" s="39" t="inlineStr">
        <is>
          <t>S24</t>
        </is>
      </c>
      <c r="B59" s="40" t="inlineStr">
        <is>
          <t>Parliamentary context / secondary evidence</t>
        </is>
      </c>
      <c r="C59" s="40" t="inlineStr">
        <is>
          <t>Fatal and serious injury accidents in 2025 – parliamentary paper 8/6924</t>
        </is>
      </c>
      <c r="D59" s="40" t="inlineStr">
        <is>
          <t>Saxon State Government / Saxon State Parliament; summarised online by the Alliance 90/The Greens parliamentary group</t>
        </is>
      </c>
      <c r="E59" s="89" t="inlineStr">
        <is>
          <t>https://www.gruene-fraktion-sachsen.de/presse/pressemitteilungen/2026/unfallkosten-sachsen/</t>
        </is>
      </c>
      <c r="F59" s="40" t="inlineStr">
        <is>
          <t>Total accident costs of EUR 1,460,947,000 are reported for 2025.</t>
        </is>
      </c>
      <c r="G59" s="40" t="inlineStr">
        <is>
          <t>Contextualisation of the overall societal scale in the background chapter.</t>
        </is>
      </c>
      <c r="H59" s="40" t="inlineStr">
        <is>
          <t>Context figure, not part of the hotspot calculation. Attached parliamentary paper 8/6592 is a motion, not the reply to minor interpellation 8/6924.</t>
        </is>
      </c>
    </row>
  </sheetData>
  <mergeCells count="5">
    <mergeCell ref="A4:H4"/>
    <mergeCell ref="A29:H29"/>
    <mergeCell ref="A2:H2"/>
    <mergeCell ref="A1:H1"/>
    <mergeCell ref="A22:H22"/>
  </mergeCells>
  <hyperlinks>
    <hyperlink xmlns:r="http://schemas.openxmlformats.org/officeDocument/2006/relationships" ref="E5" r:id="rId1"/>
    <hyperlink xmlns:r="http://schemas.openxmlformats.org/officeDocument/2006/relationships" ref="E6" r:id="rId2"/>
    <hyperlink xmlns:r="http://schemas.openxmlformats.org/officeDocument/2006/relationships" ref="E7" r:id="rId3"/>
    <hyperlink xmlns:r="http://schemas.openxmlformats.org/officeDocument/2006/relationships" ref="E8" r:id="rId4"/>
    <hyperlink xmlns:r="http://schemas.openxmlformats.org/officeDocument/2006/relationships" ref="E9" r:id="rId5"/>
    <hyperlink xmlns:r="http://schemas.openxmlformats.org/officeDocument/2006/relationships" ref="E10" r:id="rId6"/>
    <hyperlink xmlns:r="http://schemas.openxmlformats.org/officeDocument/2006/relationships" ref="E11" r:id="rId7"/>
    <hyperlink xmlns:r="http://schemas.openxmlformats.org/officeDocument/2006/relationships" ref="E12" r:id="rId8"/>
    <hyperlink xmlns:r="http://schemas.openxmlformats.org/officeDocument/2006/relationships" ref="E13" r:id="rId9"/>
    <hyperlink xmlns:r="http://schemas.openxmlformats.org/officeDocument/2006/relationships" ref="E14" r:id="rId10"/>
    <hyperlink xmlns:r="http://schemas.openxmlformats.org/officeDocument/2006/relationships" ref="E15" r:id="rId11"/>
    <hyperlink xmlns:r="http://schemas.openxmlformats.org/officeDocument/2006/relationships" ref="E16" r:id="rId12"/>
    <hyperlink xmlns:r="http://schemas.openxmlformats.org/officeDocument/2006/relationships" ref="E17" r:id="rId13"/>
    <hyperlink xmlns:r="http://schemas.openxmlformats.org/officeDocument/2006/relationships" ref="E18" r:id="rId14"/>
    <hyperlink xmlns:r="http://schemas.openxmlformats.org/officeDocument/2006/relationships" ref="E31" r:id="rId15"/>
    <hyperlink xmlns:r="http://schemas.openxmlformats.org/officeDocument/2006/relationships" ref="E32" r:id="rId16"/>
    <hyperlink xmlns:r="http://schemas.openxmlformats.org/officeDocument/2006/relationships" ref="E33" r:id="rId17"/>
    <hyperlink xmlns:r="http://schemas.openxmlformats.org/officeDocument/2006/relationships" ref="E34" r:id="rId18"/>
    <hyperlink xmlns:r="http://schemas.openxmlformats.org/officeDocument/2006/relationships" ref="E35" r:id="rId19"/>
    <hyperlink xmlns:r="http://schemas.openxmlformats.org/officeDocument/2006/relationships" ref="E36" r:id="rId20"/>
    <hyperlink xmlns:r="http://schemas.openxmlformats.org/officeDocument/2006/relationships" ref="E37" r:id="rId21"/>
    <hyperlink xmlns:r="http://schemas.openxmlformats.org/officeDocument/2006/relationships" ref="E38" r:id="rId22"/>
    <hyperlink xmlns:r="http://schemas.openxmlformats.org/officeDocument/2006/relationships" ref="E39" r:id="rId23"/>
    <hyperlink xmlns:r="http://schemas.openxmlformats.org/officeDocument/2006/relationships" ref="E40" r:id="rId24"/>
    <hyperlink xmlns:r="http://schemas.openxmlformats.org/officeDocument/2006/relationships" ref="E41" r:id="rId25"/>
    <hyperlink xmlns:r="http://schemas.openxmlformats.org/officeDocument/2006/relationships" ref="E42" r:id="rId26"/>
    <hyperlink xmlns:r="http://schemas.openxmlformats.org/officeDocument/2006/relationships" ref="E43" r:id="rId27"/>
    <hyperlink xmlns:r="http://schemas.openxmlformats.org/officeDocument/2006/relationships" ref="E44" r:id="rId28"/>
    <hyperlink xmlns:r="http://schemas.openxmlformats.org/officeDocument/2006/relationships" ref="E45" r:id="rId29"/>
    <hyperlink xmlns:r="http://schemas.openxmlformats.org/officeDocument/2006/relationships" ref="E46" r:id="rId30"/>
    <hyperlink xmlns:r="http://schemas.openxmlformats.org/officeDocument/2006/relationships" ref="E47" r:id="rId31"/>
    <hyperlink xmlns:r="http://schemas.openxmlformats.org/officeDocument/2006/relationships" ref="E48" r:id="rId32"/>
    <hyperlink xmlns:r="http://schemas.openxmlformats.org/officeDocument/2006/relationships" ref="E54" r:id="rId33"/>
    <hyperlink xmlns:r="http://schemas.openxmlformats.org/officeDocument/2006/relationships" ref="E55" r:id="rId34"/>
    <hyperlink xmlns:r="http://schemas.openxmlformats.org/officeDocument/2006/relationships" ref="E56" r:id="rId35"/>
    <hyperlink xmlns:r="http://schemas.openxmlformats.org/officeDocument/2006/relationships" ref="E57" r:id="rId36"/>
    <hyperlink xmlns:r="http://schemas.openxmlformats.org/officeDocument/2006/relationships" ref="E58" r:id="rId37"/>
    <hyperlink xmlns:r="http://schemas.openxmlformats.org/officeDocument/2006/relationships" ref="E59" r:id="rId38"/>
  </hyperlinks>
  <printOptions horizontalCentered="1"/>
  <pageMargins left="0.25" right="0.25" top="0.320138888888889" bottom="0.320138888888889" header="0.511811023622047" footer="0.511811023622047"/>
  <pageSetup orientation="landscape" paperSize="9" fitToHeight="0" horizontalDpi="300" verticalDpi="300"/>
</worksheet>
</file>

<file path=xl/worksheets/sheet5.xml><?xml version="1.0" encoding="utf-8"?>
<worksheet xmlns="http://schemas.openxmlformats.org/spreadsheetml/2006/main">
  <sheetPr>
    <tabColor rgb="006B7280"/>
    <outlinePr summaryBelow="1" summaryRight="1"/>
    <pageSetUpPr/>
  </sheetPr>
  <dimension ref="A1:AL406"/>
  <sheetViews>
    <sheetView zoomScaleNormal="100" workbookViewId="0">
      <pane ySplit="6" topLeftCell="A7" activePane="bottomLeft" state="frozen"/>
      <selection pane="bottomLeft" activeCell="E20" sqref="E20"/>
    </sheetView>
  </sheetViews>
  <sheetFormatPr baseColWidth="10" defaultColWidth="8.6640625" defaultRowHeight="15" customHeight="1"/>
  <cols>
    <col width="11" customWidth="1" style="94" min="1" max="1"/>
    <col width="10" customWidth="1" style="94" min="2" max="2"/>
    <col width="32" customWidth="1" style="94" min="3" max="3"/>
    <col width="36" customWidth="1" style="94" min="4" max="4"/>
    <col width="34" customWidth="1" style="94" min="5" max="5"/>
    <col width="15" customWidth="1" style="94" min="6" max="6"/>
    <col width="14" customWidth="1" style="94" min="7" max="7"/>
    <col width="13" customWidth="1" style="94" min="8" max="9"/>
    <col width="14" customWidth="1" style="94" min="10" max="10"/>
    <col width="13" customWidth="1" style="94" min="11" max="11"/>
    <col width="16" customWidth="1" style="94" min="12" max="13"/>
    <col width="18" customWidth="1" style="94" min="14" max="16"/>
    <col width="22" customWidth="1" style="94" min="17" max="17"/>
    <col width="20" customWidth="1" style="94" min="18" max="18"/>
    <col width="27" customWidth="1" style="94" min="19" max="19"/>
    <col width="18" customWidth="1" style="94" min="20" max="20"/>
    <col width="16" customWidth="1" style="94" min="21" max="21"/>
    <col width="10" customWidth="1" style="94" min="22" max="22"/>
    <col width="12" customWidth="1" style="94" min="23" max="24"/>
    <col width="16" customWidth="1" style="94" min="25" max="25"/>
    <col width="18" customWidth="1" style="94" min="26" max="26"/>
    <col width="38" customWidth="1" style="94" min="27" max="27"/>
    <col width="21" customWidth="1" style="94" min="28" max="28"/>
    <col width="13" customWidth="1" style="94" min="29" max="31"/>
    <col width="18" customWidth="1" style="94" min="32" max="34"/>
    <col width="15" customWidth="1" style="94" min="35" max="35"/>
    <col width="17" customWidth="1" style="94" min="36" max="36"/>
    <col width="23" customWidth="1" style="94" min="37" max="37"/>
    <col width="18" customWidth="1" style="94" min="38" max="38"/>
  </cols>
  <sheetData>
    <row r="1" ht="30" customHeight="1" s="94">
      <c r="A1" s="126" t="inlineStr">
        <is>
          <t>Main table | Hotspot accident cost potential and assessment priority</t>
        </is>
      </c>
    </row>
    <row r="2" ht="36" customHeight="1" s="94">
      <c r="A2" s="128" t="inlineStr">
        <is>
          <t>Main model with uniform average costs per treated hotspot. Hotspots are prioritised by historical societal costs, not a calculated individual BCR. On-site assessment must establish whether and how an intervention is feasible and at what actual cost.</t>
        </is>
      </c>
    </row>
    <row r="3" ht="36" customHeight="1" s="94">
      <c r="A3" s="127" t="inlineStr">
        <is>
          <t>Row 5 gives the source/derivation for each column. External sources and model decisions are in “Sources”. A/B/C is a sensitivity only and does not affect the main model.</t>
        </is>
      </c>
    </row>
    <row r="4" ht="42" customHeight="1" s="94">
      <c r="A4" s="45" t="inlineStr">
        <is>
          <t>Accident cost rank</t>
        </is>
      </c>
      <c r="B4" s="45" t="inlineStr">
        <is>
          <t>Site ID</t>
        </is>
      </c>
      <c r="C4" s="45" t="inlineStr">
        <is>
          <t>Site / junction (OSM)</t>
        </is>
      </c>
      <c r="D4" s="45" t="inlineStr">
        <is>
          <t>Nearest school</t>
        </is>
      </c>
      <c r="E4" s="45" t="inlineStr">
        <is>
          <t>School address</t>
        </is>
      </c>
      <c r="F4" s="45" t="inlineStr">
        <is>
          <t>Municipality</t>
        </is>
      </c>
      <c r="G4" s="45" t="inlineStr">
        <is>
          <t>Distance to school (m)</t>
        </is>
      </c>
      <c r="H4" s="45" t="inlineStr">
        <is>
          <t>Longitude</t>
        </is>
      </c>
      <c r="I4" s="45" t="inlineStr">
        <is>
          <t>Latitude</t>
        </is>
      </c>
      <c r="J4" s="45" t="inlineStr">
        <is>
          <t>Total accidents 2021–25</t>
        </is>
      </c>
      <c r="K4" s="45" t="inlineStr">
        <is>
          <t>UK1: fatal accidents</t>
        </is>
      </c>
      <c r="L4" s="45" t="inlineStr">
        <is>
          <t>UK2: serious injury accidents</t>
        </is>
      </c>
      <c r="M4" s="45" t="inlineStr">
        <is>
          <t>UK3: slight injury accidents</t>
        </is>
      </c>
      <c r="N4" s="45" t="inlineStr">
        <is>
          <t>UK1 accident costs (EUR)</t>
        </is>
      </c>
      <c r="O4" s="45" t="inlineStr">
        <is>
          <t>UK2 accident costs (EUR)</t>
        </is>
      </c>
      <c r="P4" s="45" t="inlineStr">
        <is>
          <t>UK3 accident costs (EUR)</t>
        </is>
      </c>
      <c r="Q4" s="45" t="inlineStr">
        <is>
          <t>Societal accident costs, 5 years (EUR)</t>
        </is>
      </c>
      <c r="R4" s="45" t="inlineStr">
        <is>
          <t>Annual societal accident costs (EUR)</t>
        </is>
      </c>
      <c r="S4" s="45" t="inlineStr">
        <is>
          <t>Road class (English)</t>
        </is>
      </c>
      <c r="T4" s="45" t="inlineStr">
        <is>
          <t>OSM junction/road section</t>
        </is>
      </c>
      <c r="U4" s="45" t="inlineStr">
        <is>
          <t>OSM maximum lanes</t>
        </is>
      </c>
      <c r="V4" s="45" t="inlineStr">
        <is>
          <t>OSM traffic signals</t>
        </is>
      </c>
      <c r="W4" s="45" t="inlineStr">
        <is>
          <t>OSM crossing</t>
        </is>
      </c>
      <c r="X4" s="45" t="inlineStr">
        <is>
          <t>OSM refuge island</t>
        </is>
      </c>
      <c r="Y4" s="45" t="inlineStr">
        <is>
          <t>OSM cycling infrastructure</t>
        </is>
      </c>
      <c r="Z4" s="45" t="inlineStr">
        <is>
          <t>Cost class (sensitivity only)</t>
        </is>
      </c>
      <c r="AA4" s="45" t="inlineStr">
        <is>
          <t>Class rationale</t>
        </is>
      </c>
      <c r="AB4" s="45" t="inlineStr">
        <is>
          <t>Uniform average costs (EUR)</t>
        </is>
      </c>
      <c r="AC4" s="45" t="inlineStr">
        <is>
          <t>Low impact</t>
        </is>
      </c>
      <c r="AD4" s="45" t="inlineStr">
        <is>
          <t>Central impact</t>
        </is>
      </c>
      <c r="AE4" s="45" t="inlineStr">
        <is>
          <t>High impact</t>
        </is>
      </c>
      <c r="AF4" s="45" t="inlineStr">
        <is>
          <t>Low benefit PV</t>
        </is>
      </c>
      <c r="AG4" s="45" t="inlineStr">
        <is>
          <t>Central benefit PV</t>
        </is>
      </c>
      <c r="AH4" s="45" t="inlineStr">
        <is>
          <t>High benefit PV</t>
        </is>
      </c>
      <c r="AI4" s="45" t="inlineStr">
        <is>
          <t>Rank within school</t>
        </is>
      </c>
      <c r="AJ4" s="45" t="inlineStr">
        <is>
          <t>Hotspots associated with the same school</t>
        </is>
      </c>
      <c r="AK4" s="45" t="inlineStr">
        <is>
          <t>Accident costs of all hotspots associated with this school (EUR)</t>
        </is>
      </c>
      <c r="AL4" s="45" t="inlineStr">
        <is>
          <t>OSM map link</t>
        </is>
      </c>
    </row>
    <row r="5" ht="48" customHeight="1" s="94">
      <c r="A5" s="46" t="inlineStr">
        <is>
          <t>Formula: rank by societal accident costs (col. Q)</t>
        </is>
      </c>
      <c r="B5" s="46" t="inlineStr">
        <is>
          <t>S01/M01</t>
        </is>
      </c>
      <c r="C5" s="46" t="inlineStr">
        <is>
          <t>S03 – OSM street names; guidance, not official junction names</t>
        </is>
      </c>
      <c r="D5" s="46" t="inlineStr">
        <is>
          <t>S02</t>
        </is>
      </c>
      <c r="E5" s="46" t="inlineStr">
        <is>
          <t>S02</t>
        </is>
      </c>
      <c r="F5" s="46" t="inlineStr">
        <is>
          <t>S02/S01</t>
        </is>
      </c>
      <c r="G5" s="46" t="inlineStr">
        <is>
          <t>S01/M01</t>
        </is>
      </c>
      <c r="H5" s="46" t="inlineStr">
        <is>
          <t>S01</t>
        </is>
      </c>
      <c r="I5" s="46" t="inlineStr">
        <is>
          <t>S01</t>
        </is>
      </c>
      <c r="J5" s="46" t="inlineStr">
        <is>
          <t>S01 – formula from Accident_Events</t>
        </is>
      </c>
      <c r="K5" s="46" t="inlineStr">
        <is>
          <t>S01</t>
        </is>
      </c>
      <c r="L5" s="46" t="inlineStr">
        <is>
          <t>S01</t>
        </is>
      </c>
      <c r="M5" s="46" t="inlineStr">
        <is>
          <t>S01</t>
        </is>
      </c>
      <c r="N5" s="46" t="inlineStr">
        <is>
          <t>S04–S06 – formula UK1×cost rate</t>
        </is>
      </c>
      <c r="O5" s="46" t="inlineStr">
        <is>
          <t>S04–S06 – formula UK2×cost rate</t>
        </is>
      </c>
      <c r="P5" s="46" t="inlineStr">
        <is>
          <t>S04–S06 – formula UK3×cost rate</t>
        </is>
      </c>
      <c r="Q5" s="46" t="inlineStr">
        <is>
          <t>Formula N+O+P</t>
        </is>
      </c>
      <c r="R5" s="46" t="inlineStr">
        <is>
          <t>Formula Q/5</t>
        </is>
      </c>
      <c r="S5" s="46" t="inlineStr">
        <is>
          <t>S03</t>
        </is>
      </c>
      <c r="T5" s="46" t="inlineStr">
        <is>
          <t>S03</t>
        </is>
      </c>
      <c r="U5" s="46" t="inlineStr">
        <is>
          <t>S03</t>
        </is>
      </c>
      <c r="V5" s="46" t="inlineStr">
        <is>
          <t>S03</t>
        </is>
      </c>
      <c r="W5" s="46" t="inlineStr">
        <is>
          <t>S03</t>
        </is>
      </c>
      <c r="X5" s="46" t="inlineStr">
        <is>
          <t>S03</t>
        </is>
      </c>
      <c r="Y5" s="46" t="inlineStr">
        <is>
          <t>S03</t>
        </is>
      </c>
      <c r="Z5" s="46" t="inlineStr">
        <is>
          <t>M03/S03 – sensitivity only</t>
        </is>
      </c>
      <c r="AA5" s="46" t="inlineStr">
        <is>
          <t>M03</t>
        </is>
      </c>
      <c r="AB5" s="46" t="inlineStr">
        <is>
          <t>S19/S18/M04 – uniform average from an actual intervention programme, adjusted to a common price basis</t>
        </is>
      </c>
      <c r="AC5" s="46" t="inlineStr">
        <is>
          <t>S07/S08</t>
        </is>
      </c>
      <c r="AD5" s="46" t="inlineStr">
        <is>
          <t>S07/S08</t>
        </is>
      </c>
      <c r="AE5" s="46" t="inlineStr">
        <is>
          <t>S07/S08</t>
        </is>
      </c>
      <c r="AF5" s="46" t="inlineStr">
        <is>
          <t>Formula R×low impact×PV factor</t>
        </is>
      </c>
      <c r="AG5" s="46" t="inlineStr">
        <is>
          <t>Formula R×central impact×PV factor</t>
        </is>
      </c>
      <c r="AH5" s="46" t="inlineStr">
        <is>
          <t>Formula R×high impact×PV factor</t>
        </is>
      </c>
      <c r="AI5" s="46" t="inlineStr">
        <is>
          <t>Formula: accident cost rank within the same school</t>
        </is>
      </c>
      <c r="AJ5" s="46" t="inlineStr">
        <is>
          <t>COUNTIF school formula</t>
        </is>
      </c>
      <c r="AK5" s="46" t="inlineStr">
        <is>
          <t>SUMIF school formula</t>
        </is>
      </c>
      <c r="AL5" s="46" t="inlineStr">
        <is>
          <t>S03</t>
        </is>
      </c>
    </row>
    <row r="6" ht="7.5" customHeight="1" s="94"/>
    <row r="7" ht="15" customHeight="1" s="94">
      <c r="A7" s="47" t="n">
        <v>1</v>
      </c>
      <c r="B7" s="48" t="inlineStr">
        <is>
          <t>O0514</t>
        </is>
      </c>
      <c r="C7" s="48" t="inlineStr">
        <is>
          <t>Lipsiusstraße / Stübelallee</t>
        </is>
      </c>
      <c r="D7" s="48" t="inlineStr">
        <is>
          <t>6. Grundschule Dresden "Am Großen Garten"</t>
        </is>
      </c>
      <c r="E7" s="48" t="inlineStr">
        <is>
          <t>Fetscherstraße 2, 01307 Dresden</t>
        </is>
      </c>
      <c r="F7" s="48" t="inlineStr">
        <is>
          <t>Dresden</t>
        </is>
      </c>
      <c r="G7" s="165" t="n">
        <v>371.4</v>
      </c>
      <c r="H7" s="166" t="n">
        <v>13.770855376</v>
      </c>
      <c r="I7" s="166" t="n">
        <v>51.039893169</v>
      </c>
      <c r="J7" s="47">
        <f>COUNTIF(Accident_Events!$B$5:$B$4031,B7)</f>
        <v/>
      </c>
      <c r="K7" s="47">
        <f>COUNTIFS(Accident_Events!$B$5:$B$4031,B7,Accident_Events!$G$5:$G$4031,1)</f>
        <v/>
      </c>
      <c r="L7" s="47">
        <f>COUNTIFS(Accident_Events!$B$5:$B$4031,B7,Accident_Events!$G$5:$G$4031,2)</f>
        <v/>
      </c>
      <c r="M7" s="47">
        <f>COUNTIFS(Accident_Events!$B$5:$B$4031,B7,Accident_Events!$G$5:$G$4031,3)</f>
        <v/>
      </c>
      <c r="N7" s="167">
        <f>K7*Sources!$F$24</f>
        <v/>
      </c>
      <c r="O7" s="167">
        <f>L7*Sources!$F$25</f>
        <v/>
      </c>
      <c r="P7" s="167">
        <f>M7*Sources!$F$26</f>
        <v/>
      </c>
      <c r="Q7" s="168">
        <f>SUM(N7:P7)</f>
        <v/>
      </c>
      <c r="R7" s="167">
        <f>Q7/Sources!$C$6</f>
        <v/>
      </c>
      <c r="S7" s="48" t="inlineStr">
        <is>
          <t>Important main/connecting road</t>
        </is>
      </c>
      <c r="T7" s="48" t="inlineStr">
        <is>
          <t>Junction</t>
        </is>
      </c>
      <c r="U7" s="48" t="n">
        <v>2</v>
      </c>
      <c r="V7" s="48" t="inlineStr">
        <is>
          <t>yes</t>
        </is>
      </c>
      <c r="W7" s="48" t="inlineStr">
        <is>
          <t>yes</t>
        </is>
      </c>
      <c r="X7" s="48" t="inlineStr">
        <is>
          <t>not found</t>
        </is>
      </c>
      <c r="Y7" s="48" t="inlineStr">
        <is>
          <t>not found</t>
        </is>
      </c>
      <c r="Z7" s="53" t="inlineStr">
        <is>
          <t>B</t>
        </is>
      </c>
      <c r="AA7" s="53" t="inlineStr">
        <is>
          <t>Standard road area/main or collector road, or up to 3 lanes → cost class B.</t>
        </is>
      </c>
      <c r="AB7" s="168">
        <f>Sources!$C$17</f>
        <v/>
      </c>
      <c r="AC7" s="169">
        <f>Sources!$C$7</f>
        <v/>
      </c>
      <c r="AD7" s="170">
        <f>Sources!$C$8</f>
        <v/>
      </c>
      <c r="AE7" s="169">
        <f>Sources!$C$9</f>
        <v/>
      </c>
      <c r="AF7" s="167">
        <f>R7*AC7*Sources!$C$13</f>
        <v/>
      </c>
      <c r="AG7" s="168">
        <f>R7*AD7*Sources!$C$13</f>
        <v/>
      </c>
      <c r="AH7" s="167">
        <f>R7*AE7*Sources!$C$13</f>
        <v/>
      </c>
      <c r="AI7" s="47">
        <f>1+COUNTIFS($D$7:$D$406,D7,$Q$7:$Q$406,"&gt;"&amp;Q7)</f>
        <v/>
      </c>
      <c r="AJ7" s="47">
        <f>COUNTIF($D$7:$D$406,D7)</f>
        <v/>
      </c>
      <c r="AK7" s="168">
        <f>SUMIF($D$7:$D$406,D7,$Q$7:$Q$406)</f>
        <v/>
      </c>
      <c r="AL7" s="48" t="inlineStr">
        <is>
          <t>https://www.openstreetmap.org/?mlat=51.0398932&amp;mlon=13.7708554#map=19/51.0398932/13.7708554</t>
        </is>
      </c>
    </row>
    <row r="8" ht="15" customHeight="1" s="94">
      <c r="A8" s="47" t="n">
        <v>2</v>
      </c>
      <c r="B8" s="48" t="inlineStr">
        <is>
          <t>O1462</t>
        </is>
      </c>
      <c r="C8" s="48" t="inlineStr">
        <is>
          <t>Ranftsche Gasse / Ludwig-Erhard-Straße</t>
        </is>
      </c>
      <c r="D8" s="48" t="inlineStr">
        <is>
          <t>Euro Akademie Leipzig Fachoberschule, Fachrichtung Gesundheit und Soziales (Schule in freier Trägerschaft)</t>
        </is>
      </c>
      <c r="E8" s="48" t="inlineStr">
        <is>
          <t>Atriumstraße 3, 04315 Leipzig</t>
        </is>
      </c>
      <c r="F8" s="48" t="inlineStr">
        <is>
          <t>Leipzig</t>
        </is>
      </c>
      <c r="G8" s="165" t="n">
        <v>187.8</v>
      </c>
      <c r="H8" s="166" t="n">
        <v>12.3949077763334</v>
      </c>
      <c r="I8" s="166" t="n">
        <v>51.3427386026667</v>
      </c>
      <c r="J8" s="47">
        <f>COUNTIF(Accident_Events!$B$5:$B$4031,B8)</f>
        <v/>
      </c>
      <c r="K8" s="47">
        <f>COUNTIFS(Accident_Events!$B$5:$B$4031,B8,Accident_Events!$G$5:$G$4031,1)</f>
        <v/>
      </c>
      <c r="L8" s="47">
        <f>COUNTIFS(Accident_Events!$B$5:$B$4031,B8,Accident_Events!$G$5:$G$4031,2)</f>
        <v/>
      </c>
      <c r="M8" s="47">
        <f>COUNTIFS(Accident_Events!$B$5:$B$4031,B8,Accident_Events!$G$5:$G$4031,3)</f>
        <v/>
      </c>
      <c r="N8" s="167">
        <f>K8*Sources!$F$24</f>
        <v/>
      </c>
      <c r="O8" s="167">
        <f>L8*Sources!$F$25</f>
        <v/>
      </c>
      <c r="P8" s="167">
        <f>M8*Sources!$F$26</f>
        <v/>
      </c>
      <c r="Q8" s="168">
        <f>SUM(N8:P8)</f>
        <v/>
      </c>
      <c r="R8" s="167">
        <f>Q8/Sources!$C$6</f>
        <v/>
      </c>
      <c r="S8" s="48" t="inlineStr">
        <is>
          <t>Major arterial road</t>
        </is>
      </c>
      <c r="T8" s="48" t="inlineStr">
        <is>
          <t>Junction</t>
        </is>
      </c>
      <c r="U8" s="48" t="n">
        <v>4</v>
      </c>
      <c r="V8" s="48" t="inlineStr">
        <is>
          <t>yes</t>
        </is>
      </c>
      <c r="W8" s="48" t="inlineStr">
        <is>
          <t>yes</t>
        </is>
      </c>
      <c r="X8" s="48" t="inlineStr">
        <is>
          <t>yes</t>
        </is>
      </c>
      <c r="Y8" s="48" t="inlineStr">
        <is>
          <t>yes</t>
        </is>
      </c>
      <c r="Z8" s="53" t="inlineStr">
        <is>
          <t>C</t>
        </is>
      </c>
      <c r="AA8" s="53" t="inlineStr">
        <is>
          <t>4 or more lanes: large road cross-section → cost class C.</t>
        </is>
      </c>
      <c r="AB8" s="168">
        <f>Sources!$C$17</f>
        <v/>
      </c>
      <c r="AC8" s="169">
        <f>Sources!$C$7</f>
        <v/>
      </c>
      <c r="AD8" s="170">
        <f>Sources!$C$8</f>
        <v/>
      </c>
      <c r="AE8" s="169">
        <f>Sources!$C$9</f>
        <v/>
      </c>
      <c r="AF8" s="167">
        <f>R8*AC8*Sources!$C$13</f>
        <v/>
      </c>
      <c r="AG8" s="168">
        <f>R8*AD8*Sources!$C$13</f>
        <v/>
      </c>
      <c r="AH8" s="167">
        <f>R8*AE8*Sources!$C$13</f>
        <v/>
      </c>
      <c r="AI8" s="47">
        <f>1+COUNTIFS($D$7:$D$406,D8,$Q$7:$Q$406,"&gt;"&amp;Q8)</f>
        <v/>
      </c>
      <c r="AJ8" s="47">
        <f>COUNTIF($D$7:$D$406,D8)</f>
        <v/>
      </c>
      <c r="AK8" s="168">
        <f>SUMIF($D$7:$D$406,D8,$Q$7:$Q$406)</f>
        <v/>
      </c>
      <c r="AL8" s="48" t="inlineStr">
        <is>
          <t>https://www.openstreetmap.org/?mlat=51.3427386&amp;mlon=12.3949078#map=19/51.3427386/12.3949078</t>
        </is>
      </c>
    </row>
    <row r="9" ht="15" customHeight="1" s="94">
      <c r="A9" s="47" t="n">
        <v>3</v>
      </c>
      <c r="B9" s="48" t="inlineStr">
        <is>
          <t>O1664</t>
        </is>
      </c>
      <c r="C9" s="48" t="inlineStr">
        <is>
          <t>Georg-Schwarz-Straße / Rückmarsdorfer Straße</t>
        </is>
      </c>
      <c r="D9" s="48" t="inlineStr">
        <is>
          <t>Regine-Heinecke-Schule - Grundschule der Stadt Leipzig</t>
        </is>
      </c>
      <c r="E9" s="48" t="inlineStr">
        <is>
          <t>Hans-Driesch-Straße 41, 04179 Leipzig</t>
        </is>
      </c>
      <c r="F9" s="48" t="inlineStr">
        <is>
          <t>Leipzig</t>
        </is>
      </c>
      <c r="G9" s="165" t="n">
        <v>59.7</v>
      </c>
      <c r="H9" s="166" t="n">
        <v>12.313313551</v>
      </c>
      <c r="I9" s="166" t="n">
        <v>51.347898973</v>
      </c>
      <c r="J9" s="47">
        <f>COUNTIF(Accident_Events!$B$5:$B$4031,B9)</f>
        <v/>
      </c>
      <c r="K9" s="47">
        <f>COUNTIFS(Accident_Events!$B$5:$B$4031,B9,Accident_Events!$G$5:$G$4031,1)</f>
        <v/>
      </c>
      <c r="L9" s="47">
        <f>COUNTIFS(Accident_Events!$B$5:$B$4031,B9,Accident_Events!$G$5:$G$4031,2)</f>
        <v/>
      </c>
      <c r="M9" s="47">
        <f>COUNTIFS(Accident_Events!$B$5:$B$4031,B9,Accident_Events!$G$5:$G$4031,3)</f>
        <v/>
      </c>
      <c r="N9" s="167">
        <f>K9*Sources!$F$24</f>
        <v/>
      </c>
      <c r="O9" s="167">
        <f>L9*Sources!$F$25</f>
        <v/>
      </c>
      <c r="P9" s="167">
        <f>M9*Sources!$F$26</f>
        <v/>
      </c>
      <c r="Q9" s="168">
        <f>SUM(N9:P9)</f>
        <v/>
      </c>
      <c r="R9" s="167">
        <f>Q9/Sources!$C$6</f>
        <v/>
      </c>
      <c r="S9" s="48" t="inlineStr">
        <is>
          <t>Important main/connecting road</t>
        </is>
      </c>
      <c r="T9" s="48" t="inlineStr">
        <is>
          <t>Junction</t>
        </is>
      </c>
      <c r="U9" s="48" t="n">
        <v>4</v>
      </c>
      <c r="V9" s="48" t="inlineStr">
        <is>
          <t>yes</t>
        </is>
      </c>
      <c r="W9" s="48" t="inlineStr">
        <is>
          <t>yes</t>
        </is>
      </c>
      <c r="X9" s="48" t="inlineStr">
        <is>
          <t>not found</t>
        </is>
      </c>
      <c r="Y9" s="48" t="inlineStr">
        <is>
          <t>yes</t>
        </is>
      </c>
      <c r="Z9" s="53" t="inlineStr">
        <is>
          <t>C</t>
        </is>
      </c>
      <c r="AA9" s="53" t="inlineStr">
        <is>
          <t>4 or more lanes: large road cross-section → cost class C.</t>
        </is>
      </c>
      <c r="AB9" s="168">
        <f>Sources!$C$17</f>
        <v/>
      </c>
      <c r="AC9" s="169">
        <f>Sources!$C$7</f>
        <v/>
      </c>
      <c r="AD9" s="170">
        <f>Sources!$C$8</f>
        <v/>
      </c>
      <c r="AE9" s="169">
        <f>Sources!$C$9</f>
        <v/>
      </c>
      <c r="AF9" s="167">
        <f>R9*AC9*Sources!$C$13</f>
        <v/>
      </c>
      <c r="AG9" s="168">
        <f>R9*AD9*Sources!$C$13</f>
        <v/>
      </c>
      <c r="AH9" s="167">
        <f>R9*AE9*Sources!$C$13</f>
        <v/>
      </c>
      <c r="AI9" s="47">
        <f>1+COUNTIFS($D$7:$D$406,D9,$Q$7:$Q$406,"&gt;"&amp;Q9)</f>
        <v/>
      </c>
      <c r="AJ9" s="47">
        <f>COUNTIF($D$7:$D$406,D9)</f>
        <v/>
      </c>
      <c r="AK9" s="168">
        <f>SUMIF($D$7:$D$406,D9,$Q$7:$Q$406)</f>
        <v/>
      </c>
      <c r="AL9" s="48" t="inlineStr">
        <is>
          <t>https://www.openstreetmap.org/?mlat=51.3478990&amp;mlon=12.3133136#map=19/51.3478990/12.3133136</t>
        </is>
      </c>
    </row>
    <row r="10" ht="15" customHeight="1" s="94">
      <c r="A10" s="47" t="n">
        <v>4</v>
      </c>
      <c r="B10" s="48" t="inlineStr">
        <is>
          <t>O0171</t>
        </is>
      </c>
      <c r="C10" s="48" t="inlineStr">
        <is>
          <t>Bahnhofstraße / Zschopauer Straße</t>
        </is>
      </c>
      <c r="D10" s="48" t="inlineStr">
        <is>
          <t>Elsa-Brändström-Schule der F+U Sachsen gGmbH freie Fachschule für Sozialwesen (Schule in freier Trägerschaft)</t>
        </is>
      </c>
      <c r="E10" s="48" t="inlineStr">
        <is>
          <t>Rathausstraße 7, 09111 Chemnitz</t>
        </is>
      </c>
      <c r="F10" s="48" t="inlineStr">
        <is>
          <t>Chemnitz</t>
        </is>
      </c>
      <c r="G10" s="165" t="n">
        <v>144.6</v>
      </c>
      <c r="H10" s="166" t="n">
        <v>12.9244007450001</v>
      </c>
      <c r="I10" s="166" t="n">
        <v>50.8322808340001</v>
      </c>
      <c r="J10" s="47">
        <f>COUNTIF(Accident_Events!$B$5:$B$4031,B10)</f>
        <v/>
      </c>
      <c r="K10" s="47">
        <f>COUNTIFS(Accident_Events!$B$5:$B$4031,B10,Accident_Events!$G$5:$G$4031,1)</f>
        <v/>
      </c>
      <c r="L10" s="47">
        <f>COUNTIFS(Accident_Events!$B$5:$B$4031,B10,Accident_Events!$G$5:$G$4031,2)</f>
        <v/>
      </c>
      <c r="M10" s="47">
        <f>COUNTIFS(Accident_Events!$B$5:$B$4031,B10,Accident_Events!$G$5:$G$4031,3)</f>
        <v/>
      </c>
      <c r="N10" s="167">
        <f>K10*Sources!$F$24</f>
        <v/>
      </c>
      <c r="O10" s="167">
        <f>L10*Sources!$F$25</f>
        <v/>
      </c>
      <c r="P10" s="167">
        <f>M10*Sources!$F$26</f>
        <v/>
      </c>
      <c r="Q10" s="168">
        <f>SUM(N10:P10)</f>
        <v/>
      </c>
      <c r="R10" s="167">
        <f>Q10/Sources!$C$6</f>
        <v/>
      </c>
      <c r="S10" s="48" t="inlineStr">
        <is>
          <t>Major arterial road</t>
        </is>
      </c>
      <c r="T10" s="48" t="inlineStr">
        <is>
          <t>Junction</t>
        </is>
      </c>
      <c r="U10" s="48" t="n">
        <v>4</v>
      </c>
      <c r="V10" s="48" t="inlineStr">
        <is>
          <t>yes</t>
        </is>
      </c>
      <c r="W10" s="48" t="inlineStr">
        <is>
          <t>yes</t>
        </is>
      </c>
      <c r="X10" s="48" t="inlineStr">
        <is>
          <t>not found</t>
        </is>
      </c>
      <c r="Y10" s="48" t="inlineStr">
        <is>
          <t>yes</t>
        </is>
      </c>
      <c r="Z10" s="53" t="inlineStr">
        <is>
          <t>C</t>
        </is>
      </c>
      <c r="AA10" s="53" t="inlineStr">
        <is>
          <t>4 or more lanes: large road cross-section → cost class C.</t>
        </is>
      </c>
      <c r="AB10" s="168">
        <f>Sources!$C$17</f>
        <v/>
      </c>
      <c r="AC10" s="169">
        <f>Sources!$C$7</f>
        <v/>
      </c>
      <c r="AD10" s="170">
        <f>Sources!$C$8</f>
        <v/>
      </c>
      <c r="AE10" s="169">
        <f>Sources!$C$9</f>
        <v/>
      </c>
      <c r="AF10" s="167">
        <f>R10*AC10*Sources!$C$13</f>
        <v/>
      </c>
      <c r="AG10" s="168">
        <f>R10*AD10*Sources!$C$13</f>
        <v/>
      </c>
      <c r="AH10" s="167">
        <f>R10*AE10*Sources!$C$13</f>
        <v/>
      </c>
      <c r="AI10" s="47">
        <f>1+COUNTIFS($D$7:$D$406,D10,$Q$7:$Q$406,"&gt;"&amp;Q10)</f>
        <v/>
      </c>
      <c r="AJ10" s="47">
        <f>COUNTIF($D$7:$D$406,D10)</f>
        <v/>
      </c>
      <c r="AK10" s="168">
        <f>SUMIF($D$7:$D$406,D10,$Q$7:$Q$406)</f>
        <v/>
      </c>
      <c r="AL10" s="48" t="inlineStr">
        <is>
          <t>https://www.openstreetmap.org/?mlat=50.8322808&amp;mlon=12.9244007#map=19/50.8322808/12.9244007</t>
        </is>
      </c>
    </row>
    <row r="11" ht="15" customHeight="1" s="94">
      <c r="A11" s="47" t="n">
        <v>5</v>
      </c>
      <c r="B11" s="48" t="inlineStr">
        <is>
          <t>O0334</t>
        </is>
      </c>
      <c r="C11" s="48" t="inlineStr">
        <is>
          <t>Rosenbergstraße / Schneebergstraße</t>
        </is>
      </c>
      <c r="D11" s="48" t="inlineStr">
        <is>
          <t>108. Grundschule Dresden "Sonnenblumenschule"</t>
        </is>
      </c>
      <c r="E11" s="48" t="inlineStr">
        <is>
          <t>Hepkestraße 28, 01309 Dresden</t>
        </is>
      </c>
      <c r="F11" s="48" t="inlineStr">
        <is>
          <t>Dresden</t>
        </is>
      </c>
      <c r="G11" s="165" t="n">
        <v>342.7</v>
      </c>
      <c r="H11" s="166" t="n">
        <v>13.7877137140001</v>
      </c>
      <c r="I11" s="166" t="n">
        <v>51.0359235460001</v>
      </c>
      <c r="J11" s="47">
        <f>COUNTIF(Accident_Events!$B$5:$B$4031,B11)</f>
        <v/>
      </c>
      <c r="K11" s="47">
        <f>COUNTIFS(Accident_Events!$B$5:$B$4031,B11,Accident_Events!$G$5:$G$4031,1)</f>
        <v/>
      </c>
      <c r="L11" s="47">
        <f>COUNTIFS(Accident_Events!$B$5:$B$4031,B11,Accident_Events!$G$5:$G$4031,2)</f>
        <v/>
      </c>
      <c r="M11" s="47">
        <f>COUNTIFS(Accident_Events!$B$5:$B$4031,B11,Accident_Events!$G$5:$G$4031,3)</f>
        <v/>
      </c>
      <c r="N11" s="167">
        <f>K11*Sources!$F$24</f>
        <v/>
      </c>
      <c r="O11" s="167">
        <f>L11*Sources!$F$25</f>
        <v/>
      </c>
      <c r="P11" s="167">
        <f>M11*Sources!$F$26</f>
        <v/>
      </c>
      <c r="Q11" s="168">
        <f>SUM(N11:P11)</f>
        <v/>
      </c>
      <c r="R11" s="167">
        <f>Q11/Sources!$C$6</f>
        <v/>
      </c>
      <c r="S11" s="48" t="inlineStr">
        <is>
          <t>Collector/connecting road</t>
        </is>
      </c>
      <c r="T11" s="48" t="inlineStr">
        <is>
          <t>Junction</t>
        </is>
      </c>
      <c r="U11" s="48" t="n">
        <v>3</v>
      </c>
      <c r="V11" s="48" t="inlineStr">
        <is>
          <t>not found</t>
        </is>
      </c>
      <c r="W11" s="48" t="inlineStr">
        <is>
          <t>yes</t>
        </is>
      </c>
      <c r="X11" s="48" t="inlineStr">
        <is>
          <t>yes</t>
        </is>
      </c>
      <c r="Y11" s="48" t="inlineStr">
        <is>
          <t>yes</t>
        </is>
      </c>
      <c r="Z11" s="53" t="inlineStr">
        <is>
          <t>B</t>
        </is>
      </c>
      <c r="AA11" s="53" t="inlineStr">
        <is>
          <t>Standard road area/main or collector road, or up to 3 lanes → cost class B.</t>
        </is>
      </c>
      <c r="AB11" s="168">
        <f>Sources!$C$17</f>
        <v/>
      </c>
      <c r="AC11" s="169">
        <f>Sources!$C$7</f>
        <v/>
      </c>
      <c r="AD11" s="170">
        <f>Sources!$C$8</f>
        <v/>
      </c>
      <c r="AE11" s="169">
        <f>Sources!$C$9</f>
        <v/>
      </c>
      <c r="AF11" s="167">
        <f>R11*AC11*Sources!$C$13</f>
        <v/>
      </c>
      <c r="AG11" s="168">
        <f>R11*AD11*Sources!$C$13</f>
        <v/>
      </c>
      <c r="AH11" s="167">
        <f>R11*AE11*Sources!$C$13</f>
        <v/>
      </c>
      <c r="AI11" s="47">
        <f>1+COUNTIFS($D$7:$D$406,D11,$Q$7:$Q$406,"&gt;"&amp;Q11)</f>
        <v/>
      </c>
      <c r="AJ11" s="47">
        <f>COUNTIF($D$7:$D$406,D11)</f>
        <v/>
      </c>
      <c r="AK11" s="168">
        <f>SUMIF($D$7:$D$406,D11,$Q$7:$Q$406)</f>
        <v/>
      </c>
      <c r="AL11" s="48" t="inlineStr">
        <is>
          <t>https://www.openstreetmap.org/?mlat=51.0359235&amp;mlon=13.7877137#map=19/51.0359235/13.7877137</t>
        </is>
      </c>
    </row>
    <row r="12" ht="15" customHeight="1" s="94">
      <c r="A12" s="47" t="n">
        <v>6</v>
      </c>
      <c r="B12" s="48" t="inlineStr">
        <is>
          <t>O0199</t>
        </is>
      </c>
      <c r="C12" s="48" t="inlineStr">
        <is>
          <t>Reichsstraße / Weststraße</t>
        </is>
      </c>
      <c r="D12" s="48" t="inlineStr">
        <is>
          <t>Grundschule Weststraße</t>
        </is>
      </c>
      <c r="E12" s="48" t="inlineStr">
        <is>
          <t>Weststraße 19, 09112 Chemnitz</t>
        </is>
      </c>
      <c r="F12" s="48" t="inlineStr">
        <is>
          <t>Chemnitz</t>
        </is>
      </c>
      <c r="G12" s="165" t="n">
        <v>56.3</v>
      </c>
      <c r="H12" s="166" t="n">
        <v>12.9080624870001</v>
      </c>
      <c r="I12" s="166" t="n">
        <v>50.8330565530001</v>
      </c>
      <c r="J12" s="47">
        <f>COUNTIF(Accident_Events!$B$5:$B$4031,B12)</f>
        <v/>
      </c>
      <c r="K12" s="47">
        <f>COUNTIFS(Accident_Events!$B$5:$B$4031,B12,Accident_Events!$G$5:$G$4031,1)</f>
        <v/>
      </c>
      <c r="L12" s="47">
        <f>COUNTIFS(Accident_Events!$B$5:$B$4031,B12,Accident_Events!$G$5:$G$4031,2)</f>
        <v/>
      </c>
      <c r="M12" s="47">
        <f>COUNTIFS(Accident_Events!$B$5:$B$4031,B12,Accident_Events!$G$5:$G$4031,3)</f>
        <v/>
      </c>
      <c r="N12" s="167">
        <f>K12*Sources!$F$24</f>
        <v/>
      </c>
      <c r="O12" s="167">
        <f>L12*Sources!$F$25</f>
        <v/>
      </c>
      <c r="P12" s="167">
        <f>M12*Sources!$F$26</f>
        <v/>
      </c>
      <c r="Q12" s="168">
        <f>SUM(N12:P12)</f>
        <v/>
      </c>
      <c r="R12" s="167">
        <f>Q12/Sources!$C$6</f>
        <v/>
      </c>
      <c r="S12" s="48" t="inlineStr">
        <is>
          <t>Major arterial road</t>
        </is>
      </c>
      <c r="T12" s="48" t="inlineStr">
        <is>
          <t>Junction</t>
        </is>
      </c>
      <c r="U12" s="48" t="n">
        <v>4</v>
      </c>
      <c r="V12" s="48" t="inlineStr">
        <is>
          <t>yes</t>
        </is>
      </c>
      <c r="W12" s="48" t="inlineStr">
        <is>
          <t>yes</t>
        </is>
      </c>
      <c r="X12" s="48" t="inlineStr">
        <is>
          <t>not found</t>
        </is>
      </c>
      <c r="Y12" s="48" t="inlineStr">
        <is>
          <t>not found</t>
        </is>
      </c>
      <c r="Z12" s="53" t="inlineStr">
        <is>
          <t>C</t>
        </is>
      </c>
      <c r="AA12" s="53" t="inlineStr">
        <is>
          <t>4 or more lanes: large road cross-section → cost class C.</t>
        </is>
      </c>
      <c r="AB12" s="168">
        <f>Sources!$C$17</f>
        <v/>
      </c>
      <c r="AC12" s="169">
        <f>Sources!$C$7</f>
        <v/>
      </c>
      <c r="AD12" s="170">
        <f>Sources!$C$8</f>
        <v/>
      </c>
      <c r="AE12" s="169">
        <f>Sources!$C$9</f>
        <v/>
      </c>
      <c r="AF12" s="167">
        <f>R12*AC12*Sources!$C$13</f>
        <v/>
      </c>
      <c r="AG12" s="168">
        <f>R12*AD12*Sources!$C$13</f>
        <v/>
      </c>
      <c r="AH12" s="167">
        <f>R12*AE12*Sources!$C$13</f>
        <v/>
      </c>
      <c r="AI12" s="47">
        <f>1+COUNTIFS($D$7:$D$406,D12,$Q$7:$Q$406,"&gt;"&amp;Q12)</f>
        <v/>
      </c>
      <c r="AJ12" s="47">
        <f>COUNTIF($D$7:$D$406,D12)</f>
        <v/>
      </c>
      <c r="AK12" s="168">
        <f>SUMIF($D$7:$D$406,D12,$Q$7:$Q$406)</f>
        <v/>
      </c>
      <c r="AL12" s="48" t="inlineStr">
        <is>
          <t>https://www.openstreetmap.org/?mlat=50.8330566&amp;mlon=12.9080625#map=19/50.8330566/12.9080625</t>
        </is>
      </c>
    </row>
    <row r="13" ht="15" customHeight="1" s="94">
      <c r="A13" s="47" t="n">
        <v>7</v>
      </c>
      <c r="B13" s="48" t="inlineStr">
        <is>
          <t>O0760</t>
        </is>
      </c>
      <c r="C13" s="48" t="inlineStr">
        <is>
          <t>Dohnaer Straße / Tschirnhausstraße</t>
        </is>
      </c>
      <c r="D13" s="48" t="inlineStr">
        <is>
          <t>Förderzentrum „Albert Schweitzer“ Dresden mit dem Förderschwerpunkt Lernen</t>
        </is>
      </c>
      <c r="E13" s="48" t="inlineStr">
        <is>
          <t>Georg-Palitzsch-Straße 42, 01239 Dresden</t>
        </is>
      </c>
      <c r="F13" s="48" t="inlineStr">
        <is>
          <t>Dresden</t>
        </is>
      </c>
      <c r="G13" s="165" t="n">
        <v>444.1</v>
      </c>
      <c r="H13" s="166" t="n">
        <v>13.799784399</v>
      </c>
      <c r="I13" s="166" t="n">
        <v>50.9983524840001</v>
      </c>
      <c r="J13" s="47">
        <f>COUNTIF(Accident_Events!$B$5:$B$4031,B13)</f>
        <v/>
      </c>
      <c r="K13" s="47">
        <f>COUNTIFS(Accident_Events!$B$5:$B$4031,B13,Accident_Events!$G$5:$G$4031,1)</f>
        <v/>
      </c>
      <c r="L13" s="47">
        <f>COUNTIFS(Accident_Events!$B$5:$B$4031,B13,Accident_Events!$G$5:$G$4031,2)</f>
        <v/>
      </c>
      <c r="M13" s="47">
        <f>COUNTIFS(Accident_Events!$B$5:$B$4031,B13,Accident_Events!$G$5:$G$4031,3)</f>
        <v/>
      </c>
      <c r="N13" s="167">
        <f>K13*Sources!$F$24</f>
        <v/>
      </c>
      <c r="O13" s="167">
        <f>L13*Sources!$F$25</f>
        <v/>
      </c>
      <c r="P13" s="167">
        <f>M13*Sources!$F$26</f>
        <v/>
      </c>
      <c r="Q13" s="168">
        <f>SUM(N13:P13)</f>
        <v/>
      </c>
      <c r="R13" s="167">
        <f>Q13/Sources!$C$6</f>
        <v/>
      </c>
      <c r="S13" s="48" t="inlineStr">
        <is>
          <t>Important main/connecting road</t>
        </is>
      </c>
      <c r="T13" s="48" t="inlineStr">
        <is>
          <t>Junction</t>
        </is>
      </c>
      <c r="U13" s="48" t="n">
        <v>5</v>
      </c>
      <c r="V13" s="48" t="inlineStr">
        <is>
          <t>yes</t>
        </is>
      </c>
      <c r="W13" s="48" t="inlineStr">
        <is>
          <t>yes</t>
        </is>
      </c>
      <c r="X13" s="48" t="inlineStr">
        <is>
          <t>not found</t>
        </is>
      </c>
      <c r="Y13" s="48" t="inlineStr">
        <is>
          <t>not found</t>
        </is>
      </c>
      <c r="Z13" s="53" t="inlineStr">
        <is>
          <t>C</t>
        </is>
      </c>
      <c r="AA13" s="53" t="inlineStr">
        <is>
          <t>4 or more lanes: large road cross-section → cost class C.</t>
        </is>
      </c>
      <c r="AB13" s="168">
        <f>Sources!$C$17</f>
        <v/>
      </c>
      <c r="AC13" s="169">
        <f>Sources!$C$7</f>
        <v/>
      </c>
      <c r="AD13" s="170">
        <f>Sources!$C$8</f>
        <v/>
      </c>
      <c r="AE13" s="169">
        <f>Sources!$C$9</f>
        <v/>
      </c>
      <c r="AF13" s="167">
        <f>R13*AC13*Sources!$C$13</f>
        <v/>
      </c>
      <c r="AG13" s="168">
        <f>R13*AD13*Sources!$C$13</f>
        <v/>
      </c>
      <c r="AH13" s="167">
        <f>R13*AE13*Sources!$C$13</f>
        <v/>
      </c>
      <c r="AI13" s="47">
        <f>1+COUNTIFS($D$7:$D$406,D13,$Q$7:$Q$406,"&gt;"&amp;Q13)</f>
        <v/>
      </c>
      <c r="AJ13" s="47">
        <f>COUNTIF($D$7:$D$406,D13)</f>
        <v/>
      </c>
      <c r="AK13" s="168">
        <f>SUMIF($D$7:$D$406,D13,$Q$7:$Q$406)</f>
        <v/>
      </c>
      <c r="AL13" s="48" t="inlineStr">
        <is>
          <t>https://www.openstreetmap.org/?mlat=50.9983525&amp;mlon=13.7997844#map=19/50.9983525/13.7997844</t>
        </is>
      </c>
    </row>
    <row r="14" ht="15" customHeight="1" s="94">
      <c r="A14" s="47" t="n">
        <v>8</v>
      </c>
      <c r="B14" s="48" t="inlineStr">
        <is>
          <t>O1352</t>
        </is>
      </c>
      <c r="C14" s="48" t="inlineStr">
        <is>
          <t>Martin-Luther-Ring / Harkortstraße</t>
        </is>
      </c>
      <c r="D14" s="48" t="inlineStr">
        <is>
          <t>Anna-Magdalena-Bach-Schule - Grundschule der Stadt Leipzig</t>
        </is>
      </c>
      <c r="E14" s="48" t="inlineStr">
        <is>
          <t>Manetstraße 8, 04109 Leipzig</t>
        </is>
      </c>
      <c r="F14" s="48" t="inlineStr">
        <is>
          <t>Leipzig</t>
        </is>
      </c>
      <c r="G14" s="165" t="n">
        <v>220.5</v>
      </c>
      <c r="H14" s="166" t="n">
        <v>12.3707375990001</v>
      </c>
      <c r="I14" s="166" t="n">
        <v>51.3350528</v>
      </c>
      <c r="J14" s="47">
        <f>COUNTIF(Accident_Events!$B$5:$B$4031,B14)</f>
        <v/>
      </c>
      <c r="K14" s="47">
        <f>COUNTIFS(Accident_Events!$B$5:$B$4031,B14,Accident_Events!$G$5:$G$4031,1)</f>
        <v/>
      </c>
      <c r="L14" s="47">
        <f>COUNTIFS(Accident_Events!$B$5:$B$4031,B14,Accident_Events!$G$5:$G$4031,2)</f>
        <v/>
      </c>
      <c r="M14" s="47">
        <f>COUNTIFS(Accident_Events!$B$5:$B$4031,B14,Accident_Events!$G$5:$G$4031,3)</f>
        <v/>
      </c>
      <c r="N14" s="167">
        <f>K14*Sources!$F$24</f>
        <v/>
      </c>
      <c r="O14" s="167">
        <f>L14*Sources!$F$25</f>
        <v/>
      </c>
      <c r="P14" s="167">
        <f>M14*Sources!$F$26</f>
        <v/>
      </c>
      <c r="Q14" s="168">
        <f>SUM(N14:P14)</f>
        <v/>
      </c>
      <c r="R14" s="167">
        <f>Q14/Sources!$C$6</f>
        <v/>
      </c>
      <c r="S14" s="48" t="inlineStr">
        <is>
          <t>Major arterial road</t>
        </is>
      </c>
      <c r="T14" s="48" t="inlineStr">
        <is>
          <t>Junction</t>
        </is>
      </c>
      <c r="U14" s="48" t="n">
        <v>4</v>
      </c>
      <c r="V14" s="48" t="inlineStr">
        <is>
          <t>yes</t>
        </is>
      </c>
      <c r="W14" s="48" t="inlineStr">
        <is>
          <t>yes</t>
        </is>
      </c>
      <c r="X14" s="48" t="inlineStr">
        <is>
          <t>yes</t>
        </is>
      </c>
      <c r="Y14" s="48" t="inlineStr">
        <is>
          <t>yes</t>
        </is>
      </c>
      <c r="Z14" s="53" t="inlineStr">
        <is>
          <t>C</t>
        </is>
      </c>
      <c r="AA14" s="53" t="inlineStr">
        <is>
          <t>4 or more lanes: large road cross-section → cost class C.</t>
        </is>
      </c>
      <c r="AB14" s="168">
        <f>Sources!$C$17</f>
        <v/>
      </c>
      <c r="AC14" s="169">
        <f>Sources!$C$7</f>
        <v/>
      </c>
      <c r="AD14" s="170">
        <f>Sources!$C$8</f>
        <v/>
      </c>
      <c r="AE14" s="169">
        <f>Sources!$C$9</f>
        <v/>
      </c>
      <c r="AF14" s="167">
        <f>R14*AC14*Sources!$C$13</f>
        <v/>
      </c>
      <c r="AG14" s="168">
        <f>R14*AD14*Sources!$C$13</f>
        <v/>
      </c>
      <c r="AH14" s="167">
        <f>R14*AE14*Sources!$C$13</f>
        <v/>
      </c>
      <c r="AI14" s="47">
        <f>1+COUNTIFS($D$7:$D$406,D14,$Q$7:$Q$406,"&gt;"&amp;Q14)</f>
        <v/>
      </c>
      <c r="AJ14" s="47">
        <f>COUNTIF($D$7:$D$406,D14)</f>
        <v/>
      </c>
      <c r="AK14" s="168">
        <f>SUMIF($D$7:$D$406,D14,$Q$7:$Q$406)</f>
        <v/>
      </c>
      <c r="AL14" s="48" t="inlineStr">
        <is>
          <t>https://www.openstreetmap.org/?mlat=51.3350528&amp;mlon=12.3707376#map=19/51.3350528/12.3707376</t>
        </is>
      </c>
    </row>
    <row r="15" ht="15" customHeight="1" s="94">
      <c r="A15" s="47" t="n">
        <v>9</v>
      </c>
      <c r="B15" s="48" t="inlineStr">
        <is>
          <t>O1387</t>
        </is>
      </c>
      <c r="C15" s="48" t="inlineStr">
        <is>
          <t>Eutritzscher Straße / Balzacstraße</t>
        </is>
      </c>
      <c r="D15" s="48" t="inlineStr">
        <is>
          <t>Berufsfachschule für Anästhesietechnische Assistenten (Schule in freier Trägerschaft)</t>
        </is>
      </c>
      <c r="E15" s="48" t="inlineStr">
        <is>
          <t>Richterstraße 9-11, 04105 Leipzig</t>
        </is>
      </c>
      <c r="F15" s="48" t="inlineStr">
        <is>
          <t>Leipzig</t>
        </is>
      </c>
      <c r="G15" s="165" t="n">
        <v>294.8</v>
      </c>
      <c r="H15" s="166" t="n">
        <v>12.376627627</v>
      </c>
      <c r="I15" s="166" t="n">
        <v>51.3558532025001</v>
      </c>
      <c r="J15" s="47">
        <f>COUNTIF(Accident_Events!$B$5:$B$4031,B15)</f>
        <v/>
      </c>
      <c r="K15" s="47">
        <f>COUNTIFS(Accident_Events!$B$5:$B$4031,B15,Accident_Events!$G$5:$G$4031,1)</f>
        <v/>
      </c>
      <c r="L15" s="47">
        <f>COUNTIFS(Accident_Events!$B$5:$B$4031,B15,Accident_Events!$G$5:$G$4031,2)</f>
        <v/>
      </c>
      <c r="M15" s="47">
        <f>COUNTIFS(Accident_Events!$B$5:$B$4031,B15,Accident_Events!$G$5:$G$4031,3)</f>
        <v/>
      </c>
      <c r="N15" s="167">
        <f>K15*Sources!$F$24</f>
        <v/>
      </c>
      <c r="O15" s="167">
        <f>L15*Sources!$F$25</f>
        <v/>
      </c>
      <c r="P15" s="167">
        <f>M15*Sources!$F$26</f>
        <v/>
      </c>
      <c r="Q15" s="168">
        <f>SUM(N15:P15)</f>
        <v/>
      </c>
      <c r="R15" s="167">
        <f>Q15/Sources!$C$6</f>
        <v/>
      </c>
      <c r="S15" s="48" t="inlineStr">
        <is>
          <t>Important main/connecting road</t>
        </is>
      </c>
      <c r="T15" s="48" t="inlineStr">
        <is>
          <t>Junction</t>
        </is>
      </c>
      <c r="U15" s="48" t="n">
        <v>2</v>
      </c>
      <c r="V15" s="48" t="inlineStr">
        <is>
          <t>not found</t>
        </is>
      </c>
      <c r="W15" s="48" t="inlineStr">
        <is>
          <t>not found</t>
        </is>
      </c>
      <c r="X15" s="48" t="inlineStr">
        <is>
          <t>not found</t>
        </is>
      </c>
      <c r="Y15" s="48" t="inlineStr">
        <is>
          <t>yes</t>
        </is>
      </c>
      <c r="Z15" s="53" t="inlineStr">
        <is>
          <t>B</t>
        </is>
      </c>
      <c r="AA15" s="53" t="inlineStr">
        <is>
          <t>Standard road area/main or collector road, or up to 3 lanes → cost class B.</t>
        </is>
      </c>
      <c r="AB15" s="168">
        <f>Sources!$C$17</f>
        <v/>
      </c>
      <c r="AC15" s="169">
        <f>Sources!$C$7</f>
        <v/>
      </c>
      <c r="AD15" s="170">
        <f>Sources!$C$8</f>
        <v/>
      </c>
      <c r="AE15" s="169">
        <f>Sources!$C$9</f>
        <v/>
      </c>
      <c r="AF15" s="167">
        <f>R15*AC15*Sources!$C$13</f>
        <v/>
      </c>
      <c r="AG15" s="168">
        <f>R15*AD15*Sources!$C$13</f>
        <v/>
      </c>
      <c r="AH15" s="167">
        <f>R15*AE15*Sources!$C$13</f>
        <v/>
      </c>
      <c r="AI15" s="47">
        <f>1+COUNTIFS($D$7:$D$406,D15,$Q$7:$Q$406,"&gt;"&amp;Q15)</f>
        <v/>
      </c>
      <c r="AJ15" s="47">
        <f>COUNTIF($D$7:$D$406,D15)</f>
        <v/>
      </c>
      <c r="AK15" s="168">
        <f>SUMIF($D$7:$D$406,D15,$Q$7:$Q$406)</f>
        <v/>
      </c>
      <c r="AL15" s="48" t="inlineStr">
        <is>
          <t>https://www.openstreetmap.org/?mlat=51.3558532&amp;mlon=12.3766276#map=19/51.3558532/12.3766276</t>
        </is>
      </c>
    </row>
    <row r="16" ht="15" customHeight="1" s="94">
      <c r="A16" s="47" t="n">
        <v>10</v>
      </c>
      <c r="B16" s="48" t="inlineStr">
        <is>
          <t>O0178</t>
        </is>
      </c>
      <c r="C16" s="48" t="inlineStr">
        <is>
          <t>Annaberger Straße / Heinrich-Lorenz-Straße</t>
        </is>
      </c>
      <c r="D16" s="48" t="inlineStr">
        <is>
          <t>Fachschule für Sozialwesen SSA - Sächsische Sozialakademie gGmbH Berufsbildende Schulen Lene Voigt (Schule in freier Trägerschaft)</t>
        </is>
      </c>
      <c r="E16" s="48" t="inlineStr">
        <is>
          <t>Helmholtzstraße 30, 09131 Chemnitz</t>
        </is>
      </c>
      <c r="F16" s="48" t="inlineStr">
        <is>
          <t>Chemnitz</t>
        </is>
      </c>
      <c r="G16" s="165" t="n">
        <v>403.1</v>
      </c>
      <c r="H16" s="166" t="n">
        <v>12.9133886610001</v>
      </c>
      <c r="I16" s="166" t="n">
        <v>50.8147090240001</v>
      </c>
      <c r="J16" s="47">
        <f>COUNTIF(Accident_Events!$B$5:$B$4031,B16)</f>
        <v/>
      </c>
      <c r="K16" s="47">
        <f>COUNTIFS(Accident_Events!$B$5:$B$4031,B16,Accident_Events!$G$5:$G$4031,1)</f>
        <v/>
      </c>
      <c r="L16" s="47">
        <f>COUNTIFS(Accident_Events!$B$5:$B$4031,B16,Accident_Events!$G$5:$G$4031,2)</f>
        <v/>
      </c>
      <c r="M16" s="47">
        <f>COUNTIFS(Accident_Events!$B$5:$B$4031,B16,Accident_Events!$G$5:$G$4031,3)</f>
        <v/>
      </c>
      <c r="N16" s="167">
        <f>K16*Sources!$F$24</f>
        <v/>
      </c>
      <c r="O16" s="167">
        <f>L16*Sources!$F$25</f>
        <v/>
      </c>
      <c r="P16" s="167">
        <f>M16*Sources!$F$26</f>
        <v/>
      </c>
      <c r="Q16" s="168">
        <f>SUM(N16:P16)</f>
        <v/>
      </c>
      <c r="R16" s="167">
        <f>Q16/Sources!$C$6</f>
        <v/>
      </c>
      <c r="S16" s="48" t="inlineStr">
        <is>
          <t>Major arterial road</t>
        </is>
      </c>
      <c r="T16" s="48" t="inlineStr">
        <is>
          <t>Junction</t>
        </is>
      </c>
      <c r="U16" s="48" t="n">
        <v>3</v>
      </c>
      <c r="V16" s="48" t="inlineStr">
        <is>
          <t>yes</t>
        </is>
      </c>
      <c r="W16" s="48" t="inlineStr">
        <is>
          <t>yes</t>
        </is>
      </c>
      <c r="X16" s="48" t="inlineStr">
        <is>
          <t>not found</t>
        </is>
      </c>
      <c r="Y16" s="48" t="inlineStr">
        <is>
          <t>not found</t>
        </is>
      </c>
      <c r="Z16" s="53" t="inlineStr">
        <is>
          <t>B</t>
        </is>
      </c>
      <c r="AA16" s="53" t="inlineStr">
        <is>
          <t>Standard road area/main or collector road, or up to 3 lanes → cost class B.</t>
        </is>
      </c>
      <c r="AB16" s="168">
        <f>Sources!$C$17</f>
        <v/>
      </c>
      <c r="AC16" s="169">
        <f>Sources!$C$7</f>
        <v/>
      </c>
      <c r="AD16" s="170">
        <f>Sources!$C$8</f>
        <v/>
      </c>
      <c r="AE16" s="169">
        <f>Sources!$C$9</f>
        <v/>
      </c>
      <c r="AF16" s="167">
        <f>R16*AC16*Sources!$C$13</f>
        <v/>
      </c>
      <c r="AG16" s="168">
        <f>R16*AD16*Sources!$C$13</f>
        <v/>
      </c>
      <c r="AH16" s="167">
        <f>R16*AE16*Sources!$C$13</f>
        <v/>
      </c>
      <c r="AI16" s="47">
        <f>1+COUNTIFS($D$7:$D$406,D16,$Q$7:$Q$406,"&gt;"&amp;Q16)</f>
        <v/>
      </c>
      <c r="AJ16" s="47">
        <f>COUNTIF($D$7:$D$406,D16)</f>
        <v/>
      </c>
      <c r="AK16" s="168">
        <f>SUMIF($D$7:$D$406,D16,$Q$7:$Q$406)</f>
        <v/>
      </c>
      <c r="AL16" s="48" t="inlineStr">
        <is>
          <t>https://www.openstreetmap.org/?mlat=50.8147090&amp;mlon=12.9133887#map=19/50.8147090/12.9133887</t>
        </is>
      </c>
    </row>
    <row r="17" ht="15" customHeight="1" s="94">
      <c r="A17" s="47" t="n">
        <v>11</v>
      </c>
      <c r="B17" s="48" t="inlineStr">
        <is>
          <t>O1611</t>
        </is>
      </c>
      <c r="C17" s="48" t="inlineStr">
        <is>
          <t>Jahnallee / Lessingstraße</t>
        </is>
      </c>
      <c r="D17" s="48" t="inlineStr">
        <is>
          <t>Lessingschule - Grundschule der Stadt Leipzig</t>
        </is>
      </c>
      <c r="E17" s="48" t="inlineStr">
        <is>
          <t>Lessingstraße 27, 04109 Leipzig</t>
        </is>
      </c>
      <c r="F17" s="48" t="inlineStr">
        <is>
          <t>Leipzig</t>
        </is>
      </c>
      <c r="G17" s="165" t="n">
        <v>58.3</v>
      </c>
      <c r="H17" s="166" t="n">
        <v>12.3622554310001</v>
      </c>
      <c r="I17" s="166" t="n">
        <v>51.3425717860001</v>
      </c>
      <c r="J17" s="47">
        <f>COUNTIF(Accident_Events!$B$5:$B$4031,B17)</f>
        <v/>
      </c>
      <c r="K17" s="47">
        <f>COUNTIFS(Accident_Events!$B$5:$B$4031,B17,Accident_Events!$G$5:$G$4031,1)</f>
        <v/>
      </c>
      <c r="L17" s="47">
        <f>COUNTIFS(Accident_Events!$B$5:$B$4031,B17,Accident_Events!$G$5:$G$4031,2)</f>
        <v/>
      </c>
      <c r="M17" s="47">
        <f>COUNTIFS(Accident_Events!$B$5:$B$4031,B17,Accident_Events!$G$5:$G$4031,3)</f>
        <v/>
      </c>
      <c r="N17" s="167">
        <f>K17*Sources!$F$24</f>
        <v/>
      </c>
      <c r="O17" s="167">
        <f>L17*Sources!$F$25</f>
        <v/>
      </c>
      <c r="P17" s="167">
        <f>M17*Sources!$F$26</f>
        <v/>
      </c>
      <c r="Q17" s="168">
        <f>SUM(N17:P17)</f>
        <v/>
      </c>
      <c r="R17" s="167">
        <f>Q17/Sources!$C$6</f>
        <v/>
      </c>
      <c r="S17" s="48" t="inlineStr">
        <is>
          <t>Major arterial road</t>
        </is>
      </c>
      <c r="T17" s="48" t="inlineStr">
        <is>
          <t>Junction</t>
        </is>
      </c>
      <c r="U17" s="48" t="n">
        <v>4</v>
      </c>
      <c r="V17" s="48" t="inlineStr">
        <is>
          <t>yes</t>
        </is>
      </c>
      <c r="W17" s="48" t="inlineStr">
        <is>
          <t>yes</t>
        </is>
      </c>
      <c r="X17" s="48" t="inlineStr">
        <is>
          <t>not found</t>
        </is>
      </c>
      <c r="Y17" s="48" t="inlineStr">
        <is>
          <t>not found</t>
        </is>
      </c>
      <c r="Z17" s="53" t="inlineStr">
        <is>
          <t>C</t>
        </is>
      </c>
      <c r="AA17" s="53" t="inlineStr">
        <is>
          <t>4 or more lanes: large road cross-section → cost class C.</t>
        </is>
      </c>
      <c r="AB17" s="168">
        <f>Sources!$C$17</f>
        <v/>
      </c>
      <c r="AC17" s="169">
        <f>Sources!$C$7</f>
        <v/>
      </c>
      <c r="AD17" s="170">
        <f>Sources!$C$8</f>
        <v/>
      </c>
      <c r="AE17" s="169">
        <f>Sources!$C$9</f>
        <v/>
      </c>
      <c r="AF17" s="167">
        <f>R17*AC17*Sources!$C$13</f>
        <v/>
      </c>
      <c r="AG17" s="168">
        <f>R17*AD17*Sources!$C$13</f>
        <v/>
      </c>
      <c r="AH17" s="167">
        <f>R17*AE17*Sources!$C$13</f>
        <v/>
      </c>
      <c r="AI17" s="47">
        <f>1+COUNTIFS($D$7:$D$406,D17,$Q$7:$Q$406,"&gt;"&amp;Q17)</f>
        <v/>
      </c>
      <c r="AJ17" s="47">
        <f>COUNTIF($D$7:$D$406,D17)</f>
        <v/>
      </c>
      <c r="AK17" s="168">
        <f>SUMIF($D$7:$D$406,D17,$Q$7:$Q$406)</f>
        <v/>
      </c>
      <c r="AL17" s="48" t="inlineStr">
        <is>
          <t>https://www.openstreetmap.org/?mlat=51.3425718&amp;mlon=12.3622554#map=19/51.3425718/12.3622554</t>
        </is>
      </c>
    </row>
    <row r="18" ht="15" customHeight="1" s="94">
      <c r="A18" s="47" t="n">
        <v>12</v>
      </c>
      <c r="B18" s="48" t="inlineStr">
        <is>
          <t>O1213</t>
        </is>
      </c>
      <c r="C18" s="48" t="inlineStr">
        <is>
          <t>Kamenzer Bogen / Salomon-Gottlob-Frentzel-Straße</t>
        </is>
      </c>
      <c r="D18" s="48" t="inlineStr">
        <is>
          <t>Christliches Gymnasium Johanneum (Schule in freier Trägerschaft)</t>
        </is>
      </c>
      <c r="E18" s="48" t="inlineStr">
        <is>
          <t>Fischerstraße 5, 02977 Hoyerswerda</t>
        </is>
      </c>
      <c r="F18" s="48" t="inlineStr">
        <is>
          <t>Hoyerswerda</t>
        </is>
      </c>
      <c r="G18" s="165" t="n">
        <v>234.3</v>
      </c>
      <c r="H18" s="166" t="n">
        <v>14.248874746</v>
      </c>
      <c r="I18" s="166" t="n">
        <v>51.4349499615001</v>
      </c>
      <c r="J18" s="47">
        <f>COUNTIF(Accident_Events!$B$5:$B$4031,B18)</f>
        <v/>
      </c>
      <c r="K18" s="47">
        <f>COUNTIFS(Accident_Events!$B$5:$B$4031,B18,Accident_Events!$G$5:$G$4031,1)</f>
        <v/>
      </c>
      <c r="L18" s="47">
        <f>COUNTIFS(Accident_Events!$B$5:$B$4031,B18,Accident_Events!$G$5:$G$4031,2)</f>
        <v/>
      </c>
      <c r="M18" s="47">
        <f>COUNTIFS(Accident_Events!$B$5:$B$4031,B18,Accident_Events!$G$5:$G$4031,3)</f>
        <v/>
      </c>
      <c r="N18" s="167">
        <f>K18*Sources!$F$24</f>
        <v/>
      </c>
      <c r="O18" s="167">
        <f>L18*Sources!$F$25</f>
        <v/>
      </c>
      <c r="P18" s="167">
        <f>M18*Sources!$F$26</f>
        <v/>
      </c>
      <c r="Q18" s="168">
        <f>SUM(N18:P18)</f>
        <v/>
      </c>
      <c r="R18" s="167">
        <f>Q18/Sources!$C$6</f>
        <v/>
      </c>
      <c r="S18" s="48" t="inlineStr">
        <is>
          <t>Major arterial road</t>
        </is>
      </c>
      <c r="T18" s="48" t="inlineStr">
        <is>
          <t>Junction</t>
        </is>
      </c>
      <c r="U18" s="48" t="n">
        <v>4</v>
      </c>
      <c r="V18" s="48" t="inlineStr">
        <is>
          <t>yes</t>
        </is>
      </c>
      <c r="W18" s="48" t="inlineStr">
        <is>
          <t>yes</t>
        </is>
      </c>
      <c r="X18" s="48" t="inlineStr">
        <is>
          <t>yes</t>
        </is>
      </c>
      <c r="Y18" s="48" t="inlineStr">
        <is>
          <t>yes</t>
        </is>
      </c>
      <c r="Z18" s="53" t="inlineStr">
        <is>
          <t>C</t>
        </is>
      </c>
      <c r="AA18" s="53" t="inlineStr">
        <is>
          <t>4 or more lanes: large road cross-section → cost class C.</t>
        </is>
      </c>
      <c r="AB18" s="168">
        <f>Sources!$C$17</f>
        <v/>
      </c>
      <c r="AC18" s="169">
        <f>Sources!$C$7</f>
        <v/>
      </c>
      <c r="AD18" s="170">
        <f>Sources!$C$8</f>
        <v/>
      </c>
      <c r="AE18" s="169">
        <f>Sources!$C$9</f>
        <v/>
      </c>
      <c r="AF18" s="167">
        <f>R18*AC18*Sources!$C$13</f>
        <v/>
      </c>
      <c r="AG18" s="168">
        <f>R18*AD18*Sources!$C$13</f>
        <v/>
      </c>
      <c r="AH18" s="167">
        <f>R18*AE18*Sources!$C$13</f>
        <v/>
      </c>
      <c r="AI18" s="47">
        <f>1+COUNTIFS($D$7:$D$406,D18,$Q$7:$Q$406,"&gt;"&amp;Q18)</f>
        <v/>
      </c>
      <c r="AJ18" s="47">
        <f>COUNTIF($D$7:$D$406,D18)</f>
        <v/>
      </c>
      <c r="AK18" s="168">
        <f>SUMIF($D$7:$D$406,D18,$Q$7:$Q$406)</f>
        <v/>
      </c>
      <c r="AL18" s="48" t="inlineStr">
        <is>
          <t>https://www.openstreetmap.org/?mlat=51.4349500&amp;mlon=14.2488747#map=19/51.4349500/14.2488747</t>
        </is>
      </c>
    </row>
    <row r="19" ht="15" customHeight="1" s="94">
      <c r="A19" s="47" t="n">
        <v>13</v>
      </c>
      <c r="B19" s="48" t="inlineStr">
        <is>
          <t>O0674</t>
        </is>
      </c>
      <c r="C19" s="48" t="inlineStr">
        <is>
          <t>Fetscherstraße / Waldschlößchenbrücke</t>
        </is>
      </c>
      <c r="D19" s="48" t="inlineStr">
        <is>
          <t>DAA Berufsfachschule für Pflegeberufe der Deutsche Angestellten-Akademie GmbH (Schule in freier Trägerschaft)</t>
        </is>
      </c>
      <c r="E19" s="48" t="inlineStr">
        <is>
          <t>Blumenstraße 80, 01307 Dresden</t>
        </is>
      </c>
      <c r="F19" s="48" t="inlineStr">
        <is>
          <t>Dresden</t>
        </is>
      </c>
      <c r="G19" s="165" t="n">
        <v>482.1</v>
      </c>
      <c r="H19" s="166" t="n">
        <v>13.7771166393751</v>
      </c>
      <c r="I19" s="166" t="n">
        <v>51.0600285318751</v>
      </c>
      <c r="J19" s="47">
        <f>COUNTIF(Accident_Events!$B$5:$B$4031,B19)</f>
        <v/>
      </c>
      <c r="K19" s="47">
        <f>COUNTIFS(Accident_Events!$B$5:$B$4031,B19,Accident_Events!$G$5:$G$4031,1)</f>
        <v/>
      </c>
      <c r="L19" s="47">
        <f>COUNTIFS(Accident_Events!$B$5:$B$4031,B19,Accident_Events!$G$5:$G$4031,2)</f>
        <v/>
      </c>
      <c r="M19" s="47">
        <f>COUNTIFS(Accident_Events!$B$5:$B$4031,B19,Accident_Events!$G$5:$G$4031,3)</f>
        <v/>
      </c>
      <c r="N19" s="167">
        <f>K19*Sources!$F$24</f>
        <v/>
      </c>
      <c r="O19" s="167">
        <f>L19*Sources!$F$25</f>
        <v/>
      </c>
      <c r="P19" s="167">
        <f>M19*Sources!$F$26</f>
        <v/>
      </c>
      <c r="Q19" s="168">
        <f>SUM(N19:P19)</f>
        <v/>
      </c>
      <c r="R19" s="167">
        <f>Q19/Sources!$C$6</f>
        <v/>
      </c>
      <c r="S19" s="48" t="inlineStr">
        <is>
          <t>Link road of an important connecting road</t>
        </is>
      </c>
      <c r="T19" s="48" t="inlineStr">
        <is>
          <t>Junction</t>
        </is>
      </c>
      <c r="U19" s="48" t="n">
        <v>2</v>
      </c>
      <c r="V19" s="48" t="inlineStr">
        <is>
          <t>not found</t>
        </is>
      </c>
      <c r="W19" s="48" t="inlineStr">
        <is>
          <t>yes</t>
        </is>
      </c>
      <c r="X19" s="48" t="inlineStr">
        <is>
          <t>yes</t>
        </is>
      </c>
      <c r="Y19" s="48" t="inlineStr">
        <is>
          <t>yes</t>
        </is>
      </c>
      <c r="Z19" s="53" t="inlineStr">
        <is>
          <t>B</t>
        </is>
      </c>
      <c r="AA19" s="53" t="inlineStr">
        <is>
          <t>Standard road area/main or collector road, or up to 3 lanes → cost class B.</t>
        </is>
      </c>
      <c r="AB19" s="168">
        <f>Sources!$C$17</f>
        <v/>
      </c>
      <c r="AC19" s="169">
        <f>Sources!$C$7</f>
        <v/>
      </c>
      <c r="AD19" s="170">
        <f>Sources!$C$8</f>
        <v/>
      </c>
      <c r="AE19" s="169">
        <f>Sources!$C$9</f>
        <v/>
      </c>
      <c r="AF19" s="167">
        <f>R19*AC19*Sources!$C$13</f>
        <v/>
      </c>
      <c r="AG19" s="168">
        <f>R19*AD19*Sources!$C$13</f>
        <v/>
      </c>
      <c r="AH19" s="167">
        <f>R19*AE19*Sources!$C$13</f>
        <v/>
      </c>
      <c r="AI19" s="47">
        <f>1+COUNTIFS($D$7:$D$406,D19,$Q$7:$Q$406,"&gt;"&amp;Q19)</f>
        <v/>
      </c>
      <c r="AJ19" s="47">
        <f>COUNTIF($D$7:$D$406,D19)</f>
        <v/>
      </c>
      <c r="AK19" s="168">
        <f>SUMIF($D$7:$D$406,D19,$Q$7:$Q$406)</f>
        <v/>
      </c>
      <c r="AL19" s="48" t="inlineStr">
        <is>
          <t>https://www.openstreetmap.org/?mlat=51.0600285&amp;mlon=13.7771166#map=19/51.0600285/13.7771166</t>
        </is>
      </c>
    </row>
    <row r="20" ht="15" customHeight="1" s="94">
      <c r="A20" s="47" t="n">
        <v>14</v>
      </c>
      <c r="B20" s="48" t="inlineStr">
        <is>
          <t>O0611</t>
        </is>
      </c>
      <c r="C20" s="48" t="inlineStr">
        <is>
          <t>Antonstraße / Schlesischer Platz</t>
        </is>
      </c>
      <c r="D20" s="48" t="inlineStr">
        <is>
          <t>Berufliches Gymnasium der Semper Schulen Media gGmbH (Schule in freier Trägerschaft)</t>
        </is>
      </c>
      <c r="E20" s="48" t="inlineStr">
        <is>
          <t>Antonstraße 19-21, 01097 Dresden</t>
        </is>
      </c>
      <c r="F20" s="48" t="inlineStr">
        <is>
          <t>Dresden</t>
        </is>
      </c>
      <c r="G20" s="165" t="n">
        <v>30.2</v>
      </c>
      <c r="H20" s="166" t="n">
        <v>13.7420603707501</v>
      </c>
      <c r="I20" s="166" t="n">
        <v>51.0646710025001</v>
      </c>
      <c r="J20" s="47">
        <f>COUNTIF(Accident_Events!$B$5:$B$4031,B20)</f>
        <v/>
      </c>
      <c r="K20" s="47">
        <f>COUNTIFS(Accident_Events!$B$5:$B$4031,B20,Accident_Events!$G$5:$G$4031,1)</f>
        <v/>
      </c>
      <c r="L20" s="47">
        <f>COUNTIFS(Accident_Events!$B$5:$B$4031,B20,Accident_Events!$G$5:$G$4031,2)</f>
        <v/>
      </c>
      <c r="M20" s="47">
        <f>COUNTIFS(Accident_Events!$B$5:$B$4031,B20,Accident_Events!$G$5:$G$4031,3)</f>
        <v/>
      </c>
      <c r="N20" s="167">
        <f>K20*Sources!$F$24</f>
        <v/>
      </c>
      <c r="O20" s="167">
        <f>L20*Sources!$F$25</f>
        <v/>
      </c>
      <c r="P20" s="167">
        <f>M20*Sources!$F$26</f>
        <v/>
      </c>
      <c r="Q20" s="168">
        <f>SUM(N20:P20)</f>
        <v/>
      </c>
      <c r="R20" s="167">
        <f>Q20/Sources!$C$6</f>
        <v/>
      </c>
      <c r="S20" s="48" t="inlineStr">
        <is>
          <t>Major arterial road</t>
        </is>
      </c>
      <c r="T20" s="48" t="inlineStr">
        <is>
          <t>Junction</t>
        </is>
      </c>
      <c r="U20" s="48" t="n">
        <v>3</v>
      </c>
      <c r="V20" s="48" t="inlineStr">
        <is>
          <t>not found</t>
        </is>
      </c>
      <c r="W20" s="48" t="inlineStr">
        <is>
          <t>yes</t>
        </is>
      </c>
      <c r="X20" s="48" t="inlineStr">
        <is>
          <t>not found</t>
        </is>
      </c>
      <c r="Y20" s="48" t="inlineStr">
        <is>
          <t>yes</t>
        </is>
      </c>
      <c r="Z20" s="53" t="inlineStr">
        <is>
          <t>B</t>
        </is>
      </c>
      <c r="AA20" s="53" t="inlineStr">
        <is>
          <t>Standard road area/main or collector road, or up to 3 lanes → cost class B.</t>
        </is>
      </c>
      <c r="AB20" s="168">
        <f>Sources!$C$17</f>
        <v/>
      </c>
      <c r="AC20" s="169">
        <f>Sources!$C$7</f>
        <v/>
      </c>
      <c r="AD20" s="170">
        <f>Sources!$C$8</f>
        <v/>
      </c>
      <c r="AE20" s="169">
        <f>Sources!$C$9</f>
        <v/>
      </c>
      <c r="AF20" s="167">
        <f>R20*AC20*Sources!$C$13</f>
        <v/>
      </c>
      <c r="AG20" s="168">
        <f>R20*AD20*Sources!$C$13</f>
        <v/>
      </c>
      <c r="AH20" s="167">
        <f>R20*AE20*Sources!$C$13</f>
        <v/>
      </c>
      <c r="AI20" s="47">
        <f>1+COUNTIFS($D$7:$D$406,D20,$Q$7:$Q$406,"&gt;"&amp;Q20)</f>
        <v/>
      </c>
      <c r="AJ20" s="47">
        <f>COUNTIF($D$7:$D$406,D20)</f>
        <v/>
      </c>
      <c r="AK20" s="168">
        <f>SUMIF($D$7:$D$406,D20,$Q$7:$Q$406)</f>
        <v/>
      </c>
      <c r="AL20" s="48" t="inlineStr">
        <is>
          <t>https://www.openstreetmap.org/?mlat=51.0646710&amp;mlon=13.7420604#map=19/51.0646710/13.7420604</t>
        </is>
      </c>
    </row>
    <row r="21" ht="15" customHeight="1" s="94">
      <c r="A21" s="47" t="n">
        <v>15</v>
      </c>
      <c r="B21" s="48" t="inlineStr">
        <is>
          <t>O1353</t>
        </is>
      </c>
      <c r="C21" s="48" t="inlineStr">
        <is>
          <t>Rudolphstraße / Martin-Luther-Ring</t>
        </is>
      </c>
      <c r="D21" s="48" t="inlineStr">
        <is>
          <t>Anna-Magdalena-Bach-Schule - Grundschule der Stadt Leipzig</t>
        </is>
      </c>
      <c r="E21" s="48" t="inlineStr">
        <is>
          <t>Manetstraße 8, 04109 Leipzig</t>
        </is>
      </c>
      <c r="F21" s="48" t="inlineStr">
        <is>
          <t>Leipzig</t>
        </is>
      </c>
      <c r="G21" s="165" t="n">
        <v>170.3</v>
      </c>
      <c r="H21" s="166" t="n">
        <v>12.370857528</v>
      </c>
      <c r="I21" s="166" t="n">
        <v>51.3363811900001</v>
      </c>
      <c r="J21" s="47">
        <f>COUNTIF(Accident_Events!$B$5:$B$4031,B21)</f>
        <v/>
      </c>
      <c r="K21" s="47">
        <f>COUNTIFS(Accident_Events!$B$5:$B$4031,B21,Accident_Events!$G$5:$G$4031,1)</f>
        <v/>
      </c>
      <c r="L21" s="47">
        <f>COUNTIFS(Accident_Events!$B$5:$B$4031,B21,Accident_Events!$G$5:$G$4031,2)</f>
        <v/>
      </c>
      <c r="M21" s="47">
        <f>COUNTIFS(Accident_Events!$B$5:$B$4031,B21,Accident_Events!$G$5:$G$4031,3)</f>
        <v/>
      </c>
      <c r="N21" s="167">
        <f>K21*Sources!$F$24</f>
        <v/>
      </c>
      <c r="O21" s="167">
        <f>L21*Sources!$F$25</f>
        <v/>
      </c>
      <c r="P21" s="167">
        <f>M21*Sources!$F$26</f>
        <v/>
      </c>
      <c r="Q21" s="168">
        <f>SUM(N21:P21)</f>
        <v/>
      </c>
      <c r="R21" s="167">
        <f>Q21/Sources!$C$6</f>
        <v/>
      </c>
      <c r="S21" s="48" t="inlineStr">
        <is>
          <t>Major arterial road</t>
        </is>
      </c>
      <c r="T21" s="48" t="inlineStr">
        <is>
          <t>Junction</t>
        </is>
      </c>
      <c r="U21" s="48" t="n">
        <v>4</v>
      </c>
      <c r="V21" s="48" t="inlineStr">
        <is>
          <t>yes</t>
        </is>
      </c>
      <c r="W21" s="48" t="inlineStr">
        <is>
          <t>yes</t>
        </is>
      </c>
      <c r="X21" s="48" t="inlineStr">
        <is>
          <t>not found</t>
        </is>
      </c>
      <c r="Y21" s="48" t="inlineStr">
        <is>
          <t>yes</t>
        </is>
      </c>
      <c r="Z21" s="53" t="inlineStr">
        <is>
          <t>C</t>
        </is>
      </c>
      <c r="AA21" s="53" t="inlineStr">
        <is>
          <t>4 or more lanes: large road cross-section → cost class C.</t>
        </is>
      </c>
      <c r="AB21" s="168">
        <f>Sources!$C$17</f>
        <v/>
      </c>
      <c r="AC21" s="169">
        <f>Sources!$C$7</f>
        <v/>
      </c>
      <c r="AD21" s="170">
        <f>Sources!$C$8</f>
        <v/>
      </c>
      <c r="AE21" s="169">
        <f>Sources!$C$9</f>
        <v/>
      </c>
      <c r="AF21" s="167">
        <f>R21*AC21*Sources!$C$13</f>
        <v/>
      </c>
      <c r="AG21" s="168">
        <f>R21*AD21*Sources!$C$13</f>
        <v/>
      </c>
      <c r="AH21" s="167">
        <f>R21*AE21*Sources!$C$13</f>
        <v/>
      </c>
      <c r="AI21" s="47">
        <f>1+COUNTIFS($D$7:$D$406,D21,$Q$7:$Q$406,"&gt;"&amp;Q21)</f>
        <v/>
      </c>
      <c r="AJ21" s="47">
        <f>COUNTIF($D$7:$D$406,D21)</f>
        <v/>
      </c>
      <c r="AK21" s="168">
        <f>SUMIF($D$7:$D$406,D21,$Q$7:$Q$406)</f>
        <v/>
      </c>
      <c r="AL21" s="48" t="inlineStr">
        <is>
          <t>https://www.openstreetmap.org/?mlat=51.3363812&amp;mlon=12.3708575#map=19/51.3363812/12.3708575</t>
        </is>
      </c>
    </row>
    <row r="22" ht="15" customHeight="1" s="94">
      <c r="A22" s="47" t="n">
        <v>16</v>
      </c>
      <c r="B22" s="48" t="inlineStr">
        <is>
          <t>O0966</t>
        </is>
      </c>
      <c r="C22" s="48" t="inlineStr">
        <is>
          <t>Güntzstraße / Pillnitzer Straße</t>
        </is>
      </c>
      <c r="D22" s="48" t="inlineStr">
        <is>
          <t>St.-Benno-Gymnasium Dresden (Schule in freier Trägerschaft)</t>
        </is>
      </c>
      <c r="E22" s="48" t="inlineStr">
        <is>
          <t>Pillnitzer Straße 39, 01069 Dresden</t>
        </is>
      </c>
      <c r="F22" s="48" t="inlineStr">
        <is>
          <t>Dresden</t>
        </is>
      </c>
      <c r="G22" s="165" t="n">
        <v>60</v>
      </c>
      <c r="H22" s="166" t="n">
        <v>13.7571514157501</v>
      </c>
      <c r="I22" s="166" t="n">
        <v>51.0497515280001</v>
      </c>
      <c r="J22" s="47">
        <f>COUNTIF(Accident_Events!$B$5:$B$4031,B22)</f>
        <v/>
      </c>
      <c r="K22" s="47">
        <f>COUNTIFS(Accident_Events!$B$5:$B$4031,B22,Accident_Events!$G$5:$G$4031,1)</f>
        <v/>
      </c>
      <c r="L22" s="47">
        <f>COUNTIFS(Accident_Events!$B$5:$B$4031,B22,Accident_Events!$G$5:$G$4031,2)</f>
        <v/>
      </c>
      <c r="M22" s="47">
        <f>COUNTIFS(Accident_Events!$B$5:$B$4031,B22,Accident_Events!$G$5:$G$4031,3)</f>
        <v/>
      </c>
      <c r="N22" s="167">
        <f>K22*Sources!$F$24</f>
        <v/>
      </c>
      <c r="O22" s="167">
        <f>L22*Sources!$F$25</f>
        <v/>
      </c>
      <c r="P22" s="167">
        <f>M22*Sources!$F$26</f>
        <v/>
      </c>
      <c r="Q22" s="168">
        <f>SUM(N22:P22)</f>
        <v/>
      </c>
      <c r="R22" s="167">
        <f>Q22/Sources!$C$6</f>
        <v/>
      </c>
      <c r="S22" s="48" t="inlineStr">
        <is>
          <t>Important main/connecting road</t>
        </is>
      </c>
      <c r="T22" s="48" t="inlineStr">
        <is>
          <t>Junction</t>
        </is>
      </c>
      <c r="U22" s="48" t="n">
        <v>3</v>
      </c>
      <c r="V22" s="48" t="inlineStr">
        <is>
          <t>yes</t>
        </is>
      </c>
      <c r="W22" s="48" t="inlineStr">
        <is>
          <t>yes</t>
        </is>
      </c>
      <c r="X22" s="48" t="inlineStr">
        <is>
          <t>not found</t>
        </is>
      </c>
      <c r="Y22" s="48" t="inlineStr">
        <is>
          <t>yes</t>
        </is>
      </c>
      <c r="Z22" s="53" t="inlineStr">
        <is>
          <t>B</t>
        </is>
      </c>
      <c r="AA22" s="53" t="inlineStr">
        <is>
          <t>Standard road area/main or collector road, or up to 3 lanes → cost class B.</t>
        </is>
      </c>
      <c r="AB22" s="168">
        <f>Sources!$C$17</f>
        <v/>
      </c>
      <c r="AC22" s="169">
        <f>Sources!$C$7</f>
        <v/>
      </c>
      <c r="AD22" s="170">
        <f>Sources!$C$8</f>
        <v/>
      </c>
      <c r="AE22" s="169">
        <f>Sources!$C$9</f>
        <v/>
      </c>
      <c r="AF22" s="167">
        <f>R22*AC22*Sources!$C$13</f>
        <v/>
      </c>
      <c r="AG22" s="168">
        <f>R22*AD22*Sources!$C$13</f>
        <v/>
      </c>
      <c r="AH22" s="167">
        <f>R22*AE22*Sources!$C$13</f>
        <v/>
      </c>
      <c r="AI22" s="47">
        <f>1+COUNTIFS($D$7:$D$406,D22,$Q$7:$Q$406,"&gt;"&amp;Q22)</f>
        <v/>
      </c>
      <c r="AJ22" s="47">
        <f>COUNTIF($D$7:$D$406,D22)</f>
        <v/>
      </c>
      <c r="AK22" s="168">
        <f>SUMIF($D$7:$D$406,D22,$Q$7:$Q$406)</f>
        <v/>
      </c>
      <c r="AL22" s="48" t="inlineStr">
        <is>
          <t>https://www.openstreetmap.org/?mlat=51.0497515&amp;mlon=13.7571514#map=19/51.0497515/13.7571514</t>
        </is>
      </c>
    </row>
    <row r="23" ht="15" customHeight="1" s="94">
      <c r="A23" s="47" t="n">
        <v>17</v>
      </c>
      <c r="B23" s="48" t="inlineStr">
        <is>
          <t>O0172</t>
        </is>
      </c>
      <c r="C23" s="48" t="inlineStr">
        <is>
          <t>Brückenstraße / Bahnhofstraße</t>
        </is>
      </c>
      <c r="D23" s="48" t="inlineStr">
        <is>
          <t>Elsa-Brändström-Schule der F+U Sachsen gGmbH freie Fachschule für Sozialwesen (Schule in freier Trägerschaft)</t>
        </is>
      </c>
      <c r="E23" s="48" t="inlineStr">
        <is>
          <t>Rathausstraße 7, 09111 Chemnitz</t>
        </is>
      </c>
      <c r="F23" s="48" t="inlineStr">
        <is>
          <t>Chemnitz</t>
        </is>
      </c>
      <c r="G23" s="165" t="n">
        <v>322.8</v>
      </c>
      <c r="H23" s="166" t="n">
        <v>12.9264899446667</v>
      </c>
      <c r="I23" s="166" t="n">
        <v>50.8337775740001</v>
      </c>
      <c r="J23" s="47">
        <f>COUNTIF(Accident_Events!$B$5:$B$4031,B23)</f>
        <v/>
      </c>
      <c r="K23" s="47">
        <f>COUNTIFS(Accident_Events!$B$5:$B$4031,B23,Accident_Events!$G$5:$G$4031,1)</f>
        <v/>
      </c>
      <c r="L23" s="47">
        <f>COUNTIFS(Accident_Events!$B$5:$B$4031,B23,Accident_Events!$G$5:$G$4031,2)</f>
        <v/>
      </c>
      <c r="M23" s="47">
        <f>COUNTIFS(Accident_Events!$B$5:$B$4031,B23,Accident_Events!$G$5:$G$4031,3)</f>
        <v/>
      </c>
      <c r="N23" s="167">
        <f>K23*Sources!$F$24</f>
        <v/>
      </c>
      <c r="O23" s="167">
        <f>L23*Sources!$F$25</f>
        <v/>
      </c>
      <c r="P23" s="167">
        <f>M23*Sources!$F$26</f>
        <v/>
      </c>
      <c r="Q23" s="168">
        <f>SUM(N23:P23)</f>
        <v/>
      </c>
      <c r="R23" s="167">
        <f>Q23/Sources!$C$6</f>
        <v/>
      </c>
      <c r="S23" s="48" t="inlineStr">
        <is>
          <t>Major arterial road</t>
        </is>
      </c>
      <c r="T23" s="48" t="inlineStr">
        <is>
          <t>Junction</t>
        </is>
      </c>
      <c r="U23" s="48" t="n">
        <v>4</v>
      </c>
      <c r="V23" s="48" t="inlineStr">
        <is>
          <t>yes</t>
        </is>
      </c>
      <c r="W23" s="48" t="inlineStr">
        <is>
          <t>yes</t>
        </is>
      </c>
      <c r="X23" s="48" t="inlineStr">
        <is>
          <t>not found</t>
        </is>
      </c>
      <c r="Y23" s="48" t="inlineStr">
        <is>
          <t>yes</t>
        </is>
      </c>
      <c r="Z23" s="53" t="inlineStr">
        <is>
          <t>C</t>
        </is>
      </c>
      <c r="AA23" s="53" t="inlineStr">
        <is>
          <t>4 or more lanes: large road cross-section → cost class C.</t>
        </is>
      </c>
      <c r="AB23" s="168">
        <f>Sources!$C$17</f>
        <v/>
      </c>
      <c r="AC23" s="169">
        <f>Sources!$C$7</f>
        <v/>
      </c>
      <c r="AD23" s="170">
        <f>Sources!$C$8</f>
        <v/>
      </c>
      <c r="AE23" s="169">
        <f>Sources!$C$9</f>
        <v/>
      </c>
      <c r="AF23" s="167">
        <f>R23*AC23*Sources!$C$13</f>
        <v/>
      </c>
      <c r="AG23" s="168">
        <f>R23*AD23*Sources!$C$13</f>
        <v/>
      </c>
      <c r="AH23" s="167">
        <f>R23*AE23*Sources!$C$13</f>
        <v/>
      </c>
      <c r="AI23" s="47">
        <f>1+COUNTIFS($D$7:$D$406,D23,$Q$7:$Q$406,"&gt;"&amp;Q23)</f>
        <v/>
      </c>
      <c r="AJ23" s="47">
        <f>COUNTIF($D$7:$D$406,D23)</f>
        <v/>
      </c>
      <c r="AK23" s="168">
        <f>SUMIF($D$7:$D$406,D23,$Q$7:$Q$406)</f>
        <v/>
      </c>
      <c r="AL23" s="48" t="inlineStr">
        <is>
          <t>https://www.openstreetmap.org/?mlat=50.8337776&amp;mlon=12.9264899#map=19/50.8337776/12.9264899</t>
        </is>
      </c>
    </row>
    <row r="24" ht="15" customHeight="1" s="94">
      <c r="A24" s="47" t="n">
        <v>18</v>
      </c>
      <c r="B24" s="48" t="inlineStr">
        <is>
          <t>O1542</t>
        </is>
      </c>
      <c r="C24" s="48" t="inlineStr">
        <is>
          <t>Johannisplatz / Querstraße</t>
        </is>
      </c>
      <c r="D24" s="48" t="inlineStr">
        <is>
          <t>Henriette-Goldschmidt-Schule - Berufliches Schulzentrum der Stadt Leipzig</t>
        </is>
      </c>
      <c r="E24" s="48" t="inlineStr">
        <is>
          <t>Goldschmidtstraße 20, 04103 Leipzig</t>
        </is>
      </c>
      <c r="F24" s="48" t="inlineStr">
        <is>
          <t>Leipzig</t>
        </is>
      </c>
      <c r="G24" s="165" t="n">
        <v>249.6</v>
      </c>
      <c r="H24" s="166" t="n">
        <v>12.3851835032501</v>
      </c>
      <c r="I24" s="166" t="n">
        <v>51.3381451357501</v>
      </c>
      <c r="J24" s="47">
        <f>COUNTIF(Accident_Events!$B$5:$B$4031,B24)</f>
        <v/>
      </c>
      <c r="K24" s="47">
        <f>COUNTIFS(Accident_Events!$B$5:$B$4031,B24,Accident_Events!$G$5:$G$4031,1)</f>
        <v/>
      </c>
      <c r="L24" s="47">
        <f>COUNTIFS(Accident_Events!$B$5:$B$4031,B24,Accident_Events!$G$5:$G$4031,2)</f>
        <v/>
      </c>
      <c r="M24" s="47">
        <f>COUNTIFS(Accident_Events!$B$5:$B$4031,B24,Accident_Events!$G$5:$G$4031,3)</f>
        <v/>
      </c>
      <c r="N24" s="167">
        <f>K24*Sources!$F$24</f>
        <v/>
      </c>
      <c r="O24" s="167">
        <f>L24*Sources!$F$25</f>
        <v/>
      </c>
      <c r="P24" s="167">
        <f>M24*Sources!$F$26</f>
        <v/>
      </c>
      <c r="Q24" s="168">
        <f>SUM(N24:P24)</f>
        <v/>
      </c>
      <c r="R24" s="167">
        <f>Q24/Sources!$C$6</f>
        <v/>
      </c>
      <c r="S24" s="48" t="inlineStr">
        <is>
          <t>Important main/connecting road</t>
        </is>
      </c>
      <c r="T24" s="48" t="inlineStr">
        <is>
          <t>Junction</t>
        </is>
      </c>
      <c r="U24" s="48" t="n">
        <v>5</v>
      </c>
      <c r="V24" s="48" t="inlineStr">
        <is>
          <t>yes</t>
        </is>
      </c>
      <c r="W24" s="48" t="inlineStr">
        <is>
          <t>yes</t>
        </is>
      </c>
      <c r="X24" s="48" t="inlineStr">
        <is>
          <t>yes</t>
        </is>
      </c>
      <c r="Y24" s="48" t="inlineStr">
        <is>
          <t>yes</t>
        </is>
      </c>
      <c r="Z24" s="53" t="inlineStr">
        <is>
          <t>C</t>
        </is>
      </c>
      <c r="AA24" s="53" t="inlineStr">
        <is>
          <t>4 or more lanes: large road cross-section → cost class C.</t>
        </is>
      </c>
      <c r="AB24" s="168">
        <f>Sources!$C$17</f>
        <v/>
      </c>
      <c r="AC24" s="169">
        <f>Sources!$C$7</f>
        <v/>
      </c>
      <c r="AD24" s="170">
        <f>Sources!$C$8</f>
        <v/>
      </c>
      <c r="AE24" s="169">
        <f>Sources!$C$9</f>
        <v/>
      </c>
      <c r="AF24" s="167">
        <f>R24*AC24*Sources!$C$13</f>
        <v/>
      </c>
      <c r="AG24" s="168">
        <f>R24*AD24*Sources!$C$13</f>
        <v/>
      </c>
      <c r="AH24" s="167">
        <f>R24*AE24*Sources!$C$13</f>
        <v/>
      </c>
      <c r="AI24" s="47">
        <f>1+COUNTIFS($D$7:$D$406,D24,$Q$7:$Q$406,"&gt;"&amp;Q24)</f>
        <v/>
      </c>
      <c r="AJ24" s="47">
        <f>COUNTIF($D$7:$D$406,D24)</f>
        <v/>
      </c>
      <c r="AK24" s="168">
        <f>SUMIF($D$7:$D$406,D24,$Q$7:$Q$406)</f>
        <v/>
      </c>
      <c r="AL24" s="48" t="inlineStr">
        <is>
          <t>https://www.openstreetmap.org/?mlat=51.3381451&amp;mlon=12.3851835#map=19/51.3381451/12.3851835</t>
        </is>
      </c>
    </row>
    <row r="25" ht="15" customHeight="1" s="94">
      <c r="A25" s="47" t="n">
        <v>19</v>
      </c>
      <c r="B25" s="48" t="inlineStr">
        <is>
          <t>O0861</t>
        </is>
      </c>
      <c r="C25" s="48" t="inlineStr">
        <is>
          <t>Keplerstraße / Reicker Straße</t>
        </is>
      </c>
      <c r="D25" s="48" t="inlineStr">
        <is>
          <t>Julius-Ambrosius-Hülße-Gymnasium Dresden</t>
        </is>
      </c>
      <c r="E25" s="48" t="inlineStr">
        <is>
          <t>Hülßestraße 16, 01237 Dresden</t>
        </is>
      </c>
      <c r="F25" s="48" t="inlineStr">
        <is>
          <t>Dresden</t>
        </is>
      </c>
      <c r="G25" s="165" t="n">
        <v>489.4</v>
      </c>
      <c r="H25" s="166" t="n">
        <v>13.786918496</v>
      </c>
      <c r="I25" s="166" t="n">
        <v>51.0157506020001</v>
      </c>
      <c r="J25" s="47">
        <f>COUNTIF(Accident_Events!$B$5:$B$4031,B25)</f>
        <v/>
      </c>
      <c r="K25" s="47">
        <f>COUNTIFS(Accident_Events!$B$5:$B$4031,B25,Accident_Events!$G$5:$G$4031,1)</f>
        <v/>
      </c>
      <c r="L25" s="47">
        <f>COUNTIFS(Accident_Events!$B$5:$B$4031,B25,Accident_Events!$G$5:$G$4031,2)</f>
        <v/>
      </c>
      <c r="M25" s="47">
        <f>COUNTIFS(Accident_Events!$B$5:$B$4031,B25,Accident_Events!$G$5:$G$4031,3)</f>
        <v/>
      </c>
      <c r="N25" s="167">
        <f>K25*Sources!$F$24</f>
        <v/>
      </c>
      <c r="O25" s="167">
        <f>L25*Sources!$F$25</f>
        <v/>
      </c>
      <c r="P25" s="167">
        <f>M25*Sources!$F$26</f>
        <v/>
      </c>
      <c r="Q25" s="168">
        <f>SUM(N25:P25)</f>
        <v/>
      </c>
      <c r="R25" s="167">
        <f>Q25/Sources!$C$6</f>
        <v/>
      </c>
      <c r="S25" s="48" t="inlineStr">
        <is>
          <t>Collector/connecting road</t>
        </is>
      </c>
      <c r="T25" s="48" t="inlineStr">
        <is>
          <t>Junction</t>
        </is>
      </c>
      <c r="U25" s="48" t="n">
        <v>3</v>
      </c>
      <c r="V25" s="48" t="inlineStr">
        <is>
          <t>yes</t>
        </is>
      </c>
      <c r="W25" s="48" t="inlineStr">
        <is>
          <t>yes</t>
        </is>
      </c>
      <c r="X25" s="48" t="inlineStr">
        <is>
          <t>not found</t>
        </is>
      </c>
      <c r="Y25" s="48" t="inlineStr">
        <is>
          <t>not found</t>
        </is>
      </c>
      <c r="Z25" s="53" t="inlineStr">
        <is>
          <t>B</t>
        </is>
      </c>
      <c r="AA25" s="53" t="inlineStr">
        <is>
          <t>Standard road area/main or collector road, or up to 3 lanes → cost class B.</t>
        </is>
      </c>
      <c r="AB25" s="168">
        <f>Sources!$C$17</f>
        <v/>
      </c>
      <c r="AC25" s="169">
        <f>Sources!$C$7</f>
        <v/>
      </c>
      <c r="AD25" s="170">
        <f>Sources!$C$8</f>
        <v/>
      </c>
      <c r="AE25" s="169">
        <f>Sources!$C$9</f>
        <v/>
      </c>
      <c r="AF25" s="167">
        <f>R25*AC25*Sources!$C$13</f>
        <v/>
      </c>
      <c r="AG25" s="168">
        <f>R25*AD25*Sources!$C$13</f>
        <v/>
      </c>
      <c r="AH25" s="167">
        <f>R25*AE25*Sources!$C$13</f>
        <v/>
      </c>
      <c r="AI25" s="47">
        <f>1+COUNTIFS($D$7:$D$406,D25,$Q$7:$Q$406,"&gt;"&amp;Q25)</f>
        <v/>
      </c>
      <c r="AJ25" s="47">
        <f>COUNTIF($D$7:$D$406,D25)</f>
        <v/>
      </c>
      <c r="AK25" s="168">
        <f>SUMIF($D$7:$D$406,D25,$Q$7:$Q$406)</f>
        <v/>
      </c>
      <c r="AL25" s="48" t="inlineStr">
        <is>
          <t>https://www.openstreetmap.org/?mlat=51.0157506&amp;mlon=13.7869185#map=19/51.0157506/13.7869185</t>
        </is>
      </c>
    </row>
    <row r="26" ht="15" customHeight="1" s="94">
      <c r="A26" s="47" t="n">
        <v>20</v>
      </c>
      <c r="B26" s="48" t="inlineStr">
        <is>
          <t>O0529</t>
        </is>
      </c>
      <c r="C26" s="48" t="inlineStr">
        <is>
          <t>Österreicher Straße / Leubener Straße</t>
        </is>
      </c>
      <c r="D26" s="48" t="inlineStr">
        <is>
          <t>64. Oberschule Dresden</t>
        </is>
      </c>
      <c r="E26" s="48" t="inlineStr">
        <is>
          <t>Linzer Straße 1, 01279 Dresden</t>
        </is>
      </c>
      <c r="F26" s="48" t="inlineStr">
        <is>
          <t>Dresden</t>
        </is>
      </c>
      <c r="G26" s="165" t="n">
        <v>118.5</v>
      </c>
      <c r="H26" s="166" t="n">
        <v>13.8374840600001</v>
      </c>
      <c r="I26" s="166" t="n">
        <v>51.0248136690001</v>
      </c>
      <c r="J26" s="47">
        <f>COUNTIF(Accident_Events!$B$5:$B$4031,B26)</f>
        <v/>
      </c>
      <c r="K26" s="47">
        <f>COUNTIFS(Accident_Events!$B$5:$B$4031,B26,Accident_Events!$G$5:$G$4031,1)</f>
        <v/>
      </c>
      <c r="L26" s="47">
        <f>COUNTIFS(Accident_Events!$B$5:$B$4031,B26,Accident_Events!$G$5:$G$4031,2)</f>
        <v/>
      </c>
      <c r="M26" s="47">
        <f>COUNTIFS(Accident_Events!$B$5:$B$4031,B26,Accident_Events!$G$5:$G$4031,3)</f>
        <v/>
      </c>
      <c r="N26" s="167">
        <f>K26*Sources!$F$24</f>
        <v/>
      </c>
      <c r="O26" s="167">
        <f>L26*Sources!$F$25</f>
        <v/>
      </c>
      <c r="P26" s="167">
        <f>M26*Sources!$F$26</f>
        <v/>
      </c>
      <c r="Q26" s="168">
        <f>SUM(N26:P26)</f>
        <v/>
      </c>
      <c r="R26" s="167">
        <f>Q26/Sources!$C$6</f>
        <v/>
      </c>
      <c r="S26" s="48" t="inlineStr">
        <is>
          <t>Important main/connecting road</t>
        </is>
      </c>
      <c r="T26" s="48" t="inlineStr">
        <is>
          <t>Junction</t>
        </is>
      </c>
      <c r="U26" s="48" t="n">
        <v>2</v>
      </c>
      <c r="V26" s="48" t="inlineStr">
        <is>
          <t>yes</t>
        </is>
      </c>
      <c r="W26" s="48" t="inlineStr">
        <is>
          <t>yes</t>
        </is>
      </c>
      <c r="X26" s="48" t="inlineStr">
        <is>
          <t>not found</t>
        </is>
      </c>
      <c r="Y26" s="48" t="inlineStr">
        <is>
          <t>yes</t>
        </is>
      </c>
      <c r="Z26" s="53" t="inlineStr">
        <is>
          <t>B</t>
        </is>
      </c>
      <c r="AA26" s="53" t="inlineStr">
        <is>
          <t>Standard road area/main or collector road, or up to 3 lanes → cost class B.</t>
        </is>
      </c>
      <c r="AB26" s="168">
        <f>Sources!$C$17</f>
        <v/>
      </c>
      <c r="AC26" s="169">
        <f>Sources!$C$7</f>
        <v/>
      </c>
      <c r="AD26" s="170">
        <f>Sources!$C$8</f>
        <v/>
      </c>
      <c r="AE26" s="169">
        <f>Sources!$C$9</f>
        <v/>
      </c>
      <c r="AF26" s="167">
        <f>R26*AC26*Sources!$C$13</f>
        <v/>
      </c>
      <c r="AG26" s="168">
        <f>R26*AD26*Sources!$C$13</f>
        <v/>
      </c>
      <c r="AH26" s="167">
        <f>R26*AE26*Sources!$C$13</f>
        <v/>
      </c>
      <c r="AI26" s="47">
        <f>1+COUNTIFS($D$7:$D$406,D26,$Q$7:$Q$406,"&gt;"&amp;Q26)</f>
        <v/>
      </c>
      <c r="AJ26" s="47">
        <f>COUNTIF($D$7:$D$406,D26)</f>
        <v/>
      </c>
      <c r="AK26" s="168">
        <f>SUMIF($D$7:$D$406,D26,$Q$7:$Q$406)</f>
        <v/>
      </c>
      <c r="AL26" s="48" t="inlineStr">
        <is>
          <t>https://www.openstreetmap.org/?mlat=51.0248137&amp;mlon=13.8374841#map=19/51.0248137/13.8374841</t>
        </is>
      </c>
    </row>
    <row r="27" ht="15" customHeight="1" s="94">
      <c r="A27" s="47" t="n">
        <v>21</v>
      </c>
      <c r="B27" s="48" t="inlineStr">
        <is>
          <t>O1777</t>
        </is>
      </c>
      <c r="C27" s="48" t="inlineStr">
        <is>
          <t>Eisenbahnstraße / Hermann-Liebmann-Straße</t>
        </is>
      </c>
      <c r="D27" s="48" t="inlineStr">
        <is>
          <t>Schule am Rabet - Grundschule der Stadt Leipzig</t>
        </is>
      </c>
      <c r="E27" s="48" t="inlineStr">
        <is>
          <t>Eisenbahnstraße 50, 04315 Leipzig</t>
        </is>
      </c>
      <c r="F27" s="48" t="inlineStr">
        <is>
          <t>Leipzig</t>
        </is>
      </c>
      <c r="G27" s="165" t="n">
        <v>355.3</v>
      </c>
      <c r="H27" s="166" t="n">
        <v>12.4058330660001</v>
      </c>
      <c r="I27" s="166" t="n">
        <v>51.3455350040001</v>
      </c>
      <c r="J27" s="47">
        <f>COUNTIF(Accident_Events!$B$5:$B$4031,B27)</f>
        <v/>
      </c>
      <c r="K27" s="47">
        <f>COUNTIFS(Accident_Events!$B$5:$B$4031,B27,Accident_Events!$G$5:$G$4031,1)</f>
        <v/>
      </c>
      <c r="L27" s="47">
        <f>COUNTIFS(Accident_Events!$B$5:$B$4031,B27,Accident_Events!$G$5:$G$4031,2)</f>
        <v/>
      </c>
      <c r="M27" s="47">
        <f>COUNTIFS(Accident_Events!$B$5:$B$4031,B27,Accident_Events!$G$5:$G$4031,3)</f>
        <v/>
      </c>
      <c r="N27" s="167">
        <f>K27*Sources!$F$24</f>
        <v/>
      </c>
      <c r="O27" s="167">
        <f>L27*Sources!$F$25</f>
        <v/>
      </c>
      <c r="P27" s="167">
        <f>M27*Sources!$F$26</f>
        <v/>
      </c>
      <c r="Q27" s="168">
        <f>SUM(N27:P27)</f>
        <v/>
      </c>
      <c r="R27" s="167">
        <f>Q27/Sources!$C$6</f>
        <v/>
      </c>
      <c r="S27" s="48" t="inlineStr">
        <is>
          <t>Important main/connecting road</t>
        </is>
      </c>
      <c r="T27" s="48" t="inlineStr">
        <is>
          <t>Junction</t>
        </is>
      </c>
      <c r="U27" s="48" t="n">
        <v>4</v>
      </c>
      <c r="V27" s="48" t="inlineStr">
        <is>
          <t>yes</t>
        </is>
      </c>
      <c r="W27" s="48" t="inlineStr">
        <is>
          <t>yes</t>
        </is>
      </c>
      <c r="X27" s="48" t="inlineStr">
        <is>
          <t>not found</t>
        </is>
      </c>
      <c r="Y27" s="48" t="inlineStr">
        <is>
          <t>yes</t>
        </is>
      </c>
      <c r="Z27" s="53" t="inlineStr">
        <is>
          <t>C</t>
        </is>
      </c>
      <c r="AA27" s="53" t="inlineStr">
        <is>
          <t>4 or more lanes: large road cross-section → cost class C.</t>
        </is>
      </c>
      <c r="AB27" s="168">
        <f>Sources!$C$17</f>
        <v/>
      </c>
      <c r="AC27" s="169">
        <f>Sources!$C$7</f>
        <v/>
      </c>
      <c r="AD27" s="170">
        <f>Sources!$C$8</f>
        <v/>
      </c>
      <c r="AE27" s="169">
        <f>Sources!$C$9</f>
        <v/>
      </c>
      <c r="AF27" s="167">
        <f>R27*AC27*Sources!$C$13</f>
        <v/>
      </c>
      <c r="AG27" s="168">
        <f>R27*AD27*Sources!$C$13</f>
        <v/>
      </c>
      <c r="AH27" s="167">
        <f>R27*AE27*Sources!$C$13</f>
        <v/>
      </c>
      <c r="AI27" s="47">
        <f>1+COUNTIFS($D$7:$D$406,D27,$Q$7:$Q$406,"&gt;"&amp;Q27)</f>
        <v/>
      </c>
      <c r="AJ27" s="47">
        <f>COUNTIF($D$7:$D$406,D27)</f>
        <v/>
      </c>
      <c r="AK27" s="168">
        <f>SUMIF($D$7:$D$406,D27,$Q$7:$Q$406)</f>
        <v/>
      </c>
      <c r="AL27" s="48" t="inlineStr">
        <is>
          <t>https://www.openstreetmap.org/?mlat=51.3455350&amp;mlon=12.4058331#map=19/51.3455350/12.4058331</t>
        </is>
      </c>
    </row>
    <row r="28" ht="15" customHeight="1" s="94">
      <c r="A28" s="47" t="n">
        <v>22</v>
      </c>
      <c r="B28" s="48" t="inlineStr">
        <is>
          <t>O0333</t>
        </is>
      </c>
      <c r="C28" s="48" t="inlineStr">
        <is>
          <t>Zwinglistraße / Comeniusstraße</t>
        </is>
      </c>
      <c r="D28" s="48" t="inlineStr">
        <is>
          <t>108. Grundschule Dresden "Sonnenblumenschule"</t>
        </is>
      </c>
      <c r="E28" s="48" t="inlineStr">
        <is>
          <t>Hepkestraße 28, 01309 Dresden</t>
        </is>
      </c>
      <c r="F28" s="48" t="inlineStr">
        <is>
          <t>Dresden</t>
        </is>
      </c>
      <c r="G28" s="165" t="n">
        <v>234.4</v>
      </c>
      <c r="H28" s="166" t="n">
        <v>13.7853226687778</v>
      </c>
      <c r="I28" s="166" t="n">
        <v>51.0359500868889</v>
      </c>
      <c r="J28" s="47">
        <f>COUNTIF(Accident_Events!$B$5:$B$4031,B28)</f>
        <v/>
      </c>
      <c r="K28" s="47">
        <f>COUNTIFS(Accident_Events!$B$5:$B$4031,B28,Accident_Events!$G$5:$G$4031,1)</f>
        <v/>
      </c>
      <c r="L28" s="47">
        <f>COUNTIFS(Accident_Events!$B$5:$B$4031,B28,Accident_Events!$G$5:$G$4031,2)</f>
        <v/>
      </c>
      <c r="M28" s="47">
        <f>COUNTIFS(Accident_Events!$B$5:$B$4031,B28,Accident_Events!$G$5:$G$4031,3)</f>
        <v/>
      </c>
      <c r="N28" s="167">
        <f>K28*Sources!$F$24</f>
        <v/>
      </c>
      <c r="O28" s="167">
        <f>L28*Sources!$F$25</f>
        <v/>
      </c>
      <c r="P28" s="167">
        <f>M28*Sources!$F$26</f>
        <v/>
      </c>
      <c r="Q28" s="168">
        <f>SUM(N28:P28)</f>
        <v/>
      </c>
      <c r="R28" s="167">
        <f>Q28/Sources!$C$6</f>
        <v/>
      </c>
      <c r="S28" s="48" t="inlineStr">
        <is>
          <t>Collector/connecting road</t>
        </is>
      </c>
      <c r="T28" s="48" t="inlineStr">
        <is>
          <t>Junction</t>
        </is>
      </c>
      <c r="U28" s="48" t="n">
        <v>3</v>
      </c>
      <c r="V28" s="48" t="inlineStr">
        <is>
          <t>not found</t>
        </is>
      </c>
      <c r="W28" s="48" t="inlineStr">
        <is>
          <t>yes</t>
        </is>
      </c>
      <c r="X28" s="48" t="inlineStr">
        <is>
          <t>not found</t>
        </is>
      </c>
      <c r="Y28" s="48" t="inlineStr">
        <is>
          <t>yes</t>
        </is>
      </c>
      <c r="Z28" s="53" t="inlineStr">
        <is>
          <t>B</t>
        </is>
      </c>
      <c r="AA28" s="53" t="inlineStr">
        <is>
          <t>Standard road area/main or collector road, or up to 3 lanes → cost class B.</t>
        </is>
      </c>
      <c r="AB28" s="168">
        <f>Sources!$C$17</f>
        <v/>
      </c>
      <c r="AC28" s="169">
        <f>Sources!$C$7</f>
        <v/>
      </c>
      <c r="AD28" s="170">
        <f>Sources!$C$8</f>
        <v/>
      </c>
      <c r="AE28" s="169">
        <f>Sources!$C$9</f>
        <v/>
      </c>
      <c r="AF28" s="167">
        <f>R28*AC28*Sources!$C$13</f>
        <v/>
      </c>
      <c r="AG28" s="168">
        <f>R28*AD28*Sources!$C$13</f>
        <v/>
      </c>
      <c r="AH28" s="167">
        <f>R28*AE28*Sources!$C$13</f>
        <v/>
      </c>
      <c r="AI28" s="47">
        <f>1+COUNTIFS($D$7:$D$406,D28,$Q$7:$Q$406,"&gt;"&amp;Q28)</f>
        <v/>
      </c>
      <c r="AJ28" s="47">
        <f>COUNTIF($D$7:$D$406,D28)</f>
        <v/>
      </c>
      <c r="AK28" s="168">
        <f>SUMIF($D$7:$D$406,D28,$Q$7:$Q$406)</f>
        <v/>
      </c>
      <c r="AL28" s="48" t="inlineStr">
        <is>
          <t>https://www.openstreetmap.org/?mlat=51.0359501&amp;mlon=13.7853227#map=19/51.0359501/13.7853227</t>
        </is>
      </c>
    </row>
    <row r="29" ht="15" customHeight="1" s="94">
      <c r="A29" s="47" t="n">
        <v>23</v>
      </c>
      <c r="B29" s="48" t="inlineStr">
        <is>
          <t>O0341</t>
        </is>
      </c>
      <c r="C29" s="48" t="inlineStr">
        <is>
          <t>Fritz-Löffler-Straße / Reichenbachstraße (Studentenwerk)</t>
        </is>
      </c>
      <c r="D29" s="48" t="inlineStr">
        <is>
          <t>117. Grundschule Dresden "Ludwig Reichenbach"</t>
        </is>
      </c>
      <c r="E29" s="48" t="inlineStr">
        <is>
          <t>Reichenbachstraße 12, 01069 Dresden</t>
        </is>
      </c>
      <c r="F29" s="48" t="inlineStr">
        <is>
          <t>Dresden</t>
        </is>
      </c>
      <c r="G29" s="165" t="n">
        <v>197.1</v>
      </c>
      <c r="H29" s="166" t="n">
        <v>13.731202373</v>
      </c>
      <c r="I29" s="166" t="n">
        <v>51.0345147910001</v>
      </c>
      <c r="J29" s="47">
        <f>COUNTIF(Accident_Events!$B$5:$B$4031,B29)</f>
        <v/>
      </c>
      <c r="K29" s="47">
        <f>COUNTIFS(Accident_Events!$B$5:$B$4031,B29,Accident_Events!$G$5:$G$4031,1)</f>
        <v/>
      </c>
      <c r="L29" s="47">
        <f>COUNTIFS(Accident_Events!$B$5:$B$4031,B29,Accident_Events!$G$5:$G$4031,2)</f>
        <v/>
      </c>
      <c r="M29" s="47">
        <f>COUNTIFS(Accident_Events!$B$5:$B$4031,B29,Accident_Events!$G$5:$G$4031,3)</f>
        <v/>
      </c>
      <c r="N29" s="167">
        <f>K29*Sources!$F$24</f>
        <v/>
      </c>
      <c r="O29" s="167">
        <f>L29*Sources!$F$25</f>
        <v/>
      </c>
      <c r="P29" s="167">
        <f>M29*Sources!$F$26</f>
        <v/>
      </c>
      <c r="Q29" s="168">
        <f>SUM(N29:P29)</f>
        <v/>
      </c>
      <c r="R29" s="167">
        <f>Q29/Sources!$C$6</f>
        <v/>
      </c>
      <c r="S29" s="48" t="inlineStr">
        <is>
          <t>Major arterial road</t>
        </is>
      </c>
      <c r="T29" s="48" t="inlineStr">
        <is>
          <t>Junction</t>
        </is>
      </c>
      <c r="U29" s="48" t="n">
        <v>3</v>
      </c>
      <c r="V29" s="48" t="inlineStr">
        <is>
          <t>yes</t>
        </is>
      </c>
      <c r="W29" s="48" t="inlineStr">
        <is>
          <t>yes</t>
        </is>
      </c>
      <c r="X29" s="48" t="inlineStr">
        <is>
          <t>not found</t>
        </is>
      </c>
      <c r="Y29" s="48" t="inlineStr">
        <is>
          <t>yes</t>
        </is>
      </c>
      <c r="Z29" s="53" t="inlineStr">
        <is>
          <t>B</t>
        </is>
      </c>
      <c r="AA29" s="53" t="inlineStr">
        <is>
          <t>Standard road area/main or collector road, or up to 3 lanes → cost class B.</t>
        </is>
      </c>
      <c r="AB29" s="168">
        <f>Sources!$C$17</f>
        <v/>
      </c>
      <c r="AC29" s="169">
        <f>Sources!$C$7</f>
        <v/>
      </c>
      <c r="AD29" s="170">
        <f>Sources!$C$8</f>
        <v/>
      </c>
      <c r="AE29" s="169">
        <f>Sources!$C$9</f>
        <v/>
      </c>
      <c r="AF29" s="167">
        <f>R29*AC29*Sources!$C$13</f>
        <v/>
      </c>
      <c r="AG29" s="168">
        <f>R29*AD29*Sources!$C$13</f>
        <v/>
      </c>
      <c r="AH29" s="167">
        <f>R29*AE29*Sources!$C$13</f>
        <v/>
      </c>
      <c r="AI29" s="47">
        <f>1+COUNTIFS($D$7:$D$406,D29,$Q$7:$Q$406,"&gt;"&amp;Q29)</f>
        <v/>
      </c>
      <c r="AJ29" s="47">
        <f>COUNTIF($D$7:$D$406,D29)</f>
        <v/>
      </c>
      <c r="AK29" s="168">
        <f>SUMIF($D$7:$D$406,D29,$Q$7:$Q$406)</f>
        <v/>
      </c>
      <c r="AL29" s="48" t="inlineStr">
        <is>
          <t>https://www.openstreetmap.org/?mlat=51.0345148&amp;mlon=13.7312024#map=19/51.0345148/13.7312024</t>
        </is>
      </c>
    </row>
    <row r="30" ht="15" customHeight="1" s="94">
      <c r="A30" s="47" t="n">
        <v>24</v>
      </c>
      <c r="B30" s="48" t="inlineStr">
        <is>
          <t>O0694</t>
        </is>
      </c>
      <c r="C30" s="48" t="inlineStr">
        <is>
          <t>Fritz-Löffler-Straße / Am Hauptbahnhof</t>
        </is>
      </c>
      <c r="D30" s="48" t="inlineStr">
        <is>
          <t>Euro Akademie Fachoberschule für Wirtschaft und Verwaltung sowie Sozialwesen (Schule in freier Trägerschaft)</t>
        </is>
      </c>
      <c r="E30" s="48" t="inlineStr">
        <is>
          <t>Wiener Platz 6, 01069 Dresden</t>
        </is>
      </c>
      <c r="F30" s="48" t="inlineStr">
        <is>
          <t>Dresden</t>
        </is>
      </c>
      <c r="G30" s="165" t="n">
        <v>343.1</v>
      </c>
      <c r="H30" s="166" t="n">
        <v>13.7331891810001</v>
      </c>
      <c r="I30" s="166" t="n">
        <v>51.0389848410001</v>
      </c>
      <c r="J30" s="47">
        <f>COUNTIF(Accident_Events!$B$5:$B$4031,B30)</f>
        <v/>
      </c>
      <c r="K30" s="47">
        <f>COUNTIFS(Accident_Events!$B$5:$B$4031,B30,Accident_Events!$G$5:$G$4031,1)</f>
        <v/>
      </c>
      <c r="L30" s="47">
        <f>COUNTIFS(Accident_Events!$B$5:$B$4031,B30,Accident_Events!$G$5:$G$4031,2)</f>
        <v/>
      </c>
      <c r="M30" s="47">
        <f>COUNTIFS(Accident_Events!$B$5:$B$4031,B30,Accident_Events!$G$5:$G$4031,3)</f>
        <v/>
      </c>
      <c r="N30" s="167">
        <f>K30*Sources!$F$24</f>
        <v/>
      </c>
      <c r="O30" s="167">
        <f>L30*Sources!$F$25</f>
        <v/>
      </c>
      <c r="P30" s="167">
        <f>M30*Sources!$F$26</f>
        <v/>
      </c>
      <c r="Q30" s="168">
        <f>SUM(N30:P30)</f>
        <v/>
      </c>
      <c r="R30" s="167">
        <f>Q30/Sources!$C$6</f>
        <v/>
      </c>
      <c r="S30" s="48" t="inlineStr">
        <is>
          <t>Major arterial road</t>
        </is>
      </c>
      <c r="T30" s="48" t="inlineStr">
        <is>
          <t>Junction</t>
        </is>
      </c>
      <c r="U30" s="48" t="n">
        <v>4</v>
      </c>
      <c r="V30" s="48" t="inlineStr">
        <is>
          <t>yes</t>
        </is>
      </c>
      <c r="W30" s="48" t="inlineStr">
        <is>
          <t>yes</t>
        </is>
      </c>
      <c r="X30" s="48" t="inlineStr">
        <is>
          <t>not found</t>
        </is>
      </c>
      <c r="Y30" s="48" t="inlineStr">
        <is>
          <t>yes</t>
        </is>
      </c>
      <c r="Z30" s="53" t="inlineStr">
        <is>
          <t>C</t>
        </is>
      </c>
      <c r="AA30" s="53" t="inlineStr">
        <is>
          <t>4 or more lanes: large road cross-section → cost class C.</t>
        </is>
      </c>
      <c r="AB30" s="168">
        <f>Sources!$C$17</f>
        <v/>
      </c>
      <c r="AC30" s="169">
        <f>Sources!$C$7</f>
        <v/>
      </c>
      <c r="AD30" s="170">
        <f>Sources!$C$8</f>
        <v/>
      </c>
      <c r="AE30" s="169">
        <f>Sources!$C$9</f>
        <v/>
      </c>
      <c r="AF30" s="167">
        <f>R30*AC30*Sources!$C$13</f>
        <v/>
      </c>
      <c r="AG30" s="168">
        <f>R30*AD30*Sources!$C$13</f>
        <v/>
      </c>
      <c r="AH30" s="167">
        <f>R30*AE30*Sources!$C$13</f>
        <v/>
      </c>
      <c r="AI30" s="47">
        <f>1+COUNTIFS($D$7:$D$406,D30,$Q$7:$Q$406,"&gt;"&amp;Q30)</f>
        <v/>
      </c>
      <c r="AJ30" s="47">
        <f>COUNTIF($D$7:$D$406,D30)</f>
        <v/>
      </c>
      <c r="AK30" s="168">
        <f>SUMIF($D$7:$D$406,D30,$Q$7:$Q$406)</f>
        <v/>
      </c>
      <c r="AL30" s="48" t="inlineStr">
        <is>
          <t>https://www.openstreetmap.org/?mlat=51.0389848&amp;mlon=13.7331892#map=19/51.0389848/13.7331892</t>
        </is>
      </c>
    </row>
    <row r="31" ht="15" customHeight="1" s="94">
      <c r="A31" s="47" t="n">
        <v>25</v>
      </c>
      <c r="B31" s="48" t="inlineStr">
        <is>
          <t>O0780</t>
        </is>
      </c>
      <c r="C31" s="48" t="inlineStr">
        <is>
          <t>Königsbrücker Straße / Tannenstraße</t>
        </is>
      </c>
      <c r="D31" s="48" t="inlineStr">
        <is>
          <t>Gemeinschaftsschule Campus Cordis</t>
        </is>
      </c>
      <c r="E31" s="48" t="inlineStr">
        <is>
          <t>Stauffenbergallee 8, 01099 Dresden</t>
        </is>
      </c>
      <c r="F31" s="48" t="inlineStr">
        <is>
          <t>Dresden</t>
        </is>
      </c>
      <c r="G31" s="165" t="n">
        <v>431.8</v>
      </c>
      <c r="H31" s="166" t="n">
        <v>13.752977538</v>
      </c>
      <c r="I31" s="166" t="n">
        <v>51.0738920680001</v>
      </c>
      <c r="J31" s="47">
        <f>COUNTIF(Accident_Events!$B$5:$B$4031,B31)</f>
        <v/>
      </c>
      <c r="K31" s="47">
        <f>COUNTIFS(Accident_Events!$B$5:$B$4031,B31,Accident_Events!$G$5:$G$4031,1)</f>
        <v/>
      </c>
      <c r="L31" s="47">
        <f>COUNTIFS(Accident_Events!$B$5:$B$4031,B31,Accident_Events!$G$5:$G$4031,2)</f>
        <v/>
      </c>
      <c r="M31" s="47">
        <f>COUNTIFS(Accident_Events!$B$5:$B$4031,B31,Accident_Events!$G$5:$G$4031,3)</f>
        <v/>
      </c>
      <c r="N31" s="167">
        <f>K31*Sources!$F$24</f>
        <v/>
      </c>
      <c r="O31" s="167">
        <f>L31*Sources!$F$25</f>
        <v/>
      </c>
      <c r="P31" s="167">
        <f>M31*Sources!$F$26</f>
        <v/>
      </c>
      <c r="Q31" s="168">
        <f>SUM(N31:P31)</f>
        <v/>
      </c>
      <c r="R31" s="167">
        <f>Q31/Sources!$C$6</f>
        <v/>
      </c>
      <c r="S31" s="48" t="inlineStr">
        <is>
          <t>Major arterial road</t>
        </is>
      </c>
      <c r="T31" s="48" t="inlineStr">
        <is>
          <t>Junction</t>
        </is>
      </c>
      <c r="U31" s="48" t="n">
        <v>2</v>
      </c>
      <c r="V31" s="48" t="inlineStr">
        <is>
          <t>yes</t>
        </is>
      </c>
      <c r="W31" s="48" t="inlineStr">
        <is>
          <t>yes</t>
        </is>
      </c>
      <c r="X31" s="48" t="inlineStr">
        <is>
          <t>not found</t>
        </is>
      </c>
      <c r="Y31" s="48" t="inlineStr">
        <is>
          <t>not found</t>
        </is>
      </c>
      <c r="Z31" s="53" t="inlineStr">
        <is>
          <t>B</t>
        </is>
      </c>
      <c r="AA31" s="53" t="inlineStr">
        <is>
          <t>Standard road area/main or collector road, or up to 3 lanes → cost class B.</t>
        </is>
      </c>
      <c r="AB31" s="168">
        <f>Sources!$C$17</f>
        <v/>
      </c>
      <c r="AC31" s="169">
        <f>Sources!$C$7</f>
        <v/>
      </c>
      <c r="AD31" s="170">
        <f>Sources!$C$8</f>
        <v/>
      </c>
      <c r="AE31" s="169">
        <f>Sources!$C$9</f>
        <v/>
      </c>
      <c r="AF31" s="167">
        <f>R31*AC31*Sources!$C$13</f>
        <v/>
      </c>
      <c r="AG31" s="168">
        <f>R31*AD31*Sources!$C$13</f>
        <v/>
      </c>
      <c r="AH31" s="167">
        <f>R31*AE31*Sources!$C$13</f>
        <v/>
      </c>
      <c r="AI31" s="47">
        <f>1+COUNTIFS($D$7:$D$406,D31,$Q$7:$Q$406,"&gt;"&amp;Q31)</f>
        <v/>
      </c>
      <c r="AJ31" s="47">
        <f>COUNTIF($D$7:$D$406,D31)</f>
        <v/>
      </c>
      <c r="AK31" s="168">
        <f>SUMIF($D$7:$D$406,D31,$Q$7:$Q$406)</f>
        <v/>
      </c>
      <c r="AL31" s="48" t="inlineStr">
        <is>
          <t>https://www.openstreetmap.org/?mlat=51.0738921&amp;mlon=13.7529775#map=19/51.0738921/13.7529775</t>
        </is>
      </c>
    </row>
    <row r="32" ht="15" customHeight="1" s="94">
      <c r="A32" s="47" t="n">
        <v>26</v>
      </c>
      <c r="B32" s="48" t="inlineStr">
        <is>
          <t>O1524</t>
        </is>
      </c>
      <c r="C32" s="48" t="inlineStr">
        <is>
          <t>Prager Straße / Gerichtsweg</t>
        </is>
      </c>
      <c r="D32" s="48" t="inlineStr">
        <is>
          <t>Gutenbergschule - Berufliches Schulzentrum der Stadt Leipzig</t>
        </is>
      </c>
      <c r="E32" s="48" t="inlineStr">
        <is>
          <t>Gutenbergplatz 8, 04103 Leipzig</t>
        </is>
      </c>
      <c r="F32" s="48" t="inlineStr">
        <is>
          <t>Leipzig</t>
        </is>
      </c>
      <c r="G32" s="165" t="n">
        <v>190.2</v>
      </c>
      <c r="H32" s="166" t="n">
        <v>12.3926650325</v>
      </c>
      <c r="I32" s="166" t="n">
        <v>51.33408636875</v>
      </c>
      <c r="J32" s="47">
        <f>COUNTIF(Accident_Events!$B$5:$B$4031,B32)</f>
        <v/>
      </c>
      <c r="K32" s="47">
        <f>COUNTIFS(Accident_Events!$B$5:$B$4031,B32,Accident_Events!$G$5:$G$4031,1)</f>
        <v/>
      </c>
      <c r="L32" s="47">
        <f>COUNTIFS(Accident_Events!$B$5:$B$4031,B32,Accident_Events!$G$5:$G$4031,2)</f>
        <v/>
      </c>
      <c r="M32" s="47">
        <f>COUNTIFS(Accident_Events!$B$5:$B$4031,B32,Accident_Events!$G$5:$G$4031,3)</f>
        <v/>
      </c>
      <c r="N32" s="167">
        <f>K32*Sources!$F$24</f>
        <v/>
      </c>
      <c r="O32" s="167">
        <f>L32*Sources!$F$25</f>
        <v/>
      </c>
      <c r="P32" s="167">
        <f>M32*Sources!$F$26</f>
        <v/>
      </c>
      <c r="Q32" s="168">
        <f>SUM(N32:P32)</f>
        <v/>
      </c>
      <c r="R32" s="167">
        <f>Q32/Sources!$C$6</f>
        <v/>
      </c>
      <c r="S32" s="48" t="inlineStr">
        <is>
          <t>Major arterial road</t>
        </is>
      </c>
      <c r="T32" s="48" t="inlineStr">
        <is>
          <t>Junction</t>
        </is>
      </c>
      <c r="U32" s="48" t="n">
        <v>2</v>
      </c>
      <c r="V32" s="48" t="inlineStr">
        <is>
          <t>yes</t>
        </is>
      </c>
      <c r="W32" s="48" t="inlineStr">
        <is>
          <t>yes</t>
        </is>
      </c>
      <c r="X32" s="48" t="inlineStr">
        <is>
          <t>not found</t>
        </is>
      </c>
      <c r="Y32" s="48" t="inlineStr">
        <is>
          <t>yes</t>
        </is>
      </c>
      <c r="Z32" s="53" t="inlineStr">
        <is>
          <t>B</t>
        </is>
      </c>
      <c r="AA32" s="53" t="inlineStr">
        <is>
          <t>Standard road area/main or collector road, or up to 3 lanes → cost class B.</t>
        </is>
      </c>
      <c r="AB32" s="168">
        <f>Sources!$C$17</f>
        <v/>
      </c>
      <c r="AC32" s="169">
        <f>Sources!$C$7</f>
        <v/>
      </c>
      <c r="AD32" s="170">
        <f>Sources!$C$8</f>
        <v/>
      </c>
      <c r="AE32" s="169">
        <f>Sources!$C$9</f>
        <v/>
      </c>
      <c r="AF32" s="167">
        <f>R32*AC32*Sources!$C$13</f>
        <v/>
      </c>
      <c r="AG32" s="168">
        <f>R32*AD32*Sources!$C$13</f>
        <v/>
      </c>
      <c r="AH32" s="167">
        <f>R32*AE32*Sources!$C$13</f>
        <v/>
      </c>
      <c r="AI32" s="47">
        <f>1+COUNTIFS($D$7:$D$406,D32,$Q$7:$Q$406,"&gt;"&amp;Q32)</f>
        <v/>
      </c>
      <c r="AJ32" s="47">
        <f>COUNTIF($D$7:$D$406,D32)</f>
        <v/>
      </c>
      <c r="AK32" s="168">
        <f>SUMIF($D$7:$D$406,D32,$Q$7:$Q$406)</f>
        <v/>
      </c>
      <c r="AL32" s="48" t="inlineStr">
        <is>
          <t>https://www.openstreetmap.org/?mlat=51.3340864&amp;mlon=12.3926650#map=19/51.3340864/12.3926650</t>
        </is>
      </c>
    </row>
    <row r="33" ht="15" customHeight="1" s="94">
      <c r="A33" s="47" t="n">
        <v>27</v>
      </c>
      <c r="B33" s="48" t="inlineStr">
        <is>
          <t>O0591</t>
        </is>
      </c>
      <c r="C33" s="48" t="inlineStr">
        <is>
          <t>Mathildenstraße / Grunaer Straße</t>
        </is>
      </c>
      <c r="D33" s="48" t="inlineStr">
        <is>
          <t>AFBB Dresden Fachoberschule - Staatlich anerkannte Ersatzschule - (Schule in freier Trägerschaft)</t>
        </is>
      </c>
      <c r="E33" s="48" t="inlineStr">
        <is>
          <t>Blochmannstraße 2, 01069 Dresden</t>
        </is>
      </c>
      <c r="F33" s="48" t="inlineStr">
        <is>
          <t>Dresden</t>
        </is>
      </c>
      <c r="G33" s="165" t="n">
        <v>186</v>
      </c>
      <c r="H33" s="166" t="n">
        <v>13.751610226</v>
      </c>
      <c r="I33" s="166" t="n">
        <v>51.0472263433334</v>
      </c>
      <c r="J33" s="47">
        <f>COUNTIF(Accident_Events!$B$5:$B$4031,B33)</f>
        <v/>
      </c>
      <c r="K33" s="47">
        <f>COUNTIFS(Accident_Events!$B$5:$B$4031,B33,Accident_Events!$G$5:$G$4031,1)</f>
        <v/>
      </c>
      <c r="L33" s="47">
        <f>COUNTIFS(Accident_Events!$B$5:$B$4031,B33,Accident_Events!$G$5:$G$4031,2)</f>
        <v/>
      </c>
      <c r="M33" s="47">
        <f>COUNTIFS(Accident_Events!$B$5:$B$4031,B33,Accident_Events!$G$5:$G$4031,3)</f>
        <v/>
      </c>
      <c r="N33" s="167">
        <f>K33*Sources!$F$24</f>
        <v/>
      </c>
      <c r="O33" s="167">
        <f>L33*Sources!$F$25</f>
        <v/>
      </c>
      <c r="P33" s="167">
        <f>M33*Sources!$F$26</f>
        <v/>
      </c>
      <c r="Q33" s="168">
        <f>SUM(N33:P33)</f>
        <v/>
      </c>
      <c r="R33" s="167">
        <f>Q33/Sources!$C$6</f>
        <v/>
      </c>
      <c r="S33" s="48" t="inlineStr">
        <is>
          <t>Important main/connecting road</t>
        </is>
      </c>
      <c r="T33" s="48" t="inlineStr">
        <is>
          <t>Junction</t>
        </is>
      </c>
      <c r="U33" s="48" t="n">
        <v>3</v>
      </c>
      <c r="V33" s="48" t="inlineStr">
        <is>
          <t>not found</t>
        </is>
      </c>
      <c r="W33" s="48" t="inlineStr">
        <is>
          <t>yes</t>
        </is>
      </c>
      <c r="X33" s="48" t="inlineStr">
        <is>
          <t>not found</t>
        </is>
      </c>
      <c r="Y33" s="48" t="inlineStr">
        <is>
          <t>yes</t>
        </is>
      </c>
      <c r="Z33" s="53" t="inlineStr">
        <is>
          <t>B</t>
        </is>
      </c>
      <c r="AA33" s="53" t="inlineStr">
        <is>
          <t>Standard road area/main or collector road, or up to 3 lanes → cost class B.</t>
        </is>
      </c>
      <c r="AB33" s="168">
        <f>Sources!$C$17</f>
        <v/>
      </c>
      <c r="AC33" s="169">
        <f>Sources!$C$7</f>
        <v/>
      </c>
      <c r="AD33" s="170">
        <f>Sources!$C$8</f>
        <v/>
      </c>
      <c r="AE33" s="169">
        <f>Sources!$C$9</f>
        <v/>
      </c>
      <c r="AF33" s="167">
        <f>R33*AC33*Sources!$C$13</f>
        <v/>
      </c>
      <c r="AG33" s="168">
        <f>R33*AD33*Sources!$C$13</f>
        <v/>
      </c>
      <c r="AH33" s="167">
        <f>R33*AE33*Sources!$C$13</f>
        <v/>
      </c>
      <c r="AI33" s="47">
        <f>1+COUNTIFS($D$7:$D$406,D33,$Q$7:$Q$406,"&gt;"&amp;Q33)</f>
        <v/>
      </c>
      <c r="AJ33" s="47">
        <f>COUNTIF($D$7:$D$406,D33)</f>
        <v/>
      </c>
      <c r="AK33" s="168">
        <f>SUMIF($D$7:$D$406,D33,$Q$7:$Q$406)</f>
        <v/>
      </c>
      <c r="AL33" s="48" t="inlineStr">
        <is>
          <t>https://www.openstreetmap.org/?mlat=51.0472263&amp;mlon=13.7516102#map=19/51.0472263/13.7516102</t>
        </is>
      </c>
    </row>
    <row r="34" ht="15" customHeight="1" s="94">
      <c r="A34" s="47" t="n">
        <v>28</v>
      </c>
      <c r="B34" s="48" t="inlineStr">
        <is>
          <t>O1749</t>
        </is>
      </c>
      <c r="C34" s="48" t="inlineStr">
        <is>
          <t>Peterssteinweg / Härtelstraße</t>
        </is>
      </c>
      <c r="D34" s="48" t="inlineStr">
        <is>
          <t>Schule am Floßplatz - Grundschule der Stadt Leipzig</t>
        </is>
      </c>
      <c r="E34" s="48" t="inlineStr">
        <is>
          <t>Hohe Straße 45, 04107 Leipzig</t>
        </is>
      </c>
      <c r="F34" s="48" t="inlineStr">
        <is>
          <t>Leipzig</t>
        </is>
      </c>
      <c r="G34" s="165" t="n">
        <v>363.5</v>
      </c>
      <c r="H34" s="166" t="n">
        <v>12.37366139925</v>
      </c>
      <c r="I34" s="166" t="n">
        <v>51.3328786770001</v>
      </c>
      <c r="J34" s="47">
        <f>COUNTIF(Accident_Events!$B$5:$B$4031,B34)</f>
        <v/>
      </c>
      <c r="K34" s="47">
        <f>COUNTIFS(Accident_Events!$B$5:$B$4031,B34,Accident_Events!$G$5:$G$4031,1)</f>
        <v/>
      </c>
      <c r="L34" s="47">
        <f>COUNTIFS(Accident_Events!$B$5:$B$4031,B34,Accident_Events!$G$5:$G$4031,2)</f>
        <v/>
      </c>
      <c r="M34" s="47">
        <f>COUNTIFS(Accident_Events!$B$5:$B$4031,B34,Accident_Events!$G$5:$G$4031,3)</f>
        <v/>
      </c>
      <c r="N34" s="167">
        <f>K34*Sources!$F$24</f>
        <v/>
      </c>
      <c r="O34" s="167">
        <f>L34*Sources!$F$25</f>
        <v/>
      </c>
      <c r="P34" s="167">
        <f>M34*Sources!$F$26</f>
        <v/>
      </c>
      <c r="Q34" s="168">
        <f>SUM(N34:P34)</f>
        <v/>
      </c>
      <c r="R34" s="167">
        <f>Q34/Sources!$C$6</f>
        <v/>
      </c>
      <c r="S34" s="48" t="inlineStr">
        <is>
          <t>Important main/connecting road</t>
        </is>
      </c>
      <c r="T34" s="48" t="inlineStr">
        <is>
          <t>Junction</t>
        </is>
      </c>
      <c r="U34" s="48" t="n">
        <v>2</v>
      </c>
      <c r="V34" s="48" t="inlineStr">
        <is>
          <t>yes</t>
        </is>
      </c>
      <c r="W34" s="48" t="inlineStr">
        <is>
          <t>yes</t>
        </is>
      </c>
      <c r="X34" s="48" t="inlineStr">
        <is>
          <t>not found</t>
        </is>
      </c>
      <c r="Y34" s="48" t="inlineStr">
        <is>
          <t>yes</t>
        </is>
      </c>
      <c r="Z34" s="53" t="inlineStr">
        <is>
          <t>B</t>
        </is>
      </c>
      <c r="AA34" s="53" t="inlineStr">
        <is>
          <t>Standard road area/main or collector road, or up to 3 lanes → cost class B.</t>
        </is>
      </c>
      <c r="AB34" s="168">
        <f>Sources!$C$17</f>
        <v/>
      </c>
      <c r="AC34" s="169">
        <f>Sources!$C$7</f>
        <v/>
      </c>
      <c r="AD34" s="170">
        <f>Sources!$C$8</f>
        <v/>
      </c>
      <c r="AE34" s="169">
        <f>Sources!$C$9</f>
        <v/>
      </c>
      <c r="AF34" s="167">
        <f>R34*AC34*Sources!$C$13</f>
        <v/>
      </c>
      <c r="AG34" s="168">
        <f>R34*AD34*Sources!$C$13</f>
        <v/>
      </c>
      <c r="AH34" s="167">
        <f>R34*AE34*Sources!$C$13</f>
        <v/>
      </c>
      <c r="AI34" s="47">
        <f>1+COUNTIFS($D$7:$D$406,D34,$Q$7:$Q$406,"&gt;"&amp;Q34)</f>
        <v/>
      </c>
      <c r="AJ34" s="47">
        <f>COUNTIF($D$7:$D$406,D34)</f>
        <v/>
      </c>
      <c r="AK34" s="168">
        <f>SUMIF($D$7:$D$406,D34,$Q$7:$Q$406)</f>
        <v/>
      </c>
      <c r="AL34" s="48" t="inlineStr">
        <is>
          <t>https://www.openstreetmap.org/?mlat=51.3328787&amp;mlon=12.3736614#map=19/51.3328787/12.3736614</t>
        </is>
      </c>
    </row>
    <row r="35" ht="15" customHeight="1" s="94">
      <c r="A35" s="47" t="n">
        <v>29</v>
      </c>
      <c r="B35" s="48" t="inlineStr">
        <is>
          <t>O0650</t>
        </is>
      </c>
      <c r="C35" s="48" t="inlineStr">
        <is>
          <t>Liebstädter Straße / Winterbergstraße</t>
        </is>
      </c>
      <c r="D35" s="48" t="inlineStr">
        <is>
          <t>Berufsfachschule für Ergotherapie Erste Europäische Schule für Physiotherapie, Ergotherapie und Sporttherapie Klinik Bavaria GmbH (Schule in freier Trägerschaft)</t>
        </is>
      </c>
      <c r="E35" s="48" t="inlineStr">
        <is>
          <t>Gasanstaltstraße 3, 01237 Dresden</t>
        </is>
      </c>
      <c r="F35" s="48" t="inlineStr">
        <is>
          <t>Dresden</t>
        </is>
      </c>
      <c r="G35" s="165" t="n">
        <v>158.7</v>
      </c>
      <c r="H35" s="166" t="n">
        <v>13.78637983625</v>
      </c>
      <c r="I35" s="166" t="n">
        <v>51.02851308525</v>
      </c>
      <c r="J35" s="47">
        <f>COUNTIF(Accident_Events!$B$5:$B$4031,B35)</f>
        <v/>
      </c>
      <c r="K35" s="47">
        <f>COUNTIFS(Accident_Events!$B$5:$B$4031,B35,Accident_Events!$G$5:$G$4031,1)</f>
        <v/>
      </c>
      <c r="L35" s="47">
        <f>COUNTIFS(Accident_Events!$B$5:$B$4031,B35,Accident_Events!$G$5:$G$4031,2)</f>
        <v/>
      </c>
      <c r="M35" s="47">
        <f>COUNTIFS(Accident_Events!$B$5:$B$4031,B35,Accident_Events!$G$5:$G$4031,3)</f>
        <v/>
      </c>
      <c r="N35" s="167">
        <f>K35*Sources!$F$24</f>
        <v/>
      </c>
      <c r="O35" s="167">
        <f>L35*Sources!$F$25</f>
        <v/>
      </c>
      <c r="P35" s="167">
        <f>M35*Sources!$F$26</f>
        <v/>
      </c>
      <c r="Q35" s="168">
        <f>SUM(N35:P35)</f>
        <v/>
      </c>
      <c r="R35" s="167">
        <f>Q35/Sources!$C$6</f>
        <v/>
      </c>
      <c r="S35" s="48" t="inlineStr">
        <is>
          <t>Important main/connecting road</t>
        </is>
      </c>
      <c r="T35" s="48" t="inlineStr">
        <is>
          <t>Junction</t>
        </is>
      </c>
      <c r="U35" s="48" t="n">
        <v>3</v>
      </c>
      <c r="V35" s="48" t="inlineStr">
        <is>
          <t>yes</t>
        </is>
      </c>
      <c r="W35" s="48" t="inlineStr">
        <is>
          <t>yes</t>
        </is>
      </c>
      <c r="X35" s="48" t="inlineStr">
        <is>
          <t>not found</t>
        </is>
      </c>
      <c r="Y35" s="48" t="inlineStr">
        <is>
          <t>yes</t>
        </is>
      </c>
      <c r="Z35" s="53" t="inlineStr">
        <is>
          <t>B</t>
        </is>
      </c>
      <c r="AA35" s="53" t="inlineStr">
        <is>
          <t>Standard road area/main or collector road, or up to 3 lanes → cost class B.</t>
        </is>
      </c>
      <c r="AB35" s="168">
        <f>Sources!$C$17</f>
        <v/>
      </c>
      <c r="AC35" s="169">
        <f>Sources!$C$7</f>
        <v/>
      </c>
      <c r="AD35" s="170">
        <f>Sources!$C$8</f>
        <v/>
      </c>
      <c r="AE35" s="169">
        <f>Sources!$C$9</f>
        <v/>
      </c>
      <c r="AF35" s="167">
        <f>R35*AC35*Sources!$C$13</f>
        <v/>
      </c>
      <c r="AG35" s="168">
        <f>R35*AD35*Sources!$C$13</f>
        <v/>
      </c>
      <c r="AH35" s="167">
        <f>R35*AE35*Sources!$C$13</f>
        <v/>
      </c>
      <c r="AI35" s="47">
        <f>1+COUNTIFS($D$7:$D$406,D35,$Q$7:$Q$406,"&gt;"&amp;Q35)</f>
        <v/>
      </c>
      <c r="AJ35" s="47">
        <f>COUNTIF($D$7:$D$406,D35)</f>
        <v/>
      </c>
      <c r="AK35" s="168">
        <f>SUMIF($D$7:$D$406,D35,$Q$7:$Q$406)</f>
        <v/>
      </c>
      <c r="AL35" s="48" t="inlineStr">
        <is>
          <t>https://www.openstreetmap.org/?mlat=51.0285131&amp;mlon=13.7863798#map=19/51.0285131/13.7863798</t>
        </is>
      </c>
    </row>
    <row r="36" ht="15" customHeight="1" s="94">
      <c r="A36" s="47" t="n">
        <v>30</v>
      </c>
      <c r="B36" s="48" t="inlineStr">
        <is>
          <t>O1436</t>
        </is>
      </c>
      <c r="C36" s="48" t="inlineStr">
        <is>
          <t>Tröndlinring / Goerdelerring</t>
        </is>
      </c>
      <c r="D36" s="48" t="inlineStr">
        <is>
          <t>Ergänzungsschule für Game Design der Macromedia Akademie Leipzig (Schule in freier Trägerschaft)</t>
        </is>
      </c>
      <c r="E36" s="48" t="inlineStr">
        <is>
          <t>Nordstraße 3-15, 04105 Leipzig</t>
        </is>
      </c>
      <c r="F36" s="48" t="inlineStr">
        <is>
          <t>Leipzig</t>
        </is>
      </c>
      <c r="G36" s="165" t="n">
        <v>126.1</v>
      </c>
      <c r="H36" s="166" t="n">
        <v>12.3708822370001</v>
      </c>
      <c r="I36" s="166" t="n">
        <v>51.3441007990001</v>
      </c>
      <c r="J36" s="47">
        <f>COUNTIF(Accident_Events!$B$5:$B$4031,B36)</f>
        <v/>
      </c>
      <c r="K36" s="47">
        <f>COUNTIFS(Accident_Events!$B$5:$B$4031,B36,Accident_Events!$G$5:$G$4031,1)</f>
        <v/>
      </c>
      <c r="L36" s="47">
        <f>COUNTIFS(Accident_Events!$B$5:$B$4031,B36,Accident_Events!$G$5:$G$4031,2)</f>
        <v/>
      </c>
      <c r="M36" s="47">
        <f>COUNTIFS(Accident_Events!$B$5:$B$4031,B36,Accident_Events!$G$5:$G$4031,3)</f>
        <v/>
      </c>
      <c r="N36" s="167">
        <f>K36*Sources!$F$24</f>
        <v/>
      </c>
      <c r="O36" s="167">
        <f>L36*Sources!$F$25</f>
        <v/>
      </c>
      <c r="P36" s="167">
        <f>M36*Sources!$F$26</f>
        <v/>
      </c>
      <c r="Q36" s="168">
        <f>SUM(N36:P36)</f>
        <v/>
      </c>
      <c r="R36" s="167">
        <f>Q36/Sources!$C$6</f>
        <v/>
      </c>
      <c r="S36" s="48" t="inlineStr">
        <is>
          <t>Major arterial road</t>
        </is>
      </c>
      <c r="T36" s="48" t="inlineStr">
        <is>
          <t>Junction</t>
        </is>
      </c>
      <c r="U36" s="48" t="n">
        <v>5</v>
      </c>
      <c r="V36" s="48" t="inlineStr">
        <is>
          <t>yes</t>
        </is>
      </c>
      <c r="W36" s="48" t="inlineStr">
        <is>
          <t>yes</t>
        </is>
      </c>
      <c r="X36" s="48" t="inlineStr">
        <is>
          <t>yes</t>
        </is>
      </c>
      <c r="Y36" s="48" t="inlineStr">
        <is>
          <t>yes</t>
        </is>
      </c>
      <c r="Z36" s="53" t="inlineStr">
        <is>
          <t>C</t>
        </is>
      </c>
      <c r="AA36" s="53" t="inlineStr">
        <is>
          <t>4 or more lanes: large road cross-section → cost class C.</t>
        </is>
      </c>
      <c r="AB36" s="168">
        <f>Sources!$C$17</f>
        <v/>
      </c>
      <c r="AC36" s="169">
        <f>Sources!$C$7</f>
        <v/>
      </c>
      <c r="AD36" s="170">
        <f>Sources!$C$8</f>
        <v/>
      </c>
      <c r="AE36" s="169">
        <f>Sources!$C$9</f>
        <v/>
      </c>
      <c r="AF36" s="167">
        <f>R36*AC36*Sources!$C$13</f>
        <v/>
      </c>
      <c r="AG36" s="168">
        <f>R36*AD36*Sources!$C$13</f>
        <v/>
      </c>
      <c r="AH36" s="167">
        <f>R36*AE36*Sources!$C$13</f>
        <v/>
      </c>
      <c r="AI36" s="47">
        <f>1+COUNTIFS($D$7:$D$406,D36,$Q$7:$Q$406,"&gt;"&amp;Q36)</f>
        <v/>
      </c>
      <c r="AJ36" s="47">
        <f>COUNTIF($D$7:$D$406,D36)</f>
        <v/>
      </c>
      <c r="AK36" s="168">
        <f>SUMIF($D$7:$D$406,D36,$Q$7:$Q$406)</f>
        <v/>
      </c>
      <c r="AL36" s="48" t="inlineStr">
        <is>
          <t>https://www.openstreetmap.org/?mlat=51.3441008&amp;mlon=12.3708822#map=19/51.3441008/12.3708822</t>
        </is>
      </c>
    </row>
    <row r="37" ht="15" customHeight="1" s="94">
      <c r="A37" s="47" t="n">
        <v>31</v>
      </c>
      <c r="B37" s="48" t="inlineStr">
        <is>
          <t>O2167</t>
        </is>
      </c>
      <c r="C37" s="48" t="inlineStr">
        <is>
          <t>Puschkinstraße / Wolffersdorffstraße</t>
        </is>
      </c>
      <c r="D37" s="48" t="inlineStr">
        <is>
          <t>Sozialpflegeschulen Heimerer GmbH Berufsfachschule für Sozialwesen (Schule in freier Trägerschaft)</t>
        </is>
      </c>
      <c r="E37" s="48" t="inlineStr">
        <is>
          <t>Schloßstraße 26, 04860 Torgau</t>
        </is>
      </c>
      <c r="F37" s="48" t="inlineStr">
        <is>
          <t>Torgau</t>
        </is>
      </c>
      <c r="G37" s="165" t="n">
        <v>347.7</v>
      </c>
      <c r="H37" s="166" t="n">
        <v>13.0011149225001</v>
      </c>
      <c r="I37" s="166" t="n">
        <v>51.561263515</v>
      </c>
      <c r="J37" s="47">
        <f>COUNTIF(Accident_Events!$B$5:$B$4031,B37)</f>
        <v/>
      </c>
      <c r="K37" s="47">
        <f>COUNTIFS(Accident_Events!$B$5:$B$4031,B37,Accident_Events!$G$5:$G$4031,1)</f>
        <v/>
      </c>
      <c r="L37" s="47">
        <f>COUNTIFS(Accident_Events!$B$5:$B$4031,B37,Accident_Events!$G$5:$G$4031,2)</f>
        <v/>
      </c>
      <c r="M37" s="47">
        <f>COUNTIFS(Accident_Events!$B$5:$B$4031,B37,Accident_Events!$G$5:$G$4031,3)</f>
        <v/>
      </c>
      <c r="N37" s="167">
        <f>K37*Sources!$F$24</f>
        <v/>
      </c>
      <c r="O37" s="167">
        <f>L37*Sources!$F$25</f>
        <v/>
      </c>
      <c r="P37" s="167">
        <f>M37*Sources!$F$26</f>
        <v/>
      </c>
      <c r="Q37" s="168">
        <f>SUM(N37:P37)</f>
        <v/>
      </c>
      <c r="R37" s="167">
        <f>Q37/Sources!$C$6</f>
        <v/>
      </c>
      <c r="S37" s="48" t="inlineStr">
        <is>
          <t>Residential road</t>
        </is>
      </c>
      <c r="T37" s="48" t="inlineStr">
        <is>
          <t>Junction</t>
        </is>
      </c>
      <c r="U37" s="48" t="n">
        <v>3</v>
      </c>
      <c r="V37" s="48" t="inlineStr">
        <is>
          <t>not found</t>
        </is>
      </c>
      <c r="W37" s="48" t="inlineStr">
        <is>
          <t>yes</t>
        </is>
      </c>
      <c r="X37" s="48" t="inlineStr">
        <is>
          <t>yes</t>
        </is>
      </c>
      <c r="Y37" s="48" t="inlineStr">
        <is>
          <t>yes</t>
        </is>
      </c>
      <c r="Z37" s="53" t="inlineStr">
        <is>
          <t>B</t>
        </is>
      </c>
      <c r="AA37" s="53" t="inlineStr">
        <is>
          <t>Standard road area/main or collector road, or up to 3 lanes → cost class B.</t>
        </is>
      </c>
      <c r="AB37" s="168">
        <f>Sources!$C$17</f>
        <v/>
      </c>
      <c r="AC37" s="169">
        <f>Sources!$C$7</f>
        <v/>
      </c>
      <c r="AD37" s="170">
        <f>Sources!$C$8</f>
        <v/>
      </c>
      <c r="AE37" s="169">
        <f>Sources!$C$9</f>
        <v/>
      </c>
      <c r="AF37" s="167">
        <f>R37*AC37*Sources!$C$13</f>
        <v/>
      </c>
      <c r="AG37" s="168">
        <f>R37*AD37*Sources!$C$13</f>
        <v/>
      </c>
      <c r="AH37" s="167">
        <f>R37*AE37*Sources!$C$13</f>
        <v/>
      </c>
      <c r="AI37" s="47">
        <f>1+COUNTIFS($D$7:$D$406,D37,$Q$7:$Q$406,"&gt;"&amp;Q37)</f>
        <v/>
      </c>
      <c r="AJ37" s="47">
        <f>COUNTIF($D$7:$D$406,D37)</f>
        <v/>
      </c>
      <c r="AK37" s="168">
        <f>SUMIF($D$7:$D$406,D37,$Q$7:$Q$406)</f>
        <v/>
      </c>
      <c r="AL37" s="48" t="inlineStr">
        <is>
          <t>https://www.openstreetmap.org/?mlat=51.5612635&amp;mlon=13.0011149#map=19/51.5612635/13.0011149</t>
        </is>
      </c>
    </row>
    <row r="38" ht="15" customHeight="1" s="94">
      <c r="A38" s="47" t="n">
        <v>32</v>
      </c>
      <c r="B38" s="48" t="inlineStr">
        <is>
          <t>O2185</t>
        </is>
      </c>
      <c r="C38" s="48" t="inlineStr">
        <is>
          <t>Bautzener Straße / Schweigstraße</t>
        </is>
      </c>
      <c r="D38" s="48" t="inlineStr">
        <is>
          <t>Geschwister-Scholl-Grundschule</t>
        </is>
      </c>
      <c r="E38" s="48" t="inlineStr">
        <is>
          <t>Bautzener Straße 44, 02943 Weißwasser/O.L.</t>
        </is>
      </c>
      <c r="F38" s="48" t="inlineStr">
        <is>
          <t>Weißwasser/O.L.</t>
        </is>
      </c>
      <c r="G38" s="165" t="n">
        <v>361.4</v>
      </c>
      <c r="H38" s="166" t="n">
        <v>14.635537216</v>
      </c>
      <c r="I38" s="166" t="n">
        <v>51.4994830360001</v>
      </c>
      <c r="J38" s="47">
        <f>COUNTIF(Accident_Events!$B$5:$B$4031,B38)</f>
        <v/>
      </c>
      <c r="K38" s="47">
        <f>COUNTIFS(Accident_Events!$B$5:$B$4031,B38,Accident_Events!$G$5:$G$4031,1)</f>
        <v/>
      </c>
      <c r="L38" s="47">
        <f>COUNTIFS(Accident_Events!$B$5:$B$4031,B38,Accident_Events!$G$5:$G$4031,2)</f>
        <v/>
      </c>
      <c r="M38" s="47">
        <f>COUNTIFS(Accident_Events!$B$5:$B$4031,B38,Accident_Events!$G$5:$G$4031,3)</f>
        <v/>
      </c>
      <c r="N38" s="167">
        <f>K38*Sources!$F$24</f>
        <v/>
      </c>
      <c r="O38" s="167">
        <f>L38*Sources!$F$25</f>
        <v/>
      </c>
      <c r="P38" s="167">
        <f>M38*Sources!$F$26</f>
        <v/>
      </c>
      <c r="Q38" s="168">
        <f>SUM(N38:P38)</f>
        <v/>
      </c>
      <c r="R38" s="167">
        <f>Q38/Sources!$C$6</f>
        <v/>
      </c>
      <c r="S38" s="48" t="inlineStr">
        <is>
          <t>Major arterial road</t>
        </is>
      </c>
      <c r="T38" s="48" t="inlineStr">
        <is>
          <t>Junction</t>
        </is>
      </c>
      <c r="U38" s="48" t="n">
        <v>3</v>
      </c>
      <c r="V38" s="48" t="inlineStr">
        <is>
          <t>yes</t>
        </is>
      </c>
      <c r="W38" s="48" t="inlineStr">
        <is>
          <t>yes</t>
        </is>
      </c>
      <c r="X38" s="48" t="inlineStr">
        <is>
          <t>not found</t>
        </is>
      </c>
      <c r="Y38" s="48" t="inlineStr">
        <is>
          <t>yes</t>
        </is>
      </c>
      <c r="Z38" s="53" t="inlineStr">
        <is>
          <t>B</t>
        </is>
      </c>
      <c r="AA38" s="53" t="inlineStr">
        <is>
          <t>Standard road area/main or collector road, or up to 3 lanes → cost class B.</t>
        </is>
      </c>
      <c r="AB38" s="168">
        <f>Sources!$C$17</f>
        <v/>
      </c>
      <c r="AC38" s="169">
        <f>Sources!$C$7</f>
        <v/>
      </c>
      <c r="AD38" s="170">
        <f>Sources!$C$8</f>
        <v/>
      </c>
      <c r="AE38" s="169">
        <f>Sources!$C$9</f>
        <v/>
      </c>
      <c r="AF38" s="167">
        <f>R38*AC38*Sources!$C$13</f>
        <v/>
      </c>
      <c r="AG38" s="168">
        <f>R38*AD38*Sources!$C$13</f>
        <v/>
      </c>
      <c r="AH38" s="167">
        <f>R38*AE38*Sources!$C$13</f>
        <v/>
      </c>
      <c r="AI38" s="47">
        <f>1+COUNTIFS($D$7:$D$406,D38,$Q$7:$Q$406,"&gt;"&amp;Q38)</f>
        <v/>
      </c>
      <c r="AJ38" s="47">
        <f>COUNTIF($D$7:$D$406,D38)</f>
        <v/>
      </c>
      <c r="AK38" s="168">
        <f>SUMIF($D$7:$D$406,D38,$Q$7:$Q$406)</f>
        <v/>
      </c>
      <c r="AL38" s="48" t="inlineStr">
        <is>
          <t>https://www.openstreetmap.org/?mlat=51.4994830&amp;mlon=14.6355372#map=19/51.4994830/14.6355372</t>
        </is>
      </c>
    </row>
    <row r="39" ht="15" customHeight="1" s="94">
      <c r="A39" s="47" t="n">
        <v>33</v>
      </c>
      <c r="B39" s="48" t="inlineStr">
        <is>
          <t>O1438</t>
        </is>
      </c>
      <c r="C39" s="48" t="inlineStr">
        <is>
          <t>Tröndlinring / Pfaffendorfer Straße</t>
        </is>
      </c>
      <c r="D39" s="48" t="inlineStr">
        <is>
          <t>Ergänzungsschule für Game Design der Macromedia Akademie Leipzig (Schule in freier Trägerschaft)</t>
        </is>
      </c>
      <c r="E39" s="48" t="inlineStr">
        <is>
          <t>Nordstraße 3-15, 04105 Leipzig</t>
        </is>
      </c>
      <c r="F39" s="48" t="inlineStr">
        <is>
          <t>Leipzig</t>
        </is>
      </c>
      <c r="G39" s="165" t="n">
        <v>86.59999999999999</v>
      </c>
      <c r="H39" s="166" t="n">
        <v>12.3712431220001</v>
      </c>
      <c r="I39" s="166" t="n">
        <v>51.3444424785</v>
      </c>
      <c r="J39" s="47">
        <f>COUNTIF(Accident_Events!$B$5:$B$4031,B39)</f>
        <v/>
      </c>
      <c r="K39" s="47">
        <f>COUNTIFS(Accident_Events!$B$5:$B$4031,B39,Accident_Events!$G$5:$G$4031,1)</f>
        <v/>
      </c>
      <c r="L39" s="47">
        <f>COUNTIFS(Accident_Events!$B$5:$B$4031,B39,Accident_Events!$G$5:$G$4031,2)</f>
        <v/>
      </c>
      <c r="M39" s="47">
        <f>COUNTIFS(Accident_Events!$B$5:$B$4031,B39,Accident_Events!$G$5:$G$4031,3)</f>
        <v/>
      </c>
      <c r="N39" s="167">
        <f>K39*Sources!$F$24</f>
        <v/>
      </c>
      <c r="O39" s="167">
        <f>L39*Sources!$F$25</f>
        <v/>
      </c>
      <c r="P39" s="167">
        <f>M39*Sources!$F$26</f>
        <v/>
      </c>
      <c r="Q39" s="168">
        <f>SUM(N39:P39)</f>
        <v/>
      </c>
      <c r="R39" s="167">
        <f>Q39/Sources!$C$6</f>
        <v/>
      </c>
      <c r="S39" s="48" t="inlineStr">
        <is>
          <t>Major arterial road</t>
        </is>
      </c>
      <c r="T39" s="48" t="inlineStr">
        <is>
          <t>Junction</t>
        </is>
      </c>
      <c r="U39" s="48" t="n">
        <v>5</v>
      </c>
      <c r="V39" s="48" t="inlineStr">
        <is>
          <t>yes</t>
        </is>
      </c>
      <c r="W39" s="48" t="inlineStr">
        <is>
          <t>yes</t>
        </is>
      </c>
      <c r="X39" s="48" t="inlineStr">
        <is>
          <t>not found</t>
        </is>
      </c>
      <c r="Y39" s="48" t="inlineStr">
        <is>
          <t>yes</t>
        </is>
      </c>
      <c r="Z39" s="53" t="inlineStr">
        <is>
          <t>C</t>
        </is>
      </c>
      <c r="AA39" s="53" t="inlineStr">
        <is>
          <t>4 or more lanes: large road cross-section → cost class C.</t>
        </is>
      </c>
      <c r="AB39" s="168">
        <f>Sources!$C$17</f>
        <v/>
      </c>
      <c r="AC39" s="169">
        <f>Sources!$C$7</f>
        <v/>
      </c>
      <c r="AD39" s="170">
        <f>Sources!$C$8</f>
        <v/>
      </c>
      <c r="AE39" s="169">
        <f>Sources!$C$9</f>
        <v/>
      </c>
      <c r="AF39" s="167">
        <f>R39*AC39*Sources!$C$13</f>
        <v/>
      </c>
      <c r="AG39" s="168">
        <f>R39*AD39*Sources!$C$13</f>
        <v/>
      </c>
      <c r="AH39" s="167">
        <f>R39*AE39*Sources!$C$13</f>
        <v/>
      </c>
      <c r="AI39" s="47">
        <f>1+COUNTIFS($D$7:$D$406,D39,$Q$7:$Q$406,"&gt;"&amp;Q39)</f>
        <v/>
      </c>
      <c r="AJ39" s="47">
        <f>COUNTIF($D$7:$D$406,D39)</f>
        <v/>
      </c>
      <c r="AK39" s="168">
        <f>SUMIF($D$7:$D$406,D39,$Q$7:$Q$406)</f>
        <v/>
      </c>
      <c r="AL39" s="48" t="inlineStr">
        <is>
          <t>https://www.openstreetmap.org/?mlat=51.3444425&amp;mlon=12.3712431#map=19/51.3444425/12.3712431</t>
        </is>
      </c>
    </row>
    <row r="40" ht="15" customHeight="1" s="94">
      <c r="A40" s="47" t="n">
        <v>34</v>
      </c>
      <c r="B40" s="48" t="inlineStr">
        <is>
          <t>O1448</t>
        </is>
      </c>
      <c r="C40" s="48" t="inlineStr">
        <is>
          <t>Gerberstraße / Willy-Brandt-Platz</t>
        </is>
      </c>
      <c r="D40" s="48" t="inlineStr">
        <is>
          <t>Ergänzungsschule für Game Design der Macromedia Akademie Leipzig (Schule in freier Trägerschaft)</t>
        </is>
      </c>
      <c r="E40" s="48" t="inlineStr">
        <is>
          <t>Nordstraße 3-15, 04105 Leipzig</t>
        </is>
      </c>
      <c r="F40" s="48" t="inlineStr">
        <is>
          <t>Leipzig</t>
        </is>
      </c>
      <c r="G40" s="165" t="n">
        <v>321.3</v>
      </c>
      <c r="H40" s="166" t="n">
        <v>12.3769824200001</v>
      </c>
      <c r="I40" s="166" t="n">
        <v>51.3445309385001</v>
      </c>
      <c r="J40" s="47">
        <f>COUNTIF(Accident_Events!$B$5:$B$4031,B40)</f>
        <v/>
      </c>
      <c r="K40" s="47">
        <f>COUNTIFS(Accident_Events!$B$5:$B$4031,B40,Accident_Events!$G$5:$G$4031,1)</f>
        <v/>
      </c>
      <c r="L40" s="47">
        <f>COUNTIFS(Accident_Events!$B$5:$B$4031,B40,Accident_Events!$G$5:$G$4031,2)</f>
        <v/>
      </c>
      <c r="M40" s="47">
        <f>COUNTIFS(Accident_Events!$B$5:$B$4031,B40,Accident_Events!$G$5:$G$4031,3)</f>
        <v/>
      </c>
      <c r="N40" s="167">
        <f>K40*Sources!$F$24</f>
        <v/>
      </c>
      <c r="O40" s="167">
        <f>L40*Sources!$F$25</f>
        <v/>
      </c>
      <c r="P40" s="167">
        <f>M40*Sources!$F$26</f>
        <v/>
      </c>
      <c r="Q40" s="168">
        <f>SUM(N40:P40)</f>
        <v/>
      </c>
      <c r="R40" s="167">
        <f>Q40/Sources!$C$6</f>
        <v/>
      </c>
      <c r="S40" s="48" t="inlineStr">
        <is>
          <t>Major arterial road</t>
        </is>
      </c>
      <c r="T40" s="48" t="inlineStr">
        <is>
          <t>Junction</t>
        </is>
      </c>
      <c r="U40" s="48" t="n">
        <v>6</v>
      </c>
      <c r="V40" s="48" t="inlineStr">
        <is>
          <t>yes</t>
        </is>
      </c>
      <c r="W40" s="48" t="inlineStr">
        <is>
          <t>yes</t>
        </is>
      </c>
      <c r="X40" s="48" t="inlineStr">
        <is>
          <t>yes</t>
        </is>
      </c>
      <c r="Y40" s="48" t="inlineStr">
        <is>
          <t>yes</t>
        </is>
      </c>
      <c r="Z40" s="53" t="inlineStr">
        <is>
          <t>C</t>
        </is>
      </c>
      <c r="AA40" s="53" t="inlineStr">
        <is>
          <t>4 or more lanes: large road cross-section → cost class C.</t>
        </is>
      </c>
      <c r="AB40" s="168">
        <f>Sources!$C$17</f>
        <v/>
      </c>
      <c r="AC40" s="169">
        <f>Sources!$C$7</f>
        <v/>
      </c>
      <c r="AD40" s="170">
        <f>Sources!$C$8</f>
        <v/>
      </c>
      <c r="AE40" s="169">
        <f>Sources!$C$9</f>
        <v/>
      </c>
      <c r="AF40" s="167">
        <f>R40*AC40*Sources!$C$13</f>
        <v/>
      </c>
      <c r="AG40" s="168">
        <f>R40*AD40*Sources!$C$13</f>
        <v/>
      </c>
      <c r="AH40" s="167">
        <f>R40*AE40*Sources!$C$13</f>
        <v/>
      </c>
      <c r="AI40" s="47">
        <f>1+COUNTIFS($D$7:$D$406,D40,$Q$7:$Q$406,"&gt;"&amp;Q40)</f>
        <v/>
      </c>
      <c r="AJ40" s="47">
        <f>COUNTIF($D$7:$D$406,D40)</f>
        <v/>
      </c>
      <c r="AK40" s="168">
        <f>SUMIF($D$7:$D$406,D40,$Q$7:$Q$406)</f>
        <v/>
      </c>
      <c r="AL40" s="48" t="inlineStr">
        <is>
          <t>https://www.openstreetmap.org/?mlat=51.3445309&amp;mlon=12.3769824#map=19/51.3445309/12.3769824</t>
        </is>
      </c>
    </row>
    <row r="41" ht="15" customHeight="1" s="94">
      <c r="A41" s="47" t="n">
        <v>35</v>
      </c>
      <c r="B41" s="48" t="inlineStr">
        <is>
          <t>O1498</t>
        </is>
      </c>
      <c r="C41" s="48" t="inlineStr">
        <is>
          <t>Mockauer Straße / Kieler Straße</t>
        </is>
      </c>
      <c r="D41" s="48" t="inlineStr">
        <is>
          <t>Friedrich-Arnold-Brockhaus-Schule - Gymnasium der Stadt Leipzig</t>
        </is>
      </c>
      <c r="E41" s="48" t="inlineStr">
        <is>
          <t>Kieler Straße 72b, 04357 Leipzig</t>
        </is>
      </c>
      <c r="F41" s="48" t="inlineStr">
        <is>
          <t>Leipzig</t>
        </is>
      </c>
      <c r="G41" s="165" t="n">
        <v>257.2</v>
      </c>
      <c r="H41" s="166" t="n">
        <v>12.4127910180001</v>
      </c>
      <c r="I41" s="166" t="n">
        <v>51.375221665</v>
      </c>
      <c r="J41" s="47">
        <f>COUNTIF(Accident_Events!$B$5:$B$4031,B41)</f>
        <v/>
      </c>
      <c r="K41" s="47">
        <f>COUNTIFS(Accident_Events!$B$5:$B$4031,B41,Accident_Events!$G$5:$G$4031,1)</f>
        <v/>
      </c>
      <c r="L41" s="47">
        <f>COUNTIFS(Accident_Events!$B$5:$B$4031,B41,Accident_Events!$G$5:$G$4031,2)</f>
        <v/>
      </c>
      <c r="M41" s="47">
        <f>COUNTIFS(Accident_Events!$B$5:$B$4031,B41,Accident_Events!$G$5:$G$4031,3)</f>
        <v/>
      </c>
      <c r="N41" s="167">
        <f>K41*Sources!$F$24</f>
        <v/>
      </c>
      <c r="O41" s="167">
        <f>L41*Sources!$F$25</f>
        <v/>
      </c>
      <c r="P41" s="167">
        <f>M41*Sources!$F$26</f>
        <v/>
      </c>
      <c r="Q41" s="168">
        <f>SUM(N41:P41)</f>
        <v/>
      </c>
      <c r="R41" s="167">
        <f>Q41/Sources!$C$6</f>
        <v/>
      </c>
      <c r="S41" s="48" t="inlineStr">
        <is>
          <t>Important main/connecting road</t>
        </is>
      </c>
      <c r="T41" s="48" t="inlineStr">
        <is>
          <t>Junction</t>
        </is>
      </c>
      <c r="U41" s="48" t="n">
        <v>4</v>
      </c>
      <c r="V41" s="48" t="inlineStr">
        <is>
          <t>yes</t>
        </is>
      </c>
      <c r="W41" s="48" t="inlineStr">
        <is>
          <t>yes</t>
        </is>
      </c>
      <c r="X41" s="48" t="inlineStr">
        <is>
          <t>yes</t>
        </is>
      </c>
      <c r="Y41" s="48" t="inlineStr">
        <is>
          <t>not found</t>
        </is>
      </c>
      <c r="Z41" s="53" t="inlineStr">
        <is>
          <t>C</t>
        </is>
      </c>
      <c r="AA41" s="53" t="inlineStr">
        <is>
          <t>4 or more lanes: large road cross-section → cost class C.</t>
        </is>
      </c>
      <c r="AB41" s="168">
        <f>Sources!$C$17</f>
        <v/>
      </c>
      <c r="AC41" s="169">
        <f>Sources!$C$7</f>
        <v/>
      </c>
      <c r="AD41" s="170">
        <f>Sources!$C$8</f>
        <v/>
      </c>
      <c r="AE41" s="169">
        <f>Sources!$C$9</f>
        <v/>
      </c>
      <c r="AF41" s="167">
        <f>R41*AC41*Sources!$C$13</f>
        <v/>
      </c>
      <c r="AG41" s="168">
        <f>R41*AD41*Sources!$C$13</f>
        <v/>
      </c>
      <c r="AH41" s="167">
        <f>R41*AE41*Sources!$C$13</f>
        <v/>
      </c>
      <c r="AI41" s="47">
        <f>1+COUNTIFS($D$7:$D$406,D41,$Q$7:$Q$406,"&gt;"&amp;Q41)</f>
        <v/>
      </c>
      <c r="AJ41" s="47">
        <f>COUNTIF($D$7:$D$406,D41)</f>
        <v/>
      </c>
      <c r="AK41" s="168">
        <f>SUMIF($D$7:$D$406,D41,$Q$7:$Q$406)</f>
        <v/>
      </c>
      <c r="AL41" s="48" t="inlineStr">
        <is>
          <t>https://www.openstreetmap.org/?mlat=51.3752217&amp;mlon=12.4127910#map=19/51.3752217/12.4127910</t>
        </is>
      </c>
    </row>
    <row r="42" ht="15" customHeight="1" s="94">
      <c r="A42" s="47" t="n">
        <v>36</v>
      </c>
      <c r="B42" s="48" t="inlineStr">
        <is>
          <t>O0052</t>
        </is>
      </c>
      <c r="C42" s="48" t="inlineStr">
        <is>
          <t>Frederic-Joliot-Curie-Straße - Frédérica Joliot Curiejowa / Muskauer Straße</t>
        </is>
      </c>
      <c r="D42" s="48" t="inlineStr">
        <is>
          <t>Frédéric-Joliot-Curie-Grundschule Bautzen</t>
        </is>
      </c>
      <c r="E42" s="48" t="inlineStr">
        <is>
          <t>Frederic-Joliot-Curie-Straße 65, 02625 Bautzen</t>
        </is>
      </c>
      <c r="F42" s="48" t="inlineStr">
        <is>
          <t>Bautzen</t>
        </is>
      </c>
      <c r="G42" s="165" t="n">
        <v>455.5</v>
      </c>
      <c r="H42" s="166" t="n">
        <v>14.442381728</v>
      </c>
      <c r="I42" s="166" t="n">
        <v>51.1863837875</v>
      </c>
      <c r="J42" s="47">
        <f>COUNTIF(Accident_Events!$B$5:$B$4031,B42)</f>
        <v/>
      </c>
      <c r="K42" s="47">
        <f>COUNTIFS(Accident_Events!$B$5:$B$4031,B42,Accident_Events!$G$5:$G$4031,1)</f>
        <v/>
      </c>
      <c r="L42" s="47">
        <f>COUNTIFS(Accident_Events!$B$5:$B$4031,B42,Accident_Events!$G$5:$G$4031,2)</f>
        <v/>
      </c>
      <c r="M42" s="47">
        <f>COUNTIFS(Accident_Events!$B$5:$B$4031,B42,Accident_Events!$G$5:$G$4031,3)</f>
        <v/>
      </c>
      <c r="N42" s="167">
        <f>K42*Sources!$F$24</f>
        <v/>
      </c>
      <c r="O42" s="167">
        <f>L42*Sources!$F$25</f>
        <v/>
      </c>
      <c r="P42" s="167">
        <f>M42*Sources!$F$26</f>
        <v/>
      </c>
      <c r="Q42" s="168">
        <f>SUM(N42:P42)</f>
        <v/>
      </c>
      <c r="R42" s="167">
        <f>Q42/Sources!$C$6</f>
        <v/>
      </c>
      <c r="S42" s="48" t="inlineStr">
        <is>
          <t>Collector/connecting road</t>
        </is>
      </c>
      <c r="T42" s="48" t="inlineStr">
        <is>
          <t>Junction</t>
        </is>
      </c>
      <c r="U42" s="48" t="n">
        <v>2</v>
      </c>
      <c r="V42" s="48" t="inlineStr">
        <is>
          <t>yes</t>
        </is>
      </c>
      <c r="W42" s="48" t="inlineStr">
        <is>
          <t>yes</t>
        </is>
      </c>
      <c r="X42" s="48" t="inlineStr">
        <is>
          <t>not found</t>
        </is>
      </c>
      <c r="Y42" s="48" t="inlineStr">
        <is>
          <t>yes</t>
        </is>
      </c>
      <c r="Z42" s="53" t="inlineStr">
        <is>
          <t>B</t>
        </is>
      </c>
      <c r="AA42" s="53" t="inlineStr">
        <is>
          <t>Standard road area/main or collector road, or up to 3 lanes → cost class B.</t>
        </is>
      </c>
      <c r="AB42" s="168">
        <f>Sources!$C$17</f>
        <v/>
      </c>
      <c r="AC42" s="169">
        <f>Sources!$C$7</f>
        <v/>
      </c>
      <c r="AD42" s="170">
        <f>Sources!$C$8</f>
        <v/>
      </c>
      <c r="AE42" s="169">
        <f>Sources!$C$9</f>
        <v/>
      </c>
      <c r="AF42" s="167">
        <f>R42*AC42*Sources!$C$13</f>
        <v/>
      </c>
      <c r="AG42" s="168">
        <f>R42*AD42*Sources!$C$13</f>
        <v/>
      </c>
      <c r="AH42" s="167">
        <f>R42*AE42*Sources!$C$13</f>
        <v/>
      </c>
      <c r="AI42" s="47">
        <f>1+COUNTIFS($D$7:$D$406,D42,$Q$7:$Q$406,"&gt;"&amp;Q42)</f>
        <v/>
      </c>
      <c r="AJ42" s="47">
        <f>COUNTIF($D$7:$D$406,D42)</f>
        <v/>
      </c>
      <c r="AK42" s="168">
        <f>SUMIF($D$7:$D$406,D42,$Q$7:$Q$406)</f>
        <v/>
      </c>
      <c r="AL42" s="48" t="inlineStr">
        <is>
          <t>https://www.openstreetmap.org/?mlat=51.1863838&amp;mlon=14.4423817#map=19/51.1863838/14.4423817</t>
        </is>
      </c>
    </row>
    <row r="43" ht="15" customHeight="1" s="94">
      <c r="A43" s="47" t="n">
        <v>37</v>
      </c>
      <c r="B43" s="48" t="inlineStr">
        <is>
          <t>O0932</t>
        </is>
      </c>
      <c r="C43" s="48" t="inlineStr">
        <is>
          <t>Wilhelm-Franke-Straße / Spitzwegstraße</t>
        </is>
      </c>
      <c r="D43" s="48" t="inlineStr">
        <is>
          <t>Schule „Am Leubnitzbach“ Dresden mit den Förderschwerpunkten Lernen und emotionale und soziale Entwicklung</t>
        </is>
      </c>
      <c r="E43" s="48" t="inlineStr">
        <is>
          <t>Karl-Laux-Straße 5, 01219 Dresden</t>
        </is>
      </c>
      <c r="F43" s="48" t="inlineStr">
        <is>
          <t>Dresden</t>
        </is>
      </c>
      <c r="G43" s="165" t="n">
        <v>294.5</v>
      </c>
      <c r="H43" s="166" t="n">
        <v>13.7682597824</v>
      </c>
      <c r="I43" s="166" t="n">
        <v>51.0157023564</v>
      </c>
      <c r="J43" s="47">
        <f>COUNTIF(Accident_Events!$B$5:$B$4031,B43)</f>
        <v/>
      </c>
      <c r="K43" s="47">
        <f>COUNTIFS(Accident_Events!$B$5:$B$4031,B43,Accident_Events!$G$5:$G$4031,1)</f>
        <v/>
      </c>
      <c r="L43" s="47">
        <f>COUNTIFS(Accident_Events!$B$5:$B$4031,B43,Accident_Events!$G$5:$G$4031,2)</f>
        <v/>
      </c>
      <c r="M43" s="47">
        <f>COUNTIFS(Accident_Events!$B$5:$B$4031,B43,Accident_Events!$G$5:$G$4031,3)</f>
        <v/>
      </c>
      <c r="N43" s="167">
        <f>K43*Sources!$F$24</f>
        <v/>
      </c>
      <c r="O43" s="167">
        <f>L43*Sources!$F$25</f>
        <v/>
      </c>
      <c r="P43" s="167">
        <f>M43*Sources!$F$26</f>
        <v/>
      </c>
      <c r="Q43" s="168">
        <f>SUM(N43:P43)</f>
        <v/>
      </c>
      <c r="R43" s="167">
        <f>Q43/Sources!$C$6</f>
        <v/>
      </c>
      <c r="S43" s="48" t="inlineStr">
        <is>
          <t>Collector/connecting road</t>
        </is>
      </c>
      <c r="T43" s="48" t="inlineStr">
        <is>
          <t>Junction</t>
        </is>
      </c>
      <c r="U43" s="48" t="n">
        <v>2</v>
      </c>
      <c r="V43" s="48" t="inlineStr">
        <is>
          <t>not found</t>
        </is>
      </c>
      <c r="W43" s="48" t="inlineStr">
        <is>
          <t>yes</t>
        </is>
      </c>
      <c r="X43" s="48" t="inlineStr">
        <is>
          <t>not found</t>
        </is>
      </c>
      <c r="Y43" s="48" t="inlineStr">
        <is>
          <t>not found</t>
        </is>
      </c>
      <c r="Z43" s="53" t="inlineStr">
        <is>
          <t>B</t>
        </is>
      </c>
      <c r="AA43" s="53" t="inlineStr">
        <is>
          <t>Standard road area/main or collector road, or up to 3 lanes → cost class B.</t>
        </is>
      </c>
      <c r="AB43" s="168">
        <f>Sources!$C$17</f>
        <v/>
      </c>
      <c r="AC43" s="169">
        <f>Sources!$C$7</f>
        <v/>
      </c>
      <c r="AD43" s="170">
        <f>Sources!$C$8</f>
        <v/>
      </c>
      <c r="AE43" s="169">
        <f>Sources!$C$9</f>
        <v/>
      </c>
      <c r="AF43" s="167">
        <f>R43*AC43*Sources!$C$13</f>
        <v/>
      </c>
      <c r="AG43" s="168">
        <f>R43*AD43*Sources!$C$13</f>
        <v/>
      </c>
      <c r="AH43" s="167">
        <f>R43*AE43*Sources!$C$13</f>
        <v/>
      </c>
      <c r="AI43" s="47">
        <f>1+COUNTIFS($D$7:$D$406,D43,$Q$7:$Q$406,"&gt;"&amp;Q43)</f>
        <v/>
      </c>
      <c r="AJ43" s="47">
        <f>COUNTIF($D$7:$D$406,D43)</f>
        <v/>
      </c>
      <c r="AK43" s="168">
        <f>SUMIF($D$7:$D$406,D43,$Q$7:$Q$406)</f>
        <v/>
      </c>
      <c r="AL43" s="48" t="inlineStr">
        <is>
          <t>https://www.openstreetmap.org/?mlat=51.0157024&amp;mlon=13.7682598#map=19/51.0157024/13.7682598</t>
        </is>
      </c>
    </row>
    <row r="44" ht="15" customHeight="1" s="94">
      <c r="A44" s="47" t="n">
        <v>38</v>
      </c>
      <c r="B44" s="48" t="inlineStr">
        <is>
          <t>O1529</t>
        </is>
      </c>
      <c r="C44" s="48" t="inlineStr">
        <is>
          <t>Gerichtsweg / Täubchenweg</t>
        </is>
      </c>
      <c r="D44" s="48" t="inlineStr">
        <is>
          <t>Gutenbergschule - Berufliches Schulzentrum der Stadt Leipzig</t>
        </is>
      </c>
      <c r="E44" s="48" t="inlineStr">
        <is>
          <t>Gutenbergplatz 8, 04103 Leipzig</t>
        </is>
      </c>
      <c r="F44" s="48" t="inlineStr">
        <is>
          <t>Leipzig</t>
        </is>
      </c>
      <c r="G44" s="165" t="n">
        <v>263.6</v>
      </c>
      <c r="H44" s="166" t="n">
        <v>12.3944175520001</v>
      </c>
      <c r="I44" s="166" t="n">
        <v>51.336761026</v>
      </c>
      <c r="J44" s="47">
        <f>COUNTIF(Accident_Events!$B$5:$B$4031,B44)</f>
        <v/>
      </c>
      <c r="K44" s="47">
        <f>COUNTIFS(Accident_Events!$B$5:$B$4031,B44,Accident_Events!$G$5:$G$4031,1)</f>
        <v/>
      </c>
      <c r="L44" s="47">
        <f>COUNTIFS(Accident_Events!$B$5:$B$4031,B44,Accident_Events!$G$5:$G$4031,2)</f>
        <v/>
      </c>
      <c r="M44" s="47">
        <f>COUNTIFS(Accident_Events!$B$5:$B$4031,B44,Accident_Events!$G$5:$G$4031,3)</f>
        <v/>
      </c>
      <c r="N44" s="167">
        <f>K44*Sources!$F$24</f>
        <v/>
      </c>
      <c r="O44" s="167">
        <f>L44*Sources!$F$25</f>
        <v/>
      </c>
      <c r="P44" s="167">
        <f>M44*Sources!$F$26</f>
        <v/>
      </c>
      <c r="Q44" s="168">
        <f>SUM(N44:P44)</f>
        <v/>
      </c>
      <c r="R44" s="167">
        <f>Q44/Sources!$C$6</f>
        <v/>
      </c>
      <c r="S44" s="48" t="inlineStr">
        <is>
          <t>Major arterial road</t>
        </is>
      </c>
      <c r="T44" s="48" t="inlineStr">
        <is>
          <t>Junction</t>
        </is>
      </c>
      <c r="U44" s="48" t="n">
        <v>3</v>
      </c>
      <c r="V44" s="48" t="inlineStr">
        <is>
          <t>yes</t>
        </is>
      </c>
      <c r="W44" s="48" t="inlineStr">
        <is>
          <t>yes</t>
        </is>
      </c>
      <c r="X44" s="48" t="inlineStr">
        <is>
          <t>not found</t>
        </is>
      </c>
      <c r="Y44" s="48" t="inlineStr">
        <is>
          <t>yes</t>
        </is>
      </c>
      <c r="Z44" s="53" t="inlineStr">
        <is>
          <t>B</t>
        </is>
      </c>
      <c r="AA44" s="53" t="inlineStr">
        <is>
          <t>Standard road area/main or collector road, or up to 3 lanes → cost class B.</t>
        </is>
      </c>
      <c r="AB44" s="168">
        <f>Sources!$C$17</f>
        <v/>
      </c>
      <c r="AC44" s="169">
        <f>Sources!$C$7</f>
        <v/>
      </c>
      <c r="AD44" s="170">
        <f>Sources!$C$8</f>
        <v/>
      </c>
      <c r="AE44" s="169">
        <f>Sources!$C$9</f>
        <v/>
      </c>
      <c r="AF44" s="167">
        <f>R44*AC44*Sources!$C$13</f>
        <v/>
      </c>
      <c r="AG44" s="168">
        <f>R44*AD44*Sources!$C$13</f>
        <v/>
      </c>
      <c r="AH44" s="167">
        <f>R44*AE44*Sources!$C$13</f>
        <v/>
      </c>
      <c r="AI44" s="47">
        <f>1+COUNTIFS($D$7:$D$406,D44,$Q$7:$Q$406,"&gt;"&amp;Q44)</f>
        <v/>
      </c>
      <c r="AJ44" s="47">
        <f>COUNTIF($D$7:$D$406,D44)</f>
        <v/>
      </c>
      <c r="AK44" s="168">
        <f>SUMIF($D$7:$D$406,D44,$Q$7:$Q$406)</f>
        <v/>
      </c>
      <c r="AL44" s="48" t="inlineStr">
        <is>
          <t>https://www.openstreetmap.org/?mlat=51.3367610&amp;mlon=12.3944176#map=19/51.3367610/12.3944176</t>
        </is>
      </c>
    </row>
    <row r="45" ht="15" customHeight="1" s="94">
      <c r="A45" s="47" t="n">
        <v>39</v>
      </c>
      <c r="B45" s="48" t="inlineStr">
        <is>
          <t>O1553</t>
        </is>
      </c>
      <c r="C45" s="48" t="inlineStr">
        <is>
          <t>Riebeckstraße / Oststraße</t>
        </is>
      </c>
      <c r="D45" s="48" t="inlineStr">
        <is>
          <t>Humboldt-Schule - Gymnasium der Stadt Leipzig</t>
        </is>
      </c>
      <c r="E45" s="48" t="inlineStr">
        <is>
          <t>Möbiusstraße 8, 04317 Leipzig</t>
        </is>
      </c>
      <c r="F45" s="48" t="inlineStr">
        <is>
          <t>Leipzig</t>
        </is>
      </c>
      <c r="G45" s="165" t="n">
        <v>233.8</v>
      </c>
      <c r="H45" s="166" t="n">
        <v>12.4058534590001</v>
      </c>
      <c r="I45" s="166" t="n">
        <v>51.331776566</v>
      </c>
      <c r="J45" s="47">
        <f>COUNTIF(Accident_Events!$B$5:$B$4031,B45)</f>
        <v/>
      </c>
      <c r="K45" s="47">
        <f>COUNTIFS(Accident_Events!$B$5:$B$4031,B45,Accident_Events!$G$5:$G$4031,1)</f>
        <v/>
      </c>
      <c r="L45" s="47">
        <f>COUNTIFS(Accident_Events!$B$5:$B$4031,B45,Accident_Events!$G$5:$G$4031,2)</f>
        <v/>
      </c>
      <c r="M45" s="47">
        <f>COUNTIFS(Accident_Events!$B$5:$B$4031,B45,Accident_Events!$G$5:$G$4031,3)</f>
        <v/>
      </c>
      <c r="N45" s="167">
        <f>K45*Sources!$F$24</f>
        <v/>
      </c>
      <c r="O45" s="167">
        <f>L45*Sources!$F$25</f>
        <v/>
      </c>
      <c r="P45" s="167">
        <f>M45*Sources!$F$26</f>
        <v/>
      </c>
      <c r="Q45" s="168">
        <f>SUM(N45:P45)</f>
        <v/>
      </c>
      <c r="R45" s="167">
        <f>Q45/Sources!$C$6</f>
        <v/>
      </c>
      <c r="S45" s="48" t="inlineStr">
        <is>
          <t>Important main/connecting road</t>
        </is>
      </c>
      <c r="T45" s="48" t="inlineStr">
        <is>
          <t>Junction</t>
        </is>
      </c>
      <c r="U45" s="48" t="n">
        <v>4</v>
      </c>
      <c r="V45" s="48" t="inlineStr">
        <is>
          <t>yes</t>
        </is>
      </c>
      <c r="W45" s="48" t="inlineStr">
        <is>
          <t>yes</t>
        </is>
      </c>
      <c r="X45" s="48" t="inlineStr">
        <is>
          <t>yes</t>
        </is>
      </c>
      <c r="Y45" s="48" t="inlineStr">
        <is>
          <t>yes</t>
        </is>
      </c>
      <c r="Z45" s="53" t="inlineStr">
        <is>
          <t>C</t>
        </is>
      </c>
      <c r="AA45" s="53" t="inlineStr">
        <is>
          <t>4 or more lanes: large road cross-section → cost class C.</t>
        </is>
      </c>
      <c r="AB45" s="168">
        <f>Sources!$C$17</f>
        <v/>
      </c>
      <c r="AC45" s="169">
        <f>Sources!$C$7</f>
        <v/>
      </c>
      <c r="AD45" s="170">
        <f>Sources!$C$8</f>
        <v/>
      </c>
      <c r="AE45" s="169">
        <f>Sources!$C$9</f>
        <v/>
      </c>
      <c r="AF45" s="167">
        <f>R45*AC45*Sources!$C$13</f>
        <v/>
      </c>
      <c r="AG45" s="168">
        <f>R45*AD45*Sources!$C$13</f>
        <v/>
      </c>
      <c r="AH45" s="167">
        <f>R45*AE45*Sources!$C$13</f>
        <v/>
      </c>
      <c r="AI45" s="47">
        <f>1+COUNTIFS($D$7:$D$406,D45,$Q$7:$Q$406,"&gt;"&amp;Q45)</f>
        <v/>
      </c>
      <c r="AJ45" s="47">
        <f>COUNTIF($D$7:$D$406,D45)</f>
        <v/>
      </c>
      <c r="AK45" s="168">
        <f>SUMIF($D$7:$D$406,D45,$Q$7:$Q$406)</f>
        <v/>
      </c>
      <c r="AL45" s="48" t="inlineStr">
        <is>
          <t>https://www.openstreetmap.org/?mlat=51.3317766&amp;mlon=12.4058535#map=19/51.3317766/12.4058535</t>
        </is>
      </c>
    </row>
    <row r="46" ht="15" customHeight="1" s="94">
      <c r="A46" s="47" t="n">
        <v>40</v>
      </c>
      <c r="B46" s="48" t="inlineStr">
        <is>
          <t>O0257</t>
        </is>
      </c>
      <c r="C46" s="48" t="inlineStr">
        <is>
          <t>Lützowstraße / Neefestraße</t>
        </is>
      </c>
      <c r="D46" s="48" t="inlineStr">
        <is>
          <t>Valentina-Tereschkowa-Grundschule</t>
        </is>
      </c>
      <c r="E46" s="48" t="inlineStr">
        <is>
          <t>Haydnstraße 21, 09119 Chemnitz</t>
        </is>
      </c>
      <c r="F46" s="48" t="inlineStr">
        <is>
          <t>Chemnitz</t>
        </is>
      </c>
      <c r="G46" s="165" t="n">
        <v>495.4</v>
      </c>
      <c r="H46" s="166" t="n">
        <v>12.8950881270001</v>
      </c>
      <c r="I46" s="166" t="n">
        <v>50.8198833700001</v>
      </c>
      <c r="J46" s="47">
        <f>COUNTIF(Accident_Events!$B$5:$B$4031,B46)</f>
        <v/>
      </c>
      <c r="K46" s="47">
        <f>COUNTIFS(Accident_Events!$B$5:$B$4031,B46,Accident_Events!$G$5:$G$4031,1)</f>
        <v/>
      </c>
      <c r="L46" s="47">
        <f>COUNTIFS(Accident_Events!$B$5:$B$4031,B46,Accident_Events!$G$5:$G$4031,2)</f>
        <v/>
      </c>
      <c r="M46" s="47">
        <f>COUNTIFS(Accident_Events!$B$5:$B$4031,B46,Accident_Events!$G$5:$G$4031,3)</f>
        <v/>
      </c>
      <c r="N46" s="167">
        <f>K46*Sources!$F$24</f>
        <v/>
      </c>
      <c r="O46" s="167">
        <f>L46*Sources!$F$25</f>
        <v/>
      </c>
      <c r="P46" s="167">
        <f>M46*Sources!$F$26</f>
        <v/>
      </c>
      <c r="Q46" s="168">
        <f>SUM(N46:P46)</f>
        <v/>
      </c>
      <c r="R46" s="167">
        <f>Q46/Sources!$C$6</f>
        <v/>
      </c>
      <c r="S46" s="48" t="inlineStr">
        <is>
          <t>Major arterial road</t>
        </is>
      </c>
      <c r="T46" s="48" t="inlineStr">
        <is>
          <t>Junction</t>
        </is>
      </c>
      <c r="U46" s="48" t="n">
        <v>4</v>
      </c>
      <c r="V46" s="48" t="inlineStr">
        <is>
          <t>yes</t>
        </is>
      </c>
      <c r="W46" s="48" t="inlineStr">
        <is>
          <t>yes</t>
        </is>
      </c>
      <c r="X46" s="48" t="inlineStr">
        <is>
          <t>not found</t>
        </is>
      </c>
      <c r="Y46" s="48" t="inlineStr">
        <is>
          <t>not found</t>
        </is>
      </c>
      <c r="Z46" s="53" t="inlineStr">
        <is>
          <t>C</t>
        </is>
      </c>
      <c r="AA46" s="53" t="inlineStr">
        <is>
          <t>4 or more lanes: large road cross-section → cost class C.</t>
        </is>
      </c>
      <c r="AB46" s="168">
        <f>Sources!$C$17</f>
        <v/>
      </c>
      <c r="AC46" s="169">
        <f>Sources!$C$7</f>
        <v/>
      </c>
      <c r="AD46" s="170">
        <f>Sources!$C$8</f>
        <v/>
      </c>
      <c r="AE46" s="169">
        <f>Sources!$C$9</f>
        <v/>
      </c>
      <c r="AF46" s="167">
        <f>R46*AC46*Sources!$C$13</f>
        <v/>
      </c>
      <c r="AG46" s="168">
        <f>R46*AD46*Sources!$C$13</f>
        <v/>
      </c>
      <c r="AH46" s="167">
        <f>R46*AE46*Sources!$C$13</f>
        <v/>
      </c>
      <c r="AI46" s="47">
        <f>1+COUNTIFS($D$7:$D$406,D46,$Q$7:$Q$406,"&gt;"&amp;Q46)</f>
        <v/>
      </c>
      <c r="AJ46" s="47">
        <f>COUNTIF($D$7:$D$406,D46)</f>
        <v/>
      </c>
      <c r="AK46" s="168">
        <f>SUMIF($D$7:$D$406,D46,$Q$7:$Q$406)</f>
        <v/>
      </c>
      <c r="AL46" s="48" t="inlineStr">
        <is>
          <t>https://www.openstreetmap.org/?mlat=50.8198834&amp;mlon=12.8950881#map=19/50.8198834/12.8950881</t>
        </is>
      </c>
    </row>
    <row r="47" ht="15" customHeight="1" s="94">
      <c r="A47" s="47" t="n">
        <v>41</v>
      </c>
      <c r="B47" s="48" t="inlineStr">
        <is>
          <t>O0744</t>
        </is>
      </c>
      <c r="C47" s="48" t="inlineStr">
        <is>
          <t>Blasewitzer Straße / Fetscherstraße</t>
        </is>
      </c>
      <c r="D47" s="48" t="inlineStr">
        <is>
          <t>Förderzentrum Klinik- und Krankenhausschule Dresden am Universitätsklinikum "Carl Gustav Carus"</t>
        </is>
      </c>
      <c r="E47" s="48" t="inlineStr">
        <is>
          <t>Fetscherstraße 74, 01307 Dresden</t>
        </is>
      </c>
      <c r="F47" s="48" t="inlineStr">
        <is>
          <t>Dresden</t>
        </is>
      </c>
      <c r="G47" s="165" t="n">
        <v>289</v>
      </c>
      <c r="H47" s="166" t="n">
        <v>13.7776966525001</v>
      </c>
      <c r="I47" s="166" t="n">
        <v>51.0528940515</v>
      </c>
      <c r="J47" s="47">
        <f>COUNTIF(Accident_Events!$B$5:$B$4031,B47)</f>
        <v/>
      </c>
      <c r="K47" s="47">
        <f>COUNTIFS(Accident_Events!$B$5:$B$4031,B47,Accident_Events!$G$5:$G$4031,1)</f>
        <v/>
      </c>
      <c r="L47" s="47">
        <f>COUNTIFS(Accident_Events!$B$5:$B$4031,B47,Accident_Events!$G$5:$G$4031,2)</f>
        <v/>
      </c>
      <c r="M47" s="47">
        <f>COUNTIFS(Accident_Events!$B$5:$B$4031,B47,Accident_Events!$G$5:$G$4031,3)</f>
        <v/>
      </c>
      <c r="N47" s="167">
        <f>K47*Sources!$F$24</f>
        <v/>
      </c>
      <c r="O47" s="167">
        <f>L47*Sources!$F$25</f>
        <v/>
      </c>
      <c r="P47" s="167">
        <f>M47*Sources!$F$26</f>
        <v/>
      </c>
      <c r="Q47" s="168">
        <f>SUM(N47:P47)</f>
        <v/>
      </c>
      <c r="R47" s="167">
        <f>Q47/Sources!$C$6</f>
        <v/>
      </c>
      <c r="S47" s="48" t="inlineStr">
        <is>
          <t>Important main/connecting road</t>
        </is>
      </c>
      <c r="T47" s="48" t="inlineStr">
        <is>
          <t>Junction</t>
        </is>
      </c>
      <c r="U47" s="48" t="n">
        <v>4</v>
      </c>
      <c r="V47" s="48" t="inlineStr">
        <is>
          <t>yes</t>
        </is>
      </c>
      <c r="W47" s="48" t="inlineStr">
        <is>
          <t>yes</t>
        </is>
      </c>
      <c r="X47" s="48" t="inlineStr">
        <is>
          <t>not found</t>
        </is>
      </c>
      <c r="Y47" s="48" t="inlineStr">
        <is>
          <t>yes</t>
        </is>
      </c>
      <c r="Z47" s="53" t="inlineStr">
        <is>
          <t>C</t>
        </is>
      </c>
      <c r="AA47" s="53" t="inlineStr">
        <is>
          <t>4 or more lanes: large road cross-section → cost class C.</t>
        </is>
      </c>
      <c r="AB47" s="168">
        <f>Sources!$C$17</f>
        <v/>
      </c>
      <c r="AC47" s="169">
        <f>Sources!$C$7</f>
        <v/>
      </c>
      <c r="AD47" s="170">
        <f>Sources!$C$8</f>
        <v/>
      </c>
      <c r="AE47" s="169">
        <f>Sources!$C$9</f>
        <v/>
      </c>
      <c r="AF47" s="167">
        <f>R47*AC47*Sources!$C$13</f>
        <v/>
      </c>
      <c r="AG47" s="168">
        <f>R47*AD47*Sources!$C$13</f>
        <v/>
      </c>
      <c r="AH47" s="167">
        <f>R47*AE47*Sources!$C$13</f>
        <v/>
      </c>
      <c r="AI47" s="47">
        <f>1+COUNTIFS($D$7:$D$406,D47,$Q$7:$Q$406,"&gt;"&amp;Q47)</f>
        <v/>
      </c>
      <c r="AJ47" s="47">
        <f>COUNTIF($D$7:$D$406,D47)</f>
        <v/>
      </c>
      <c r="AK47" s="168">
        <f>SUMIF($D$7:$D$406,D47,$Q$7:$Q$406)</f>
        <v/>
      </c>
      <c r="AL47" s="48" t="inlineStr">
        <is>
          <t>https://www.openstreetmap.org/?mlat=51.0528941&amp;mlon=13.7776967#map=19/51.0528941/13.7776967</t>
        </is>
      </c>
    </row>
    <row r="48" ht="15" customHeight="1" s="94">
      <c r="A48" s="47" t="n">
        <v>42</v>
      </c>
      <c r="B48" s="48" t="inlineStr">
        <is>
          <t>O1706</t>
        </is>
      </c>
      <c r="C48" s="48" t="inlineStr">
        <is>
          <t>Ratzelstraße / Schönauer Straße</t>
        </is>
      </c>
      <c r="D48" s="48" t="inlineStr">
        <is>
          <t>Schule Ratzelstraße - Oberschule der Stadt Leipzig</t>
        </is>
      </c>
      <c r="E48" s="48" t="inlineStr">
        <is>
          <t>Ratzelstraße 26, 04207 Leipzig</t>
        </is>
      </c>
      <c r="F48" s="48" t="inlineStr">
        <is>
          <t>Leipzig</t>
        </is>
      </c>
      <c r="G48" s="165" t="n">
        <v>190</v>
      </c>
      <c r="H48" s="166" t="n">
        <v>12.303250927</v>
      </c>
      <c r="I48" s="166" t="n">
        <v>51.3144923560001</v>
      </c>
      <c r="J48" s="47">
        <f>COUNTIF(Accident_Events!$B$5:$B$4031,B48)</f>
        <v/>
      </c>
      <c r="K48" s="47">
        <f>COUNTIFS(Accident_Events!$B$5:$B$4031,B48,Accident_Events!$G$5:$G$4031,1)</f>
        <v/>
      </c>
      <c r="L48" s="47">
        <f>COUNTIFS(Accident_Events!$B$5:$B$4031,B48,Accident_Events!$G$5:$G$4031,2)</f>
        <v/>
      </c>
      <c r="M48" s="47">
        <f>COUNTIFS(Accident_Events!$B$5:$B$4031,B48,Accident_Events!$G$5:$G$4031,3)</f>
        <v/>
      </c>
      <c r="N48" s="167">
        <f>K48*Sources!$F$24</f>
        <v/>
      </c>
      <c r="O48" s="167">
        <f>L48*Sources!$F$25</f>
        <v/>
      </c>
      <c r="P48" s="167">
        <f>M48*Sources!$F$26</f>
        <v/>
      </c>
      <c r="Q48" s="168">
        <f>SUM(N48:P48)</f>
        <v/>
      </c>
      <c r="R48" s="167">
        <f>Q48/Sources!$C$6</f>
        <v/>
      </c>
      <c r="S48" s="48" t="inlineStr">
        <is>
          <t>Major arterial road</t>
        </is>
      </c>
      <c r="T48" s="48" t="inlineStr">
        <is>
          <t>Junction</t>
        </is>
      </c>
      <c r="U48" s="48" t="n">
        <v>4</v>
      </c>
      <c r="V48" s="48" t="inlineStr">
        <is>
          <t>yes</t>
        </is>
      </c>
      <c r="W48" s="48" t="inlineStr">
        <is>
          <t>yes</t>
        </is>
      </c>
      <c r="X48" s="48" t="inlineStr">
        <is>
          <t>yes</t>
        </is>
      </c>
      <c r="Y48" s="48" t="inlineStr">
        <is>
          <t>yes</t>
        </is>
      </c>
      <c r="Z48" s="53" t="inlineStr">
        <is>
          <t>C</t>
        </is>
      </c>
      <c r="AA48" s="53" t="inlineStr">
        <is>
          <t>4 or more lanes: large road cross-section → cost class C.</t>
        </is>
      </c>
      <c r="AB48" s="168">
        <f>Sources!$C$17</f>
        <v/>
      </c>
      <c r="AC48" s="169">
        <f>Sources!$C$7</f>
        <v/>
      </c>
      <c r="AD48" s="170">
        <f>Sources!$C$8</f>
        <v/>
      </c>
      <c r="AE48" s="169">
        <f>Sources!$C$9</f>
        <v/>
      </c>
      <c r="AF48" s="167">
        <f>R48*AC48*Sources!$C$13</f>
        <v/>
      </c>
      <c r="AG48" s="168">
        <f>R48*AD48*Sources!$C$13</f>
        <v/>
      </c>
      <c r="AH48" s="167">
        <f>R48*AE48*Sources!$C$13</f>
        <v/>
      </c>
      <c r="AI48" s="47">
        <f>1+COUNTIFS($D$7:$D$406,D48,$Q$7:$Q$406,"&gt;"&amp;Q48)</f>
        <v/>
      </c>
      <c r="AJ48" s="47">
        <f>COUNTIF($D$7:$D$406,D48)</f>
        <v/>
      </c>
      <c r="AK48" s="168">
        <f>SUMIF($D$7:$D$406,D48,$Q$7:$Q$406)</f>
        <v/>
      </c>
      <c r="AL48" s="48" t="inlineStr">
        <is>
          <t>https://www.openstreetmap.org/?mlat=51.3144924&amp;mlon=12.3032509#map=19/51.3144924/12.3032509</t>
        </is>
      </c>
    </row>
    <row r="49" ht="15" customHeight="1" s="94">
      <c r="A49" s="47" t="n">
        <v>43</v>
      </c>
      <c r="B49" s="48" t="inlineStr">
        <is>
          <t>O1058</t>
        </is>
      </c>
      <c r="C49" s="48" t="inlineStr">
        <is>
          <t>Dresdner Straße / Donatsring</t>
        </is>
      </c>
      <c r="D49" s="48" t="inlineStr">
        <is>
          <t>Grundschule "Gottfried Silbermann"</t>
        </is>
      </c>
      <c r="E49" s="48" t="inlineStr">
        <is>
          <t>Am Mühlgraben 1, 09599 Freiberg</t>
        </is>
      </c>
      <c r="F49" s="48" t="inlineStr">
        <is>
          <t>Freiberg</t>
        </is>
      </c>
      <c r="G49" s="165" t="n">
        <v>370.5</v>
      </c>
      <c r="H49" s="166" t="n">
        <v>13.34991543</v>
      </c>
      <c r="I49" s="166" t="n">
        <v>50.9171713135</v>
      </c>
      <c r="J49" s="47">
        <f>COUNTIF(Accident_Events!$B$5:$B$4031,B49)</f>
        <v/>
      </c>
      <c r="K49" s="47">
        <f>COUNTIFS(Accident_Events!$B$5:$B$4031,B49,Accident_Events!$G$5:$G$4031,1)</f>
        <v/>
      </c>
      <c r="L49" s="47">
        <f>COUNTIFS(Accident_Events!$B$5:$B$4031,B49,Accident_Events!$G$5:$G$4031,2)</f>
        <v/>
      </c>
      <c r="M49" s="47">
        <f>COUNTIFS(Accident_Events!$B$5:$B$4031,B49,Accident_Events!$G$5:$G$4031,3)</f>
        <v/>
      </c>
      <c r="N49" s="167">
        <f>K49*Sources!$F$24</f>
        <v/>
      </c>
      <c r="O49" s="167">
        <f>L49*Sources!$F$25</f>
        <v/>
      </c>
      <c r="P49" s="167">
        <f>M49*Sources!$F$26</f>
        <v/>
      </c>
      <c r="Q49" s="168">
        <f>SUM(N49:P49)</f>
        <v/>
      </c>
      <c r="R49" s="167">
        <f>Q49/Sources!$C$6</f>
        <v/>
      </c>
      <c r="S49" s="48" t="inlineStr">
        <is>
          <t>Major arterial road</t>
        </is>
      </c>
      <c r="T49" s="48" t="inlineStr">
        <is>
          <t>Junction</t>
        </is>
      </c>
      <c r="U49" s="48" t="n">
        <v>3</v>
      </c>
      <c r="V49" s="48" t="inlineStr">
        <is>
          <t>yes</t>
        </is>
      </c>
      <c r="W49" s="48" t="inlineStr">
        <is>
          <t>yes</t>
        </is>
      </c>
      <c r="X49" s="48" t="inlineStr">
        <is>
          <t>not found</t>
        </is>
      </c>
      <c r="Y49" s="48" t="inlineStr">
        <is>
          <t>not found</t>
        </is>
      </c>
      <c r="Z49" s="53" t="inlineStr">
        <is>
          <t>B</t>
        </is>
      </c>
      <c r="AA49" s="53" t="inlineStr">
        <is>
          <t>Standard road area/main or collector road, or up to 3 lanes → cost class B.</t>
        </is>
      </c>
      <c r="AB49" s="168">
        <f>Sources!$C$17</f>
        <v/>
      </c>
      <c r="AC49" s="169">
        <f>Sources!$C$7</f>
        <v/>
      </c>
      <c r="AD49" s="170">
        <f>Sources!$C$8</f>
        <v/>
      </c>
      <c r="AE49" s="169">
        <f>Sources!$C$9</f>
        <v/>
      </c>
      <c r="AF49" s="167">
        <f>R49*AC49*Sources!$C$13</f>
        <v/>
      </c>
      <c r="AG49" s="168">
        <f>R49*AD49*Sources!$C$13</f>
        <v/>
      </c>
      <c r="AH49" s="167">
        <f>R49*AE49*Sources!$C$13</f>
        <v/>
      </c>
      <c r="AI49" s="47">
        <f>1+COUNTIFS($D$7:$D$406,D49,$Q$7:$Q$406,"&gt;"&amp;Q49)</f>
        <v/>
      </c>
      <c r="AJ49" s="47">
        <f>COUNTIF($D$7:$D$406,D49)</f>
        <v/>
      </c>
      <c r="AK49" s="168">
        <f>SUMIF($D$7:$D$406,D49,$Q$7:$Q$406)</f>
        <v/>
      </c>
      <c r="AL49" s="48" t="inlineStr">
        <is>
          <t>https://www.openstreetmap.org/?mlat=50.9171713&amp;mlon=13.3499154#map=19/50.9171713/13.3499154</t>
        </is>
      </c>
    </row>
    <row r="50" ht="15" customHeight="1" s="94">
      <c r="A50" s="47" t="n">
        <v>44</v>
      </c>
      <c r="B50" s="48" t="inlineStr">
        <is>
          <t>O0981</t>
        </is>
      </c>
      <c r="C50" s="48" t="inlineStr">
        <is>
          <t>Hirschfelder Straße / Löbtauer Straße</t>
        </is>
      </c>
      <c r="D50" s="48" t="inlineStr">
        <is>
          <t>Städtisches Klinikum Dresden, Medizinische Berufsfachschule</t>
        </is>
      </c>
      <c r="E50" s="48" t="inlineStr">
        <is>
          <t>Bodelschwinghstraße 1-3, 01159 Dresden</t>
        </is>
      </c>
      <c r="F50" s="48" t="inlineStr">
        <is>
          <t>Dresden</t>
        </is>
      </c>
      <c r="G50" s="165" t="n">
        <v>75.59999999999999</v>
      </c>
      <c r="H50" s="166" t="n">
        <v>13.7089575470001</v>
      </c>
      <c r="I50" s="166" t="n">
        <v>51.047232196</v>
      </c>
      <c r="J50" s="47">
        <f>COUNTIF(Accident_Events!$B$5:$B$4031,B50)</f>
        <v/>
      </c>
      <c r="K50" s="47">
        <f>COUNTIFS(Accident_Events!$B$5:$B$4031,B50,Accident_Events!$G$5:$G$4031,1)</f>
        <v/>
      </c>
      <c r="L50" s="47">
        <f>COUNTIFS(Accident_Events!$B$5:$B$4031,B50,Accident_Events!$G$5:$G$4031,2)</f>
        <v/>
      </c>
      <c r="M50" s="47">
        <f>COUNTIFS(Accident_Events!$B$5:$B$4031,B50,Accident_Events!$G$5:$G$4031,3)</f>
        <v/>
      </c>
      <c r="N50" s="167">
        <f>K50*Sources!$F$24</f>
        <v/>
      </c>
      <c r="O50" s="167">
        <f>L50*Sources!$F$25</f>
        <v/>
      </c>
      <c r="P50" s="167">
        <f>M50*Sources!$F$26</f>
        <v/>
      </c>
      <c r="Q50" s="168">
        <f>SUM(N50:P50)</f>
        <v/>
      </c>
      <c r="R50" s="167">
        <f>Q50/Sources!$C$6</f>
        <v/>
      </c>
      <c r="S50" s="48" t="inlineStr">
        <is>
          <t>Important main/connecting road</t>
        </is>
      </c>
      <c r="T50" s="48" t="inlineStr">
        <is>
          <t>Junction</t>
        </is>
      </c>
      <c r="U50" s="48" t="n">
        <v>2</v>
      </c>
      <c r="V50" s="48" t="inlineStr">
        <is>
          <t>yes</t>
        </is>
      </c>
      <c r="W50" s="48" t="inlineStr">
        <is>
          <t>yes</t>
        </is>
      </c>
      <c r="X50" s="48" t="inlineStr">
        <is>
          <t>not found</t>
        </is>
      </c>
      <c r="Y50" s="48" t="inlineStr">
        <is>
          <t>yes</t>
        </is>
      </c>
      <c r="Z50" s="53" t="inlineStr">
        <is>
          <t>B</t>
        </is>
      </c>
      <c r="AA50" s="53" t="inlineStr">
        <is>
          <t>Standard road area/main or collector road, or up to 3 lanes → cost class B.</t>
        </is>
      </c>
      <c r="AB50" s="168">
        <f>Sources!$C$17</f>
        <v/>
      </c>
      <c r="AC50" s="169">
        <f>Sources!$C$7</f>
        <v/>
      </c>
      <c r="AD50" s="170">
        <f>Sources!$C$8</f>
        <v/>
      </c>
      <c r="AE50" s="169">
        <f>Sources!$C$9</f>
        <v/>
      </c>
      <c r="AF50" s="167">
        <f>R50*AC50*Sources!$C$13</f>
        <v/>
      </c>
      <c r="AG50" s="168">
        <f>R50*AD50*Sources!$C$13</f>
        <v/>
      </c>
      <c r="AH50" s="167">
        <f>R50*AE50*Sources!$C$13</f>
        <v/>
      </c>
      <c r="AI50" s="47">
        <f>1+COUNTIFS($D$7:$D$406,D50,$Q$7:$Q$406,"&gt;"&amp;Q50)</f>
        <v/>
      </c>
      <c r="AJ50" s="47">
        <f>COUNTIF($D$7:$D$406,D50)</f>
        <v/>
      </c>
      <c r="AK50" s="168">
        <f>SUMIF($D$7:$D$406,D50,$Q$7:$Q$406)</f>
        <v/>
      </c>
      <c r="AL50" s="48" t="inlineStr">
        <is>
          <t>https://www.openstreetmap.org/?mlat=51.0472322&amp;mlon=13.7089575#map=19/51.0472322/13.7089575</t>
        </is>
      </c>
    </row>
    <row r="51" ht="15" customHeight="1" s="94">
      <c r="A51" s="47" t="n">
        <v>45</v>
      </c>
      <c r="B51" s="48" t="inlineStr">
        <is>
          <t>O1751</t>
        </is>
      </c>
      <c r="C51" s="48" t="inlineStr">
        <is>
          <t>Karl-Liebknecht-Straße / Riemannstraße</t>
        </is>
      </c>
      <c r="D51" s="48" t="inlineStr">
        <is>
          <t>Schule am Floßplatz - Grundschule der Stadt Leipzig</t>
        </is>
      </c>
      <c r="E51" s="48" t="inlineStr">
        <is>
          <t>Hohe Straße 45, 04107 Leipzig</t>
        </is>
      </c>
      <c r="F51" s="48" t="inlineStr">
        <is>
          <t>Leipzig</t>
        </is>
      </c>
      <c r="G51" s="165" t="n">
        <v>191.2</v>
      </c>
      <c r="H51" s="166" t="n">
        <v>12.3737289630001</v>
      </c>
      <c r="I51" s="166" t="n">
        <v>51.3312286503334</v>
      </c>
      <c r="J51" s="47">
        <f>COUNTIF(Accident_Events!$B$5:$B$4031,B51)</f>
        <v/>
      </c>
      <c r="K51" s="47">
        <f>COUNTIFS(Accident_Events!$B$5:$B$4031,B51,Accident_Events!$G$5:$G$4031,1)</f>
        <v/>
      </c>
      <c r="L51" s="47">
        <f>COUNTIFS(Accident_Events!$B$5:$B$4031,B51,Accident_Events!$G$5:$G$4031,2)</f>
        <v/>
      </c>
      <c r="M51" s="47">
        <f>COUNTIFS(Accident_Events!$B$5:$B$4031,B51,Accident_Events!$G$5:$G$4031,3)</f>
        <v/>
      </c>
      <c r="N51" s="167">
        <f>K51*Sources!$F$24</f>
        <v/>
      </c>
      <c r="O51" s="167">
        <f>L51*Sources!$F$25</f>
        <v/>
      </c>
      <c r="P51" s="167">
        <f>M51*Sources!$F$26</f>
        <v/>
      </c>
      <c r="Q51" s="168">
        <f>SUM(N51:P51)</f>
        <v/>
      </c>
      <c r="R51" s="167">
        <f>Q51/Sources!$C$6</f>
        <v/>
      </c>
      <c r="S51" s="48" t="inlineStr">
        <is>
          <t>Important main/connecting road</t>
        </is>
      </c>
      <c r="T51" s="48" t="inlineStr">
        <is>
          <t>Junction</t>
        </is>
      </c>
      <c r="U51" s="48" t="n">
        <v>3</v>
      </c>
      <c r="V51" s="48" t="inlineStr">
        <is>
          <t>yes</t>
        </is>
      </c>
      <c r="W51" s="48" t="inlineStr">
        <is>
          <t>yes</t>
        </is>
      </c>
      <c r="X51" s="48" t="inlineStr">
        <is>
          <t>not found</t>
        </is>
      </c>
      <c r="Y51" s="48" t="inlineStr">
        <is>
          <t>yes</t>
        </is>
      </c>
      <c r="Z51" s="53" t="inlineStr">
        <is>
          <t>B</t>
        </is>
      </c>
      <c r="AA51" s="53" t="inlineStr">
        <is>
          <t>Standard road area/main or collector road, or up to 3 lanes → cost class B.</t>
        </is>
      </c>
      <c r="AB51" s="168">
        <f>Sources!$C$17</f>
        <v/>
      </c>
      <c r="AC51" s="169">
        <f>Sources!$C$7</f>
        <v/>
      </c>
      <c r="AD51" s="170">
        <f>Sources!$C$8</f>
        <v/>
      </c>
      <c r="AE51" s="169">
        <f>Sources!$C$9</f>
        <v/>
      </c>
      <c r="AF51" s="167">
        <f>R51*AC51*Sources!$C$13</f>
        <v/>
      </c>
      <c r="AG51" s="168">
        <f>R51*AD51*Sources!$C$13</f>
        <v/>
      </c>
      <c r="AH51" s="167">
        <f>R51*AE51*Sources!$C$13</f>
        <v/>
      </c>
      <c r="AI51" s="47">
        <f>1+COUNTIFS($D$7:$D$406,D51,$Q$7:$Q$406,"&gt;"&amp;Q51)</f>
        <v/>
      </c>
      <c r="AJ51" s="47">
        <f>COUNTIF($D$7:$D$406,D51)</f>
        <v/>
      </c>
      <c r="AK51" s="168">
        <f>SUMIF($D$7:$D$406,D51,$Q$7:$Q$406)</f>
        <v/>
      </c>
      <c r="AL51" s="48" t="inlineStr">
        <is>
          <t>https://www.openstreetmap.org/?mlat=51.3312287&amp;mlon=12.3737290#map=19/51.3312287/12.3737290</t>
        </is>
      </c>
    </row>
    <row r="52" ht="15" customHeight="1" s="94">
      <c r="A52" s="47" t="n">
        <v>46</v>
      </c>
      <c r="B52" s="48" t="inlineStr">
        <is>
          <t>O0015</t>
        </is>
      </c>
      <c r="C52" s="48" t="inlineStr">
        <is>
          <t>Lößnitzer Straße / Chemnitzer Straße</t>
        </is>
      </c>
      <c r="D52" s="48" t="inlineStr">
        <is>
          <t>Oberschule Aue-Zelle</t>
        </is>
      </c>
      <c r="E52" s="48" t="inlineStr">
        <is>
          <t>Agricolastraße 5, 08280 Aue-Bad Schlema</t>
        </is>
      </c>
      <c r="F52" s="48" t="inlineStr">
        <is>
          <t>Aue-Bad Schlema</t>
        </is>
      </c>
      <c r="G52" s="165" t="n">
        <v>371.4</v>
      </c>
      <c r="H52" s="166" t="n">
        <v>12.7087033810001</v>
      </c>
      <c r="I52" s="166" t="n">
        <v>50.5957083590001</v>
      </c>
      <c r="J52" s="47">
        <f>COUNTIF(Accident_Events!$B$5:$B$4031,B52)</f>
        <v/>
      </c>
      <c r="K52" s="47">
        <f>COUNTIFS(Accident_Events!$B$5:$B$4031,B52,Accident_Events!$G$5:$G$4031,1)</f>
        <v/>
      </c>
      <c r="L52" s="47">
        <f>COUNTIFS(Accident_Events!$B$5:$B$4031,B52,Accident_Events!$G$5:$G$4031,2)</f>
        <v/>
      </c>
      <c r="M52" s="47">
        <f>COUNTIFS(Accident_Events!$B$5:$B$4031,B52,Accident_Events!$G$5:$G$4031,3)</f>
        <v/>
      </c>
      <c r="N52" s="167">
        <f>K52*Sources!$F$24</f>
        <v/>
      </c>
      <c r="O52" s="167">
        <f>L52*Sources!$F$25</f>
        <v/>
      </c>
      <c r="P52" s="167">
        <f>M52*Sources!$F$26</f>
        <v/>
      </c>
      <c r="Q52" s="168">
        <f>SUM(N52:P52)</f>
        <v/>
      </c>
      <c r="R52" s="167">
        <f>Q52/Sources!$C$6</f>
        <v/>
      </c>
      <c r="S52" s="48" t="inlineStr">
        <is>
          <t>Major arterial road</t>
        </is>
      </c>
      <c r="T52" s="48" t="inlineStr">
        <is>
          <t>Junction</t>
        </is>
      </c>
      <c r="U52" s="48" t="n">
        <v>4</v>
      </c>
      <c r="V52" s="48" t="inlineStr">
        <is>
          <t>yes</t>
        </is>
      </c>
      <c r="W52" s="48" t="inlineStr">
        <is>
          <t>yes</t>
        </is>
      </c>
      <c r="X52" s="48" t="inlineStr">
        <is>
          <t>not found</t>
        </is>
      </c>
      <c r="Y52" s="48" t="inlineStr">
        <is>
          <t>not found</t>
        </is>
      </c>
      <c r="Z52" s="53" t="inlineStr">
        <is>
          <t>C</t>
        </is>
      </c>
      <c r="AA52" s="53" t="inlineStr">
        <is>
          <t>4 or more lanes: large road cross-section → cost class C.</t>
        </is>
      </c>
      <c r="AB52" s="168">
        <f>Sources!$C$17</f>
        <v/>
      </c>
      <c r="AC52" s="169">
        <f>Sources!$C$7</f>
        <v/>
      </c>
      <c r="AD52" s="170">
        <f>Sources!$C$8</f>
        <v/>
      </c>
      <c r="AE52" s="169">
        <f>Sources!$C$9</f>
        <v/>
      </c>
      <c r="AF52" s="167">
        <f>R52*AC52*Sources!$C$13</f>
        <v/>
      </c>
      <c r="AG52" s="168">
        <f>R52*AD52*Sources!$C$13</f>
        <v/>
      </c>
      <c r="AH52" s="167">
        <f>R52*AE52*Sources!$C$13</f>
        <v/>
      </c>
      <c r="AI52" s="47">
        <f>1+COUNTIFS($D$7:$D$406,D52,$Q$7:$Q$406,"&gt;"&amp;Q52)</f>
        <v/>
      </c>
      <c r="AJ52" s="47">
        <f>COUNTIF($D$7:$D$406,D52)</f>
        <v/>
      </c>
      <c r="AK52" s="168">
        <f>SUMIF($D$7:$D$406,D52,$Q$7:$Q$406)</f>
        <v/>
      </c>
      <c r="AL52" s="48" t="inlineStr">
        <is>
          <t>https://www.openstreetmap.org/?mlat=50.5957084&amp;mlon=12.7087034#map=19/50.5957084/12.7087034</t>
        </is>
      </c>
    </row>
    <row r="53" ht="15" customHeight="1" s="94">
      <c r="A53" s="47" t="n">
        <v>47</v>
      </c>
      <c r="B53" s="48" t="inlineStr">
        <is>
          <t>O0489</t>
        </is>
      </c>
      <c r="C53" s="48" t="inlineStr">
        <is>
          <t>Lockwitzer Straße / Heinrich-Zille-Straße</t>
        </is>
      </c>
      <c r="D53" s="48" t="inlineStr">
        <is>
          <t>47. Grundschule Dresden</t>
        </is>
      </c>
      <c r="E53" s="48" t="inlineStr">
        <is>
          <t>Mockritzer Straße 19, 01219 Dresden</t>
        </is>
      </c>
      <c r="F53" s="48" t="inlineStr">
        <is>
          <t>Dresden</t>
        </is>
      </c>
      <c r="G53" s="165" t="n">
        <v>410.8</v>
      </c>
      <c r="H53" s="166" t="n">
        <v>13.7598601720001</v>
      </c>
      <c r="I53" s="166" t="n">
        <v>51.0274005005001</v>
      </c>
      <c r="J53" s="47">
        <f>COUNTIF(Accident_Events!$B$5:$B$4031,B53)</f>
        <v/>
      </c>
      <c r="K53" s="47">
        <f>COUNTIFS(Accident_Events!$B$5:$B$4031,B53,Accident_Events!$G$5:$G$4031,1)</f>
        <v/>
      </c>
      <c r="L53" s="47">
        <f>COUNTIFS(Accident_Events!$B$5:$B$4031,B53,Accident_Events!$G$5:$G$4031,2)</f>
        <v/>
      </c>
      <c r="M53" s="47">
        <f>COUNTIFS(Accident_Events!$B$5:$B$4031,B53,Accident_Events!$G$5:$G$4031,3)</f>
        <v/>
      </c>
      <c r="N53" s="167">
        <f>K53*Sources!$F$24</f>
        <v/>
      </c>
      <c r="O53" s="167">
        <f>L53*Sources!$F$25</f>
        <v/>
      </c>
      <c r="P53" s="167">
        <f>M53*Sources!$F$26</f>
        <v/>
      </c>
      <c r="Q53" s="168">
        <f>SUM(N53:P53)</f>
        <v/>
      </c>
      <c r="R53" s="167">
        <f>Q53/Sources!$C$6</f>
        <v/>
      </c>
      <c r="S53" s="48" t="inlineStr">
        <is>
          <t>Other public road</t>
        </is>
      </c>
      <c r="T53" s="48" t="inlineStr">
        <is>
          <t>Road section/simple road area</t>
        </is>
      </c>
      <c r="U53" s="48" t="n">
        <v>2</v>
      </c>
      <c r="V53" s="48" t="inlineStr">
        <is>
          <t>not found</t>
        </is>
      </c>
      <c r="W53" s="48" t="inlineStr">
        <is>
          <t>not found</t>
        </is>
      </c>
      <c r="X53" s="48" t="inlineStr">
        <is>
          <t>not found</t>
        </is>
      </c>
      <c r="Y53" s="48" t="inlineStr">
        <is>
          <t>yes</t>
        </is>
      </c>
      <c r="Z53" s="53" t="inlineStr">
        <is>
          <t>A</t>
        </is>
      </c>
      <c r="AA53" s="53" t="inlineStr">
        <is>
          <t>Simple side/residential road with at most 2 lanes → cost class A.</t>
        </is>
      </c>
      <c r="AB53" s="168">
        <f>Sources!$C$17</f>
        <v/>
      </c>
      <c r="AC53" s="169">
        <f>Sources!$C$7</f>
        <v/>
      </c>
      <c r="AD53" s="170">
        <f>Sources!$C$8</f>
        <v/>
      </c>
      <c r="AE53" s="169">
        <f>Sources!$C$9</f>
        <v/>
      </c>
      <c r="AF53" s="167">
        <f>R53*AC53*Sources!$C$13</f>
        <v/>
      </c>
      <c r="AG53" s="168">
        <f>R53*AD53*Sources!$C$13</f>
        <v/>
      </c>
      <c r="AH53" s="167">
        <f>R53*AE53*Sources!$C$13</f>
        <v/>
      </c>
      <c r="AI53" s="47">
        <f>1+COUNTIFS($D$7:$D$406,D53,$Q$7:$Q$406,"&gt;"&amp;Q53)</f>
        <v/>
      </c>
      <c r="AJ53" s="47">
        <f>COUNTIF($D$7:$D$406,D53)</f>
        <v/>
      </c>
      <c r="AK53" s="168">
        <f>SUMIF($D$7:$D$406,D53,$Q$7:$Q$406)</f>
        <v/>
      </c>
      <c r="AL53" s="48" t="inlineStr">
        <is>
          <t>https://www.openstreetmap.org/?mlat=51.0274005&amp;mlon=13.7598602#map=19/51.0274005/13.7598602</t>
        </is>
      </c>
    </row>
    <row r="54" ht="15" customHeight="1" s="94">
      <c r="A54" s="47" t="n">
        <v>48</v>
      </c>
      <c r="B54" s="48" t="inlineStr">
        <is>
          <t>O0926</t>
        </is>
      </c>
      <c r="C54" s="48" t="inlineStr">
        <is>
          <t>Pirnaer Landstraße / Lassallestraße</t>
        </is>
      </c>
      <c r="D54" s="48" t="inlineStr">
        <is>
          <t>Schule "Am Landgraben" Dresden mit dem Förderschwerpunkt Lernen</t>
        </is>
      </c>
      <c r="E54" s="48" t="inlineStr">
        <is>
          <t>Pirnaer Landstraße 55, 01237 Dresden</t>
        </is>
      </c>
      <c r="F54" s="48" t="inlineStr">
        <is>
          <t>Dresden</t>
        </is>
      </c>
      <c r="G54" s="165" t="n">
        <v>343.2</v>
      </c>
      <c r="H54" s="166" t="n">
        <v>13.811841199</v>
      </c>
      <c r="I54" s="166" t="n">
        <v>51.0202880855001</v>
      </c>
      <c r="J54" s="47">
        <f>COUNTIF(Accident_Events!$B$5:$B$4031,B54)</f>
        <v/>
      </c>
      <c r="K54" s="47">
        <f>COUNTIFS(Accident_Events!$B$5:$B$4031,B54,Accident_Events!$G$5:$G$4031,1)</f>
        <v/>
      </c>
      <c r="L54" s="47">
        <f>COUNTIFS(Accident_Events!$B$5:$B$4031,B54,Accident_Events!$G$5:$G$4031,2)</f>
        <v/>
      </c>
      <c r="M54" s="47">
        <f>COUNTIFS(Accident_Events!$B$5:$B$4031,B54,Accident_Events!$G$5:$G$4031,3)</f>
        <v/>
      </c>
      <c r="N54" s="167">
        <f>K54*Sources!$F$24</f>
        <v/>
      </c>
      <c r="O54" s="167">
        <f>L54*Sources!$F$25</f>
        <v/>
      </c>
      <c r="P54" s="167">
        <f>M54*Sources!$F$26</f>
        <v/>
      </c>
      <c r="Q54" s="168">
        <f>SUM(N54:P54)</f>
        <v/>
      </c>
      <c r="R54" s="167">
        <f>Q54/Sources!$C$6</f>
        <v/>
      </c>
      <c r="S54" s="48" t="inlineStr">
        <is>
          <t>Collector/connecting road</t>
        </is>
      </c>
      <c r="T54" s="48" t="inlineStr">
        <is>
          <t>Junction</t>
        </is>
      </c>
      <c r="U54" s="48" t="n">
        <v>2</v>
      </c>
      <c r="V54" s="48" t="inlineStr">
        <is>
          <t>yes</t>
        </is>
      </c>
      <c r="W54" s="48" t="inlineStr">
        <is>
          <t>yes</t>
        </is>
      </c>
      <c r="X54" s="48" t="inlineStr">
        <is>
          <t>not found</t>
        </is>
      </c>
      <c r="Y54" s="48" t="inlineStr">
        <is>
          <t>yes</t>
        </is>
      </c>
      <c r="Z54" s="53" t="inlineStr">
        <is>
          <t>B</t>
        </is>
      </c>
      <c r="AA54" s="53" t="inlineStr">
        <is>
          <t>Standard road area/main or collector road, or up to 3 lanes → cost class B.</t>
        </is>
      </c>
      <c r="AB54" s="168">
        <f>Sources!$C$17</f>
        <v/>
      </c>
      <c r="AC54" s="169">
        <f>Sources!$C$7</f>
        <v/>
      </c>
      <c r="AD54" s="170">
        <f>Sources!$C$8</f>
        <v/>
      </c>
      <c r="AE54" s="169">
        <f>Sources!$C$9</f>
        <v/>
      </c>
      <c r="AF54" s="167">
        <f>R54*AC54*Sources!$C$13</f>
        <v/>
      </c>
      <c r="AG54" s="168">
        <f>R54*AD54*Sources!$C$13</f>
        <v/>
      </c>
      <c r="AH54" s="167">
        <f>R54*AE54*Sources!$C$13</f>
        <v/>
      </c>
      <c r="AI54" s="47">
        <f>1+COUNTIFS($D$7:$D$406,D54,$Q$7:$Q$406,"&gt;"&amp;Q54)</f>
        <v/>
      </c>
      <c r="AJ54" s="47">
        <f>COUNTIF($D$7:$D$406,D54)</f>
        <v/>
      </c>
      <c r="AK54" s="168">
        <f>SUMIF($D$7:$D$406,D54,$Q$7:$Q$406)</f>
        <v/>
      </c>
      <c r="AL54" s="48" t="inlineStr">
        <is>
          <t>https://www.openstreetmap.org/?mlat=51.0202881&amp;mlon=13.8118412#map=19/51.0202881/13.8118412</t>
        </is>
      </c>
    </row>
    <row r="55" ht="15" customHeight="1" s="94">
      <c r="A55" s="47" t="n">
        <v>49</v>
      </c>
      <c r="B55" s="48" t="inlineStr">
        <is>
          <t>O0593</t>
        </is>
      </c>
      <c r="C55" s="48" t="inlineStr">
        <is>
          <t>Franz-Liszt-Straße / Wiener Straße</t>
        </is>
      </c>
      <c r="D55" s="48" t="inlineStr">
        <is>
          <t>BIP-Kreativitätsgrundschule Dresden (Schule in freier Trägerschaft)</t>
        </is>
      </c>
      <c r="E55" s="48" t="inlineStr">
        <is>
          <t>Tiergartenstraße 18, 01219 Dresden</t>
        </is>
      </c>
      <c r="F55" s="48" t="inlineStr">
        <is>
          <t>Dresden</t>
        </is>
      </c>
      <c r="G55" s="165" t="n">
        <v>470</v>
      </c>
      <c r="H55" s="166" t="n">
        <v>13.7579558745001</v>
      </c>
      <c r="I55" s="166" t="n">
        <v>51.0328784545</v>
      </c>
      <c r="J55" s="47">
        <f>COUNTIF(Accident_Events!$B$5:$B$4031,B55)</f>
        <v/>
      </c>
      <c r="K55" s="47">
        <f>COUNTIFS(Accident_Events!$B$5:$B$4031,B55,Accident_Events!$G$5:$G$4031,1)</f>
        <v/>
      </c>
      <c r="L55" s="47">
        <f>COUNTIFS(Accident_Events!$B$5:$B$4031,B55,Accident_Events!$G$5:$G$4031,2)</f>
        <v/>
      </c>
      <c r="M55" s="47">
        <f>COUNTIFS(Accident_Events!$B$5:$B$4031,B55,Accident_Events!$G$5:$G$4031,3)</f>
        <v/>
      </c>
      <c r="N55" s="167">
        <f>K55*Sources!$F$24</f>
        <v/>
      </c>
      <c r="O55" s="167">
        <f>L55*Sources!$F$25</f>
        <v/>
      </c>
      <c r="P55" s="167">
        <f>M55*Sources!$F$26</f>
        <v/>
      </c>
      <c r="Q55" s="168">
        <f>SUM(N55:P55)</f>
        <v/>
      </c>
      <c r="R55" s="167">
        <f>Q55/Sources!$C$6</f>
        <v/>
      </c>
      <c r="S55" s="48" t="inlineStr">
        <is>
          <t>Collector/connecting road</t>
        </is>
      </c>
      <c r="T55" s="48" t="inlineStr">
        <is>
          <t>Junction</t>
        </is>
      </c>
      <c r="U55" s="48" t="n">
        <v>2</v>
      </c>
      <c r="V55" s="48" t="inlineStr">
        <is>
          <t>not found</t>
        </is>
      </c>
      <c r="W55" s="48" t="inlineStr">
        <is>
          <t>yes</t>
        </is>
      </c>
      <c r="X55" s="48" t="inlineStr">
        <is>
          <t>not found</t>
        </is>
      </c>
      <c r="Y55" s="48" t="inlineStr">
        <is>
          <t>not found</t>
        </is>
      </c>
      <c r="Z55" s="53" t="inlineStr">
        <is>
          <t>B</t>
        </is>
      </c>
      <c r="AA55" s="53" t="inlineStr">
        <is>
          <t>Standard road area/main or collector road, or up to 3 lanes → cost class B.</t>
        </is>
      </c>
      <c r="AB55" s="168">
        <f>Sources!$C$17</f>
        <v/>
      </c>
      <c r="AC55" s="169">
        <f>Sources!$C$7</f>
        <v/>
      </c>
      <c r="AD55" s="170">
        <f>Sources!$C$8</f>
        <v/>
      </c>
      <c r="AE55" s="169">
        <f>Sources!$C$9</f>
        <v/>
      </c>
      <c r="AF55" s="167">
        <f>R55*AC55*Sources!$C$13</f>
        <v/>
      </c>
      <c r="AG55" s="168">
        <f>R55*AD55*Sources!$C$13</f>
        <v/>
      </c>
      <c r="AH55" s="167">
        <f>R55*AE55*Sources!$C$13</f>
        <v/>
      </c>
      <c r="AI55" s="47">
        <f>1+COUNTIFS($D$7:$D$406,D55,$Q$7:$Q$406,"&gt;"&amp;Q55)</f>
        <v/>
      </c>
      <c r="AJ55" s="47">
        <f>COUNTIF($D$7:$D$406,D55)</f>
        <v/>
      </c>
      <c r="AK55" s="168">
        <f>SUMIF($D$7:$D$406,D55,$Q$7:$Q$406)</f>
        <v/>
      </c>
      <c r="AL55" s="48" t="inlineStr">
        <is>
          <t>https://www.openstreetmap.org/?mlat=51.0328785&amp;mlon=13.7579559#map=19/51.0328785/13.7579559</t>
        </is>
      </c>
    </row>
    <row r="56" ht="15" customHeight="1" s="94">
      <c r="A56" s="47" t="n">
        <v>50</v>
      </c>
      <c r="B56" s="48" t="inlineStr">
        <is>
          <t>O2015</t>
        </is>
      </c>
      <c r="C56" s="48" t="inlineStr">
        <is>
          <t>Hauptstraße / Rudolf-Renner-Straße</t>
        </is>
      </c>
      <c r="D56" s="48" t="inlineStr">
        <is>
          <t>Pestalozzi-Oberschule</t>
        </is>
      </c>
      <c r="E56" s="48" t="inlineStr">
        <is>
          <t>Schulstraße 10, 01796 Pirna</t>
        </is>
      </c>
      <c r="F56" s="48" t="inlineStr">
        <is>
          <t>Pirna</t>
        </is>
      </c>
      <c r="G56" s="165" t="n">
        <v>166.9</v>
      </c>
      <c r="H56" s="166" t="n">
        <v>13.9344622296667</v>
      </c>
      <c r="I56" s="166" t="n">
        <v>50.9674004286667</v>
      </c>
      <c r="J56" s="47">
        <f>COUNTIF(Accident_Events!$B$5:$B$4031,B56)</f>
        <v/>
      </c>
      <c r="K56" s="47">
        <f>COUNTIFS(Accident_Events!$B$5:$B$4031,B56,Accident_Events!$G$5:$G$4031,1)</f>
        <v/>
      </c>
      <c r="L56" s="47">
        <f>COUNTIFS(Accident_Events!$B$5:$B$4031,B56,Accident_Events!$G$5:$G$4031,2)</f>
        <v/>
      </c>
      <c r="M56" s="47">
        <f>COUNTIFS(Accident_Events!$B$5:$B$4031,B56,Accident_Events!$G$5:$G$4031,3)</f>
        <v/>
      </c>
      <c r="N56" s="167">
        <f>K56*Sources!$F$24</f>
        <v/>
      </c>
      <c r="O56" s="167">
        <f>L56*Sources!$F$25</f>
        <v/>
      </c>
      <c r="P56" s="167">
        <f>M56*Sources!$F$26</f>
        <v/>
      </c>
      <c r="Q56" s="168">
        <f>SUM(N56:P56)</f>
        <v/>
      </c>
      <c r="R56" s="167">
        <f>Q56/Sources!$C$6</f>
        <v/>
      </c>
      <c r="S56" s="48" t="inlineStr">
        <is>
          <t>Important main/connecting road</t>
        </is>
      </c>
      <c r="T56" s="48" t="inlineStr">
        <is>
          <t>Junction</t>
        </is>
      </c>
      <c r="U56" s="48" t="n">
        <v>2</v>
      </c>
      <c r="V56" s="48" t="inlineStr">
        <is>
          <t>not found</t>
        </is>
      </c>
      <c r="W56" s="48" t="inlineStr">
        <is>
          <t>yes</t>
        </is>
      </c>
      <c r="X56" s="48" t="inlineStr">
        <is>
          <t>yes</t>
        </is>
      </c>
      <c r="Y56" s="48" t="inlineStr">
        <is>
          <t>yes</t>
        </is>
      </c>
      <c r="Z56" s="53" t="inlineStr">
        <is>
          <t>B</t>
        </is>
      </c>
      <c r="AA56" s="53" t="inlineStr">
        <is>
          <t>Standard road area/main or collector road, or up to 3 lanes → cost class B.</t>
        </is>
      </c>
      <c r="AB56" s="168">
        <f>Sources!$C$17</f>
        <v/>
      </c>
      <c r="AC56" s="169">
        <f>Sources!$C$7</f>
        <v/>
      </c>
      <c r="AD56" s="170">
        <f>Sources!$C$8</f>
        <v/>
      </c>
      <c r="AE56" s="169">
        <f>Sources!$C$9</f>
        <v/>
      </c>
      <c r="AF56" s="167">
        <f>R56*AC56*Sources!$C$13</f>
        <v/>
      </c>
      <c r="AG56" s="168">
        <f>R56*AD56*Sources!$C$13</f>
        <v/>
      </c>
      <c r="AH56" s="167">
        <f>R56*AE56*Sources!$C$13</f>
        <v/>
      </c>
      <c r="AI56" s="47">
        <f>1+COUNTIFS($D$7:$D$406,D56,$Q$7:$Q$406,"&gt;"&amp;Q56)</f>
        <v/>
      </c>
      <c r="AJ56" s="47">
        <f>COUNTIF($D$7:$D$406,D56)</f>
        <v/>
      </c>
      <c r="AK56" s="168">
        <f>SUMIF($D$7:$D$406,D56,$Q$7:$Q$406)</f>
        <v/>
      </c>
      <c r="AL56" s="48" t="inlineStr">
        <is>
          <t>https://www.openstreetmap.org/?mlat=50.9674004&amp;mlon=13.9344622#map=19/50.9674004/13.9344622</t>
        </is>
      </c>
    </row>
    <row r="57" ht="15" customHeight="1" s="94">
      <c r="A57" s="47" t="n">
        <v>51</v>
      </c>
      <c r="B57" s="48" t="inlineStr">
        <is>
          <t>O0149</t>
        </is>
      </c>
      <c r="C57" s="48" t="inlineStr">
        <is>
          <t>Zwickauer Straße / Marianne-Brandt-Straße</t>
        </is>
      </c>
      <c r="D57" s="48" t="inlineStr">
        <is>
          <t>Berufsbildende Schule "Gerd Condé" Berufsschule der F+U Sachsen gGmbH (Schule in freier Trägerschaft)</t>
        </is>
      </c>
      <c r="E57" s="48" t="inlineStr">
        <is>
          <t>Stollberger Straße 40, 09119 Chemnitz</t>
        </is>
      </c>
      <c r="F57" s="48" t="inlineStr">
        <is>
          <t>Chemnitz</t>
        </is>
      </c>
      <c r="G57" s="165" t="n">
        <v>456.7</v>
      </c>
      <c r="H57" s="166" t="n">
        <v>12.9053050320001</v>
      </c>
      <c r="I57" s="166" t="n">
        <v>50.8261737980001</v>
      </c>
      <c r="J57" s="47">
        <f>COUNTIF(Accident_Events!$B$5:$B$4031,B57)</f>
        <v/>
      </c>
      <c r="K57" s="47">
        <f>COUNTIFS(Accident_Events!$B$5:$B$4031,B57,Accident_Events!$G$5:$G$4031,1)</f>
        <v/>
      </c>
      <c r="L57" s="47">
        <f>COUNTIFS(Accident_Events!$B$5:$B$4031,B57,Accident_Events!$G$5:$G$4031,2)</f>
        <v/>
      </c>
      <c r="M57" s="47">
        <f>COUNTIFS(Accident_Events!$B$5:$B$4031,B57,Accident_Events!$G$5:$G$4031,3)</f>
        <v/>
      </c>
      <c r="N57" s="167">
        <f>K57*Sources!$F$24</f>
        <v/>
      </c>
      <c r="O57" s="167">
        <f>L57*Sources!$F$25</f>
        <v/>
      </c>
      <c r="P57" s="167">
        <f>M57*Sources!$F$26</f>
        <v/>
      </c>
      <c r="Q57" s="168">
        <f>SUM(N57:P57)</f>
        <v/>
      </c>
      <c r="R57" s="167">
        <f>Q57/Sources!$C$6</f>
        <v/>
      </c>
      <c r="S57" s="48" t="inlineStr">
        <is>
          <t>Major arterial road</t>
        </is>
      </c>
      <c r="T57" s="48" t="inlineStr">
        <is>
          <t>Junction</t>
        </is>
      </c>
      <c r="U57" s="48" t="n">
        <v>3</v>
      </c>
      <c r="V57" s="48" t="inlineStr">
        <is>
          <t>yes</t>
        </is>
      </c>
      <c r="W57" s="48" t="inlineStr">
        <is>
          <t>yes</t>
        </is>
      </c>
      <c r="X57" s="48" t="inlineStr">
        <is>
          <t>not found</t>
        </is>
      </c>
      <c r="Y57" s="48" t="inlineStr">
        <is>
          <t>yes</t>
        </is>
      </c>
      <c r="Z57" s="53" t="inlineStr">
        <is>
          <t>B</t>
        </is>
      </c>
      <c r="AA57" s="53" t="inlineStr">
        <is>
          <t>Standard road area/main or collector road, or up to 3 lanes → cost class B.</t>
        </is>
      </c>
      <c r="AB57" s="168">
        <f>Sources!$C$17</f>
        <v/>
      </c>
      <c r="AC57" s="169">
        <f>Sources!$C$7</f>
        <v/>
      </c>
      <c r="AD57" s="170">
        <f>Sources!$C$8</f>
        <v/>
      </c>
      <c r="AE57" s="169">
        <f>Sources!$C$9</f>
        <v/>
      </c>
      <c r="AF57" s="167">
        <f>R57*AC57*Sources!$C$13</f>
        <v/>
      </c>
      <c r="AG57" s="168">
        <f>R57*AD57*Sources!$C$13</f>
        <v/>
      </c>
      <c r="AH57" s="167">
        <f>R57*AE57*Sources!$C$13</f>
        <v/>
      </c>
      <c r="AI57" s="47">
        <f>1+COUNTIFS($D$7:$D$406,D57,$Q$7:$Q$406,"&gt;"&amp;Q57)</f>
        <v/>
      </c>
      <c r="AJ57" s="47">
        <f>COUNTIF($D$7:$D$406,D57)</f>
        <v/>
      </c>
      <c r="AK57" s="168">
        <f>SUMIF($D$7:$D$406,D57,$Q$7:$Q$406)</f>
        <v/>
      </c>
      <c r="AL57" s="48" t="inlineStr">
        <is>
          <t>https://www.openstreetmap.org/?mlat=50.8261738&amp;mlon=12.9053050#map=19/50.8261738/12.9053050</t>
        </is>
      </c>
    </row>
    <row r="58" ht="15" customHeight="1" s="94">
      <c r="A58" s="47" t="n">
        <v>52</v>
      </c>
      <c r="B58" s="48" t="inlineStr">
        <is>
          <t>O0176</t>
        </is>
      </c>
      <c r="C58" s="48" t="inlineStr">
        <is>
          <t>Hartmannstraße / Theaterstraße</t>
        </is>
      </c>
      <c r="D58" s="48" t="inlineStr">
        <is>
          <t>Euro Akademie Chemnitz Berufsfachschule für Pflegehilfe (Schule in freier Trägerschaft)</t>
        </is>
      </c>
      <c r="E58" s="48" t="inlineStr">
        <is>
          <t>Hartmannstraße 3a-7, 09111 Chemnitz</t>
        </is>
      </c>
      <c r="F58" s="48" t="inlineStr">
        <is>
          <t>Chemnitz</t>
        </is>
      </c>
      <c r="G58" s="165" t="n">
        <v>92</v>
      </c>
      <c r="H58" s="166" t="n">
        <v>12.9191562825001</v>
      </c>
      <c r="I58" s="166" t="n">
        <v>50.8358338095</v>
      </c>
      <c r="J58" s="47">
        <f>COUNTIF(Accident_Events!$B$5:$B$4031,B58)</f>
        <v/>
      </c>
      <c r="K58" s="47">
        <f>COUNTIFS(Accident_Events!$B$5:$B$4031,B58,Accident_Events!$G$5:$G$4031,1)</f>
        <v/>
      </c>
      <c r="L58" s="47">
        <f>COUNTIFS(Accident_Events!$B$5:$B$4031,B58,Accident_Events!$G$5:$G$4031,2)</f>
        <v/>
      </c>
      <c r="M58" s="47">
        <f>COUNTIFS(Accident_Events!$B$5:$B$4031,B58,Accident_Events!$G$5:$G$4031,3)</f>
        <v/>
      </c>
      <c r="N58" s="167">
        <f>K58*Sources!$F$24</f>
        <v/>
      </c>
      <c r="O58" s="167">
        <f>L58*Sources!$F$25</f>
        <v/>
      </c>
      <c r="P58" s="167">
        <f>M58*Sources!$F$26</f>
        <v/>
      </c>
      <c r="Q58" s="168">
        <f>SUM(N58:P58)</f>
        <v/>
      </c>
      <c r="R58" s="167">
        <f>Q58/Sources!$C$6</f>
        <v/>
      </c>
      <c r="S58" s="48" t="inlineStr">
        <is>
          <t>Important main/connecting road</t>
        </is>
      </c>
      <c r="T58" s="48" t="inlineStr">
        <is>
          <t>Junction</t>
        </is>
      </c>
      <c r="U58" s="48" t="n">
        <v>5</v>
      </c>
      <c r="V58" s="48" t="inlineStr">
        <is>
          <t>yes</t>
        </is>
      </c>
      <c r="W58" s="48" t="inlineStr">
        <is>
          <t>yes</t>
        </is>
      </c>
      <c r="X58" s="48" t="inlineStr">
        <is>
          <t>not found</t>
        </is>
      </c>
      <c r="Y58" s="48" t="inlineStr">
        <is>
          <t>not found</t>
        </is>
      </c>
      <c r="Z58" s="53" t="inlineStr">
        <is>
          <t>C</t>
        </is>
      </c>
      <c r="AA58" s="53" t="inlineStr">
        <is>
          <t>4 or more lanes: large road cross-section → cost class C.</t>
        </is>
      </c>
      <c r="AB58" s="168">
        <f>Sources!$C$17</f>
        <v/>
      </c>
      <c r="AC58" s="169">
        <f>Sources!$C$7</f>
        <v/>
      </c>
      <c r="AD58" s="170">
        <f>Sources!$C$8</f>
        <v/>
      </c>
      <c r="AE58" s="169">
        <f>Sources!$C$9</f>
        <v/>
      </c>
      <c r="AF58" s="167">
        <f>R58*AC58*Sources!$C$13</f>
        <v/>
      </c>
      <c r="AG58" s="168">
        <f>R58*AD58*Sources!$C$13</f>
        <v/>
      </c>
      <c r="AH58" s="167">
        <f>R58*AE58*Sources!$C$13</f>
        <v/>
      </c>
      <c r="AI58" s="47">
        <f>1+COUNTIFS($D$7:$D$406,D58,$Q$7:$Q$406,"&gt;"&amp;Q58)</f>
        <v/>
      </c>
      <c r="AJ58" s="47">
        <f>COUNTIF($D$7:$D$406,D58)</f>
        <v/>
      </c>
      <c r="AK58" s="168">
        <f>SUMIF($D$7:$D$406,D58,$Q$7:$Q$406)</f>
        <v/>
      </c>
      <c r="AL58" s="48" t="inlineStr">
        <is>
          <t>https://www.openstreetmap.org/?mlat=50.8358338&amp;mlon=12.9191563#map=19/50.8358338/12.9191563</t>
        </is>
      </c>
    </row>
    <row r="59" ht="15" customHeight="1" s="94">
      <c r="A59" s="47" t="n">
        <v>53</v>
      </c>
      <c r="B59" s="48" t="inlineStr">
        <is>
          <t>O1238</t>
        </is>
      </c>
      <c r="C59" s="48" t="inlineStr">
        <is>
          <t>Erich-Weinert-Straße / Bautzener Allee</t>
        </is>
      </c>
      <c r="D59" s="48" t="inlineStr">
        <is>
          <t>Schule mit den Förderschwerpunkten Lernen und emotionale und soziale Entwicklung "Nikolaus Kopernikus"</t>
        </is>
      </c>
      <c r="E59" s="48" t="inlineStr">
        <is>
          <t>Robert-Schumann-Straße 10, 02977 Hoyerswerda</t>
        </is>
      </c>
      <c r="F59" s="48" t="inlineStr">
        <is>
          <t>Hoyerswerda</t>
        </is>
      </c>
      <c r="G59" s="165" t="n">
        <v>424.9</v>
      </c>
      <c r="H59" s="166" t="n">
        <v>14.2650117900001</v>
      </c>
      <c r="I59" s="166" t="n">
        <v>51.4371784370001</v>
      </c>
      <c r="J59" s="47">
        <f>COUNTIF(Accident_Events!$B$5:$B$4031,B59)</f>
        <v/>
      </c>
      <c r="K59" s="47">
        <f>COUNTIFS(Accident_Events!$B$5:$B$4031,B59,Accident_Events!$G$5:$G$4031,1)</f>
        <v/>
      </c>
      <c r="L59" s="47">
        <f>COUNTIFS(Accident_Events!$B$5:$B$4031,B59,Accident_Events!$G$5:$G$4031,2)</f>
        <v/>
      </c>
      <c r="M59" s="47">
        <f>COUNTIFS(Accident_Events!$B$5:$B$4031,B59,Accident_Events!$G$5:$G$4031,3)</f>
        <v/>
      </c>
      <c r="N59" s="167">
        <f>K59*Sources!$F$24</f>
        <v/>
      </c>
      <c r="O59" s="167">
        <f>L59*Sources!$F$25</f>
        <v/>
      </c>
      <c r="P59" s="167">
        <f>M59*Sources!$F$26</f>
        <v/>
      </c>
      <c r="Q59" s="168">
        <f>SUM(N59:P59)</f>
        <v/>
      </c>
      <c r="R59" s="167">
        <f>Q59/Sources!$C$6</f>
        <v/>
      </c>
      <c r="S59" s="48" t="inlineStr">
        <is>
          <t>Collector/connecting road</t>
        </is>
      </c>
      <c r="T59" s="48" t="inlineStr">
        <is>
          <t>Junction</t>
        </is>
      </c>
      <c r="U59" s="48" t="n">
        <v>4</v>
      </c>
      <c r="V59" s="48" t="inlineStr">
        <is>
          <t>yes</t>
        </is>
      </c>
      <c r="W59" s="48" t="inlineStr">
        <is>
          <t>yes</t>
        </is>
      </c>
      <c r="X59" s="48" t="inlineStr">
        <is>
          <t>not found</t>
        </is>
      </c>
      <c r="Y59" s="48" t="inlineStr">
        <is>
          <t>yes</t>
        </is>
      </c>
      <c r="Z59" s="53" t="inlineStr">
        <is>
          <t>C</t>
        </is>
      </c>
      <c r="AA59" s="53" t="inlineStr">
        <is>
          <t>4 or more lanes: large road cross-section → cost class C.</t>
        </is>
      </c>
      <c r="AB59" s="168">
        <f>Sources!$C$17</f>
        <v/>
      </c>
      <c r="AC59" s="169">
        <f>Sources!$C$7</f>
        <v/>
      </c>
      <c r="AD59" s="170">
        <f>Sources!$C$8</f>
        <v/>
      </c>
      <c r="AE59" s="169">
        <f>Sources!$C$9</f>
        <v/>
      </c>
      <c r="AF59" s="167">
        <f>R59*AC59*Sources!$C$13</f>
        <v/>
      </c>
      <c r="AG59" s="168">
        <f>R59*AD59*Sources!$C$13</f>
        <v/>
      </c>
      <c r="AH59" s="167">
        <f>R59*AE59*Sources!$C$13</f>
        <v/>
      </c>
      <c r="AI59" s="47">
        <f>1+COUNTIFS($D$7:$D$406,D59,$Q$7:$Q$406,"&gt;"&amp;Q59)</f>
        <v/>
      </c>
      <c r="AJ59" s="47">
        <f>COUNTIF($D$7:$D$406,D59)</f>
        <v/>
      </c>
      <c r="AK59" s="168">
        <f>SUMIF($D$7:$D$406,D59,$Q$7:$Q$406)</f>
        <v/>
      </c>
      <c r="AL59" s="48" t="inlineStr">
        <is>
          <t>https://www.openstreetmap.org/?mlat=51.4371784&amp;mlon=14.2650118#map=19/51.4371784/14.2650118</t>
        </is>
      </c>
    </row>
    <row r="60" ht="15" customHeight="1" s="94">
      <c r="A60" s="47" t="n">
        <v>54</v>
      </c>
      <c r="B60" s="48" t="inlineStr">
        <is>
          <t>O0633</t>
        </is>
      </c>
      <c r="C60" s="48" t="inlineStr">
        <is>
          <t>Strehlener Platz / August-Bebel-Straße</t>
        </is>
      </c>
      <c r="D60" s="48" t="inlineStr">
        <is>
          <t>Berufliches Schulzentrum für Elektrotechnik</t>
        </is>
      </c>
      <c r="E60" s="48" t="inlineStr">
        <is>
          <t>Strehlener Platz 2, 01219 Dresden</t>
        </is>
      </c>
      <c r="F60" s="48" t="inlineStr">
        <is>
          <t>Dresden</t>
        </is>
      </c>
      <c r="G60" s="165" t="n">
        <v>75.8</v>
      </c>
      <c r="H60" s="166" t="n">
        <v>13.7496087480001</v>
      </c>
      <c r="I60" s="166" t="n">
        <v>51.033697138</v>
      </c>
      <c r="J60" s="47">
        <f>COUNTIF(Accident_Events!$B$5:$B$4031,B60)</f>
        <v/>
      </c>
      <c r="K60" s="47">
        <f>COUNTIFS(Accident_Events!$B$5:$B$4031,B60,Accident_Events!$G$5:$G$4031,1)</f>
        <v/>
      </c>
      <c r="L60" s="47">
        <f>COUNTIFS(Accident_Events!$B$5:$B$4031,B60,Accident_Events!$G$5:$G$4031,2)</f>
        <v/>
      </c>
      <c r="M60" s="47">
        <f>COUNTIFS(Accident_Events!$B$5:$B$4031,B60,Accident_Events!$G$5:$G$4031,3)</f>
        <v/>
      </c>
      <c r="N60" s="167">
        <f>K60*Sources!$F$24</f>
        <v/>
      </c>
      <c r="O60" s="167">
        <f>L60*Sources!$F$25</f>
        <v/>
      </c>
      <c r="P60" s="167">
        <f>M60*Sources!$F$26</f>
        <v/>
      </c>
      <c r="Q60" s="168">
        <f>SUM(N60:P60)</f>
        <v/>
      </c>
      <c r="R60" s="167">
        <f>Q60/Sources!$C$6</f>
        <v/>
      </c>
      <c r="S60" s="48" t="inlineStr">
        <is>
          <t>Important main/connecting road</t>
        </is>
      </c>
      <c r="T60" s="48" t="inlineStr">
        <is>
          <t>Junction</t>
        </is>
      </c>
      <c r="U60" s="48" t="n">
        <v>2</v>
      </c>
      <c r="V60" s="48" t="inlineStr">
        <is>
          <t>yes</t>
        </is>
      </c>
      <c r="W60" s="48" t="inlineStr">
        <is>
          <t>yes</t>
        </is>
      </c>
      <c r="X60" s="48" t="inlineStr">
        <is>
          <t>yes</t>
        </is>
      </c>
      <c r="Y60" s="48" t="inlineStr">
        <is>
          <t>yes</t>
        </is>
      </c>
      <c r="Z60" s="53" t="inlineStr">
        <is>
          <t>B</t>
        </is>
      </c>
      <c r="AA60" s="53" t="inlineStr">
        <is>
          <t>Standard road area/main or collector road, or up to 3 lanes → cost class B.</t>
        </is>
      </c>
      <c r="AB60" s="168">
        <f>Sources!$C$17</f>
        <v/>
      </c>
      <c r="AC60" s="169">
        <f>Sources!$C$7</f>
        <v/>
      </c>
      <c r="AD60" s="170">
        <f>Sources!$C$8</f>
        <v/>
      </c>
      <c r="AE60" s="169">
        <f>Sources!$C$9</f>
        <v/>
      </c>
      <c r="AF60" s="167">
        <f>R60*AC60*Sources!$C$13</f>
        <v/>
      </c>
      <c r="AG60" s="168">
        <f>R60*AD60*Sources!$C$13</f>
        <v/>
      </c>
      <c r="AH60" s="167">
        <f>R60*AE60*Sources!$C$13</f>
        <v/>
      </c>
      <c r="AI60" s="47">
        <f>1+COUNTIFS($D$7:$D$406,D60,$Q$7:$Q$406,"&gt;"&amp;Q60)</f>
        <v/>
      </c>
      <c r="AJ60" s="47">
        <f>COUNTIF($D$7:$D$406,D60)</f>
        <v/>
      </c>
      <c r="AK60" s="168">
        <f>SUMIF($D$7:$D$406,D60,$Q$7:$Q$406)</f>
        <v/>
      </c>
      <c r="AL60" s="48" t="inlineStr">
        <is>
          <t>https://www.openstreetmap.org/?mlat=51.0336971&amp;mlon=13.7496087#map=19/51.0336971/13.7496087</t>
        </is>
      </c>
    </row>
    <row r="61" ht="15" customHeight="1" s="94">
      <c r="A61" s="47" t="n">
        <v>55</v>
      </c>
      <c r="B61" s="48" t="inlineStr">
        <is>
          <t>O1742</t>
        </is>
      </c>
      <c r="C61" s="48" t="inlineStr">
        <is>
          <t>Prager Straße / Semmelweisstraße</t>
        </is>
      </c>
      <c r="D61" s="48" t="inlineStr">
        <is>
          <t>Schule am Barnet-Licht-Platz - Oberschule der Stadt Leipzig</t>
        </is>
      </c>
      <c r="E61" s="48" t="inlineStr">
        <is>
          <t>Barnet-Licht-Platz 1, 04317 Leipzig</t>
        </is>
      </c>
      <c r="F61" s="48" t="inlineStr">
        <is>
          <t>Leipzig</t>
        </is>
      </c>
      <c r="G61" s="165" t="n">
        <v>257.9</v>
      </c>
      <c r="H61" s="166" t="n">
        <v>12.4016621025</v>
      </c>
      <c r="I61" s="166" t="n">
        <v>51.3243320120001</v>
      </c>
      <c r="J61" s="47">
        <f>COUNTIF(Accident_Events!$B$5:$B$4031,B61)</f>
        <v/>
      </c>
      <c r="K61" s="47">
        <f>COUNTIFS(Accident_Events!$B$5:$B$4031,B61,Accident_Events!$G$5:$G$4031,1)</f>
        <v/>
      </c>
      <c r="L61" s="47">
        <f>COUNTIFS(Accident_Events!$B$5:$B$4031,B61,Accident_Events!$G$5:$G$4031,2)</f>
        <v/>
      </c>
      <c r="M61" s="47">
        <f>COUNTIFS(Accident_Events!$B$5:$B$4031,B61,Accident_Events!$G$5:$G$4031,3)</f>
        <v/>
      </c>
      <c r="N61" s="167">
        <f>K61*Sources!$F$24</f>
        <v/>
      </c>
      <c r="O61" s="167">
        <f>L61*Sources!$F$25</f>
        <v/>
      </c>
      <c r="P61" s="167">
        <f>M61*Sources!$F$26</f>
        <v/>
      </c>
      <c r="Q61" s="168">
        <f>SUM(N61:P61)</f>
        <v/>
      </c>
      <c r="R61" s="167">
        <f>Q61/Sources!$C$6</f>
        <v/>
      </c>
      <c r="S61" s="48" t="inlineStr">
        <is>
          <t>Major arterial road</t>
        </is>
      </c>
      <c r="T61" s="48" t="inlineStr">
        <is>
          <t>Junction</t>
        </is>
      </c>
      <c r="U61" s="48" t="n">
        <v>5</v>
      </c>
      <c r="V61" s="48" t="inlineStr">
        <is>
          <t>yes</t>
        </is>
      </c>
      <c r="W61" s="48" t="inlineStr">
        <is>
          <t>yes</t>
        </is>
      </c>
      <c r="X61" s="48" t="inlineStr">
        <is>
          <t>yes</t>
        </is>
      </c>
      <c r="Y61" s="48" t="inlineStr">
        <is>
          <t>yes</t>
        </is>
      </c>
      <c r="Z61" s="53" t="inlineStr">
        <is>
          <t>C</t>
        </is>
      </c>
      <c r="AA61" s="53" t="inlineStr">
        <is>
          <t>4 or more lanes: large road cross-section → cost class C.</t>
        </is>
      </c>
      <c r="AB61" s="168">
        <f>Sources!$C$17</f>
        <v/>
      </c>
      <c r="AC61" s="169">
        <f>Sources!$C$7</f>
        <v/>
      </c>
      <c r="AD61" s="170">
        <f>Sources!$C$8</f>
        <v/>
      </c>
      <c r="AE61" s="169">
        <f>Sources!$C$9</f>
        <v/>
      </c>
      <c r="AF61" s="167">
        <f>R61*AC61*Sources!$C$13</f>
        <v/>
      </c>
      <c r="AG61" s="168">
        <f>R61*AD61*Sources!$C$13</f>
        <v/>
      </c>
      <c r="AH61" s="167">
        <f>R61*AE61*Sources!$C$13</f>
        <v/>
      </c>
      <c r="AI61" s="47">
        <f>1+COUNTIFS($D$7:$D$406,D61,$Q$7:$Q$406,"&gt;"&amp;Q61)</f>
        <v/>
      </c>
      <c r="AJ61" s="47">
        <f>COUNTIF($D$7:$D$406,D61)</f>
        <v/>
      </c>
      <c r="AK61" s="168">
        <f>SUMIF($D$7:$D$406,D61,$Q$7:$Q$406)</f>
        <v/>
      </c>
      <c r="AL61" s="48" t="inlineStr">
        <is>
          <t>https://www.openstreetmap.org/?mlat=51.3243320&amp;mlon=12.4016621#map=19/51.3243320/12.4016621</t>
        </is>
      </c>
    </row>
    <row r="62" ht="15" customHeight="1" s="94">
      <c r="A62" s="47" t="n">
        <v>56</v>
      </c>
      <c r="B62" s="48" t="inlineStr">
        <is>
          <t>O1825</t>
        </is>
      </c>
      <c r="C62" s="48" t="inlineStr">
        <is>
          <t>Jahnallee / Bowmanstraße</t>
        </is>
      </c>
      <c r="D62" s="48" t="inlineStr">
        <is>
          <t>UNIVERSUM-Akademie Leipzig Berufsfachschule für Pflegehilfe (Schule in freier Trägerschaft)</t>
        </is>
      </c>
      <c r="E62" s="48" t="inlineStr">
        <is>
          <t>Angerstraße 42e, 04177 Leipzig</t>
        </is>
      </c>
      <c r="F62" s="48" t="inlineStr">
        <is>
          <t>Leipzig</t>
        </is>
      </c>
      <c r="G62" s="165" t="n">
        <v>466.4</v>
      </c>
      <c r="H62" s="166" t="n">
        <v>12.3425073190001</v>
      </c>
      <c r="I62" s="166" t="n">
        <v>51.3385278100001</v>
      </c>
      <c r="J62" s="47">
        <f>COUNTIF(Accident_Events!$B$5:$B$4031,B62)</f>
        <v/>
      </c>
      <c r="K62" s="47">
        <f>COUNTIFS(Accident_Events!$B$5:$B$4031,B62,Accident_Events!$G$5:$G$4031,1)</f>
        <v/>
      </c>
      <c r="L62" s="47">
        <f>COUNTIFS(Accident_Events!$B$5:$B$4031,B62,Accident_Events!$G$5:$G$4031,2)</f>
        <v/>
      </c>
      <c r="M62" s="47">
        <f>COUNTIFS(Accident_Events!$B$5:$B$4031,B62,Accident_Events!$G$5:$G$4031,3)</f>
        <v/>
      </c>
      <c r="N62" s="167">
        <f>K62*Sources!$F$24</f>
        <v/>
      </c>
      <c r="O62" s="167">
        <f>L62*Sources!$F$25</f>
        <v/>
      </c>
      <c r="P62" s="167">
        <f>M62*Sources!$F$26</f>
        <v/>
      </c>
      <c r="Q62" s="168">
        <f>SUM(N62:P62)</f>
        <v/>
      </c>
      <c r="R62" s="167">
        <f>Q62/Sources!$C$6</f>
        <v/>
      </c>
      <c r="S62" s="48" t="inlineStr">
        <is>
          <t>Major arterial road</t>
        </is>
      </c>
      <c r="T62" s="48" t="inlineStr">
        <is>
          <t>Junction</t>
        </is>
      </c>
      <c r="U62" s="48" t="n">
        <v>2</v>
      </c>
      <c r="V62" s="48" t="inlineStr">
        <is>
          <t>yes</t>
        </is>
      </c>
      <c r="W62" s="48" t="inlineStr">
        <is>
          <t>yes</t>
        </is>
      </c>
      <c r="X62" s="48" t="inlineStr">
        <is>
          <t>not found</t>
        </is>
      </c>
      <c r="Y62" s="48" t="inlineStr">
        <is>
          <t>yes</t>
        </is>
      </c>
      <c r="Z62" s="53" t="inlineStr">
        <is>
          <t>B</t>
        </is>
      </c>
      <c r="AA62" s="53" t="inlineStr">
        <is>
          <t>Standard road area/main or collector road, or up to 3 lanes → cost class B.</t>
        </is>
      </c>
      <c r="AB62" s="168">
        <f>Sources!$C$17</f>
        <v/>
      </c>
      <c r="AC62" s="169">
        <f>Sources!$C$7</f>
        <v/>
      </c>
      <c r="AD62" s="170">
        <f>Sources!$C$8</f>
        <v/>
      </c>
      <c r="AE62" s="169">
        <f>Sources!$C$9</f>
        <v/>
      </c>
      <c r="AF62" s="167">
        <f>R62*AC62*Sources!$C$13</f>
        <v/>
      </c>
      <c r="AG62" s="168">
        <f>R62*AD62*Sources!$C$13</f>
        <v/>
      </c>
      <c r="AH62" s="167">
        <f>R62*AE62*Sources!$C$13</f>
        <v/>
      </c>
      <c r="AI62" s="47">
        <f>1+COUNTIFS($D$7:$D$406,D62,$Q$7:$Q$406,"&gt;"&amp;Q62)</f>
        <v/>
      </c>
      <c r="AJ62" s="47">
        <f>COUNTIF($D$7:$D$406,D62)</f>
        <v/>
      </c>
      <c r="AK62" s="168">
        <f>SUMIF($D$7:$D$406,D62,$Q$7:$Q$406)</f>
        <v/>
      </c>
      <c r="AL62" s="48" t="inlineStr">
        <is>
          <t>https://www.openstreetmap.org/?mlat=51.3385278&amp;mlon=12.3425073#map=19/51.3385278/12.3425073</t>
        </is>
      </c>
    </row>
    <row r="63" ht="15" customHeight="1" s="94">
      <c r="A63" s="47" t="n">
        <v>57</v>
      </c>
      <c r="B63" s="48" t="inlineStr">
        <is>
          <t>O2091</t>
        </is>
      </c>
      <c r="C63" s="48" t="inlineStr">
        <is>
          <t>Hauptstraße / Parkstraße</t>
        </is>
      </c>
      <c r="D63" s="48" t="inlineStr">
        <is>
          <t>Förderzentrum „An der Goethestraße“ Riesa mit den Förderschwerpunkten Lernen und emotionale und soziale Entwicklung</t>
        </is>
      </c>
      <c r="E63" s="48" t="inlineStr">
        <is>
          <t>Goethestraße 21, 01589 Riesa</t>
        </is>
      </c>
      <c r="F63" s="48" t="inlineStr">
        <is>
          <t>Riesa</t>
        </is>
      </c>
      <c r="G63" s="165" t="n">
        <v>114.6</v>
      </c>
      <c r="H63" s="166" t="n">
        <v>13.3101615480001</v>
      </c>
      <c r="I63" s="166" t="n">
        <v>51.3024774400001</v>
      </c>
      <c r="J63" s="47">
        <f>COUNTIF(Accident_Events!$B$5:$B$4031,B63)</f>
        <v/>
      </c>
      <c r="K63" s="47">
        <f>COUNTIFS(Accident_Events!$B$5:$B$4031,B63,Accident_Events!$G$5:$G$4031,1)</f>
        <v/>
      </c>
      <c r="L63" s="47">
        <f>COUNTIFS(Accident_Events!$B$5:$B$4031,B63,Accident_Events!$G$5:$G$4031,2)</f>
        <v/>
      </c>
      <c r="M63" s="47">
        <f>COUNTIFS(Accident_Events!$B$5:$B$4031,B63,Accident_Events!$G$5:$G$4031,3)</f>
        <v/>
      </c>
      <c r="N63" s="167">
        <f>K63*Sources!$F$24</f>
        <v/>
      </c>
      <c r="O63" s="167">
        <f>L63*Sources!$F$25</f>
        <v/>
      </c>
      <c r="P63" s="167">
        <f>M63*Sources!$F$26</f>
        <v/>
      </c>
      <c r="Q63" s="168">
        <f>SUM(N63:P63)</f>
        <v/>
      </c>
      <c r="R63" s="167">
        <f>Q63/Sources!$C$6</f>
        <v/>
      </c>
      <c r="S63" s="48" t="inlineStr">
        <is>
          <t>Residential road</t>
        </is>
      </c>
      <c r="T63" s="48" t="inlineStr">
        <is>
          <t>Junction</t>
        </is>
      </c>
      <c r="U63" s="48" t="inlineStr">
        <is>
          <t>not tagged</t>
        </is>
      </c>
      <c r="V63" s="48" t="inlineStr">
        <is>
          <t>not found</t>
        </is>
      </c>
      <c r="W63" s="48" t="inlineStr">
        <is>
          <t>yes</t>
        </is>
      </c>
      <c r="X63" s="48" t="inlineStr">
        <is>
          <t>not found</t>
        </is>
      </c>
      <c r="Y63" s="48" t="inlineStr">
        <is>
          <t>not found</t>
        </is>
      </c>
      <c r="Z63" s="53" t="inlineStr">
        <is>
          <t>unclear</t>
        </is>
      </c>
      <c r="AA63" s="53" t="inlineStr">
        <is>
          <t>Lane count in OSM is not numerically reliable; municipal assessment required.</t>
        </is>
      </c>
      <c r="AB63" s="168">
        <f>Sources!$C$17</f>
        <v/>
      </c>
      <c r="AC63" s="169">
        <f>Sources!$C$7</f>
        <v/>
      </c>
      <c r="AD63" s="170">
        <f>Sources!$C$8</f>
        <v/>
      </c>
      <c r="AE63" s="169">
        <f>Sources!$C$9</f>
        <v/>
      </c>
      <c r="AF63" s="167">
        <f>R63*AC63*Sources!$C$13</f>
        <v/>
      </c>
      <c r="AG63" s="168">
        <f>R63*AD63*Sources!$C$13</f>
        <v/>
      </c>
      <c r="AH63" s="167">
        <f>R63*AE63*Sources!$C$13</f>
        <v/>
      </c>
      <c r="AI63" s="47">
        <f>1+COUNTIFS($D$7:$D$406,D63,$Q$7:$Q$406,"&gt;"&amp;Q63)</f>
        <v/>
      </c>
      <c r="AJ63" s="47">
        <f>COUNTIF($D$7:$D$406,D63)</f>
        <v/>
      </c>
      <c r="AK63" s="168">
        <f>SUMIF($D$7:$D$406,D63,$Q$7:$Q$406)</f>
        <v/>
      </c>
      <c r="AL63" s="48" t="inlineStr">
        <is>
          <t>https://www.openstreetmap.org/?mlat=51.3024774&amp;mlon=13.3101615#map=19/51.3024774/13.3101615</t>
        </is>
      </c>
    </row>
    <row r="64" ht="15" customHeight="1" s="94">
      <c r="A64" s="47" t="n">
        <v>58</v>
      </c>
      <c r="B64" s="48" t="inlineStr">
        <is>
          <t>O1839</t>
        </is>
      </c>
      <c r="C64" s="48" t="inlineStr">
        <is>
          <t>Stannebeinplatz / Waldbaurstraße</t>
        </is>
      </c>
      <c r="D64" s="48" t="inlineStr">
        <is>
          <t>Wilhelm-Wander-Schule - Grundschule der Stadt Leipzig</t>
        </is>
      </c>
      <c r="E64" s="48" t="inlineStr">
        <is>
          <t>Schulze-Delitzsch-Straße 23, 04315 Leipzig</t>
        </is>
      </c>
      <c r="F64" s="48" t="inlineStr">
        <is>
          <t>Leipzig</t>
        </is>
      </c>
      <c r="G64" s="165" t="n">
        <v>429</v>
      </c>
      <c r="H64" s="166" t="n">
        <v>12.4075033270001</v>
      </c>
      <c r="I64" s="166" t="n">
        <v>51.3513059953334</v>
      </c>
      <c r="J64" s="47">
        <f>COUNTIF(Accident_Events!$B$5:$B$4031,B64)</f>
        <v/>
      </c>
      <c r="K64" s="47">
        <f>COUNTIFS(Accident_Events!$B$5:$B$4031,B64,Accident_Events!$G$5:$G$4031,1)</f>
        <v/>
      </c>
      <c r="L64" s="47">
        <f>COUNTIFS(Accident_Events!$B$5:$B$4031,B64,Accident_Events!$G$5:$G$4031,2)</f>
        <v/>
      </c>
      <c r="M64" s="47">
        <f>COUNTIFS(Accident_Events!$B$5:$B$4031,B64,Accident_Events!$G$5:$G$4031,3)</f>
        <v/>
      </c>
      <c r="N64" s="167">
        <f>K64*Sources!$F$24</f>
        <v/>
      </c>
      <c r="O64" s="167">
        <f>L64*Sources!$F$25</f>
        <v/>
      </c>
      <c r="P64" s="167">
        <f>M64*Sources!$F$26</f>
        <v/>
      </c>
      <c r="Q64" s="168">
        <f>SUM(N64:P64)</f>
        <v/>
      </c>
      <c r="R64" s="167">
        <f>Q64/Sources!$C$6</f>
        <v/>
      </c>
      <c r="S64" s="48" t="inlineStr">
        <is>
          <t>Important main/connecting road</t>
        </is>
      </c>
      <c r="T64" s="48" t="inlineStr">
        <is>
          <t>Junction</t>
        </is>
      </c>
      <c r="U64" s="48" t="n">
        <v>3</v>
      </c>
      <c r="V64" s="48" t="inlineStr">
        <is>
          <t>not found</t>
        </is>
      </c>
      <c r="W64" s="48" t="inlineStr">
        <is>
          <t>yes</t>
        </is>
      </c>
      <c r="X64" s="48" t="inlineStr">
        <is>
          <t>yes</t>
        </is>
      </c>
      <c r="Y64" s="48" t="inlineStr">
        <is>
          <t>yes</t>
        </is>
      </c>
      <c r="Z64" s="53" t="inlineStr">
        <is>
          <t>B</t>
        </is>
      </c>
      <c r="AA64" s="53" t="inlineStr">
        <is>
          <t>Standard road area/main or collector road, or up to 3 lanes → cost class B.</t>
        </is>
      </c>
      <c r="AB64" s="168">
        <f>Sources!$C$17</f>
        <v/>
      </c>
      <c r="AC64" s="169">
        <f>Sources!$C$7</f>
        <v/>
      </c>
      <c r="AD64" s="170">
        <f>Sources!$C$8</f>
        <v/>
      </c>
      <c r="AE64" s="169">
        <f>Sources!$C$9</f>
        <v/>
      </c>
      <c r="AF64" s="167">
        <f>R64*AC64*Sources!$C$13</f>
        <v/>
      </c>
      <c r="AG64" s="168">
        <f>R64*AD64*Sources!$C$13</f>
        <v/>
      </c>
      <c r="AH64" s="167">
        <f>R64*AE64*Sources!$C$13</f>
        <v/>
      </c>
      <c r="AI64" s="47">
        <f>1+COUNTIFS($D$7:$D$406,D64,$Q$7:$Q$406,"&gt;"&amp;Q64)</f>
        <v/>
      </c>
      <c r="AJ64" s="47">
        <f>COUNTIF($D$7:$D$406,D64)</f>
        <v/>
      </c>
      <c r="AK64" s="168">
        <f>SUMIF($D$7:$D$406,D64,$Q$7:$Q$406)</f>
        <v/>
      </c>
      <c r="AL64" s="48" t="inlineStr">
        <is>
          <t>https://www.openstreetmap.org/?mlat=51.3513060&amp;mlon=12.4075033#map=19/51.3513060/12.4075033</t>
        </is>
      </c>
    </row>
    <row r="65" ht="15" customHeight="1" s="94">
      <c r="A65" s="47" t="n">
        <v>59</v>
      </c>
      <c r="B65" s="48" t="inlineStr">
        <is>
          <t>O0732</t>
        </is>
      </c>
      <c r="C65" s="48" t="inlineStr">
        <is>
          <t>Hans-Grundig-Straße / Dürerstraße</t>
        </is>
      </c>
      <c r="D65" s="48" t="inlineStr">
        <is>
          <t>Freie berufsbildende Schule Dresden Fachschule für Sozialwesen (Schule in freier Trägerschaft)</t>
        </is>
      </c>
      <c r="E65" s="48" t="inlineStr">
        <is>
          <t>Gerokstraße 16-20, 01307 Dresden</t>
        </is>
      </c>
      <c r="F65" s="48" t="inlineStr">
        <is>
          <t>Dresden</t>
        </is>
      </c>
      <c r="G65" s="165" t="n">
        <v>156</v>
      </c>
      <c r="H65" s="166" t="n">
        <v>13.7615627095001</v>
      </c>
      <c r="I65" s="166" t="n">
        <v>51.0520024895</v>
      </c>
      <c r="J65" s="47">
        <f>COUNTIF(Accident_Events!$B$5:$B$4031,B65)</f>
        <v/>
      </c>
      <c r="K65" s="47">
        <f>COUNTIFS(Accident_Events!$B$5:$B$4031,B65,Accident_Events!$G$5:$G$4031,1)</f>
        <v/>
      </c>
      <c r="L65" s="47">
        <f>COUNTIFS(Accident_Events!$B$5:$B$4031,B65,Accident_Events!$G$5:$G$4031,2)</f>
        <v/>
      </c>
      <c r="M65" s="47">
        <f>COUNTIFS(Accident_Events!$B$5:$B$4031,B65,Accident_Events!$G$5:$G$4031,3)</f>
        <v/>
      </c>
      <c r="N65" s="167">
        <f>K65*Sources!$F$24</f>
        <v/>
      </c>
      <c r="O65" s="167">
        <f>L65*Sources!$F$25</f>
        <v/>
      </c>
      <c r="P65" s="167">
        <f>M65*Sources!$F$26</f>
        <v/>
      </c>
      <c r="Q65" s="168">
        <f>SUM(N65:P65)</f>
        <v/>
      </c>
      <c r="R65" s="167">
        <f>Q65/Sources!$C$6</f>
        <v/>
      </c>
      <c r="S65" s="48" t="inlineStr">
        <is>
          <t>Collector/connecting road</t>
        </is>
      </c>
      <c r="T65" s="48" t="inlineStr">
        <is>
          <t>Junction</t>
        </is>
      </c>
      <c r="U65" s="48" t="n">
        <v>2</v>
      </c>
      <c r="V65" s="48" t="inlineStr">
        <is>
          <t>not found</t>
        </is>
      </c>
      <c r="W65" s="48" t="inlineStr">
        <is>
          <t>yes</t>
        </is>
      </c>
      <c r="X65" s="48" t="inlineStr">
        <is>
          <t>not found</t>
        </is>
      </c>
      <c r="Y65" s="48" t="inlineStr">
        <is>
          <t>not found</t>
        </is>
      </c>
      <c r="Z65" s="53" t="inlineStr">
        <is>
          <t>B</t>
        </is>
      </c>
      <c r="AA65" s="53" t="inlineStr">
        <is>
          <t>Standard road area/main or collector road, or up to 3 lanes → cost class B.</t>
        </is>
      </c>
      <c r="AB65" s="168">
        <f>Sources!$C$17</f>
        <v/>
      </c>
      <c r="AC65" s="169">
        <f>Sources!$C$7</f>
        <v/>
      </c>
      <c r="AD65" s="170">
        <f>Sources!$C$8</f>
        <v/>
      </c>
      <c r="AE65" s="169">
        <f>Sources!$C$9</f>
        <v/>
      </c>
      <c r="AF65" s="167">
        <f>R65*AC65*Sources!$C$13</f>
        <v/>
      </c>
      <c r="AG65" s="168">
        <f>R65*AD65*Sources!$C$13</f>
        <v/>
      </c>
      <c r="AH65" s="167">
        <f>R65*AE65*Sources!$C$13</f>
        <v/>
      </c>
      <c r="AI65" s="47">
        <f>1+COUNTIFS($D$7:$D$406,D65,$Q$7:$Q$406,"&gt;"&amp;Q65)</f>
        <v/>
      </c>
      <c r="AJ65" s="47">
        <f>COUNTIF($D$7:$D$406,D65)</f>
        <v/>
      </c>
      <c r="AK65" s="168">
        <f>SUMIF($D$7:$D$406,D65,$Q$7:$Q$406)</f>
        <v/>
      </c>
      <c r="AL65" s="48" t="inlineStr">
        <is>
          <t>https://www.openstreetmap.org/?mlat=51.0520025&amp;mlon=13.7615627#map=19/51.0520025/13.7615627</t>
        </is>
      </c>
    </row>
    <row r="66" ht="15" customHeight="1" s="94">
      <c r="A66" s="47" t="n">
        <v>60</v>
      </c>
      <c r="B66" s="48" t="inlineStr">
        <is>
          <t>O1467</t>
        </is>
      </c>
      <c r="C66" s="48" t="inlineStr">
        <is>
          <t>Mecklenburger Straße / Friedrich-List-Platz</t>
        </is>
      </c>
      <c r="D66" s="48" t="inlineStr">
        <is>
          <t>Euro Akademie Leipzig Fachschule für Sozialwesen, Fachrichtung Sozialpädagogik (Schule in freier Trägerschaft)</t>
        </is>
      </c>
      <c r="E66" s="48" t="inlineStr">
        <is>
          <t>Atriumstraße 3, 04315 Leipzig</t>
        </is>
      </c>
      <c r="F66" s="48" t="inlineStr">
        <is>
          <t>Leipzig</t>
        </is>
      </c>
      <c r="G66" s="165" t="n">
        <v>277.9</v>
      </c>
      <c r="H66" s="166" t="n">
        <v>12.3920505020001</v>
      </c>
      <c r="I66" s="166" t="n">
        <v>51.3463193120001</v>
      </c>
      <c r="J66" s="47">
        <f>COUNTIF(Accident_Events!$B$5:$B$4031,B66)</f>
        <v/>
      </c>
      <c r="K66" s="47">
        <f>COUNTIFS(Accident_Events!$B$5:$B$4031,B66,Accident_Events!$G$5:$G$4031,1)</f>
        <v/>
      </c>
      <c r="L66" s="47">
        <f>COUNTIFS(Accident_Events!$B$5:$B$4031,B66,Accident_Events!$G$5:$G$4031,2)</f>
        <v/>
      </c>
      <c r="M66" s="47">
        <f>COUNTIFS(Accident_Events!$B$5:$B$4031,B66,Accident_Events!$G$5:$G$4031,3)</f>
        <v/>
      </c>
      <c r="N66" s="167">
        <f>K66*Sources!$F$24</f>
        <v/>
      </c>
      <c r="O66" s="167">
        <f>L66*Sources!$F$25</f>
        <v/>
      </c>
      <c r="P66" s="167">
        <f>M66*Sources!$F$26</f>
        <v/>
      </c>
      <c r="Q66" s="168">
        <f>SUM(N66:P66)</f>
        <v/>
      </c>
      <c r="R66" s="167">
        <f>Q66/Sources!$C$6</f>
        <v/>
      </c>
      <c r="S66" s="48" t="inlineStr">
        <is>
          <t>Major arterial road</t>
        </is>
      </c>
      <c r="T66" s="48" t="inlineStr">
        <is>
          <t>Junction</t>
        </is>
      </c>
      <c r="U66" s="48" t="n">
        <v>4</v>
      </c>
      <c r="V66" s="48" t="inlineStr">
        <is>
          <t>yes</t>
        </is>
      </c>
      <c r="W66" s="48" t="inlineStr">
        <is>
          <t>yes</t>
        </is>
      </c>
      <c r="X66" s="48" t="inlineStr">
        <is>
          <t>not found</t>
        </is>
      </c>
      <c r="Y66" s="48" t="inlineStr">
        <is>
          <t>yes</t>
        </is>
      </c>
      <c r="Z66" s="53" t="inlineStr">
        <is>
          <t>C</t>
        </is>
      </c>
      <c r="AA66" s="53" t="inlineStr">
        <is>
          <t>4 or more lanes: large road cross-section → cost class C.</t>
        </is>
      </c>
      <c r="AB66" s="168">
        <f>Sources!$C$17</f>
        <v/>
      </c>
      <c r="AC66" s="169">
        <f>Sources!$C$7</f>
        <v/>
      </c>
      <c r="AD66" s="170">
        <f>Sources!$C$8</f>
        <v/>
      </c>
      <c r="AE66" s="169">
        <f>Sources!$C$9</f>
        <v/>
      </c>
      <c r="AF66" s="167">
        <f>R66*AC66*Sources!$C$13</f>
        <v/>
      </c>
      <c r="AG66" s="168">
        <f>R66*AD66*Sources!$C$13</f>
        <v/>
      </c>
      <c r="AH66" s="167">
        <f>R66*AE66*Sources!$C$13</f>
        <v/>
      </c>
      <c r="AI66" s="47">
        <f>1+COUNTIFS($D$7:$D$406,D66,$Q$7:$Q$406,"&gt;"&amp;Q66)</f>
        <v/>
      </c>
      <c r="AJ66" s="47">
        <f>COUNTIF($D$7:$D$406,D66)</f>
        <v/>
      </c>
      <c r="AK66" s="168">
        <f>SUMIF($D$7:$D$406,D66,$Q$7:$Q$406)</f>
        <v/>
      </c>
      <c r="AL66" s="48" t="inlineStr">
        <is>
          <t>https://www.openstreetmap.org/?mlat=51.3463193&amp;mlon=12.3920505#map=19/51.3463193/12.3920505</t>
        </is>
      </c>
    </row>
    <row r="67" ht="15" customHeight="1" s="94">
      <c r="A67" s="47" t="n">
        <v>61</v>
      </c>
      <c r="B67" s="48" t="inlineStr">
        <is>
          <t>O1693</t>
        </is>
      </c>
      <c r="C67" s="48" t="inlineStr">
        <is>
          <t>Willy-Brandt-Platz / Kurt-Schumacher-Straße</t>
        </is>
      </c>
      <c r="D67" s="48" t="inlineStr">
        <is>
          <t>Schule Hauptbahnhof-Westseite - Gymnasium der Stadt Leipzig</t>
        </is>
      </c>
      <c r="E67" s="48" t="inlineStr">
        <is>
          <t>Annemarie-Renger-Straße 19, 04105 Leipzig</t>
        </is>
      </c>
      <c r="F67" s="48" t="inlineStr">
        <is>
          <t>Leipzig</t>
        </is>
      </c>
      <c r="G67" s="165" t="n">
        <v>485.4</v>
      </c>
      <c r="H67" s="166" t="n">
        <v>12.3796749700001</v>
      </c>
      <c r="I67" s="166" t="n">
        <v>51.344436634</v>
      </c>
      <c r="J67" s="47">
        <f>COUNTIF(Accident_Events!$B$5:$B$4031,B67)</f>
        <v/>
      </c>
      <c r="K67" s="47">
        <f>COUNTIFS(Accident_Events!$B$5:$B$4031,B67,Accident_Events!$G$5:$G$4031,1)</f>
        <v/>
      </c>
      <c r="L67" s="47">
        <f>COUNTIFS(Accident_Events!$B$5:$B$4031,B67,Accident_Events!$G$5:$G$4031,2)</f>
        <v/>
      </c>
      <c r="M67" s="47">
        <f>COUNTIFS(Accident_Events!$B$5:$B$4031,B67,Accident_Events!$G$5:$G$4031,3)</f>
        <v/>
      </c>
      <c r="N67" s="167">
        <f>K67*Sources!$F$24</f>
        <v/>
      </c>
      <c r="O67" s="167">
        <f>L67*Sources!$F$25</f>
        <v/>
      </c>
      <c r="P67" s="167">
        <f>M67*Sources!$F$26</f>
        <v/>
      </c>
      <c r="Q67" s="168">
        <f>SUM(N67:P67)</f>
        <v/>
      </c>
      <c r="R67" s="167">
        <f>Q67/Sources!$C$6</f>
        <v/>
      </c>
      <c r="S67" s="48" t="inlineStr">
        <is>
          <t>Major arterial road</t>
        </is>
      </c>
      <c r="T67" s="48" t="inlineStr">
        <is>
          <t>Junction</t>
        </is>
      </c>
      <c r="U67" s="48" t="n">
        <v>3</v>
      </c>
      <c r="V67" s="48" t="inlineStr">
        <is>
          <t>yes</t>
        </is>
      </c>
      <c r="W67" s="48" t="inlineStr">
        <is>
          <t>yes</t>
        </is>
      </c>
      <c r="X67" s="48" t="inlineStr">
        <is>
          <t>not found</t>
        </is>
      </c>
      <c r="Y67" s="48" t="inlineStr">
        <is>
          <t>yes</t>
        </is>
      </c>
      <c r="Z67" s="53" t="inlineStr">
        <is>
          <t>B</t>
        </is>
      </c>
      <c r="AA67" s="53" t="inlineStr">
        <is>
          <t>Standard road area/main or collector road, or up to 3 lanes → cost class B.</t>
        </is>
      </c>
      <c r="AB67" s="168">
        <f>Sources!$C$17</f>
        <v/>
      </c>
      <c r="AC67" s="169">
        <f>Sources!$C$7</f>
        <v/>
      </c>
      <c r="AD67" s="170">
        <f>Sources!$C$8</f>
        <v/>
      </c>
      <c r="AE67" s="169">
        <f>Sources!$C$9</f>
        <v/>
      </c>
      <c r="AF67" s="167">
        <f>R67*AC67*Sources!$C$13</f>
        <v/>
      </c>
      <c r="AG67" s="168">
        <f>R67*AD67*Sources!$C$13</f>
        <v/>
      </c>
      <c r="AH67" s="167">
        <f>R67*AE67*Sources!$C$13</f>
        <v/>
      </c>
      <c r="AI67" s="47">
        <f>1+COUNTIFS($D$7:$D$406,D67,$Q$7:$Q$406,"&gt;"&amp;Q67)</f>
        <v/>
      </c>
      <c r="AJ67" s="47">
        <f>COUNTIF($D$7:$D$406,D67)</f>
        <v/>
      </c>
      <c r="AK67" s="168">
        <f>SUMIF($D$7:$D$406,D67,$Q$7:$Q$406)</f>
        <v/>
      </c>
      <c r="AL67" s="48" t="inlineStr">
        <is>
          <t>https://www.openstreetmap.org/?mlat=51.3444366&amp;mlon=12.3796750#map=19/51.3444366/12.3796750</t>
        </is>
      </c>
    </row>
    <row r="68" ht="15" customHeight="1" s="94">
      <c r="A68" s="47" t="n">
        <v>62</v>
      </c>
      <c r="B68" s="48" t="inlineStr">
        <is>
          <t>O2188</t>
        </is>
      </c>
      <c r="C68" s="48" t="inlineStr">
        <is>
          <t>Bautzener Straße / Puschkinstraße</t>
        </is>
      </c>
      <c r="D68" s="48" t="inlineStr">
        <is>
          <t>Geschwister-Scholl-Grundschule</t>
        </is>
      </c>
      <c r="E68" s="48" t="inlineStr">
        <is>
          <t>Bautzener Straße 44, 02943 Weißwasser/O.L.</t>
        </is>
      </c>
      <c r="F68" s="48" t="inlineStr">
        <is>
          <t>Weißwasser/O.L.</t>
        </is>
      </c>
      <c r="G68" s="165" t="n">
        <v>148.1</v>
      </c>
      <c r="H68" s="166" t="n">
        <v>14.639864705</v>
      </c>
      <c r="I68" s="166" t="n">
        <v>51.5031764240001</v>
      </c>
      <c r="J68" s="47">
        <f>COUNTIF(Accident_Events!$B$5:$B$4031,B68)</f>
        <v/>
      </c>
      <c r="K68" s="47">
        <f>COUNTIFS(Accident_Events!$B$5:$B$4031,B68,Accident_Events!$G$5:$G$4031,1)</f>
        <v/>
      </c>
      <c r="L68" s="47">
        <f>COUNTIFS(Accident_Events!$B$5:$B$4031,B68,Accident_Events!$G$5:$G$4031,2)</f>
        <v/>
      </c>
      <c r="M68" s="47">
        <f>COUNTIFS(Accident_Events!$B$5:$B$4031,B68,Accident_Events!$G$5:$G$4031,3)</f>
        <v/>
      </c>
      <c r="N68" s="167">
        <f>K68*Sources!$F$24</f>
        <v/>
      </c>
      <c r="O68" s="167">
        <f>L68*Sources!$F$25</f>
        <v/>
      </c>
      <c r="P68" s="167">
        <f>M68*Sources!$F$26</f>
        <v/>
      </c>
      <c r="Q68" s="168">
        <f>SUM(N68:P68)</f>
        <v/>
      </c>
      <c r="R68" s="167">
        <f>Q68/Sources!$C$6</f>
        <v/>
      </c>
      <c r="S68" s="48" t="inlineStr">
        <is>
          <t>Major arterial road</t>
        </is>
      </c>
      <c r="T68" s="48" t="inlineStr">
        <is>
          <t>Junction</t>
        </is>
      </c>
      <c r="U68" s="48" t="n">
        <v>4</v>
      </c>
      <c r="V68" s="48" t="inlineStr">
        <is>
          <t>yes</t>
        </is>
      </c>
      <c r="W68" s="48" t="inlineStr">
        <is>
          <t>yes</t>
        </is>
      </c>
      <c r="X68" s="48" t="inlineStr">
        <is>
          <t>not found</t>
        </is>
      </c>
      <c r="Y68" s="48" t="inlineStr">
        <is>
          <t>yes</t>
        </is>
      </c>
      <c r="Z68" s="53" t="inlineStr">
        <is>
          <t>C</t>
        </is>
      </c>
      <c r="AA68" s="53" t="inlineStr">
        <is>
          <t>4 or more lanes: large road cross-section → cost class C.</t>
        </is>
      </c>
      <c r="AB68" s="168">
        <f>Sources!$C$17</f>
        <v/>
      </c>
      <c r="AC68" s="169">
        <f>Sources!$C$7</f>
        <v/>
      </c>
      <c r="AD68" s="170">
        <f>Sources!$C$8</f>
        <v/>
      </c>
      <c r="AE68" s="169">
        <f>Sources!$C$9</f>
        <v/>
      </c>
      <c r="AF68" s="167">
        <f>R68*AC68*Sources!$C$13</f>
        <v/>
      </c>
      <c r="AG68" s="168">
        <f>R68*AD68*Sources!$C$13</f>
        <v/>
      </c>
      <c r="AH68" s="167">
        <f>R68*AE68*Sources!$C$13</f>
        <v/>
      </c>
      <c r="AI68" s="47">
        <f>1+COUNTIFS($D$7:$D$406,D68,$Q$7:$Q$406,"&gt;"&amp;Q68)</f>
        <v/>
      </c>
      <c r="AJ68" s="47">
        <f>COUNTIF($D$7:$D$406,D68)</f>
        <v/>
      </c>
      <c r="AK68" s="168">
        <f>SUMIF($D$7:$D$406,D68,$Q$7:$Q$406)</f>
        <v/>
      </c>
      <c r="AL68" s="48" t="inlineStr">
        <is>
          <t>https://www.openstreetmap.org/?mlat=51.5031764&amp;mlon=14.6398647#map=19/51.5031764/14.6398647</t>
        </is>
      </c>
    </row>
    <row r="69" ht="15" customHeight="1" s="94">
      <c r="A69" s="47" t="n">
        <v>63</v>
      </c>
      <c r="B69" s="48" t="inlineStr">
        <is>
          <t>O1464</t>
        </is>
      </c>
      <c r="C69" s="48" t="inlineStr">
        <is>
          <t>Mecklenburger Straße / Brandenburger Straße</t>
        </is>
      </c>
      <c r="D69" s="48" t="inlineStr">
        <is>
          <t>Euro Akademie Leipzig Fachschule für Sozialwesen, Fachrichtung Sozialpädagogik (Schule in freier Trägerschaft)</t>
        </is>
      </c>
      <c r="E69" s="48" t="inlineStr">
        <is>
          <t>Atriumstraße 3, 04315 Leipzig</t>
        </is>
      </c>
      <c r="F69" s="48" t="inlineStr">
        <is>
          <t>Leipzig</t>
        </is>
      </c>
      <c r="G69" s="165" t="n">
        <v>428.7</v>
      </c>
      <c r="H69" s="166" t="n">
        <v>12.3898929230001</v>
      </c>
      <c r="I69" s="166" t="n">
        <v>51.346561694</v>
      </c>
      <c r="J69" s="47">
        <f>COUNTIF(Accident_Events!$B$5:$B$4031,B69)</f>
        <v/>
      </c>
      <c r="K69" s="47">
        <f>COUNTIFS(Accident_Events!$B$5:$B$4031,B69,Accident_Events!$G$5:$G$4031,1)</f>
        <v/>
      </c>
      <c r="L69" s="47">
        <f>COUNTIFS(Accident_Events!$B$5:$B$4031,B69,Accident_Events!$G$5:$G$4031,2)</f>
        <v/>
      </c>
      <c r="M69" s="47">
        <f>COUNTIFS(Accident_Events!$B$5:$B$4031,B69,Accident_Events!$G$5:$G$4031,3)</f>
        <v/>
      </c>
      <c r="N69" s="167">
        <f>K69*Sources!$F$24</f>
        <v/>
      </c>
      <c r="O69" s="167">
        <f>L69*Sources!$F$25</f>
        <v/>
      </c>
      <c r="P69" s="167">
        <f>M69*Sources!$F$26</f>
        <v/>
      </c>
      <c r="Q69" s="168">
        <f>SUM(N69:P69)</f>
        <v/>
      </c>
      <c r="R69" s="167">
        <f>Q69/Sources!$C$6</f>
        <v/>
      </c>
      <c r="S69" s="48" t="inlineStr">
        <is>
          <t>Major arterial road</t>
        </is>
      </c>
      <c r="T69" s="48" t="inlineStr">
        <is>
          <t>Junction</t>
        </is>
      </c>
      <c r="U69" s="48" t="n">
        <v>3</v>
      </c>
      <c r="V69" s="48" t="inlineStr">
        <is>
          <t>not found</t>
        </is>
      </c>
      <c r="W69" s="48" t="inlineStr">
        <is>
          <t>yes</t>
        </is>
      </c>
      <c r="X69" s="48" t="inlineStr">
        <is>
          <t>not found</t>
        </is>
      </c>
      <c r="Y69" s="48" t="inlineStr">
        <is>
          <t>yes</t>
        </is>
      </c>
      <c r="Z69" s="53" t="inlineStr">
        <is>
          <t>B</t>
        </is>
      </c>
      <c r="AA69" s="53" t="inlineStr">
        <is>
          <t>Standard road area/main or collector road, or up to 3 lanes → cost class B.</t>
        </is>
      </c>
      <c r="AB69" s="168">
        <f>Sources!$C$17</f>
        <v/>
      </c>
      <c r="AC69" s="169">
        <f>Sources!$C$7</f>
        <v/>
      </c>
      <c r="AD69" s="170">
        <f>Sources!$C$8</f>
        <v/>
      </c>
      <c r="AE69" s="169">
        <f>Sources!$C$9</f>
        <v/>
      </c>
      <c r="AF69" s="167">
        <f>R69*AC69*Sources!$C$13</f>
        <v/>
      </c>
      <c r="AG69" s="168">
        <f>R69*AD69*Sources!$C$13</f>
        <v/>
      </c>
      <c r="AH69" s="167">
        <f>R69*AE69*Sources!$C$13</f>
        <v/>
      </c>
      <c r="AI69" s="47">
        <f>1+COUNTIFS($D$7:$D$406,D69,$Q$7:$Q$406,"&gt;"&amp;Q69)</f>
        <v/>
      </c>
      <c r="AJ69" s="47">
        <f>COUNTIF($D$7:$D$406,D69)</f>
        <v/>
      </c>
      <c r="AK69" s="168">
        <f>SUMIF($D$7:$D$406,D69,$Q$7:$Q$406)</f>
        <v/>
      </c>
      <c r="AL69" s="48" t="inlineStr">
        <is>
          <t>https://www.openstreetmap.org/?mlat=51.3465617&amp;mlon=12.3898929#map=19/51.3465617/12.3898929</t>
        </is>
      </c>
    </row>
    <row r="70" ht="15" customHeight="1" s="94">
      <c r="A70" s="47" t="n">
        <v>64</v>
      </c>
      <c r="B70" s="48" t="inlineStr">
        <is>
          <t>O0720</t>
        </is>
      </c>
      <c r="C70" s="48" t="inlineStr">
        <is>
          <t>Bergmannstraße / Schandauer Straße</t>
        </is>
      </c>
      <c r="D70" s="48" t="inlineStr">
        <is>
          <t>Freie Montessorischule Huckepack Berufliches Gymnasium Fachrichtungen Wirtschaftswissenschaft und Gesundheit und Soziales (Schule in freier Trägerschaft)</t>
        </is>
      </c>
      <c r="E70" s="48" t="inlineStr">
        <is>
          <t>Maria-Montessori-Weg 4, 01309 Dresden</t>
        </is>
      </c>
      <c r="F70" s="48" t="inlineStr">
        <is>
          <t>Dresden</t>
        </is>
      </c>
      <c r="G70" s="165" t="n">
        <v>181.1</v>
      </c>
      <c r="H70" s="166" t="n">
        <v>13.7886171440001</v>
      </c>
      <c r="I70" s="166" t="n">
        <v>51.043250438</v>
      </c>
      <c r="J70" s="47">
        <f>COUNTIF(Accident_Events!$B$5:$B$4031,B70)</f>
        <v/>
      </c>
      <c r="K70" s="47">
        <f>COUNTIFS(Accident_Events!$B$5:$B$4031,B70,Accident_Events!$G$5:$G$4031,1)</f>
        <v/>
      </c>
      <c r="L70" s="47">
        <f>COUNTIFS(Accident_Events!$B$5:$B$4031,B70,Accident_Events!$G$5:$G$4031,2)</f>
        <v/>
      </c>
      <c r="M70" s="47">
        <f>COUNTIFS(Accident_Events!$B$5:$B$4031,B70,Accident_Events!$G$5:$G$4031,3)</f>
        <v/>
      </c>
      <c r="N70" s="167">
        <f>K70*Sources!$F$24</f>
        <v/>
      </c>
      <c r="O70" s="167">
        <f>L70*Sources!$F$25</f>
        <v/>
      </c>
      <c r="P70" s="167">
        <f>M70*Sources!$F$26</f>
        <v/>
      </c>
      <c r="Q70" s="168">
        <f>SUM(N70:P70)</f>
        <v/>
      </c>
      <c r="R70" s="167">
        <f>Q70/Sources!$C$6</f>
        <v/>
      </c>
      <c r="S70" s="48" t="inlineStr">
        <is>
          <t>Important main/connecting road</t>
        </is>
      </c>
      <c r="T70" s="48" t="inlineStr">
        <is>
          <t>Junction</t>
        </is>
      </c>
      <c r="U70" s="48" t="n">
        <v>4</v>
      </c>
      <c r="V70" s="48" t="inlineStr">
        <is>
          <t>yes</t>
        </is>
      </c>
      <c r="W70" s="48" t="inlineStr">
        <is>
          <t>yes</t>
        </is>
      </c>
      <c r="X70" s="48" t="inlineStr">
        <is>
          <t>yes</t>
        </is>
      </c>
      <c r="Y70" s="48" t="inlineStr">
        <is>
          <t>yes</t>
        </is>
      </c>
      <c r="Z70" s="53" t="inlineStr">
        <is>
          <t>C</t>
        </is>
      </c>
      <c r="AA70" s="53" t="inlineStr">
        <is>
          <t>4 or more lanes: large road cross-section → cost class C.</t>
        </is>
      </c>
      <c r="AB70" s="168">
        <f>Sources!$C$17</f>
        <v/>
      </c>
      <c r="AC70" s="169">
        <f>Sources!$C$7</f>
        <v/>
      </c>
      <c r="AD70" s="170">
        <f>Sources!$C$8</f>
        <v/>
      </c>
      <c r="AE70" s="169">
        <f>Sources!$C$9</f>
        <v/>
      </c>
      <c r="AF70" s="167">
        <f>R70*AC70*Sources!$C$13</f>
        <v/>
      </c>
      <c r="AG70" s="168">
        <f>R70*AD70*Sources!$C$13</f>
        <v/>
      </c>
      <c r="AH70" s="167">
        <f>R70*AE70*Sources!$C$13</f>
        <v/>
      </c>
      <c r="AI70" s="47">
        <f>1+COUNTIFS($D$7:$D$406,D70,$Q$7:$Q$406,"&gt;"&amp;Q70)</f>
        <v/>
      </c>
      <c r="AJ70" s="47">
        <f>COUNTIF($D$7:$D$406,D70)</f>
        <v/>
      </c>
      <c r="AK70" s="168">
        <f>SUMIF($D$7:$D$406,D70,$Q$7:$Q$406)</f>
        <v/>
      </c>
      <c r="AL70" s="48" t="inlineStr">
        <is>
          <t>https://www.openstreetmap.org/?mlat=51.0432504&amp;mlon=13.7886171#map=19/51.0432504/13.7886171</t>
        </is>
      </c>
    </row>
    <row r="71" ht="15" customHeight="1" s="94">
      <c r="A71" s="47" t="n">
        <v>65</v>
      </c>
      <c r="B71" s="48" t="inlineStr">
        <is>
          <t>O0954</t>
        </is>
      </c>
      <c r="C71" s="48" t="inlineStr">
        <is>
          <t>Devrientstraße / Könneritzstraße</t>
        </is>
      </c>
      <c r="D71" s="48" t="inlineStr">
        <is>
          <t>Sozialpflegeschulen Heimerer GmbH Berufsfachschule für Physiotherapie, Ausbildungsziel Physiotherapeut (Schule in freier Trägerschaft)</t>
        </is>
      </c>
      <c r="E71" s="48" t="inlineStr">
        <is>
          <t>Weißeritzstraße 3, 01067 Dresden</t>
        </is>
      </c>
      <c r="F71" s="48" t="inlineStr">
        <is>
          <t>Dresden</t>
        </is>
      </c>
      <c r="G71" s="165" t="n">
        <v>180.7</v>
      </c>
      <c r="H71" s="166" t="n">
        <v>13.7289867740001</v>
      </c>
      <c r="I71" s="166" t="n">
        <v>51.0593071735001</v>
      </c>
      <c r="J71" s="47">
        <f>COUNTIF(Accident_Events!$B$5:$B$4031,B71)</f>
        <v/>
      </c>
      <c r="K71" s="47">
        <f>COUNTIFS(Accident_Events!$B$5:$B$4031,B71,Accident_Events!$G$5:$G$4031,1)</f>
        <v/>
      </c>
      <c r="L71" s="47">
        <f>COUNTIFS(Accident_Events!$B$5:$B$4031,B71,Accident_Events!$G$5:$G$4031,2)</f>
        <v/>
      </c>
      <c r="M71" s="47">
        <f>COUNTIFS(Accident_Events!$B$5:$B$4031,B71,Accident_Events!$G$5:$G$4031,3)</f>
        <v/>
      </c>
      <c r="N71" s="167">
        <f>K71*Sources!$F$24</f>
        <v/>
      </c>
      <c r="O71" s="167">
        <f>L71*Sources!$F$25</f>
        <v/>
      </c>
      <c r="P71" s="167">
        <f>M71*Sources!$F$26</f>
        <v/>
      </c>
      <c r="Q71" s="168">
        <f>SUM(N71:P71)</f>
        <v/>
      </c>
      <c r="R71" s="167">
        <f>Q71/Sources!$C$6</f>
        <v/>
      </c>
      <c r="S71" s="48" t="inlineStr">
        <is>
          <t>Major arterial road</t>
        </is>
      </c>
      <c r="T71" s="48" t="inlineStr">
        <is>
          <t>Junction</t>
        </is>
      </c>
      <c r="U71" s="48" t="n">
        <v>3</v>
      </c>
      <c r="V71" s="48" t="inlineStr">
        <is>
          <t>not found</t>
        </is>
      </c>
      <c r="W71" s="48" t="inlineStr">
        <is>
          <t>not found</t>
        </is>
      </c>
      <c r="X71" s="48" t="inlineStr">
        <is>
          <t>not found</t>
        </is>
      </c>
      <c r="Y71" s="48" t="inlineStr">
        <is>
          <t>yes</t>
        </is>
      </c>
      <c r="Z71" s="53" t="inlineStr">
        <is>
          <t>B</t>
        </is>
      </c>
      <c r="AA71" s="53" t="inlineStr">
        <is>
          <t>Standard road area/main or collector road, or up to 3 lanes → cost class B.</t>
        </is>
      </c>
      <c r="AB71" s="168">
        <f>Sources!$C$17</f>
        <v/>
      </c>
      <c r="AC71" s="169">
        <f>Sources!$C$7</f>
        <v/>
      </c>
      <c r="AD71" s="170">
        <f>Sources!$C$8</f>
        <v/>
      </c>
      <c r="AE71" s="169">
        <f>Sources!$C$9</f>
        <v/>
      </c>
      <c r="AF71" s="167">
        <f>R71*AC71*Sources!$C$13</f>
        <v/>
      </c>
      <c r="AG71" s="168">
        <f>R71*AD71*Sources!$C$13</f>
        <v/>
      </c>
      <c r="AH71" s="167">
        <f>R71*AE71*Sources!$C$13</f>
        <v/>
      </c>
      <c r="AI71" s="47">
        <f>1+COUNTIFS($D$7:$D$406,D71,$Q$7:$Q$406,"&gt;"&amp;Q71)</f>
        <v/>
      </c>
      <c r="AJ71" s="47">
        <f>COUNTIF($D$7:$D$406,D71)</f>
        <v/>
      </c>
      <c r="AK71" s="168">
        <f>SUMIF($D$7:$D$406,D71,$Q$7:$Q$406)</f>
        <v/>
      </c>
      <c r="AL71" s="48" t="inlineStr">
        <is>
          <t>https://www.openstreetmap.org/?mlat=51.0593072&amp;mlon=13.7289868#map=19/51.0593072/13.7289868</t>
        </is>
      </c>
    </row>
    <row r="72" ht="15" customHeight="1" s="94">
      <c r="A72" s="47" t="n">
        <v>66</v>
      </c>
      <c r="B72" s="48" t="inlineStr">
        <is>
          <t>O0969</t>
        </is>
      </c>
      <c r="C72" s="48" t="inlineStr">
        <is>
          <t>Dürerstraße / Güntzstraße</t>
        </is>
      </c>
      <c r="D72" s="48" t="inlineStr">
        <is>
          <t>St.-Benno-Gymnasium Dresden (Schule in freier Trägerschaft)</t>
        </is>
      </c>
      <c r="E72" s="48" t="inlineStr">
        <is>
          <t>Pillnitzer Straße 39, 01069 Dresden</t>
        </is>
      </c>
      <c r="F72" s="48" t="inlineStr">
        <is>
          <t>Dresden</t>
        </is>
      </c>
      <c r="G72" s="165" t="n">
        <v>243.5</v>
      </c>
      <c r="H72" s="166" t="n">
        <v>13.758009521</v>
      </c>
      <c r="I72" s="166" t="n">
        <v>51.0522788810001</v>
      </c>
      <c r="J72" s="47">
        <f>COUNTIF(Accident_Events!$B$5:$B$4031,B72)</f>
        <v/>
      </c>
      <c r="K72" s="47">
        <f>COUNTIFS(Accident_Events!$B$5:$B$4031,B72,Accident_Events!$G$5:$G$4031,1)</f>
        <v/>
      </c>
      <c r="L72" s="47">
        <f>COUNTIFS(Accident_Events!$B$5:$B$4031,B72,Accident_Events!$G$5:$G$4031,2)</f>
        <v/>
      </c>
      <c r="M72" s="47">
        <f>COUNTIFS(Accident_Events!$B$5:$B$4031,B72,Accident_Events!$G$5:$G$4031,3)</f>
        <v/>
      </c>
      <c r="N72" s="167">
        <f>K72*Sources!$F$24</f>
        <v/>
      </c>
      <c r="O72" s="167">
        <f>L72*Sources!$F$25</f>
        <v/>
      </c>
      <c r="P72" s="167">
        <f>M72*Sources!$F$26</f>
        <v/>
      </c>
      <c r="Q72" s="168">
        <f>SUM(N72:P72)</f>
        <v/>
      </c>
      <c r="R72" s="167">
        <f>Q72/Sources!$C$6</f>
        <v/>
      </c>
      <c r="S72" s="48" t="inlineStr">
        <is>
          <t>Important main/connecting road</t>
        </is>
      </c>
      <c r="T72" s="48" t="inlineStr">
        <is>
          <t>Junction</t>
        </is>
      </c>
      <c r="U72" s="48" t="n">
        <v>3</v>
      </c>
      <c r="V72" s="48" t="inlineStr">
        <is>
          <t>not found</t>
        </is>
      </c>
      <c r="W72" s="48" t="inlineStr">
        <is>
          <t>yes</t>
        </is>
      </c>
      <c r="X72" s="48" t="inlineStr">
        <is>
          <t>not found</t>
        </is>
      </c>
      <c r="Y72" s="48" t="inlineStr">
        <is>
          <t>yes</t>
        </is>
      </c>
      <c r="Z72" s="53" t="inlineStr">
        <is>
          <t>B</t>
        </is>
      </c>
      <c r="AA72" s="53" t="inlineStr">
        <is>
          <t>Standard road area/main or collector road, or up to 3 lanes → cost class B.</t>
        </is>
      </c>
      <c r="AB72" s="168">
        <f>Sources!$C$17</f>
        <v/>
      </c>
      <c r="AC72" s="169">
        <f>Sources!$C$7</f>
        <v/>
      </c>
      <c r="AD72" s="170">
        <f>Sources!$C$8</f>
        <v/>
      </c>
      <c r="AE72" s="169">
        <f>Sources!$C$9</f>
        <v/>
      </c>
      <c r="AF72" s="167">
        <f>R72*AC72*Sources!$C$13</f>
        <v/>
      </c>
      <c r="AG72" s="168">
        <f>R72*AD72*Sources!$C$13</f>
        <v/>
      </c>
      <c r="AH72" s="167">
        <f>R72*AE72*Sources!$C$13</f>
        <v/>
      </c>
      <c r="AI72" s="47">
        <f>1+COUNTIFS($D$7:$D$406,D72,$Q$7:$Q$406,"&gt;"&amp;Q72)</f>
        <v/>
      </c>
      <c r="AJ72" s="47">
        <f>COUNTIF($D$7:$D$406,D72)</f>
        <v/>
      </c>
      <c r="AK72" s="168">
        <f>SUMIF($D$7:$D$406,D72,$Q$7:$Q$406)</f>
        <v/>
      </c>
      <c r="AL72" s="48" t="inlineStr">
        <is>
          <t>https://www.openstreetmap.org/?mlat=51.0522789&amp;mlon=13.7580095#map=19/51.0522789/13.7580095</t>
        </is>
      </c>
    </row>
    <row r="73" ht="15" customHeight="1" s="94">
      <c r="A73" s="47" t="n">
        <v>67</v>
      </c>
      <c r="B73" s="48" t="inlineStr">
        <is>
          <t>O1390</t>
        </is>
      </c>
      <c r="C73" s="48" t="inlineStr">
        <is>
          <t>Brüderstraße / Nürnberger Straße</t>
        </is>
      </c>
      <c r="D73" s="48" t="inlineStr">
        <is>
          <t>Berufsfachschule für Logopädie (Schule in freier Trägerschaft)</t>
        </is>
      </c>
      <c r="E73" s="48" t="inlineStr">
        <is>
          <t>Bauhofstraße 3, 04103 Leipzig</t>
        </is>
      </c>
      <c r="F73" s="48" t="inlineStr">
        <is>
          <t>Leipzig</t>
        </is>
      </c>
      <c r="G73" s="165" t="n">
        <v>159.9</v>
      </c>
      <c r="H73" s="166" t="n">
        <v>12.38204081</v>
      </c>
      <c r="I73" s="166" t="n">
        <v>51.3326064515</v>
      </c>
      <c r="J73" s="47">
        <f>COUNTIF(Accident_Events!$B$5:$B$4031,B73)</f>
        <v/>
      </c>
      <c r="K73" s="47">
        <f>COUNTIFS(Accident_Events!$B$5:$B$4031,B73,Accident_Events!$G$5:$G$4031,1)</f>
        <v/>
      </c>
      <c r="L73" s="47">
        <f>COUNTIFS(Accident_Events!$B$5:$B$4031,B73,Accident_Events!$G$5:$G$4031,2)</f>
        <v/>
      </c>
      <c r="M73" s="47">
        <f>COUNTIFS(Accident_Events!$B$5:$B$4031,B73,Accident_Events!$G$5:$G$4031,3)</f>
        <v/>
      </c>
      <c r="N73" s="167">
        <f>K73*Sources!$F$24</f>
        <v/>
      </c>
      <c r="O73" s="167">
        <f>L73*Sources!$F$25</f>
        <v/>
      </c>
      <c r="P73" s="167">
        <f>M73*Sources!$F$26</f>
        <v/>
      </c>
      <c r="Q73" s="168">
        <f>SUM(N73:P73)</f>
        <v/>
      </c>
      <c r="R73" s="167">
        <f>Q73/Sources!$C$6</f>
        <v/>
      </c>
      <c r="S73" s="48" t="inlineStr">
        <is>
          <t>Collector/connecting road</t>
        </is>
      </c>
      <c r="T73" s="48" t="inlineStr">
        <is>
          <t>Junction</t>
        </is>
      </c>
      <c r="U73" s="48" t="n">
        <v>3</v>
      </c>
      <c r="V73" s="48" t="inlineStr">
        <is>
          <t>not found</t>
        </is>
      </c>
      <c r="W73" s="48" t="inlineStr">
        <is>
          <t>yes</t>
        </is>
      </c>
      <c r="X73" s="48" t="inlineStr">
        <is>
          <t>not found</t>
        </is>
      </c>
      <c r="Y73" s="48" t="inlineStr">
        <is>
          <t>yes</t>
        </is>
      </c>
      <c r="Z73" s="53" t="inlineStr">
        <is>
          <t>B</t>
        </is>
      </c>
      <c r="AA73" s="53" t="inlineStr">
        <is>
          <t>Standard road area/main or collector road, or up to 3 lanes → cost class B.</t>
        </is>
      </c>
      <c r="AB73" s="168">
        <f>Sources!$C$17</f>
        <v/>
      </c>
      <c r="AC73" s="169">
        <f>Sources!$C$7</f>
        <v/>
      </c>
      <c r="AD73" s="170">
        <f>Sources!$C$8</f>
        <v/>
      </c>
      <c r="AE73" s="169">
        <f>Sources!$C$9</f>
        <v/>
      </c>
      <c r="AF73" s="167">
        <f>R73*AC73*Sources!$C$13</f>
        <v/>
      </c>
      <c r="AG73" s="168">
        <f>R73*AD73*Sources!$C$13</f>
        <v/>
      </c>
      <c r="AH73" s="167">
        <f>R73*AE73*Sources!$C$13</f>
        <v/>
      </c>
      <c r="AI73" s="47">
        <f>1+COUNTIFS($D$7:$D$406,D73,$Q$7:$Q$406,"&gt;"&amp;Q73)</f>
        <v/>
      </c>
      <c r="AJ73" s="47">
        <f>COUNTIF($D$7:$D$406,D73)</f>
        <v/>
      </c>
      <c r="AK73" s="168">
        <f>SUMIF($D$7:$D$406,D73,$Q$7:$Q$406)</f>
        <v/>
      </c>
      <c r="AL73" s="48" t="inlineStr">
        <is>
          <t>https://www.openstreetmap.org/?mlat=51.3326065&amp;mlon=12.3820408#map=19/51.3326065/12.3820408</t>
        </is>
      </c>
    </row>
    <row r="74" ht="15" customHeight="1" s="94">
      <c r="A74" s="47" t="n">
        <v>68</v>
      </c>
      <c r="B74" s="48" t="inlineStr">
        <is>
          <t>O0689</t>
        </is>
      </c>
      <c r="C74" s="48" t="inlineStr">
        <is>
          <t>Uhlandstraße / Strehlener Straße</t>
        </is>
      </c>
      <c r="D74" s="48" t="inlineStr">
        <is>
          <t>Ergänzungsschule für Grafik- und Mediendesign, zum International Business Administrator (Schule in freier Trägerschaft)</t>
        </is>
      </c>
      <c r="E74" s="48" t="inlineStr">
        <is>
          <t>Semperstraße 2, 01069 Dresden</t>
        </is>
      </c>
      <c r="F74" s="48" t="inlineStr">
        <is>
          <t>Dresden</t>
        </is>
      </c>
      <c r="G74" s="165" t="n">
        <v>431.6</v>
      </c>
      <c r="H74" s="166" t="n">
        <v>13.739329411</v>
      </c>
      <c r="I74" s="166" t="n">
        <v>51.0369823930001</v>
      </c>
      <c r="J74" s="47">
        <f>COUNTIF(Accident_Events!$B$5:$B$4031,B74)</f>
        <v/>
      </c>
      <c r="K74" s="47">
        <f>COUNTIFS(Accident_Events!$B$5:$B$4031,B74,Accident_Events!$G$5:$G$4031,1)</f>
        <v/>
      </c>
      <c r="L74" s="47">
        <f>COUNTIFS(Accident_Events!$B$5:$B$4031,B74,Accident_Events!$G$5:$G$4031,2)</f>
        <v/>
      </c>
      <c r="M74" s="47">
        <f>COUNTIFS(Accident_Events!$B$5:$B$4031,B74,Accident_Events!$G$5:$G$4031,3)</f>
        <v/>
      </c>
      <c r="N74" s="167">
        <f>K74*Sources!$F$24</f>
        <v/>
      </c>
      <c r="O74" s="167">
        <f>L74*Sources!$F$25</f>
        <v/>
      </c>
      <c r="P74" s="167">
        <f>M74*Sources!$F$26</f>
        <v/>
      </c>
      <c r="Q74" s="168">
        <f>SUM(N74:P74)</f>
        <v/>
      </c>
      <c r="R74" s="167">
        <f>Q74/Sources!$C$6</f>
        <v/>
      </c>
      <c r="S74" s="48" t="inlineStr">
        <is>
          <t>Important main/connecting road</t>
        </is>
      </c>
      <c r="T74" s="48" t="inlineStr">
        <is>
          <t>Junction</t>
        </is>
      </c>
      <c r="U74" s="48" t="n">
        <v>3</v>
      </c>
      <c r="V74" s="48" t="inlineStr">
        <is>
          <t>yes</t>
        </is>
      </c>
      <c r="W74" s="48" t="inlineStr">
        <is>
          <t>yes</t>
        </is>
      </c>
      <c r="X74" s="48" t="inlineStr">
        <is>
          <t>not found</t>
        </is>
      </c>
      <c r="Y74" s="48" t="inlineStr">
        <is>
          <t>not found</t>
        </is>
      </c>
      <c r="Z74" s="53" t="inlineStr">
        <is>
          <t>B</t>
        </is>
      </c>
      <c r="AA74" s="53" t="inlineStr">
        <is>
          <t>Standard road area/main or collector road, or up to 3 lanes → cost class B.</t>
        </is>
      </c>
      <c r="AB74" s="168">
        <f>Sources!$C$17</f>
        <v/>
      </c>
      <c r="AC74" s="169">
        <f>Sources!$C$7</f>
        <v/>
      </c>
      <c r="AD74" s="170">
        <f>Sources!$C$8</f>
        <v/>
      </c>
      <c r="AE74" s="169">
        <f>Sources!$C$9</f>
        <v/>
      </c>
      <c r="AF74" s="167">
        <f>R74*AC74*Sources!$C$13</f>
        <v/>
      </c>
      <c r="AG74" s="168">
        <f>R74*AD74*Sources!$C$13</f>
        <v/>
      </c>
      <c r="AH74" s="167">
        <f>R74*AE74*Sources!$C$13</f>
        <v/>
      </c>
      <c r="AI74" s="47">
        <f>1+COUNTIFS($D$7:$D$406,D74,$Q$7:$Q$406,"&gt;"&amp;Q74)</f>
        <v/>
      </c>
      <c r="AJ74" s="47">
        <f>COUNTIF($D$7:$D$406,D74)</f>
        <v/>
      </c>
      <c r="AK74" s="168">
        <f>SUMIF($D$7:$D$406,D74,$Q$7:$Q$406)</f>
        <v/>
      </c>
      <c r="AL74" s="48" t="inlineStr">
        <is>
          <t>https://www.openstreetmap.org/?mlat=51.0369824&amp;mlon=13.7393294#map=19/51.0369824/13.7393294</t>
        </is>
      </c>
    </row>
    <row r="75" ht="15" customHeight="1" s="94">
      <c r="A75" s="47" t="n">
        <v>69</v>
      </c>
      <c r="B75" s="48" t="inlineStr">
        <is>
          <t>O1724</t>
        </is>
      </c>
      <c r="C75" s="48" t="inlineStr">
        <is>
          <t>Südtangente / Delitzscher Straße</t>
        </is>
      </c>
      <c r="D75" s="48" t="inlineStr">
        <is>
          <t>Schule Wiederitzsch - Oberschule der Stadt Leipzig</t>
        </is>
      </c>
      <c r="E75" s="48" t="inlineStr">
        <is>
          <t>Messe-Allee 21, 04158 Leipzig</t>
        </is>
      </c>
      <c r="F75" s="48" t="inlineStr">
        <is>
          <t>Leipzig</t>
        </is>
      </c>
      <c r="G75" s="165" t="n">
        <v>375.7</v>
      </c>
      <c r="H75" s="166" t="n">
        <v>12.3769239140001</v>
      </c>
      <c r="I75" s="166" t="n">
        <v>51.3902035100001</v>
      </c>
      <c r="J75" s="47">
        <f>COUNTIF(Accident_Events!$B$5:$B$4031,B75)</f>
        <v/>
      </c>
      <c r="K75" s="47">
        <f>COUNTIFS(Accident_Events!$B$5:$B$4031,B75,Accident_Events!$G$5:$G$4031,1)</f>
        <v/>
      </c>
      <c r="L75" s="47">
        <f>COUNTIFS(Accident_Events!$B$5:$B$4031,B75,Accident_Events!$G$5:$G$4031,2)</f>
        <v/>
      </c>
      <c r="M75" s="47">
        <f>COUNTIFS(Accident_Events!$B$5:$B$4031,B75,Accident_Events!$G$5:$G$4031,3)</f>
        <v/>
      </c>
      <c r="N75" s="167">
        <f>K75*Sources!$F$24</f>
        <v/>
      </c>
      <c r="O75" s="167">
        <f>L75*Sources!$F$25</f>
        <v/>
      </c>
      <c r="P75" s="167">
        <f>M75*Sources!$F$26</f>
        <v/>
      </c>
      <c r="Q75" s="168">
        <f>SUM(N75:P75)</f>
        <v/>
      </c>
      <c r="R75" s="167">
        <f>Q75/Sources!$C$6</f>
        <v/>
      </c>
      <c r="S75" s="48" t="inlineStr">
        <is>
          <t>Important main/connecting road</t>
        </is>
      </c>
      <c r="T75" s="48" t="inlineStr">
        <is>
          <t>Junction</t>
        </is>
      </c>
      <c r="U75" s="48" t="n">
        <v>3</v>
      </c>
      <c r="V75" s="48" t="inlineStr">
        <is>
          <t>yes</t>
        </is>
      </c>
      <c r="W75" s="48" t="inlineStr">
        <is>
          <t>yes</t>
        </is>
      </c>
      <c r="X75" s="48" t="inlineStr">
        <is>
          <t>not found</t>
        </is>
      </c>
      <c r="Y75" s="48" t="inlineStr">
        <is>
          <t>yes</t>
        </is>
      </c>
      <c r="Z75" s="53" t="inlineStr">
        <is>
          <t>B</t>
        </is>
      </c>
      <c r="AA75" s="53" t="inlineStr">
        <is>
          <t>Standard road area/main or collector road, or up to 3 lanes → cost class B.</t>
        </is>
      </c>
      <c r="AB75" s="168">
        <f>Sources!$C$17</f>
        <v/>
      </c>
      <c r="AC75" s="169">
        <f>Sources!$C$7</f>
        <v/>
      </c>
      <c r="AD75" s="170">
        <f>Sources!$C$8</f>
        <v/>
      </c>
      <c r="AE75" s="169">
        <f>Sources!$C$9</f>
        <v/>
      </c>
      <c r="AF75" s="167">
        <f>R75*AC75*Sources!$C$13</f>
        <v/>
      </c>
      <c r="AG75" s="168">
        <f>R75*AD75*Sources!$C$13</f>
        <v/>
      </c>
      <c r="AH75" s="167">
        <f>R75*AE75*Sources!$C$13</f>
        <v/>
      </c>
      <c r="AI75" s="47">
        <f>1+COUNTIFS($D$7:$D$406,D75,$Q$7:$Q$406,"&gt;"&amp;Q75)</f>
        <v/>
      </c>
      <c r="AJ75" s="47">
        <f>COUNTIF($D$7:$D$406,D75)</f>
        <v/>
      </c>
      <c r="AK75" s="168">
        <f>SUMIF($D$7:$D$406,D75,$Q$7:$Q$406)</f>
        <v/>
      </c>
      <c r="AL75" s="48" t="inlineStr">
        <is>
          <t>https://www.openstreetmap.org/?mlat=51.3902035&amp;mlon=12.3769239#map=19/51.3902035/12.3769239</t>
        </is>
      </c>
    </row>
    <row r="76" ht="15" customHeight="1" s="94">
      <c r="A76" s="47" t="n">
        <v>70</v>
      </c>
      <c r="B76" s="48" t="inlineStr">
        <is>
          <t>O0606</t>
        </is>
      </c>
      <c r="C76" s="48" t="inlineStr">
        <is>
          <t>Antonstraße</t>
        </is>
      </c>
      <c r="D76" s="48" t="inlineStr">
        <is>
          <t>Berufliches Gymnasium der Semper Schulen Media gGmbH (Schule in freier Trägerschaft)</t>
        </is>
      </c>
      <c r="E76" s="48" t="inlineStr">
        <is>
          <t>Antonstraße 19-21, 01097 Dresden</t>
        </is>
      </c>
      <c r="F76" s="48" t="inlineStr">
        <is>
          <t>Dresden</t>
        </is>
      </c>
      <c r="G76" s="165" t="n">
        <v>253.5</v>
      </c>
      <c r="H76" s="166" t="n">
        <v>13.7382379685</v>
      </c>
      <c r="I76" s="166" t="n">
        <v>51.0639531430001</v>
      </c>
      <c r="J76" s="47">
        <f>COUNTIF(Accident_Events!$B$5:$B$4031,B76)</f>
        <v/>
      </c>
      <c r="K76" s="47">
        <f>COUNTIFS(Accident_Events!$B$5:$B$4031,B76,Accident_Events!$G$5:$G$4031,1)</f>
        <v/>
      </c>
      <c r="L76" s="47">
        <f>COUNTIFS(Accident_Events!$B$5:$B$4031,B76,Accident_Events!$G$5:$G$4031,2)</f>
        <v/>
      </c>
      <c r="M76" s="47">
        <f>COUNTIFS(Accident_Events!$B$5:$B$4031,B76,Accident_Events!$G$5:$G$4031,3)</f>
        <v/>
      </c>
      <c r="N76" s="167">
        <f>K76*Sources!$F$24</f>
        <v/>
      </c>
      <c r="O76" s="167">
        <f>L76*Sources!$F$25</f>
        <v/>
      </c>
      <c r="P76" s="167">
        <f>M76*Sources!$F$26</f>
        <v/>
      </c>
      <c r="Q76" s="168">
        <f>SUM(N76:P76)</f>
        <v/>
      </c>
      <c r="R76" s="167">
        <f>Q76/Sources!$C$6</f>
        <v/>
      </c>
      <c r="S76" s="48" t="inlineStr">
        <is>
          <t>Major arterial road</t>
        </is>
      </c>
      <c r="T76" s="48" t="inlineStr">
        <is>
          <t>Junction</t>
        </is>
      </c>
      <c r="U76" s="48" t="n">
        <v>3</v>
      </c>
      <c r="V76" s="48" t="inlineStr">
        <is>
          <t>yes</t>
        </is>
      </c>
      <c r="W76" s="48" t="inlineStr">
        <is>
          <t>yes</t>
        </is>
      </c>
      <c r="X76" s="48" t="inlineStr">
        <is>
          <t>not found</t>
        </is>
      </c>
      <c r="Y76" s="48" t="inlineStr">
        <is>
          <t>yes</t>
        </is>
      </c>
      <c r="Z76" s="53" t="inlineStr">
        <is>
          <t>B</t>
        </is>
      </c>
      <c r="AA76" s="53" t="inlineStr">
        <is>
          <t>Standard road area/main or collector road, or up to 3 lanes → cost class B.</t>
        </is>
      </c>
      <c r="AB76" s="168">
        <f>Sources!$C$17</f>
        <v/>
      </c>
      <c r="AC76" s="169">
        <f>Sources!$C$7</f>
        <v/>
      </c>
      <c r="AD76" s="170">
        <f>Sources!$C$8</f>
        <v/>
      </c>
      <c r="AE76" s="169">
        <f>Sources!$C$9</f>
        <v/>
      </c>
      <c r="AF76" s="167">
        <f>R76*AC76*Sources!$C$13</f>
        <v/>
      </c>
      <c r="AG76" s="168">
        <f>R76*AD76*Sources!$C$13</f>
        <v/>
      </c>
      <c r="AH76" s="167">
        <f>R76*AE76*Sources!$C$13</f>
        <v/>
      </c>
      <c r="AI76" s="47">
        <f>1+COUNTIFS($D$7:$D$406,D76,$Q$7:$Q$406,"&gt;"&amp;Q76)</f>
        <v/>
      </c>
      <c r="AJ76" s="47">
        <f>COUNTIF($D$7:$D$406,D76)</f>
        <v/>
      </c>
      <c r="AK76" s="168">
        <f>SUMIF($D$7:$D$406,D76,$Q$7:$Q$406)</f>
        <v/>
      </c>
      <c r="AL76" s="48" t="inlineStr">
        <is>
          <t>https://www.openstreetmap.org/?mlat=51.0639531&amp;mlon=13.7382380#map=19/51.0639531/13.7382380</t>
        </is>
      </c>
    </row>
    <row r="77" ht="15" customHeight="1" s="94">
      <c r="A77" s="47" t="n">
        <v>71</v>
      </c>
      <c r="B77" s="48" t="inlineStr">
        <is>
          <t>O1371</t>
        </is>
      </c>
      <c r="C77" s="48" t="inlineStr">
        <is>
          <t>Lützner Straße / Großmiltitzer Straße</t>
        </is>
      </c>
      <c r="D77" s="48" t="inlineStr">
        <is>
          <t>Arwed-Rossbach-Schule - Berufliches Schulzentrum der Stadt Leipzig</t>
        </is>
      </c>
      <c r="E77" s="48" t="inlineStr">
        <is>
          <t>Am Kleinen Feld 3-5, 04205 Leipzig</t>
        </is>
      </c>
      <c r="F77" s="48" t="inlineStr">
        <is>
          <t>Leipzig</t>
        </is>
      </c>
      <c r="G77" s="165" t="n">
        <v>135.7</v>
      </c>
      <c r="H77" s="166" t="n">
        <v>12.2616537290001</v>
      </c>
      <c r="I77" s="166" t="n">
        <v>51.3161679715001</v>
      </c>
      <c r="J77" s="47">
        <f>COUNTIF(Accident_Events!$B$5:$B$4031,B77)</f>
        <v/>
      </c>
      <c r="K77" s="47">
        <f>COUNTIFS(Accident_Events!$B$5:$B$4031,B77,Accident_Events!$G$5:$G$4031,1)</f>
        <v/>
      </c>
      <c r="L77" s="47">
        <f>COUNTIFS(Accident_Events!$B$5:$B$4031,B77,Accident_Events!$G$5:$G$4031,2)</f>
        <v/>
      </c>
      <c r="M77" s="47">
        <f>COUNTIFS(Accident_Events!$B$5:$B$4031,B77,Accident_Events!$G$5:$G$4031,3)</f>
        <v/>
      </c>
      <c r="N77" s="167">
        <f>K77*Sources!$F$24</f>
        <v/>
      </c>
      <c r="O77" s="167">
        <f>L77*Sources!$F$25</f>
        <v/>
      </c>
      <c r="P77" s="167">
        <f>M77*Sources!$F$26</f>
        <v/>
      </c>
      <c r="Q77" s="168">
        <f>SUM(N77:P77)</f>
        <v/>
      </c>
      <c r="R77" s="167">
        <f>Q77/Sources!$C$6</f>
        <v/>
      </c>
      <c r="S77" s="48" t="inlineStr">
        <is>
          <t>Major arterial road</t>
        </is>
      </c>
      <c r="T77" s="48" t="inlineStr">
        <is>
          <t>Junction</t>
        </is>
      </c>
      <c r="U77" s="48" t="n">
        <v>3</v>
      </c>
      <c r="V77" s="48" t="inlineStr">
        <is>
          <t>yes</t>
        </is>
      </c>
      <c r="W77" s="48" t="inlineStr">
        <is>
          <t>yes</t>
        </is>
      </c>
      <c r="X77" s="48" t="inlineStr">
        <is>
          <t>not found</t>
        </is>
      </c>
      <c r="Y77" s="48" t="inlineStr">
        <is>
          <t>yes</t>
        </is>
      </c>
      <c r="Z77" s="53" t="inlineStr">
        <is>
          <t>B</t>
        </is>
      </c>
      <c r="AA77" s="53" t="inlineStr">
        <is>
          <t>Standard road area/main or collector road, or up to 3 lanes → cost class B.</t>
        </is>
      </c>
      <c r="AB77" s="168">
        <f>Sources!$C$17</f>
        <v/>
      </c>
      <c r="AC77" s="169">
        <f>Sources!$C$7</f>
        <v/>
      </c>
      <c r="AD77" s="170">
        <f>Sources!$C$8</f>
        <v/>
      </c>
      <c r="AE77" s="169">
        <f>Sources!$C$9</f>
        <v/>
      </c>
      <c r="AF77" s="167">
        <f>R77*AC77*Sources!$C$13</f>
        <v/>
      </c>
      <c r="AG77" s="168">
        <f>R77*AD77*Sources!$C$13</f>
        <v/>
      </c>
      <c r="AH77" s="167">
        <f>R77*AE77*Sources!$C$13</f>
        <v/>
      </c>
      <c r="AI77" s="47">
        <f>1+COUNTIFS($D$7:$D$406,D77,$Q$7:$Q$406,"&gt;"&amp;Q77)</f>
        <v/>
      </c>
      <c r="AJ77" s="47">
        <f>COUNTIF($D$7:$D$406,D77)</f>
        <v/>
      </c>
      <c r="AK77" s="168">
        <f>SUMIF($D$7:$D$406,D77,$Q$7:$Q$406)</f>
        <v/>
      </c>
      <c r="AL77" s="48" t="inlineStr">
        <is>
          <t>https://www.openstreetmap.org/?mlat=51.3161680&amp;mlon=12.2616537#map=19/51.3161680/12.2616537</t>
        </is>
      </c>
    </row>
    <row r="78" ht="15" customHeight="1" s="94">
      <c r="A78" s="47" t="n">
        <v>72</v>
      </c>
      <c r="B78" s="48" t="inlineStr">
        <is>
          <t>O1439</t>
        </is>
      </c>
      <c r="C78" s="48" t="inlineStr">
        <is>
          <t>Humboldtstraße / Pfaffendorfer Straße</t>
        </is>
      </c>
      <c r="D78" s="48" t="inlineStr">
        <is>
          <t>Ergänzungsschule für Game Design der Macromedia Akademie Leipzig (Schule in freier Trägerschaft)</t>
        </is>
      </c>
      <c r="E78" s="48" t="inlineStr">
        <is>
          <t>Nordstraße 3-15, 04105 Leipzig</t>
        </is>
      </c>
      <c r="F78" s="48" t="inlineStr">
        <is>
          <t>Leipzig</t>
        </is>
      </c>
      <c r="G78" s="165" t="n">
        <v>189.2</v>
      </c>
      <c r="H78" s="166" t="n">
        <v>12.3713122740001</v>
      </c>
      <c r="I78" s="166" t="n">
        <v>51.3462738870001</v>
      </c>
      <c r="J78" s="47">
        <f>COUNTIF(Accident_Events!$B$5:$B$4031,B78)</f>
        <v/>
      </c>
      <c r="K78" s="47">
        <f>COUNTIFS(Accident_Events!$B$5:$B$4031,B78,Accident_Events!$G$5:$G$4031,1)</f>
        <v/>
      </c>
      <c r="L78" s="47">
        <f>COUNTIFS(Accident_Events!$B$5:$B$4031,B78,Accident_Events!$G$5:$G$4031,2)</f>
        <v/>
      </c>
      <c r="M78" s="47">
        <f>COUNTIFS(Accident_Events!$B$5:$B$4031,B78,Accident_Events!$G$5:$G$4031,3)</f>
        <v/>
      </c>
      <c r="N78" s="167">
        <f>K78*Sources!$F$24</f>
        <v/>
      </c>
      <c r="O78" s="167">
        <f>L78*Sources!$F$25</f>
        <v/>
      </c>
      <c r="P78" s="167">
        <f>M78*Sources!$F$26</f>
        <v/>
      </c>
      <c r="Q78" s="168">
        <f>SUM(N78:P78)</f>
        <v/>
      </c>
      <c r="R78" s="167">
        <f>Q78/Sources!$C$6</f>
        <v/>
      </c>
      <c r="S78" s="48" t="inlineStr">
        <is>
          <t>Important main/connecting road</t>
        </is>
      </c>
      <c r="T78" s="48" t="inlineStr">
        <is>
          <t>Junction</t>
        </is>
      </c>
      <c r="U78" s="48" t="n">
        <v>2</v>
      </c>
      <c r="V78" s="48" t="inlineStr">
        <is>
          <t>not found</t>
        </is>
      </c>
      <c r="W78" s="48" t="inlineStr">
        <is>
          <t>not found</t>
        </is>
      </c>
      <c r="X78" s="48" t="inlineStr">
        <is>
          <t>not found</t>
        </is>
      </c>
      <c r="Y78" s="48" t="inlineStr">
        <is>
          <t>yes</t>
        </is>
      </c>
      <c r="Z78" s="53" t="inlineStr">
        <is>
          <t>B</t>
        </is>
      </c>
      <c r="AA78" s="53" t="inlineStr">
        <is>
          <t>Standard road area/main or collector road, or up to 3 lanes → cost class B.</t>
        </is>
      </c>
      <c r="AB78" s="168">
        <f>Sources!$C$17</f>
        <v/>
      </c>
      <c r="AC78" s="169">
        <f>Sources!$C$7</f>
        <v/>
      </c>
      <c r="AD78" s="170">
        <f>Sources!$C$8</f>
        <v/>
      </c>
      <c r="AE78" s="169">
        <f>Sources!$C$9</f>
        <v/>
      </c>
      <c r="AF78" s="167">
        <f>R78*AC78*Sources!$C$13</f>
        <v/>
      </c>
      <c r="AG78" s="168">
        <f>R78*AD78*Sources!$C$13</f>
        <v/>
      </c>
      <c r="AH78" s="167">
        <f>R78*AE78*Sources!$C$13</f>
        <v/>
      </c>
      <c r="AI78" s="47">
        <f>1+COUNTIFS($D$7:$D$406,D78,$Q$7:$Q$406,"&gt;"&amp;Q78)</f>
        <v/>
      </c>
      <c r="AJ78" s="47">
        <f>COUNTIF($D$7:$D$406,D78)</f>
        <v/>
      </c>
      <c r="AK78" s="168">
        <f>SUMIF($D$7:$D$406,D78,$Q$7:$Q$406)</f>
        <v/>
      </c>
      <c r="AL78" s="48" t="inlineStr">
        <is>
          <t>https://www.openstreetmap.org/?mlat=51.3462739&amp;mlon=12.3713123#map=19/51.3462739/12.3713123</t>
        </is>
      </c>
    </row>
    <row r="79" ht="15" customHeight="1" s="94">
      <c r="A79" s="47" t="n">
        <v>73</v>
      </c>
      <c r="B79" s="48" t="inlineStr">
        <is>
          <t>O1490</t>
        </is>
      </c>
      <c r="C79" s="48" t="inlineStr">
        <is>
          <t>Lützowstraße / Georg-Schumann-Straße</t>
        </is>
      </c>
      <c r="D79" s="48" t="inlineStr">
        <is>
          <t>Freie Oberschule Gohlis -Schulen für gemeinschaftliches Lernen e.V. (Schule in freier Trägerschaft)</t>
        </is>
      </c>
      <c r="E79" s="48" t="inlineStr">
        <is>
          <t>Lützowstraße 8, 04155 Leipzig</t>
        </is>
      </c>
      <c r="F79" s="48" t="inlineStr">
        <is>
          <t>Leipzig</t>
        </is>
      </c>
      <c r="G79" s="165" t="n">
        <v>105.2</v>
      </c>
      <c r="H79" s="166" t="n">
        <v>12.3704922472501</v>
      </c>
      <c r="I79" s="166" t="n">
        <v>51.3612274070001</v>
      </c>
      <c r="J79" s="47">
        <f>COUNTIF(Accident_Events!$B$5:$B$4031,B79)</f>
        <v/>
      </c>
      <c r="K79" s="47">
        <f>COUNTIFS(Accident_Events!$B$5:$B$4031,B79,Accident_Events!$G$5:$G$4031,1)</f>
        <v/>
      </c>
      <c r="L79" s="47">
        <f>COUNTIFS(Accident_Events!$B$5:$B$4031,B79,Accident_Events!$G$5:$G$4031,2)</f>
        <v/>
      </c>
      <c r="M79" s="47">
        <f>COUNTIFS(Accident_Events!$B$5:$B$4031,B79,Accident_Events!$G$5:$G$4031,3)</f>
        <v/>
      </c>
      <c r="N79" s="167">
        <f>K79*Sources!$F$24</f>
        <v/>
      </c>
      <c r="O79" s="167">
        <f>L79*Sources!$F$25</f>
        <v/>
      </c>
      <c r="P79" s="167">
        <f>M79*Sources!$F$26</f>
        <v/>
      </c>
      <c r="Q79" s="168">
        <f>SUM(N79:P79)</f>
        <v/>
      </c>
      <c r="R79" s="167">
        <f>Q79/Sources!$C$6</f>
        <v/>
      </c>
      <c r="S79" s="48" t="inlineStr">
        <is>
          <t>Important main/connecting road</t>
        </is>
      </c>
      <c r="T79" s="48" t="inlineStr">
        <is>
          <t>Junction</t>
        </is>
      </c>
      <c r="U79" s="48" t="n">
        <v>3</v>
      </c>
      <c r="V79" s="48" t="inlineStr">
        <is>
          <t>yes</t>
        </is>
      </c>
      <c r="W79" s="48" t="inlineStr">
        <is>
          <t>yes</t>
        </is>
      </c>
      <c r="X79" s="48" t="inlineStr">
        <is>
          <t>yes</t>
        </is>
      </c>
      <c r="Y79" s="48" t="inlineStr">
        <is>
          <t>yes</t>
        </is>
      </c>
      <c r="Z79" s="53" t="inlineStr">
        <is>
          <t>B</t>
        </is>
      </c>
      <c r="AA79" s="53" t="inlineStr">
        <is>
          <t>Standard road area/main or collector road, or up to 3 lanes → cost class B.</t>
        </is>
      </c>
      <c r="AB79" s="168">
        <f>Sources!$C$17</f>
        <v/>
      </c>
      <c r="AC79" s="169">
        <f>Sources!$C$7</f>
        <v/>
      </c>
      <c r="AD79" s="170">
        <f>Sources!$C$8</f>
        <v/>
      </c>
      <c r="AE79" s="169">
        <f>Sources!$C$9</f>
        <v/>
      </c>
      <c r="AF79" s="167">
        <f>R79*AC79*Sources!$C$13</f>
        <v/>
      </c>
      <c r="AG79" s="168">
        <f>R79*AD79*Sources!$C$13</f>
        <v/>
      </c>
      <c r="AH79" s="167">
        <f>R79*AE79*Sources!$C$13</f>
        <v/>
      </c>
      <c r="AI79" s="47">
        <f>1+COUNTIFS($D$7:$D$406,D79,$Q$7:$Q$406,"&gt;"&amp;Q79)</f>
        <v/>
      </c>
      <c r="AJ79" s="47">
        <f>COUNTIF($D$7:$D$406,D79)</f>
        <v/>
      </c>
      <c r="AK79" s="168">
        <f>SUMIF($D$7:$D$406,D79,$Q$7:$Q$406)</f>
        <v/>
      </c>
      <c r="AL79" s="48" t="inlineStr">
        <is>
          <t>https://www.openstreetmap.org/?mlat=51.3612274&amp;mlon=12.3704922#map=19/51.3612274/12.3704922</t>
        </is>
      </c>
    </row>
    <row r="80" ht="15" customHeight="1" s="94">
      <c r="A80" s="47" t="n">
        <v>74</v>
      </c>
      <c r="B80" s="48" t="inlineStr">
        <is>
          <t>O1743</t>
        </is>
      </c>
      <c r="C80" s="48" t="inlineStr">
        <is>
          <t>Kregelstraße / Prager Straße</t>
        </is>
      </c>
      <c r="D80" s="48" t="inlineStr">
        <is>
          <t>Schule am Barnet-Licht-Platz - Oberschule der Stadt Leipzig</t>
        </is>
      </c>
      <c r="E80" s="48" t="inlineStr">
        <is>
          <t>Barnet-Licht-Platz 1, 04317 Leipzig</t>
        </is>
      </c>
      <c r="F80" s="48" t="inlineStr">
        <is>
          <t>Leipzig</t>
        </is>
      </c>
      <c r="G80" s="165" t="n">
        <v>82.59999999999999</v>
      </c>
      <c r="H80" s="166" t="n">
        <v>12.4039437225001</v>
      </c>
      <c r="I80" s="166" t="n">
        <v>51.3217314490001</v>
      </c>
      <c r="J80" s="47">
        <f>COUNTIF(Accident_Events!$B$5:$B$4031,B80)</f>
        <v/>
      </c>
      <c r="K80" s="47">
        <f>COUNTIFS(Accident_Events!$B$5:$B$4031,B80,Accident_Events!$G$5:$G$4031,1)</f>
        <v/>
      </c>
      <c r="L80" s="47">
        <f>COUNTIFS(Accident_Events!$B$5:$B$4031,B80,Accident_Events!$G$5:$G$4031,2)</f>
        <v/>
      </c>
      <c r="M80" s="47">
        <f>COUNTIFS(Accident_Events!$B$5:$B$4031,B80,Accident_Events!$G$5:$G$4031,3)</f>
        <v/>
      </c>
      <c r="N80" s="167">
        <f>K80*Sources!$F$24</f>
        <v/>
      </c>
      <c r="O80" s="167">
        <f>L80*Sources!$F$25</f>
        <v/>
      </c>
      <c r="P80" s="167">
        <f>M80*Sources!$F$26</f>
        <v/>
      </c>
      <c r="Q80" s="168">
        <f>SUM(N80:P80)</f>
        <v/>
      </c>
      <c r="R80" s="167">
        <f>Q80/Sources!$C$6</f>
        <v/>
      </c>
      <c r="S80" s="48" t="inlineStr">
        <is>
          <t>Major arterial road</t>
        </is>
      </c>
      <c r="T80" s="48" t="inlineStr">
        <is>
          <t>Junction</t>
        </is>
      </c>
      <c r="U80" s="48" t="n">
        <v>4</v>
      </c>
      <c r="V80" s="48" t="inlineStr">
        <is>
          <t>yes</t>
        </is>
      </c>
      <c r="W80" s="48" t="inlineStr">
        <is>
          <t>yes</t>
        </is>
      </c>
      <c r="X80" s="48" t="inlineStr">
        <is>
          <t>yes</t>
        </is>
      </c>
      <c r="Y80" s="48" t="inlineStr">
        <is>
          <t>yes</t>
        </is>
      </c>
      <c r="Z80" s="53" t="inlineStr">
        <is>
          <t>C</t>
        </is>
      </c>
      <c r="AA80" s="53" t="inlineStr">
        <is>
          <t>4 or more lanes: large road cross-section → cost class C.</t>
        </is>
      </c>
      <c r="AB80" s="168">
        <f>Sources!$C$17</f>
        <v/>
      </c>
      <c r="AC80" s="169">
        <f>Sources!$C$7</f>
        <v/>
      </c>
      <c r="AD80" s="170">
        <f>Sources!$C$8</f>
        <v/>
      </c>
      <c r="AE80" s="169">
        <f>Sources!$C$9</f>
        <v/>
      </c>
      <c r="AF80" s="167">
        <f>R80*AC80*Sources!$C$13</f>
        <v/>
      </c>
      <c r="AG80" s="168">
        <f>R80*AD80*Sources!$C$13</f>
        <v/>
      </c>
      <c r="AH80" s="167">
        <f>R80*AE80*Sources!$C$13</f>
        <v/>
      </c>
      <c r="AI80" s="47">
        <f>1+COUNTIFS($D$7:$D$406,D80,$Q$7:$Q$406,"&gt;"&amp;Q80)</f>
        <v/>
      </c>
      <c r="AJ80" s="47">
        <f>COUNTIF($D$7:$D$406,D80)</f>
        <v/>
      </c>
      <c r="AK80" s="168">
        <f>SUMIF($D$7:$D$406,D80,$Q$7:$Q$406)</f>
        <v/>
      </c>
      <c r="AL80" s="48" t="inlineStr">
        <is>
          <t>https://www.openstreetmap.org/?mlat=51.3217314&amp;mlon=12.4039437#map=19/51.3217314/12.4039437</t>
        </is>
      </c>
    </row>
    <row r="81" ht="15" customHeight="1" s="94">
      <c r="A81" s="47" t="n">
        <v>75</v>
      </c>
      <c r="B81" s="48" t="inlineStr">
        <is>
          <t>O0590</t>
        </is>
      </c>
      <c r="C81" s="48" t="inlineStr">
        <is>
          <t>Blüherstraße / Grunaer Straße</t>
        </is>
      </c>
      <c r="D81" s="48" t="inlineStr">
        <is>
          <t>AFBB Dresden Fachoberschule - Staatlich anerkannte Ersatzschule - (Schule in freier Trägerschaft)</t>
        </is>
      </c>
      <c r="E81" s="48" t="inlineStr">
        <is>
          <t>Blochmannstraße 2, 01069 Dresden</t>
        </is>
      </c>
      <c r="F81" s="48" t="inlineStr">
        <is>
          <t>Dresden</t>
        </is>
      </c>
      <c r="G81" s="165" t="n">
        <v>245.8</v>
      </c>
      <c r="H81" s="166" t="n">
        <v>13.7507592820001</v>
      </c>
      <c r="I81" s="166" t="n">
        <v>51.0472754970001</v>
      </c>
      <c r="J81" s="47">
        <f>COUNTIF(Accident_Events!$B$5:$B$4031,B81)</f>
        <v/>
      </c>
      <c r="K81" s="47">
        <f>COUNTIFS(Accident_Events!$B$5:$B$4031,B81,Accident_Events!$G$5:$G$4031,1)</f>
        <v/>
      </c>
      <c r="L81" s="47">
        <f>COUNTIFS(Accident_Events!$B$5:$B$4031,B81,Accident_Events!$G$5:$G$4031,2)</f>
        <v/>
      </c>
      <c r="M81" s="47">
        <f>COUNTIFS(Accident_Events!$B$5:$B$4031,B81,Accident_Events!$G$5:$G$4031,3)</f>
        <v/>
      </c>
      <c r="N81" s="167">
        <f>K81*Sources!$F$24</f>
        <v/>
      </c>
      <c r="O81" s="167">
        <f>L81*Sources!$F$25</f>
        <v/>
      </c>
      <c r="P81" s="167">
        <f>M81*Sources!$F$26</f>
        <v/>
      </c>
      <c r="Q81" s="168">
        <f>SUM(N81:P81)</f>
        <v/>
      </c>
      <c r="R81" s="167">
        <f>Q81/Sources!$C$6</f>
        <v/>
      </c>
      <c r="S81" s="48" t="inlineStr">
        <is>
          <t>Important main/connecting road</t>
        </is>
      </c>
      <c r="T81" s="48" t="inlineStr">
        <is>
          <t>Junction</t>
        </is>
      </c>
      <c r="U81" s="48" t="n">
        <v>3</v>
      </c>
      <c r="V81" s="48" t="inlineStr">
        <is>
          <t>yes</t>
        </is>
      </c>
      <c r="W81" s="48" t="inlineStr">
        <is>
          <t>yes</t>
        </is>
      </c>
      <c r="X81" s="48" t="inlineStr">
        <is>
          <t>not found</t>
        </is>
      </c>
      <c r="Y81" s="48" t="inlineStr">
        <is>
          <t>yes</t>
        </is>
      </c>
      <c r="Z81" s="53" t="inlineStr">
        <is>
          <t>B</t>
        </is>
      </c>
      <c r="AA81" s="53" t="inlineStr">
        <is>
          <t>Standard road area/main or collector road, or up to 3 lanes → cost class B.</t>
        </is>
      </c>
      <c r="AB81" s="168">
        <f>Sources!$C$17</f>
        <v/>
      </c>
      <c r="AC81" s="169">
        <f>Sources!$C$7</f>
        <v/>
      </c>
      <c r="AD81" s="170">
        <f>Sources!$C$8</f>
        <v/>
      </c>
      <c r="AE81" s="169">
        <f>Sources!$C$9</f>
        <v/>
      </c>
      <c r="AF81" s="167">
        <f>R81*AC81*Sources!$C$13</f>
        <v/>
      </c>
      <c r="AG81" s="168">
        <f>R81*AD81*Sources!$C$13</f>
        <v/>
      </c>
      <c r="AH81" s="167">
        <f>R81*AE81*Sources!$C$13</f>
        <v/>
      </c>
      <c r="AI81" s="47">
        <f>1+COUNTIFS($D$7:$D$406,D81,$Q$7:$Q$406,"&gt;"&amp;Q81)</f>
        <v/>
      </c>
      <c r="AJ81" s="47">
        <f>COUNTIF($D$7:$D$406,D81)</f>
        <v/>
      </c>
      <c r="AK81" s="168">
        <f>SUMIF($D$7:$D$406,D81,$Q$7:$Q$406)</f>
        <v/>
      </c>
      <c r="AL81" s="48" t="inlineStr">
        <is>
          <t>https://www.openstreetmap.org/?mlat=51.0472755&amp;mlon=13.7507593#map=19/51.0472755/13.7507593</t>
        </is>
      </c>
    </row>
    <row r="82" ht="15" customHeight="1" s="94">
      <c r="A82" s="47" t="n">
        <v>76</v>
      </c>
      <c r="B82" s="48" t="inlineStr">
        <is>
          <t>O1759</t>
        </is>
      </c>
      <c r="C82" s="48" t="inlineStr">
        <is>
          <t>Riesaer Straße / Theodor-Heuss-Straße</t>
        </is>
      </c>
      <c r="D82" s="48" t="inlineStr">
        <is>
          <t>Schule am Gutspark Paunsdorf - Grundschule der Stadt Leipzig</t>
        </is>
      </c>
      <c r="E82" s="48" t="inlineStr">
        <is>
          <t>Döllingstraße 25, 04328 Leipzig</t>
        </is>
      </c>
      <c r="F82" s="48" t="inlineStr">
        <is>
          <t>Leipzig</t>
        </is>
      </c>
      <c r="G82" s="165" t="n">
        <v>361.6</v>
      </c>
      <c r="H82" s="166" t="n">
        <v>12.445297059</v>
      </c>
      <c r="I82" s="166" t="n">
        <v>51.346142727</v>
      </c>
      <c r="J82" s="47">
        <f>COUNTIF(Accident_Events!$B$5:$B$4031,B82)</f>
        <v/>
      </c>
      <c r="K82" s="47">
        <f>COUNTIFS(Accident_Events!$B$5:$B$4031,B82,Accident_Events!$G$5:$G$4031,1)</f>
        <v/>
      </c>
      <c r="L82" s="47">
        <f>COUNTIFS(Accident_Events!$B$5:$B$4031,B82,Accident_Events!$G$5:$G$4031,2)</f>
        <v/>
      </c>
      <c r="M82" s="47">
        <f>COUNTIFS(Accident_Events!$B$5:$B$4031,B82,Accident_Events!$G$5:$G$4031,3)</f>
        <v/>
      </c>
      <c r="N82" s="167">
        <f>K82*Sources!$F$24</f>
        <v/>
      </c>
      <c r="O82" s="167">
        <f>L82*Sources!$F$25</f>
        <v/>
      </c>
      <c r="P82" s="167">
        <f>M82*Sources!$F$26</f>
        <v/>
      </c>
      <c r="Q82" s="168">
        <f>SUM(N82:P82)</f>
        <v/>
      </c>
      <c r="R82" s="167">
        <f>Q82/Sources!$C$6</f>
        <v/>
      </c>
      <c r="S82" s="48" t="inlineStr">
        <is>
          <t>Important main/connecting road</t>
        </is>
      </c>
      <c r="T82" s="48" t="inlineStr">
        <is>
          <t>Junction</t>
        </is>
      </c>
      <c r="U82" s="48" t="n">
        <v>3</v>
      </c>
      <c r="V82" s="48" t="inlineStr">
        <is>
          <t>yes</t>
        </is>
      </c>
      <c r="W82" s="48" t="inlineStr">
        <is>
          <t>yes</t>
        </is>
      </c>
      <c r="X82" s="48" t="inlineStr">
        <is>
          <t>yes</t>
        </is>
      </c>
      <c r="Y82" s="48" t="inlineStr">
        <is>
          <t>yes</t>
        </is>
      </c>
      <c r="Z82" s="53" t="inlineStr">
        <is>
          <t>B</t>
        </is>
      </c>
      <c r="AA82" s="53" t="inlineStr">
        <is>
          <t>Standard road area/main or collector road, or up to 3 lanes → cost class B.</t>
        </is>
      </c>
      <c r="AB82" s="168">
        <f>Sources!$C$17</f>
        <v/>
      </c>
      <c r="AC82" s="169">
        <f>Sources!$C$7</f>
        <v/>
      </c>
      <c r="AD82" s="170">
        <f>Sources!$C$8</f>
        <v/>
      </c>
      <c r="AE82" s="169">
        <f>Sources!$C$9</f>
        <v/>
      </c>
      <c r="AF82" s="167">
        <f>R82*AC82*Sources!$C$13</f>
        <v/>
      </c>
      <c r="AG82" s="168">
        <f>R82*AD82*Sources!$C$13</f>
        <v/>
      </c>
      <c r="AH82" s="167">
        <f>R82*AE82*Sources!$C$13</f>
        <v/>
      </c>
      <c r="AI82" s="47">
        <f>1+COUNTIFS($D$7:$D$406,D82,$Q$7:$Q$406,"&gt;"&amp;Q82)</f>
        <v/>
      </c>
      <c r="AJ82" s="47">
        <f>COUNTIF($D$7:$D$406,D82)</f>
        <v/>
      </c>
      <c r="AK82" s="168">
        <f>SUMIF($D$7:$D$406,D82,$Q$7:$Q$406)</f>
        <v/>
      </c>
      <c r="AL82" s="48" t="inlineStr">
        <is>
          <t>https://www.openstreetmap.org/?mlat=51.3461427&amp;mlon=12.4452971#map=19/51.3461427/12.4452971</t>
        </is>
      </c>
    </row>
    <row r="83" ht="15" customHeight="1" s="94">
      <c r="A83" s="47" t="n">
        <v>77</v>
      </c>
      <c r="B83" s="48" t="inlineStr">
        <is>
          <t>O0638</t>
        </is>
      </c>
      <c r="C83" s="48" t="inlineStr">
        <is>
          <t>Dürerstraße / Thomaestraße</t>
        </is>
      </c>
      <c r="D83" s="48" t="inlineStr">
        <is>
          <t>Berufliches Schulzentrum für Technik "Gustav Anton Zeuner"</t>
        </is>
      </c>
      <c r="E83" s="48" t="inlineStr">
        <is>
          <t>Gerokstraße 22, 01307 Dresden</t>
        </is>
      </c>
      <c r="F83" s="48" t="inlineStr">
        <is>
          <t>Dresden</t>
        </is>
      </c>
      <c r="G83" s="165" t="n">
        <v>394.2</v>
      </c>
      <c r="H83" s="166" t="n">
        <v>13.7696432190001</v>
      </c>
      <c r="I83" s="166" t="n">
        <v>51.0510685040001</v>
      </c>
      <c r="J83" s="47">
        <f>COUNTIF(Accident_Events!$B$5:$B$4031,B83)</f>
        <v/>
      </c>
      <c r="K83" s="47">
        <f>COUNTIFS(Accident_Events!$B$5:$B$4031,B83,Accident_Events!$G$5:$G$4031,1)</f>
        <v/>
      </c>
      <c r="L83" s="47">
        <f>COUNTIFS(Accident_Events!$B$5:$B$4031,B83,Accident_Events!$G$5:$G$4031,2)</f>
        <v/>
      </c>
      <c r="M83" s="47">
        <f>COUNTIFS(Accident_Events!$B$5:$B$4031,B83,Accident_Events!$G$5:$G$4031,3)</f>
        <v/>
      </c>
      <c r="N83" s="167">
        <f>K83*Sources!$F$24</f>
        <v/>
      </c>
      <c r="O83" s="167">
        <f>L83*Sources!$F$25</f>
        <v/>
      </c>
      <c r="P83" s="167">
        <f>M83*Sources!$F$26</f>
        <v/>
      </c>
      <c r="Q83" s="168">
        <f>SUM(N83:P83)</f>
        <v/>
      </c>
      <c r="R83" s="167">
        <f>Q83/Sources!$C$6</f>
        <v/>
      </c>
      <c r="S83" s="48" t="inlineStr">
        <is>
          <t>Residential road</t>
        </is>
      </c>
      <c r="T83" s="48" t="inlineStr">
        <is>
          <t>Junction</t>
        </is>
      </c>
      <c r="U83" s="48" t="n">
        <v>2</v>
      </c>
      <c r="V83" s="48" t="inlineStr">
        <is>
          <t>not found</t>
        </is>
      </c>
      <c r="W83" s="48" t="inlineStr">
        <is>
          <t>not found</t>
        </is>
      </c>
      <c r="X83" s="48" t="inlineStr">
        <is>
          <t>not found</t>
        </is>
      </c>
      <c r="Y83" s="48" t="inlineStr">
        <is>
          <t>not found</t>
        </is>
      </c>
      <c r="Z83" s="53" t="inlineStr">
        <is>
          <t>A</t>
        </is>
      </c>
      <c r="AA83" s="53" t="inlineStr">
        <is>
          <t>Simple side/residential road with at most 2 lanes → cost class A.</t>
        </is>
      </c>
      <c r="AB83" s="168">
        <f>Sources!$C$17</f>
        <v/>
      </c>
      <c r="AC83" s="169">
        <f>Sources!$C$7</f>
        <v/>
      </c>
      <c r="AD83" s="170">
        <f>Sources!$C$8</f>
        <v/>
      </c>
      <c r="AE83" s="169">
        <f>Sources!$C$9</f>
        <v/>
      </c>
      <c r="AF83" s="167">
        <f>R83*AC83*Sources!$C$13</f>
        <v/>
      </c>
      <c r="AG83" s="168">
        <f>R83*AD83*Sources!$C$13</f>
        <v/>
      </c>
      <c r="AH83" s="167">
        <f>R83*AE83*Sources!$C$13</f>
        <v/>
      </c>
      <c r="AI83" s="47">
        <f>1+COUNTIFS($D$7:$D$406,D83,$Q$7:$Q$406,"&gt;"&amp;Q83)</f>
        <v/>
      </c>
      <c r="AJ83" s="47">
        <f>COUNTIF($D$7:$D$406,D83)</f>
        <v/>
      </c>
      <c r="AK83" s="168">
        <f>SUMIF($D$7:$D$406,D83,$Q$7:$Q$406)</f>
        <v/>
      </c>
      <c r="AL83" s="48" t="inlineStr">
        <is>
          <t>https://www.openstreetmap.org/?mlat=51.0510685&amp;mlon=13.7696432#map=19/51.0510685/13.7696432</t>
        </is>
      </c>
    </row>
    <row r="84" ht="15" customHeight="1" s="94">
      <c r="A84" s="47" t="n">
        <v>78</v>
      </c>
      <c r="B84" s="48" t="inlineStr">
        <is>
          <t>O0887</t>
        </is>
      </c>
      <c r="C84" s="48" t="inlineStr">
        <is>
          <t>Tittmannstraße / Borsbergstraße</t>
        </is>
      </c>
      <c r="D84" s="48" t="inlineStr">
        <is>
          <t>Martin-Andersen-Nexö-Gymnasium Dresden</t>
        </is>
      </c>
      <c r="E84" s="48" t="inlineStr">
        <is>
          <t>Haydnstraße 49, 01309 Dresden</t>
        </is>
      </c>
      <c r="F84" s="48" t="inlineStr">
        <is>
          <t>Dresden</t>
        </is>
      </c>
      <c r="G84" s="165" t="n">
        <v>212.3</v>
      </c>
      <c r="H84" s="166" t="n">
        <v>13.7799117636667</v>
      </c>
      <c r="I84" s="166" t="n">
        <v>51.0443226996667</v>
      </c>
      <c r="J84" s="47">
        <f>COUNTIF(Accident_Events!$B$5:$B$4031,B84)</f>
        <v/>
      </c>
      <c r="K84" s="47">
        <f>COUNTIFS(Accident_Events!$B$5:$B$4031,B84,Accident_Events!$G$5:$G$4031,1)</f>
        <v/>
      </c>
      <c r="L84" s="47">
        <f>COUNTIFS(Accident_Events!$B$5:$B$4031,B84,Accident_Events!$G$5:$G$4031,2)</f>
        <v/>
      </c>
      <c r="M84" s="47">
        <f>COUNTIFS(Accident_Events!$B$5:$B$4031,B84,Accident_Events!$G$5:$G$4031,3)</f>
        <v/>
      </c>
      <c r="N84" s="167">
        <f>K84*Sources!$F$24</f>
        <v/>
      </c>
      <c r="O84" s="167">
        <f>L84*Sources!$F$25</f>
        <v/>
      </c>
      <c r="P84" s="167">
        <f>M84*Sources!$F$26</f>
        <v/>
      </c>
      <c r="Q84" s="168">
        <f>SUM(N84:P84)</f>
        <v/>
      </c>
      <c r="R84" s="167">
        <f>Q84/Sources!$C$6</f>
        <v/>
      </c>
      <c r="S84" s="48" t="inlineStr">
        <is>
          <t>Important main/connecting road</t>
        </is>
      </c>
      <c r="T84" s="48" t="inlineStr">
        <is>
          <t>Junction</t>
        </is>
      </c>
      <c r="U84" s="48" t="n">
        <v>5</v>
      </c>
      <c r="V84" s="48" t="inlineStr">
        <is>
          <t>not found</t>
        </is>
      </c>
      <c r="W84" s="48" t="inlineStr">
        <is>
          <t>yes</t>
        </is>
      </c>
      <c r="X84" s="48" t="inlineStr">
        <is>
          <t>not found</t>
        </is>
      </c>
      <c r="Y84" s="48" t="inlineStr">
        <is>
          <t>yes</t>
        </is>
      </c>
      <c r="Z84" s="53" t="inlineStr">
        <is>
          <t>C</t>
        </is>
      </c>
      <c r="AA84" s="53" t="inlineStr">
        <is>
          <t>4 or more lanes: large road cross-section → cost class C.</t>
        </is>
      </c>
      <c r="AB84" s="168">
        <f>Sources!$C$17</f>
        <v/>
      </c>
      <c r="AC84" s="169">
        <f>Sources!$C$7</f>
        <v/>
      </c>
      <c r="AD84" s="170">
        <f>Sources!$C$8</f>
        <v/>
      </c>
      <c r="AE84" s="169">
        <f>Sources!$C$9</f>
        <v/>
      </c>
      <c r="AF84" s="167">
        <f>R84*AC84*Sources!$C$13</f>
        <v/>
      </c>
      <c r="AG84" s="168">
        <f>R84*AD84*Sources!$C$13</f>
        <v/>
      </c>
      <c r="AH84" s="167">
        <f>R84*AE84*Sources!$C$13</f>
        <v/>
      </c>
      <c r="AI84" s="47">
        <f>1+COUNTIFS($D$7:$D$406,D84,$Q$7:$Q$406,"&gt;"&amp;Q84)</f>
        <v/>
      </c>
      <c r="AJ84" s="47">
        <f>COUNTIF($D$7:$D$406,D84)</f>
        <v/>
      </c>
      <c r="AK84" s="168">
        <f>SUMIF($D$7:$D$406,D84,$Q$7:$Q$406)</f>
        <v/>
      </c>
      <c r="AL84" s="48" t="inlineStr">
        <is>
          <t>https://www.openstreetmap.org/?mlat=51.0443227&amp;mlon=13.7799118#map=19/51.0443227/13.7799118</t>
        </is>
      </c>
    </row>
    <row r="85" ht="15" customHeight="1" s="94">
      <c r="A85" s="47" t="n">
        <v>79</v>
      </c>
      <c r="B85" s="48" t="inlineStr">
        <is>
          <t>O1690</t>
        </is>
      </c>
      <c r="C85" s="48" t="inlineStr">
        <is>
          <t>Eutritzscher Straße / Berliner Straße</t>
        </is>
      </c>
      <c r="D85" s="48" t="inlineStr">
        <is>
          <t>Schule Hauptbahnhof-Westseite - Gymnasium der Stadt Leipzig</t>
        </is>
      </c>
      <c r="E85" s="48" t="inlineStr">
        <is>
          <t>Annemarie-Renger-Straße 19, 04105 Leipzig</t>
        </is>
      </c>
      <c r="F85" s="48" t="inlineStr">
        <is>
          <t>Leipzig</t>
        </is>
      </c>
      <c r="G85" s="165" t="n">
        <v>373.6</v>
      </c>
      <c r="H85" s="166" t="n">
        <v>12.376239999</v>
      </c>
      <c r="I85" s="166" t="n">
        <v>51.3483220400001</v>
      </c>
      <c r="J85" s="47">
        <f>COUNTIF(Accident_Events!$B$5:$B$4031,B85)</f>
        <v/>
      </c>
      <c r="K85" s="47">
        <f>COUNTIFS(Accident_Events!$B$5:$B$4031,B85,Accident_Events!$G$5:$G$4031,1)</f>
        <v/>
      </c>
      <c r="L85" s="47">
        <f>COUNTIFS(Accident_Events!$B$5:$B$4031,B85,Accident_Events!$G$5:$G$4031,2)</f>
        <v/>
      </c>
      <c r="M85" s="47">
        <f>COUNTIFS(Accident_Events!$B$5:$B$4031,B85,Accident_Events!$G$5:$G$4031,3)</f>
        <v/>
      </c>
      <c r="N85" s="167">
        <f>K85*Sources!$F$24</f>
        <v/>
      </c>
      <c r="O85" s="167">
        <f>L85*Sources!$F$25</f>
        <v/>
      </c>
      <c r="P85" s="167">
        <f>M85*Sources!$F$26</f>
        <v/>
      </c>
      <c r="Q85" s="168">
        <f>SUM(N85:P85)</f>
        <v/>
      </c>
      <c r="R85" s="167">
        <f>Q85/Sources!$C$6</f>
        <v/>
      </c>
      <c r="S85" s="48" t="inlineStr">
        <is>
          <t>Important main/connecting road</t>
        </is>
      </c>
      <c r="T85" s="48" t="inlineStr">
        <is>
          <t>Junction</t>
        </is>
      </c>
      <c r="U85" s="48" t="n">
        <v>5</v>
      </c>
      <c r="V85" s="48" t="inlineStr">
        <is>
          <t>yes</t>
        </is>
      </c>
      <c r="W85" s="48" t="inlineStr">
        <is>
          <t>yes</t>
        </is>
      </c>
      <c r="X85" s="48" t="inlineStr">
        <is>
          <t>yes</t>
        </is>
      </c>
      <c r="Y85" s="48" t="inlineStr">
        <is>
          <t>yes</t>
        </is>
      </c>
      <c r="Z85" s="53" t="inlineStr">
        <is>
          <t>C</t>
        </is>
      </c>
      <c r="AA85" s="53" t="inlineStr">
        <is>
          <t>4 or more lanes: large road cross-section → cost class C.</t>
        </is>
      </c>
      <c r="AB85" s="168">
        <f>Sources!$C$17</f>
        <v/>
      </c>
      <c r="AC85" s="169">
        <f>Sources!$C$7</f>
        <v/>
      </c>
      <c r="AD85" s="170">
        <f>Sources!$C$8</f>
        <v/>
      </c>
      <c r="AE85" s="169">
        <f>Sources!$C$9</f>
        <v/>
      </c>
      <c r="AF85" s="167">
        <f>R85*AC85*Sources!$C$13</f>
        <v/>
      </c>
      <c r="AG85" s="168">
        <f>R85*AD85*Sources!$C$13</f>
        <v/>
      </c>
      <c r="AH85" s="167">
        <f>R85*AE85*Sources!$C$13</f>
        <v/>
      </c>
      <c r="AI85" s="47">
        <f>1+COUNTIFS($D$7:$D$406,D85,$Q$7:$Q$406,"&gt;"&amp;Q85)</f>
        <v/>
      </c>
      <c r="AJ85" s="47">
        <f>COUNTIF($D$7:$D$406,D85)</f>
        <v/>
      </c>
      <c r="AK85" s="168">
        <f>SUMIF($D$7:$D$406,D85,$Q$7:$Q$406)</f>
        <v/>
      </c>
      <c r="AL85" s="48" t="inlineStr">
        <is>
          <t>https://www.openstreetmap.org/?mlat=51.3483220&amp;mlon=12.3762400#map=19/51.3483220/12.3762400</t>
        </is>
      </c>
    </row>
    <row r="86" ht="15" customHeight="1" s="94">
      <c r="A86" s="47" t="n">
        <v>80</v>
      </c>
      <c r="B86" s="48" t="inlineStr">
        <is>
          <t>O0155</t>
        </is>
      </c>
      <c r="C86" s="48" t="inlineStr">
        <is>
          <t>Reichenhainer Straße / Kreisverkehr am Südbahnhof</t>
        </is>
      </c>
      <c r="D86" s="48" t="inlineStr">
        <is>
          <t>Berufsbildende Schule "Gerd Condé" Berufsschule der F+U Sachsen gGmbH (Schule in freier Trägerschaft)</t>
        </is>
      </c>
      <c r="E86" s="48" t="inlineStr">
        <is>
          <t>Stollberger Straße 40, 09119 Chemnitz</t>
        </is>
      </c>
      <c r="F86" s="48" t="inlineStr">
        <is>
          <t>Chemnitz</t>
        </is>
      </c>
      <c r="G86" s="165" t="n">
        <v>98.40000000000001</v>
      </c>
      <c r="H86" s="166" t="n">
        <v>12.9256705983334</v>
      </c>
      <c r="I86" s="166" t="n">
        <v>50.823341462</v>
      </c>
      <c r="J86" s="47">
        <f>COUNTIF(Accident_Events!$B$5:$B$4031,B86)</f>
        <v/>
      </c>
      <c r="K86" s="47">
        <f>COUNTIFS(Accident_Events!$B$5:$B$4031,B86,Accident_Events!$G$5:$G$4031,1)</f>
        <v/>
      </c>
      <c r="L86" s="47">
        <f>COUNTIFS(Accident_Events!$B$5:$B$4031,B86,Accident_Events!$G$5:$G$4031,2)</f>
        <v/>
      </c>
      <c r="M86" s="47">
        <f>COUNTIFS(Accident_Events!$B$5:$B$4031,B86,Accident_Events!$G$5:$G$4031,3)</f>
        <v/>
      </c>
      <c r="N86" s="167">
        <f>K86*Sources!$F$24</f>
        <v/>
      </c>
      <c r="O86" s="167">
        <f>L86*Sources!$F$25</f>
        <v/>
      </c>
      <c r="P86" s="167">
        <f>M86*Sources!$F$26</f>
        <v/>
      </c>
      <c r="Q86" s="168">
        <f>SUM(N86:P86)</f>
        <v/>
      </c>
      <c r="R86" s="167">
        <f>Q86/Sources!$C$6</f>
        <v/>
      </c>
      <c r="S86" s="48" t="inlineStr">
        <is>
          <t>Important main/connecting road</t>
        </is>
      </c>
      <c r="T86" s="48" t="inlineStr">
        <is>
          <t>Junction</t>
        </is>
      </c>
      <c r="U86" s="48" t="n">
        <v>2</v>
      </c>
      <c r="V86" s="48" t="inlineStr">
        <is>
          <t>not found</t>
        </is>
      </c>
      <c r="W86" s="48" t="inlineStr">
        <is>
          <t>yes</t>
        </is>
      </c>
      <c r="X86" s="48" t="inlineStr">
        <is>
          <t>yes</t>
        </is>
      </c>
      <c r="Y86" s="48" t="inlineStr">
        <is>
          <t>yes</t>
        </is>
      </c>
      <c r="Z86" s="53" t="inlineStr">
        <is>
          <t>B</t>
        </is>
      </c>
      <c r="AA86" s="53" t="inlineStr">
        <is>
          <t>Standard road area/main or collector road, or up to 3 lanes → cost class B.</t>
        </is>
      </c>
      <c r="AB86" s="168">
        <f>Sources!$C$17</f>
        <v/>
      </c>
      <c r="AC86" s="169">
        <f>Sources!$C$7</f>
        <v/>
      </c>
      <c r="AD86" s="170">
        <f>Sources!$C$8</f>
        <v/>
      </c>
      <c r="AE86" s="169">
        <f>Sources!$C$9</f>
        <v/>
      </c>
      <c r="AF86" s="167">
        <f>R86*AC86*Sources!$C$13</f>
        <v/>
      </c>
      <c r="AG86" s="168">
        <f>R86*AD86*Sources!$C$13</f>
        <v/>
      </c>
      <c r="AH86" s="167">
        <f>R86*AE86*Sources!$C$13</f>
        <v/>
      </c>
      <c r="AI86" s="47">
        <f>1+COUNTIFS($D$7:$D$406,D86,$Q$7:$Q$406,"&gt;"&amp;Q86)</f>
        <v/>
      </c>
      <c r="AJ86" s="47">
        <f>COUNTIF($D$7:$D$406,D86)</f>
        <v/>
      </c>
      <c r="AK86" s="168">
        <f>SUMIF($D$7:$D$406,D86,$Q$7:$Q$406)</f>
        <v/>
      </c>
      <c r="AL86" s="48" t="inlineStr">
        <is>
          <t>https://www.openstreetmap.org/?mlat=50.8233415&amp;mlon=12.9256706#map=19/50.8233415/12.9256706</t>
        </is>
      </c>
    </row>
    <row r="87" ht="15" customHeight="1" s="94">
      <c r="A87" s="47" t="n">
        <v>81</v>
      </c>
      <c r="B87" s="48" t="inlineStr">
        <is>
          <t>O0224</t>
        </is>
      </c>
      <c r="C87" s="48" t="inlineStr">
        <is>
          <t>Leipziger Straße / Konradstraße</t>
        </is>
      </c>
      <c r="D87" s="48" t="inlineStr">
        <is>
          <t>Obere Luisenschule -Grundschule-</t>
        </is>
      </c>
      <c r="E87" s="48" t="inlineStr">
        <is>
          <t>Fritz-Matschke-Straße 23, 09113 Chemnitz</t>
        </is>
      </c>
      <c r="F87" s="48" t="inlineStr">
        <is>
          <t>Chemnitz</t>
        </is>
      </c>
      <c r="G87" s="165" t="n">
        <v>239.8</v>
      </c>
      <c r="H87" s="166" t="n">
        <v>12.9062975590001</v>
      </c>
      <c r="I87" s="166" t="n">
        <v>50.8418573810001</v>
      </c>
      <c r="J87" s="47">
        <f>COUNTIF(Accident_Events!$B$5:$B$4031,B87)</f>
        <v/>
      </c>
      <c r="K87" s="47">
        <f>COUNTIFS(Accident_Events!$B$5:$B$4031,B87,Accident_Events!$G$5:$G$4031,1)</f>
        <v/>
      </c>
      <c r="L87" s="47">
        <f>COUNTIFS(Accident_Events!$B$5:$B$4031,B87,Accident_Events!$G$5:$G$4031,2)</f>
        <v/>
      </c>
      <c r="M87" s="47">
        <f>COUNTIFS(Accident_Events!$B$5:$B$4031,B87,Accident_Events!$G$5:$G$4031,3)</f>
        <v/>
      </c>
      <c r="N87" s="167">
        <f>K87*Sources!$F$24</f>
        <v/>
      </c>
      <c r="O87" s="167">
        <f>L87*Sources!$F$25</f>
        <v/>
      </c>
      <c r="P87" s="167">
        <f>M87*Sources!$F$26</f>
        <v/>
      </c>
      <c r="Q87" s="168">
        <f>SUM(N87:P87)</f>
        <v/>
      </c>
      <c r="R87" s="167">
        <f>Q87/Sources!$C$6</f>
        <v/>
      </c>
      <c r="S87" s="48" t="inlineStr">
        <is>
          <t>Major arterial road</t>
        </is>
      </c>
      <c r="T87" s="48" t="inlineStr">
        <is>
          <t>Junction</t>
        </is>
      </c>
      <c r="U87" s="48" t="n">
        <v>4</v>
      </c>
      <c r="V87" s="48" t="inlineStr">
        <is>
          <t>yes</t>
        </is>
      </c>
      <c r="W87" s="48" t="inlineStr">
        <is>
          <t>yes</t>
        </is>
      </c>
      <c r="X87" s="48" t="inlineStr">
        <is>
          <t>not found</t>
        </is>
      </c>
      <c r="Y87" s="48" t="inlineStr">
        <is>
          <t>not found</t>
        </is>
      </c>
      <c r="Z87" s="53" t="inlineStr">
        <is>
          <t>C</t>
        </is>
      </c>
      <c r="AA87" s="53" t="inlineStr">
        <is>
          <t>4 or more lanes: large road cross-section → cost class C.</t>
        </is>
      </c>
      <c r="AB87" s="168">
        <f>Sources!$C$17</f>
        <v/>
      </c>
      <c r="AC87" s="169">
        <f>Sources!$C$7</f>
        <v/>
      </c>
      <c r="AD87" s="170">
        <f>Sources!$C$8</f>
        <v/>
      </c>
      <c r="AE87" s="169">
        <f>Sources!$C$9</f>
        <v/>
      </c>
      <c r="AF87" s="167">
        <f>R87*AC87*Sources!$C$13</f>
        <v/>
      </c>
      <c r="AG87" s="168">
        <f>R87*AD87*Sources!$C$13</f>
        <v/>
      </c>
      <c r="AH87" s="167">
        <f>R87*AE87*Sources!$C$13</f>
        <v/>
      </c>
      <c r="AI87" s="47">
        <f>1+COUNTIFS($D$7:$D$406,D87,$Q$7:$Q$406,"&gt;"&amp;Q87)</f>
        <v/>
      </c>
      <c r="AJ87" s="47">
        <f>COUNTIF($D$7:$D$406,D87)</f>
        <v/>
      </c>
      <c r="AK87" s="168">
        <f>SUMIF($D$7:$D$406,D87,$Q$7:$Q$406)</f>
        <v/>
      </c>
      <c r="AL87" s="48" t="inlineStr">
        <is>
          <t>https://www.openstreetmap.org/?mlat=50.8418574&amp;mlon=12.9062976#map=19/50.8418574/12.9062976</t>
        </is>
      </c>
    </row>
    <row r="88" ht="15" customHeight="1" s="94">
      <c r="A88" s="47" t="n">
        <v>82</v>
      </c>
      <c r="B88" s="48" t="inlineStr">
        <is>
          <t>O1526</t>
        </is>
      </c>
      <c r="C88" s="48" t="inlineStr">
        <is>
          <t>Täubchenweg / Gutenbergplatz</t>
        </is>
      </c>
      <c r="D88" s="48" t="inlineStr">
        <is>
          <t>Gutenbergschule - Berufliches Schulzentrum der Stadt Leipzig</t>
        </is>
      </c>
      <c r="E88" s="48" t="inlineStr">
        <is>
          <t>Gutenbergplatz 8, 04103 Leipzig</t>
        </is>
      </c>
      <c r="F88" s="48" t="inlineStr">
        <is>
          <t>Leipzig</t>
        </is>
      </c>
      <c r="G88" s="165" t="n">
        <v>209.2</v>
      </c>
      <c r="H88" s="166" t="n">
        <v>12.393161464</v>
      </c>
      <c r="I88" s="166" t="n">
        <v>51.3369549153334</v>
      </c>
      <c r="J88" s="47">
        <f>COUNTIF(Accident_Events!$B$5:$B$4031,B88)</f>
        <v/>
      </c>
      <c r="K88" s="47">
        <f>COUNTIFS(Accident_Events!$B$5:$B$4031,B88,Accident_Events!$G$5:$G$4031,1)</f>
        <v/>
      </c>
      <c r="L88" s="47">
        <f>COUNTIFS(Accident_Events!$B$5:$B$4031,B88,Accident_Events!$G$5:$G$4031,2)</f>
        <v/>
      </c>
      <c r="M88" s="47">
        <f>COUNTIFS(Accident_Events!$B$5:$B$4031,B88,Accident_Events!$G$5:$G$4031,3)</f>
        <v/>
      </c>
      <c r="N88" s="167">
        <f>K88*Sources!$F$24</f>
        <v/>
      </c>
      <c r="O88" s="167">
        <f>L88*Sources!$F$25</f>
        <v/>
      </c>
      <c r="P88" s="167">
        <f>M88*Sources!$F$26</f>
        <v/>
      </c>
      <c r="Q88" s="168">
        <f>SUM(N88:P88)</f>
        <v/>
      </c>
      <c r="R88" s="167">
        <f>Q88/Sources!$C$6</f>
        <v/>
      </c>
      <c r="S88" s="48" t="inlineStr">
        <is>
          <t>Collector/connecting road</t>
        </is>
      </c>
      <c r="T88" s="48" t="inlineStr">
        <is>
          <t>Junction</t>
        </is>
      </c>
      <c r="U88" s="48" t="n">
        <v>3</v>
      </c>
      <c r="V88" s="48" t="inlineStr">
        <is>
          <t>not found</t>
        </is>
      </c>
      <c r="W88" s="48" t="inlineStr">
        <is>
          <t>yes</t>
        </is>
      </c>
      <c r="X88" s="48" t="inlineStr">
        <is>
          <t>not found</t>
        </is>
      </c>
      <c r="Y88" s="48" t="inlineStr">
        <is>
          <t>yes</t>
        </is>
      </c>
      <c r="Z88" s="53" t="inlineStr">
        <is>
          <t>B</t>
        </is>
      </c>
      <c r="AA88" s="53" t="inlineStr">
        <is>
          <t>Standard road area/main or collector road, or up to 3 lanes → cost class B.</t>
        </is>
      </c>
      <c r="AB88" s="168">
        <f>Sources!$C$17</f>
        <v/>
      </c>
      <c r="AC88" s="169">
        <f>Sources!$C$7</f>
        <v/>
      </c>
      <c r="AD88" s="170">
        <f>Sources!$C$8</f>
        <v/>
      </c>
      <c r="AE88" s="169">
        <f>Sources!$C$9</f>
        <v/>
      </c>
      <c r="AF88" s="167">
        <f>R88*AC88*Sources!$C$13</f>
        <v/>
      </c>
      <c r="AG88" s="168">
        <f>R88*AD88*Sources!$C$13</f>
        <v/>
      </c>
      <c r="AH88" s="167">
        <f>R88*AE88*Sources!$C$13</f>
        <v/>
      </c>
      <c r="AI88" s="47">
        <f>1+COUNTIFS($D$7:$D$406,D88,$Q$7:$Q$406,"&gt;"&amp;Q88)</f>
        <v/>
      </c>
      <c r="AJ88" s="47">
        <f>COUNTIF($D$7:$D$406,D88)</f>
        <v/>
      </c>
      <c r="AK88" s="168">
        <f>SUMIF($D$7:$D$406,D88,$Q$7:$Q$406)</f>
        <v/>
      </c>
      <c r="AL88" s="48" t="inlineStr">
        <is>
          <t>https://www.openstreetmap.org/?mlat=51.3369549&amp;mlon=12.3931615#map=19/51.3369549/12.3931615</t>
        </is>
      </c>
    </row>
    <row r="89" ht="15" customHeight="1" s="94">
      <c r="A89" s="47" t="n">
        <v>83</v>
      </c>
      <c r="B89" s="48" t="inlineStr">
        <is>
          <t>O0274</t>
        </is>
      </c>
      <c r="C89" s="48" t="inlineStr">
        <is>
          <t>Hauptstraße / Dresdner Straße</t>
        </is>
      </c>
      <c r="D89" s="48" t="inlineStr">
        <is>
          <t>Leonhard-Frank-Oberschule</t>
        </is>
      </c>
      <c r="E89" s="48" t="inlineStr">
        <is>
          <t>Hauptstraße 6, 01640 Coswig</t>
        </is>
      </c>
      <c r="F89" s="48" t="inlineStr">
        <is>
          <t>Coswig</t>
        </is>
      </c>
      <c r="G89" s="165" t="n">
        <v>100.1</v>
      </c>
      <c r="H89" s="166" t="n">
        <v>13.5801824825001</v>
      </c>
      <c r="I89" s="166" t="n">
        <v>51.1248053405001</v>
      </c>
      <c r="J89" s="47">
        <f>COUNTIF(Accident_Events!$B$5:$B$4031,B89)</f>
        <v/>
      </c>
      <c r="K89" s="47">
        <f>COUNTIFS(Accident_Events!$B$5:$B$4031,B89,Accident_Events!$G$5:$G$4031,1)</f>
        <v/>
      </c>
      <c r="L89" s="47">
        <f>COUNTIFS(Accident_Events!$B$5:$B$4031,B89,Accident_Events!$G$5:$G$4031,2)</f>
        <v/>
      </c>
      <c r="M89" s="47">
        <f>COUNTIFS(Accident_Events!$B$5:$B$4031,B89,Accident_Events!$G$5:$G$4031,3)</f>
        <v/>
      </c>
      <c r="N89" s="167">
        <f>K89*Sources!$F$24</f>
        <v/>
      </c>
      <c r="O89" s="167">
        <f>L89*Sources!$F$25</f>
        <v/>
      </c>
      <c r="P89" s="167">
        <f>M89*Sources!$F$26</f>
        <v/>
      </c>
      <c r="Q89" s="168">
        <f>SUM(N89:P89)</f>
        <v/>
      </c>
      <c r="R89" s="167">
        <f>Q89/Sources!$C$6</f>
        <v/>
      </c>
      <c r="S89" s="48" t="inlineStr">
        <is>
          <t>Important main/connecting road</t>
        </is>
      </c>
      <c r="T89" s="48" t="inlineStr">
        <is>
          <t>Junction</t>
        </is>
      </c>
      <c r="U89" s="48" t="n">
        <v>3</v>
      </c>
      <c r="V89" s="48" t="inlineStr">
        <is>
          <t>yes</t>
        </is>
      </c>
      <c r="W89" s="48" t="inlineStr">
        <is>
          <t>yes</t>
        </is>
      </c>
      <c r="X89" s="48" t="inlineStr">
        <is>
          <t>not found</t>
        </is>
      </c>
      <c r="Y89" s="48" t="inlineStr">
        <is>
          <t>yes</t>
        </is>
      </c>
      <c r="Z89" s="53" t="inlineStr">
        <is>
          <t>B</t>
        </is>
      </c>
      <c r="AA89" s="53" t="inlineStr">
        <is>
          <t>Standard road area/main or collector road, or up to 3 lanes → cost class B.</t>
        </is>
      </c>
      <c r="AB89" s="168">
        <f>Sources!$C$17</f>
        <v/>
      </c>
      <c r="AC89" s="169">
        <f>Sources!$C$7</f>
        <v/>
      </c>
      <c r="AD89" s="170">
        <f>Sources!$C$8</f>
        <v/>
      </c>
      <c r="AE89" s="169">
        <f>Sources!$C$9</f>
        <v/>
      </c>
      <c r="AF89" s="167">
        <f>R89*AC89*Sources!$C$13</f>
        <v/>
      </c>
      <c r="AG89" s="168">
        <f>R89*AD89*Sources!$C$13</f>
        <v/>
      </c>
      <c r="AH89" s="167">
        <f>R89*AE89*Sources!$C$13</f>
        <v/>
      </c>
      <c r="AI89" s="47">
        <f>1+COUNTIFS($D$7:$D$406,D89,$Q$7:$Q$406,"&gt;"&amp;Q89)</f>
        <v/>
      </c>
      <c r="AJ89" s="47">
        <f>COUNTIF($D$7:$D$406,D89)</f>
        <v/>
      </c>
      <c r="AK89" s="168">
        <f>SUMIF($D$7:$D$406,D89,$Q$7:$Q$406)</f>
        <v/>
      </c>
      <c r="AL89" s="48" t="inlineStr">
        <is>
          <t>https://www.openstreetmap.org/?mlat=51.1248053&amp;mlon=13.5801825#map=19/51.1248053/13.5801825</t>
        </is>
      </c>
    </row>
    <row r="90" ht="15" customHeight="1" s="94">
      <c r="A90" s="47" t="n">
        <v>84</v>
      </c>
      <c r="B90" s="48" t="inlineStr">
        <is>
          <t>O0605</t>
        </is>
      </c>
      <c r="C90" s="48" t="inlineStr">
        <is>
          <t>Leipziger Straße / Eisenbahnstraße</t>
        </is>
      </c>
      <c r="D90" s="48" t="inlineStr">
        <is>
          <t>Berufliches Gymnasium der Semper Schulen Media gGmbH (Schule in freier Trägerschaft)</t>
        </is>
      </c>
      <c r="E90" s="48" t="inlineStr">
        <is>
          <t>Antonstraße 19-21, 01097 Dresden</t>
        </is>
      </c>
      <c r="F90" s="48" t="inlineStr">
        <is>
          <t>Dresden</t>
        </is>
      </c>
      <c r="G90" s="165" t="n">
        <v>383.2</v>
      </c>
      <c r="H90" s="166" t="n">
        <v>13.7363784390001</v>
      </c>
      <c r="I90" s="166" t="n">
        <v>51.0638611220001</v>
      </c>
      <c r="J90" s="47">
        <f>COUNTIF(Accident_Events!$B$5:$B$4031,B90)</f>
        <v/>
      </c>
      <c r="K90" s="47">
        <f>COUNTIFS(Accident_Events!$B$5:$B$4031,B90,Accident_Events!$G$5:$G$4031,1)</f>
        <v/>
      </c>
      <c r="L90" s="47">
        <f>COUNTIFS(Accident_Events!$B$5:$B$4031,B90,Accident_Events!$G$5:$G$4031,2)</f>
        <v/>
      </c>
      <c r="M90" s="47">
        <f>COUNTIFS(Accident_Events!$B$5:$B$4031,B90,Accident_Events!$G$5:$G$4031,3)</f>
        <v/>
      </c>
      <c r="N90" s="167">
        <f>K90*Sources!$F$24</f>
        <v/>
      </c>
      <c r="O90" s="167">
        <f>L90*Sources!$F$25</f>
        <v/>
      </c>
      <c r="P90" s="167">
        <f>M90*Sources!$F$26</f>
        <v/>
      </c>
      <c r="Q90" s="168">
        <f>SUM(N90:P90)</f>
        <v/>
      </c>
      <c r="R90" s="167">
        <f>Q90/Sources!$C$6</f>
        <v/>
      </c>
      <c r="S90" s="48" t="inlineStr">
        <is>
          <t>Important main/connecting road</t>
        </is>
      </c>
      <c r="T90" s="48" t="inlineStr">
        <is>
          <t>Junction</t>
        </is>
      </c>
      <c r="U90" s="48" t="n">
        <v>5</v>
      </c>
      <c r="V90" s="48" t="inlineStr">
        <is>
          <t>not found</t>
        </is>
      </c>
      <c r="W90" s="48" t="inlineStr">
        <is>
          <t>yes</t>
        </is>
      </c>
      <c r="X90" s="48" t="inlineStr">
        <is>
          <t>not found</t>
        </is>
      </c>
      <c r="Y90" s="48" t="inlineStr">
        <is>
          <t>yes</t>
        </is>
      </c>
      <c r="Z90" s="53" t="inlineStr">
        <is>
          <t>C</t>
        </is>
      </c>
      <c r="AA90" s="53" t="inlineStr">
        <is>
          <t>4 or more lanes: large road cross-section → cost class C.</t>
        </is>
      </c>
      <c r="AB90" s="168">
        <f>Sources!$C$17</f>
        <v/>
      </c>
      <c r="AC90" s="169">
        <f>Sources!$C$7</f>
        <v/>
      </c>
      <c r="AD90" s="170">
        <f>Sources!$C$8</f>
        <v/>
      </c>
      <c r="AE90" s="169">
        <f>Sources!$C$9</f>
        <v/>
      </c>
      <c r="AF90" s="167">
        <f>R90*AC90*Sources!$C$13</f>
        <v/>
      </c>
      <c r="AG90" s="168">
        <f>R90*AD90*Sources!$C$13</f>
        <v/>
      </c>
      <c r="AH90" s="167">
        <f>R90*AE90*Sources!$C$13</f>
        <v/>
      </c>
      <c r="AI90" s="47">
        <f>1+COUNTIFS($D$7:$D$406,D90,$Q$7:$Q$406,"&gt;"&amp;Q90)</f>
        <v/>
      </c>
      <c r="AJ90" s="47">
        <f>COUNTIF($D$7:$D$406,D90)</f>
        <v/>
      </c>
      <c r="AK90" s="168">
        <f>SUMIF($D$7:$D$406,D90,$Q$7:$Q$406)</f>
        <v/>
      </c>
      <c r="AL90" s="48" t="inlineStr">
        <is>
          <t>https://www.openstreetmap.org/?mlat=51.0638611&amp;mlon=13.7363784#map=19/51.0638611/13.7363784</t>
        </is>
      </c>
    </row>
    <row r="91" ht="15" customHeight="1" s="94">
      <c r="A91" s="47" t="n">
        <v>85</v>
      </c>
      <c r="B91" s="48" t="inlineStr">
        <is>
          <t>O2079</t>
        </is>
      </c>
      <c r="C91" s="48" t="inlineStr">
        <is>
          <t>Pestalozzistraße / Wasastraße</t>
        </is>
      </c>
      <c r="D91" s="48" t="inlineStr">
        <is>
          <t>Oberschule Radebeul Mitte</t>
        </is>
      </c>
      <c r="E91" s="48" t="inlineStr">
        <is>
          <t>Wasastraße 21, 01445 Radebeul</t>
        </is>
      </c>
      <c r="F91" s="48" t="inlineStr">
        <is>
          <t>Radebeul</t>
        </is>
      </c>
      <c r="G91" s="165" t="n">
        <v>278.3</v>
      </c>
      <c r="H91" s="166" t="n">
        <v>13.6678119353334</v>
      </c>
      <c r="I91" s="166" t="n">
        <v>51.1024456156667</v>
      </c>
      <c r="J91" s="47">
        <f>COUNTIF(Accident_Events!$B$5:$B$4031,B91)</f>
        <v/>
      </c>
      <c r="K91" s="47">
        <f>COUNTIFS(Accident_Events!$B$5:$B$4031,B91,Accident_Events!$G$5:$G$4031,1)</f>
        <v/>
      </c>
      <c r="L91" s="47">
        <f>COUNTIFS(Accident_Events!$B$5:$B$4031,B91,Accident_Events!$G$5:$G$4031,2)</f>
        <v/>
      </c>
      <c r="M91" s="47">
        <f>COUNTIFS(Accident_Events!$B$5:$B$4031,B91,Accident_Events!$G$5:$G$4031,3)</f>
        <v/>
      </c>
      <c r="N91" s="167">
        <f>K91*Sources!$F$24</f>
        <v/>
      </c>
      <c r="O91" s="167">
        <f>L91*Sources!$F$25</f>
        <v/>
      </c>
      <c r="P91" s="167">
        <f>M91*Sources!$F$26</f>
        <v/>
      </c>
      <c r="Q91" s="168">
        <f>SUM(N91:P91)</f>
        <v/>
      </c>
      <c r="R91" s="167">
        <f>Q91/Sources!$C$6</f>
        <v/>
      </c>
      <c r="S91" s="48" t="inlineStr">
        <is>
          <t>Residential road</t>
        </is>
      </c>
      <c r="T91" s="48" t="inlineStr">
        <is>
          <t>Junction</t>
        </is>
      </c>
      <c r="U91" s="48" t="inlineStr">
        <is>
          <t>not tagged</t>
        </is>
      </c>
      <c r="V91" s="48" t="inlineStr">
        <is>
          <t>not found</t>
        </is>
      </c>
      <c r="W91" s="48" t="inlineStr">
        <is>
          <t>not found</t>
        </is>
      </c>
      <c r="X91" s="48" t="inlineStr">
        <is>
          <t>not found</t>
        </is>
      </c>
      <c r="Y91" s="48" t="inlineStr">
        <is>
          <t>not found</t>
        </is>
      </c>
      <c r="Z91" s="53" t="inlineStr">
        <is>
          <t>unclear</t>
        </is>
      </c>
      <c r="AA91" s="53" t="inlineStr">
        <is>
          <t>Lane count in OSM is not numerically reliable; municipal assessment required.</t>
        </is>
      </c>
      <c r="AB91" s="168">
        <f>Sources!$C$17</f>
        <v/>
      </c>
      <c r="AC91" s="169">
        <f>Sources!$C$7</f>
        <v/>
      </c>
      <c r="AD91" s="170">
        <f>Sources!$C$8</f>
        <v/>
      </c>
      <c r="AE91" s="169">
        <f>Sources!$C$9</f>
        <v/>
      </c>
      <c r="AF91" s="167">
        <f>R91*AC91*Sources!$C$13</f>
        <v/>
      </c>
      <c r="AG91" s="168">
        <f>R91*AD91*Sources!$C$13</f>
        <v/>
      </c>
      <c r="AH91" s="167">
        <f>R91*AE91*Sources!$C$13</f>
        <v/>
      </c>
      <c r="AI91" s="47">
        <f>1+COUNTIFS($D$7:$D$406,D91,$Q$7:$Q$406,"&gt;"&amp;Q91)</f>
        <v/>
      </c>
      <c r="AJ91" s="47">
        <f>COUNTIF($D$7:$D$406,D91)</f>
        <v/>
      </c>
      <c r="AK91" s="168">
        <f>SUMIF($D$7:$D$406,D91,$Q$7:$Q$406)</f>
        <v/>
      </c>
      <c r="AL91" s="48" t="inlineStr">
        <is>
          <t>https://www.openstreetmap.org/?mlat=51.1024456&amp;mlon=13.6678119#map=19/51.1024456/13.6678119</t>
        </is>
      </c>
    </row>
    <row r="92" ht="15" customHeight="1" s="94">
      <c r="A92" s="47" t="n">
        <v>86</v>
      </c>
      <c r="B92" s="48" t="inlineStr">
        <is>
          <t>O0255</t>
        </is>
      </c>
      <c r="C92" s="48" t="inlineStr">
        <is>
          <t>Leipziger Straße / Matthesstraße</t>
        </is>
      </c>
      <c r="D92" s="48" t="inlineStr">
        <is>
          <t>Untere Luisenschule, Oberschule</t>
        </is>
      </c>
      <c r="E92" s="48" t="inlineStr">
        <is>
          <t>Fritz-Matschke-Straße 21, 09113 Chemnitz</t>
        </is>
      </c>
      <c r="F92" s="48" t="inlineStr">
        <is>
          <t>Chemnitz</t>
        </is>
      </c>
      <c r="G92" s="165" t="n">
        <v>277.7</v>
      </c>
      <c r="H92" s="166" t="n">
        <v>12.906271761</v>
      </c>
      <c r="I92" s="166" t="n">
        <v>50.839579976</v>
      </c>
      <c r="J92" s="47">
        <f>COUNTIF(Accident_Events!$B$5:$B$4031,B92)</f>
        <v/>
      </c>
      <c r="K92" s="47">
        <f>COUNTIFS(Accident_Events!$B$5:$B$4031,B92,Accident_Events!$G$5:$G$4031,1)</f>
        <v/>
      </c>
      <c r="L92" s="47">
        <f>COUNTIFS(Accident_Events!$B$5:$B$4031,B92,Accident_Events!$G$5:$G$4031,2)</f>
        <v/>
      </c>
      <c r="M92" s="47">
        <f>COUNTIFS(Accident_Events!$B$5:$B$4031,B92,Accident_Events!$G$5:$G$4031,3)</f>
        <v/>
      </c>
      <c r="N92" s="167">
        <f>K92*Sources!$F$24</f>
        <v/>
      </c>
      <c r="O92" s="167">
        <f>L92*Sources!$F$25</f>
        <v/>
      </c>
      <c r="P92" s="167">
        <f>M92*Sources!$F$26</f>
        <v/>
      </c>
      <c r="Q92" s="168">
        <f>SUM(N92:P92)</f>
        <v/>
      </c>
      <c r="R92" s="167">
        <f>Q92/Sources!$C$6</f>
        <v/>
      </c>
      <c r="S92" s="48" t="inlineStr">
        <is>
          <t>Major arterial road</t>
        </is>
      </c>
      <c r="T92" s="48" t="inlineStr">
        <is>
          <t>Junction</t>
        </is>
      </c>
      <c r="U92" s="48" t="n">
        <v>5</v>
      </c>
      <c r="V92" s="48" t="inlineStr">
        <is>
          <t>yes</t>
        </is>
      </c>
      <c r="W92" s="48" t="inlineStr">
        <is>
          <t>yes</t>
        </is>
      </c>
      <c r="X92" s="48" t="inlineStr">
        <is>
          <t>yes</t>
        </is>
      </c>
      <c r="Y92" s="48" t="inlineStr">
        <is>
          <t>yes</t>
        </is>
      </c>
      <c r="Z92" s="53" t="inlineStr">
        <is>
          <t>C</t>
        </is>
      </c>
      <c r="AA92" s="53" t="inlineStr">
        <is>
          <t>4 or more lanes: large road cross-section → cost class C.</t>
        </is>
      </c>
      <c r="AB92" s="168">
        <f>Sources!$C$17</f>
        <v/>
      </c>
      <c r="AC92" s="169">
        <f>Sources!$C$7</f>
        <v/>
      </c>
      <c r="AD92" s="170">
        <f>Sources!$C$8</f>
        <v/>
      </c>
      <c r="AE92" s="169">
        <f>Sources!$C$9</f>
        <v/>
      </c>
      <c r="AF92" s="167">
        <f>R92*AC92*Sources!$C$13</f>
        <v/>
      </c>
      <c r="AG92" s="168">
        <f>R92*AD92*Sources!$C$13</f>
        <v/>
      </c>
      <c r="AH92" s="167">
        <f>R92*AE92*Sources!$C$13</f>
        <v/>
      </c>
      <c r="AI92" s="47">
        <f>1+COUNTIFS($D$7:$D$406,D92,$Q$7:$Q$406,"&gt;"&amp;Q92)</f>
        <v/>
      </c>
      <c r="AJ92" s="47">
        <f>COUNTIF($D$7:$D$406,D92)</f>
        <v/>
      </c>
      <c r="AK92" s="168">
        <f>SUMIF($D$7:$D$406,D92,$Q$7:$Q$406)</f>
        <v/>
      </c>
      <c r="AL92" s="48" t="inlineStr">
        <is>
          <t>https://www.openstreetmap.org/?mlat=50.8395800&amp;mlon=12.9062718#map=19/50.8395800/12.9062718</t>
        </is>
      </c>
    </row>
    <row r="93" ht="15" customHeight="1" s="94">
      <c r="A93" s="47" t="n">
        <v>87</v>
      </c>
      <c r="B93" s="48" t="inlineStr">
        <is>
          <t>O0448</t>
        </is>
      </c>
      <c r="C93" s="48" t="inlineStr">
        <is>
          <t>Tharandter Straße / Freiberger Straße</t>
        </is>
      </c>
      <c r="D93" s="48" t="inlineStr">
        <is>
          <t>35. Grundschule Dresden "Heinrich Graf von Bünau"</t>
        </is>
      </c>
      <c r="E93" s="48" t="inlineStr">
        <is>
          <t>Bünaustraße 12, 01159 Dresden</t>
        </is>
      </c>
      <c r="F93" s="48" t="inlineStr">
        <is>
          <t>Dresden</t>
        </is>
      </c>
      <c r="G93" s="165" t="n">
        <v>475.2</v>
      </c>
      <c r="H93" s="166" t="n">
        <v>13.70422638825</v>
      </c>
      <c r="I93" s="166" t="n">
        <v>51.0435602737501</v>
      </c>
      <c r="J93" s="47">
        <f>COUNTIF(Accident_Events!$B$5:$B$4031,B93)</f>
        <v/>
      </c>
      <c r="K93" s="47">
        <f>COUNTIFS(Accident_Events!$B$5:$B$4031,B93,Accident_Events!$G$5:$G$4031,1)</f>
        <v/>
      </c>
      <c r="L93" s="47">
        <f>COUNTIFS(Accident_Events!$B$5:$B$4031,B93,Accident_Events!$G$5:$G$4031,2)</f>
        <v/>
      </c>
      <c r="M93" s="47">
        <f>COUNTIFS(Accident_Events!$B$5:$B$4031,B93,Accident_Events!$G$5:$G$4031,3)</f>
        <v/>
      </c>
      <c r="N93" s="167">
        <f>K93*Sources!$F$24</f>
        <v/>
      </c>
      <c r="O93" s="167">
        <f>L93*Sources!$F$25</f>
        <v/>
      </c>
      <c r="P93" s="167">
        <f>M93*Sources!$F$26</f>
        <v/>
      </c>
      <c r="Q93" s="168">
        <f>SUM(N93:P93)</f>
        <v/>
      </c>
      <c r="R93" s="167">
        <f>Q93/Sources!$C$6</f>
        <v/>
      </c>
      <c r="S93" s="48" t="inlineStr">
        <is>
          <t>Important main/connecting road</t>
        </is>
      </c>
      <c r="T93" s="48" t="inlineStr">
        <is>
          <t>Junction</t>
        </is>
      </c>
      <c r="U93" s="48" t="n">
        <v>4</v>
      </c>
      <c r="V93" s="48" t="inlineStr">
        <is>
          <t>yes</t>
        </is>
      </c>
      <c r="W93" s="48" t="inlineStr">
        <is>
          <t>yes</t>
        </is>
      </c>
      <c r="X93" s="48" t="inlineStr">
        <is>
          <t>not found</t>
        </is>
      </c>
      <c r="Y93" s="48" t="inlineStr">
        <is>
          <t>yes</t>
        </is>
      </c>
      <c r="Z93" s="53" t="inlineStr">
        <is>
          <t>C</t>
        </is>
      </c>
      <c r="AA93" s="53" t="inlineStr">
        <is>
          <t>4 or more lanes: large road cross-section → cost class C.</t>
        </is>
      </c>
      <c r="AB93" s="168">
        <f>Sources!$C$17</f>
        <v/>
      </c>
      <c r="AC93" s="169">
        <f>Sources!$C$7</f>
        <v/>
      </c>
      <c r="AD93" s="170">
        <f>Sources!$C$8</f>
        <v/>
      </c>
      <c r="AE93" s="169">
        <f>Sources!$C$9</f>
        <v/>
      </c>
      <c r="AF93" s="167">
        <f>R93*AC93*Sources!$C$13</f>
        <v/>
      </c>
      <c r="AG93" s="168">
        <f>R93*AD93*Sources!$C$13</f>
        <v/>
      </c>
      <c r="AH93" s="167">
        <f>R93*AE93*Sources!$C$13</f>
        <v/>
      </c>
      <c r="AI93" s="47">
        <f>1+COUNTIFS($D$7:$D$406,D93,$Q$7:$Q$406,"&gt;"&amp;Q93)</f>
        <v/>
      </c>
      <c r="AJ93" s="47">
        <f>COUNTIF($D$7:$D$406,D93)</f>
        <v/>
      </c>
      <c r="AK93" s="168">
        <f>SUMIF($D$7:$D$406,D93,$Q$7:$Q$406)</f>
        <v/>
      </c>
      <c r="AL93" s="48" t="inlineStr">
        <is>
          <t>https://www.openstreetmap.org/?mlat=51.0435603&amp;mlon=13.7042264#map=19/51.0435603/13.7042264</t>
        </is>
      </c>
    </row>
    <row r="94" ht="15" customHeight="1" s="94">
      <c r="A94" s="47" t="n">
        <v>88</v>
      </c>
      <c r="B94" s="48" t="inlineStr">
        <is>
          <t>O0754</t>
        </is>
      </c>
      <c r="C94" s="48" t="inlineStr">
        <is>
          <t>Großenhainer Straße / Trachenberger Straße</t>
        </is>
      </c>
      <c r="D94" s="48" t="inlineStr">
        <is>
          <t>Förderzentrum „A. S. Makarenko“ Dresden mit den Förderschwerpunkten Lernen und emotionale und soziale Entwicklung</t>
        </is>
      </c>
      <c r="E94" s="48" t="inlineStr">
        <is>
          <t>Leisniger Straße 76, 01127 Dresden</t>
        </is>
      </c>
      <c r="F94" s="48" t="inlineStr">
        <is>
          <t>Dresden</t>
        </is>
      </c>
      <c r="G94" s="165" t="n">
        <v>476.7</v>
      </c>
      <c r="H94" s="166" t="n">
        <v>13.7274626030001</v>
      </c>
      <c r="I94" s="166" t="n">
        <v>51.084980054</v>
      </c>
      <c r="J94" s="47">
        <f>COUNTIF(Accident_Events!$B$5:$B$4031,B94)</f>
        <v/>
      </c>
      <c r="K94" s="47">
        <f>COUNTIFS(Accident_Events!$B$5:$B$4031,B94,Accident_Events!$G$5:$G$4031,1)</f>
        <v/>
      </c>
      <c r="L94" s="47">
        <f>COUNTIFS(Accident_Events!$B$5:$B$4031,B94,Accident_Events!$G$5:$G$4031,2)</f>
        <v/>
      </c>
      <c r="M94" s="47">
        <f>COUNTIFS(Accident_Events!$B$5:$B$4031,B94,Accident_Events!$G$5:$G$4031,3)</f>
        <v/>
      </c>
      <c r="N94" s="167">
        <f>K94*Sources!$F$24</f>
        <v/>
      </c>
      <c r="O94" s="167">
        <f>L94*Sources!$F$25</f>
        <v/>
      </c>
      <c r="P94" s="167">
        <f>M94*Sources!$F$26</f>
        <v/>
      </c>
      <c r="Q94" s="168">
        <f>SUM(N94:P94)</f>
        <v/>
      </c>
      <c r="R94" s="167">
        <f>Q94/Sources!$C$6</f>
        <v/>
      </c>
      <c r="S94" s="48" t="inlineStr">
        <is>
          <t>Important main/connecting road</t>
        </is>
      </c>
      <c r="T94" s="48" t="inlineStr">
        <is>
          <t>Junction</t>
        </is>
      </c>
      <c r="U94" s="48" t="n">
        <v>4</v>
      </c>
      <c r="V94" s="48" t="inlineStr">
        <is>
          <t>yes</t>
        </is>
      </c>
      <c r="W94" s="48" t="inlineStr">
        <is>
          <t>yes</t>
        </is>
      </c>
      <c r="X94" s="48" t="inlineStr">
        <is>
          <t>not found</t>
        </is>
      </c>
      <c r="Y94" s="48" t="inlineStr">
        <is>
          <t>yes</t>
        </is>
      </c>
      <c r="Z94" s="53" t="inlineStr">
        <is>
          <t>C</t>
        </is>
      </c>
      <c r="AA94" s="53" t="inlineStr">
        <is>
          <t>4 or more lanes: large road cross-section → cost class C.</t>
        </is>
      </c>
      <c r="AB94" s="168">
        <f>Sources!$C$17</f>
        <v/>
      </c>
      <c r="AC94" s="169">
        <f>Sources!$C$7</f>
        <v/>
      </c>
      <c r="AD94" s="170">
        <f>Sources!$C$8</f>
        <v/>
      </c>
      <c r="AE94" s="169">
        <f>Sources!$C$9</f>
        <v/>
      </c>
      <c r="AF94" s="167">
        <f>R94*AC94*Sources!$C$13</f>
        <v/>
      </c>
      <c r="AG94" s="168">
        <f>R94*AD94*Sources!$C$13</f>
        <v/>
      </c>
      <c r="AH94" s="167">
        <f>R94*AE94*Sources!$C$13</f>
        <v/>
      </c>
      <c r="AI94" s="47">
        <f>1+COUNTIFS($D$7:$D$406,D94,$Q$7:$Q$406,"&gt;"&amp;Q94)</f>
        <v/>
      </c>
      <c r="AJ94" s="47">
        <f>COUNTIF($D$7:$D$406,D94)</f>
        <v/>
      </c>
      <c r="AK94" s="168">
        <f>SUMIF($D$7:$D$406,D94,$Q$7:$Q$406)</f>
        <v/>
      </c>
      <c r="AL94" s="48" t="inlineStr">
        <is>
          <t>https://www.openstreetmap.org/?mlat=51.0849801&amp;mlon=13.7274626#map=19/51.0849801/13.7274626</t>
        </is>
      </c>
    </row>
    <row r="95" ht="15" customHeight="1" s="94">
      <c r="A95" s="47" t="n">
        <v>89</v>
      </c>
      <c r="B95" s="48" t="inlineStr">
        <is>
          <t>O1302</t>
        </is>
      </c>
      <c r="C95" s="48" t="inlineStr">
        <is>
          <t>Kiewer Straße / Meininger Ring</t>
        </is>
      </c>
      <c r="D95" s="48" t="inlineStr">
        <is>
          <t>91. Schule - Grundschule der Stadt Leipzig</t>
        </is>
      </c>
      <c r="E95" s="48" t="inlineStr">
        <is>
          <t>Uranusstraße 1, 04205 Leipzig</t>
        </is>
      </c>
      <c r="F95" s="48" t="inlineStr">
        <is>
          <t>Leipzig</t>
        </is>
      </c>
      <c r="G95" s="165" t="n">
        <v>150.3</v>
      </c>
      <c r="H95" s="166" t="n">
        <v>12.27666957</v>
      </c>
      <c r="I95" s="166" t="n">
        <v>51.3208570720001</v>
      </c>
      <c r="J95" s="47">
        <f>COUNTIF(Accident_Events!$B$5:$B$4031,B95)</f>
        <v/>
      </c>
      <c r="K95" s="47">
        <f>COUNTIFS(Accident_Events!$B$5:$B$4031,B95,Accident_Events!$G$5:$G$4031,1)</f>
        <v/>
      </c>
      <c r="L95" s="47">
        <f>COUNTIFS(Accident_Events!$B$5:$B$4031,B95,Accident_Events!$G$5:$G$4031,2)</f>
        <v/>
      </c>
      <c r="M95" s="47">
        <f>COUNTIFS(Accident_Events!$B$5:$B$4031,B95,Accident_Events!$G$5:$G$4031,3)</f>
        <v/>
      </c>
      <c r="N95" s="167">
        <f>K95*Sources!$F$24</f>
        <v/>
      </c>
      <c r="O95" s="167">
        <f>L95*Sources!$F$25</f>
        <v/>
      </c>
      <c r="P95" s="167">
        <f>M95*Sources!$F$26</f>
        <v/>
      </c>
      <c r="Q95" s="168">
        <f>SUM(N95:P95)</f>
        <v/>
      </c>
      <c r="R95" s="167">
        <f>Q95/Sources!$C$6</f>
        <v/>
      </c>
      <c r="S95" s="48" t="inlineStr">
        <is>
          <t>Major arterial road</t>
        </is>
      </c>
      <c r="T95" s="48" t="inlineStr">
        <is>
          <t>Junction</t>
        </is>
      </c>
      <c r="U95" s="48" t="n">
        <v>3</v>
      </c>
      <c r="V95" s="48" t="inlineStr">
        <is>
          <t>not found</t>
        </is>
      </c>
      <c r="W95" s="48" t="inlineStr">
        <is>
          <t>yes</t>
        </is>
      </c>
      <c r="X95" s="48" t="inlineStr">
        <is>
          <t>not found</t>
        </is>
      </c>
      <c r="Y95" s="48" t="inlineStr">
        <is>
          <t>yes</t>
        </is>
      </c>
      <c r="Z95" s="53" t="inlineStr">
        <is>
          <t>B</t>
        </is>
      </c>
      <c r="AA95" s="53" t="inlineStr">
        <is>
          <t>Standard road area/main or collector road, or up to 3 lanes → cost class B.</t>
        </is>
      </c>
      <c r="AB95" s="168">
        <f>Sources!$C$17</f>
        <v/>
      </c>
      <c r="AC95" s="169">
        <f>Sources!$C$7</f>
        <v/>
      </c>
      <c r="AD95" s="170">
        <f>Sources!$C$8</f>
        <v/>
      </c>
      <c r="AE95" s="169">
        <f>Sources!$C$9</f>
        <v/>
      </c>
      <c r="AF95" s="167">
        <f>R95*AC95*Sources!$C$13</f>
        <v/>
      </c>
      <c r="AG95" s="168">
        <f>R95*AD95*Sources!$C$13</f>
        <v/>
      </c>
      <c r="AH95" s="167">
        <f>R95*AE95*Sources!$C$13</f>
        <v/>
      </c>
      <c r="AI95" s="47">
        <f>1+COUNTIFS($D$7:$D$406,D95,$Q$7:$Q$406,"&gt;"&amp;Q95)</f>
        <v/>
      </c>
      <c r="AJ95" s="47">
        <f>COUNTIF($D$7:$D$406,D95)</f>
        <v/>
      </c>
      <c r="AK95" s="168">
        <f>SUMIF($D$7:$D$406,D95,$Q$7:$Q$406)</f>
        <v/>
      </c>
      <c r="AL95" s="48" t="inlineStr">
        <is>
          <t>https://www.openstreetmap.org/?mlat=51.3208571&amp;mlon=12.2766696#map=19/51.3208571/12.2766696</t>
        </is>
      </c>
    </row>
    <row r="96" ht="15" customHeight="1" s="94">
      <c r="A96" s="47" t="n">
        <v>90</v>
      </c>
      <c r="B96" s="48" t="inlineStr">
        <is>
          <t>O1784</t>
        </is>
      </c>
      <c r="C96" s="48" t="inlineStr">
        <is>
          <t>Holzhäuser Straße / Ludolf-Colditz-Straße</t>
        </is>
      </c>
      <c r="D96" s="48" t="inlineStr">
        <is>
          <t>Schule am Weißeplatz - Oberschule der Stadt Leipzig</t>
        </is>
      </c>
      <c r="E96" s="48" t="inlineStr">
        <is>
          <t>Ferdinand-Jost-Straße 33, 04299 Leipzig</t>
        </is>
      </c>
      <c r="F96" s="48" t="inlineStr">
        <is>
          <t>Leipzig</t>
        </is>
      </c>
      <c r="G96" s="165" t="n">
        <v>244.9</v>
      </c>
      <c r="H96" s="166" t="n">
        <v>12.4204982530001</v>
      </c>
      <c r="I96" s="166" t="n">
        <v>51.3192650880001</v>
      </c>
      <c r="J96" s="47">
        <f>COUNTIF(Accident_Events!$B$5:$B$4031,B96)</f>
        <v/>
      </c>
      <c r="K96" s="47">
        <f>COUNTIFS(Accident_Events!$B$5:$B$4031,B96,Accident_Events!$G$5:$G$4031,1)</f>
        <v/>
      </c>
      <c r="L96" s="47">
        <f>COUNTIFS(Accident_Events!$B$5:$B$4031,B96,Accident_Events!$G$5:$G$4031,2)</f>
        <v/>
      </c>
      <c r="M96" s="47">
        <f>COUNTIFS(Accident_Events!$B$5:$B$4031,B96,Accident_Events!$G$5:$G$4031,3)</f>
        <v/>
      </c>
      <c r="N96" s="167">
        <f>K96*Sources!$F$24</f>
        <v/>
      </c>
      <c r="O96" s="167">
        <f>L96*Sources!$F$25</f>
        <v/>
      </c>
      <c r="P96" s="167">
        <f>M96*Sources!$F$26</f>
        <v/>
      </c>
      <c r="Q96" s="168">
        <f>SUM(N96:P96)</f>
        <v/>
      </c>
      <c r="R96" s="167">
        <f>Q96/Sources!$C$6</f>
        <v/>
      </c>
      <c r="S96" s="48" t="inlineStr">
        <is>
          <t>Important main/connecting road</t>
        </is>
      </c>
      <c r="T96" s="48" t="inlineStr">
        <is>
          <t>Junction</t>
        </is>
      </c>
      <c r="U96" s="48" t="n">
        <v>3</v>
      </c>
      <c r="V96" s="48" t="inlineStr">
        <is>
          <t>yes</t>
        </is>
      </c>
      <c r="W96" s="48" t="inlineStr">
        <is>
          <t>yes</t>
        </is>
      </c>
      <c r="X96" s="48" t="inlineStr">
        <is>
          <t>yes</t>
        </is>
      </c>
      <c r="Y96" s="48" t="inlineStr">
        <is>
          <t>yes</t>
        </is>
      </c>
      <c r="Z96" s="53" t="inlineStr">
        <is>
          <t>B</t>
        </is>
      </c>
      <c r="AA96" s="53" t="inlineStr">
        <is>
          <t>Standard road area/main or collector road, or up to 3 lanes → cost class B.</t>
        </is>
      </c>
      <c r="AB96" s="168">
        <f>Sources!$C$17</f>
        <v/>
      </c>
      <c r="AC96" s="169">
        <f>Sources!$C$7</f>
        <v/>
      </c>
      <c r="AD96" s="170">
        <f>Sources!$C$8</f>
        <v/>
      </c>
      <c r="AE96" s="169">
        <f>Sources!$C$9</f>
        <v/>
      </c>
      <c r="AF96" s="167">
        <f>R96*AC96*Sources!$C$13</f>
        <v/>
      </c>
      <c r="AG96" s="168">
        <f>R96*AD96*Sources!$C$13</f>
        <v/>
      </c>
      <c r="AH96" s="167">
        <f>R96*AE96*Sources!$C$13</f>
        <v/>
      </c>
      <c r="AI96" s="47">
        <f>1+COUNTIFS($D$7:$D$406,D96,$Q$7:$Q$406,"&gt;"&amp;Q96)</f>
        <v/>
      </c>
      <c r="AJ96" s="47">
        <f>COUNTIF($D$7:$D$406,D96)</f>
        <v/>
      </c>
      <c r="AK96" s="168">
        <f>SUMIF($D$7:$D$406,D96,$Q$7:$Q$406)</f>
        <v/>
      </c>
      <c r="AL96" s="48" t="inlineStr">
        <is>
          <t>https://www.openstreetmap.org/?mlat=51.3192651&amp;mlon=12.4204983#map=19/51.3192651/12.4204983</t>
        </is>
      </c>
    </row>
    <row r="97" ht="15" customHeight="1" s="94">
      <c r="A97" s="47" t="n">
        <v>91</v>
      </c>
      <c r="B97" s="48" t="inlineStr">
        <is>
          <t>O1919</t>
        </is>
      </c>
      <c r="C97" s="48" t="inlineStr">
        <is>
          <t>Hauptstraße / Bautzener Straße</t>
        </is>
      </c>
      <c r="D97" s="48" t="inlineStr">
        <is>
          <t>Lessinggrundschule Neukirch</t>
        </is>
      </c>
      <c r="E97" s="48" t="inlineStr">
        <is>
          <t>Hauptstraße 24, 01904 Neukirch/Lausitz</t>
        </is>
      </c>
      <c r="F97" s="48" t="inlineStr">
        <is>
          <t>Neukirch/Lausitz</t>
        </is>
      </c>
      <c r="G97" s="165" t="n">
        <v>442.8</v>
      </c>
      <c r="H97" s="166" t="n">
        <v>14.320506273</v>
      </c>
      <c r="I97" s="166" t="n">
        <v>51.092600878</v>
      </c>
      <c r="J97" s="47">
        <f>COUNTIF(Accident_Events!$B$5:$B$4031,B97)</f>
        <v/>
      </c>
      <c r="K97" s="47">
        <f>COUNTIFS(Accident_Events!$B$5:$B$4031,B97,Accident_Events!$G$5:$G$4031,1)</f>
        <v/>
      </c>
      <c r="L97" s="47">
        <f>COUNTIFS(Accident_Events!$B$5:$B$4031,B97,Accident_Events!$G$5:$G$4031,2)</f>
        <v/>
      </c>
      <c r="M97" s="47">
        <f>COUNTIFS(Accident_Events!$B$5:$B$4031,B97,Accident_Events!$G$5:$G$4031,3)</f>
        <v/>
      </c>
      <c r="N97" s="167">
        <f>K97*Sources!$F$24</f>
        <v/>
      </c>
      <c r="O97" s="167">
        <f>L97*Sources!$F$25</f>
        <v/>
      </c>
      <c r="P97" s="167">
        <f>M97*Sources!$F$26</f>
        <v/>
      </c>
      <c r="Q97" s="168">
        <f>SUM(N97:P97)</f>
        <v/>
      </c>
      <c r="R97" s="167">
        <f>Q97/Sources!$C$6</f>
        <v/>
      </c>
      <c r="S97" s="48" t="inlineStr">
        <is>
          <t>Major arterial road</t>
        </is>
      </c>
      <c r="T97" s="48" t="inlineStr">
        <is>
          <t>Junction</t>
        </is>
      </c>
      <c r="U97" s="48" t="n">
        <v>3</v>
      </c>
      <c r="V97" s="48" t="inlineStr">
        <is>
          <t>yes</t>
        </is>
      </c>
      <c r="W97" s="48" t="inlineStr">
        <is>
          <t>yes</t>
        </is>
      </c>
      <c r="X97" s="48" t="inlineStr">
        <is>
          <t>not found</t>
        </is>
      </c>
      <c r="Y97" s="48" t="inlineStr">
        <is>
          <t>not found</t>
        </is>
      </c>
      <c r="Z97" s="53" t="inlineStr">
        <is>
          <t>B</t>
        </is>
      </c>
      <c r="AA97" s="53" t="inlineStr">
        <is>
          <t>Standard road area/main or collector road, or up to 3 lanes → cost class B.</t>
        </is>
      </c>
      <c r="AB97" s="168">
        <f>Sources!$C$17</f>
        <v/>
      </c>
      <c r="AC97" s="169">
        <f>Sources!$C$7</f>
        <v/>
      </c>
      <c r="AD97" s="170">
        <f>Sources!$C$8</f>
        <v/>
      </c>
      <c r="AE97" s="169">
        <f>Sources!$C$9</f>
        <v/>
      </c>
      <c r="AF97" s="167">
        <f>R97*AC97*Sources!$C$13</f>
        <v/>
      </c>
      <c r="AG97" s="168">
        <f>R97*AD97*Sources!$C$13</f>
        <v/>
      </c>
      <c r="AH97" s="167">
        <f>R97*AE97*Sources!$C$13</f>
        <v/>
      </c>
      <c r="AI97" s="47">
        <f>1+COUNTIFS($D$7:$D$406,D97,$Q$7:$Q$406,"&gt;"&amp;Q97)</f>
        <v/>
      </c>
      <c r="AJ97" s="47">
        <f>COUNTIF($D$7:$D$406,D97)</f>
        <v/>
      </c>
      <c r="AK97" s="168">
        <f>SUMIF($D$7:$D$406,D97,$Q$7:$Q$406)</f>
        <v/>
      </c>
      <c r="AL97" s="48" t="inlineStr">
        <is>
          <t>https://www.openstreetmap.org/?mlat=51.0926009&amp;mlon=14.3205063#map=19/51.0926009/14.3205063</t>
        </is>
      </c>
    </row>
    <row r="98" ht="15" customHeight="1" s="94">
      <c r="A98" s="47" t="n">
        <v>92</v>
      </c>
      <c r="B98" s="48" t="inlineStr">
        <is>
          <t>O1930</t>
        </is>
      </c>
      <c r="C98" s="48" t="inlineStr">
        <is>
          <t>Dresdner Straße / Götzingerstraße</t>
        </is>
      </c>
      <c r="D98" s="48" t="inlineStr">
        <is>
          <t>Friedrich-Schiller-Oberschule Neustadt/Sachsen</t>
        </is>
      </c>
      <c r="E98" s="48" t="inlineStr">
        <is>
          <t>Rosa-Luxemburg-Straße 11, 01844 Neustadt in Sachsen</t>
        </is>
      </c>
      <c r="F98" s="48" t="inlineStr">
        <is>
          <t>Neustadt in Sachsen</t>
        </is>
      </c>
      <c r="G98" s="165" t="n">
        <v>212.9</v>
      </c>
      <c r="H98" s="166" t="n">
        <v>14.2105523880001</v>
      </c>
      <c r="I98" s="166" t="n">
        <v>51.0263636820001</v>
      </c>
      <c r="J98" s="47">
        <f>COUNTIF(Accident_Events!$B$5:$B$4031,B98)</f>
        <v/>
      </c>
      <c r="K98" s="47">
        <f>COUNTIFS(Accident_Events!$B$5:$B$4031,B98,Accident_Events!$G$5:$G$4031,1)</f>
        <v/>
      </c>
      <c r="L98" s="47">
        <f>COUNTIFS(Accident_Events!$B$5:$B$4031,B98,Accident_Events!$G$5:$G$4031,2)</f>
        <v/>
      </c>
      <c r="M98" s="47">
        <f>COUNTIFS(Accident_Events!$B$5:$B$4031,B98,Accident_Events!$G$5:$G$4031,3)</f>
        <v/>
      </c>
      <c r="N98" s="167">
        <f>K98*Sources!$F$24</f>
        <v/>
      </c>
      <c r="O98" s="167">
        <f>L98*Sources!$F$25</f>
        <v/>
      </c>
      <c r="P98" s="167">
        <f>M98*Sources!$F$26</f>
        <v/>
      </c>
      <c r="Q98" s="168">
        <f>SUM(N98:P98)</f>
        <v/>
      </c>
      <c r="R98" s="167">
        <f>Q98/Sources!$C$6</f>
        <v/>
      </c>
      <c r="S98" s="48" t="inlineStr">
        <is>
          <t>Residential road</t>
        </is>
      </c>
      <c r="T98" s="48" t="inlineStr">
        <is>
          <t>Junction</t>
        </is>
      </c>
      <c r="U98" s="48" t="n">
        <v>3</v>
      </c>
      <c r="V98" s="48" t="inlineStr">
        <is>
          <t>yes</t>
        </is>
      </c>
      <c r="W98" s="48" t="inlineStr">
        <is>
          <t>yes</t>
        </is>
      </c>
      <c r="X98" s="48" t="inlineStr">
        <is>
          <t>not found</t>
        </is>
      </c>
      <c r="Y98" s="48" t="inlineStr">
        <is>
          <t>not found</t>
        </is>
      </c>
      <c r="Z98" s="53" t="inlineStr">
        <is>
          <t>B</t>
        </is>
      </c>
      <c r="AA98" s="53" t="inlineStr">
        <is>
          <t>Standard road area/main or collector road, or up to 3 lanes → cost class B.</t>
        </is>
      </c>
      <c r="AB98" s="168">
        <f>Sources!$C$17</f>
        <v/>
      </c>
      <c r="AC98" s="169">
        <f>Sources!$C$7</f>
        <v/>
      </c>
      <c r="AD98" s="170">
        <f>Sources!$C$8</f>
        <v/>
      </c>
      <c r="AE98" s="169">
        <f>Sources!$C$9</f>
        <v/>
      </c>
      <c r="AF98" s="167">
        <f>R98*AC98*Sources!$C$13</f>
        <v/>
      </c>
      <c r="AG98" s="168">
        <f>R98*AD98*Sources!$C$13</f>
        <v/>
      </c>
      <c r="AH98" s="167">
        <f>R98*AE98*Sources!$C$13</f>
        <v/>
      </c>
      <c r="AI98" s="47">
        <f>1+COUNTIFS($D$7:$D$406,D98,$Q$7:$Q$406,"&gt;"&amp;Q98)</f>
        <v/>
      </c>
      <c r="AJ98" s="47">
        <f>COUNTIF($D$7:$D$406,D98)</f>
        <v/>
      </c>
      <c r="AK98" s="168">
        <f>SUMIF($D$7:$D$406,D98,$Q$7:$Q$406)</f>
        <v/>
      </c>
      <c r="AL98" s="48" t="inlineStr">
        <is>
          <t>https://www.openstreetmap.org/?mlat=51.0263637&amp;mlon=14.2105524#map=19/51.0263637/14.2105524</t>
        </is>
      </c>
    </row>
    <row r="99" ht="15" customHeight="1" s="94">
      <c r="A99" s="47" t="n">
        <v>93</v>
      </c>
      <c r="B99" s="48" t="inlineStr">
        <is>
          <t>O0615</t>
        </is>
      </c>
      <c r="C99" s="48" t="inlineStr">
        <is>
          <t>Antonstraße / Albertplatz</t>
        </is>
      </c>
      <c r="D99" s="48" t="inlineStr">
        <is>
          <t>Berufliches Gymnasium der Semper Schulen Media gGmbH (Schule in freier Trägerschaft)</t>
        </is>
      </c>
      <c r="E99" s="48" t="inlineStr">
        <is>
          <t>Antonstraße 19-21, 01097 Dresden</t>
        </is>
      </c>
      <c r="F99" s="48" t="inlineStr">
        <is>
          <t>Dresden</t>
        </is>
      </c>
      <c r="G99" s="165" t="n">
        <v>358.7</v>
      </c>
      <c r="H99" s="166" t="n">
        <v>13.746760518</v>
      </c>
      <c r="I99" s="166" t="n">
        <v>51.0637691900001</v>
      </c>
      <c r="J99" s="47">
        <f>COUNTIF(Accident_Events!$B$5:$B$4031,B99)</f>
        <v/>
      </c>
      <c r="K99" s="47">
        <f>COUNTIFS(Accident_Events!$B$5:$B$4031,B99,Accident_Events!$G$5:$G$4031,1)</f>
        <v/>
      </c>
      <c r="L99" s="47">
        <f>COUNTIFS(Accident_Events!$B$5:$B$4031,B99,Accident_Events!$G$5:$G$4031,2)</f>
        <v/>
      </c>
      <c r="M99" s="47">
        <f>COUNTIFS(Accident_Events!$B$5:$B$4031,B99,Accident_Events!$G$5:$G$4031,3)</f>
        <v/>
      </c>
      <c r="N99" s="167">
        <f>K99*Sources!$F$24</f>
        <v/>
      </c>
      <c r="O99" s="167">
        <f>L99*Sources!$F$25</f>
        <v/>
      </c>
      <c r="P99" s="167">
        <f>M99*Sources!$F$26</f>
        <v/>
      </c>
      <c r="Q99" s="168">
        <f>SUM(N99:P99)</f>
        <v/>
      </c>
      <c r="R99" s="167">
        <f>Q99/Sources!$C$6</f>
        <v/>
      </c>
      <c r="S99" s="48" t="inlineStr">
        <is>
          <t>Major arterial road</t>
        </is>
      </c>
      <c r="T99" s="48" t="inlineStr">
        <is>
          <t>Junction</t>
        </is>
      </c>
      <c r="U99" s="48" t="n">
        <v>7</v>
      </c>
      <c r="V99" s="48" t="inlineStr">
        <is>
          <t>yes</t>
        </is>
      </c>
      <c r="W99" s="48" t="inlineStr">
        <is>
          <t>yes</t>
        </is>
      </c>
      <c r="X99" s="48" t="inlineStr">
        <is>
          <t>not found</t>
        </is>
      </c>
      <c r="Y99" s="48" t="inlineStr">
        <is>
          <t>yes</t>
        </is>
      </c>
      <c r="Z99" s="53" t="inlineStr">
        <is>
          <t>C</t>
        </is>
      </c>
      <c r="AA99" s="53" t="inlineStr">
        <is>
          <t>4 or more lanes: large road cross-section → cost class C.</t>
        </is>
      </c>
      <c r="AB99" s="168">
        <f>Sources!$C$17</f>
        <v/>
      </c>
      <c r="AC99" s="169">
        <f>Sources!$C$7</f>
        <v/>
      </c>
      <c r="AD99" s="170">
        <f>Sources!$C$8</f>
        <v/>
      </c>
      <c r="AE99" s="169">
        <f>Sources!$C$9</f>
        <v/>
      </c>
      <c r="AF99" s="167">
        <f>R99*AC99*Sources!$C$13</f>
        <v/>
      </c>
      <c r="AG99" s="168">
        <f>R99*AD99*Sources!$C$13</f>
        <v/>
      </c>
      <c r="AH99" s="167">
        <f>R99*AE99*Sources!$C$13</f>
        <v/>
      </c>
      <c r="AI99" s="47">
        <f>1+COUNTIFS($D$7:$D$406,D99,$Q$7:$Q$406,"&gt;"&amp;Q99)</f>
        <v/>
      </c>
      <c r="AJ99" s="47">
        <f>COUNTIF($D$7:$D$406,D99)</f>
        <v/>
      </c>
      <c r="AK99" s="168">
        <f>SUMIF($D$7:$D$406,D99,$Q$7:$Q$406)</f>
        <v/>
      </c>
      <c r="AL99" s="48" t="inlineStr">
        <is>
          <t>https://www.openstreetmap.org/?mlat=51.0637692&amp;mlon=13.7467605#map=19/51.0637692/13.7467605</t>
        </is>
      </c>
    </row>
    <row r="100" ht="15" customHeight="1" s="94">
      <c r="A100" s="47" t="n">
        <v>94</v>
      </c>
      <c r="B100" s="48" t="inlineStr">
        <is>
          <t>O0781</t>
        </is>
      </c>
      <c r="C100" s="48" t="inlineStr">
        <is>
          <t>Königsbrücker Straße / Stauffenbergallee</t>
        </is>
      </c>
      <c r="D100" s="48" t="inlineStr">
        <is>
          <t>Gemeinschaftsschule Campus Cordis</t>
        </is>
      </c>
      <c r="E100" s="48" t="inlineStr">
        <is>
          <t>Stauffenbergallee 8, 01099 Dresden</t>
        </is>
      </c>
      <c r="F100" s="48" t="inlineStr">
        <is>
          <t>Dresden</t>
        </is>
      </c>
      <c r="G100" s="165" t="n">
        <v>103.3</v>
      </c>
      <c r="H100" s="166" t="n">
        <v>13.7555294235</v>
      </c>
      <c r="I100" s="166" t="n">
        <v>51.0766322675001</v>
      </c>
      <c r="J100" s="47">
        <f>COUNTIF(Accident_Events!$B$5:$B$4031,B100)</f>
        <v/>
      </c>
      <c r="K100" s="47">
        <f>COUNTIFS(Accident_Events!$B$5:$B$4031,B100,Accident_Events!$G$5:$G$4031,1)</f>
        <v/>
      </c>
      <c r="L100" s="47">
        <f>COUNTIFS(Accident_Events!$B$5:$B$4031,B100,Accident_Events!$G$5:$G$4031,2)</f>
        <v/>
      </c>
      <c r="M100" s="47">
        <f>COUNTIFS(Accident_Events!$B$5:$B$4031,B100,Accident_Events!$G$5:$G$4031,3)</f>
        <v/>
      </c>
      <c r="N100" s="167">
        <f>K100*Sources!$F$24</f>
        <v/>
      </c>
      <c r="O100" s="167">
        <f>L100*Sources!$F$25</f>
        <v/>
      </c>
      <c r="P100" s="167">
        <f>M100*Sources!$F$26</f>
        <v/>
      </c>
      <c r="Q100" s="168">
        <f>SUM(N100:P100)</f>
        <v/>
      </c>
      <c r="R100" s="167">
        <f>Q100/Sources!$C$6</f>
        <v/>
      </c>
      <c r="S100" s="48" t="inlineStr">
        <is>
          <t>Major arterial road</t>
        </is>
      </c>
      <c r="T100" s="48" t="inlineStr">
        <is>
          <t>Junction</t>
        </is>
      </c>
      <c r="U100" s="48" t="n">
        <v>6</v>
      </c>
      <c r="V100" s="48" t="inlineStr">
        <is>
          <t>yes</t>
        </is>
      </c>
      <c r="W100" s="48" t="inlineStr">
        <is>
          <t>yes</t>
        </is>
      </c>
      <c r="X100" s="48" t="inlineStr">
        <is>
          <t>yes</t>
        </is>
      </c>
      <c r="Y100" s="48" t="inlineStr">
        <is>
          <t>not found</t>
        </is>
      </c>
      <c r="Z100" s="53" t="inlineStr">
        <is>
          <t>C</t>
        </is>
      </c>
      <c r="AA100" s="53" t="inlineStr">
        <is>
          <t>4 or more lanes: large road cross-section → cost class C.</t>
        </is>
      </c>
      <c r="AB100" s="168">
        <f>Sources!$C$17</f>
        <v/>
      </c>
      <c r="AC100" s="169">
        <f>Sources!$C$7</f>
        <v/>
      </c>
      <c r="AD100" s="170">
        <f>Sources!$C$8</f>
        <v/>
      </c>
      <c r="AE100" s="169">
        <f>Sources!$C$9</f>
        <v/>
      </c>
      <c r="AF100" s="167">
        <f>R100*AC100*Sources!$C$13</f>
        <v/>
      </c>
      <c r="AG100" s="168">
        <f>R100*AD100*Sources!$C$13</f>
        <v/>
      </c>
      <c r="AH100" s="167">
        <f>R100*AE100*Sources!$C$13</f>
        <v/>
      </c>
      <c r="AI100" s="47">
        <f>1+COUNTIFS($D$7:$D$406,D100,$Q$7:$Q$406,"&gt;"&amp;Q100)</f>
        <v/>
      </c>
      <c r="AJ100" s="47">
        <f>COUNTIF($D$7:$D$406,D100)</f>
        <v/>
      </c>
      <c r="AK100" s="168">
        <f>SUMIF($D$7:$D$406,D100,$Q$7:$Q$406)</f>
        <v/>
      </c>
      <c r="AL100" s="48" t="inlineStr">
        <is>
          <t>https://www.openstreetmap.org/?mlat=51.0766323&amp;mlon=13.7555294#map=19/51.0766323/13.7555294</t>
        </is>
      </c>
    </row>
    <row r="101" ht="15" customHeight="1" s="94">
      <c r="A101" s="47" t="n">
        <v>95</v>
      </c>
      <c r="B101" s="48" t="inlineStr">
        <is>
          <t>O0342</t>
        </is>
      </c>
      <c r="C101" s="48" t="inlineStr">
        <is>
          <t>Fritz-Löffler-Straße / Reichenbachstraße (Studentenwerk)</t>
        </is>
      </c>
      <c r="D101" s="48" t="inlineStr">
        <is>
          <t>117. Grundschule Dresden "Ludwig Reichenbach"</t>
        </is>
      </c>
      <c r="E101" s="48" t="inlineStr">
        <is>
          <t>Reichenbachstraße 12, 01069 Dresden</t>
        </is>
      </c>
      <c r="F101" s="48" t="inlineStr">
        <is>
          <t>Dresden</t>
        </is>
      </c>
      <c r="G101" s="165" t="n">
        <v>226</v>
      </c>
      <c r="H101" s="166" t="n">
        <v>13.731316824</v>
      </c>
      <c r="I101" s="166" t="n">
        <v>51.0349943470001</v>
      </c>
      <c r="J101" s="47">
        <f>COUNTIF(Accident_Events!$B$5:$B$4031,B101)</f>
        <v/>
      </c>
      <c r="K101" s="47">
        <f>COUNTIFS(Accident_Events!$B$5:$B$4031,B101,Accident_Events!$G$5:$G$4031,1)</f>
        <v/>
      </c>
      <c r="L101" s="47">
        <f>COUNTIFS(Accident_Events!$B$5:$B$4031,B101,Accident_Events!$G$5:$G$4031,2)</f>
        <v/>
      </c>
      <c r="M101" s="47">
        <f>COUNTIFS(Accident_Events!$B$5:$B$4031,B101,Accident_Events!$G$5:$G$4031,3)</f>
        <v/>
      </c>
      <c r="N101" s="167">
        <f>K101*Sources!$F$24</f>
        <v/>
      </c>
      <c r="O101" s="167">
        <f>L101*Sources!$F$25</f>
        <v/>
      </c>
      <c r="P101" s="167">
        <f>M101*Sources!$F$26</f>
        <v/>
      </c>
      <c r="Q101" s="168">
        <f>SUM(N101:P101)</f>
        <v/>
      </c>
      <c r="R101" s="167">
        <f>Q101/Sources!$C$6</f>
        <v/>
      </c>
      <c r="S101" s="48" t="inlineStr">
        <is>
          <t>Major arterial road</t>
        </is>
      </c>
      <c r="T101" s="48" t="inlineStr">
        <is>
          <t>Junction</t>
        </is>
      </c>
      <c r="U101" s="48" t="n">
        <v>3</v>
      </c>
      <c r="V101" s="48" t="inlineStr">
        <is>
          <t>not found</t>
        </is>
      </c>
      <c r="W101" s="48" t="inlineStr">
        <is>
          <t>not found</t>
        </is>
      </c>
      <c r="X101" s="48" t="inlineStr">
        <is>
          <t>not found</t>
        </is>
      </c>
      <c r="Y101" s="48" t="inlineStr">
        <is>
          <t>not found</t>
        </is>
      </c>
      <c r="Z101" s="53" t="inlineStr">
        <is>
          <t>B</t>
        </is>
      </c>
      <c r="AA101" s="53" t="inlineStr">
        <is>
          <t>Standard road area/main or collector road, or up to 3 lanes → cost class B.</t>
        </is>
      </c>
      <c r="AB101" s="168">
        <f>Sources!$C$17</f>
        <v/>
      </c>
      <c r="AC101" s="169">
        <f>Sources!$C$7</f>
        <v/>
      </c>
      <c r="AD101" s="170">
        <f>Sources!$C$8</f>
        <v/>
      </c>
      <c r="AE101" s="169">
        <f>Sources!$C$9</f>
        <v/>
      </c>
      <c r="AF101" s="167">
        <f>R101*AC101*Sources!$C$13</f>
        <v/>
      </c>
      <c r="AG101" s="168">
        <f>R101*AD101*Sources!$C$13</f>
        <v/>
      </c>
      <c r="AH101" s="167">
        <f>R101*AE101*Sources!$C$13</f>
        <v/>
      </c>
      <c r="AI101" s="47">
        <f>1+COUNTIFS($D$7:$D$406,D101,$Q$7:$Q$406,"&gt;"&amp;Q101)</f>
        <v/>
      </c>
      <c r="AJ101" s="47">
        <f>COUNTIF($D$7:$D$406,D101)</f>
        <v/>
      </c>
      <c r="AK101" s="168">
        <f>SUMIF($D$7:$D$406,D101,$Q$7:$Q$406)</f>
        <v/>
      </c>
      <c r="AL101" s="48" t="inlineStr">
        <is>
          <t>https://www.openstreetmap.org/?mlat=51.0349943&amp;mlon=13.7313168#map=19/51.0349943/13.7313168</t>
        </is>
      </c>
    </row>
    <row r="102" ht="15" customHeight="1" s="94">
      <c r="A102" s="47" t="n">
        <v>96</v>
      </c>
      <c r="B102" s="48" t="inlineStr">
        <is>
          <t>O0560</t>
        </is>
      </c>
      <c r="C102" s="48" t="inlineStr">
        <is>
          <t>Karl-Marx-Straße / Kieler Straße</t>
        </is>
      </c>
      <c r="D102" s="48" t="inlineStr">
        <is>
          <t>82. Oberschule Dresden "Am Flughafen"</t>
        </is>
      </c>
      <c r="E102" s="48" t="inlineStr">
        <is>
          <t>Korolenkostraße 6, 01109 Dresden</t>
        </is>
      </c>
      <c r="F102" s="48" t="inlineStr">
        <is>
          <t>Dresden</t>
        </is>
      </c>
      <c r="G102" s="165" t="n">
        <v>396.3</v>
      </c>
      <c r="H102" s="166" t="n">
        <v>13.7745287596667</v>
      </c>
      <c r="I102" s="166" t="n">
        <v>51.1117340090001</v>
      </c>
      <c r="J102" s="47">
        <f>COUNTIF(Accident_Events!$B$5:$B$4031,B102)</f>
        <v/>
      </c>
      <c r="K102" s="47">
        <f>COUNTIFS(Accident_Events!$B$5:$B$4031,B102,Accident_Events!$G$5:$G$4031,1)</f>
        <v/>
      </c>
      <c r="L102" s="47">
        <f>COUNTIFS(Accident_Events!$B$5:$B$4031,B102,Accident_Events!$G$5:$G$4031,2)</f>
        <v/>
      </c>
      <c r="M102" s="47">
        <f>COUNTIFS(Accident_Events!$B$5:$B$4031,B102,Accident_Events!$G$5:$G$4031,3)</f>
        <v/>
      </c>
      <c r="N102" s="167">
        <f>K102*Sources!$F$24</f>
        <v/>
      </c>
      <c r="O102" s="167">
        <f>L102*Sources!$F$25</f>
        <v/>
      </c>
      <c r="P102" s="167">
        <f>M102*Sources!$F$26</f>
        <v/>
      </c>
      <c r="Q102" s="168">
        <f>SUM(N102:P102)</f>
        <v/>
      </c>
      <c r="R102" s="167">
        <f>Q102/Sources!$C$6</f>
        <v/>
      </c>
      <c r="S102" s="48" t="inlineStr">
        <is>
          <t>Major arterial road</t>
        </is>
      </c>
      <c r="T102" s="48" t="inlineStr">
        <is>
          <t>Junction</t>
        </is>
      </c>
      <c r="U102" s="48" t="n">
        <v>4</v>
      </c>
      <c r="V102" s="48" t="inlineStr">
        <is>
          <t>yes</t>
        </is>
      </c>
      <c r="W102" s="48" t="inlineStr">
        <is>
          <t>yes</t>
        </is>
      </c>
      <c r="X102" s="48" t="inlineStr">
        <is>
          <t>not found</t>
        </is>
      </c>
      <c r="Y102" s="48" t="inlineStr">
        <is>
          <t>yes</t>
        </is>
      </c>
      <c r="Z102" s="53" t="inlineStr">
        <is>
          <t>C</t>
        </is>
      </c>
      <c r="AA102" s="53" t="inlineStr">
        <is>
          <t>4 or more lanes: large road cross-section → cost class C.</t>
        </is>
      </c>
      <c r="AB102" s="168">
        <f>Sources!$C$17</f>
        <v/>
      </c>
      <c r="AC102" s="169">
        <f>Sources!$C$7</f>
        <v/>
      </c>
      <c r="AD102" s="170">
        <f>Sources!$C$8</f>
        <v/>
      </c>
      <c r="AE102" s="169">
        <f>Sources!$C$9</f>
        <v/>
      </c>
      <c r="AF102" s="167">
        <f>R102*AC102*Sources!$C$13</f>
        <v/>
      </c>
      <c r="AG102" s="168">
        <f>R102*AD102*Sources!$C$13</f>
        <v/>
      </c>
      <c r="AH102" s="167">
        <f>R102*AE102*Sources!$C$13</f>
        <v/>
      </c>
      <c r="AI102" s="47">
        <f>1+COUNTIFS($D$7:$D$406,D102,$Q$7:$Q$406,"&gt;"&amp;Q102)</f>
        <v/>
      </c>
      <c r="AJ102" s="47">
        <f>COUNTIF($D$7:$D$406,D102)</f>
        <v/>
      </c>
      <c r="AK102" s="168">
        <f>SUMIF($D$7:$D$406,D102,$Q$7:$Q$406)</f>
        <v/>
      </c>
      <c r="AL102" s="48" t="inlineStr">
        <is>
          <t>https://www.openstreetmap.org/?mlat=51.1117340&amp;mlon=13.7745288#map=19/51.1117340/13.7745288</t>
        </is>
      </c>
    </row>
    <row r="103" ht="15" customHeight="1" s="94">
      <c r="A103" s="47" t="n">
        <v>97</v>
      </c>
      <c r="B103" s="48" t="inlineStr">
        <is>
          <t>O0715</t>
        </is>
      </c>
      <c r="C103" s="48" t="inlineStr">
        <is>
          <t>Enderstraße / Hepkestraße</t>
        </is>
      </c>
      <c r="D103" s="48" t="inlineStr">
        <is>
          <t>Freie Evangelische Oberschule Dresden (Schule in freier Trägerschaft)</t>
        </is>
      </c>
      <c r="E103" s="48" t="inlineStr">
        <is>
          <t>Hausdorfer Straße 4, 01277 Dresden</t>
        </is>
      </c>
      <c r="F103" s="48" t="inlineStr">
        <is>
          <t>Dresden</t>
        </is>
      </c>
      <c r="G103" s="165" t="n">
        <v>415</v>
      </c>
      <c r="H103" s="166" t="n">
        <v>13.8050040140001</v>
      </c>
      <c r="I103" s="166" t="n">
        <v>51.0324953570001</v>
      </c>
      <c r="J103" s="47">
        <f>COUNTIF(Accident_Events!$B$5:$B$4031,B103)</f>
        <v/>
      </c>
      <c r="K103" s="47">
        <f>COUNTIFS(Accident_Events!$B$5:$B$4031,B103,Accident_Events!$G$5:$G$4031,1)</f>
        <v/>
      </c>
      <c r="L103" s="47">
        <f>COUNTIFS(Accident_Events!$B$5:$B$4031,B103,Accident_Events!$G$5:$G$4031,2)</f>
        <v/>
      </c>
      <c r="M103" s="47">
        <f>COUNTIFS(Accident_Events!$B$5:$B$4031,B103,Accident_Events!$G$5:$G$4031,3)</f>
        <v/>
      </c>
      <c r="N103" s="167">
        <f>K103*Sources!$F$24</f>
        <v/>
      </c>
      <c r="O103" s="167">
        <f>L103*Sources!$F$25</f>
        <v/>
      </c>
      <c r="P103" s="167">
        <f>M103*Sources!$F$26</f>
        <v/>
      </c>
      <c r="Q103" s="168">
        <f>SUM(N103:P103)</f>
        <v/>
      </c>
      <c r="R103" s="167">
        <f>Q103/Sources!$C$6</f>
        <v/>
      </c>
      <c r="S103" s="48" t="inlineStr">
        <is>
          <t>Important main/connecting road</t>
        </is>
      </c>
      <c r="T103" s="48" t="inlineStr">
        <is>
          <t>Junction</t>
        </is>
      </c>
      <c r="U103" s="48" t="n">
        <v>3</v>
      </c>
      <c r="V103" s="48" t="inlineStr">
        <is>
          <t>yes</t>
        </is>
      </c>
      <c r="W103" s="48" t="inlineStr">
        <is>
          <t>yes</t>
        </is>
      </c>
      <c r="X103" s="48" t="inlineStr">
        <is>
          <t>not found</t>
        </is>
      </c>
      <c r="Y103" s="48" t="inlineStr">
        <is>
          <t>yes</t>
        </is>
      </c>
      <c r="Z103" s="53" t="inlineStr">
        <is>
          <t>B</t>
        </is>
      </c>
      <c r="AA103" s="53" t="inlineStr">
        <is>
          <t>Standard road area/main or collector road, or up to 3 lanes → cost class B.</t>
        </is>
      </c>
      <c r="AB103" s="168">
        <f>Sources!$C$17</f>
        <v/>
      </c>
      <c r="AC103" s="169">
        <f>Sources!$C$7</f>
        <v/>
      </c>
      <c r="AD103" s="170">
        <f>Sources!$C$8</f>
        <v/>
      </c>
      <c r="AE103" s="169">
        <f>Sources!$C$9</f>
        <v/>
      </c>
      <c r="AF103" s="167">
        <f>R103*AC103*Sources!$C$13</f>
        <v/>
      </c>
      <c r="AG103" s="168">
        <f>R103*AD103*Sources!$C$13</f>
        <v/>
      </c>
      <c r="AH103" s="167">
        <f>R103*AE103*Sources!$C$13</f>
        <v/>
      </c>
      <c r="AI103" s="47">
        <f>1+COUNTIFS($D$7:$D$406,D103,$Q$7:$Q$406,"&gt;"&amp;Q103)</f>
        <v/>
      </c>
      <c r="AJ103" s="47">
        <f>COUNTIF($D$7:$D$406,D103)</f>
        <v/>
      </c>
      <c r="AK103" s="168">
        <f>SUMIF($D$7:$D$406,D103,$Q$7:$Q$406)</f>
        <v/>
      </c>
      <c r="AL103" s="48" t="inlineStr">
        <is>
          <t>https://www.openstreetmap.org/?mlat=51.0324954&amp;mlon=13.8050040#map=19/51.0324954/13.8050040</t>
        </is>
      </c>
    </row>
    <row r="104" ht="15" customHeight="1" s="94">
      <c r="A104" s="47" t="n">
        <v>98</v>
      </c>
      <c r="B104" s="48" t="inlineStr">
        <is>
          <t>O0885</t>
        </is>
      </c>
      <c r="C104" s="48" t="inlineStr">
        <is>
          <t>Krenkelstraße / Borsbergstraße</t>
        </is>
      </c>
      <c r="D104" s="48" t="inlineStr">
        <is>
          <t>Martin-Andersen-Nexö-Gymnasium Dresden</t>
        </is>
      </c>
      <c r="E104" s="48" t="inlineStr">
        <is>
          <t>Haydnstraße 49, 01309 Dresden</t>
        </is>
      </c>
      <c r="F104" s="48" t="inlineStr">
        <is>
          <t>Dresden</t>
        </is>
      </c>
      <c r="G104" s="165" t="n">
        <v>306.6</v>
      </c>
      <c r="H104" s="166" t="n">
        <v>13.7756011167501</v>
      </c>
      <c r="I104" s="166" t="n">
        <v>51.0454120502501</v>
      </c>
      <c r="J104" s="47">
        <f>COUNTIF(Accident_Events!$B$5:$B$4031,B104)</f>
        <v/>
      </c>
      <c r="K104" s="47">
        <f>COUNTIFS(Accident_Events!$B$5:$B$4031,B104,Accident_Events!$G$5:$G$4031,1)</f>
        <v/>
      </c>
      <c r="L104" s="47">
        <f>COUNTIFS(Accident_Events!$B$5:$B$4031,B104,Accident_Events!$G$5:$G$4031,2)</f>
        <v/>
      </c>
      <c r="M104" s="47">
        <f>COUNTIFS(Accident_Events!$B$5:$B$4031,B104,Accident_Events!$G$5:$G$4031,3)</f>
        <v/>
      </c>
      <c r="N104" s="167">
        <f>K104*Sources!$F$24</f>
        <v/>
      </c>
      <c r="O104" s="167">
        <f>L104*Sources!$F$25</f>
        <v/>
      </c>
      <c r="P104" s="167">
        <f>M104*Sources!$F$26</f>
        <v/>
      </c>
      <c r="Q104" s="168">
        <f>SUM(N104:P104)</f>
        <v/>
      </c>
      <c r="R104" s="167">
        <f>Q104/Sources!$C$6</f>
        <v/>
      </c>
      <c r="S104" s="48" t="inlineStr">
        <is>
          <t>Important main/connecting road</t>
        </is>
      </c>
      <c r="T104" s="48" t="inlineStr">
        <is>
          <t>Junction</t>
        </is>
      </c>
      <c r="U104" s="48" t="n">
        <v>4</v>
      </c>
      <c r="V104" s="48" t="inlineStr">
        <is>
          <t>not found</t>
        </is>
      </c>
      <c r="W104" s="48" t="inlineStr">
        <is>
          <t>yes</t>
        </is>
      </c>
      <c r="X104" s="48" t="inlineStr">
        <is>
          <t>not found</t>
        </is>
      </c>
      <c r="Y104" s="48" t="inlineStr">
        <is>
          <t>yes</t>
        </is>
      </c>
      <c r="Z104" s="53" t="inlineStr">
        <is>
          <t>C</t>
        </is>
      </c>
      <c r="AA104" s="53" t="inlineStr">
        <is>
          <t>4 or more lanes: large road cross-section → cost class C.</t>
        </is>
      </c>
      <c r="AB104" s="168">
        <f>Sources!$C$17</f>
        <v/>
      </c>
      <c r="AC104" s="169">
        <f>Sources!$C$7</f>
        <v/>
      </c>
      <c r="AD104" s="170">
        <f>Sources!$C$8</f>
        <v/>
      </c>
      <c r="AE104" s="169">
        <f>Sources!$C$9</f>
        <v/>
      </c>
      <c r="AF104" s="167">
        <f>R104*AC104*Sources!$C$13</f>
        <v/>
      </c>
      <c r="AG104" s="168">
        <f>R104*AD104*Sources!$C$13</f>
        <v/>
      </c>
      <c r="AH104" s="167">
        <f>R104*AE104*Sources!$C$13</f>
        <v/>
      </c>
      <c r="AI104" s="47">
        <f>1+COUNTIFS($D$7:$D$406,D104,$Q$7:$Q$406,"&gt;"&amp;Q104)</f>
        <v/>
      </c>
      <c r="AJ104" s="47">
        <f>COUNTIF($D$7:$D$406,D104)</f>
        <v/>
      </c>
      <c r="AK104" s="168">
        <f>SUMIF($D$7:$D$406,D104,$Q$7:$Q$406)</f>
        <v/>
      </c>
      <c r="AL104" s="48" t="inlineStr">
        <is>
          <t>https://www.openstreetmap.org/?mlat=51.0454121&amp;mlon=13.7756011#map=19/51.0454121/13.7756011</t>
        </is>
      </c>
    </row>
    <row r="105" ht="15" customHeight="1" s="94">
      <c r="A105" s="47" t="n">
        <v>99</v>
      </c>
      <c r="B105" s="48" t="inlineStr">
        <is>
          <t>O0880</t>
        </is>
      </c>
      <c r="C105" s="48" t="inlineStr">
        <is>
          <t>Zirkusstraße / Grunaer Straße</t>
        </is>
      </c>
      <c r="D105" s="48" t="inlineStr">
        <is>
          <t>Marie-Curie-Gymnasium Dresden</t>
        </is>
      </c>
      <c r="E105" s="48" t="inlineStr">
        <is>
          <t>Zirkusstraße 7, 01069 Dresden</t>
        </is>
      </c>
      <c r="F105" s="48" t="inlineStr">
        <is>
          <t>Dresden</t>
        </is>
      </c>
      <c r="G105" s="165" t="n">
        <v>216.9</v>
      </c>
      <c r="H105" s="166" t="n">
        <v>13.7487163945</v>
      </c>
      <c r="I105" s="166" t="n">
        <v>51.0482462045001</v>
      </c>
      <c r="J105" s="47">
        <f>COUNTIF(Accident_Events!$B$5:$B$4031,B105)</f>
        <v/>
      </c>
      <c r="K105" s="47">
        <f>COUNTIFS(Accident_Events!$B$5:$B$4031,B105,Accident_Events!$G$5:$G$4031,1)</f>
        <v/>
      </c>
      <c r="L105" s="47">
        <f>COUNTIFS(Accident_Events!$B$5:$B$4031,B105,Accident_Events!$G$5:$G$4031,2)</f>
        <v/>
      </c>
      <c r="M105" s="47">
        <f>COUNTIFS(Accident_Events!$B$5:$B$4031,B105,Accident_Events!$G$5:$G$4031,3)</f>
        <v/>
      </c>
      <c r="N105" s="167">
        <f>K105*Sources!$F$24</f>
        <v/>
      </c>
      <c r="O105" s="167">
        <f>L105*Sources!$F$25</f>
        <v/>
      </c>
      <c r="P105" s="167">
        <f>M105*Sources!$F$26</f>
        <v/>
      </c>
      <c r="Q105" s="168">
        <f>SUM(N105:P105)</f>
        <v/>
      </c>
      <c r="R105" s="167">
        <f>Q105/Sources!$C$6</f>
        <v/>
      </c>
      <c r="S105" s="48" t="inlineStr">
        <is>
          <t>Important main/connecting road</t>
        </is>
      </c>
      <c r="T105" s="48" t="inlineStr">
        <is>
          <t>Junction</t>
        </is>
      </c>
      <c r="U105" s="48" t="n">
        <v>2</v>
      </c>
      <c r="V105" s="48" t="inlineStr">
        <is>
          <t>not found</t>
        </is>
      </c>
      <c r="W105" s="48" t="inlineStr">
        <is>
          <t>yes</t>
        </is>
      </c>
      <c r="X105" s="48" t="inlineStr">
        <is>
          <t>not found</t>
        </is>
      </c>
      <c r="Y105" s="48" t="inlineStr">
        <is>
          <t>yes</t>
        </is>
      </c>
      <c r="Z105" s="53" t="inlineStr">
        <is>
          <t>B</t>
        </is>
      </c>
      <c r="AA105" s="53" t="inlineStr">
        <is>
          <t>Standard road area/main or collector road, or up to 3 lanes → cost class B.</t>
        </is>
      </c>
      <c r="AB105" s="168">
        <f>Sources!$C$17</f>
        <v/>
      </c>
      <c r="AC105" s="169">
        <f>Sources!$C$7</f>
        <v/>
      </c>
      <c r="AD105" s="170">
        <f>Sources!$C$8</f>
        <v/>
      </c>
      <c r="AE105" s="169">
        <f>Sources!$C$9</f>
        <v/>
      </c>
      <c r="AF105" s="167">
        <f>R105*AC105*Sources!$C$13</f>
        <v/>
      </c>
      <c r="AG105" s="168">
        <f>R105*AD105*Sources!$C$13</f>
        <v/>
      </c>
      <c r="AH105" s="167">
        <f>R105*AE105*Sources!$C$13</f>
        <v/>
      </c>
      <c r="AI105" s="47">
        <f>1+COUNTIFS($D$7:$D$406,D105,$Q$7:$Q$406,"&gt;"&amp;Q105)</f>
        <v/>
      </c>
      <c r="AJ105" s="47">
        <f>COUNTIF($D$7:$D$406,D105)</f>
        <v/>
      </c>
      <c r="AK105" s="168">
        <f>SUMIF($D$7:$D$406,D105,$Q$7:$Q$406)</f>
        <v/>
      </c>
      <c r="AL105" s="48" t="inlineStr">
        <is>
          <t>https://www.openstreetmap.org/?mlat=51.0482462&amp;mlon=13.7487164#map=19/51.0482462/13.7487164</t>
        </is>
      </c>
    </row>
    <row r="106" ht="15" customHeight="1" s="94">
      <c r="A106" s="47" t="n">
        <v>100</v>
      </c>
      <c r="B106" s="48" t="inlineStr">
        <is>
          <t>O1003</t>
        </is>
      </c>
      <c r="C106" s="48" t="inlineStr">
        <is>
          <t>St. Petersburger Straße / Kreuzstraße</t>
        </is>
      </c>
      <c r="D106" s="48" t="inlineStr">
        <is>
          <t>„Erich Kästner“-Schule Dresden mit dem Förderschwerpunkt emotionale und soziale Entwicklung</t>
        </is>
      </c>
      <c r="E106" s="48" t="inlineStr">
        <is>
          <t>Zinzendorfstraße 4, 01069 Dresden</t>
        </is>
      </c>
      <c r="F106" s="48" t="inlineStr">
        <is>
          <t>Dresden</t>
        </is>
      </c>
      <c r="G106" s="165" t="n">
        <v>424.5</v>
      </c>
      <c r="H106" s="166" t="n">
        <v>13.743468346</v>
      </c>
      <c r="I106" s="166" t="n">
        <v>51.047605794</v>
      </c>
      <c r="J106" s="47">
        <f>COUNTIF(Accident_Events!$B$5:$B$4031,B106)</f>
        <v/>
      </c>
      <c r="K106" s="47">
        <f>COUNTIFS(Accident_Events!$B$5:$B$4031,B106,Accident_Events!$G$5:$G$4031,1)</f>
        <v/>
      </c>
      <c r="L106" s="47">
        <f>COUNTIFS(Accident_Events!$B$5:$B$4031,B106,Accident_Events!$G$5:$G$4031,2)</f>
        <v/>
      </c>
      <c r="M106" s="47">
        <f>COUNTIFS(Accident_Events!$B$5:$B$4031,B106,Accident_Events!$G$5:$G$4031,3)</f>
        <v/>
      </c>
      <c r="N106" s="167">
        <f>K106*Sources!$F$24</f>
        <v/>
      </c>
      <c r="O106" s="167">
        <f>L106*Sources!$F$25</f>
        <v/>
      </c>
      <c r="P106" s="167">
        <f>M106*Sources!$F$26</f>
        <v/>
      </c>
      <c r="Q106" s="168">
        <f>SUM(N106:P106)</f>
        <v/>
      </c>
      <c r="R106" s="167">
        <f>Q106/Sources!$C$6</f>
        <v/>
      </c>
      <c r="S106" s="48" t="inlineStr">
        <is>
          <t>Major arterial road</t>
        </is>
      </c>
      <c r="T106" s="48" t="inlineStr">
        <is>
          <t>Junction</t>
        </is>
      </c>
      <c r="U106" s="48" t="n">
        <v>3</v>
      </c>
      <c r="V106" s="48" t="inlineStr">
        <is>
          <t>yes</t>
        </is>
      </c>
      <c r="W106" s="48" t="inlineStr">
        <is>
          <t>yes</t>
        </is>
      </c>
      <c r="X106" s="48" t="inlineStr">
        <is>
          <t>not found</t>
        </is>
      </c>
      <c r="Y106" s="48" t="inlineStr">
        <is>
          <t>yes</t>
        </is>
      </c>
      <c r="Z106" s="53" t="inlineStr">
        <is>
          <t>B</t>
        </is>
      </c>
      <c r="AA106" s="53" t="inlineStr">
        <is>
          <t>Standard road area/main or collector road, or up to 3 lanes → cost class B.</t>
        </is>
      </c>
      <c r="AB106" s="168">
        <f>Sources!$C$17</f>
        <v/>
      </c>
      <c r="AC106" s="169">
        <f>Sources!$C$7</f>
        <v/>
      </c>
      <c r="AD106" s="170">
        <f>Sources!$C$8</f>
        <v/>
      </c>
      <c r="AE106" s="169">
        <f>Sources!$C$9</f>
        <v/>
      </c>
      <c r="AF106" s="167">
        <f>R106*AC106*Sources!$C$13</f>
        <v/>
      </c>
      <c r="AG106" s="168">
        <f>R106*AD106*Sources!$C$13</f>
        <v/>
      </c>
      <c r="AH106" s="167">
        <f>R106*AE106*Sources!$C$13</f>
        <v/>
      </c>
      <c r="AI106" s="47">
        <f>1+COUNTIFS($D$7:$D$406,D106,$Q$7:$Q$406,"&gt;"&amp;Q106)</f>
        <v/>
      </c>
      <c r="AJ106" s="47">
        <f>COUNTIF($D$7:$D$406,D106)</f>
        <v/>
      </c>
      <c r="AK106" s="168">
        <f>SUMIF($D$7:$D$406,D106,$Q$7:$Q$406)</f>
        <v/>
      </c>
      <c r="AL106" s="48" t="inlineStr">
        <is>
          <t>https://www.openstreetmap.org/?mlat=51.0476058&amp;mlon=13.7434683#map=19/51.0476058/13.7434683</t>
        </is>
      </c>
    </row>
    <row r="107" ht="15" customHeight="1" s="94">
      <c r="A107" s="47" t="n">
        <v>101</v>
      </c>
      <c r="B107" s="48" t="inlineStr">
        <is>
          <t>O1531</t>
        </is>
      </c>
      <c r="C107" s="48" t="inlineStr">
        <is>
          <t>Ostplatz / Prager Straße</t>
        </is>
      </c>
      <c r="D107" s="48" t="inlineStr">
        <is>
          <t>Gutenbergschule - Berufliches Schulzentrum der Stadt Leipzig</t>
        </is>
      </c>
      <c r="E107" s="48" t="inlineStr">
        <is>
          <t>Gutenbergplatz 8, 04103 Leipzig</t>
        </is>
      </c>
      <c r="F107" s="48" t="inlineStr">
        <is>
          <t>Leipzig</t>
        </is>
      </c>
      <c r="G107" s="165" t="n">
        <v>475.9</v>
      </c>
      <c r="H107" s="166" t="n">
        <v>12.3953547470001</v>
      </c>
      <c r="I107" s="166" t="n">
        <v>51.3321295445001</v>
      </c>
      <c r="J107" s="47">
        <f>COUNTIF(Accident_Events!$B$5:$B$4031,B107)</f>
        <v/>
      </c>
      <c r="K107" s="47">
        <f>COUNTIFS(Accident_Events!$B$5:$B$4031,B107,Accident_Events!$G$5:$G$4031,1)</f>
        <v/>
      </c>
      <c r="L107" s="47">
        <f>COUNTIFS(Accident_Events!$B$5:$B$4031,B107,Accident_Events!$G$5:$G$4031,2)</f>
        <v/>
      </c>
      <c r="M107" s="47">
        <f>COUNTIFS(Accident_Events!$B$5:$B$4031,B107,Accident_Events!$G$5:$G$4031,3)</f>
        <v/>
      </c>
      <c r="N107" s="167">
        <f>K107*Sources!$F$24</f>
        <v/>
      </c>
      <c r="O107" s="167">
        <f>L107*Sources!$F$25</f>
        <v/>
      </c>
      <c r="P107" s="167">
        <f>M107*Sources!$F$26</f>
        <v/>
      </c>
      <c r="Q107" s="168">
        <f>SUM(N107:P107)</f>
        <v/>
      </c>
      <c r="R107" s="167">
        <f>Q107/Sources!$C$6</f>
        <v/>
      </c>
      <c r="S107" s="48" t="inlineStr">
        <is>
          <t>Major arterial road</t>
        </is>
      </c>
      <c r="T107" s="48" t="inlineStr">
        <is>
          <t>Junction</t>
        </is>
      </c>
      <c r="U107" s="48" t="n">
        <v>3</v>
      </c>
      <c r="V107" s="48" t="inlineStr">
        <is>
          <t>yes</t>
        </is>
      </c>
      <c r="W107" s="48" t="inlineStr">
        <is>
          <t>yes</t>
        </is>
      </c>
      <c r="X107" s="48" t="inlineStr">
        <is>
          <t>yes</t>
        </is>
      </c>
      <c r="Y107" s="48" t="inlineStr">
        <is>
          <t>yes</t>
        </is>
      </c>
      <c r="Z107" s="53" t="inlineStr">
        <is>
          <t>B</t>
        </is>
      </c>
      <c r="AA107" s="53" t="inlineStr">
        <is>
          <t>Standard road area/main or collector road, or up to 3 lanes → cost class B.</t>
        </is>
      </c>
      <c r="AB107" s="168">
        <f>Sources!$C$17</f>
        <v/>
      </c>
      <c r="AC107" s="169">
        <f>Sources!$C$7</f>
        <v/>
      </c>
      <c r="AD107" s="170">
        <f>Sources!$C$8</f>
        <v/>
      </c>
      <c r="AE107" s="169">
        <f>Sources!$C$9</f>
        <v/>
      </c>
      <c r="AF107" s="167">
        <f>R107*AC107*Sources!$C$13</f>
        <v/>
      </c>
      <c r="AG107" s="168">
        <f>R107*AD107*Sources!$C$13</f>
        <v/>
      </c>
      <c r="AH107" s="167">
        <f>R107*AE107*Sources!$C$13</f>
        <v/>
      </c>
      <c r="AI107" s="47">
        <f>1+COUNTIFS($D$7:$D$406,D107,$Q$7:$Q$406,"&gt;"&amp;Q107)</f>
        <v/>
      </c>
      <c r="AJ107" s="47">
        <f>COUNTIF($D$7:$D$406,D107)</f>
        <v/>
      </c>
      <c r="AK107" s="168">
        <f>SUMIF($D$7:$D$406,D107,$Q$7:$Q$406)</f>
        <v/>
      </c>
      <c r="AL107" s="48" t="inlineStr">
        <is>
          <t>https://www.openstreetmap.org/?mlat=51.3321295&amp;mlon=12.3953547#map=19/51.3321295/12.3953547</t>
        </is>
      </c>
    </row>
    <row r="108" ht="15" customHeight="1" s="94">
      <c r="A108" s="47" t="n">
        <v>102</v>
      </c>
      <c r="B108" s="48" t="inlineStr">
        <is>
          <t>O1534</t>
        </is>
      </c>
      <c r="C108" s="48" t="inlineStr">
        <is>
          <t>Volksgartenstraße / Adenauerallee</t>
        </is>
      </c>
      <c r="D108" s="48" t="inlineStr">
        <is>
          <t>Hans-Christian-Andersen-Schule - Grundschule der Stadt Leipzig</t>
        </is>
      </c>
      <c r="E108" s="48" t="inlineStr">
        <is>
          <t>Louis-Fürnberg-Straße 2, 04318 Leipzig</t>
        </is>
      </c>
      <c r="F108" s="48" t="inlineStr">
        <is>
          <t>Leipzig</t>
        </is>
      </c>
      <c r="G108" s="165" t="n">
        <v>402.9</v>
      </c>
      <c r="H108" s="166" t="n">
        <v>12.4222346925001</v>
      </c>
      <c r="I108" s="166" t="n">
        <v>51.3516740920001</v>
      </c>
      <c r="J108" s="47">
        <f>COUNTIF(Accident_Events!$B$5:$B$4031,B108)</f>
        <v/>
      </c>
      <c r="K108" s="47">
        <f>COUNTIFS(Accident_Events!$B$5:$B$4031,B108,Accident_Events!$G$5:$G$4031,1)</f>
        <v/>
      </c>
      <c r="L108" s="47">
        <f>COUNTIFS(Accident_Events!$B$5:$B$4031,B108,Accident_Events!$G$5:$G$4031,2)</f>
        <v/>
      </c>
      <c r="M108" s="47">
        <f>COUNTIFS(Accident_Events!$B$5:$B$4031,B108,Accident_Events!$G$5:$G$4031,3)</f>
        <v/>
      </c>
      <c r="N108" s="167">
        <f>K108*Sources!$F$24</f>
        <v/>
      </c>
      <c r="O108" s="167">
        <f>L108*Sources!$F$25</f>
        <v/>
      </c>
      <c r="P108" s="167">
        <f>M108*Sources!$F$26</f>
        <v/>
      </c>
      <c r="Q108" s="168">
        <f>SUM(N108:P108)</f>
        <v/>
      </c>
      <c r="R108" s="167">
        <f>Q108/Sources!$C$6</f>
        <v/>
      </c>
      <c r="S108" s="48" t="inlineStr">
        <is>
          <t>Major arterial road</t>
        </is>
      </c>
      <c r="T108" s="48" t="inlineStr">
        <is>
          <t>Junction</t>
        </is>
      </c>
      <c r="U108" s="48" t="n">
        <v>3</v>
      </c>
      <c r="V108" s="48" t="inlineStr">
        <is>
          <t>yes</t>
        </is>
      </c>
      <c r="W108" s="48" t="inlineStr">
        <is>
          <t>yes</t>
        </is>
      </c>
      <c r="X108" s="48" t="inlineStr">
        <is>
          <t>yes</t>
        </is>
      </c>
      <c r="Y108" s="48" t="inlineStr">
        <is>
          <t>yes</t>
        </is>
      </c>
      <c r="Z108" s="53" t="inlineStr">
        <is>
          <t>B</t>
        </is>
      </c>
      <c r="AA108" s="53" t="inlineStr">
        <is>
          <t>Standard road area/main or collector road, or up to 3 lanes → cost class B.</t>
        </is>
      </c>
      <c r="AB108" s="168">
        <f>Sources!$C$17</f>
        <v/>
      </c>
      <c r="AC108" s="169">
        <f>Sources!$C$7</f>
        <v/>
      </c>
      <c r="AD108" s="170">
        <f>Sources!$C$8</f>
        <v/>
      </c>
      <c r="AE108" s="169">
        <f>Sources!$C$9</f>
        <v/>
      </c>
      <c r="AF108" s="167">
        <f>R108*AC108*Sources!$C$13</f>
        <v/>
      </c>
      <c r="AG108" s="168">
        <f>R108*AD108*Sources!$C$13</f>
        <v/>
      </c>
      <c r="AH108" s="167">
        <f>R108*AE108*Sources!$C$13</f>
        <v/>
      </c>
      <c r="AI108" s="47">
        <f>1+COUNTIFS($D$7:$D$406,D108,$Q$7:$Q$406,"&gt;"&amp;Q108)</f>
        <v/>
      </c>
      <c r="AJ108" s="47">
        <f>COUNTIF($D$7:$D$406,D108)</f>
        <v/>
      </c>
      <c r="AK108" s="168">
        <f>SUMIF($D$7:$D$406,D108,$Q$7:$Q$406)</f>
        <v/>
      </c>
      <c r="AL108" s="48" t="inlineStr">
        <is>
          <t>https://www.openstreetmap.org/?mlat=51.3516741&amp;mlon=12.4222347#map=19/51.3516741/12.4222347</t>
        </is>
      </c>
    </row>
    <row r="109" ht="15" customHeight="1" s="94">
      <c r="A109" s="47" t="n">
        <v>103</v>
      </c>
      <c r="B109" s="48" t="inlineStr">
        <is>
          <t>O1591</t>
        </is>
      </c>
      <c r="C109" s="48" t="inlineStr">
        <is>
          <t>Nordplatz / Gohliser Straße</t>
        </is>
      </c>
      <c r="D109" s="48" t="inlineStr">
        <is>
          <t>Leibnizschule - Gymnasium der Stadt Leipzig</t>
        </is>
      </c>
      <c r="E109" s="48" t="inlineStr">
        <is>
          <t>Nordplatz 13, 04105 Leipzig</t>
        </is>
      </c>
      <c r="F109" s="48" t="inlineStr">
        <is>
          <t>Leipzig</t>
        </is>
      </c>
      <c r="G109" s="165" t="n">
        <v>157.4</v>
      </c>
      <c r="H109" s="166" t="n">
        <v>12.3733191883334</v>
      </c>
      <c r="I109" s="166" t="n">
        <v>51.3530751476668</v>
      </c>
      <c r="J109" s="47">
        <f>COUNTIF(Accident_Events!$B$5:$B$4031,B109)</f>
        <v/>
      </c>
      <c r="K109" s="47">
        <f>COUNTIFS(Accident_Events!$B$5:$B$4031,B109,Accident_Events!$G$5:$G$4031,1)</f>
        <v/>
      </c>
      <c r="L109" s="47">
        <f>COUNTIFS(Accident_Events!$B$5:$B$4031,B109,Accident_Events!$G$5:$G$4031,2)</f>
        <v/>
      </c>
      <c r="M109" s="47">
        <f>COUNTIFS(Accident_Events!$B$5:$B$4031,B109,Accident_Events!$G$5:$G$4031,3)</f>
        <v/>
      </c>
      <c r="N109" s="167">
        <f>K109*Sources!$F$24</f>
        <v/>
      </c>
      <c r="O109" s="167">
        <f>L109*Sources!$F$25</f>
        <v/>
      </c>
      <c r="P109" s="167">
        <f>M109*Sources!$F$26</f>
        <v/>
      </c>
      <c r="Q109" s="168">
        <f>SUM(N109:P109)</f>
        <v/>
      </c>
      <c r="R109" s="167">
        <f>Q109/Sources!$C$6</f>
        <v/>
      </c>
      <c r="S109" s="48" t="inlineStr">
        <is>
          <t>Important main/connecting road</t>
        </is>
      </c>
      <c r="T109" s="48" t="inlineStr">
        <is>
          <t>Junction</t>
        </is>
      </c>
      <c r="U109" s="48" t="n">
        <v>3</v>
      </c>
      <c r="V109" s="48" t="inlineStr">
        <is>
          <t>not found</t>
        </is>
      </c>
      <c r="W109" s="48" t="inlineStr">
        <is>
          <t>not found</t>
        </is>
      </c>
      <c r="X109" s="48" t="inlineStr">
        <is>
          <t>not found</t>
        </is>
      </c>
      <c r="Y109" s="48" t="inlineStr">
        <is>
          <t>yes</t>
        </is>
      </c>
      <c r="Z109" s="53" t="inlineStr">
        <is>
          <t>B</t>
        </is>
      </c>
      <c r="AA109" s="53" t="inlineStr">
        <is>
          <t>Standard road area/main or collector road, or up to 3 lanes → cost class B.</t>
        </is>
      </c>
      <c r="AB109" s="168">
        <f>Sources!$C$17</f>
        <v/>
      </c>
      <c r="AC109" s="169">
        <f>Sources!$C$7</f>
        <v/>
      </c>
      <c r="AD109" s="170">
        <f>Sources!$C$8</f>
        <v/>
      </c>
      <c r="AE109" s="169">
        <f>Sources!$C$9</f>
        <v/>
      </c>
      <c r="AF109" s="167">
        <f>R109*AC109*Sources!$C$13</f>
        <v/>
      </c>
      <c r="AG109" s="168">
        <f>R109*AD109*Sources!$C$13</f>
        <v/>
      </c>
      <c r="AH109" s="167">
        <f>R109*AE109*Sources!$C$13</f>
        <v/>
      </c>
      <c r="AI109" s="47">
        <f>1+COUNTIFS($D$7:$D$406,D109,$Q$7:$Q$406,"&gt;"&amp;Q109)</f>
        <v/>
      </c>
      <c r="AJ109" s="47">
        <f>COUNTIF($D$7:$D$406,D109)</f>
        <v/>
      </c>
      <c r="AK109" s="168">
        <f>SUMIF($D$7:$D$406,D109,$Q$7:$Q$406)</f>
        <v/>
      </c>
      <c r="AL109" s="48" t="inlineStr">
        <is>
          <t>https://www.openstreetmap.org/?mlat=51.3530751&amp;mlon=12.3733192#map=19/51.3530751/12.3733192</t>
        </is>
      </c>
    </row>
    <row r="110" ht="15" customHeight="1" s="94">
      <c r="A110" s="47" t="n">
        <v>104</v>
      </c>
      <c r="B110" s="48" t="inlineStr">
        <is>
          <t>O1787</t>
        </is>
      </c>
      <c r="C110" s="48" t="inlineStr">
        <is>
          <t>Essener Straße / Dortmunder Straße</t>
        </is>
      </c>
      <c r="D110" s="48" t="inlineStr">
        <is>
          <t>Schule an der Parthe - Grundschule der Stadt Leipzig</t>
        </is>
      </c>
      <c r="E110" s="48" t="inlineStr">
        <is>
          <t>Rosenowstraße 56, 04357 Leipzig</t>
        </is>
      </c>
      <c r="F110" s="48" t="inlineStr">
        <is>
          <t>Leipzig</t>
        </is>
      </c>
      <c r="G110" s="165" t="n">
        <v>292.9</v>
      </c>
      <c r="H110" s="166" t="n">
        <v>12.399441184</v>
      </c>
      <c r="I110" s="166" t="n">
        <v>51.3764034635</v>
      </c>
      <c r="J110" s="47">
        <f>COUNTIF(Accident_Events!$B$5:$B$4031,B110)</f>
        <v/>
      </c>
      <c r="K110" s="47">
        <f>COUNTIFS(Accident_Events!$B$5:$B$4031,B110,Accident_Events!$G$5:$G$4031,1)</f>
        <v/>
      </c>
      <c r="L110" s="47">
        <f>COUNTIFS(Accident_Events!$B$5:$B$4031,B110,Accident_Events!$G$5:$G$4031,2)</f>
        <v/>
      </c>
      <c r="M110" s="47">
        <f>COUNTIFS(Accident_Events!$B$5:$B$4031,B110,Accident_Events!$G$5:$G$4031,3)</f>
        <v/>
      </c>
      <c r="N110" s="167">
        <f>K110*Sources!$F$24</f>
        <v/>
      </c>
      <c r="O110" s="167">
        <f>L110*Sources!$F$25</f>
        <v/>
      </c>
      <c r="P110" s="167">
        <f>M110*Sources!$F$26</f>
        <v/>
      </c>
      <c r="Q110" s="168">
        <f>SUM(N110:P110)</f>
        <v/>
      </c>
      <c r="R110" s="167">
        <f>Q110/Sources!$C$6</f>
        <v/>
      </c>
      <c r="S110" s="48" t="inlineStr">
        <is>
          <t>Important main/connecting road</t>
        </is>
      </c>
      <c r="T110" s="48" t="inlineStr">
        <is>
          <t>Junction</t>
        </is>
      </c>
      <c r="U110" s="48" t="n">
        <v>4</v>
      </c>
      <c r="V110" s="48" t="inlineStr">
        <is>
          <t>not found</t>
        </is>
      </c>
      <c r="W110" s="48" t="inlineStr">
        <is>
          <t>yes</t>
        </is>
      </c>
      <c r="X110" s="48" t="inlineStr">
        <is>
          <t>yes</t>
        </is>
      </c>
      <c r="Y110" s="48" t="inlineStr">
        <is>
          <t>yes</t>
        </is>
      </c>
      <c r="Z110" s="53" t="inlineStr">
        <is>
          <t>C</t>
        </is>
      </c>
      <c r="AA110" s="53" t="inlineStr">
        <is>
          <t>4 or more lanes: large road cross-section → cost class C.</t>
        </is>
      </c>
      <c r="AB110" s="168">
        <f>Sources!$C$17</f>
        <v/>
      </c>
      <c r="AC110" s="169">
        <f>Sources!$C$7</f>
        <v/>
      </c>
      <c r="AD110" s="170">
        <f>Sources!$C$8</f>
        <v/>
      </c>
      <c r="AE110" s="169">
        <f>Sources!$C$9</f>
        <v/>
      </c>
      <c r="AF110" s="167">
        <f>R110*AC110*Sources!$C$13</f>
        <v/>
      </c>
      <c r="AG110" s="168">
        <f>R110*AD110*Sources!$C$13</f>
        <v/>
      </c>
      <c r="AH110" s="167">
        <f>R110*AE110*Sources!$C$13</f>
        <v/>
      </c>
      <c r="AI110" s="47">
        <f>1+COUNTIFS($D$7:$D$406,D110,$Q$7:$Q$406,"&gt;"&amp;Q110)</f>
        <v/>
      </c>
      <c r="AJ110" s="47">
        <f>COUNTIF($D$7:$D$406,D110)</f>
        <v/>
      </c>
      <c r="AK110" s="168">
        <f>SUMIF($D$7:$D$406,D110,$Q$7:$Q$406)</f>
        <v/>
      </c>
      <c r="AL110" s="48" t="inlineStr">
        <is>
          <t>https://www.openstreetmap.org/?mlat=51.3764035&amp;mlon=12.3994412#map=19/51.3764035/12.3994412</t>
        </is>
      </c>
    </row>
    <row r="111" ht="15" customHeight="1" s="94">
      <c r="A111" s="47" t="n">
        <v>105</v>
      </c>
      <c r="B111" s="48" t="inlineStr">
        <is>
          <t>O0810</t>
        </is>
      </c>
      <c r="C111" s="48" t="inlineStr">
        <is>
          <t>Dörnichtweg / Boltenhagener Straße</t>
        </is>
      </c>
      <c r="D111" s="48" t="inlineStr">
        <is>
          <t>Gymnasium Dresden-Klotzsche</t>
        </is>
      </c>
      <c r="E111" s="48" t="inlineStr">
        <is>
          <t>Karl-Marx-Straße 44, 01109 Dresden</t>
        </is>
      </c>
      <c r="F111" s="48" t="inlineStr">
        <is>
          <t>Dresden</t>
        </is>
      </c>
      <c r="G111" s="165" t="n">
        <v>350.3</v>
      </c>
      <c r="H111" s="166" t="n">
        <v>13.7735548590001</v>
      </c>
      <c r="I111" s="166" t="n">
        <v>51.1182444830001</v>
      </c>
      <c r="J111" s="47">
        <f>COUNTIF(Accident_Events!$B$5:$B$4031,B111)</f>
        <v/>
      </c>
      <c r="K111" s="47">
        <f>COUNTIFS(Accident_Events!$B$5:$B$4031,B111,Accident_Events!$G$5:$G$4031,1)</f>
        <v/>
      </c>
      <c r="L111" s="47">
        <f>COUNTIFS(Accident_Events!$B$5:$B$4031,B111,Accident_Events!$G$5:$G$4031,2)</f>
        <v/>
      </c>
      <c r="M111" s="47">
        <f>COUNTIFS(Accident_Events!$B$5:$B$4031,B111,Accident_Events!$G$5:$G$4031,3)</f>
        <v/>
      </c>
      <c r="N111" s="167">
        <f>K111*Sources!$F$24</f>
        <v/>
      </c>
      <c r="O111" s="167">
        <f>L111*Sources!$F$25</f>
        <v/>
      </c>
      <c r="P111" s="167">
        <f>M111*Sources!$F$26</f>
        <v/>
      </c>
      <c r="Q111" s="168">
        <f>SUM(N111:P111)</f>
        <v/>
      </c>
      <c r="R111" s="167">
        <f>Q111/Sources!$C$6</f>
        <v/>
      </c>
      <c r="S111" s="48" t="inlineStr">
        <is>
          <t>Collector/connecting road</t>
        </is>
      </c>
      <c r="T111" s="48" t="inlineStr">
        <is>
          <t>Junction</t>
        </is>
      </c>
      <c r="U111" s="48" t="n">
        <v>2</v>
      </c>
      <c r="V111" s="48" t="inlineStr">
        <is>
          <t>yes</t>
        </is>
      </c>
      <c r="W111" s="48" t="inlineStr">
        <is>
          <t>yes</t>
        </is>
      </c>
      <c r="X111" s="48" t="inlineStr">
        <is>
          <t>not found</t>
        </is>
      </c>
      <c r="Y111" s="48" t="inlineStr">
        <is>
          <t>yes</t>
        </is>
      </c>
      <c r="Z111" s="53" t="inlineStr">
        <is>
          <t>B</t>
        </is>
      </c>
      <c r="AA111" s="53" t="inlineStr">
        <is>
          <t>Standard road area/main or collector road, or up to 3 lanes → cost class B.</t>
        </is>
      </c>
      <c r="AB111" s="168">
        <f>Sources!$C$17</f>
        <v/>
      </c>
      <c r="AC111" s="169">
        <f>Sources!$C$7</f>
        <v/>
      </c>
      <c r="AD111" s="170">
        <f>Sources!$C$8</f>
        <v/>
      </c>
      <c r="AE111" s="169">
        <f>Sources!$C$9</f>
        <v/>
      </c>
      <c r="AF111" s="167">
        <f>R111*AC111*Sources!$C$13</f>
        <v/>
      </c>
      <c r="AG111" s="168">
        <f>R111*AD111*Sources!$C$13</f>
        <v/>
      </c>
      <c r="AH111" s="167">
        <f>R111*AE111*Sources!$C$13</f>
        <v/>
      </c>
      <c r="AI111" s="47">
        <f>1+COUNTIFS($D$7:$D$406,D111,$Q$7:$Q$406,"&gt;"&amp;Q111)</f>
        <v/>
      </c>
      <c r="AJ111" s="47">
        <f>COUNTIF($D$7:$D$406,D111)</f>
        <v/>
      </c>
      <c r="AK111" s="168">
        <f>SUMIF($D$7:$D$406,D111,$Q$7:$Q$406)</f>
        <v/>
      </c>
      <c r="AL111" s="48" t="inlineStr">
        <is>
          <t>https://www.openstreetmap.org/?mlat=51.1182445&amp;mlon=13.7735549#map=19/51.1182445/13.7735549</t>
        </is>
      </c>
    </row>
    <row r="112" ht="15" customHeight="1" s="94">
      <c r="A112" s="47" t="n">
        <v>106</v>
      </c>
      <c r="B112" s="48" t="inlineStr">
        <is>
          <t>O0945</t>
        </is>
      </c>
      <c r="C112" s="48" t="inlineStr">
        <is>
          <t>Bischofsweg / Königsbrücker Straße</t>
        </is>
      </c>
      <c r="D112" s="48" t="inlineStr">
        <is>
          <t>Semper-Oberschule (Schule in freier Trägerschaft)</t>
        </is>
      </c>
      <c r="E112" s="48" t="inlineStr">
        <is>
          <t>Jordanstraße 7, 01099 Dresden</t>
        </is>
      </c>
      <c r="F112" s="48" t="inlineStr">
        <is>
          <t>Dresden</t>
        </is>
      </c>
      <c r="G112" s="165" t="n">
        <v>306.7</v>
      </c>
      <c r="H112" s="166" t="n">
        <v>13.750552836</v>
      </c>
      <c r="I112" s="166" t="n">
        <v>51.0714052415001</v>
      </c>
      <c r="J112" s="47">
        <f>COUNTIF(Accident_Events!$B$5:$B$4031,B112)</f>
        <v/>
      </c>
      <c r="K112" s="47">
        <f>COUNTIFS(Accident_Events!$B$5:$B$4031,B112,Accident_Events!$G$5:$G$4031,1)</f>
        <v/>
      </c>
      <c r="L112" s="47">
        <f>COUNTIFS(Accident_Events!$B$5:$B$4031,B112,Accident_Events!$G$5:$G$4031,2)</f>
        <v/>
      </c>
      <c r="M112" s="47">
        <f>COUNTIFS(Accident_Events!$B$5:$B$4031,B112,Accident_Events!$G$5:$G$4031,3)</f>
        <v/>
      </c>
      <c r="N112" s="167">
        <f>K112*Sources!$F$24</f>
        <v/>
      </c>
      <c r="O112" s="167">
        <f>L112*Sources!$F$25</f>
        <v/>
      </c>
      <c r="P112" s="167">
        <f>M112*Sources!$F$26</f>
        <v/>
      </c>
      <c r="Q112" s="168">
        <f>SUM(N112:P112)</f>
        <v/>
      </c>
      <c r="R112" s="167">
        <f>Q112/Sources!$C$6</f>
        <v/>
      </c>
      <c r="S112" s="48" t="inlineStr">
        <is>
          <t>Major arterial road</t>
        </is>
      </c>
      <c r="T112" s="48" t="inlineStr">
        <is>
          <t>Junction</t>
        </is>
      </c>
      <c r="U112" s="48" t="n">
        <v>2</v>
      </c>
      <c r="V112" s="48" t="inlineStr">
        <is>
          <t>yes</t>
        </is>
      </c>
      <c r="W112" s="48" t="inlineStr">
        <is>
          <t>yes</t>
        </is>
      </c>
      <c r="X112" s="48" t="inlineStr">
        <is>
          <t>not found</t>
        </is>
      </c>
      <c r="Y112" s="48" t="inlineStr">
        <is>
          <t>yes</t>
        </is>
      </c>
      <c r="Z112" s="53" t="inlineStr">
        <is>
          <t>B</t>
        </is>
      </c>
      <c r="AA112" s="53" t="inlineStr">
        <is>
          <t>Standard road area/main or collector road, or up to 3 lanes → cost class B.</t>
        </is>
      </c>
      <c r="AB112" s="168">
        <f>Sources!$C$17</f>
        <v/>
      </c>
      <c r="AC112" s="169">
        <f>Sources!$C$7</f>
        <v/>
      </c>
      <c r="AD112" s="170">
        <f>Sources!$C$8</f>
        <v/>
      </c>
      <c r="AE112" s="169">
        <f>Sources!$C$9</f>
        <v/>
      </c>
      <c r="AF112" s="167">
        <f>R112*AC112*Sources!$C$13</f>
        <v/>
      </c>
      <c r="AG112" s="168">
        <f>R112*AD112*Sources!$C$13</f>
        <v/>
      </c>
      <c r="AH112" s="167">
        <f>R112*AE112*Sources!$C$13</f>
        <v/>
      </c>
      <c r="AI112" s="47">
        <f>1+COUNTIFS($D$7:$D$406,D112,$Q$7:$Q$406,"&gt;"&amp;Q112)</f>
        <v/>
      </c>
      <c r="AJ112" s="47">
        <f>COUNTIF($D$7:$D$406,D112)</f>
        <v/>
      </c>
      <c r="AK112" s="168">
        <f>SUMIF($D$7:$D$406,D112,$Q$7:$Q$406)</f>
        <v/>
      </c>
      <c r="AL112" s="48" t="inlineStr">
        <is>
          <t>https://www.openstreetmap.org/?mlat=51.0714052&amp;mlon=13.7505528#map=19/51.0714052/13.7505528</t>
        </is>
      </c>
    </row>
    <row r="113" ht="15" customHeight="1" s="94">
      <c r="A113" s="47" t="n">
        <v>107</v>
      </c>
      <c r="B113" s="48" t="inlineStr">
        <is>
          <t>O0153</t>
        </is>
      </c>
      <c r="C113" s="48" t="inlineStr">
        <is>
          <t>Zwickauer Straße / Reichsstraße</t>
        </is>
      </c>
      <c r="D113" s="48" t="inlineStr">
        <is>
          <t>Berufsbildende Schule "Gerd Condé" Berufsschule der F+U Sachsen gGmbH (Schule in freier Trägerschaft)</t>
        </is>
      </c>
      <c r="E113" s="48" t="inlineStr">
        <is>
          <t>Stollberger Straße 40, 09119 Chemnitz</t>
        </is>
      </c>
      <c r="F113" s="48" t="inlineStr">
        <is>
          <t>Chemnitz</t>
        </is>
      </c>
      <c r="G113" s="165" t="n">
        <v>371.2</v>
      </c>
      <c r="H113" s="166" t="n">
        <v>12.9087903420001</v>
      </c>
      <c r="I113" s="166" t="n">
        <v>50.8268351945</v>
      </c>
      <c r="J113" s="47">
        <f>COUNTIF(Accident_Events!$B$5:$B$4031,B113)</f>
        <v/>
      </c>
      <c r="K113" s="47">
        <f>COUNTIFS(Accident_Events!$B$5:$B$4031,B113,Accident_Events!$G$5:$G$4031,1)</f>
        <v/>
      </c>
      <c r="L113" s="47">
        <f>COUNTIFS(Accident_Events!$B$5:$B$4031,B113,Accident_Events!$G$5:$G$4031,2)</f>
        <v/>
      </c>
      <c r="M113" s="47">
        <f>COUNTIFS(Accident_Events!$B$5:$B$4031,B113,Accident_Events!$G$5:$G$4031,3)</f>
        <v/>
      </c>
      <c r="N113" s="167">
        <f>K113*Sources!$F$24</f>
        <v/>
      </c>
      <c r="O113" s="167">
        <f>L113*Sources!$F$25</f>
        <v/>
      </c>
      <c r="P113" s="167">
        <f>M113*Sources!$F$26</f>
        <v/>
      </c>
      <c r="Q113" s="168">
        <f>SUM(N113:P113)</f>
        <v/>
      </c>
      <c r="R113" s="167">
        <f>Q113/Sources!$C$6</f>
        <v/>
      </c>
      <c r="S113" s="48" t="inlineStr">
        <is>
          <t>Major arterial road</t>
        </is>
      </c>
      <c r="T113" s="48" t="inlineStr">
        <is>
          <t>Junction</t>
        </is>
      </c>
      <c r="U113" s="48" t="n">
        <v>3</v>
      </c>
      <c r="V113" s="48" t="inlineStr">
        <is>
          <t>not found</t>
        </is>
      </c>
      <c r="W113" s="48" t="inlineStr">
        <is>
          <t>yes</t>
        </is>
      </c>
      <c r="X113" s="48" t="inlineStr">
        <is>
          <t>not found</t>
        </is>
      </c>
      <c r="Y113" s="48" t="inlineStr">
        <is>
          <t>yes</t>
        </is>
      </c>
      <c r="Z113" s="53" t="inlineStr">
        <is>
          <t>B</t>
        </is>
      </c>
      <c r="AA113" s="53" t="inlineStr">
        <is>
          <t>Standard road area/main or collector road, or up to 3 lanes → cost class B.</t>
        </is>
      </c>
      <c r="AB113" s="168">
        <f>Sources!$C$17</f>
        <v/>
      </c>
      <c r="AC113" s="169">
        <f>Sources!$C$7</f>
        <v/>
      </c>
      <c r="AD113" s="170">
        <f>Sources!$C$8</f>
        <v/>
      </c>
      <c r="AE113" s="169">
        <f>Sources!$C$9</f>
        <v/>
      </c>
      <c r="AF113" s="167">
        <f>R113*AC113*Sources!$C$13</f>
        <v/>
      </c>
      <c r="AG113" s="168">
        <f>R113*AD113*Sources!$C$13</f>
        <v/>
      </c>
      <c r="AH113" s="167">
        <f>R113*AE113*Sources!$C$13</f>
        <v/>
      </c>
      <c r="AI113" s="47">
        <f>1+COUNTIFS($D$7:$D$406,D113,$Q$7:$Q$406,"&gt;"&amp;Q113)</f>
        <v/>
      </c>
      <c r="AJ113" s="47">
        <f>COUNTIF($D$7:$D$406,D113)</f>
        <v/>
      </c>
      <c r="AK113" s="168">
        <f>SUMIF($D$7:$D$406,D113,$Q$7:$Q$406)</f>
        <v/>
      </c>
      <c r="AL113" s="48" t="inlineStr">
        <is>
          <t>https://www.openstreetmap.org/?mlat=50.8268352&amp;mlon=12.9087903#map=19/50.8268352/12.9087903</t>
        </is>
      </c>
    </row>
    <row r="114" ht="15" customHeight="1" s="94">
      <c r="A114" s="47" t="n">
        <v>108</v>
      </c>
      <c r="B114" s="48" t="inlineStr">
        <is>
          <t>O0600</t>
        </is>
      </c>
      <c r="C114" s="48" t="inlineStr">
        <is>
          <t>Sachsenplatz / Sachsenallee</t>
        </is>
      </c>
      <c r="D114" s="48" t="inlineStr">
        <is>
          <t>Bertolt-Brecht-Gymnasium Dresden</t>
        </is>
      </c>
      <c r="E114" s="48" t="inlineStr">
        <is>
          <t>Terrassenufer 15, 01069 Dresden</t>
        </is>
      </c>
      <c r="F114" s="48" t="inlineStr">
        <is>
          <t>Dresden</t>
        </is>
      </c>
      <c r="G114" s="165" t="n">
        <v>499</v>
      </c>
      <c r="H114" s="166" t="n">
        <v>13.75657432875</v>
      </c>
      <c r="I114" s="166" t="n">
        <v>51.0550969920001</v>
      </c>
      <c r="J114" s="47">
        <f>COUNTIF(Accident_Events!$B$5:$B$4031,B114)</f>
        <v/>
      </c>
      <c r="K114" s="47">
        <f>COUNTIFS(Accident_Events!$B$5:$B$4031,B114,Accident_Events!$G$5:$G$4031,1)</f>
        <v/>
      </c>
      <c r="L114" s="47">
        <f>COUNTIFS(Accident_Events!$B$5:$B$4031,B114,Accident_Events!$G$5:$G$4031,2)</f>
        <v/>
      </c>
      <c r="M114" s="47">
        <f>COUNTIFS(Accident_Events!$B$5:$B$4031,B114,Accident_Events!$G$5:$G$4031,3)</f>
        <v/>
      </c>
      <c r="N114" s="167">
        <f>K114*Sources!$F$24</f>
        <v/>
      </c>
      <c r="O114" s="167">
        <f>L114*Sources!$F$25</f>
        <v/>
      </c>
      <c r="P114" s="167">
        <f>M114*Sources!$F$26</f>
        <v/>
      </c>
      <c r="Q114" s="168">
        <f>SUM(N114:P114)</f>
        <v/>
      </c>
      <c r="R114" s="167">
        <f>Q114/Sources!$C$6</f>
        <v/>
      </c>
      <c r="S114" s="48" t="inlineStr">
        <is>
          <t>Important main/connecting road</t>
        </is>
      </c>
      <c r="T114" s="48" t="inlineStr">
        <is>
          <t>Junction</t>
        </is>
      </c>
      <c r="U114" s="48" t="n">
        <v>2</v>
      </c>
      <c r="V114" s="48" t="inlineStr">
        <is>
          <t>not found</t>
        </is>
      </c>
      <c r="W114" s="48" t="inlineStr">
        <is>
          <t>yes</t>
        </is>
      </c>
      <c r="X114" s="48" t="inlineStr">
        <is>
          <t>not found</t>
        </is>
      </c>
      <c r="Y114" s="48" t="inlineStr">
        <is>
          <t>yes</t>
        </is>
      </c>
      <c r="Z114" s="53" t="inlineStr">
        <is>
          <t>B</t>
        </is>
      </c>
      <c r="AA114" s="53" t="inlineStr">
        <is>
          <t>Standard road area/main or collector road, or up to 3 lanes → cost class B.</t>
        </is>
      </c>
      <c r="AB114" s="168">
        <f>Sources!$C$17</f>
        <v/>
      </c>
      <c r="AC114" s="169">
        <f>Sources!$C$7</f>
        <v/>
      </c>
      <c r="AD114" s="170">
        <f>Sources!$C$8</f>
        <v/>
      </c>
      <c r="AE114" s="169">
        <f>Sources!$C$9</f>
        <v/>
      </c>
      <c r="AF114" s="167">
        <f>R114*AC114*Sources!$C$13</f>
        <v/>
      </c>
      <c r="AG114" s="168">
        <f>R114*AD114*Sources!$C$13</f>
        <v/>
      </c>
      <c r="AH114" s="167">
        <f>R114*AE114*Sources!$C$13</f>
        <v/>
      </c>
      <c r="AI114" s="47">
        <f>1+COUNTIFS($D$7:$D$406,D114,$Q$7:$Q$406,"&gt;"&amp;Q114)</f>
        <v/>
      </c>
      <c r="AJ114" s="47">
        <f>COUNTIF($D$7:$D$406,D114)</f>
        <v/>
      </c>
      <c r="AK114" s="168">
        <f>SUMIF($D$7:$D$406,D114,$Q$7:$Q$406)</f>
        <v/>
      </c>
      <c r="AL114" s="48" t="inlineStr">
        <is>
          <t>https://www.openstreetmap.org/?mlat=51.0550970&amp;mlon=13.7565743#map=19/51.0550970/13.7565743</t>
        </is>
      </c>
    </row>
    <row r="115" ht="15" customHeight="1" s="94">
      <c r="A115" s="47" t="n">
        <v>109</v>
      </c>
      <c r="B115" s="48" t="inlineStr">
        <is>
          <t>O1046</t>
        </is>
      </c>
      <c r="C115" s="48" t="inlineStr">
        <is>
          <t>Wallstraße / Bebelplatz</t>
        </is>
      </c>
      <c r="D115" s="48" t="inlineStr">
        <is>
          <t>Berufliches Schulzentrum für Agrarwirtschaft, Ernährung und Hauswirtschaft Freiberg mit Fachschulzentrum Freiberg-Zug</t>
        </is>
      </c>
      <c r="E115" s="48" t="inlineStr">
        <is>
          <t>Turnerstraße 5, 09599 Freiberg</t>
        </is>
      </c>
      <c r="F115" s="48" t="inlineStr">
        <is>
          <t>Freiberg</t>
        </is>
      </c>
      <c r="G115" s="165" t="n">
        <v>195.6</v>
      </c>
      <c r="H115" s="166" t="n">
        <v>13.3388457400001</v>
      </c>
      <c r="I115" s="166" t="n">
        <v>50.9143882550001</v>
      </c>
      <c r="J115" s="47">
        <f>COUNTIF(Accident_Events!$B$5:$B$4031,B115)</f>
        <v/>
      </c>
      <c r="K115" s="47">
        <f>COUNTIFS(Accident_Events!$B$5:$B$4031,B115,Accident_Events!$G$5:$G$4031,1)</f>
        <v/>
      </c>
      <c r="L115" s="47">
        <f>COUNTIFS(Accident_Events!$B$5:$B$4031,B115,Accident_Events!$G$5:$G$4031,2)</f>
        <v/>
      </c>
      <c r="M115" s="47">
        <f>COUNTIFS(Accident_Events!$B$5:$B$4031,B115,Accident_Events!$G$5:$G$4031,3)</f>
        <v/>
      </c>
      <c r="N115" s="167">
        <f>K115*Sources!$F$24</f>
        <v/>
      </c>
      <c r="O115" s="167">
        <f>L115*Sources!$F$25</f>
        <v/>
      </c>
      <c r="P115" s="167">
        <f>M115*Sources!$F$26</f>
        <v/>
      </c>
      <c r="Q115" s="168">
        <f>SUM(N115:P115)</f>
        <v/>
      </c>
      <c r="R115" s="167">
        <f>Q115/Sources!$C$6</f>
        <v/>
      </c>
      <c r="S115" s="48" t="inlineStr">
        <is>
          <t>Link road of a major arterial road</t>
        </is>
      </c>
      <c r="T115" s="48" t="inlineStr">
        <is>
          <t>Junction</t>
        </is>
      </c>
      <c r="U115" s="48" t="n">
        <v>4</v>
      </c>
      <c r="V115" s="48" t="inlineStr">
        <is>
          <t>yes</t>
        </is>
      </c>
      <c r="W115" s="48" t="inlineStr">
        <is>
          <t>yes</t>
        </is>
      </c>
      <c r="X115" s="48" t="inlineStr">
        <is>
          <t>not found</t>
        </is>
      </c>
      <c r="Y115" s="48" t="inlineStr">
        <is>
          <t>not found</t>
        </is>
      </c>
      <c r="Z115" s="53" t="inlineStr">
        <is>
          <t>C</t>
        </is>
      </c>
      <c r="AA115" s="53" t="inlineStr">
        <is>
          <t>4 or more lanes: large road cross-section → cost class C.</t>
        </is>
      </c>
      <c r="AB115" s="168">
        <f>Sources!$C$17</f>
        <v/>
      </c>
      <c r="AC115" s="169">
        <f>Sources!$C$7</f>
        <v/>
      </c>
      <c r="AD115" s="170">
        <f>Sources!$C$8</f>
        <v/>
      </c>
      <c r="AE115" s="169">
        <f>Sources!$C$9</f>
        <v/>
      </c>
      <c r="AF115" s="167">
        <f>R115*AC115*Sources!$C$13</f>
        <v/>
      </c>
      <c r="AG115" s="168">
        <f>R115*AD115*Sources!$C$13</f>
        <v/>
      </c>
      <c r="AH115" s="167">
        <f>R115*AE115*Sources!$C$13</f>
        <v/>
      </c>
      <c r="AI115" s="47">
        <f>1+COUNTIFS($D$7:$D$406,D115,$Q$7:$Q$406,"&gt;"&amp;Q115)</f>
        <v/>
      </c>
      <c r="AJ115" s="47">
        <f>COUNTIF($D$7:$D$406,D115)</f>
        <v/>
      </c>
      <c r="AK115" s="168">
        <f>SUMIF($D$7:$D$406,D115,$Q$7:$Q$406)</f>
        <v/>
      </c>
      <c r="AL115" s="48" t="inlineStr">
        <is>
          <t>https://www.openstreetmap.org/?mlat=50.9143883&amp;mlon=13.3388457#map=19/50.9143883/13.3388457</t>
        </is>
      </c>
    </row>
    <row r="116" ht="15" customHeight="1" s="94">
      <c r="A116" s="47" t="n">
        <v>110</v>
      </c>
      <c r="B116" s="48" t="inlineStr">
        <is>
          <t>O1329</t>
        </is>
      </c>
      <c r="C116" s="48" t="inlineStr">
        <is>
          <t>Georg-Schumann-Straße / Lindenthaler Straße</t>
        </is>
      </c>
      <c r="D116" s="48" t="inlineStr">
        <is>
          <t>Aktive Schule Leipzig - Freie Grundschule (Schule in freier Trägerschaft)</t>
        </is>
      </c>
      <c r="E116" s="48" t="inlineStr">
        <is>
          <t>Eisenacher Straße 40a, 04155 Leipzig</t>
        </is>
      </c>
      <c r="F116" s="48" t="inlineStr">
        <is>
          <t>Leipzig</t>
        </is>
      </c>
      <c r="G116" s="165" t="n">
        <v>142.6</v>
      </c>
      <c r="H116" s="166" t="n">
        <v>12.3652495740001</v>
      </c>
      <c r="I116" s="166" t="n">
        <v>51.362472026</v>
      </c>
      <c r="J116" s="47">
        <f>COUNTIF(Accident_Events!$B$5:$B$4031,B116)</f>
        <v/>
      </c>
      <c r="K116" s="47">
        <f>COUNTIFS(Accident_Events!$B$5:$B$4031,B116,Accident_Events!$G$5:$G$4031,1)</f>
        <v/>
      </c>
      <c r="L116" s="47">
        <f>COUNTIFS(Accident_Events!$B$5:$B$4031,B116,Accident_Events!$G$5:$G$4031,2)</f>
        <v/>
      </c>
      <c r="M116" s="47">
        <f>COUNTIFS(Accident_Events!$B$5:$B$4031,B116,Accident_Events!$G$5:$G$4031,3)</f>
        <v/>
      </c>
      <c r="N116" s="167">
        <f>K116*Sources!$F$24</f>
        <v/>
      </c>
      <c r="O116" s="167">
        <f>L116*Sources!$F$25</f>
        <v/>
      </c>
      <c r="P116" s="167">
        <f>M116*Sources!$F$26</f>
        <v/>
      </c>
      <c r="Q116" s="168">
        <f>SUM(N116:P116)</f>
        <v/>
      </c>
      <c r="R116" s="167">
        <f>Q116/Sources!$C$6</f>
        <v/>
      </c>
      <c r="S116" s="48" t="inlineStr">
        <is>
          <t>Access/service road</t>
        </is>
      </c>
      <c r="T116" s="48" t="inlineStr">
        <is>
          <t>Junction</t>
        </is>
      </c>
      <c r="U116" s="48" t="n">
        <v>1</v>
      </c>
      <c r="V116" s="48" t="inlineStr">
        <is>
          <t>yes</t>
        </is>
      </c>
      <c r="W116" s="48" t="inlineStr">
        <is>
          <t>yes</t>
        </is>
      </c>
      <c r="X116" s="48" t="inlineStr">
        <is>
          <t>yes</t>
        </is>
      </c>
      <c r="Y116" s="48" t="inlineStr">
        <is>
          <t>not found</t>
        </is>
      </c>
      <c r="Z116" s="53" t="inlineStr">
        <is>
          <t>A</t>
        </is>
      </c>
      <c r="AA116" s="53" t="inlineStr">
        <is>
          <t>Simple side/residential road with at most 2 lanes → cost class A.</t>
        </is>
      </c>
      <c r="AB116" s="168">
        <f>Sources!$C$17</f>
        <v/>
      </c>
      <c r="AC116" s="169">
        <f>Sources!$C$7</f>
        <v/>
      </c>
      <c r="AD116" s="170">
        <f>Sources!$C$8</f>
        <v/>
      </c>
      <c r="AE116" s="169">
        <f>Sources!$C$9</f>
        <v/>
      </c>
      <c r="AF116" s="167">
        <f>R116*AC116*Sources!$C$13</f>
        <v/>
      </c>
      <c r="AG116" s="168">
        <f>R116*AD116*Sources!$C$13</f>
        <v/>
      </c>
      <c r="AH116" s="167">
        <f>R116*AE116*Sources!$C$13</f>
        <v/>
      </c>
      <c r="AI116" s="47">
        <f>1+COUNTIFS($D$7:$D$406,D116,$Q$7:$Q$406,"&gt;"&amp;Q116)</f>
        <v/>
      </c>
      <c r="AJ116" s="47">
        <f>COUNTIF($D$7:$D$406,D116)</f>
        <v/>
      </c>
      <c r="AK116" s="168">
        <f>SUMIF($D$7:$D$406,D116,$Q$7:$Q$406)</f>
        <v/>
      </c>
      <c r="AL116" s="48" t="inlineStr">
        <is>
          <t>https://www.openstreetmap.org/?mlat=51.3624720&amp;mlon=12.3652496#map=19/51.3624720/12.3652496</t>
        </is>
      </c>
    </row>
    <row r="117" ht="15" customHeight="1" s="94">
      <c r="A117" s="47" t="n">
        <v>111</v>
      </c>
      <c r="B117" s="48" t="inlineStr">
        <is>
          <t>O1545</t>
        </is>
      </c>
      <c r="C117" s="48" t="inlineStr">
        <is>
          <t>Klasingstraße / Dresdner Straße</t>
        </is>
      </c>
      <c r="D117" s="48" t="inlineStr">
        <is>
          <t>Henriette-Goldschmidt-Schule - Berufliches Schulzentrum der Stadt Leipzig</t>
        </is>
      </c>
      <c r="E117" s="48" t="inlineStr">
        <is>
          <t>Goldschmidtstraße 20, 04103 Leipzig</t>
        </is>
      </c>
      <c r="F117" s="48" t="inlineStr">
        <is>
          <t>Leipzig</t>
        </is>
      </c>
      <c r="G117" s="165" t="n">
        <v>118.4</v>
      </c>
      <c r="H117" s="166" t="n">
        <v>12.398279395</v>
      </c>
      <c r="I117" s="166" t="n">
        <v>51.339249857</v>
      </c>
      <c r="J117" s="47">
        <f>COUNTIF(Accident_Events!$B$5:$B$4031,B117)</f>
        <v/>
      </c>
      <c r="K117" s="47">
        <f>COUNTIFS(Accident_Events!$B$5:$B$4031,B117,Accident_Events!$G$5:$G$4031,1)</f>
        <v/>
      </c>
      <c r="L117" s="47">
        <f>COUNTIFS(Accident_Events!$B$5:$B$4031,B117,Accident_Events!$G$5:$G$4031,2)</f>
        <v/>
      </c>
      <c r="M117" s="47">
        <f>COUNTIFS(Accident_Events!$B$5:$B$4031,B117,Accident_Events!$G$5:$G$4031,3)</f>
        <v/>
      </c>
      <c r="N117" s="167">
        <f>K117*Sources!$F$24</f>
        <v/>
      </c>
      <c r="O117" s="167">
        <f>L117*Sources!$F$25</f>
        <v/>
      </c>
      <c r="P117" s="167">
        <f>M117*Sources!$F$26</f>
        <v/>
      </c>
      <c r="Q117" s="168">
        <f>SUM(N117:P117)</f>
        <v/>
      </c>
      <c r="R117" s="167">
        <f>Q117/Sources!$C$6</f>
        <v/>
      </c>
      <c r="S117" s="48" t="inlineStr">
        <is>
          <t>Important main/connecting road</t>
        </is>
      </c>
      <c r="T117" s="48" t="inlineStr">
        <is>
          <t>Junction</t>
        </is>
      </c>
      <c r="U117" s="48" t="n">
        <v>2</v>
      </c>
      <c r="V117" s="48" t="inlineStr">
        <is>
          <t>not found</t>
        </is>
      </c>
      <c r="W117" s="48" t="inlineStr">
        <is>
          <t>yes</t>
        </is>
      </c>
      <c r="X117" s="48" t="inlineStr">
        <is>
          <t>not found</t>
        </is>
      </c>
      <c r="Y117" s="48" t="inlineStr">
        <is>
          <t>yes</t>
        </is>
      </c>
      <c r="Z117" s="53" t="inlineStr">
        <is>
          <t>B</t>
        </is>
      </c>
      <c r="AA117" s="53" t="inlineStr">
        <is>
          <t>Standard road area/main or collector road, or up to 3 lanes → cost class B.</t>
        </is>
      </c>
      <c r="AB117" s="168">
        <f>Sources!$C$17</f>
        <v/>
      </c>
      <c r="AC117" s="169">
        <f>Sources!$C$7</f>
        <v/>
      </c>
      <c r="AD117" s="170">
        <f>Sources!$C$8</f>
        <v/>
      </c>
      <c r="AE117" s="169">
        <f>Sources!$C$9</f>
        <v/>
      </c>
      <c r="AF117" s="167">
        <f>R117*AC117*Sources!$C$13</f>
        <v/>
      </c>
      <c r="AG117" s="168">
        <f>R117*AD117*Sources!$C$13</f>
        <v/>
      </c>
      <c r="AH117" s="167">
        <f>R117*AE117*Sources!$C$13</f>
        <v/>
      </c>
      <c r="AI117" s="47">
        <f>1+COUNTIFS($D$7:$D$406,D117,$Q$7:$Q$406,"&gt;"&amp;Q117)</f>
        <v/>
      </c>
      <c r="AJ117" s="47">
        <f>COUNTIF($D$7:$D$406,D117)</f>
        <v/>
      </c>
      <c r="AK117" s="168">
        <f>SUMIF($D$7:$D$406,D117,$Q$7:$Q$406)</f>
        <v/>
      </c>
      <c r="AL117" s="48" t="inlineStr">
        <is>
          <t>https://www.openstreetmap.org/?mlat=51.3392499&amp;mlon=12.3982794#map=19/51.3392499/12.3982794</t>
        </is>
      </c>
    </row>
    <row r="118" ht="15" customHeight="1" s="94">
      <c r="A118" s="47" t="n">
        <v>112</v>
      </c>
      <c r="B118" s="48" t="inlineStr">
        <is>
          <t>O1738</t>
        </is>
      </c>
      <c r="C118" s="48" t="inlineStr">
        <is>
          <t>Könneritzstraße / Schnorrstraße</t>
        </is>
      </c>
      <c r="D118" s="48" t="inlineStr">
        <is>
          <t>Schule am Auwald - Grundschule der Stadt Leipzig</t>
        </is>
      </c>
      <c r="E118" s="48" t="inlineStr">
        <is>
          <t>Rödelstraße 6, 04229 Leipzig</t>
        </is>
      </c>
      <c r="F118" s="48" t="inlineStr">
        <is>
          <t>Leipzig</t>
        </is>
      </c>
      <c r="G118" s="165" t="n">
        <v>311.2</v>
      </c>
      <c r="H118" s="166" t="n">
        <v>12.3425186685001</v>
      </c>
      <c r="I118" s="166" t="n">
        <v>51.3215963630001</v>
      </c>
      <c r="J118" s="47">
        <f>COUNTIF(Accident_Events!$B$5:$B$4031,B118)</f>
        <v/>
      </c>
      <c r="K118" s="47">
        <f>COUNTIFS(Accident_Events!$B$5:$B$4031,B118,Accident_Events!$G$5:$G$4031,1)</f>
        <v/>
      </c>
      <c r="L118" s="47">
        <f>COUNTIFS(Accident_Events!$B$5:$B$4031,B118,Accident_Events!$G$5:$G$4031,2)</f>
        <v/>
      </c>
      <c r="M118" s="47">
        <f>COUNTIFS(Accident_Events!$B$5:$B$4031,B118,Accident_Events!$G$5:$G$4031,3)</f>
        <v/>
      </c>
      <c r="N118" s="167">
        <f>K118*Sources!$F$24</f>
        <v/>
      </c>
      <c r="O118" s="167">
        <f>L118*Sources!$F$25</f>
        <v/>
      </c>
      <c r="P118" s="167">
        <f>M118*Sources!$F$26</f>
        <v/>
      </c>
      <c r="Q118" s="168">
        <f>SUM(N118:P118)</f>
        <v/>
      </c>
      <c r="R118" s="167">
        <f>Q118/Sources!$C$6</f>
        <v/>
      </c>
      <c r="S118" s="48" t="inlineStr">
        <is>
          <t>Important main/connecting road</t>
        </is>
      </c>
      <c r="T118" s="48" t="inlineStr">
        <is>
          <t>Junction</t>
        </is>
      </c>
      <c r="U118" s="48" t="n">
        <v>2</v>
      </c>
      <c r="V118" s="48" t="inlineStr">
        <is>
          <t>yes</t>
        </is>
      </c>
      <c r="W118" s="48" t="inlineStr">
        <is>
          <t>not found</t>
        </is>
      </c>
      <c r="X118" s="48" t="inlineStr">
        <is>
          <t>not found</t>
        </is>
      </c>
      <c r="Y118" s="48" t="inlineStr">
        <is>
          <t>yes</t>
        </is>
      </c>
      <c r="Z118" s="53" t="inlineStr">
        <is>
          <t>B</t>
        </is>
      </c>
      <c r="AA118" s="53" t="inlineStr">
        <is>
          <t>Standard road area/main or collector road, or up to 3 lanes → cost class B.</t>
        </is>
      </c>
      <c r="AB118" s="168">
        <f>Sources!$C$17</f>
        <v/>
      </c>
      <c r="AC118" s="169">
        <f>Sources!$C$7</f>
        <v/>
      </c>
      <c r="AD118" s="170">
        <f>Sources!$C$8</f>
        <v/>
      </c>
      <c r="AE118" s="169">
        <f>Sources!$C$9</f>
        <v/>
      </c>
      <c r="AF118" s="167">
        <f>R118*AC118*Sources!$C$13</f>
        <v/>
      </c>
      <c r="AG118" s="168">
        <f>R118*AD118*Sources!$C$13</f>
        <v/>
      </c>
      <c r="AH118" s="167">
        <f>R118*AE118*Sources!$C$13</f>
        <v/>
      </c>
      <c r="AI118" s="47">
        <f>1+COUNTIFS($D$7:$D$406,D118,$Q$7:$Q$406,"&gt;"&amp;Q118)</f>
        <v/>
      </c>
      <c r="AJ118" s="47">
        <f>COUNTIF($D$7:$D$406,D118)</f>
        <v/>
      </c>
      <c r="AK118" s="168">
        <f>SUMIF($D$7:$D$406,D118,$Q$7:$Q$406)</f>
        <v/>
      </c>
      <c r="AL118" s="48" t="inlineStr">
        <is>
          <t>https://www.openstreetmap.org/?mlat=51.3215964&amp;mlon=12.3425187#map=19/51.3215964/12.3425187</t>
        </is>
      </c>
    </row>
    <row r="119" ht="15" customHeight="1" s="94">
      <c r="A119" s="47" t="n">
        <v>113</v>
      </c>
      <c r="B119" s="48" t="inlineStr">
        <is>
          <t>O2245</t>
        </is>
      </c>
      <c r="C119" s="48" t="inlineStr">
        <is>
          <t>Neusalzaer Straße / Äußere Weberstraße</t>
        </is>
      </c>
      <c r="D119" s="48" t="inlineStr">
        <is>
          <t>Richard-von-Schlieben-Oberschule</t>
        </is>
      </c>
      <c r="E119" s="48" t="inlineStr">
        <is>
          <t>Schliebenstraße 19, 02763 Zittau</t>
        </is>
      </c>
      <c r="F119" s="48" t="inlineStr">
        <is>
          <t>Zittau</t>
        </is>
      </c>
      <c r="G119" s="165" t="n">
        <v>443.3</v>
      </c>
      <c r="H119" s="166" t="n">
        <v>14.785574707</v>
      </c>
      <c r="I119" s="166" t="n">
        <v>50.89913384</v>
      </c>
      <c r="J119" s="47">
        <f>COUNTIF(Accident_Events!$B$5:$B$4031,B119)</f>
        <v/>
      </c>
      <c r="K119" s="47">
        <f>COUNTIFS(Accident_Events!$B$5:$B$4031,B119,Accident_Events!$G$5:$G$4031,1)</f>
        <v/>
      </c>
      <c r="L119" s="47">
        <f>COUNTIFS(Accident_Events!$B$5:$B$4031,B119,Accident_Events!$G$5:$G$4031,2)</f>
        <v/>
      </c>
      <c r="M119" s="47">
        <f>COUNTIFS(Accident_Events!$B$5:$B$4031,B119,Accident_Events!$G$5:$G$4031,3)</f>
        <v/>
      </c>
      <c r="N119" s="167">
        <f>K119*Sources!$F$24</f>
        <v/>
      </c>
      <c r="O119" s="167">
        <f>L119*Sources!$F$25</f>
        <v/>
      </c>
      <c r="P119" s="167">
        <f>M119*Sources!$F$26</f>
        <v/>
      </c>
      <c r="Q119" s="168">
        <f>SUM(N119:P119)</f>
        <v/>
      </c>
      <c r="R119" s="167">
        <f>Q119/Sources!$C$6</f>
        <v/>
      </c>
      <c r="S119" s="48" t="inlineStr">
        <is>
          <t>Major arterial road</t>
        </is>
      </c>
      <c r="T119" s="48" t="inlineStr">
        <is>
          <t>Junction</t>
        </is>
      </c>
      <c r="U119" s="48" t="n">
        <v>3</v>
      </c>
      <c r="V119" s="48" t="inlineStr">
        <is>
          <t>yes</t>
        </is>
      </c>
      <c r="W119" s="48" t="inlineStr">
        <is>
          <t>yes</t>
        </is>
      </c>
      <c r="X119" s="48" t="inlineStr">
        <is>
          <t>not found</t>
        </is>
      </c>
      <c r="Y119" s="48" t="inlineStr">
        <is>
          <t>yes</t>
        </is>
      </c>
      <c r="Z119" s="53" t="inlineStr">
        <is>
          <t>B</t>
        </is>
      </c>
      <c r="AA119" s="53" t="inlineStr">
        <is>
          <t>Standard road area/main or collector road, or up to 3 lanes → cost class B.</t>
        </is>
      </c>
      <c r="AB119" s="168">
        <f>Sources!$C$17</f>
        <v/>
      </c>
      <c r="AC119" s="169">
        <f>Sources!$C$7</f>
        <v/>
      </c>
      <c r="AD119" s="170">
        <f>Sources!$C$8</f>
        <v/>
      </c>
      <c r="AE119" s="169">
        <f>Sources!$C$9</f>
        <v/>
      </c>
      <c r="AF119" s="167">
        <f>R119*AC119*Sources!$C$13</f>
        <v/>
      </c>
      <c r="AG119" s="168">
        <f>R119*AD119*Sources!$C$13</f>
        <v/>
      </c>
      <c r="AH119" s="167">
        <f>R119*AE119*Sources!$C$13</f>
        <v/>
      </c>
      <c r="AI119" s="47">
        <f>1+COUNTIFS($D$7:$D$406,D119,$Q$7:$Q$406,"&gt;"&amp;Q119)</f>
        <v/>
      </c>
      <c r="AJ119" s="47">
        <f>COUNTIF($D$7:$D$406,D119)</f>
        <v/>
      </c>
      <c r="AK119" s="168">
        <f>SUMIF($D$7:$D$406,D119,$Q$7:$Q$406)</f>
        <v/>
      </c>
      <c r="AL119" s="48" t="inlineStr">
        <is>
          <t>https://www.openstreetmap.org/?mlat=50.8991338&amp;mlon=14.7855747#map=19/50.8991338/14.7855747</t>
        </is>
      </c>
    </row>
    <row r="120" ht="15" customHeight="1" s="94">
      <c r="A120" s="47" t="n">
        <v>114</v>
      </c>
      <c r="B120" s="48" t="inlineStr">
        <is>
          <t>O0949</t>
        </is>
      </c>
      <c r="C120" s="48" t="inlineStr">
        <is>
          <t>Friedrichstraße / Könneritzstraße</t>
        </is>
      </c>
      <c r="D120" s="48" t="inlineStr">
        <is>
          <t>Sozialpflegeschulen Heimerer GmbH Berufsfachschule für Physiotherapie, Ausbildungsziel Physiotherapeut (Schule in freier Trägerschaft)</t>
        </is>
      </c>
      <c r="E120" s="48" t="inlineStr">
        <is>
          <t>Weißeritzstraße 3, 01067 Dresden</t>
        </is>
      </c>
      <c r="F120" s="48" t="inlineStr">
        <is>
          <t>Dresden</t>
        </is>
      </c>
      <c r="G120" s="165" t="n">
        <v>208.7</v>
      </c>
      <c r="H120" s="166" t="n">
        <v>13.7260564830001</v>
      </c>
      <c r="I120" s="166" t="n">
        <v>51.0570381715</v>
      </c>
      <c r="J120" s="47">
        <f>COUNTIF(Accident_Events!$B$5:$B$4031,B120)</f>
        <v/>
      </c>
      <c r="K120" s="47">
        <f>COUNTIFS(Accident_Events!$B$5:$B$4031,B120,Accident_Events!$G$5:$G$4031,1)</f>
        <v/>
      </c>
      <c r="L120" s="47">
        <f>COUNTIFS(Accident_Events!$B$5:$B$4031,B120,Accident_Events!$G$5:$G$4031,2)</f>
        <v/>
      </c>
      <c r="M120" s="47">
        <f>COUNTIFS(Accident_Events!$B$5:$B$4031,B120,Accident_Events!$G$5:$G$4031,3)</f>
        <v/>
      </c>
      <c r="N120" s="167">
        <f>K120*Sources!$F$24</f>
        <v/>
      </c>
      <c r="O120" s="167">
        <f>L120*Sources!$F$25</f>
        <v/>
      </c>
      <c r="P120" s="167">
        <f>M120*Sources!$F$26</f>
        <v/>
      </c>
      <c r="Q120" s="168">
        <f>SUM(N120:P120)</f>
        <v/>
      </c>
      <c r="R120" s="167">
        <f>Q120/Sources!$C$6</f>
        <v/>
      </c>
      <c r="S120" s="48" t="inlineStr">
        <is>
          <t>Major arterial road</t>
        </is>
      </c>
      <c r="T120" s="48" t="inlineStr">
        <is>
          <t>Junction</t>
        </is>
      </c>
      <c r="U120" s="48" t="n">
        <v>3</v>
      </c>
      <c r="V120" s="48" t="inlineStr">
        <is>
          <t>yes</t>
        </is>
      </c>
      <c r="W120" s="48" t="inlineStr">
        <is>
          <t>not found</t>
        </is>
      </c>
      <c r="X120" s="48" t="inlineStr">
        <is>
          <t>not found</t>
        </is>
      </c>
      <c r="Y120" s="48" t="inlineStr">
        <is>
          <t>yes</t>
        </is>
      </c>
      <c r="Z120" s="53" t="inlineStr">
        <is>
          <t>B</t>
        </is>
      </c>
      <c r="AA120" s="53" t="inlineStr">
        <is>
          <t>Standard road area/main or collector road, or up to 3 lanes → cost class B.</t>
        </is>
      </c>
      <c r="AB120" s="168">
        <f>Sources!$C$17</f>
        <v/>
      </c>
      <c r="AC120" s="169">
        <f>Sources!$C$7</f>
        <v/>
      </c>
      <c r="AD120" s="170">
        <f>Sources!$C$8</f>
        <v/>
      </c>
      <c r="AE120" s="169">
        <f>Sources!$C$9</f>
        <v/>
      </c>
      <c r="AF120" s="167">
        <f>R120*AC120*Sources!$C$13</f>
        <v/>
      </c>
      <c r="AG120" s="168">
        <f>R120*AD120*Sources!$C$13</f>
        <v/>
      </c>
      <c r="AH120" s="167">
        <f>R120*AE120*Sources!$C$13</f>
        <v/>
      </c>
      <c r="AI120" s="47">
        <f>1+COUNTIFS($D$7:$D$406,D120,$Q$7:$Q$406,"&gt;"&amp;Q120)</f>
        <v/>
      </c>
      <c r="AJ120" s="47">
        <f>COUNTIF($D$7:$D$406,D120)</f>
        <v/>
      </c>
      <c r="AK120" s="168">
        <f>SUMIF($D$7:$D$406,D120,$Q$7:$Q$406)</f>
        <v/>
      </c>
      <c r="AL120" s="48" t="inlineStr">
        <is>
          <t>https://www.openstreetmap.org/?mlat=51.0570382&amp;mlon=13.7260565#map=19/51.0570382/13.7260565</t>
        </is>
      </c>
    </row>
    <row r="121" ht="15" customHeight="1" s="94">
      <c r="A121" s="47" t="n">
        <v>115</v>
      </c>
      <c r="B121" s="48" t="inlineStr">
        <is>
          <t>O1595</t>
        </is>
      </c>
      <c r="C121" s="48" t="inlineStr">
        <is>
          <t>Eutritzscher Straße / Roscherstraße</t>
        </is>
      </c>
      <c r="D121" s="48" t="inlineStr">
        <is>
          <t>Leibnizschule - Gymnasium der Stadt Leipzig</t>
        </is>
      </c>
      <c r="E121" s="48" t="inlineStr">
        <is>
          <t>Nordplatz 13, 04105 Leipzig</t>
        </is>
      </c>
      <c r="F121" s="48" t="inlineStr">
        <is>
          <t>Leipzig</t>
        </is>
      </c>
      <c r="G121" s="165" t="n">
        <v>159</v>
      </c>
      <c r="H121" s="166" t="n">
        <v>12.3765407856667</v>
      </c>
      <c r="I121" s="166" t="n">
        <v>51.3531908920001</v>
      </c>
      <c r="J121" s="47">
        <f>COUNTIF(Accident_Events!$B$5:$B$4031,B121)</f>
        <v/>
      </c>
      <c r="K121" s="47">
        <f>COUNTIFS(Accident_Events!$B$5:$B$4031,B121,Accident_Events!$G$5:$G$4031,1)</f>
        <v/>
      </c>
      <c r="L121" s="47">
        <f>COUNTIFS(Accident_Events!$B$5:$B$4031,B121,Accident_Events!$G$5:$G$4031,2)</f>
        <v/>
      </c>
      <c r="M121" s="47">
        <f>COUNTIFS(Accident_Events!$B$5:$B$4031,B121,Accident_Events!$G$5:$G$4031,3)</f>
        <v/>
      </c>
      <c r="N121" s="167">
        <f>K121*Sources!$F$24</f>
        <v/>
      </c>
      <c r="O121" s="167">
        <f>L121*Sources!$F$25</f>
        <v/>
      </c>
      <c r="P121" s="167">
        <f>M121*Sources!$F$26</f>
        <v/>
      </c>
      <c r="Q121" s="168">
        <f>SUM(N121:P121)</f>
        <v/>
      </c>
      <c r="R121" s="167">
        <f>Q121/Sources!$C$6</f>
        <v/>
      </c>
      <c r="S121" s="48" t="inlineStr">
        <is>
          <t>Important main/connecting road</t>
        </is>
      </c>
      <c r="T121" s="48" t="inlineStr">
        <is>
          <t>Junction</t>
        </is>
      </c>
      <c r="U121" s="48" t="n">
        <v>4</v>
      </c>
      <c r="V121" s="48" t="inlineStr">
        <is>
          <t>yes</t>
        </is>
      </c>
      <c r="W121" s="48" t="inlineStr">
        <is>
          <t>yes</t>
        </is>
      </c>
      <c r="X121" s="48" t="inlineStr">
        <is>
          <t>not found</t>
        </is>
      </c>
      <c r="Y121" s="48" t="inlineStr">
        <is>
          <t>not found</t>
        </is>
      </c>
      <c r="Z121" s="53" t="inlineStr">
        <is>
          <t>C</t>
        </is>
      </c>
      <c r="AA121" s="53" t="inlineStr">
        <is>
          <t>4 or more lanes: large road cross-section → cost class C.</t>
        </is>
      </c>
      <c r="AB121" s="168">
        <f>Sources!$C$17</f>
        <v/>
      </c>
      <c r="AC121" s="169">
        <f>Sources!$C$7</f>
        <v/>
      </c>
      <c r="AD121" s="170">
        <f>Sources!$C$8</f>
        <v/>
      </c>
      <c r="AE121" s="169">
        <f>Sources!$C$9</f>
        <v/>
      </c>
      <c r="AF121" s="167">
        <f>R121*AC121*Sources!$C$13</f>
        <v/>
      </c>
      <c r="AG121" s="168">
        <f>R121*AD121*Sources!$C$13</f>
        <v/>
      </c>
      <c r="AH121" s="167">
        <f>R121*AE121*Sources!$C$13</f>
        <v/>
      </c>
      <c r="AI121" s="47">
        <f>1+COUNTIFS($D$7:$D$406,D121,$Q$7:$Q$406,"&gt;"&amp;Q121)</f>
        <v/>
      </c>
      <c r="AJ121" s="47">
        <f>COUNTIF($D$7:$D$406,D121)</f>
        <v/>
      </c>
      <c r="AK121" s="168">
        <f>SUMIF($D$7:$D$406,D121,$Q$7:$Q$406)</f>
        <v/>
      </c>
      <c r="AL121" s="48" t="inlineStr">
        <is>
          <t>https://www.openstreetmap.org/?mlat=51.3531909&amp;mlon=12.3765408#map=19/51.3531909/12.3765408</t>
        </is>
      </c>
    </row>
    <row r="122" ht="15" customHeight="1" s="94">
      <c r="A122" s="47" t="n">
        <v>116</v>
      </c>
      <c r="B122" s="48" t="inlineStr">
        <is>
          <t>O1647</t>
        </is>
      </c>
      <c r="C122" s="48" t="inlineStr">
        <is>
          <t>Delitzscher Straße / Max-Liebermann-Straße</t>
        </is>
      </c>
      <c r="D122" s="48" t="inlineStr">
        <is>
          <t>Polizeifachschule Leipzig</t>
        </is>
      </c>
      <c r="E122" s="48" t="inlineStr">
        <is>
          <t>Dübener Landstraße 4, 04129 Leipzig</t>
        </is>
      </c>
      <c r="F122" s="48" t="inlineStr">
        <is>
          <t>Leipzig</t>
        </is>
      </c>
      <c r="G122" s="165" t="n">
        <v>279.2</v>
      </c>
      <c r="H122" s="166" t="n">
        <v>12.3854533113334</v>
      </c>
      <c r="I122" s="166" t="n">
        <v>51.3761057096667</v>
      </c>
      <c r="J122" s="47">
        <f>COUNTIF(Accident_Events!$B$5:$B$4031,B122)</f>
        <v/>
      </c>
      <c r="K122" s="47">
        <f>COUNTIFS(Accident_Events!$B$5:$B$4031,B122,Accident_Events!$G$5:$G$4031,1)</f>
        <v/>
      </c>
      <c r="L122" s="47">
        <f>COUNTIFS(Accident_Events!$B$5:$B$4031,B122,Accident_Events!$G$5:$G$4031,2)</f>
        <v/>
      </c>
      <c r="M122" s="47">
        <f>COUNTIFS(Accident_Events!$B$5:$B$4031,B122,Accident_Events!$G$5:$G$4031,3)</f>
        <v/>
      </c>
      <c r="N122" s="167">
        <f>K122*Sources!$F$24</f>
        <v/>
      </c>
      <c r="O122" s="167">
        <f>L122*Sources!$F$25</f>
        <v/>
      </c>
      <c r="P122" s="167">
        <f>M122*Sources!$F$26</f>
        <v/>
      </c>
      <c r="Q122" s="168">
        <f>SUM(N122:P122)</f>
        <v/>
      </c>
      <c r="R122" s="167">
        <f>Q122/Sources!$C$6</f>
        <v/>
      </c>
      <c r="S122" s="48" t="inlineStr">
        <is>
          <t>Major arterial road</t>
        </is>
      </c>
      <c r="T122" s="48" t="inlineStr">
        <is>
          <t>Junction</t>
        </is>
      </c>
      <c r="U122" s="48" t="n">
        <v>5</v>
      </c>
      <c r="V122" s="48" t="inlineStr">
        <is>
          <t>yes</t>
        </is>
      </c>
      <c r="W122" s="48" t="inlineStr">
        <is>
          <t>yes</t>
        </is>
      </c>
      <c r="X122" s="48" t="inlineStr">
        <is>
          <t>yes</t>
        </is>
      </c>
      <c r="Y122" s="48" t="inlineStr">
        <is>
          <t>yes</t>
        </is>
      </c>
      <c r="Z122" s="53" t="inlineStr">
        <is>
          <t>C</t>
        </is>
      </c>
      <c r="AA122" s="53" t="inlineStr">
        <is>
          <t>4 or more lanes: large road cross-section → cost class C.</t>
        </is>
      </c>
      <c r="AB122" s="168">
        <f>Sources!$C$17</f>
        <v/>
      </c>
      <c r="AC122" s="169">
        <f>Sources!$C$7</f>
        <v/>
      </c>
      <c r="AD122" s="170">
        <f>Sources!$C$8</f>
        <v/>
      </c>
      <c r="AE122" s="169">
        <f>Sources!$C$9</f>
        <v/>
      </c>
      <c r="AF122" s="167">
        <f>R122*AC122*Sources!$C$13</f>
        <v/>
      </c>
      <c r="AG122" s="168">
        <f>R122*AD122*Sources!$C$13</f>
        <v/>
      </c>
      <c r="AH122" s="167">
        <f>R122*AE122*Sources!$C$13</f>
        <v/>
      </c>
      <c r="AI122" s="47">
        <f>1+COUNTIFS($D$7:$D$406,D122,$Q$7:$Q$406,"&gt;"&amp;Q122)</f>
        <v/>
      </c>
      <c r="AJ122" s="47">
        <f>COUNTIF($D$7:$D$406,D122)</f>
        <v/>
      </c>
      <c r="AK122" s="168">
        <f>SUMIF($D$7:$D$406,D122,$Q$7:$Q$406)</f>
        <v/>
      </c>
      <c r="AL122" s="48" t="inlineStr">
        <is>
          <t>https://www.openstreetmap.org/?mlat=51.3761057&amp;mlon=12.3854533#map=19/51.3761057/12.3854533</t>
        </is>
      </c>
    </row>
    <row r="123" ht="15" customHeight="1" s="94">
      <c r="A123" s="47" t="n">
        <v>117</v>
      </c>
      <c r="B123" s="48" t="inlineStr">
        <is>
          <t>O1734</t>
        </is>
      </c>
      <c r="C123" s="48" t="inlineStr">
        <is>
          <t>Nürnberger Straße / Liebigstraße</t>
        </is>
      </c>
      <c r="D123" s="48" t="inlineStr">
        <is>
          <t>Schule am Addis-Abeba-Platz - Grundschule der Stadt Leipzig</t>
        </is>
      </c>
      <c r="E123" s="48" t="inlineStr">
        <is>
          <t>Addis-Abeba-Platz 1, 04103 Leipzig</t>
        </is>
      </c>
      <c r="F123" s="48" t="inlineStr">
        <is>
          <t>Leipzig</t>
        </is>
      </c>
      <c r="G123" s="165" t="n">
        <v>253.4</v>
      </c>
      <c r="H123" s="166" t="n">
        <v>12.3815313015001</v>
      </c>
      <c r="I123" s="166" t="n">
        <v>51.3316462310001</v>
      </c>
      <c r="J123" s="47">
        <f>COUNTIF(Accident_Events!$B$5:$B$4031,B123)</f>
        <v/>
      </c>
      <c r="K123" s="47">
        <f>COUNTIFS(Accident_Events!$B$5:$B$4031,B123,Accident_Events!$G$5:$G$4031,1)</f>
        <v/>
      </c>
      <c r="L123" s="47">
        <f>COUNTIFS(Accident_Events!$B$5:$B$4031,B123,Accident_Events!$G$5:$G$4031,2)</f>
        <v/>
      </c>
      <c r="M123" s="47">
        <f>COUNTIFS(Accident_Events!$B$5:$B$4031,B123,Accident_Events!$G$5:$G$4031,3)</f>
        <v/>
      </c>
      <c r="N123" s="167">
        <f>K123*Sources!$F$24</f>
        <v/>
      </c>
      <c r="O123" s="167">
        <f>L123*Sources!$F$25</f>
        <v/>
      </c>
      <c r="P123" s="167">
        <f>M123*Sources!$F$26</f>
        <v/>
      </c>
      <c r="Q123" s="168">
        <f>SUM(N123:P123)</f>
        <v/>
      </c>
      <c r="R123" s="167">
        <f>Q123/Sources!$C$6</f>
        <v/>
      </c>
      <c r="S123" s="48" t="inlineStr">
        <is>
          <t>Collector/connecting road</t>
        </is>
      </c>
      <c r="T123" s="48" t="inlineStr">
        <is>
          <t>Junction</t>
        </is>
      </c>
      <c r="U123" s="48" t="n">
        <v>4</v>
      </c>
      <c r="V123" s="48" t="inlineStr">
        <is>
          <t>not found</t>
        </is>
      </c>
      <c r="W123" s="48" t="inlineStr">
        <is>
          <t>yes</t>
        </is>
      </c>
      <c r="X123" s="48" t="inlineStr">
        <is>
          <t>yes</t>
        </is>
      </c>
      <c r="Y123" s="48" t="inlineStr">
        <is>
          <t>yes</t>
        </is>
      </c>
      <c r="Z123" s="53" t="inlineStr">
        <is>
          <t>C</t>
        </is>
      </c>
      <c r="AA123" s="53" t="inlineStr">
        <is>
          <t>4 or more lanes: large road cross-section → cost class C.</t>
        </is>
      </c>
      <c r="AB123" s="168">
        <f>Sources!$C$17</f>
        <v/>
      </c>
      <c r="AC123" s="169">
        <f>Sources!$C$7</f>
        <v/>
      </c>
      <c r="AD123" s="170">
        <f>Sources!$C$8</f>
        <v/>
      </c>
      <c r="AE123" s="169">
        <f>Sources!$C$9</f>
        <v/>
      </c>
      <c r="AF123" s="167">
        <f>R123*AC123*Sources!$C$13</f>
        <v/>
      </c>
      <c r="AG123" s="168">
        <f>R123*AD123*Sources!$C$13</f>
        <v/>
      </c>
      <c r="AH123" s="167">
        <f>R123*AE123*Sources!$C$13</f>
        <v/>
      </c>
      <c r="AI123" s="47">
        <f>1+COUNTIFS($D$7:$D$406,D123,$Q$7:$Q$406,"&gt;"&amp;Q123)</f>
        <v/>
      </c>
      <c r="AJ123" s="47">
        <f>COUNTIF($D$7:$D$406,D123)</f>
        <v/>
      </c>
      <c r="AK123" s="168">
        <f>SUMIF($D$7:$D$406,D123,$Q$7:$Q$406)</f>
        <v/>
      </c>
      <c r="AL123" s="48" t="inlineStr">
        <is>
          <t>https://www.openstreetmap.org/?mlat=51.3316462&amp;mlon=12.3815313#map=19/51.3316462/12.3815313</t>
        </is>
      </c>
    </row>
    <row r="124" ht="15" customHeight="1" s="94">
      <c r="A124" s="47" t="n">
        <v>118</v>
      </c>
      <c r="B124" s="48" t="inlineStr">
        <is>
          <t>O0102</t>
        </is>
      </c>
      <c r="C124" s="48" t="inlineStr">
        <is>
          <t>Sachsenallee / Am Breiten Teich</t>
        </is>
      </c>
      <c r="D124" s="48" t="inlineStr">
        <is>
          <t>Gymnasium "Am Breiten Teich" Borna</t>
        </is>
      </c>
      <c r="E124" s="48" t="inlineStr">
        <is>
          <t>Am Breiten Teich 4, 04552 Borna</t>
        </is>
      </c>
      <c r="F124" s="48" t="inlineStr">
        <is>
          <t>Borna</t>
        </is>
      </c>
      <c r="G124" s="165" t="n">
        <v>379.5</v>
      </c>
      <c r="H124" s="166" t="n">
        <v>12.4947827285</v>
      </c>
      <c r="I124" s="166" t="n">
        <v>51.1255089630001</v>
      </c>
      <c r="J124" s="47">
        <f>COUNTIF(Accident_Events!$B$5:$B$4031,B124)</f>
        <v/>
      </c>
      <c r="K124" s="47">
        <f>COUNTIFS(Accident_Events!$B$5:$B$4031,B124,Accident_Events!$G$5:$G$4031,1)</f>
        <v/>
      </c>
      <c r="L124" s="47">
        <f>COUNTIFS(Accident_Events!$B$5:$B$4031,B124,Accident_Events!$G$5:$G$4031,2)</f>
        <v/>
      </c>
      <c r="M124" s="47">
        <f>COUNTIFS(Accident_Events!$B$5:$B$4031,B124,Accident_Events!$G$5:$G$4031,3)</f>
        <v/>
      </c>
      <c r="N124" s="167">
        <f>K124*Sources!$F$24</f>
        <v/>
      </c>
      <c r="O124" s="167">
        <f>L124*Sources!$F$25</f>
        <v/>
      </c>
      <c r="P124" s="167">
        <f>M124*Sources!$F$26</f>
        <v/>
      </c>
      <c r="Q124" s="168">
        <f>SUM(N124:P124)</f>
        <v/>
      </c>
      <c r="R124" s="167">
        <f>Q124/Sources!$C$6</f>
        <v/>
      </c>
      <c r="S124" s="48" t="inlineStr">
        <is>
          <t>Major arterial road</t>
        </is>
      </c>
      <c r="T124" s="48" t="inlineStr">
        <is>
          <t>Junction</t>
        </is>
      </c>
      <c r="U124" s="48" t="n">
        <v>4</v>
      </c>
      <c r="V124" s="48" t="inlineStr">
        <is>
          <t>yes</t>
        </is>
      </c>
      <c r="W124" s="48" t="inlineStr">
        <is>
          <t>yes</t>
        </is>
      </c>
      <c r="X124" s="48" t="inlineStr">
        <is>
          <t>not found</t>
        </is>
      </c>
      <c r="Y124" s="48" t="inlineStr">
        <is>
          <t>yes</t>
        </is>
      </c>
      <c r="Z124" s="53" t="inlineStr">
        <is>
          <t>C</t>
        </is>
      </c>
      <c r="AA124" s="53" t="inlineStr">
        <is>
          <t>4 or more lanes: large road cross-section → cost class C.</t>
        </is>
      </c>
      <c r="AB124" s="168">
        <f>Sources!$C$17</f>
        <v/>
      </c>
      <c r="AC124" s="169">
        <f>Sources!$C$7</f>
        <v/>
      </c>
      <c r="AD124" s="170">
        <f>Sources!$C$8</f>
        <v/>
      </c>
      <c r="AE124" s="169">
        <f>Sources!$C$9</f>
        <v/>
      </c>
      <c r="AF124" s="167">
        <f>R124*AC124*Sources!$C$13</f>
        <v/>
      </c>
      <c r="AG124" s="168">
        <f>R124*AD124*Sources!$C$13</f>
        <v/>
      </c>
      <c r="AH124" s="167">
        <f>R124*AE124*Sources!$C$13</f>
        <v/>
      </c>
      <c r="AI124" s="47">
        <f>1+COUNTIFS($D$7:$D$406,D124,$Q$7:$Q$406,"&gt;"&amp;Q124)</f>
        <v/>
      </c>
      <c r="AJ124" s="47">
        <f>COUNTIF($D$7:$D$406,D124)</f>
        <v/>
      </c>
      <c r="AK124" s="168">
        <f>SUMIF($D$7:$D$406,D124,$Q$7:$Q$406)</f>
        <v/>
      </c>
      <c r="AL124" s="48" t="inlineStr">
        <is>
          <t>https://www.openstreetmap.org/?mlat=51.1255090&amp;mlon=12.4947827#map=19/51.1255090/12.4947827</t>
        </is>
      </c>
    </row>
    <row r="125" ht="15" customHeight="1" s="94">
      <c r="A125" s="47" t="n">
        <v>119</v>
      </c>
      <c r="B125" s="48" t="inlineStr">
        <is>
          <t>O0162</t>
        </is>
      </c>
      <c r="C125" s="48" t="inlineStr">
        <is>
          <t>Rudolf-Krahl-Straße / Limbacher Straße</t>
        </is>
      </c>
      <c r="D125" s="48" t="inlineStr">
        <is>
          <t>Berufsschule (Schule in freier Trägerschaft)</t>
        </is>
      </c>
      <c r="E125" s="48" t="inlineStr">
        <is>
          <t>Chemnitztalstraße 66a, 09114 Chemnitz</t>
        </is>
      </c>
      <c r="F125" s="48" t="inlineStr">
        <is>
          <t>Chemnitz</t>
        </is>
      </c>
      <c r="G125" s="165" t="n">
        <v>264.6</v>
      </c>
      <c r="H125" s="166" t="n">
        <v>12.8790927566667</v>
      </c>
      <c r="I125" s="166" t="n">
        <v>50.833590747</v>
      </c>
      <c r="J125" s="47">
        <f>COUNTIF(Accident_Events!$B$5:$B$4031,B125)</f>
        <v/>
      </c>
      <c r="K125" s="47">
        <f>COUNTIFS(Accident_Events!$B$5:$B$4031,B125,Accident_Events!$G$5:$G$4031,1)</f>
        <v/>
      </c>
      <c r="L125" s="47">
        <f>COUNTIFS(Accident_Events!$B$5:$B$4031,B125,Accident_Events!$G$5:$G$4031,2)</f>
        <v/>
      </c>
      <c r="M125" s="47">
        <f>COUNTIFS(Accident_Events!$B$5:$B$4031,B125,Accident_Events!$G$5:$G$4031,3)</f>
        <v/>
      </c>
      <c r="N125" s="167">
        <f>K125*Sources!$F$24</f>
        <v/>
      </c>
      <c r="O125" s="167">
        <f>L125*Sources!$F$25</f>
        <v/>
      </c>
      <c r="P125" s="167">
        <f>M125*Sources!$F$26</f>
        <v/>
      </c>
      <c r="Q125" s="168">
        <f>SUM(N125:P125)</f>
        <v/>
      </c>
      <c r="R125" s="167">
        <f>Q125/Sources!$C$6</f>
        <v/>
      </c>
      <c r="S125" s="48" t="inlineStr">
        <is>
          <t>Important main/connecting road</t>
        </is>
      </c>
      <c r="T125" s="48" t="inlineStr">
        <is>
          <t>Junction</t>
        </is>
      </c>
      <c r="U125" s="48" t="n">
        <v>3</v>
      </c>
      <c r="V125" s="48" t="inlineStr">
        <is>
          <t>yes</t>
        </is>
      </c>
      <c r="W125" s="48" t="inlineStr">
        <is>
          <t>yes</t>
        </is>
      </c>
      <c r="X125" s="48" t="inlineStr">
        <is>
          <t>not found</t>
        </is>
      </c>
      <c r="Y125" s="48" t="inlineStr">
        <is>
          <t>yes</t>
        </is>
      </c>
      <c r="Z125" s="53" t="inlineStr">
        <is>
          <t>B</t>
        </is>
      </c>
      <c r="AA125" s="53" t="inlineStr">
        <is>
          <t>Standard road area/main or collector road, or up to 3 lanes → cost class B.</t>
        </is>
      </c>
      <c r="AB125" s="168">
        <f>Sources!$C$17</f>
        <v/>
      </c>
      <c r="AC125" s="169">
        <f>Sources!$C$7</f>
        <v/>
      </c>
      <c r="AD125" s="170">
        <f>Sources!$C$8</f>
        <v/>
      </c>
      <c r="AE125" s="169">
        <f>Sources!$C$9</f>
        <v/>
      </c>
      <c r="AF125" s="167">
        <f>R125*AC125*Sources!$C$13</f>
        <v/>
      </c>
      <c r="AG125" s="168">
        <f>R125*AD125*Sources!$C$13</f>
        <v/>
      </c>
      <c r="AH125" s="167">
        <f>R125*AE125*Sources!$C$13</f>
        <v/>
      </c>
      <c r="AI125" s="47">
        <f>1+COUNTIFS($D$7:$D$406,D125,$Q$7:$Q$406,"&gt;"&amp;Q125)</f>
        <v/>
      </c>
      <c r="AJ125" s="47">
        <f>COUNTIF($D$7:$D$406,D125)</f>
        <v/>
      </c>
      <c r="AK125" s="168">
        <f>SUMIF($D$7:$D$406,D125,$Q$7:$Q$406)</f>
        <v/>
      </c>
      <c r="AL125" s="48" t="inlineStr">
        <is>
          <t>https://www.openstreetmap.org/?mlat=50.8335907&amp;mlon=12.8790928#map=19/50.8335907/12.8790928</t>
        </is>
      </c>
    </row>
    <row r="126" ht="15" customHeight="1" s="94">
      <c r="A126" s="47" t="n">
        <v>120</v>
      </c>
      <c r="B126" s="48" t="inlineStr">
        <is>
          <t>O0324</t>
        </is>
      </c>
      <c r="C126" s="48" t="inlineStr">
        <is>
          <t>Großenhainer Straße / Boxdorfer Straße</t>
        </is>
      </c>
      <c r="D126" s="48" t="inlineStr">
        <is>
          <t>106. Grundschule Dresden</t>
        </is>
      </c>
      <c r="E126" s="48" t="inlineStr">
        <is>
          <t>Großenhainer Straße 187, 01129 Dresden</t>
        </is>
      </c>
      <c r="F126" s="48" t="inlineStr">
        <is>
          <t>Dresden</t>
        </is>
      </c>
      <c r="G126" s="165" t="n">
        <v>197.5</v>
      </c>
      <c r="H126" s="166" t="n">
        <v>13.723204513</v>
      </c>
      <c r="I126" s="166" t="n">
        <v>51.0898471450001</v>
      </c>
      <c r="J126" s="47">
        <f>COUNTIF(Accident_Events!$B$5:$B$4031,B126)</f>
        <v/>
      </c>
      <c r="K126" s="47">
        <f>COUNTIFS(Accident_Events!$B$5:$B$4031,B126,Accident_Events!$G$5:$G$4031,1)</f>
        <v/>
      </c>
      <c r="L126" s="47">
        <f>COUNTIFS(Accident_Events!$B$5:$B$4031,B126,Accident_Events!$G$5:$G$4031,2)</f>
        <v/>
      </c>
      <c r="M126" s="47">
        <f>COUNTIFS(Accident_Events!$B$5:$B$4031,B126,Accident_Events!$G$5:$G$4031,3)</f>
        <v/>
      </c>
      <c r="N126" s="167">
        <f>K126*Sources!$F$24</f>
        <v/>
      </c>
      <c r="O126" s="167">
        <f>L126*Sources!$F$25</f>
        <v/>
      </c>
      <c r="P126" s="167">
        <f>M126*Sources!$F$26</f>
        <v/>
      </c>
      <c r="Q126" s="168">
        <f>SUM(N126:P126)</f>
        <v/>
      </c>
      <c r="R126" s="167">
        <f>Q126/Sources!$C$6</f>
        <v/>
      </c>
      <c r="S126" s="48" t="inlineStr">
        <is>
          <t>Important main/connecting road</t>
        </is>
      </c>
      <c r="T126" s="48" t="inlineStr">
        <is>
          <t>Junction</t>
        </is>
      </c>
      <c r="U126" s="48" t="n">
        <v>4</v>
      </c>
      <c r="V126" s="48" t="inlineStr">
        <is>
          <t>yes</t>
        </is>
      </c>
      <c r="W126" s="48" t="inlineStr">
        <is>
          <t>yes</t>
        </is>
      </c>
      <c r="X126" s="48" t="inlineStr">
        <is>
          <t>not found</t>
        </is>
      </c>
      <c r="Y126" s="48" t="inlineStr">
        <is>
          <t>yes</t>
        </is>
      </c>
      <c r="Z126" s="53" t="inlineStr">
        <is>
          <t>C</t>
        </is>
      </c>
      <c r="AA126" s="53" t="inlineStr">
        <is>
          <t>4 or more lanes: large road cross-section → cost class C.</t>
        </is>
      </c>
      <c r="AB126" s="168">
        <f>Sources!$C$17</f>
        <v/>
      </c>
      <c r="AC126" s="169">
        <f>Sources!$C$7</f>
        <v/>
      </c>
      <c r="AD126" s="170">
        <f>Sources!$C$8</f>
        <v/>
      </c>
      <c r="AE126" s="169">
        <f>Sources!$C$9</f>
        <v/>
      </c>
      <c r="AF126" s="167">
        <f>R126*AC126*Sources!$C$13</f>
        <v/>
      </c>
      <c r="AG126" s="168">
        <f>R126*AD126*Sources!$C$13</f>
        <v/>
      </c>
      <c r="AH126" s="167">
        <f>R126*AE126*Sources!$C$13</f>
        <v/>
      </c>
      <c r="AI126" s="47">
        <f>1+COUNTIFS($D$7:$D$406,D126,$Q$7:$Q$406,"&gt;"&amp;Q126)</f>
        <v/>
      </c>
      <c r="AJ126" s="47">
        <f>COUNTIF($D$7:$D$406,D126)</f>
        <v/>
      </c>
      <c r="AK126" s="168">
        <f>SUMIF($D$7:$D$406,D126,$Q$7:$Q$406)</f>
        <v/>
      </c>
      <c r="AL126" s="48" t="inlineStr">
        <is>
          <t>https://www.openstreetmap.org/?mlat=51.0898471&amp;mlon=13.7232045#map=19/51.0898471/13.7232045</t>
        </is>
      </c>
    </row>
    <row r="127" ht="15" customHeight="1" s="94">
      <c r="A127" s="47" t="n">
        <v>121</v>
      </c>
      <c r="B127" s="48" t="inlineStr">
        <is>
          <t>O0904</t>
        </is>
      </c>
      <c r="C127" s="48" t="inlineStr">
        <is>
          <t>Tiergartenstraße / Karcherallee</t>
        </is>
      </c>
      <c r="D127" s="48" t="inlineStr">
        <is>
          <t>Palucca Hochschule für Tanz Dresden, Oberschule</t>
        </is>
      </c>
      <c r="E127" s="48" t="inlineStr">
        <is>
          <t>Basteiplatz 4, 01277 Dresden</t>
        </is>
      </c>
      <c r="F127" s="48" t="inlineStr">
        <is>
          <t>Dresden</t>
        </is>
      </c>
      <c r="G127" s="165" t="n">
        <v>87.40000000000001</v>
      </c>
      <c r="H127" s="166" t="n">
        <v>13.7712427770001</v>
      </c>
      <c r="I127" s="166" t="n">
        <v>51.0297363230001</v>
      </c>
      <c r="J127" s="47">
        <f>COUNTIF(Accident_Events!$B$5:$B$4031,B127)</f>
        <v/>
      </c>
      <c r="K127" s="47">
        <f>COUNTIFS(Accident_Events!$B$5:$B$4031,B127,Accident_Events!$G$5:$G$4031,1)</f>
        <v/>
      </c>
      <c r="L127" s="47">
        <f>COUNTIFS(Accident_Events!$B$5:$B$4031,B127,Accident_Events!$G$5:$G$4031,2)</f>
        <v/>
      </c>
      <c r="M127" s="47">
        <f>COUNTIFS(Accident_Events!$B$5:$B$4031,B127,Accident_Events!$G$5:$G$4031,3)</f>
        <v/>
      </c>
      <c r="N127" s="167">
        <f>K127*Sources!$F$24</f>
        <v/>
      </c>
      <c r="O127" s="167">
        <f>L127*Sources!$F$25</f>
        <v/>
      </c>
      <c r="P127" s="167">
        <f>M127*Sources!$F$26</f>
        <v/>
      </c>
      <c r="Q127" s="168">
        <f>SUM(N127:P127)</f>
        <v/>
      </c>
      <c r="R127" s="167">
        <f>Q127/Sources!$C$6</f>
        <v/>
      </c>
      <c r="S127" s="48" t="inlineStr">
        <is>
          <t>Important main/connecting road</t>
        </is>
      </c>
      <c r="T127" s="48" t="inlineStr">
        <is>
          <t>Junction</t>
        </is>
      </c>
      <c r="U127" s="48" t="n">
        <v>4</v>
      </c>
      <c r="V127" s="48" t="inlineStr">
        <is>
          <t>yes</t>
        </is>
      </c>
      <c r="W127" s="48" t="inlineStr">
        <is>
          <t>yes</t>
        </is>
      </c>
      <c r="X127" s="48" t="inlineStr">
        <is>
          <t>not found</t>
        </is>
      </c>
      <c r="Y127" s="48" t="inlineStr">
        <is>
          <t>not found</t>
        </is>
      </c>
      <c r="Z127" s="53" t="inlineStr">
        <is>
          <t>C</t>
        </is>
      </c>
      <c r="AA127" s="53" t="inlineStr">
        <is>
          <t>4 or more lanes: large road cross-section → cost class C.</t>
        </is>
      </c>
      <c r="AB127" s="168">
        <f>Sources!$C$17</f>
        <v/>
      </c>
      <c r="AC127" s="169">
        <f>Sources!$C$7</f>
        <v/>
      </c>
      <c r="AD127" s="170">
        <f>Sources!$C$8</f>
        <v/>
      </c>
      <c r="AE127" s="169">
        <f>Sources!$C$9</f>
        <v/>
      </c>
      <c r="AF127" s="167">
        <f>R127*AC127*Sources!$C$13</f>
        <v/>
      </c>
      <c r="AG127" s="168">
        <f>R127*AD127*Sources!$C$13</f>
        <v/>
      </c>
      <c r="AH127" s="167">
        <f>R127*AE127*Sources!$C$13</f>
        <v/>
      </c>
      <c r="AI127" s="47">
        <f>1+COUNTIFS($D$7:$D$406,D127,$Q$7:$Q$406,"&gt;"&amp;Q127)</f>
        <v/>
      </c>
      <c r="AJ127" s="47">
        <f>COUNTIF($D$7:$D$406,D127)</f>
        <v/>
      </c>
      <c r="AK127" s="168">
        <f>SUMIF($D$7:$D$406,D127,$Q$7:$Q$406)</f>
        <v/>
      </c>
      <c r="AL127" s="48" t="inlineStr">
        <is>
          <t>https://www.openstreetmap.org/?mlat=51.0297363&amp;mlon=13.7712428#map=19/51.0297363/13.7712428</t>
        </is>
      </c>
    </row>
    <row r="128" ht="15" customHeight="1" s="94">
      <c r="A128" s="47" t="n">
        <v>122</v>
      </c>
      <c r="B128" s="48" t="inlineStr">
        <is>
          <t>O1841</t>
        </is>
      </c>
      <c r="C128" s="48" t="inlineStr">
        <is>
          <t>Lützner Straße / Kiewer Straße</t>
        </is>
      </c>
      <c r="D128" s="48" t="inlineStr">
        <is>
          <t>Wladimir- Filatow- Schule - Förderzentrum mit dem Förderschwerpunkt Sehen der Stadt Leipzig</t>
        </is>
      </c>
      <c r="E128" s="48" t="inlineStr">
        <is>
          <t>Am Kirschberg 49, 04209 Leipzig</t>
        </is>
      </c>
      <c r="F128" s="48" t="inlineStr">
        <is>
          <t>Leipzig</t>
        </is>
      </c>
      <c r="G128" s="165" t="n">
        <v>181.5</v>
      </c>
      <c r="H128" s="166" t="n">
        <v>12.2778967560001</v>
      </c>
      <c r="I128" s="166" t="n">
        <v>51.3190665910001</v>
      </c>
      <c r="J128" s="47">
        <f>COUNTIF(Accident_Events!$B$5:$B$4031,B128)</f>
        <v/>
      </c>
      <c r="K128" s="47">
        <f>COUNTIFS(Accident_Events!$B$5:$B$4031,B128,Accident_Events!$G$5:$G$4031,1)</f>
        <v/>
      </c>
      <c r="L128" s="47">
        <f>COUNTIFS(Accident_Events!$B$5:$B$4031,B128,Accident_Events!$G$5:$G$4031,2)</f>
        <v/>
      </c>
      <c r="M128" s="47">
        <f>COUNTIFS(Accident_Events!$B$5:$B$4031,B128,Accident_Events!$G$5:$G$4031,3)</f>
        <v/>
      </c>
      <c r="N128" s="167">
        <f>K128*Sources!$F$24</f>
        <v/>
      </c>
      <c r="O128" s="167">
        <f>L128*Sources!$F$25</f>
        <v/>
      </c>
      <c r="P128" s="167">
        <f>M128*Sources!$F$26</f>
        <v/>
      </c>
      <c r="Q128" s="168">
        <f>SUM(N128:P128)</f>
        <v/>
      </c>
      <c r="R128" s="167">
        <f>Q128/Sources!$C$6</f>
        <v/>
      </c>
      <c r="S128" s="48" t="inlineStr">
        <is>
          <t>Major arterial road</t>
        </is>
      </c>
      <c r="T128" s="48" t="inlineStr">
        <is>
          <t>Junction</t>
        </is>
      </c>
      <c r="U128" s="48" t="n">
        <v>4</v>
      </c>
      <c r="V128" s="48" t="inlineStr">
        <is>
          <t>yes</t>
        </is>
      </c>
      <c r="W128" s="48" t="inlineStr">
        <is>
          <t>yes</t>
        </is>
      </c>
      <c r="X128" s="48" t="inlineStr">
        <is>
          <t>yes</t>
        </is>
      </c>
      <c r="Y128" s="48" t="inlineStr">
        <is>
          <t>yes</t>
        </is>
      </c>
      <c r="Z128" s="53" t="inlineStr">
        <is>
          <t>C</t>
        </is>
      </c>
      <c r="AA128" s="53" t="inlineStr">
        <is>
          <t>4 or more lanes: large road cross-section → cost class C.</t>
        </is>
      </c>
      <c r="AB128" s="168">
        <f>Sources!$C$17</f>
        <v/>
      </c>
      <c r="AC128" s="169">
        <f>Sources!$C$7</f>
        <v/>
      </c>
      <c r="AD128" s="170">
        <f>Sources!$C$8</f>
        <v/>
      </c>
      <c r="AE128" s="169">
        <f>Sources!$C$9</f>
        <v/>
      </c>
      <c r="AF128" s="167">
        <f>R128*AC128*Sources!$C$13</f>
        <v/>
      </c>
      <c r="AG128" s="168">
        <f>R128*AD128*Sources!$C$13</f>
        <v/>
      </c>
      <c r="AH128" s="167">
        <f>R128*AE128*Sources!$C$13</f>
        <v/>
      </c>
      <c r="AI128" s="47">
        <f>1+COUNTIFS($D$7:$D$406,D128,$Q$7:$Q$406,"&gt;"&amp;Q128)</f>
        <v/>
      </c>
      <c r="AJ128" s="47">
        <f>COUNTIF($D$7:$D$406,D128)</f>
        <v/>
      </c>
      <c r="AK128" s="168">
        <f>SUMIF($D$7:$D$406,D128,$Q$7:$Q$406)</f>
        <v/>
      </c>
      <c r="AL128" s="48" t="inlineStr">
        <is>
          <t>https://www.openstreetmap.org/?mlat=51.3190666&amp;mlon=12.2778968#map=19/51.3190666/12.2778968</t>
        </is>
      </c>
    </row>
    <row r="129" ht="15" customHeight="1" s="94">
      <c r="A129" s="47" t="n">
        <v>123</v>
      </c>
      <c r="B129" s="48" t="inlineStr">
        <is>
          <t>O2007</t>
        </is>
      </c>
      <c r="C129" s="48" t="inlineStr">
        <is>
          <t>Königsteiner Straße / Maxim-Gorki-Straße</t>
        </is>
      </c>
      <c r="D129" s="48" t="inlineStr">
        <is>
          <t>Grundschule "Gotthold Ephraim Lessing" Pirna</t>
        </is>
      </c>
      <c r="E129" s="48" t="inlineStr">
        <is>
          <t>Königsteiner Straße 22a, 01796 Pirna</t>
        </is>
      </c>
      <c r="F129" s="48" t="inlineStr">
        <is>
          <t>Pirna</t>
        </is>
      </c>
      <c r="G129" s="165" t="n">
        <v>182.9</v>
      </c>
      <c r="H129" s="166" t="n">
        <v>13.9310906885001</v>
      </c>
      <c r="I129" s="166" t="n">
        <v>50.957403449</v>
      </c>
      <c r="J129" s="47">
        <f>COUNTIF(Accident_Events!$B$5:$B$4031,B129)</f>
        <v/>
      </c>
      <c r="K129" s="47">
        <f>COUNTIFS(Accident_Events!$B$5:$B$4031,B129,Accident_Events!$G$5:$G$4031,1)</f>
        <v/>
      </c>
      <c r="L129" s="47">
        <f>COUNTIFS(Accident_Events!$B$5:$B$4031,B129,Accident_Events!$G$5:$G$4031,2)</f>
        <v/>
      </c>
      <c r="M129" s="47">
        <f>COUNTIFS(Accident_Events!$B$5:$B$4031,B129,Accident_Events!$G$5:$G$4031,3)</f>
        <v/>
      </c>
      <c r="N129" s="167">
        <f>K129*Sources!$F$24</f>
        <v/>
      </c>
      <c r="O129" s="167">
        <f>L129*Sources!$F$25</f>
        <v/>
      </c>
      <c r="P129" s="167">
        <f>M129*Sources!$F$26</f>
        <v/>
      </c>
      <c r="Q129" s="168">
        <f>SUM(N129:P129)</f>
        <v/>
      </c>
      <c r="R129" s="167">
        <f>Q129/Sources!$C$6</f>
        <v/>
      </c>
      <c r="S129" s="48" t="inlineStr">
        <is>
          <t>Major arterial road</t>
        </is>
      </c>
      <c r="T129" s="48" t="inlineStr">
        <is>
          <t>Junction</t>
        </is>
      </c>
      <c r="U129" s="48" t="n">
        <v>5</v>
      </c>
      <c r="V129" s="48" t="inlineStr">
        <is>
          <t>yes</t>
        </is>
      </c>
      <c r="W129" s="48" t="inlineStr">
        <is>
          <t>yes</t>
        </is>
      </c>
      <c r="X129" s="48" t="inlineStr">
        <is>
          <t>not found</t>
        </is>
      </c>
      <c r="Y129" s="48" t="inlineStr">
        <is>
          <t>yes</t>
        </is>
      </c>
      <c r="Z129" s="53" t="inlineStr">
        <is>
          <t>C</t>
        </is>
      </c>
      <c r="AA129" s="53" t="inlineStr">
        <is>
          <t>4 or more lanes: large road cross-section → cost class C.</t>
        </is>
      </c>
      <c r="AB129" s="168">
        <f>Sources!$C$17</f>
        <v/>
      </c>
      <c r="AC129" s="169">
        <f>Sources!$C$7</f>
        <v/>
      </c>
      <c r="AD129" s="170">
        <f>Sources!$C$8</f>
        <v/>
      </c>
      <c r="AE129" s="169">
        <f>Sources!$C$9</f>
        <v/>
      </c>
      <c r="AF129" s="167">
        <f>R129*AC129*Sources!$C$13</f>
        <v/>
      </c>
      <c r="AG129" s="168">
        <f>R129*AD129*Sources!$C$13</f>
        <v/>
      </c>
      <c r="AH129" s="167">
        <f>R129*AE129*Sources!$C$13</f>
        <v/>
      </c>
      <c r="AI129" s="47">
        <f>1+COUNTIFS($D$7:$D$406,D129,$Q$7:$Q$406,"&gt;"&amp;Q129)</f>
        <v/>
      </c>
      <c r="AJ129" s="47">
        <f>COUNTIF($D$7:$D$406,D129)</f>
        <v/>
      </c>
      <c r="AK129" s="168">
        <f>SUMIF($D$7:$D$406,D129,$Q$7:$Q$406)</f>
        <v/>
      </c>
      <c r="AL129" s="48" t="inlineStr">
        <is>
          <t>https://www.openstreetmap.org/?mlat=50.9574034&amp;mlon=13.9310907#map=19/50.9574034/13.9310907</t>
        </is>
      </c>
    </row>
    <row r="130" ht="15" customHeight="1" s="94">
      <c r="A130" s="47" t="n">
        <v>124</v>
      </c>
      <c r="B130" s="48" t="inlineStr">
        <is>
          <t>O0432</t>
        </is>
      </c>
      <c r="C130" s="48" t="inlineStr">
        <is>
          <t>Dobritzer Straße / Winterbergstraße</t>
        </is>
      </c>
      <c r="D130" s="48" t="inlineStr">
        <is>
          <t>33. Grundschule Dresden</t>
        </is>
      </c>
      <c r="E130" s="48" t="inlineStr">
        <is>
          <t>Schilfweg 3, 01237 Dresden</t>
        </is>
      </c>
      <c r="F130" s="48" t="inlineStr">
        <is>
          <t>Dresden</t>
        </is>
      </c>
      <c r="G130" s="165" t="n">
        <v>379.6</v>
      </c>
      <c r="H130" s="166" t="n">
        <v>13.8032209763334</v>
      </c>
      <c r="I130" s="166" t="n">
        <v>51.0217357736667</v>
      </c>
      <c r="J130" s="47">
        <f>COUNTIF(Accident_Events!$B$5:$B$4031,B130)</f>
        <v/>
      </c>
      <c r="K130" s="47">
        <f>COUNTIFS(Accident_Events!$B$5:$B$4031,B130,Accident_Events!$G$5:$G$4031,1)</f>
        <v/>
      </c>
      <c r="L130" s="47">
        <f>COUNTIFS(Accident_Events!$B$5:$B$4031,B130,Accident_Events!$G$5:$G$4031,2)</f>
        <v/>
      </c>
      <c r="M130" s="47">
        <f>COUNTIFS(Accident_Events!$B$5:$B$4031,B130,Accident_Events!$G$5:$G$4031,3)</f>
        <v/>
      </c>
      <c r="N130" s="167">
        <f>K130*Sources!$F$24</f>
        <v/>
      </c>
      <c r="O130" s="167">
        <f>L130*Sources!$F$25</f>
        <v/>
      </c>
      <c r="P130" s="167">
        <f>M130*Sources!$F$26</f>
        <v/>
      </c>
      <c r="Q130" s="168">
        <f>SUM(N130:P130)</f>
        <v/>
      </c>
      <c r="R130" s="167">
        <f>Q130/Sources!$C$6</f>
        <v/>
      </c>
      <c r="S130" s="48" t="inlineStr">
        <is>
          <t>Important main/connecting road</t>
        </is>
      </c>
      <c r="T130" s="48" t="inlineStr">
        <is>
          <t>Junction</t>
        </is>
      </c>
      <c r="U130" s="48" t="n">
        <v>3</v>
      </c>
      <c r="V130" s="48" t="inlineStr">
        <is>
          <t>yes</t>
        </is>
      </c>
      <c r="W130" s="48" t="inlineStr">
        <is>
          <t>yes</t>
        </is>
      </c>
      <c r="X130" s="48" t="inlineStr">
        <is>
          <t>not found</t>
        </is>
      </c>
      <c r="Y130" s="48" t="inlineStr">
        <is>
          <t>yes</t>
        </is>
      </c>
      <c r="Z130" s="53" t="inlineStr">
        <is>
          <t>B</t>
        </is>
      </c>
      <c r="AA130" s="53" t="inlineStr">
        <is>
          <t>Standard road area/main or collector road, or up to 3 lanes → cost class B.</t>
        </is>
      </c>
      <c r="AB130" s="168">
        <f>Sources!$C$17</f>
        <v/>
      </c>
      <c r="AC130" s="169">
        <f>Sources!$C$7</f>
        <v/>
      </c>
      <c r="AD130" s="170">
        <f>Sources!$C$8</f>
        <v/>
      </c>
      <c r="AE130" s="169">
        <f>Sources!$C$9</f>
        <v/>
      </c>
      <c r="AF130" s="167">
        <f>R130*AC130*Sources!$C$13</f>
        <v/>
      </c>
      <c r="AG130" s="168">
        <f>R130*AD130*Sources!$C$13</f>
        <v/>
      </c>
      <c r="AH130" s="167">
        <f>R130*AE130*Sources!$C$13</f>
        <v/>
      </c>
      <c r="AI130" s="47">
        <f>1+COUNTIFS($D$7:$D$406,D130,$Q$7:$Q$406,"&gt;"&amp;Q130)</f>
        <v/>
      </c>
      <c r="AJ130" s="47">
        <f>COUNTIF($D$7:$D$406,D130)</f>
        <v/>
      </c>
      <c r="AK130" s="168">
        <f>SUMIF($D$7:$D$406,D130,$Q$7:$Q$406)</f>
        <v/>
      </c>
      <c r="AL130" s="48" t="inlineStr">
        <is>
          <t>https://www.openstreetmap.org/?mlat=51.0217358&amp;mlon=13.8032210#map=19/51.0217358/13.8032210</t>
        </is>
      </c>
    </row>
    <row r="131" ht="15" customHeight="1" s="94">
      <c r="A131" s="47" t="n">
        <v>125</v>
      </c>
      <c r="B131" s="48" t="inlineStr">
        <is>
          <t>O0912</t>
        </is>
      </c>
      <c r="C131" s="48" t="inlineStr">
        <is>
          <t>Dürerstraße / Wormser Straße</t>
        </is>
      </c>
      <c r="D131" s="48" t="inlineStr">
        <is>
          <t>Private Ganztagsschule - Grundschule der Privaten Schule IBB gGmbH Dresden (Schule in freier Trägerschaft)</t>
        </is>
      </c>
      <c r="E131" s="48" t="inlineStr">
        <is>
          <t>Paul-Gerhardt-Straße 17, 01309 Dresden</t>
        </is>
      </c>
      <c r="F131" s="48" t="inlineStr">
        <is>
          <t>Dresden</t>
        </is>
      </c>
      <c r="G131" s="165" t="n">
        <v>458.1</v>
      </c>
      <c r="H131" s="166" t="n">
        <v>13.7758002765001</v>
      </c>
      <c r="I131" s="166" t="n">
        <v>51.0508022825001</v>
      </c>
      <c r="J131" s="47">
        <f>COUNTIF(Accident_Events!$B$5:$B$4031,B131)</f>
        <v/>
      </c>
      <c r="K131" s="47">
        <f>COUNTIFS(Accident_Events!$B$5:$B$4031,B131,Accident_Events!$G$5:$G$4031,1)</f>
        <v/>
      </c>
      <c r="L131" s="47">
        <f>COUNTIFS(Accident_Events!$B$5:$B$4031,B131,Accident_Events!$G$5:$G$4031,2)</f>
        <v/>
      </c>
      <c r="M131" s="47">
        <f>COUNTIFS(Accident_Events!$B$5:$B$4031,B131,Accident_Events!$G$5:$G$4031,3)</f>
        <v/>
      </c>
      <c r="N131" s="167">
        <f>K131*Sources!$F$24</f>
        <v/>
      </c>
      <c r="O131" s="167">
        <f>L131*Sources!$F$25</f>
        <v/>
      </c>
      <c r="P131" s="167">
        <f>M131*Sources!$F$26</f>
        <v/>
      </c>
      <c r="Q131" s="168">
        <f>SUM(N131:P131)</f>
        <v/>
      </c>
      <c r="R131" s="167">
        <f>Q131/Sources!$C$6</f>
        <v/>
      </c>
      <c r="S131" s="48" t="inlineStr">
        <is>
          <t>Important main/connecting road</t>
        </is>
      </c>
      <c r="T131" s="48" t="inlineStr">
        <is>
          <t>Junction</t>
        </is>
      </c>
      <c r="U131" s="48" t="n">
        <v>3</v>
      </c>
      <c r="V131" s="48" t="inlineStr">
        <is>
          <t>yes</t>
        </is>
      </c>
      <c r="W131" s="48" t="inlineStr">
        <is>
          <t>yes</t>
        </is>
      </c>
      <c r="X131" s="48" t="inlineStr">
        <is>
          <t>not found</t>
        </is>
      </c>
      <c r="Y131" s="48" t="inlineStr">
        <is>
          <t>yes</t>
        </is>
      </c>
      <c r="Z131" s="53" t="inlineStr">
        <is>
          <t>B</t>
        </is>
      </c>
      <c r="AA131" s="53" t="inlineStr">
        <is>
          <t>Standard road area/main or collector road, or up to 3 lanes → cost class B.</t>
        </is>
      </c>
      <c r="AB131" s="168">
        <f>Sources!$C$17</f>
        <v/>
      </c>
      <c r="AC131" s="169">
        <f>Sources!$C$7</f>
        <v/>
      </c>
      <c r="AD131" s="170">
        <f>Sources!$C$8</f>
        <v/>
      </c>
      <c r="AE131" s="169">
        <f>Sources!$C$9</f>
        <v/>
      </c>
      <c r="AF131" s="167">
        <f>R131*AC131*Sources!$C$13</f>
        <v/>
      </c>
      <c r="AG131" s="168">
        <f>R131*AD131*Sources!$C$13</f>
        <v/>
      </c>
      <c r="AH131" s="167">
        <f>R131*AE131*Sources!$C$13</f>
        <v/>
      </c>
      <c r="AI131" s="47">
        <f>1+COUNTIFS($D$7:$D$406,D131,$Q$7:$Q$406,"&gt;"&amp;Q131)</f>
        <v/>
      </c>
      <c r="AJ131" s="47">
        <f>COUNTIF($D$7:$D$406,D131)</f>
        <v/>
      </c>
      <c r="AK131" s="168">
        <f>SUMIF($D$7:$D$406,D131,$Q$7:$Q$406)</f>
        <v/>
      </c>
      <c r="AL131" s="48" t="inlineStr">
        <is>
          <t>https://www.openstreetmap.org/?mlat=51.0508023&amp;mlon=13.7758003#map=19/51.0508023/13.7758003</t>
        </is>
      </c>
    </row>
    <row r="132" ht="15" customHeight="1" s="94">
      <c r="A132" s="47" t="n">
        <v>126</v>
      </c>
      <c r="B132" s="48" t="inlineStr">
        <is>
          <t>O1142</t>
        </is>
      </c>
      <c r="C132" s="48" t="inlineStr">
        <is>
          <t>Jakobstunnel / Sattigstraße</t>
        </is>
      </c>
      <c r="D132" s="48" t="inlineStr">
        <is>
          <t>Berufliches Schulzentrum Christoph Lüders Görlitz</t>
        </is>
      </c>
      <c r="E132" s="48" t="inlineStr">
        <is>
          <t>Carl-von-Ossietzky-Straße 13-16, 02826 Görlitz</t>
        </is>
      </c>
      <c r="F132" s="48" t="inlineStr">
        <is>
          <t>Görlitz</t>
        </is>
      </c>
      <c r="G132" s="165" t="n">
        <v>362.6</v>
      </c>
      <c r="H132" s="166" t="n">
        <v>14.9812103580001</v>
      </c>
      <c r="I132" s="166" t="n">
        <v>51.145618692</v>
      </c>
      <c r="J132" s="47">
        <f>COUNTIF(Accident_Events!$B$5:$B$4031,B132)</f>
        <v/>
      </c>
      <c r="K132" s="47">
        <f>COUNTIFS(Accident_Events!$B$5:$B$4031,B132,Accident_Events!$G$5:$G$4031,1)</f>
        <v/>
      </c>
      <c r="L132" s="47">
        <f>COUNTIFS(Accident_Events!$B$5:$B$4031,B132,Accident_Events!$G$5:$G$4031,2)</f>
        <v/>
      </c>
      <c r="M132" s="47">
        <f>COUNTIFS(Accident_Events!$B$5:$B$4031,B132,Accident_Events!$G$5:$G$4031,3)</f>
        <v/>
      </c>
      <c r="N132" s="167">
        <f>K132*Sources!$F$24</f>
        <v/>
      </c>
      <c r="O132" s="167">
        <f>L132*Sources!$F$25</f>
        <v/>
      </c>
      <c r="P132" s="167">
        <f>M132*Sources!$F$26</f>
        <v/>
      </c>
      <c r="Q132" s="168">
        <f>SUM(N132:P132)</f>
        <v/>
      </c>
      <c r="R132" s="167">
        <f>Q132/Sources!$C$6</f>
        <v/>
      </c>
      <c r="S132" s="48" t="inlineStr">
        <is>
          <t>Collector/connecting road</t>
        </is>
      </c>
      <c r="T132" s="48" t="inlineStr">
        <is>
          <t>Junction</t>
        </is>
      </c>
      <c r="U132" s="48" t="n">
        <v>2</v>
      </c>
      <c r="V132" s="48" t="inlineStr">
        <is>
          <t>not found</t>
        </is>
      </c>
      <c r="W132" s="48" t="inlineStr">
        <is>
          <t>yes</t>
        </is>
      </c>
      <c r="X132" s="48" t="inlineStr">
        <is>
          <t>yes</t>
        </is>
      </c>
      <c r="Y132" s="48" t="inlineStr">
        <is>
          <t>yes</t>
        </is>
      </c>
      <c r="Z132" s="53" t="inlineStr">
        <is>
          <t>B</t>
        </is>
      </c>
      <c r="AA132" s="53" t="inlineStr">
        <is>
          <t>Standard road area/main or collector road, or up to 3 lanes → cost class B.</t>
        </is>
      </c>
      <c r="AB132" s="168">
        <f>Sources!$C$17</f>
        <v/>
      </c>
      <c r="AC132" s="169">
        <f>Sources!$C$7</f>
        <v/>
      </c>
      <c r="AD132" s="170">
        <f>Sources!$C$8</f>
        <v/>
      </c>
      <c r="AE132" s="169">
        <f>Sources!$C$9</f>
        <v/>
      </c>
      <c r="AF132" s="167">
        <f>R132*AC132*Sources!$C$13</f>
        <v/>
      </c>
      <c r="AG132" s="168">
        <f>R132*AD132*Sources!$C$13</f>
        <v/>
      </c>
      <c r="AH132" s="167">
        <f>R132*AE132*Sources!$C$13</f>
        <v/>
      </c>
      <c r="AI132" s="47">
        <f>1+COUNTIFS($D$7:$D$406,D132,$Q$7:$Q$406,"&gt;"&amp;Q132)</f>
        <v/>
      </c>
      <c r="AJ132" s="47">
        <f>COUNTIF($D$7:$D$406,D132)</f>
        <v/>
      </c>
      <c r="AK132" s="168">
        <f>SUMIF($D$7:$D$406,D132,$Q$7:$Q$406)</f>
        <v/>
      </c>
      <c r="AL132" s="48" t="inlineStr">
        <is>
          <t>https://www.openstreetmap.org/?mlat=51.1456187&amp;mlon=14.9812104#map=19/51.1456187/14.9812104</t>
        </is>
      </c>
    </row>
    <row r="133" ht="15" customHeight="1" s="94">
      <c r="A133" s="47" t="n">
        <v>127</v>
      </c>
      <c r="B133" s="48" t="inlineStr">
        <is>
          <t>O1556</t>
        </is>
      </c>
      <c r="C133" s="48" t="inlineStr">
        <is>
          <t>Kurt-Eisner-Straße / Bernhard-Göring-Straße</t>
        </is>
      </c>
      <c r="D133" s="48" t="inlineStr">
        <is>
          <t>Ida-Blum-Schule - Grundschule der Stadt Leipzig</t>
        </is>
      </c>
      <c r="E133" s="48" t="inlineStr">
        <is>
          <t>Bernhard-Göring-Straße 107, 04275 Leipzig</t>
        </is>
      </c>
      <c r="F133" s="48" t="inlineStr">
        <is>
          <t>Leipzig</t>
        </is>
      </c>
      <c r="G133" s="165" t="n">
        <v>124</v>
      </c>
      <c r="H133" s="166" t="n">
        <v>12.37686438</v>
      </c>
      <c r="I133" s="166" t="n">
        <v>51.3205136660001</v>
      </c>
      <c r="J133" s="47">
        <f>COUNTIF(Accident_Events!$B$5:$B$4031,B133)</f>
        <v/>
      </c>
      <c r="K133" s="47">
        <f>COUNTIFS(Accident_Events!$B$5:$B$4031,B133,Accident_Events!$G$5:$G$4031,1)</f>
        <v/>
      </c>
      <c r="L133" s="47">
        <f>COUNTIFS(Accident_Events!$B$5:$B$4031,B133,Accident_Events!$G$5:$G$4031,2)</f>
        <v/>
      </c>
      <c r="M133" s="47">
        <f>COUNTIFS(Accident_Events!$B$5:$B$4031,B133,Accident_Events!$G$5:$G$4031,3)</f>
        <v/>
      </c>
      <c r="N133" s="167">
        <f>K133*Sources!$F$24</f>
        <v/>
      </c>
      <c r="O133" s="167">
        <f>L133*Sources!$F$25</f>
        <v/>
      </c>
      <c r="P133" s="167">
        <f>M133*Sources!$F$26</f>
        <v/>
      </c>
      <c r="Q133" s="168">
        <f>SUM(N133:P133)</f>
        <v/>
      </c>
      <c r="R133" s="167">
        <f>Q133/Sources!$C$6</f>
        <v/>
      </c>
      <c r="S133" s="48" t="inlineStr">
        <is>
          <t>Important main/connecting road</t>
        </is>
      </c>
      <c r="T133" s="48" t="inlineStr">
        <is>
          <t>Junction</t>
        </is>
      </c>
      <c r="U133" s="48" t="n">
        <v>2</v>
      </c>
      <c r="V133" s="48" t="inlineStr">
        <is>
          <t>not found</t>
        </is>
      </c>
      <c r="W133" s="48" t="inlineStr">
        <is>
          <t>yes</t>
        </is>
      </c>
      <c r="X133" s="48" t="inlineStr">
        <is>
          <t>not found</t>
        </is>
      </c>
      <c r="Y133" s="48" t="inlineStr">
        <is>
          <t>yes</t>
        </is>
      </c>
      <c r="Z133" s="53" t="inlineStr">
        <is>
          <t>B</t>
        </is>
      </c>
      <c r="AA133" s="53" t="inlineStr">
        <is>
          <t>Standard road area/main or collector road, or up to 3 lanes → cost class B.</t>
        </is>
      </c>
      <c r="AB133" s="168">
        <f>Sources!$C$17</f>
        <v/>
      </c>
      <c r="AC133" s="169">
        <f>Sources!$C$7</f>
        <v/>
      </c>
      <c r="AD133" s="170">
        <f>Sources!$C$8</f>
        <v/>
      </c>
      <c r="AE133" s="169">
        <f>Sources!$C$9</f>
        <v/>
      </c>
      <c r="AF133" s="167">
        <f>R133*AC133*Sources!$C$13</f>
        <v/>
      </c>
      <c r="AG133" s="168">
        <f>R133*AD133*Sources!$C$13</f>
        <v/>
      </c>
      <c r="AH133" s="167">
        <f>R133*AE133*Sources!$C$13</f>
        <v/>
      </c>
      <c r="AI133" s="47">
        <f>1+COUNTIFS($D$7:$D$406,D133,$Q$7:$Q$406,"&gt;"&amp;Q133)</f>
        <v/>
      </c>
      <c r="AJ133" s="47">
        <f>COUNTIF($D$7:$D$406,D133)</f>
        <v/>
      </c>
      <c r="AK133" s="168">
        <f>SUMIF($D$7:$D$406,D133,$Q$7:$Q$406)</f>
        <v/>
      </c>
      <c r="AL133" s="48" t="inlineStr">
        <is>
          <t>https://www.openstreetmap.org/?mlat=51.3205137&amp;mlon=12.3768644#map=19/51.3205137/12.3768644</t>
        </is>
      </c>
    </row>
    <row r="134" ht="15" customHeight="1" s="94">
      <c r="A134" s="47" t="n">
        <v>128</v>
      </c>
      <c r="B134" s="48" t="inlineStr">
        <is>
          <t>O0436</t>
        </is>
      </c>
      <c r="C134" s="48" t="inlineStr">
        <is>
          <t>Kesselsdorfer Straße / Wernerstraße</t>
        </is>
      </c>
      <c r="D134" s="48" t="inlineStr">
        <is>
          <t>35. Grundschule Dresden "Heinrich Graf von Bünau"</t>
        </is>
      </c>
      <c r="E134" s="48" t="inlineStr">
        <is>
          <t>Bünaustraße 12, 01159 Dresden</t>
        </is>
      </c>
      <c r="F134" s="48" t="inlineStr">
        <is>
          <t>Dresden</t>
        </is>
      </c>
      <c r="G134" s="165" t="n">
        <v>145.2</v>
      </c>
      <c r="H134" s="166" t="n">
        <v>13.6966309840001</v>
      </c>
      <c r="I134" s="166" t="n">
        <v>51.0433473043334</v>
      </c>
      <c r="J134" s="47">
        <f>COUNTIF(Accident_Events!$B$5:$B$4031,B134)</f>
        <v/>
      </c>
      <c r="K134" s="47">
        <f>COUNTIFS(Accident_Events!$B$5:$B$4031,B134,Accident_Events!$G$5:$G$4031,1)</f>
        <v/>
      </c>
      <c r="L134" s="47">
        <f>COUNTIFS(Accident_Events!$B$5:$B$4031,B134,Accident_Events!$G$5:$G$4031,2)</f>
        <v/>
      </c>
      <c r="M134" s="47">
        <f>COUNTIFS(Accident_Events!$B$5:$B$4031,B134,Accident_Events!$G$5:$G$4031,3)</f>
        <v/>
      </c>
      <c r="N134" s="167">
        <f>K134*Sources!$F$24</f>
        <v/>
      </c>
      <c r="O134" s="167">
        <f>L134*Sources!$F$25</f>
        <v/>
      </c>
      <c r="P134" s="167">
        <f>M134*Sources!$F$26</f>
        <v/>
      </c>
      <c r="Q134" s="168">
        <f>SUM(N134:P134)</f>
        <v/>
      </c>
      <c r="R134" s="167">
        <f>Q134/Sources!$C$6</f>
        <v/>
      </c>
      <c r="S134" s="48" t="inlineStr">
        <is>
          <t>Collector/connecting road</t>
        </is>
      </c>
      <c r="T134" s="48" t="inlineStr">
        <is>
          <t>Junction</t>
        </is>
      </c>
      <c r="U134" s="48" t="n">
        <v>3</v>
      </c>
      <c r="V134" s="48" t="inlineStr">
        <is>
          <t>yes</t>
        </is>
      </c>
      <c r="W134" s="48" t="inlineStr">
        <is>
          <t>not found</t>
        </is>
      </c>
      <c r="X134" s="48" t="inlineStr">
        <is>
          <t>not found</t>
        </is>
      </c>
      <c r="Y134" s="48" t="inlineStr">
        <is>
          <t>yes</t>
        </is>
      </c>
      <c r="Z134" s="53" t="inlineStr">
        <is>
          <t>B</t>
        </is>
      </c>
      <c r="AA134" s="53" t="inlineStr">
        <is>
          <t>Standard road area/main or collector road, or up to 3 lanes → cost class B.</t>
        </is>
      </c>
      <c r="AB134" s="168">
        <f>Sources!$C$17</f>
        <v/>
      </c>
      <c r="AC134" s="169">
        <f>Sources!$C$7</f>
        <v/>
      </c>
      <c r="AD134" s="170">
        <f>Sources!$C$8</f>
        <v/>
      </c>
      <c r="AE134" s="169">
        <f>Sources!$C$9</f>
        <v/>
      </c>
      <c r="AF134" s="167">
        <f>R134*AC134*Sources!$C$13</f>
        <v/>
      </c>
      <c r="AG134" s="168">
        <f>R134*AD134*Sources!$C$13</f>
        <v/>
      </c>
      <c r="AH134" s="167">
        <f>R134*AE134*Sources!$C$13</f>
        <v/>
      </c>
      <c r="AI134" s="47">
        <f>1+COUNTIFS($D$7:$D$406,D134,$Q$7:$Q$406,"&gt;"&amp;Q134)</f>
        <v/>
      </c>
      <c r="AJ134" s="47">
        <f>COUNTIF($D$7:$D$406,D134)</f>
        <v/>
      </c>
      <c r="AK134" s="168">
        <f>SUMIF($D$7:$D$406,D134,$Q$7:$Q$406)</f>
        <v/>
      </c>
      <c r="AL134" s="48" t="inlineStr">
        <is>
          <t>https://www.openstreetmap.org/?mlat=51.0433473&amp;mlon=13.6966310#map=19/51.0433473/13.6966310</t>
        </is>
      </c>
    </row>
    <row r="135" ht="15" customHeight="1" s="94">
      <c r="A135" s="47" t="n">
        <v>129</v>
      </c>
      <c r="B135" s="48" t="inlineStr">
        <is>
          <t>O0602</t>
        </is>
      </c>
      <c r="C135" s="48" t="inlineStr">
        <is>
          <t>Schweriner Straße / Weißeritzstraße</t>
        </is>
      </c>
      <c r="D135" s="48" t="inlineStr">
        <is>
          <t>Berufliches Gymnasium der Privaten Schule IBB gGmbH Dresden (Schule in freier Trägerschaft)</t>
        </is>
      </c>
      <c r="E135" s="48" t="inlineStr">
        <is>
          <t>Könneritzstraße 33, 01067 Dresden</t>
        </is>
      </c>
      <c r="F135" s="48" t="inlineStr">
        <is>
          <t>Dresden</t>
        </is>
      </c>
      <c r="G135" s="165" t="n">
        <v>33.6</v>
      </c>
      <c r="H135" s="166" t="n">
        <v>13.7204323760001</v>
      </c>
      <c r="I135" s="166" t="n">
        <v>51.0546450420001</v>
      </c>
      <c r="J135" s="47">
        <f>COUNTIF(Accident_Events!$B$5:$B$4031,B135)</f>
        <v/>
      </c>
      <c r="K135" s="47">
        <f>COUNTIFS(Accident_Events!$B$5:$B$4031,B135,Accident_Events!$G$5:$G$4031,1)</f>
        <v/>
      </c>
      <c r="L135" s="47">
        <f>COUNTIFS(Accident_Events!$B$5:$B$4031,B135,Accident_Events!$G$5:$G$4031,2)</f>
        <v/>
      </c>
      <c r="M135" s="47">
        <f>COUNTIFS(Accident_Events!$B$5:$B$4031,B135,Accident_Events!$G$5:$G$4031,3)</f>
        <v/>
      </c>
      <c r="N135" s="167">
        <f>K135*Sources!$F$24</f>
        <v/>
      </c>
      <c r="O135" s="167">
        <f>L135*Sources!$F$25</f>
        <v/>
      </c>
      <c r="P135" s="167">
        <f>M135*Sources!$F$26</f>
        <v/>
      </c>
      <c r="Q135" s="168">
        <f>SUM(N135:P135)</f>
        <v/>
      </c>
      <c r="R135" s="167">
        <f>Q135/Sources!$C$6</f>
        <v/>
      </c>
      <c r="S135" s="48" t="inlineStr">
        <is>
          <t>Important main/connecting road</t>
        </is>
      </c>
      <c r="T135" s="48" t="inlineStr">
        <is>
          <t>Junction</t>
        </is>
      </c>
      <c r="U135" s="48" t="n">
        <v>3</v>
      </c>
      <c r="V135" s="48" t="inlineStr">
        <is>
          <t>yes</t>
        </is>
      </c>
      <c r="W135" s="48" t="inlineStr">
        <is>
          <t>yes</t>
        </is>
      </c>
      <c r="X135" s="48" t="inlineStr">
        <is>
          <t>not found</t>
        </is>
      </c>
      <c r="Y135" s="48" t="inlineStr">
        <is>
          <t>yes</t>
        </is>
      </c>
      <c r="Z135" s="53" t="inlineStr">
        <is>
          <t>B</t>
        </is>
      </c>
      <c r="AA135" s="53" t="inlineStr">
        <is>
          <t>Standard road area/main or collector road, or up to 3 lanes → cost class B.</t>
        </is>
      </c>
      <c r="AB135" s="168">
        <f>Sources!$C$17</f>
        <v/>
      </c>
      <c r="AC135" s="169">
        <f>Sources!$C$7</f>
        <v/>
      </c>
      <c r="AD135" s="170">
        <f>Sources!$C$8</f>
        <v/>
      </c>
      <c r="AE135" s="169">
        <f>Sources!$C$9</f>
        <v/>
      </c>
      <c r="AF135" s="167">
        <f>R135*AC135*Sources!$C$13</f>
        <v/>
      </c>
      <c r="AG135" s="168">
        <f>R135*AD135*Sources!$C$13</f>
        <v/>
      </c>
      <c r="AH135" s="167">
        <f>R135*AE135*Sources!$C$13</f>
        <v/>
      </c>
      <c r="AI135" s="47">
        <f>1+COUNTIFS($D$7:$D$406,D135,$Q$7:$Q$406,"&gt;"&amp;Q135)</f>
        <v/>
      </c>
      <c r="AJ135" s="47">
        <f>COUNTIF($D$7:$D$406,D135)</f>
        <v/>
      </c>
      <c r="AK135" s="168">
        <f>SUMIF($D$7:$D$406,D135,$Q$7:$Q$406)</f>
        <v/>
      </c>
      <c r="AL135" s="48" t="inlineStr">
        <is>
          <t>https://www.openstreetmap.org/?mlat=51.0546450&amp;mlon=13.7204324#map=19/51.0546450/13.7204324</t>
        </is>
      </c>
    </row>
    <row r="136" ht="15" customHeight="1" s="94">
      <c r="A136" s="47" t="n">
        <v>130</v>
      </c>
      <c r="B136" s="48" t="inlineStr">
        <is>
          <t>O0609</t>
        </is>
      </c>
      <c r="C136" s="48" t="inlineStr">
        <is>
          <t>Antonstraße / Schlesischer Platz</t>
        </is>
      </c>
      <c r="D136" s="48" t="inlineStr">
        <is>
          <t>Berufliches Gymnasium der Semper Schulen Media gGmbH (Schule in freier Trägerschaft)</t>
        </is>
      </c>
      <c r="E136" s="48" t="inlineStr">
        <is>
          <t>Antonstraße 19-21, 01097 Dresden</t>
        </is>
      </c>
      <c r="F136" s="48" t="inlineStr">
        <is>
          <t>Dresden</t>
        </is>
      </c>
      <c r="G136" s="165" t="n">
        <v>47.4</v>
      </c>
      <c r="H136" s="166" t="n">
        <v>13.741239819</v>
      </c>
      <c r="I136" s="166" t="n">
        <v>51.0647455220001</v>
      </c>
      <c r="J136" s="47">
        <f>COUNTIF(Accident_Events!$B$5:$B$4031,B136)</f>
        <v/>
      </c>
      <c r="K136" s="47">
        <f>COUNTIFS(Accident_Events!$B$5:$B$4031,B136,Accident_Events!$G$5:$G$4031,1)</f>
        <v/>
      </c>
      <c r="L136" s="47">
        <f>COUNTIFS(Accident_Events!$B$5:$B$4031,B136,Accident_Events!$G$5:$G$4031,2)</f>
        <v/>
      </c>
      <c r="M136" s="47">
        <f>COUNTIFS(Accident_Events!$B$5:$B$4031,B136,Accident_Events!$G$5:$G$4031,3)</f>
        <v/>
      </c>
      <c r="N136" s="167">
        <f>K136*Sources!$F$24</f>
        <v/>
      </c>
      <c r="O136" s="167">
        <f>L136*Sources!$F$25</f>
        <v/>
      </c>
      <c r="P136" s="167">
        <f>M136*Sources!$F$26</f>
        <v/>
      </c>
      <c r="Q136" s="168">
        <f>SUM(N136:P136)</f>
        <v/>
      </c>
      <c r="R136" s="167">
        <f>Q136/Sources!$C$6</f>
        <v/>
      </c>
      <c r="S136" s="48" t="inlineStr">
        <is>
          <t>Major arterial road</t>
        </is>
      </c>
      <c r="T136" s="48" t="inlineStr">
        <is>
          <t>Junction</t>
        </is>
      </c>
      <c r="U136" s="48" t="n">
        <v>3</v>
      </c>
      <c r="V136" s="48" t="inlineStr">
        <is>
          <t>yes</t>
        </is>
      </c>
      <c r="W136" s="48" t="inlineStr">
        <is>
          <t>yes</t>
        </is>
      </c>
      <c r="X136" s="48" t="inlineStr">
        <is>
          <t>not found</t>
        </is>
      </c>
      <c r="Y136" s="48" t="inlineStr">
        <is>
          <t>yes</t>
        </is>
      </c>
      <c r="Z136" s="53" t="inlineStr">
        <is>
          <t>B</t>
        </is>
      </c>
      <c r="AA136" s="53" t="inlineStr">
        <is>
          <t>Standard road area/main or collector road, or up to 3 lanes → cost class B.</t>
        </is>
      </c>
      <c r="AB136" s="168">
        <f>Sources!$C$17</f>
        <v/>
      </c>
      <c r="AC136" s="169">
        <f>Sources!$C$7</f>
        <v/>
      </c>
      <c r="AD136" s="170">
        <f>Sources!$C$8</f>
        <v/>
      </c>
      <c r="AE136" s="169">
        <f>Sources!$C$9</f>
        <v/>
      </c>
      <c r="AF136" s="167">
        <f>R136*AC136*Sources!$C$13</f>
        <v/>
      </c>
      <c r="AG136" s="168">
        <f>R136*AD136*Sources!$C$13</f>
        <v/>
      </c>
      <c r="AH136" s="167">
        <f>R136*AE136*Sources!$C$13</f>
        <v/>
      </c>
      <c r="AI136" s="47">
        <f>1+COUNTIFS($D$7:$D$406,D136,$Q$7:$Q$406,"&gt;"&amp;Q136)</f>
        <v/>
      </c>
      <c r="AJ136" s="47">
        <f>COUNTIF($D$7:$D$406,D136)</f>
        <v/>
      </c>
      <c r="AK136" s="168">
        <f>SUMIF($D$7:$D$406,D136,$Q$7:$Q$406)</f>
        <v/>
      </c>
      <c r="AL136" s="48" t="inlineStr">
        <is>
          <t>https://www.openstreetmap.org/?mlat=51.0647455&amp;mlon=13.7412398#map=19/51.0647455/13.7412398</t>
        </is>
      </c>
    </row>
    <row r="137" ht="15" customHeight="1" s="94">
      <c r="A137" s="47" t="n">
        <v>131</v>
      </c>
      <c r="B137" s="48" t="inlineStr">
        <is>
          <t>O0840</t>
        </is>
      </c>
      <c r="C137" s="48" t="inlineStr">
        <is>
          <t>Reicker Straße / Rayskistraße</t>
        </is>
      </c>
      <c r="D137" s="48" t="inlineStr">
        <is>
          <t>Interkulturelle Waldorfschule Dresden (Schule in freier Trägerschaft)</t>
        </is>
      </c>
      <c r="E137" s="48" t="inlineStr">
        <is>
          <t>An der Christuskirche 9, 01219 Dresden</t>
        </is>
      </c>
      <c r="F137" s="48" t="inlineStr">
        <is>
          <t>Dresden</t>
        </is>
      </c>
      <c r="G137" s="165" t="n">
        <v>182.2</v>
      </c>
      <c r="H137" s="166" t="n">
        <v>13.7677784480001</v>
      </c>
      <c r="I137" s="166" t="n">
        <v>51.0260827560001</v>
      </c>
      <c r="J137" s="47">
        <f>COUNTIF(Accident_Events!$B$5:$B$4031,B137)</f>
        <v/>
      </c>
      <c r="K137" s="47">
        <f>COUNTIFS(Accident_Events!$B$5:$B$4031,B137,Accident_Events!$G$5:$G$4031,1)</f>
        <v/>
      </c>
      <c r="L137" s="47">
        <f>COUNTIFS(Accident_Events!$B$5:$B$4031,B137,Accident_Events!$G$5:$G$4031,2)</f>
        <v/>
      </c>
      <c r="M137" s="47">
        <f>COUNTIFS(Accident_Events!$B$5:$B$4031,B137,Accident_Events!$G$5:$G$4031,3)</f>
        <v/>
      </c>
      <c r="N137" s="167">
        <f>K137*Sources!$F$24</f>
        <v/>
      </c>
      <c r="O137" s="167">
        <f>L137*Sources!$F$25</f>
        <v/>
      </c>
      <c r="P137" s="167">
        <f>M137*Sources!$F$26</f>
        <v/>
      </c>
      <c r="Q137" s="168">
        <f>SUM(N137:P137)</f>
        <v/>
      </c>
      <c r="R137" s="167">
        <f>Q137/Sources!$C$6</f>
        <v/>
      </c>
      <c r="S137" s="48" t="inlineStr">
        <is>
          <t>Collector/connecting road</t>
        </is>
      </c>
      <c r="T137" s="48" t="inlineStr">
        <is>
          <t>Junction</t>
        </is>
      </c>
      <c r="U137" s="48" t="n">
        <v>3</v>
      </c>
      <c r="V137" s="48" t="inlineStr">
        <is>
          <t>yes</t>
        </is>
      </c>
      <c r="W137" s="48" t="inlineStr">
        <is>
          <t>yes</t>
        </is>
      </c>
      <c r="X137" s="48" t="inlineStr">
        <is>
          <t>not found</t>
        </is>
      </c>
      <c r="Y137" s="48" t="inlineStr">
        <is>
          <t>yes</t>
        </is>
      </c>
      <c r="Z137" s="53" t="inlineStr">
        <is>
          <t>B</t>
        </is>
      </c>
      <c r="AA137" s="53" t="inlineStr">
        <is>
          <t>Standard road area/main or collector road, or up to 3 lanes → cost class B.</t>
        </is>
      </c>
      <c r="AB137" s="168">
        <f>Sources!$C$17</f>
        <v/>
      </c>
      <c r="AC137" s="169">
        <f>Sources!$C$7</f>
        <v/>
      </c>
      <c r="AD137" s="170">
        <f>Sources!$C$8</f>
        <v/>
      </c>
      <c r="AE137" s="169">
        <f>Sources!$C$9</f>
        <v/>
      </c>
      <c r="AF137" s="167">
        <f>R137*AC137*Sources!$C$13</f>
        <v/>
      </c>
      <c r="AG137" s="168">
        <f>R137*AD137*Sources!$C$13</f>
        <v/>
      </c>
      <c r="AH137" s="167">
        <f>R137*AE137*Sources!$C$13</f>
        <v/>
      </c>
      <c r="AI137" s="47">
        <f>1+COUNTIFS($D$7:$D$406,D137,$Q$7:$Q$406,"&gt;"&amp;Q137)</f>
        <v/>
      </c>
      <c r="AJ137" s="47">
        <f>COUNTIF($D$7:$D$406,D137)</f>
        <v/>
      </c>
      <c r="AK137" s="168">
        <f>SUMIF($D$7:$D$406,D137,$Q$7:$Q$406)</f>
        <v/>
      </c>
      <c r="AL137" s="48" t="inlineStr">
        <is>
          <t>https://www.openstreetmap.org/?mlat=51.0260828&amp;mlon=13.7677784#map=19/51.0260828/13.7677784</t>
        </is>
      </c>
    </row>
    <row r="138" ht="15" customHeight="1" s="94">
      <c r="A138" s="47" t="n">
        <v>132</v>
      </c>
      <c r="B138" s="48" t="inlineStr">
        <is>
          <t>O0934</t>
        </is>
      </c>
      <c r="C138" s="48" t="inlineStr">
        <is>
          <t>Dohnaer Straße / Spitzwegstraße</t>
        </is>
      </c>
      <c r="D138" s="48" t="inlineStr">
        <is>
          <t>Schule „Am Leubnitzbach“ Dresden mit den Förderschwerpunkten Lernen und emotionale und soziale Entwicklung</t>
        </is>
      </c>
      <c r="E138" s="48" t="inlineStr">
        <is>
          <t>Karl-Laux-Straße 5, 01219 Dresden</t>
        </is>
      </c>
      <c r="F138" s="48" t="inlineStr">
        <is>
          <t>Dresden</t>
        </is>
      </c>
      <c r="G138" s="165" t="n">
        <v>247.7</v>
      </c>
      <c r="H138" s="166" t="n">
        <v>13.7715761600001</v>
      </c>
      <c r="I138" s="166" t="n">
        <v>51.015747565</v>
      </c>
      <c r="J138" s="47">
        <f>COUNTIF(Accident_Events!$B$5:$B$4031,B138)</f>
        <v/>
      </c>
      <c r="K138" s="47">
        <f>COUNTIFS(Accident_Events!$B$5:$B$4031,B138,Accident_Events!$G$5:$G$4031,1)</f>
        <v/>
      </c>
      <c r="L138" s="47">
        <f>COUNTIFS(Accident_Events!$B$5:$B$4031,B138,Accident_Events!$G$5:$G$4031,2)</f>
        <v/>
      </c>
      <c r="M138" s="47">
        <f>COUNTIFS(Accident_Events!$B$5:$B$4031,B138,Accident_Events!$G$5:$G$4031,3)</f>
        <v/>
      </c>
      <c r="N138" s="167">
        <f>K138*Sources!$F$24</f>
        <v/>
      </c>
      <c r="O138" s="167">
        <f>L138*Sources!$F$25</f>
        <v/>
      </c>
      <c r="P138" s="167">
        <f>M138*Sources!$F$26</f>
        <v/>
      </c>
      <c r="Q138" s="168">
        <f>SUM(N138:P138)</f>
        <v/>
      </c>
      <c r="R138" s="167">
        <f>Q138/Sources!$C$6</f>
        <v/>
      </c>
      <c r="S138" s="48" t="inlineStr">
        <is>
          <t>Important main/connecting road</t>
        </is>
      </c>
      <c r="T138" s="48" t="inlineStr">
        <is>
          <t>Junction</t>
        </is>
      </c>
      <c r="U138" s="48" t="n">
        <v>5</v>
      </c>
      <c r="V138" s="48" t="inlineStr">
        <is>
          <t>yes</t>
        </is>
      </c>
      <c r="W138" s="48" t="inlineStr">
        <is>
          <t>yes</t>
        </is>
      </c>
      <c r="X138" s="48" t="inlineStr">
        <is>
          <t>yes</t>
        </is>
      </c>
      <c r="Y138" s="48" t="inlineStr">
        <is>
          <t>yes</t>
        </is>
      </c>
      <c r="Z138" s="53" t="inlineStr">
        <is>
          <t>C</t>
        </is>
      </c>
      <c r="AA138" s="53" t="inlineStr">
        <is>
          <t>4 or more lanes: large road cross-section → cost class C.</t>
        </is>
      </c>
      <c r="AB138" s="168">
        <f>Sources!$C$17</f>
        <v/>
      </c>
      <c r="AC138" s="169">
        <f>Sources!$C$7</f>
        <v/>
      </c>
      <c r="AD138" s="170">
        <f>Sources!$C$8</f>
        <v/>
      </c>
      <c r="AE138" s="169">
        <f>Sources!$C$9</f>
        <v/>
      </c>
      <c r="AF138" s="167">
        <f>R138*AC138*Sources!$C$13</f>
        <v/>
      </c>
      <c r="AG138" s="168">
        <f>R138*AD138*Sources!$C$13</f>
        <v/>
      </c>
      <c r="AH138" s="167">
        <f>R138*AE138*Sources!$C$13</f>
        <v/>
      </c>
      <c r="AI138" s="47">
        <f>1+COUNTIFS($D$7:$D$406,D138,$Q$7:$Q$406,"&gt;"&amp;Q138)</f>
        <v/>
      </c>
      <c r="AJ138" s="47">
        <f>COUNTIF($D$7:$D$406,D138)</f>
        <v/>
      </c>
      <c r="AK138" s="168">
        <f>SUMIF($D$7:$D$406,D138,$Q$7:$Q$406)</f>
        <v/>
      </c>
      <c r="AL138" s="48" t="inlineStr">
        <is>
          <t>https://www.openstreetmap.org/?mlat=51.0157476&amp;mlon=13.7715762#map=19/51.0157476/13.7715762</t>
        </is>
      </c>
    </row>
    <row r="139" ht="15" customHeight="1" s="94">
      <c r="A139" s="47" t="n">
        <v>133</v>
      </c>
      <c r="B139" s="48" t="inlineStr">
        <is>
          <t>O1163</t>
        </is>
      </c>
      <c r="C139" s="48" t="inlineStr">
        <is>
          <t>Zeppelinstraße / Heilige-Grab-Straße</t>
        </is>
      </c>
      <c r="D139" s="48" t="inlineStr">
        <is>
          <t>Ostsachsen Care Academy</t>
        </is>
      </c>
      <c r="E139" s="48" t="inlineStr">
        <is>
          <t>Scultetusstraße 18, 02828 Görlitz</t>
        </is>
      </c>
      <c r="F139" s="48" t="inlineStr">
        <is>
          <t>Görlitz</t>
        </is>
      </c>
      <c r="G139" s="165" t="n">
        <v>242.5</v>
      </c>
      <c r="H139" s="166" t="n">
        <v>14.9740885460001</v>
      </c>
      <c r="I139" s="166" t="n">
        <v>51.1614454480001</v>
      </c>
      <c r="J139" s="47">
        <f>COUNTIF(Accident_Events!$B$5:$B$4031,B139)</f>
        <v/>
      </c>
      <c r="K139" s="47">
        <f>COUNTIFS(Accident_Events!$B$5:$B$4031,B139,Accident_Events!$G$5:$G$4031,1)</f>
        <v/>
      </c>
      <c r="L139" s="47">
        <f>COUNTIFS(Accident_Events!$B$5:$B$4031,B139,Accident_Events!$G$5:$G$4031,2)</f>
        <v/>
      </c>
      <c r="M139" s="47">
        <f>COUNTIFS(Accident_Events!$B$5:$B$4031,B139,Accident_Events!$G$5:$G$4031,3)</f>
        <v/>
      </c>
      <c r="N139" s="167">
        <f>K139*Sources!$F$24</f>
        <v/>
      </c>
      <c r="O139" s="167">
        <f>L139*Sources!$F$25</f>
        <v/>
      </c>
      <c r="P139" s="167">
        <f>M139*Sources!$F$26</f>
        <v/>
      </c>
      <c r="Q139" s="168">
        <f>SUM(N139:P139)</f>
        <v/>
      </c>
      <c r="R139" s="167">
        <f>Q139/Sources!$C$6</f>
        <v/>
      </c>
      <c r="S139" s="48" t="inlineStr">
        <is>
          <t>Collector/connecting road</t>
        </is>
      </c>
      <c r="T139" s="48" t="inlineStr">
        <is>
          <t>Junction</t>
        </is>
      </c>
      <c r="U139" s="48" t="n">
        <v>4</v>
      </c>
      <c r="V139" s="48" t="inlineStr">
        <is>
          <t>yes</t>
        </is>
      </c>
      <c r="W139" s="48" t="inlineStr">
        <is>
          <t>yes</t>
        </is>
      </c>
      <c r="X139" s="48" t="inlineStr">
        <is>
          <t>not found</t>
        </is>
      </c>
      <c r="Y139" s="48" t="inlineStr">
        <is>
          <t>yes</t>
        </is>
      </c>
      <c r="Z139" s="53" t="inlineStr">
        <is>
          <t>C</t>
        </is>
      </c>
      <c r="AA139" s="53" t="inlineStr">
        <is>
          <t>4 or more lanes: large road cross-section → cost class C.</t>
        </is>
      </c>
      <c r="AB139" s="168">
        <f>Sources!$C$17</f>
        <v/>
      </c>
      <c r="AC139" s="169">
        <f>Sources!$C$7</f>
        <v/>
      </c>
      <c r="AD139" s="170">
        <f>Sources!$C$8</f>
        <v/>
      </c>
      <c r="AE139" s="169">
        <f>Sources!$C$9</f>
        <v/>
      </c>
      <c r="AF139" s="167">
        <f>R139*AC139*Sources!$C$13</f>
        <v/>
      </c>
      <c r="AG139" s="168">
        <f>R139*AD139*Sources!$C$13</f>
        <v/>
      </c>
      <c r="AH139" s="167">
        <f>R139*AE139*Sources!$C$13</f>
        <v/>
      </c>
      <c r="AI139" s="47">
        <f>1+COUNTIFS($D$7:$D$406,D139,$Q$7:$Q$406,"&gt;"&amp;Q139)</f>
        <v/>
      </c>
      <c r="AJ139" s="47">
        <f>COUNTIF($D$7:$D$406,D139)</f>
        <v/>
      </c>
      <c r="AK139" s="168">
        <f>SUMIF($D$7:$D$406,D139,$Q$7:$Q$406)</f>
        <v/>
      </c>
      <c r="AL139" s="48" t="inlineStr">
        <is>
          <t>https://www.openstreetmap.org/?mlat=51.1614454&amp;mlon=14.9740885#map=19/51.1614454/14.9740885</t>
        </is>
      </c>
    </row>
    <row r="140" ht="15" customHeight="1" s="94">
      <c r="A140" s="47" t="n">
        <v>134</v>
      </c>
      <c r="B140" s="48" t="inlineStr">
        <is>
          <t>O1622</t>
        </is>
      </c>
      <c r="C140" s="48" t="inlineStr">
        <is>
          <t>Lützner Straße</t>
        </is>
      </c>
      <c r="D140" s="48" t="inlineStr">
        <is>
          <t>Ludwig Fresenius Schulen Leipzig - Berufsfachschule für Physiotherapie (Schule in freier Trägerschaft)</t>
        </is>
      </c>
      <c r="E140" s="48" t="inlineStr">
        <is>
          <t>Lindenauer Markt 13b, 04177 Leipzig</t>
        </is>
      </c>
      <c r="F140" s="48" t="inlineStr">
        <is>
          <t>Leipzig</t>
        </is>
      </c>
      <c r="G140" s="165" t="n">
        <v>320.2</v>
      </c>
      <c r="H140" s="166" t="n">
        <v>12.337641127</v>
      </c>
      <c r="I140" s="166" t="n">
        <v>51.335379539</v>
      </c>
      <c r="J140" s="47">
        <f>COUNTIF(Accident_Events!$B$5:$B$4031,B140)</f>
        <v/>
      </c>
      <c r="K140" s="47">
        <f>COUNTIFS(Accident_Events!$B$5:$B$4031,B140,Accident_Events!$G$5:$G$4031,1)</f>
        <v/>
      </c>
      <c r="L140" s="47">
        <f>COUNTIFS(Accident_Events!$B$5:$B$4031,B140,Accident_Events!$G$5:$G$4031,2)</f>
        <v/>
      </c>
      <c r="M140" s="47">
        <f>COUNTIFS(Accident_Events!$B$5:$B$4031,B140,Accident_Events!$G$5:$G$4031,3)</f>
        <v/>
      </c>
      <c r="N140" s="167">
        <f>K140*Sources!$F$24</f>
        <v/>
      </c>
      <c r="O140" s="167">
        <f>L140*Sources!$F$25</f>
        <v/>
      </c>
      <c r="P140" s="167">
        <f>M140*Sources!$F$26</f>
        <v/>
      </c>
      <c r="Q140" s="168">
        <f>SUM(N140:P140)</f>
        <v/>
      </c>
      <c r="R140" s="167">
        <f>Q140/Sources!$C$6</f>
        <v/>
      </c>
      <c r="S140" s="48" t="inlineStr">
        <is>
          <t>Major arterial road</t>
        </is>
      </c>
      <c r="T140" s="48" t="inlineStr">
        <is>
          <t>Junction</t>
        </is>
      </c>
      <c r="U140" s="48" t="n">
        <v>2</v>
      </c>
      <c r="V140" s="48" t="inlineStr">
        <is>
          <t>not found</t>
        </is>
      </c>
      <c r="W140" s="48" t="inlineStr">
        <is>
          <t>not found</t>
        </is>
      </c>
      <c r="X140" s="48" t="inlineStr">
        <is>
          <t>not found</t>
        </is>
      </c>
      <c r="Y140" s="48" t="inlineStr">
        <is>
          <t>yes</t>
        </is>
      </c>
      <c r="Z140" s="53" t="inlineStr">
        <is>
          <t>B</t>
        </is>
      </c>
      <c r="AA140" s="53" t="inlineStr">
        <is>
          <t>Standard road area/main or collector road, or up to 3 lanes → cost class B.</t>
        </is>
      </c>
      <c r="AB140" s="168">
        <f>Sources!$C$17</f>
        <v/>
      </c>
      <c r="AC140" s="169">
        <f>Sources!$C$7</f>
        <v/>
      </c>
      <c r="AD140" s="170">
        <f>Sources!$C$8</f>
        <v/>
      </c>
      <c r="AE140" s="169">
        <f>Sources!$C$9</f>
        <v/>
      </c>
      <c r="AF140" s="167">
        <f>R140*AC140*Sources!$C$13</f>
        <v/>
      </c>
      <c r="AG140" s="168">
        <f>R140*AD140*Sources!$C$13</f>
        <v/>
      </c>
      <c r="AH140" s="167">
        <f>R140*AE140*Sources!$C$13</f>
        <v/>
      </c>
      <c r="AI140" s="47">
        <f>1+COUNTIFS($D$7:$D$406,D140,$Q$7:$Q$406,"&gt;"&amp;Q140)</f>
        <v/>
      </c>
      <c r="AJ140" s="47">
        <f>COUNTIF($D$7:$D$406,D140)</f>
        <v/>
      </c>
      <c r="AK140" s="168">
        <f>SUMIF($D$7:$D$406,D140,$Q$7:$Q$406)</f>
        <v/>
      </c>
      <c r="AL140" s="48" t="inlineStr">
        <is>
          <t>https://www.openstreetmap.org/?mlat=51.3353795&amp;mlon=12.3376411#map=19/51.3353795/12.3376411</t>
        </is>
      </c>
    </row>
    <row r="141" ht="15" customHeight="1" s="94">
      <c r="A141" s="47" t="n">
        <v>135</v>
      </c>
      <c r="B141" s="48" t="inlineStr">
        <is>
          <t>O2025</t>
        </is>
      </c>
      <c r="C141" s="48" t="inlineStr">
        <is>
          <t>Neundorfer Straße / Dittrichplatz</t>
        </is>
      </c>
      <c r="D141" s="48" t="inlineStr">
        <is>
          <t>Erich-Ohser-Grundschule Plauen</t>
        </is>
      </c>
      <c r="E141" s="48" t="inlineStr">
        <is>
          <t>Seminarstraße 13-15, 08523 Plauen</t>
        </is>
      </c>
      <c r="F141" s="48" t="inlineStr">
        <is>
          <t>Plauen</t>
        </is>
      </c>
      <c r="G141" s="165" t="n">
        <v>489.9</v>
      </c>
      <c r="H141" s="166" t="n">
        <v>12.123296897</v>
      </c>
      <c r="I141" s="166" t="n">
        <v>50.495649653</v>
      </c>
      <c r="J141" s="47">
        <f>COUNTIF(Accident_Events!$B$5:$B$4031,B141)</f>
        <v/>
      </c>
      <c r="K141" s="47">
        <f>COUNTIFS(Accident_Events!$B$5:$B$4031,B141,Accident_Events!$G$5:$G$4031,1)</f>
        <v/>
      </c>
      <c r="L141" s="47">
        <f>COUNTIFS(Accident_Events!$B$5:$B$4031,B141,Accident_Events!$G$5:$G$4031,2)</f>
        <v/>
      </c>
      <c r="M141" s="47">
        <f>COUNTIFS(Accident_Events!$B$5:$B$4031,B141,Accident_Events!$G$5:$G$4031,3)</f>
        <v/>
      </c>
      <c r="N141" s="167">
        <f>K141*Sources!$F$24</f>
        <v/>
      </c>
      <c r="O141" s="167">
        <f>L141*Sources!$F$25</f>
        <v/>
      </c>
      <c r="P141" s="167">
        <f>M141*Sources!$F$26</f>
        <v/>
      </c>
      <c r="Q141" s="168">
        <f>SUM(N141:P141)</f>
        <v/>
      </c>
      <c r="R141" s="167">
        <f>Q141/Sources!$C$6</f>
        <v/>
      </c>
      <c r="S141" s="48" t="inlineStr">
        <is>
          <t>Major arterial road</t>
        </is>
      </c>
      <c r="T141" s="48" t="inlineStr">
        <is>
          <t>Junction</t>
        </is>
      </c>
      <c r="U141" s="48" t="n">
        <v>5</v>
      </c>
      <c r="V141" s="48" t="inlineStr">
        <is>
          <t>yes</t>
        </is>
      </c>
      <c r="W141" s="48" t="inlineStr">
        <is>
          <t>yes</t>
        </is>
      </c>
      <c r="X141" s="48" t="inlineStr">
        <is>
          <t>yes</t>
        </is>
      </c>
      <c r="Y141" s="48" t="inlineStr">
        <is>
          <t>not found</t>
        </is>
      </c>
      <c r="Z141" s="53" t="inlineStr">
        <is>
          <t>C</t>
        </is>
      </c>
      <c r="AA141" s="53" t="inlineStr">
        <is>
          <t>4 or more lanes: large road cross-section → cost class C.</t>
        </is>
      </c>
      <c r="AB141" s="168">
        <f>Sources!$C$17</f>
        <v/>
      </c>
      <c r="AC141" s="169">
        <f>Sources!$C$7</f>
        <v/>
      </c>
      <c r="AD141" s="170">
        <f>Sources!$C$8</f>
        <v/>
      </c>
      <c r="AE141" s="169">
        <f>Sources!$C$9</f>
        <v/>
      </c>
      <c r="AF141" s="167">
        <f>R141*AC141*Sources!$C$13</f>
        <v/>
      </c>
      <c r="AG141" s="168">
        <f>R141*AD141*Sources!$C$13</f>
        <v/>
      </c>
      <c r="AH141" s="167">
        <f>R141*AE141*Sources!$C$13</f>
        <v/>
      </c>
      <c r="AI141" s="47">
        <f>1+COUNTIFS($D$7:$D$406,D141,$Q$7:$Q$406,"&gt;"&amp;Q141)</f>
        <v/>
      </c>
      <c r="AJ141" s="47">
        <f>COUNTIF($D$7:$D$406,D141)</f>
        <v/>
      </c>
      <c r="AK141" s="168">
        <f>SUMIF($D$7:$D$406,D141,$Q$7:$Q$406)</f>
        <v/>
      </c>
      <c r="AL141" s="48" t="inlineStr">
        <is>
          <t>https://www.openstreetmap.org/?mlat=50.4956497&amp;mlon=12.1232969#map=19/50.4956497/12.1232969</t>
        </is>
      </c>
    </row>
    <row r="142" ht="15" customHeight="1" s="94">
      <c r="A142" s="47" t="n">
        <v>136</v>
      </c>
      <c r="B142" s="48" t="inlineStr">
        <is>
          <t>O0608</t>
        </is>
      </c>
      <c r="C142" s="48" t="inlineStr">
        <is>
          <t>Schlesischer Platz / Antonstraße</t>
        </is>
      </c>
      <c r="D142" s="48" t="inlineStr">
        <is>
          <t>Berufliches Gymnasium der Semper Schulen Media gGmbH (Schule in freier Trägerschaft)</t>
        </is>
      </c>
      <c r="E142" s="48" t="inlineStr">
        <is>
          <t>Antonstraße 19-21, 01097 Dresden</t>
        </is>
      </c>
      <c r="F142" s="48" t="inlineStr">
        <is>
          <t>Dresden</t>
        </is>
      </c>
      <c r="G142" s="165" t="n">
        <v>83.5</v>
      </c>
      <c r="H142" s="166" t="n">
        <v>13.7406757065</v>
      </c>
      <c r="I142" s="166" t="n">
        <v>51.0647829700001</v>
      </c>
      <c r="J142" s="47">
        <f>COUNTIF(Accident_Events!$B$5:$B$4031,B142)</f>
        <v/>
      </c>
      <c r="K142" s="47">
        <f>COUNTIFS(Accident_Events!$B$5:$B$4031,B142,Accident_Events!$G$5:$G$4031,1)</f>
        <v/>
      </c>
      <c r="L142" s="47">
        <f>COUNTIFS(Accident_Events!$B$5:$B$4031,B142,Accident_Events!$G$5:$G$4031,2)</f>
        <v/>
      </c>
      <c r="M142" s="47">
        <f>COUNTIFS(Accident_Events!$B$5:$B$4031,B142,Accident_Events!$G$5:$G$4031,3)</f>
        <v/>
      </c>
      <c r="N142" s="167">
        <f>K142*Sources!$F$24</f>
        <v/>
      </c>
      <c r="O142" s="167">
        <f>L142*Sources!$F$25</f>
        <v/>
      </c>
      <c r="P142" s="167">
        <f>M142*Sources!$F$26</f>
        <v/>
      </c>
      <c r="Q142" s="168">
        <f>SUM(N142:P142)</f>
        <v/>
      </c>
      <c r="R142" s="167">
        <f>Q142/Sources!$C$6</f>
        <v/>
      </c>
      <c r="S142" s="48" t="inlineStr">
        <is>
          <t>Major arterial road</t>
        </is>
      </c>
      <c r="T142" s="48" t="inlineStr">
        <is>
          <t>Junction</t>
        </is>
      </c>
      <c r="U142" s="48" t="n">
        <v>3</v>
      </c>
      <c r="V142" s="48" t="inlineStr">
        <is>
          <t>yes</t>
        </is>
      </c>
      <c r="W142" s="48" t="inlineStr">
        <is>
          <t>yes</t>
        </is>
      </c>
      <c r="X142" s="48" t="inlineStr">
        <is>
          <t>not found</t>
        </is>
      </c>
      <c r="Y142" s="48" t="inlineStr">
        <is>
          <t>yes</t>
        </is>
      </c>
      <c r="Z142" s="53" t="inlineStr">
        <is>
          <t>B</t>
        </is>
      </c>
      <c r="AA142" s="53" t="inlineStr">
        <is>
          <t>Standard road area/main or collector road, or up to 3 lanes → cost class B.</t>
        </is>
      </c>
      <c r="AB142" s="168">
        <f>Sources!$C$17</f>
        <v/>
      </c>
      <c r="AC142" s="169">
        <f>Sources!$C$7</f>
        <v/>
      </c>
      <c r="AD142" s="170">
        <f>Sources!$C$8</f>
        <v/>
      </c>
      <c r="AE142" s="169">
        <f>Sources!$C$9</f>
        <v/>
      </c>
      <c r="AF142" s="167">
        <f>R142*AC142*Sources!$C$13</f>
        <v/>
      </c>
      <c r="AG142" s="168">
        <f>R142*AD142*Sources!$C$13</f>
        <v/>
      </c>
      <c r="AH142" s="167">
        <f>R142*AE142*Sources!$C$13</f>
        <v/>
      </c>
      <c r="AI142" s="47">
        <f>1+COUNTIFS($D$7:$D$406,D142,$Q$7:$Q$406,"&gt;"&amp;Q142)</f>
        <v/>
      </c>
      <c r="AJ142" s="47">
        <f>COUNTIF($D$7:$D$406,D142)</f>
        <v/>
      </c>
      <c r="AK142" s="168">
        <f>SUMIF($D$7:$D$406,D142,$Q$7:$Q$406)</f>
        <v/>
      </c>
      <c r="AL142" s="48" t="inlineStr">
        <is>
          <t>https://www.openstreetmap.org/?mlat=51.0647830&amp;mlon=13.7406757#map=19/51.0647830/13.7406757</t>
        </is>
      </c>
    </row>
    <row r="143" ht="15" customHeight="1" s="94">
      <c r="A143" s="47" t="n">
        <v>137</v>
      </c>
      <c r="B143" s="48" t="inlineStr">
        <is>
          <t>O1492</t>
        </is>
      </c>
      <c r="C143" s="48" t="inlineStr">
        <is>
          <t>Theresienstraße / Maximilianallee</t>
        </is>
      </c>
      <c r="D143" s="48" t="inlineStr">
        <is>
          <t>Freie Waldorfschule Leipzig (Schule in freier Trägerschaft)</t>
        </is>
      </c>
      <c r="E143" s="48" t="inlineStr">
        <is>
          <t>Berthastraße 15, 04357 Leipzig</t>
        </is>
      </c>
      <c r="F143" s="48" t="inlineStr">
        <is>
          <t>Leipzig</t>
        </is>
      </c>
      <c r="G143" s="165" t="n">
        <v>476.7</v>
      </c>
      <c r="H143" s="166" t="n">
        <v>12.3993633220001</v>
      </c>
      <c r="I143" s="166" t="n">
        <v>51.363485385</v>
      </c>
      <c r="J143" s="47">
        <f>COUNTIF(Accident_Events!$B$5:$B$4031,B143)</f>
        <v/>
      </c>
      <c r="K143" s="47">
        <f>COUNTIFS(Accident_Events!$B$5:$B$4031,B143,Accident_Events!$G$5:$G$4031,1)</f>
        <v/>
      </c>
      <c r="L143" s="47">
        <f>COUNTIFS(Accident_Events!$B$5:$B$4031,B143,Accident_Events!$G$5:$G$4031,2)</f>
        <v/>
      </c>
      <c r="M143" s="47">
        <f>COUNTIFS(Accident_Events!$B$5:$B$4031,B143,Accident_Events!$G$5:$G$4031,3)</f>
        <v/>
      </c>
      <c r="N143" s="167">
        <f>K143*Sources!$F$24</f>
        <v/>
      </c>
      <c r="O143" s="167">
        <f>L143*Sources!$F$25</f>
        <v/>
      </c>
      <c r="P143" s="167">
        <f>M143*Sources!$F$26</f>
        <v/>
      </c>
      <c r="Q143" s="168">
        <f>SUM(N143:P143)</f>
        <v/>
      </c>
      <c r="R143" s="167">
        <f>Q143/Sources!$C$6</f>
        <v/>
      </c>
      <c r="S143" s="48" t="inlineStr">
        <is>
          <t>Major arterial road</t>
        </is>
      </c>
      <c r="T143" s="48" t="inlineStr">
        <is>
          <t>Junction</t>
        </is>
      </c>
      <c r="U143" s="48" t="n">
        <v>3</v>
      </c>
      <c r="V143" s="48" t="inlineStr">
        <is>
          <t>yes</t>
        </is>
      </c>
      <c r="W143" s="48" t="inlineStr">
        <is>
          <t>yes</t>
        </is>
      </c>
      <c r="X143" s="48" t="inlineStr">
        <is>
          <t>not found</t>
        </is>
      </c>
      <c r="Y143" s="48" t="inlineStr">
        <is>
          <t>yes</t>
        </is>
      </c>
      <c r="Z143" s="53" t="inlineStr">
        <is>
          <t>B</t>
        </is>
      </c>
      <c r="AA143" s="53" t="inlineStr">
        <is>
          <t>Standard road area/main or collector road, or up to 3 lanes → cost class B.</t>
        </is>
      </c>
      <c r="AB143" s="168">
        <f>Sources!$C$17</f>
        <v/>
      </c>
      <c r="AC143" s="169">
        <f>Sources!$C$7</f>
        <v/>
      </c>
      <c r="AD143" s="170">
        <f>Sources!$C$8</f>
        <v/>
      </c>
      <c r="AE143" s="169">
        <f>Sources!$C$9</f>
        <v/>
      </c>
      <c r="AF143" s="167">
        <f>R143*AC143*Sources!$C$13</f>
        <v/>
      </c>
      <c r="AG143" s="168">
        <f>R143*AD143*Sources!$C$13</f>
        <v/>
      </c>
      <c r="AH143" s="167">
        <f>R143*AE143*Sources!$C$13</f>
        <v/>
      </c>
      <c r="AI143" s="47">
        <f>1+COUNTIFS($D$7:$D$406,D143,$Q$7:$Q$406,"&gt;"&amp;Q143)</f>
        <v/>
      </c>
      <c r="AJ143" s="47">
        <f>COUNTIF($D$7:$D$406,D143)</f>
        <v/>
      </c>
      <c r="AK143" s="168">
        <f>SUMIF($D$7:$D$406,D143,$Q$7:$Q$406)</f>
        <v/>
      </c>
      <c r="AL143" s="48" t="inlineStr">
        <is>
          <t>https://www.openstreetmap.org/?mlat=51.3634854&amp;mlon=12.3993633#map=19/51.3634854/12.3993633</t>
        </is>
      </c>
    </row>
    <row r="144" ht="15" customHeight="1" s="94">
      <c r="A144" s="47" t="n">
        <v>138</v>
      </c>
      <c r="B144" s="48" t="inlineStr">
        <is>
          <t>O1565</t>
        </is>
      </c>
      <c r="C144" s="48" t="inlineStr">
        <is>
          <t>Karl-Liebknecht-Straße / Kurt-Eisner-Straße</t>
        </is>
      </c>
      <c r="D144" s="48" t="inlineStr">
        <is>
          <t>Immanuel-Kant-Schule - Gymnasium der Stadt Leipzig</t>
        </is>
      </c>
      <c r="E144" s="48" t="inlineStr">
        <is>
          <t>Scharnhorststraße 15, 04275 Leipzig</t>
        </is>
      </c>
      <c r="F144" s="48" t="inlineStr">
        <is>
          <t>Leipzig</t>
        </is>
      </c>
      <c r="G144" s="165" t="n">
        <v>141</v>
      </c>
      <c r="H144" s="166" t="n">
        <v>12.373609757</v>
      </c>
      <c r="I144" s="166" t="n">
        <v>51.3207832876667</v>
      </c>
      <c r="J144" s="47">
        <f>COUNTIF(Accident_Events!$B$5:$B$4031,B144)</f>
        <v/>
      </c>
      <c r="K144" s="47">
        <f>COUNTIFS(Accident_Events!$B$5:$B$4031,B144,Accident_Events!$G$5:$G$4031,1)</f>
        <v/>
      </c>
      <c r="L144" s="47">
        <f>COUNTIFS(Accident_Events!$B$5:$B$4031,B144,Accident_Events!$G$5:$G$4031,2)</f>
        <v/>
      </c>
      <c r="M144" s="47">
        <f>COUNTIFS(Accident_Events!$B$5:$B$4031,B144,Accident_Events!$G$5:$G$4031,3)</f>
        <v/>
      </c>
      <c r="N144" s="167">
        <f>K144*Sources!$F$24</f>
        <v/>
      </c>
      <c r="O144" s="167">
        <f>L144*Sources!$F$25</f>
        <v/>
      </c>
      <c r="P144" s="167">
        <f>M144*Sources!$F$26</f>
        <v/>
      </c>
      <c r="Q144" s="168">
        <f>SUM(N144:P144)</f>
        <v/>
      </c>
      <c r="R144" s="167">
        <f>Q144/Sources!$C$6</f>
        <v/>
      </c>
      <c r="S144" s="48" t="inlineStr">
        <is>
          <t>Important main/connecting road</t>
        </is>
      </c>
      <c r="T144" s="48" t="inlineStr">
        <is>
          <t>Junction</t>
        </is>
      </c>
      <c r="U144" s="48" t="n">
        <v>3</v>
      </c>
      <c r="V144" s="48" t="inlineStr">
        <is>
          <t>yes</t>
        </is>
      </c>
      <c r="W144" s="48" t="inlineStr">
        <is>
          <t>yes</t>
        </is>
      </c>
      <c r="X144" s="48" t="inlineStr">
        <is>
          <t>yes</t>
        </is>
      </c>
      <c r="Y144" s="48" t="inlineStr">
        <is>
          <t>yes</t>
        </is>
      </c>
      <c r="Z144" s="53" t="inlineStr">
        <is>
          <t>B</t>
        </is>
      </c>
      <c r="AA144" s="53" t="inlineStr">
        <is>
          <t>Standard road area/main or collector road, or up to 3 lanes → cost class B.</t>
        </is>
      </c>
      <c r="AB144" s="168">
        <f>Sources!$C$17</f>
        <v/>
      </c>
      <c r="AC144" s="169">
        <f>Sources!$C$7</f>
        <v/>
      </c>
      <c r="AD144" s="170">
        <f>Sources!$C$8</f>
        <v/>
      </c>
      <c r="AE144" s="169">
        <f>Sources!$C$9</f>
        <v/>
      </c>
      <c r="AF144" s="167">
        <f>R144*AC144*Sources!$C$13</f>
        <v/>
      </c>
      <c r="AG144" s="168">
        <f>R144*AD144*Sources!$C$13</f>
        <v/>
      </c>
      <c r="AH144" s="167">
        <f>R144*AE144*Sources!$C$13</f>
        <v/>
      </c>
      <c r="AI144" s="47">
        <f>1+COUNTIFS($D$7:$D$406,D144,$Q$7:$Q$406,"&gt;"&amp;Q144)</f>
        <v/>
      </c>
      <c r="AJ144" s="47">
        <f>COUNTIF($D$7:$D$406,D144)</f>
        <v/>
      </c>
      <c r="AK144" s="168">
        <f>SUMIF($D$7:$D$406,D144,$Q$7:$Q$406)</f>
        <v/>
      </c>
      <c r="AL144" s="48" t="inlineStr">
        <is>
          <t>https://www.openstreetmap.org/?mlat=51.3207833&amp;mlon=12.3736098#map=19/51.3207833/12.3736098</t>
        </is>
      </c>
    </row>
    <row r="145" ht="15" customHeight="1" s="94">
      <c r="A145" s="47" t="n">
        <v>139</v>
      </c>
      <c r="B145" s="48" t="inlineStr">
        <is>
          <t>O0061</t>
        </is>
      </c>
      <c r="C145" s="48" t="inlineStr">
        <is>
          <t>Postplatz - Póstowe naměsto / Schilleranlagen</t>
        </is>
      </c>
      <c r="D145" s="48" t="inlineStr">
        <is>
          <t>Philipp-Melanchthon-Gymnasium Bautzen</t>
        </is>
      </c>
      <c r="E145" s="48" t="inlineStr">
        <is>
          <t>Bahnhofstraße 2, 02625 Bautzen</t>
        </is>
      </c>
      <c r="F145" s="48" t="inlineStr">
        <is>
          <t>Bautzen</t>
        </is>
      </c>
      <c r="G145" s="165" t="n">
        <v>46.7</v>
      </c>
      <c r="H145" s="166" t="n">
        <v>14.4291229790001</v>
      </c>
      <c r="I145" s="166" t="n">
        <v>51.1769319810001</v>
      </c>
      <c r="J145" s="47">
        <f>COUNTIF(Accident_Events!$B$5:$B$4031,B145)</f>
        <v/>
      </c>
      <c r="K145" s="47">
        <f>COUNTIFS(Accident_Events!$B$5:$B$4031,B145,Accident_Events!$G$5:$G$4031,1)</f>
        <v/>
      </c>
      <c r="L145" s="47">
        <f>COUNTIFS(Accident_Events!$B$5:$B$4031,B145,Accident_Events!$G$5:$G$4031,2)</f>
        <v/>
      </c>
      <c r="M145" s="47">
        <f>COUNTIFS(Accident_Events!$B$5:$B$4031,B145,Accident_Events!$G$5:$G$4031,3)</f>
        <v/>
      </c>
      <c r="N145" s="167">
        <f>K145*Sources!$F$24</f>
        <v/>
      </c>
      <c r="O145" s="167">
        <f>L145*Sources!$F$25</f>
        <v/>
      </c>
      <c r="P145" s="167">
        <f>M145*Sources!$F$26</f>
        <v/>
      </c>
      <c r="Q145" s="168">
        <f>SUM(N145:P145)</f>
        <v/>
      </c>
      <c r="R145" s="167">
        <f>Q145/Sources!$C$6</f>
        <v/>
      </c>
      <c r="S145" s="48" t="inlineStr">
        <is>
          <t>Collector/connecting road</t>
        </is>
      </c>
      <c r="T145" s="48" t="inlineStr">
        <is>
          <t>Junction</t>
        </is>
      </c>
      <c r="U145" s="48" t="n">
        <v>2</v>
      </c>
      <c r="V145" s="48" t="inlineStr">
        <is>
          <t>yes</t>
        </is>
      </c>
      <c r="W145" s="48" t="inlineStr">
        <is>
          <t>yes</t>
        </is>
      </c>
      <c r="X145" s="48" t="inlineStr">
        <is>
          <t>not found</t>
        </is>
      </c>
      <c r="Y145" s="48" t="inlineStr">
        <is>
          <t>yes</t>
        </is>
      </c>
      <c r="Z145" s="53" t="inlineStr">
        <is>
          <t>B</t>
        </is>
      </c>
      <c r="AA145" s="53" t="inlineStr">
        <is>
          <t>Standard road area/main or collector road, or up to 3 lanes → cost class B.</t>
        </is>
      </c>
      <c r="AB145" s="168">
        <f>Sources!$C$17</f>
        <v/>
      </c>
      <c r="AC145" s="169">
        <f>Sources!$C$7</f>
        <v/>
      </c>
      <c r="AD145" s="170">
        <f>Sources!$C$8</f>
        <v/>
      </c>
      <c r="AE145" s="169">
        <f>Sources!$C$9</f>
        <v/>
      </c>
      <c r="AF145" s="167">
        <f>R145*AC145*Sources!$C$13</f>
        <v/>
      </c>
      <c r="AG145" s="168">
        <f>R145*AD145*Sources!$C$13</f>
        <v/>
      </c>
      <c r="AH145" s="167">
        <f>R145*AE145*Sources!$C$13</f>
        <v/>
      </c>
      <c r="AI145" s="47">
        <f>1+COUNTIFS($D$7:$D$406,D145,$Q$7:$Q$406,"&gt;"&amp;Q145)</f>
        <v/>
      </c>
      <c r="AJ145" s="47">
        <f>COUNTIF($D$7:$D$406,D145)</f>
        <v/>
      </c>
      <c r="AK145" s="168">
        <f>SUMIF($D$7:$D$406,D145,$Q$7:$Q$406)</f>
        <v/>
      </c>
      <c r="AL145" s="48" t="inlineStr">
        <is>
          <t>https://www.openstreetmap.org/?mlat=51.1769320&amp;mlon=14.4291230#map=19/51.1769320/14.4291230</t>
        </is>
      </c>
    </row>
    <row r="146" ht="15" customHeight="1" s="94">
      <c r="A146" s="47" t="n">
        <v>140</v>
      </c>
      <c r="B146" s="48" t="inlineStr">
        <is>
          <t>O0188</t>
        </is>
      </c>
      <c r="C146" s="48" t="inlineStr">
        <is>
          <t>Zschopauer Straße / Rembrandtstraße</t>
        </is>
      </c>
      <c r="D146" s="48" t="inlineStr">
        <is>
          <t>Georgius-Agricola-Gymnasium</t>
        </is>
      </c>
      <c r="E146" s="48" t="inlineStr">
        <is>
          <t>Park der Opfer des Faschismus 2, 09111 Chemnitz</t>
        </is>
      </c>
      <c r="F146" s="48" t="inlineStr">
        <is>
          <t>Chemnitz</t>
        </is>
      </c>
      <c r="G146" s="165" t="n">
        <v>429.3</v>
      </c>
      <c r="H146" s="166" t="n">
        <v>12.9287520045001</v>
      </c>
      <c r="I146" s="166" t="n">
        <v>50.826661523</v>
      </c>
      <c r="J146" s="47">
        <f>COUNTIF(Accident_Events!$B$5:$B$4031,B146)</f>
        <v/>
      </c>
      <c r="K146" s="47">
        <f>COUNTIFS(Accident_Events!$B$5:$B$4031,B146,Accident_Events!$G$5:$G$4031,1)</f>
        <v/>
      </c>
      <c r="L146" s="47">
        <f>COUNTIFS(Accident_Events!$B$5:$B$4031,B146,Accident_Events!$G$5:$G$4031,2)</f>
        <v/>
      </c>
      <c r="M146" s="47">
        <f>COUNTIFS(Accident_Events!$B$5:$B$4031,B146,Accident_Events!$G$5:$G$4031,3)</f>
        <v/>
      </c>
      <c r="N146" s="167">
        <f>K146*Sources!$F$24</f>
        <v/>
      </c>
      <c r="O146" s="167">
        <f>L146*Sources!$F$25</f>
        <v/>
      </c>
      <c r="P146" s="167">
        <f>M146*Sources!$F$26</f>
        <v/>
      </c>
      <c r="Q146" s="168">
        <f>SUM(N146:P146)</f>
        <v/>
      </c>
      <c r="R146" s="167">
        <f>Q146/Sources!$C$6</f>
        <v/>
      </c>
      <c r="S146" s="48" t="inlineStr">
        <is>
          <t>Major arterial road</t>
        </is>
      </c>
      <c r="T146" s="48" t="inlineStr">
        <is>
          <t>Junction</t>
        </is>
      </c>
      <c r="U146" s="48" t="n">
        <v>4</v>
      </c>
      <c r="V146" s="48" t="inlineStr">
        <is>
          <t>yes</t>
        </is>
      </c>
      <c r="W146" s="48" t="inlineStr">
        <is>
          <t>yes</t>
        </is>
      </c>
      <c r="X146" s="48" t="inlineStr">
        <is>
          <t>not found</t>
        </is>
      </c>
      <c r="Y146" s="48" t="inlineStr">
        <is>
          <t>yes</t>
        </is>
      </c>
      <c r="Z146" s="53" t="inlineStr">
        <is>
          <t>C</t>
        </is>
      </c>
      <c r="AA146" s="53" t="inlineStr">
        <is>
          <t>4 or more lanes: large road cross-section → cost class C.</t>
        </is>
      </c>
      <c r="AB146" s="168">
        <f>Sources!$C$17</f>
        <v/>
      </c>
      <c r="AC146" s="169">
        <f>Sources!$C$7</f>
        <v/>
      </c>
      <c r="AD146" s="170">
        <f>Sources!$C$8</f>
        <v/>
      </c>
      <c r="AE146" s="169">
        <f>Sources!$C$9</f>
        <v/>
      </c>
      <c r="AF146" s="167">
        <f>R146*AC146*Sources!$C$13</f>
        <v/>
      </c>
      <c r="AG146" s="168">
        <f>R146*AD146*Sources!$C$13</f>
        <v/>
      </c>
      <c r="AH146" s="167">
        <f>R146*AE146*Sources!$C$13</f>
        <v/>
      </c>
      <c r="AI146" s="47">
        <f>1+COUNTIFS($D$7:$D$406,D146,$Q$7:$Q$406,"&gt;"&amp;Q146)</f>
        <v/>
      </c>
      <c r="AJ146" s="47">
        <f>COUNTIF($D$7:$D$406,D146)</f>
        <v/>
      </c>
      <c r="AK146" s="168">
        <f>SUMIF($D$7:$D$406,D146,$Q$7:$Q$406)</f>
        <v/>
      </c>
      <c r="AL146" s="48" t="inlineStr">
        <is>
          <t>https://www.openstreetmap.org/?mlat=50.8266615&amp;mlon=12.9287520#map=19/50.8266615/12.9287520</t>
        </is>
      </c>
    </row>
    <row r="147" ht="15" customHeight="1" s="94">
      <c r="A147" s="47" t="n">
        <v>141</v>
      </c>
      <c r="B147" s="48" t="inlineStr">
        <is>
          <t>O0256</t>
        </is>
      </c>
      <c r="C147" s="48" t="inlineStr">
        <is>
          <t>Hartmannstraße / Reichsstraße</t>
        </is>
      </c>
      <c r="D147" s="48" t="inlineStr">
        <is>
          <t>Untere Luisenschule, Oberschule</t>
        </is>
      </c>
      <c r="E147" s="48" t="inlineStr">
        <is>
          <t>Fritz-Matschke-Straße 21, 09113 Chemnitz</t>
        </is>
      </c>
      <c r="F147" s="48" t="inlineStr">
        <is>
          <t>Chemnitz</t>
        </is>
      </c>
      <c r="G147" s="165" t="n">
        <v>356.1</v>
      </c>
      <c r="H147" s="166" t="n">
        <v>12.90659909</v>
      </c>
      <c r="I147" s="166" t="n">
        <v>50.8387031730001</v>
      </c>
      <c r="J147" s="47">
        <f>COUNTIF(Accident_Events!$B$5:$B$4031,B147)</f>
        <v/>
      </c>
      <c r="K147" s="47">
        <f>COUNTIFS(Accident_Events!$B$5:$B$4031,B147,Accident_Events!$G$5:$G$4031,1)</f>
        <v/>
      </c>
      <c r="L147" s="47">
        <f>COUNTIFS(Accident_Events!$B$5:$B$4031,B147,Accident_Events!$G$5:$G$4031,2)</f>
        <v/>
      </c>
      <c r="M147" s="47">
        <f>COUNTIFS(Accident_Events!$B$5:$B$4031,B147,Accident_Events!$G$5:$G$4031,3)</f>
        <v/>
      </c>
      <c r="N147" s="167">
        <f>K147*Sources!$F$24</f>
        <v/>
      </c>
      <c r="O147" s="167">
        <f>L147*Sources!$F$25</f>
        <v/>
      </c>
      <c r="P147" s="167">
        <f>M147*Sources!$F$26</f>
        <v/>
      </c>
      <c r="Q147" s="168">
        <f>SUM(N147:P147)</f>
        <v/>
      </c>
      <c r="R147" s="167">
        <f>Q147/Sources!$C$6</f>
        <v/>
      </c>
      <c r="S147" s="48" t="inlineStr">
        <is>
          <t>Major arterial road</t>
        </is>
      </c>
      <c r="T147" s="48" t="inlineStr">
        <is>
          <t>Junction</t>
        </is>
      </c>
      <c r="U147" s="48" t="n">
        <v>5</v>
      </c>
      <c r="V147" s="48" t="inlineStr">
        <is>
          <t>yes</t>
        </is>
      </c>
      <c r="W147" s="48" t="inlineStr">
        <is>
          <t>yes</t>
        </is>
      </c>
      <c r="X147" s="48" t="inlineStr">
        <is>
          <t>not found</t>
        </is>
      </c>
      <c r="Y147" s="48" t="inlineStr">
        <is>
          <t>not found</t>
        </is>
      </c>
      <c r="Z147" s="53" t="inlineStr">
        <is>
          <t>C</t>
        </is>
      </c>
      <c r="AA147" s="53" t="inlineStr">
        <is>
          <t>4 or more lanes: large road cross-section → cost class C.</t>
        </is>
      </c>
      <c r="AB147" s="168">
        <f>Sources!$C$17</f>
        <v/>
      </c>
      <c r="AC147" s="169">
        <f>Sources!$C$7</f>
        <v/>
      </c>
      <c r="AD147" s="170">
        <f>Sources!$C$8</f>
        <v/>
      </c>
      <c r="AE147" s="169">
        <f>Sources!$C$9</f>
        <v/>
      </c>
      <c r="AF147" s="167">
        <f>R147*AC147*Sources!$C$13</f>
        <v/>
      </c>
      <c r="AG147" s="168">
        <f>R147*AD147*Sources!$C$13</f>
        <v/>
      </c>
      <c r="AH147" s="167">
        <f>R147*AE147*Sources!$C$13</f>
        <v/>
      </c>
      <c r="AI147" s="47">
        <f>1+COUNTIFS($D$7:$D$406,D147,$Q$7:$Q$406,"&gt;"&amp;Q147)</f>
        <v/>
      </c>
      <c r="AJ147" s="47">
        <f>COUNTIF($D$7:$D$406,D147)</f>
        <v/>
      </c>
      <c r="AK147" s="168">
        <f>SUMIF($D$7:$D$406,D147,$Q$7:$Q$406)</f>
        <v/>
      </c>
      <c r="AL147" s="48" t="inlineStr">
        <is>
          <t>https://www.openstreetmap.org/?mlat=50.8387032&amp;mlon=12.9065991#map=19/50.8387032/12.9065991</t>
        </is>
      </c>
    </row>
    <row r="148" ht="15" customHeight="1" s="94">
      <c r="A148" s="47" t="n">
        <v>142</v>
      </c>
      <c r="B148" s="48" t="inlineStr">
        <is>
          <t>O0293</t>
        </is>
      </c>
      <c r="C148" s="48" t="inlineStr">
        <is>
          <t>Eisenbahnstraße / Eilenburger Straße</t>
        </is>
      </c>
      <c r="D148" s="48" t="inlineStr">
        <is>
          <t>Christian-Gottfried-Ehrenberg-Gymnasium Delitzsch</t>
        </is>
      </c>
      <c r="E148" s="48" t="inlineStr">
        <is>
          <t>Am Wallgraben 16, 04509 Delitzsch</t>
        </is>
      </c>
      <c r="F148" s="48" t="inlineStr">
        <is>
          <t>Delitzsch</t>
        </is>
      </c>
      <c r="G148" s="165" t="n">
        <v>336.1</v>
      </c>
      <c r="H148" s="166" t="n">
        <v>12.3442842270001</v>
      </c>
      <c r="I148" s="166" t="n">
        <v>51.524618214</v>
      </c>
      <c r="J148" s="47">
        <f>COUNTIF(Accident_Events!$B$5:$B$4031,B148)</f>
        <v/>
      </c>
      <c r="K148" s="47">
        <f>COUNTIFS(Accident_Events!$B$5:$B$4031,B148,Accident_Events!$G$5:$G$4031,1)</f>
        <v/>
      </c>
      <c r="L148" s="47">
        <f>COUNTIFS(Accident_Events!$B$5:$B$4031,B148,Accident_Events!$G$5:$G$4031,2)</f>
        <v/>
      </c>
      <c r="M148" s="47">
        <f>COUNTIFS(Accident_Events!$B$5:$B$4031,B148,Accident_Events!$G$5:$G$4031,3)</f>
        <v/>
      </c>
      <c r="N148" s="167">
        <f>K148*Sources!$F$24</f>
        <v/>
      </c>
      <c r="O148" s="167">
        <f>L148*Sources!$F$25</f>
        <v/>
      </c>
      <c r="P148" s="167">
        <f>M148*Sources!$F$26</f>
        <v/>
      </c>
      <c r="Q148" s="168">
        <f>SUM(N148:P148)</f>
        <v/>
      </c>
      <c r="R148" s="167">
        <f>Q148/Sources!$C$6</f>
        <v/>
      </c>
      <c r="S148" s="48" t="inlineStr">
        <is>
          <t>Collector/connecting road</t>
        </is>
      </c>
      <c r="T148" s="48" t="inlineStr">
        <is>
          <t>Junction</t>
        </is>
      </c>
      <c r="U148" s="48" t="n">
        <v>1</v>
      </c>
      <c r="V148" s="48" t="inlineStr">
        <is>
          <t>not found</t>
        </is>
      </c>
      <c r="W148" s="48" t="inlineStr">
        <is>
          <t>yes</t>
        </is>
      </c>
      <c r="X148" s="48" t="inlineStr">
        <is>
          <t>yes</t>
        </is>
      </c>
      <c r="Y148" s="48" t="inlineStr">
        <is>
          <t>yes</t>
        </is>
      </c>
      <c r="Z148" s="53" t="inlineStr">
        <is>
          <t>B</t>
        </is>
      </c>
      <c r="AA148" s="53" t="inlineStr">
        <is>
          <t>Standard road area/main or collector road, or up to 3 lanes → cost class B.</t>
        </is>
      </c>
      <c r="AB148" s="168">
        <f>Sources!$C$17</f>
        <v/>
      </c>
      <c r="AC148" s="169">
        <f>Sources!$C$7</f>
        <v/>
      </c>
      <c r="AD148" s="170">
        <f>Sources!$C$8</f>
        <v/>
      </c>
      <c r="AE148" s="169">
        <f>Sources!$C$9</f>
        <v/>
      </c>
      <c r="AF148" s="167">
        <f>R148*AC148*Sources!$C$13</f>
        <v/>
      </c>
      <c r="AG148" s="168">
        <f>R148*AD148*Sources!$C$13</f>
        <v/>
      </c>
      <c r="AH148" s="167">
        <f>R148*AE148*Sources!$C$13</f>
        <v/>
      </c>
      <c r="AI148" s="47">
        <f>1+COUNTIFS($D$7:$D$406,D148,$Q$7:$Q$406,"&gt;"&amp;Q148)</f>
        <v/>
      </c>
      <c r="AJ148" s="47">
        <f>COUNTIF($D$7:$D$406,D148)</f>
        <v/>
      </c>
      <c r="AK148" s="168">
        <f>SUMIF($D$7:$D$406,D148,$Q$7:$Q$406)</f>
        <v/>
      </c>
      <c r="AL148" s="48" t="inlineStr">
        <is>
          <t>https://www.openstreetmap.org/?mlat=51.5246182&amp;mlon=12.3442842#map=19/51.5246182/12.3442842</t>
        </is>
      </c>
    </row>
    <row r="149" ht="15" customHeight="1" s="94">
      <c r="A149" s="47" t="n">
        <v>143</v>
      </c>
      <c r="B149" s="48" t="inlineStr">
        <is>
          <t>O0570</t>
        </is>
      </c>
      <c r="C149" s="48" t="inlineStr">
        <is>
          <t>Bahnhofstraße / Lockwitztalstraße</t>
        </is>
      </c>
      <c r="D149" s="48" t="inlineStr">
        <is>
          <t>89. Grundschule Dresden</t>
        </is>
      </c>
      <c r="E149" s="48" t="inlineStr">
        <is>
          <t>Sosaer Straße 10, 01257 Dresden</t>
        </is>
      </c>
      <c r="F149" s="48" t="inlineStr">
        <is>
          <t>Dresden</t>
        </is>
      </c>
      <c r="G149" s="165" t="n">
        <v>248.9</v>
      </c>
      <c r="H149" s="166" t="n">
        <v>13.8224078230001</v>
      </c>
      <c r="I149" s="166" t="n">
        <v>50.9978296290001</v>
      </c>
      <c r="J149" s="47">
        <f>COUNTIF(Accident_Events!$B$5:$B$4031,B149)</f>
        <v/>
      </c>
      <c r="K149" s="47">
        <f>COUNTIFS(Accident_Events!$B$5:$B$4031,B149,Accident_Events!$G$5:$G$4031,1)</f>
        <v/>
      </c>
      <c r="L149" s="47">
        <f>COUNTIFS(Accident_Events!$B$5:$B$4031,B149,Accident_Events!$G$5:$G$4031,2)</f>
        <v/>
      </c>
      <c r="M149" s="47">
        <f>COUNTIFS(Accident_Events!$B$5:$B$4031,B149,Accident_Events!$G$5:$G$4031,3)</f>
        <v/>
      </c>
      <c r="N149" s="167">
        <f>K149*Sources!$F$24</f>
        <v/>
      </c>
      <c r="O149" s="167">
        <f>L149*Sources!$F$25</f>
        <v/>
      </c>
      <c r="P149" s="167">
        <f>M149*Sources!$F$26</f>
        <v/>
      </c>
      <c r="Q149" s="168">
        <f>SUM(N149:P149)</f>
        <v/>
      </c>
      <c r="R149" s="167">
        <f>Q149/Sources!$C$6</f>
        <v/>
      </c>
      <c r="S149" s="48" t="inlineStr">
        <is>
          <t>Collector/connecting road</t>
        </is>
      </c>
      <c r="T149" s="48" t="inlineStr">
        <is>
          <t>Junction</t>
        </is>
      </c>
      <c r="U149" s="48" t="inlineStr">
        <is>
          <t>not tagged</t>
        </is>
      </c>
      <c r="V149" s="48" t="inlineStr">
        <is>
          <t>not found</t>
        </is>
      </c>
      <c r="W149" s="48" t="inlineStr">
        <is>
          <t>not found</t>
        </is>
      </c>
      <c r="X149" s="48" t="inlineStr">
        <is>
          <t>not found</t>
        </is>
      </c>
      <c r="Y149" s="48" t="inlineStr">
        <is>
          <t>not found</t>
        </is>
      </c>
      <c r="Z149" s="53" t="inlineStr">
        <is>
          <t>unclear</t>
        </is>
      </c>
      <c r="AA149" s="53" t="inlineStr">
        <is>
          <t>Lane count in OSM is not numerically reliable; municipal assessment required.</t>
        </is>
      </c>
      <c r="AB149" s="168">
        <f>Sources!$C$17</f>
        <v/>
      </c>
      <c r="AC149" s="169">
        <f>Sources!$C$7</f>
        <v/>
      </c>
      <c r="AD149" s="170">
        <f>Sources!$C$8</f>
        <v/>
      </c>
      <c r="AE149" s="169">
        <f>Sources!$C$9</f>
        <v/>
      </c>
      <c r="AF149" s="167">
        <f>R149*AC149*Sources!$C$13</f>
        <v/>
      </c>
      <c r="AG149" s="168">
        <f>R149*AD149*Sources!$C$13</f>
        <v/>
      </c>
      <c r="AH149" s="167">
        <f>R149*AE149*Sources!$C$13</f>
        <v/>
      </c>
      <c r="AI149" s="47">
        <f>1+COUNTIFS($D$7:$D$406,D149,$Q$7:$Q$406,"&gt;"&amp;Q149)</f>
        <v/>
      </c>
      <c r="AJ149" s="47">
        <f>COUNTIF($D$7:$D$406,D149)</f>
        <v/>
      </c>
      <c r="AK149" s="168">
        <f>SUMIF($D$7:$D$406,D149,$Q$7:$Q$406)</f>
        <v/>
      </c>
      <c r="AL149" s="48" t="inlineStr">
        <is>
          <t>https://www.openstreetmap.org/?mlat=50.9978296&amp;mlon=13.8224078#map=19/50.9978296/13.8224078</t>
        </is>
      </c>
    </row>
    <row r="150" ht="15" customHeight="1" s="94">
      <c r="A150" s="47" t="n">
        <v>144</v>
      </c>
      <c r="B150" s="48" t="inlineStr">
        <is>
          <t>O0769</t>
        </is>
      </c>
      <c r="C150" s="48" t="inlineStr">
        <is>
          <t>Weinböhlaer Straße / Hansastraße</t>
        </is>
      </c>
      <c r="D150" s="48" t="inlineStr">
        <is>
          <t>Förderzentrum „Johann-Friedrich-Jencke“ Dresden mit dem Förderschwerpunkt Hören</t>
        </is>
      </c>
      <c r="E150" s="48" t="inlineStr">
        <is>
          <t>Maxim-Gorki-Straße 4, 01127 Dresden</t>
        </is>
      </c>
      <c r="F150" s="48" t="inlineStr">
        <is>
          <t>Dresden</t>
        </is>
      </c>
      <c r="G150" s="165" t="n">
        <v>377.5</v>
      </c>
      <c r="H150" s="166" t="n">
        <v>13.737246902</v>
      </c>
      <c r="I150" s="166" t="n">
        <v>51.08539798</v>
      </c>
      <c r="J150" s="47">
        <f>COUNTIF(Accident_Events!$B$5:$B$4031,B150)</f>
        <v/>
      </c>
      <c r="K150" s="47">
        <f>COUNTIFS(Accident_Events!$B$5:$B$4031,B150,Accident_Events!$G$5:$G$4031,1)</f>
        <v/>
      </c>
      <c r="L150" s="47">
        <f>COUNTIFS(Accident_Events!$B$5:$B$4031,B150,Accident_Events!$G$5:$G$4031,2)</f>
        <v/>
      </c>
      <c r="M150" s="47">
        <f>COUNTIFS(Accident_Events!$B$5:$B$4031,B150,Accident_Events!$G$5:$G$4031,3)</f>
        <v/>
      </c>
      <c r="N150" s="167">
        <f>K150*Sources!$F$24</f>
        <v/>
      </c>
      <c r="O150" s="167">
        <f>L150*Sources!$F$25</f>
        <v/>
      </c>
      <c r="P150" s="167">
        <f>M150*Sources!$F$26</f>
        <v/>
      </c>
      <c r="Q150" s="168">
        <f>SUM(N150:P150)</f>
        <v/>
      </c>
      <c r="R150" s="167">
        <f>Q150/Sources!$C$6</f>
        <v/>
      </c>
      <c r="S150" s="48" t="inlineStr">
        <is>
          <t>Major arterial road</t>
        </is>
      </c>
      <c r="T150" s="48" t="inlineStr">
        <is>
          <t>Junction</t>
        </is>
      </c>
      <c r="U150" s="48" t="n">
        <v>4</v>
      </c>
      <c r="V150" s="48" t="inlineStr">
        <is>
          <t>not found</t>
        </is>
      </c>
      <c r="W150" s="48" t="inlineStr">
        <is>
          <t>yes</t>
        </is>
      </c>
      <c r="X150" s="48" t="inlineStr">
        <is>
          <t>not found</t>
        </is>
      </c>
      <c r="Y150" s="48" t="inlineStr">
        <is>
          <t>yes</t>
        </is>
      </c>
      <c r="Z150" s="53" t="inlineStr">
        <is>
          <t>C</t>
        </is>
      </c>
      <c r="AA150" s="53" t="inlineStr">
        <is>
          <t>4 or more lanes: large road cross-section → cost class C.</t>
        </is>
      </c>
      <c r="AB150" s="168">
        <f>Sources!$C$17</f>
        <v/>
      </c>
      <c r="AC150" s="169">
        <f>Sources!$C$7</f>
        <v/>
      </c>
      <c r="AD150" s="170">
        <f>Sources!$C$8</f>
        <v/>
      </c>
      <c r="AE150" s="169">
        <f>Sources!$C$9</f>
        <v/>
      </c>
      <c r="AF150" s="167">
        <f>R150*AC150*Sources!$C$13</f>
        <v/>
      </c>
      <c r="AG150" s="168">
        <f>R150*AD150*Sources!$C$13</f>
        <v/>
      </c>
      <c r="AH150" s="167">
        <f>R150*AE150*Sources!$C$13</f>
        <v/>
      </c>
      <c r="AI150" s="47">
        <f>1+COUNTIFS($D$7:$D$406,D150,$Q$7:$Q$406,"&gt;"&amp;Q150)</f>
        <v/>
      </c>
      <c r="AJ150" s="47">
        <f>COUNTIF($D$7:$D$406,D150)</f>
        <v/>
      </c>
      <c r="AK150" s="168">
        <f>SUMIF($D$7:$D$406,D150,$Q$7:$Q$406)</f>
        <v/>
      </c>
      <c r="AL150" s="48" t="inlineStr">
        <is>
          <t>https://www.openstreetmap.org/?mlat=51.0853980&amp;mlon=13.7372469#map=19/51.0853980/13.7372469</t>
        </is>
      </c>
    </row>
    <row r="151" ht="15" customHeight="1" s="94">
      <c r="A151" s="47" t="n">
        <v>145</v>
      </c>
      <c r="B151" s="48" t="inlineStr">
        <is>
          <t>O0824</t>
        </is>
      </c>
      <c r="C151" s="48" t="inlineStr">
        <is>
          <t>Oehmestraße / Voglerstraße</t>
        </is>
      </c>
      <c r="D151" s="48" t="inlineStr">
        <is>
          <t>HOGA Fachoberschule Dresden am Beruflichen Schulzentrum (Schule in freier Trägerschaft)</t>
        </is>
      </c>
      <c r="E151" s="48" t="inlineStr">
        <is>
          <t>Heinrich-Schütz-Straße 1b, 01277 Dresden</t>
        </is>
      </c>
      <c r="F151" s="48" t="inlineStr">
        <is>
          <t>Dresden</t>
        </is>
      </c>
      <c r="G151" s="165" t="n">
        <v>257.2</v>
      </c>
      <c r="H151" s="166" t="n">
        <v>13.8090145500001</v>
      </c>
      <c r="I151" s="166" t="n">
        <v>51.0472803120001</v>
      </c>
      <c r="J151" s="47">
        <f>COUNTIF(Accident_Events!$B$5:$B$4031,B151)</f>
        <v/>
      </c>
      <c r="K151" s="47">
        <f>COUNTIFS(Accident_Events!$B$5:$B$4031,B151,Accident_Events!$G$5:$G$4031,1)</f>
        <v/>
      </c>
      <c r="L151" s="47">
        <f>COUNTIFS(Accident_Events!$B$5:$B$4031,B151,Accident_Events!$G$5:$G$4031,2)</f>
        <v/>
      </c>
      <c r="M151" s="47">
        <f>COUNTIFS(Accident_Events!$B$5:$B$4031,B151,Accident_Events!$G$5:$G$4031,3)</f>
        <v/>
      </c>
      <c r="N151" s="167">
        <f>K151*Sources!$F$24</f>
        <v/>
      </c>
      <c r="O151" s="167">
        <f>L151*Sources!$F$25</f>
        <v/>
      </c>
      <c r="P151" s="167">
        <f>M151*Sources!$F$26</f>
        <v/>
      </c>
      <c r="Q151" s="168">
        <f>SUM(N151:P151)</f>
        <v/>
      </c>
      <c r="R151" s="167">
        <f>Q151/Sources!$C$6</f>
        <v/>
      </c>
      <c r="S151" s="48" t="inlineStr">
        <is>
          <t>Important main/connecting road</t>
        </is>
      </c>
      <c r="T151" s="48" t="inlineStr">
        <is>
          <t>Junction</t>
        </is>
      </c>
      <c r="U151" s="48" t="n">
        <v>2</v>
      </c>
      <c r="V151" s="48" t="inlineStr">
        <is>
          <t>not found</t>
        </is>
      </c>
      <c r="W151" s="48" t="inlineStr">
        <is>
          <t>yes</t>
        </is>
      </c>
      <c r="X151" s="48" t="inlineStr">
        <is>
          <t>not found</t>
        </is>
      </c>
      <c r="Y151" s="48" t="inlineStr">
        <is>
          <t>yes</t>
        </is>
      </c>
      <c r="Z151" s="53" t="inlineStr">
        <is>
          <t>B</t>
        </is>
      </c>
      <c r="AA151" s="53" t="inlineStr">
        <is>
          <t>Standard road area/main or collector road, or up to 3 lanes → cost class B.</t>
        </is>
      </c>
      <c r="AB151" s="168">
        <f>Sources!$C$17</f>
        <v/>
      </c>
      <c r="AC151" s="169">
        <f>Sources!$C$7</f>
        <v/>
      </c>
      <c r="AD151" s="170">
        <f>Sources!$C$8</f>
        <v/>
      </c>
      <c r="AE151" s="169">
        <f>Sources!$C$9</f>
        <v/>
      </c>
      <c r="AF151" s="167">
        <f>R151*AC151*Sources!$C$13</f>
        <v/>
      </c>
      <c r="AG151" s="168">
        <f>R151*AD151*Sources!$C$13</f>
        <v/>
      </c>
      <c r="AH151" s="167">
        <f>R151*AE151*Sources!$C$13</f>
        <v/>
      </c>
      <c r="AI151" s="47">
        <f>1+COUNTIFS($D$7:$D$406,D151,$Q$7:$Q$406,"&gt;"&amp;Q151)</f>
        <v/>
      </c>
      <c r="AJ151" s="47">
        <f>COUNTIF($D$7:$D$406,D151)</f>
        <v/>
      </c>
      <c r="AK151" s="168">
        <f>SUMIF($D$7:$D$406,D151,$Q$7:$Q$406)</f>
        <v/>
      </c>
      <c r="AL151" s="48" t="inlineStr">
        <is>
          <t>https://www.openstreetmap.org/?mlat=51.0472803&amp;mlon=13.8090146#map=19/51.0472803/13.8090146</t>
        </is>
      </c>
    </row>
    <row r="152" ht="15" customHeight="1" s="94">
      <c r="A152" s="47" t="n">
        <v>146</v>
      </c>
      <c r="B152" s="48" t="inlineStr">
        <is>
          <t>O1147</t>
        </is>
      </c>
      <c r="C152" s="48" t="inlineStr">
        <is>
          <t>Am Brautwiesentunnel / Brautwiesenplatz</t>
        </is>
      </c>
      <c r="D152" s="48" t="inlineStr">
        <is>
          <t>Freie Waldorfschule "Jacob Böhme" (Schule in freier Trägerschaft)</t>
        </is>
      </c>
      <c r="E152" s="48" t="inlineStr">
        <is>
          <t>Bahnhofstraße 80, 02826 Görlitz</t>
        </is>
      </c>
      <c r="F152" s="48" t="inlineStr">
        <is>
          <t>Görlitz</t>
        </is>
      </c>
      <c r="G152" s="165" t="n">
        <v>277.4</v>
      </c>
      <c r="H152" s="166" t="n">
        <v>14.970464754</v>
      </c>
      <c r="I152" s="166" t="n">
        <v>51.1507472120001</v>
      </c>
      <c r="J152" s="47">
        <f>COUNTIF(Accident_Events!$B$5:$B$4031,B152)</f>
        <v/>
      </c>
      <c r="K152" s="47">
        <f>COUNTIFS(Accident_Events!$B$5:$B$4031,B152,Accident_Events!$G$5:$G$4031,1)</f>
        <v/>
      </c>
      <c r="L152" s="47">
        <f>COUNTIFS(Accident_Events!$B$5:$B$4031,B152,Accident_Events!$G$5:$G$4031,2)</f>
        <v/>
      </c>
      <c r="M152" s="47">
        <f>COUNTIFS(Accident_Events!$B$5:$B$4031,B152,Accident_Events!$G$5:$G$4031,3)</f>
        <v/>
      </c>
      <c r="N152" s="167">
        <f>K152*Sources!$F$24</f>
        <v/>
      </c>
      <c r="O152" s="167">
        <f>L152*Sources!$F$25</f>
        <v/>
      </c>
      <c r="P152" s="167">
        <f>M152*Sources!$F$26</f>
        <v/>
      </c>
      <c r="Q152" s="168">
        <f>SUM(N152:P152)</f>
        <v/>
      </c>
      <c r="R152" s="167">
        <f>Q152/Sources!$C$6</f>
        <v/>
      </c>
      <c r="S152" s="48" t="inlineStr">
        <is>
          <t>Important main/connecting road</t>
        </is>
      </c>
      <c r="T152" s="48" t="inlineStr">
        <is>
          <t>Junction</t>
        </is>
      </c>
      <c r="U152" s="48" t="n">
        <v>2</v>
      </c>
      <c r="V152" s="48" t="inlineStr">
        <is>
          <t>not found</t>
        </is>
      </c>
      <c r="W152" s="48" t="inlineStr">
        <is>
          <t>yes</t>
        </is>
      </c>
      <c r="X152" s="48" t="inlineStr">
        <is>
          <t>not found</t>
        </is>
      </c>
      <c r="Y152" s="48" t="inlineStr">
        <is>
          <t>yes</t>
        </is>
      </c>
      <c r="Z152" s="53" t="inlineStr">
        <is>
          <t>B</t>
        </is>
      </c>
      <c r="AA152" s="53" t="inlineStr">
        <is>
          <t>Standard road area/main or collector road, or up to 3 lanes → cost class B.</t>
        </is>
      </c>
      <c r="AB152" s="168">
        <f>Sources!$C$17</f>
        <v/>
      </c>
      <c r="AC152" s="169">
        <f>Sources!$C$7</f>
        <v/>
      </c>
      <c r="AD152" s="170">
        <f>Sources!$C$8</f>
        <v/>
      </c>
      <c r="AE152" s="169">
        <f>Sources!$C$9</f>
        <v/>
      </c>
      <c r="AF152" s="167">
        <f>R152*AC152*Sources!$C$13</f>
        <v/>
      </c>
      <c r="AG152" s="168">
        <f>R152*AD152*Sources!$C$13</f>
        <v/>
      </c>
      <c r="AH152" s="167">
        <f>R152*AE152*Sources!$C$13</f>
        <v/>
      </c>
      <c r="AI152" s="47">
        <f>1+COUNTIFS($D$7:$D$406,D152,$Q$7:$Q$406,"&gt;"&amp;Q152)</f>
        <v/>
      </c>
      <c r="AJ152" s="47">
        <f>COUNTIF($D$7:$D$406,D152)</f>
        <v/>
      </c>
      <c r="AK152" s="168">
        <f>SUMIF($D$7:$D$406,D152,$Q$7:$Q$406)</f>
        <v/>
      </c>
      <c r="AL152" s="48" t="inlineStr">
        <is>
          <t>https://www.openstreetmap.org/?mlat=51.1507472&amp;mlon=14.9704648#map=19/51.1507472/14.9704648</t>
        </is>
      </c>
    </row>
    <row r="153" ht="15" customHeight="1" s="94">
      <c r="A153" s="47" t="n">
        <v>147</v>
      </c>
      <c r="B153" s="48" t="inlineStr">
        <is>
          <t>O1469</t>
        </is>
      </c>
      <c r="C153" s="48" t="inlineStr">
        <is>
          <t>Brandenburger Straße</t>
        </is>
      </c>
      <c r="D153" s="48" t="inlineStr">
        <is>
          <t>Euro Akademie Leipzig Fachschule für Sozialwesen, Fachrichtung Sozialpädagogik (Schule in freier Trägerschaft)</t>
        </is>
      </c>
      <c r="E153" s="48" t="inlineStr">
        <is>
          <t>Atriumstraße 3, 04315 Leipzig</t>
        </is>
      </c>
      <c r="F153" s="48" t="inlineStr">
        <is>
          <t>Leipzig</t>
        </is>
      </c>
      <c r="G153" s="165" t="n">
        <v>407.4</v>
      </c>
      <c r="H153" s="166" t="n">
        <v>12.392568006</v>
      </c>
      <c r="I153" s="166" t="n">
        <v>51.348427154</v>
      </c>
      <c r="J153" s="47">
        <f>COUNTIF(Accident_Events!$B$5:$B$4031,B153)</f>
        <v/>
      </c>
      <c r="K153" s="47">
        <f>COUNTIFS(Accident_Events!$B$5:$B$4031,B153,Accident_Events!$G$5:$G$4031,1)</f>
        <v/>
      </c>
      <c r="L153" s="47">
        <f>COUNTIFS(Accident_Events!$B$5:$B$4031,B153,Accident_Events!$G$5:$G$4031,2)</f>
        <v/>
      </c>
      <c r="M153" s="47">
        <f>COUNTIFS(Accident_Events!$B$5:$B$4031,B153,Accident_Events!$G$5:$G$4031,3)</f>
        <v/>
      </c>
      <c r="N153" s="167">
        <f>K153*Sources!$F$24</f>
        <v/>
      </c>
      <c r="O153" s="167">
        <f>L153*Sources!$F$25</f>
        <v/>
      </c>
      <c r="P153" s="167">
        <f>M153*Sources!$F$26</f>
        <v/>
      </c>
      <c r="Q153" s="168">
        <f>SUM(N153:P153)</f>
        <v/>
      </c>
      <c r="R153" s="167">
        <f>Q153/Sources!$C$6</f>
        <v/>
      </c>
      <c r="S153" s="48" t="inlineStr">
        <is>
          <t>Major arterial road</t>
        </is>
      </c>
      <c r="T153" s="48" t="inlineStr">
        <is>
          <t>Junction</t>
        </is>
      </c>
      <c r="U153" s="48" t="n">
        <v>3</v>
      </c>
      <c r="V153" s="48" t="inlineStr">
        <is>
          <t>not found</t>
        </is>
      </c>
      <c r="W153" s="48" t="inlineStr">
        <is>
          <t>yes</t>
        </is>
      </c>
      <c r="X153" s="48" t="inlineStr">
        <is>
          <t>not found</t>
        </is>
      </c>
      <c r="Y153" s="48" t="inlineStr">
        <is>
          <t>yes</t>
        </is>
      </c>
      <c r="Z153" s="53" t="inlineStr">
        <is>
          <t>B</t>
        </is>
      </c>
      <c r="AA153" s="53" t="inlineStr">
        <is>
          <t>Standard road area/main or collector road, or up to 3 lanes → cost class B.</t>
        </is>
      </c>
      <c r="AB153" s="168">
        <f>Sources!$C$17</f>
        <v/>
      </c>
      <c r="AC153" s="169">
        <f>Sources!$C$7</f>
        <v/>
      </c>
      <c r="AD153" s="170">
        <f>Sources!$C$8</f>
        <v/>
      </c>
      <c r="AE153" s="169">
        <f>Sources!$C$9</f>
        <v/>
      </c>
      <c r="AF153" s="167">
        <f>R153*AC153*Sources!$C$13</f>
        <v/>
      </c>
      <c r="AG153" s="168">
        <f>R153*AD153*Sources!$C$13</f>
        <v/>
      </c>
      <c r="AH153" s="167">
        <f>R153*AE153*Sources!$C$13</f>
        <v/>
      </c>
      <c r="AI153" s="47">
        <f>1+COUNTIFS($D$7:$D$406,D153,$Q$7:$Q$406,"&gt;"&amp;Q153)</f>
        <v/>
      </c>
      <c r="AJ153" s="47">
        <f>COUNTIF($D$7:$D$406,D153)</f>
        <v/>
      </c>
      <c r="AK153" s="168">
        <f>SUMIF($D$7:$D$406,D153,$Q$7:$Q$406)</f>
        <v/>
      </c>
      <c r="AL153" s="48" t="inlineStr">
        <is>
          <t>https://www.openstreetmap.org/?mlat=51.3484272&amp;mlon=12.3925680#map=19/51.3484272/12.3925680</t>
        </is>
      </c>
    </row>
    <row r="154" ht="15" customHeight="1" s="94">
      <c r="A154" s="47" t="n">
        <v>148</v>
      </c>
      <c r="B154" s="48" t="inlineStr">
        <is>
          <t>O1732</t>
        </is>
      </c>
      <c r="C154" s="48" t="inlineStr">
        <is>
          <t>Windmühlenstraße / Emilienstraße</t>
        </is>
      </c>
      <c r="D154" s="48" t="inlineStr">
        <is>
          <t>Schule am Addis-Abeba-Platz - Grundschule der Stadt Leipzig</t>
        </is>
      </c>
      <c r="E154" s="48" t="inlineStr">
        <is>
          <t>Addis-Abeba-Platz 1, 04103 Leipzig</t>
        </is>
      </c>
      <c r="F154" s="48" t="inlineStr">
        <is>
          <t>Leipzig</t>
        </is>
      </c>
      <c r="G154" s="165" t="n">
        <v>208.1</v>
      </c>
      <c r="H154" s="166" t="n">
        <v>12.3783485660001</v>
      </c>
      <c r="I154" s="166" t="n">
        <v>51.3322333150001</v>
      </c>
      <c r="J154" s="47">
        <f>COUNTIF(Accident_Events!$B$5:$B$4031,B154)</f>
        <v/>
      </c>
      <c r="K154" s="47">
        <f>COUNTIFS(Accident_Events!$B$5:$B$4031,B154,Accident_Events!$G$5:$G$4031,1)</f>
        <v/>
      </c>
      <c r="L154" s="47">
        <f>COUNTIFS(Accident_Events!$B$5:$B$4031,B154,Accident_Events!$G$5:$G$4031,2)</f>
        <v/>
      </c>
      <c r="M154" s="47">
        <f>COUNTIFS(Accident_Events!$B$5:$B$4031,B154,Accident_Events!$G$5:$G$4031,3)</f>
        <v/>
      </c>
      <c r="N154" s="167">
        <f>K154*Sources!$F$24</f>
        <v/>
      </c>
      <c r="O154" s="167">
        <f>L154*Sources!$F$25</f>
        <v/>
      </c>
      <c r="P154" s="167">
        <f>M154*Sources!$F$26</f>
        <v/>
      </c>
      <c r="Q154" s="168">
        <f>SUM(N154:P154)</f>
        <v/>
      </c>
      <c r="R154" s="167">
        <f>Q154/Sources!$C$6</f>
        <v/>
      </c>
      <c r="S154" s="48" t="inlineStr">
        <is>
          <t>Important main/connecting road</t>
        </is>
      </c>
      <c r="T154" s="48" t="inlineStr">
        <is>
          <t>Junction</t>
        </is>
      </c>
      <c r="U154" s="48" t="n">
        <v>2</v>
      </c>
      <c r="V154" s="48" t="inlineStr">
        <is>
          <t>not found</t>
        </is>
      </c>
      <c r="W154" s="48" t="inlineStr">
        <is>
          <t>yes</t>
        </is>
      </c>
      <c r="X154" s="48" t="inlineStr">
        <is>
          <t>not found</t>
        </is>
      </c>
      <c r="Y154" s="48" t="inlineStr">
        <is>
          <t>yes</t>
        </is>
      </c>
      <c r="Z154" s="53" t="inlineStr">
        <is>
          <t>B</t>
        </is>
      </c>
      <c r="AA154" s="53" t="inlineStr">
        <is>
          <t>Standard road area/main or collector road, or up to 3 lanes → cost class B.</t>
        </is>
      </c>
      <c r="AB154" s="168">
        <f>Sources!$C$17</f>
        <v/>
      </c>
      <c r="AC154" s="169">
        <f>Sources!$C$7</f>
        <v/>
      </c>
      <c r="AD154" s="170">
        <f>Sources!$C$8</f>
        <v/>
      </c>
      <c r="AE154" s="169">
        <f>Sources!$C$9</f>
        <v/>
      </c>
      <c r="AF154" s="167">
        <f>R154*AC154*Sources!$C$13</f>
        <v/>
      </c>
      <c r="AG154" s="168">
        <f>R154*AD154*Sources!$C$13</f>
        <v/>
      </c>
      <c r="AH154" s="167">
        <f>R154*AE154*Sources!$C$13</f>
        <v/>
      </c>
      <c r="AI154" s="47">
        <f>1+COUNTIFS($D$7:$D$406,D154,$Q$7:$Q$406,"&gt;"&amp;Q154)</f>
        <v/>
      </c>
      <c r="AJ154" s="47">
        <f>COUNTIF($D$7:$D$406,D154)</f>
        <v/>
      </c>
      <c r="AK154" s="168">
        <f>SUMIF($D$7:$D$406,D154,$Q$7:$Q$406)</f>
        <v/>
      </c>
      <c r="AL154" s="48" t="inlineStr">
        <is>
          <t>https://www.openstreetmap.org/?mlat=51.3322333&amp;mlon=12.3783486#map=19/51.3322333/12.3783486</t>
        </is>
      </c>
    </row>
    <row r="155" ht="15" customHeight="1" s="94">
      <c r="A155" s="47" t="n">
        <v>149</v>
      </c>
      <c r="B155" s="48" t="inlineStr">
        <is>
          <t>O1769</t>
        </is>
      </c>
      <c r="C155" s="48" t="inlineStr">
        <is>
          <t>Zschochersche Straße / Bowmanstraße</t>
        </is>
      </c>
      <c r="D155" s="48" t="inlineStr">
        <is>
          <t>Schule am Palmengarten - Gymnasium der Stadt Leipzig</t>
        </is>
      </c>
      <c r="E155" s="48" t="inlineStr">
        <is>
          <t>Karl-Heine-Straße 22b, 04229 Leipzig</t>
        </is>
      </c>
      <c r="F155" s="48" t="inlineStr">
        <is>
          <t>Leipzig</t>
        </is>
      </c>
      <c r="G155" s="165" t="n">
        <v>301.3</v>
      </c>
      <c r="H155" s="166" t="n">
        <v>12.339640113</v>
      </c>
      <c r="I155" s="166" t="n">
        <v>51.3353144640001</v>
      </c>
      <c r="J155" s="47">
        <f>COUNTIF(Accident_Events!$B$5:$B$4031,B155)</f>
        <v/>
      </c>
      <c r="K155" s="47">
        <f>COUNTIFS(Accident_Events!$B$5:$B$4031,B155,Accident_Events!$G$5:$G$4031,1)</f>
        <v/>
      </c>
      <c r="L155" s="47">
        <f>COUNTIFS(Accident_Events!$B$5:$B$4031,B155,Accident_Events!$G$5:$G$4031,2)</f>
        <v/>
      </c>
      <c r="M155" s="47">
        <f>COUNTIFS(Accident_Events!$B$5:$B$4031,B155,Accident_Events!$G$5:$G$4031,3)</f>
        <v/>
      </c>
      <c r="N155" s="167">
        <f>K155*Sources!$F$24</f>
        <v/>
      </c>
      <c r="O155" s="167">
        <f>L155*Sources!$F$25</f>
        <v/>
      </c>
      <c r="P155" s="167">
        <f>M155*Sources!$F$26</f>
        <v/>
      </c>
      <c r="Q155" s="168">
        <f>SUM(N155:P155)</f>
        <v/>
      </c>
      <c r="R155" s="167">
        <f>Q155/Sources!$C$6</f>
        <v/>
      </c>
      <c r="S155" s="48" t="inlineStr">
        <is>
          <t>Major arterial road</t>
        </is>
      </c>
      <c r="T155" s="48" t="inlineStr">
        <is>
          <t>Junction</t>
        </is>
      </c>
      <c r="U155" s="48" t="n">
        <v>3</v>
      </c>
      <c r="V155" s="48" t="inlineStr">
        <is>
          <t>yes</t>
        </is>
      </c>
      <c r="W155" s="48" t="inlineStr">
        <is>
          <t>yes</t>
        </is>
      </c>
      <c r="X155" s="48" t="inlineStr">
        <is>
          <t>not found</t>
        </is>
      </c>
      <c r="Y155" s="48" t="inlineStr">
        <is>
          <t>yes</t>
        </is>
      </c>
      <c r="Z155" s="53" t="inlineStr">
        <is>
          <t>B</t>
        </is>
      </c>
      <c r="AA155" s="53" t="inlineStr">
        <is>
          <t>Standard road area/main or collector road, or up to 3 lanes → cost class B.</t>
        </is>
      </c>
      <c r="AB155" s="168">
        <f>Sources!$C$17</f>
        <v/>
      </c>
      <c r="AC155" s="169">
        <f>Sources!$C$7</f>
        <v/>
      </c>
      <c r="AD155" s="170">
        <f>Sources!$C$8</f>
        <v/>
      </c>
      <c r="AE155" s="169">
        <f>Sources!$C$9</f>
        <v/>
      </c>
      <c r="AF155" s="167">
        <f>R155*AC155*Sources!$C$13</f>
        <v/>
      </c>
      <c r="AG155" s="168">
        <f>R155*AD155*Sources!$C$13</f>
        <v/>
      </c>
      <c r="AH155" s="167">
        <f>R155*AE155*Sources!$C$13</f>
        <v/>
      </c>
      <c r="AI155" s="47">
        <f>1+COUNTIFS($D$7:$D$406,D155,$Q$7:$Q$406,"&gt;"&amp;Q155)</f>
        <v/>
      </c>
      <c r="AJ155" s="47">
        <f>COUNTIF($D$7:$D$406,D155)</f>
        <v/>
      </c>
      <c r="AK155" s="168">
        <f>SUMIF($D$7:$D$406,D155,$Q$7:$Q$406)</f>
        <v/>
      </c>
      <c r="AL155" s="48" t="inlineStr">
        <is>
          <t>https://www.openstreetmap.org/?mlat=51.3353145&amp;mlon=12.3396401#map=19/51.3353145/12.3396401</t>
        </is>
      </c>
    </row>
    <row r="156" ht="15" customHeight="1" s="94">
      <c r="A156" s="47" t="n">
        <v>150</v>
      </c>
      <c r="B156" s="48" t="inlineStr">
        <is>
          <t>O0403</t>
        </is>
      </c>
      <c r="C156" s="48" t="inlineStr">
        <is>
          <t>Budapester Straße / Josephinenstraße</t>
        </is>
      </c>
      <c r="D156" s="48" t="inlineStr">
        <is>
          <t>16. Grundschule Dresden "Josephine"</t>
        </is>
      </c>
      <c r="E156" s="48" t="inlineStr">
        <is>
          <t>Josephinenstraße 6, 01069 Dresden</t>
        </is>
      </c>
      <c r="F156" s="48" t="inlineStr">
        <is>
          <t>Dresden</t>
        </is>
      </c>
      <c r="G156" s="165" t="n">
        <v>58.2</v>
      </c>
      <c r="H156" s="166" t="n">
        <v>13.729340247</v>
      </c>
      <c r="I156" s="166" t="n">
        <v>51.0456866710001</v>
      </c>
      <c r="J156" s="47">
        <f>COUNTIF(Accident_Events!$B$5:$B$4031,B156)</f>
        <v/>
      </c>
      <c r="K156" s="47">
        <f>COUNTIFS(Accident_Events!$B$5:$B$4031,B156,Accident_Events!$G$5:$G$4031,1)</f>
        <v/>
      </c>
      <c r="L156" s="47">
        <f>COUNTIFS(Accident_Events!$B$5:$B$4031,B156,Accident_Events!$G$5:$G$4031,2)</f>
        <v/>
      </c>
      <c r="M156" s="47">
        <f>COUNTIFS(Accident_Events!$B$5:$B$4031,B156,Accident_Events!$G$5:$G$4031,3)</f>
        <v/>
      </c>
      <c r="N156" s="167">
        <f>K156*Sources!$F$24</f>
        <v/>
      </c>
      <c r="O156" s="167">
        <f>L156*Sources!$F$25</f>
        <v/>
      </c>
      <c r="P156" s="167">
        <f>M156*Sources!$F$26</f>
        <v/>
      </c>
      <c r="Q156" s="168">
        <f>SUM(N156:P156)</f>
        <v/>
      </c>
      <c r="R156" s="167">
        <f>Q156/Sources!$C$6</f>
        <v/>
      </c>
      <c r="S156" s="48" t="inlineStr">
        <is>
          <t>Important main/connecting road</t>
        </is>
      </c>
      <c r="T156" s="48" t="inlineStr">
        <is>
          <t>Junction</t>
        </is>
      </c>
      <c r="U156" s="48" t="n">
        <v>4</v>
      </c>
      <c r="V156" s="48" t="inlineStr">
        <is>
          <t>yes</t>
        </is>
      </c>
      <c r="W156" s="48" t="inlineStr">
        <is>
          <t>yes</t>
        </is>
      </c>
      <c r="X156" s="48" t="inlineStr">
        <is>
          <t>not found</t>
        </is>
      </c>
      <c r="Y156" s="48" t="inlineStr">
        <is>
          <t>yes</t>
        </is>
      </c>
      <c r="Z156" s="53" t="inlineStr">
        <is>
          <t>C</t>
        </is>
      </c>
      <c r="AA156" s="53" t="inlineStr">
        <is>
          <t>4 or more lanes: large road cross-section → cost class C.</t>
        </is>
      </c>
      <c r="AB156" s="168">
        <f>Sources!$C$17</f>
        <v/>
      </c>
      <c r="AC156" s="169">
        <f>Sources!$C$7</f>
        <v/>
      </c>
      <c r="AD156" s="170">
        <f>Sources!$C$8</f>
        <v/>
      </c>
      <c r="AE156" s="169">
        <f>Sources!$C$9</f>
        <v/>
      </c>
      <c r="AF156" s="167">
        <f>R156*AC156*Sources!$C$13</f>
        <v/>
      </c>
      <c r="AG156" s="168">
        <f>R156*AD156*Sources!$C$13</f>
        <v/>
      </c>
      <c r="AH156" s="167">
        <f>R156*AE156*Sources!$C$13</f>
        <v/>
      </c>
      <c r="AI156" s="47">
        <f>1+COUNTIFS($D$7:$D$406,D156,$Q$7:$Q$406,"&gt;"&amp;Q156)</f>
        <v/>
      </c>
      <c r="AJ156" s="47">
        <f>COUNTIF($D$7:$D$406,D156)</f>
        <v/>
      </c>
      <c r="AK156" s="168">
        <f>SUMIF($D$7:$D$406,D156,$Q$7:$Q$406)</f>
        <v/>
      </c>
      <c r="AL156" s="48" t="inlineStr">
        <is>
          <t>https://www.openstreetmap.org/?mlat=51.0456867&amp;mlon=13.7293402#map=19/51.0456867/13.7293402</t>
        </is>
      </c>
    </row>
    <row r="157" ht="15" customHeight="1" s="94">
      <c r="A157" s="47" t="n">
        <v>151</v>
      </c>
      <c r="B157" s="48" t="inlineStr">
        <is>
          <t>O0631</t>
        </is>
      </c>
      <c r="C157" s="48" t="inlineStr">
        <is>
          <t>Strehlener Straße / Strehlener Platz</t>
        </is>
      </c>
      <c r="D157" s="48" t="inlineStr">
        <is>
          <t>Berufliches Schulzentrum für Elektrotechnik</t>
        </is>
      </c>
      <c r="E157" s="48" t="inlineStr">
        <is>
          <t>Strehlener Platz 2, 01219 Dresden</t>
        </is>
      </c>
      <c r="F157" s="48" t="inlineStr">
        <is>
          <t>Dresden</t>
        </is>
      </c>
      <c r="G157" s="165" t="n">
        <v>31.7</v>
      </c>
      <c r="H157" s="166" t="n">
        <v>13.748982175</v>
      </c>
      <c r="I157" s="166" t="n">
        <v>51.0337784440001</v>
      </c>
      <c r="J157" s="47">
        <f>COUNTIF(Accident_Events!$B$5:$B$4031,B157)</f>
        <v/>
      </c>
      <c r="K157" s="47">
        <f>COUNTIFS(Accident_Events!$B$5:$B$4031,B157,Accident_Events!$G$5:$G$4031,1)</f>
        <v/>
      </c>
      <c r="L157" s="47">
        <f>COUNTIFS(Accident_Events!$B$5:$B$4031,B157,Accident_Events!$G$5:$G$4031,2)</f>
        <v/>
      </c>
      <c r="M157" s="47">
        <f>COUNTIFS(Accident_Events!$B$5:$B$4031,B157,Accident_Events!$G$5:$G$4031,3)</f>
        <v/>
      </c>
      <c r="N157" s="167">
        <f>K157*Sources!$F$24</f>
        <v/>
      </c>
      <c r="O157" s="167">
        <f>L157*Sources!$F$25</f>
        <v/>
      </c>
      <c r="P157" s="167">
        <f>M157*Sources!$F$26</f>
        <v/>
      </c>
      <c r="Q157" s="168">
        <f>SUM(N157:P157)</f>
        <v/>
      </c>
      <c r="R157" s="167">
        <f>Q157/Sources!$C$6</f>
        <v/>
      </c>
      <c r="S157" s="48" t="inlineStr">
        <is>
          <t>Important main/connecting road</t>
        </is>
      </c>
      <c r="T157" s="48" t="inlineStr">
        <is>
          <t>Junction</t>
        </is>
      </c>
      <c r="U157" s="48" t="n">
        <v>2</v>
      </c>
      <c r="V157" s="48" t="inlineStr">
        <is>
          <t>yes</t>
        </is>
      </c>
      <c r="W157" s="48" t="inlineStr">
        <is>
          <t>yes</t>
        </is>
      </c>
      <c r="X157" s="48" t="inlineStr">
        <is>
          <t>yes</t>
        </is>
      </c>
      <c r="Y157" s="48" t="inlineStr">
        <is>
          <t>yes</t>
        </is>
      </c>
      <c r="Z157" s="53" t="inlineStr">
        <is>
          <t>B</t>
        </is>
      </c>
      <c r="AA157" s="53" t="inlineStr">
        <is>
          <t>Standard road area/main or collector road, or up to 3 lanes → cost class B.</t>
        </is>
      </c>
      <c r="AB157" s="168">
        <f>Sources!$C$17</f>
        <v/>
      </c>
      <c r="AC157" s="169">
        <f>Sources!$C$7</f>
        <v/>
      </c>
      <c r="AD157" s="170">
        <f>Sources!$C$8</f>
        <v/>
      </c>
      <c r="AE157" s="169">
        <f>Sources!$C$9</f>
        <v/>
      </c>
      <c r="AF157" s="167">
        <f>R157*AC157*Sources!$C$13</f>
        <v/>
      </c>
      <c r="AG157" s="168">
        <f>R157*AD157*Sources!$C$13</f>
        <v/>
      </c>
      <c r="AH157" s="167">
        <f>R157*AE157*Sources!$C$13</f>
        <v/>
      </c>
      <c r="AI157" s="47">
        <f>1+COUNTIFS($D$7:$D$406,D157,$Q$7:$Q$406,"&gt;"&amp;Q157)</f>
        <v/>
      </c>
      <c r="AJ157" s="47">
        <f>COUNTIF($D$7:$D$406,D157)</f>
        <v/>
      </c>
      <c r="AK157" s="168">
        <f>SUMIF($D$7:$D$406,D157,$Q$7:$Q$406)</f>
        <v/>
      </c>
      <c r="AL157" s="48" t="inlineStr">
        <is>
          <t>https://www.openstreetmap.org/?mlat=51.0337784&amp;mlon=13.7489822#map=19/51.0337784/13.7489822</t>
        </is>
      </c>
    </row>
    <row r="158" ht="15" customHeight="1" s="94">
      <c r="A158" s="47" t="n">
        <v>152</v>
      </c>
      <c r="B158" s="48" t="inlineStr">
        <is>
          <t>O1642</t>
        </is>
      </c>
      <c r="C158" s="48" t="inlineStr">
        <is>
          <t>Travniker Straße / Linkelstraße</t>
        </is>
      </c>
      <c r="D158" s="48" t="inlineStr">
        <is>
          <t>Paul-Robeson-Schule - Oberschule der Stadt Leipzig</t>
        </is>
      </c>
      <c r="E158" s="48" t="inlineStr">
        <is>
          <t>Jungmannstraße 5, 04159 Leipzig</t>
        </is>
      </c>
      <c r="F158" s="48" t="inlineStr">
        <is>
          <t>Leipzig</t>
        </is>
      </c>
      <c r="G158" s="165" t="n">
        <v>400.7</v>
      </c>
      <c r="H158" s="166" t="n">
        <v>12.3237864490001</v>
      </c>
      <c r="I158" s="166" t="n">
        <v>51.3794209895001</v>
      </c>
      <c r="J158" s="47">
        <f>COUNTIF(Accident_Events!$B$5:$B$4031,B158)</f>
        <v/>
      </c>
      <c r="K158" s="47">
        <f>COUNTIFS(Accident_Events!$B$5:$B$4031,B158,Accident_Events!$G$5:$G$4031,1)</f>
        <v/>
      </c>
      <c r="L158" s="47">
        <f>COUNTIFS(Accident_Events!$B$5:$B$4031,B158,Accident_Events!$G$5:$G$4031,2)</f>
        <v/>
      </c>
      <c r="M158" s="47">
        <f>COUNTIFS(Accident_Events!$B$5:$B$4031,B158,Accident_Events!$G$5:$G$4031,3)</f>
        <v/>
      </c>
      <c r="N158" s="167">
        <f>K158*Sources!$F$24</f>
        <v/>
      </c>
      <c r="O158" s="167">
        <f>L158*Sources!$F$25</f>
        <v/>
      </c>
      <c r="P158" s="167">
        <f>M158*Sources!$F$26</f>
        <v/>
      </c>
      <c r="Q158" s="168">
        <f>SUM(N158:P158)</f>
        <v/>
      </c>
      <c r="R158" s="167">
        <f>Q158/Sources!$C$6</f>
        <v/>
      </c>
      <c r="S158" s="48" t="inlineStr">
        <is>
          <t>Major arterial road</t>
        </is>
      </c>
      <c r="T158" s="48" t="inlineStr">
        <is>
          <t>Junction</t>
        </is>
      </c>
      <c r="U158" s="48" t="n">
        <v>6</v>
      </c>
      <c r="V158" s="48" t="inlineStr">
        <is>
          <t>yes</t>
        </is>
      </c>
      <c r="W158" s="48" t="inlineStr">
        <is>
          <t>yes</t>
        </is>
      </c>
      <c r="X158" s="48" t="inlineStr">
        <is>
          <t>yes</t>
        </is>
      </c>
      <c r="Y158" s="48" t="inlineStr">
        <is>
          <t>yes</t>
        </is>
      </c>
      <c r="Z158" s="53" t="inlineStr">
        <is>
          <t>C</t>
        </is>
      </c>
      <c r="AA158" s="53" t="inlineStr">
        <is>
          <t>4 or more lanes: large road cross-section → cost class C.</t>
        </is>
      </c>
      <c r="AB158" s="168">
        <f>Sources!$C$17</f>
        <v/>
      </c>
      <c r="AC158" s="169">
        <f>Sources!$C$7</f>
        <v/>
      </c>
      <c r="AD158" s="170">
        <f>Sources!$C$8</f>
        <v/>
      </c>
      <c r="AE158" s="169">
        <f>Sources!$C$9</f>
        <v/>
      </c>
      <c r="AF158" s="167">
        <f>R158*AC158*Sources!$C$13</f>
        <v/>
      </c>
      <c r="AG158" s="168">
        <f>R158*AD158*Sources!$C$13</f>
        <v/>
      </c>
      <c r="AH158" s="167">
        <f>R158*AE158*Sources!$C$13</f>
        <v/>
      </c>
      <c r="AI158" s="47">
        <f>1+COUNTIFS($D$7:$D$406,D158,$Q$7:$Q$406,"&gt;"&amp;Q158)</f>
        <v/>
      </c>
      <c r="AJ158" s="47">
        <f>COUNTIF($D$7:$D$406,D158)</f>
        <v/>
      </c>
      <c r="AK158" s="168">
        <f>SUMIF($D$7:$D$406,D158,$Q$7:$Q$406)</f>
        <v/>
      </c>
      <c r="AL158" s="48" t="inlineStr">
        <is>
          <t>https://www.openstreetmap.org/?mlat=51.3794210&amp;mlon=12.3237864#map=19/51.3794210/12.3237864</t>
        </is>
      </c>
    </row>
    <row r="159" ht="15" customHeight="1" s="94">
      <c r="A159" s="47" t="n">
        <v>153</v>
      </c>
      <c r="B159" s="48" t="inlineStr">
        <is>
          <t>O0206</t>
        </is>
      </c>
      <c r="C159" s="48" t="inlineStr">
        <is>
          <t>Zschopauer Straße / Wartburgstraße</t>
        </is>
      </c>
      <c r="D159" s="48" t="inlineStr">
        <is>
          <t>Johann-Wolfgang-von-Goethe-Gymnasium Chemnitz</t>
        </is>
      </c>
      <c r="E159" s="48" t="inlineStr">
        <is>
          <t>Bernsdorfer Straße 126, 09126 Chemnitz</t>
        </is>
      </c>
      <c r="F159" s="48" t="inlineStr">
        <is>
          <t>Chemnitz</t>
        </is>
      </c>
      <c r="G159" s="165" t="n">
        <v>440.9</v>
      </c>
      <c r="H159" s="166" t="n">
        <v>12.941632821</v>
      </c>
      <c r="I159" s="166" t="n">
        <v>50.8199311770001</v>
      </c>
      <c r="J159" s="47">
        <f>COUNTIF(Accident_Events!$B$5:$B$4031,B159)</f>
        <v/>
      </c>
      <c r="K159" s="47">
        <f>COUNTIFS(Accident_Events!$B$5:$B$4031,B159,Accident_Events!$G$5:$G$4031,1)</f>
        <v/>
      </c>
      <c r="L159" s="47">
        <f>COUNTIFS(Accident_Events!$B$5:$B$4031,B159,Accident_Events!$G$5:$G$4031,2)</f>
        <v/>
      </c>
      <c r="M159" s="47">
        <f>COUNTIFS(Accident_Events!$B$5:$B$4031,B159,Accident_Events!$G$5:$G$4031,3)</f>
        <v/>
      </c>
      <c r="N159" s="167">
        <f>K159*Sources!$F$24</f>
        <v/>
      </c>
      <c r="O159" s="167">
        <f>L159*Sources!$F$25</f>
        <v/>
      </c>
      <c r="P159" s="167">
        <f>M159*Sources!$F$26</f>
        <v/>
      </c>
      <c r="Q159" s="168">
        <f>SUM(N159:P159)</f>
        <v/>
      </c>
      <c r="R159" s="167">
        <f>Q159/Sources!$C$6</f>
        <v/>
      </c>
      <c r="S159" s="48" t="inlineStr">
        <is>
          <t>Major arterial road</t>
        </is>
      </c>
      <c r="T159" s="48" t="inlineStr">
        <is>
          <t>Junction</t>
        </is>
      </c>
      <c r="U159" s="48" t="n">
        <v>3</v>
      </c>
      <c r="V159" s="48" t="inlineStr">
        <is>
          <t>yes</t>
        </is>
      </c>
      <c r="W159" s="48" t="inlineStr">
        <is>
          <t>yes</t>
        </is>
      </c>
      <c r="X159" s="48" t="inlineStr">
        <is>
          <t>not found</t>
        </is>
      </c>
      <c r="Y159" s="48" t="inlineStr">
        <is>
          <t>yes</t>
        </is>
      </c>
      <c r="Z159" s="53" t="inlineStr">
        <is>
          <t>B</t>
        </is>
      </c>
      <c r="AA159" s="53" t="inlineStr">
        <is>
          <t>Standard road area/main or collector road, or up to 3 lanes → cost class B.</t>
        </is>
      </c>
      <c r="AB159" s="168">
        <f>Sources!$C$17</f>
        <v/>
      </c>
      <c r="AC159" s="169">
        <f>Sources!$C$7</f>
        <v/>
      </c>
      <c r="AD159" s="170">
        <f>Sources!$C$8</f>
        <v/>
      </c>
      <c r="AE159" s="169">
        <f>Sources!$C$9</f>
        <v/>
      </c>
      <c r="AF159" s="167">
        <f>R159*AC159*Sources!$C$13</f>
        <v/>
      </c>
      <c r="AG159" s="168">
        <f>R159*AD159*Sources!$C$13</f>
        <v/>
      </c>
      <c r="AH159" s="167">
        <f>R159*AE159*Sources!$C$13</f>
        <v/>
      </c>
      <c r="AI159" s="47">
        <f>1+COUNTIFS($D$7:$D$406,D159,$Q$7:$Q$406,"&gt;"&amp;Q159)</f>
        <v/>
      </c>
      <c r="AJ159" s="47">
        <f>COUNTIF($D$7:$D$406,D159)</f>
        <v/>
      </c>
      <c r="AK159" s="168">
        <f>SUMIF($D$7:$D$406,D159,$Q$7:$Q$406)</f>
        <v/>
      </c>
      <c r="AL159" s="48" t="inlineStr">
        <is>
          <t>https://www.openstreetmap.org/?mlat=50.8199312&amp;mlon=12.9416328#map=19/50.8199312/12.9416328</t>
        </is>
      </c>
    </row>
    <row r="160" ht="15" customHeight="1" s="94">
      <c r="A160" s="47" t="n">
        <v>154</v>
      </c>
      <c r="B160" s="48" t="inlineStr">
        <is>
          <t>O0310</t>
        </is>
      </c>
      <c r="C160" s="48" t="inlineStr">
        <is>
          <t>Sidonienstraße / Wiener Straße</t>
        </is>
      </c>
      <c r="D160" s="48" t="inlineStr">
        <is>
          <t>10. Grundschule Dresden</t>
        </is>
      </c>
      <c r="E160" s="48" t="inlineStr">
        <is>
          <t>Struvestraße 11, 01069 Dresden</t>
        </is>
      </c>
      <c r="F160" s="48" t="inlineStr">
        <is>
          <t>Dresden</t>
        </is>
      </c>
      <c r="G160" s="165" t="n">
        <v>231.9</v>
      </c>
      <c r="H160" s="166" t="n">
        <v>13.7384904315001</v>
      </c>
      <c r="I160" s="166" t="n">
        <v>51.0395348525</v>
      </c>
      <c r="J160" s="47">
        <f>COUNTIF(Accident_Events!$B$5:$B$4031,B160)</f>
        <v/>
      </c>
      <c r="K160" s="47">
        <f>COUNTIFS(Accident_Events!$B$5:$B$4031,B160,Accident_Events!$G$5:$G$4031,1)</f>
        <v/>
      </c>
      <c r="L160" s="47">
        <f>COUNTIFS(Accident_Events!$B$5:$B$4031,B160,Accident_Events!$G$5:$G$4031,2)</f>
        <v/>
      </c>
      <c r="M160" s="47">
        <f>COUNTIFS(Accident_Events!$B$5:$B$4031,B160,Accident_Events!$G$5:$G$4031,3)</f>
        <v/>
      </c>
      <c r="N160" s="167">
        <f>K160*Sources!$F$24</f>
        <v/>
      </c>
      <c r="O160" s="167">
        <f>L160*Sources!$F$25</f>
        <v/>
      </c>
      <c r="P160" s="167">
        <f>M160*Sources!$F$26</f>
        <v/>
      </c>
      <c r="Q160" s="168">
        <f>SUM(N160:P160)</f>
        <v/>
      </c>
      <c r="R160" s="167">
        <f>Q160/Sources!$C$6</f>
        <v/>
      </c>
      <c r="S160" s="48" t="inlineStr">
        <is>
          <t>Important main/connecting road</t>
        </is>
      </c>
      <c r="T160" s="48" t="inlineStr">
        <is>
          <t>Junction</t>
        </is>
      </c>
      <c r="U160" s="48" t="n">
        <v>3</v>
      </c>
      <c r="V160" s="48" t="inlineStr">
        <is>
          <t>not found</t>
        </is>
      </c>
      <c r="W160" s="48" t="inlineStr">
        <is>
          <t>yes</t>
        </is>
      </c>
      <c r="X160" s="48" t="inlineStr">
        <is>
          <t>not found</t>
        </is>
      </c>
      <c r="Y160" s="48" t="inlineStr">
        <is>
          <t>yes</t>
        </is>
      </c>
      <c r="Z160" s="53" t="inlineStr">
        <is>
          <t>B</t>
        </is>
      </c>
      <c r="AA160" s="53" t="inlineStr">
        <is>
          <t>Standard road area/main or collector road, or up to 3 lanes → cost class B.</t>
        </is>
      </c>
      <c r="AB160" s="168">
        <f>Sources!$C$17</f>
        <v/>
      </c>
      <c r="AC160" s="169">
        <f>Sources!$C$7</f>
        <v/>
      </c>
      <c r="AD160" s="170">
        <f>Sources!$C$8</f>
        <v/>
      </c>
      <c r="AE160" s="169">
        <f>Sources!$C$9</f>
        <v/>
      </c>
      <c r="AF160" s="167">
        <f>R160*AC160*Sources!$C$13</f>
        <v/>
      </c>
      <c r="AG160" s="168">
        <f>R160*AD160*Sources!$C$13</f>
        <v/>
      </c>
      <c r="AH160" s="167">
        <f>R160*AE160*Sources!$C$13</f>
        <v/>
      </c>
      <c r="AI160" s="47">
        <f>1+COUNTIFS($D$7:$D$406,D160,$Q$7:$Q$406,"&gt;"&amp;Q160)</f>
        <v/>
      </c>
      <c r="AJ160" s="47">
        <f>COUNTIF($D$7:$D$406,D160)</f>
        <v/>
      </c>
      <c r="AK160" s="168">
        <f>SUMIF($D$7:$D$406,D160,$Q$7:$Q$406)</f>
        <v/>
      </c>
      <c r="AL160" s="48" t="inlineStr">
        <is>
          <t>https://www.openstreetmap.org/?mlat=51.0395349&amp;mlon=13.7384904#map=19/51.0395349/13.7384904</t>
        </is>
      </c>
    </row>
    <row r="161" ht="15" customHeight="1" s="94">
      <c r="A161" s="47" t="n">
        <v>155</v>
      </c>
      <c r="B161" s="48" t="inlineStr">
        <is>
          <t>O1309</t>
        </is>
      </c>
      <c r="C161" s="48" t="inlineStr">
        <is>
          <t>Goethestraße / Richard-Wagner-Straße</t>
        </is>
      </c>
      <c r="D161" s="48" t="inlineStr">
        <is>
          <t>Abendgymnasium Leipzig</t>
        </is>
      </c>
      <c r="E161" s="48" t="inlineStr">
        <is>
          <t>Czermaks Garten 8, 04103 Leipzig</t>
        </is>
      </c>
      <c r="F161" s="48" t="inlineStr">
        <is>
          <t>Leipzig</t>
        </is>
      </c>
      <c r="G161" s="165" t="n">
        <v>424.5</v>
      </c>
      <c r="H161" s="166" t="n">
        <v>12.381166019</v>
      </c>
      <c r="I161" s="166" t="n">
        <v>51.3426670100001</v>
      </c>
      <c r="J161" s="47">
        <f>COUNTIF(Accident_Events!$B$5:$B$4031,B161)</f>
        <v/>
      </c>
      <c r="K161" s="47">
        <f>COUNTIFS(Accident_Events!$B$5:$B$4031,B161,Accident_Events!$G$5:$G$4031,1)</f>
        <v/>
      </c>
      <c r="L161" s="47">
        <f>COUNTIFS(Accident_Events!$B$5:$B$4031,B161,Accident_Events!$G$5:$G$4031,2)</f>
        <v/>
      </c>
      <c r="M161" s="47">
        <f>COUNTIFS(Accident_Events!$B$5:$B$4031,B161,Accident_Events!$G$5:$G$4031,3)</f>
        <v/>
      </c>
      <c r="N161" s="167">
        <f>K161*Sources!$F$24</f>
        <v/>
      </c>
      <c r="O161" s="167">
        <f>L161*Sources!$F$25</f>
        <v/>
      </c>
      <c r="P161" s="167">
        <f>M161*Sources!$F$26</f>
        <v/>
      </c>
      <c r="Q161" s="168">
        <f>SUM(N161:P161)</f>
        <v/>
      </c>
      <c r="R161" s="167">
        <f>Q161/Sources!$C$6</f>
        <v/>
      </c>
      <c r="S161" s="48" t="inlineStr">
        <is>
          <t>Residential road</t>
        </is>
      </c>
      <c r="T161" s="48" t="inlineStr">
        <is>
          <t>Junction</t>
        </is>
      </c>
      <c r="U161" s="48" t="n">
        <v>1</v>
      </c>
      <c r="V161" s="48" t="inlineStr">
        <is>
          <t>not found</t>
        </is>
      </c>
      <c r="W161" s="48" t="inlineStr">
        <is>
          <t>not found</t>
        </is>
      </c>
      <c r="X161" s="48" t="inlineStr">
        <is>
          <t>not found</t>
        </is>
      </c>
      <c r="Y161" s="48" t="inlineStr">
        <is>
          <t>yes</t>
        </is>
      </c>
      <c r="Z161" s="53" t="inlineStr">
        <is>
          <t>A</t>
        </is>
      </c>
      <c r="AA161" s="53" t="inlineStr">
        <is>
          <t>Simple side/residential road with at most 2 lanes → cost class A.</t>
        </is>
      </c>
      <c r="AB161" s="168">
        <f>Sources!$C$17</f>
        <v/>
      </c>
      <c r="AC161" s="169">
        <f>Sources!$C$7</f>
        <v/>
      </c>
      <c r="AD161" s="170">
        <f>Sources!$C$8</f>
        <v/>
      </c>
      <c r="AE161" s="169">
        <f>Sources!$C$9</f>
        <v/>
      </c>
      <c r="AF161" s="167">
        <f>R161*AC161*Sources!$C$13</f>
        <v/>
      </c>
      <c r="AG161" s="168">
        <f>R161*AD161*Sources!$C$13</f>
        <v/>
      </c>
      <c r="AH161" s="167">
        <f>R161*AE161*Sources!$C$13</f>
        <v/>
      </c>
      <c r="AI161" s="47">
        <f>1+COUNTIFS($D$7:$D$406,D161,$Q$7:$Q$406,"&gt;"&amp;Q161)</f>
        <v/>
      </c>
      <c r="AJ161" s="47">
        <f>COUNTIF($D$7:$D$406,D161)</f>
        <v/>
      </c>
      <c r="AK161" s="168">
        <f>SUMIF($D$7:$D$406,D161,$Q$7:$Q$406)</f>
        <v/>
      </c>
      <c r="AL161" s="48" t="inlineStr">
        <is>
          <t>https://www.openstreetmap.org/?mlat=51.3426670&amp;mlon=12.3811660#map=19/51.3426670/12.3811660</t>
        </is>
      </c>
    </row>
    <row r="162" ht="15" customHeight="1" s="94">
      <c r="A162" s="47" t="n">
        <v>156</v>
      </c>
      <c r="B162" s="48" t="inlineStr">
        <is>
          <t>O1375</t>
        </is>
      </c>
      <c r="C162" s="48" t="inlineStr">
        <is>
          <t>Volksgartenstraße / Fritz-Siemon-Straße</t>
        </is>
      </c>
      <c r="D162" s="48" t="inlineStr">
        <is>
          <t>Astrid-Lindgren-Schule - Grundschule der Stadt Leipzig</t>
        </is>
      </c>
      <c r="E162" s="48" t="inlineStr">
        <is>
          <t>Volksgartenstraße 16, 04347 Leipzig</t>
        </is>
      </c>
      <c r="F162" s="48" t="inlineStr">
        <is>
          <t>Leipzig</t>
        </is>
      </c>
      <c r="G162" s="165" t="n">
        <v>376.7</v>
      </c>
      <c r="H162" s="166" t="n">
        <v>12.4212317770001</v>
      </c>
      <c r="I162" s="166" t="n">
        <v>51.3530643030001</v>
      </c>
      <c r="J162" s="47">
        <f>COUNTIF(Accident_Events!$B$5:$B$4031,B162)</f>
        <v/>
      </c>
      <c r="K162" s="47">
        <f>COUNTIFS(Accident_Events!$B$5:$B$4031,B162,Accident_Events!$G$5:$G$4031,1)</f>
        <v/>
      </c>
      <c r="L162" s="47">
        <f>COUNTIFS(Accident_Events!$B$5:$B$4031,B162,Accident_Events!$G$5:$G$4031,2)</f>
        <v/>
      </c>
      <c r="M162" s="47">
        <f>COUNTIFS(Accident_Events!$B$5:$B$4031,B162,Accident_Events!$G$5:$G$4031,3)</f>
        <v/>
      </c>
      <c r="N162" s="167">
        <f>K162*Sources!$F$24</f>
        <v/>
      </c>
      <c r="O162" s="167">
        <f>L162*Sources!$F$25</f>
        <v/>
      </c>
      <c r="P162" s="167">
        <f>M162*Sources!$F$26</f>
        <v/>
      </c>
      <c r="Q162" s="168">
        <f>SUM(N162:P162)</f>
        <v/>
      </c>
      <c r="R162" s="167">
        <f>Q162/Sources!$C$6</f>
        <v/>
      </c>
      <c r="S162" s="48" t="inlineStr">
        <is>
          <t>Important main/connecting road</t>
        </is>
      </c>
      <c r="T162" s="48" t="inlineStr">
        <is>
          <t>Junction</t>
        </is>
      </c>
      <c r="U162" s="48" t="n">
        <v>2</v>
      </c>
      <c r="V162" s="48" t="inlineStr">
        <is>
          <t>not found</t>
        </is>
      </c>
      <c r="W162" s="48" t="inlineStr">
        <is>
          <t>yes</t>
        </is>
      </c>
      <c r="X162" s="48" t="inlineStr">
        <is>
          <t>yes</t>
        </is>
      </c>
      <c r="Y162" s="48" t="inlineStr">
        <is>
          <t>yes</t>
        </is>
      </c>
      <c r="Z162" s="53" t="inlineStr">
        <is>
          <t>B</t>
        </is>
      </c>
      <c r="AA162" s="53" t="inlineStr">
        <is>
          <t>Standard road area/main or collector road, or up to 3 lanes → cost class B.</t>
        </is>
      </c>
      <c r="AB162" s="168">
        <f>Sources!$C$17</f>
        <v/>
      </c>
      <c r="AC162" s="169">
        <f>Sources!$C$7</f>
        <v/>
      </c>
      <c r="AD162" s="170">
        <f>Sources!$C$8</f>
        <v/>
      </c>
      <c r="AE162" s="169">
        <f>Sources!$C$9</f>
        <v/>
      </c>
      <c r="AF162" s="167">
        <f>R162*AC162*Sources!$C$13</f>
        <v/>
      </c>
      <c r="AG162" s="168">
        <f>R162*AD162*Sources!$C$13</f>
        <v/>
      </c>
      <c r="AH162" s="167">
        <f>R162*AE162*Sources!$C$13</f>
        <v/>
      </c>
      <c r="AI162" s="47">
        <f>1+COUNTIFS($D$7:$D$406,D162,$Q$7:$Q$406,"&gt;"&amp;Q162)</f>
        <v/>
      </c>
      <c r="AJ162" s="47">
        <f>COUNTIF($D$7:$D$406,D162)</f>
        <v/>
      </c>
      <c r="AK162" s="168">
        <f>SUMIF($D$7:$D$406,D162,$Q$7:$Q$406)</f>
        <v/>
      </c>
      <c r="AL162" s="48" t="inlineStr">
        <is>
          <t>https://www.openstreetmap.org/?mlat=51.3530643&amp;mlon=12.4212318#map=19/51.3530643/12.4212318</t>
        </is>
      </c>
    </row>
    <row r="163" ht="15" customHeight="1" s="94">
      <c r="A163" s="47" t="n">
        <v>157</v>
      </c>
      <c r="B163" s="48" t="inlineStr">
        <is>
          <t>O1773</t>
        </is>
      </c>
      <c r="C163" s="48" t="inlineStr">
        <is>
          <t>Nonnenstraße / Karl-Heine-Straße</t>
        </is>
      </c>
      <c r="D163" s="48" t="inlineStr">
        <is>
          <t>Schule am Palmengarten - Gymnasium der Stadt Leipzig</t>
        </is>
      </c>
      <c r="E163" s="48" t="inlineStr">
        <is>
          <t>Karl-Heine-Straße 22b, 04229 Leipzig</t>
        </is>
      </c>
      <c r="F163" s="48" t="inlineStr">
        <is>
          <t>Leipzig</t>
        </is>
      </c>
      <c r="G163" s="165" t="n">
        <v>454.7</v>
      </c>
      <c r="H163" s="166" t="n">
        <v>12.3486865690001</v>
      </c>
      <c r="I163" s="166" t="n">
        <v>51.33211973</v>
      </c>
      <c r="J163" s="47">
        <f>COUNTIF(Accident_Events!$B$5:$B$4031,B163)</f>
        <v/>
      </c>
      <c r="K163" s="47">
        <f>COUNTIFS(Accident_Events!$B$5:$B$4031,B163,Accident_Events!$G$5:$G$4031,1)</f>
        <v/>
      </c>
      <c r="L163" s="47">
        <f>COUNTIFS(Accident_Events!$B$5:$B$4031,B163,Accident_Events!$G$5:$G$4031,2)</f>
        <v/>
      </c>
      <c r="M163" s="47">
        <f>COUNTIFS(Accident_Events!$B$5:$B$4031,B163,Accident_Events!$G$5:$G$4031,3)</f>
        <v/>
      </c>
      <c r="N163" s="167">
        <f>K163*Sources!$F$24</f>
        <v/>
      </c>
      <c r="O163" s="167">
        <f>L163*Sources!$F$25</f>
        <v/>
      </c>
      <c r="P163" s="167">
        <f>M163*Sources!$F$26</f>
        <v/>
      </c>
      <c r="Q163" s="168">
        <f>SUM(N163:P163)</f>
        <v/>
      </c>
      <c r="R163" s="167">
        <f>Q163/Sources!$C$6</f>
        <v/>
      </c>
      <c r="S163" s="48" t="inlineStr">
        <is>
          <t>Important main/connecting road</t>
        </is>
      </c>
      <c r="T163" s="48" t="inlineStr">
        <is>
          <t>Junction</t>
        </is>
      </c>
      <c r="U163" s="48" t="n">
        <v>3</v>
      </c>
      <c r="V163" s="48" t="inlineStr">
        <is>
          <t>not found</t>
        </is>
      </c>
      <c r="W163" s="48" t="inlineStr">
        <is>
          <t>yes</t>
        </is>
      </c>
      <c r="X163" s="48" t="inlineStr">
        <is>
          <t>yes</t>
        </is>
      </c>
      <c r="Y163" s="48" t="inlineStr">
        <is>
          <t>yes</t>
        </is>
      </c>
      <c r="Z163" s="53" t="inlineStr">
        <is>
          <t>B</t>
        </is>
      </c>
      <c r="AA163" s="53" t="inlineStr">
        <is>
          <t>Standard road area/main or collector road, or up to 3 lanes → cost class B.</t>
        </is>
      </c>
      <c r="AB163" s="168">
        <f>Sources!$C$17</f>
        <v/>
      </c>
      <c r="AC163" s="169">
        <f>Sources!$C$7</f>
        <v/>
      </c>
      <c r="AD163" s="170">
        <f>Sources!$C$8</f>
        <v/>
      </c>
      <c r="AE163" s="169">
        <f>Sources!$C$9</f>
        <v/>
      </c>
      <c r="AF163" s="167">
        <f>R163*AC163*Sources!$C$13</f>
        <v/>
      </c>
      <c r="AG163" s="168">
        <f>R163*AD163*Sources!$C$13</f>
        <v/>
      </c>
      <c r="AH163" s="167">
        <f>R163*AE163*Sources!$C$13</f>
        <v/>
      </c>
      <c r="AI163" s="47">
        <f>1+COUNTIFS($D$7:$D$406,D163,$Q$7:$Q$406,"&gt;"&amp;Q163)</f>
        <v/>
      </c>
      <c r="AJ163" s="47">
        <f>COUNTIF($D$7:$D$406,D163)</f>
        <v/>
      </c>
      <c r="AK163" s="168">
        <f>SUMIF($D$7:$D$406,D163,$Q$7:$Q$406)</f>
        <v/>
      </c>
      <c r="AL163" s="48" t="inlineStr">
        <is>
          <t>https://www.openstreetmap.org/?mlat=51.3321197&amp;mlon=12.3486866#map=19/51.3321197/12.3486866</t>
        </is>
      </c>
    </row>
    <row r="164" ht="15" customHeight="1" s="94">
      <c r="A164" s="47" t="n">
        <v>158</v>
      </c>
      <c r="B164" s="48" t="inlineStr">
        <is>
          <t>O1985</t>
        </is>
      </c>
      <c r="C164" s="48" t="inlineStr">
        <is>
          <t>Rottwerndorfer Straße / Otto-Walther-Straße</t>
        </is>
      </c>
      <c r="D164" s="48" t="inlineStr">
        <is>
          <t>Dr.-Pienitz-Schule, Schule mit dem Förderschwerpunkt geistige Entwicklung</t>
        </is>
      </c>
      <c r="E164" s="48" t="inlineStr">
        <is>
          <t>Otto-Walther-Straße 14, 01796 Pirna</t>
        </is>
      </c>
      <c r="F164" s="48" t="inlineStr">
        <is>
          <t>Pirna</t>
        </is>
      </c>
      <c r="G164" s="165" t="n">
        <v>122.7</v>
      </c>
      <c r="H164" s="166" t="n">
        <v>13.9404214895001</v>
      </c>
      <c r="I164" s="166" t="n">
        <v>50.9517079385001</v>
      </c>
      <c r="J164" s="47">
        <f>COUNTIF(Accident_Events!$B$5:$B$4031,B164)</f>
        <v/>
      </c>
      <c r="K164" s="47">
        <f>COUNTIFS(Accident_Events!$B$5:$B$4031,B164,Accident_Events!$G$5:$G$4031,1)</f>
        <v/>
      </c>
      <c r="L164" s="47">
        <f>COUNTIFS(Accident_Events!$B$5:$B$4031,B164,Accident_Events!$G$5:$G$4031,2)</f>
        <v/>
      </c>
      <c r="M164" s="47">
        <f>COUNTIFS(Accident_Events!$B$5:$B$4031,B164,Accident_Events!$G$5:$G$4031,3)</f>
        <v/>
      </c>
      <c r="N164" s="167">
        <f>K164*Sources!$F$24</f>
        <v/>
      </c>
      <c r="O164" s="167">
        <f>L164*Sources!$F$25</f>
        <v/>
      </c>
      <c r="P164" s="167">
        <f>M164*Sources!$F$26</f>
        <v/>
      </c>
      <c r="Q164" s="168">
        <f>SUM(N164:P164)</f>
        <v/>
      </c>
      <c r="R164" s="167">
        <f>Q164/Sources!$C$6</f>
        <v/>
      </c>
      <c r="S164" s="48" t="inlineStr">
        <is>
          <t>Important main/connecting road</t>
        </is>
      </c>
      <c r="T164" s="48" t="inlineStr">
        <is>
          <t>Junction</t>
        </is>
      </c>
      <c r="U164" s="48" t="n">
        <v>2</v>
      </c>
      <c r="V164" s="48" t="inlineStr">
        <is>
          <t>not found</t>
        </is>
      </c>
      <c r="W164" s="48" t="inlineStr">
        <is>
          <t>not found</t>
        </is>
      </c>
      <c r="X164" s="48" t="inlineStr">
        <is>
          <t>not found</t>
        </is>
      </c>
      <c r="Y164" s="48" t="inlineStr">
        <is>
          <t>not found</t>
        </is>
      </c>
      <c r="Z164" s="53" t="inlineStr">
        <is>
          <t>B</t>
        </is>
      </c>
      <c r="AA164" s="53" t="inlineStr">
        <is>
          <t>Standard road area/main or collector road, or up to 3 lanes → cost class B.</t>
        </is>
      </c>
      <c r="AB164" s="168">
        <f>Sources!$C$17</f>
        <v/>
      </c>
      <c r="AC164" s="169">
        <f>Sources!$C$7</f>
        <v/>
      </c>
      <c r="AD164" s="170">
        <f>Sources!$C$8</f>
        <v/>
      </c>
      <c r="AE164" s="169">
        <f>Sources!$C$9</f>
        <v/>
      </c>
      <c r="AF164" s="167">
        <f>R164*AC164*Sources!$C$13</f>
        <v/>
      </c>
      <c r="AG164" s="168">
        <f>R164*AD164*Sources!$C$13</f>
        <v/>
      </c>
      <c r="AH164" s="167">
        <f>R164*AE164*Sources!$C$13</f>
        <v/>
      </c>
      <c r="AI164" s="47">
        <f>1+COUNTIFS($D$7:$D$406,D164,$Q$7:$Q$406,"&gt;"&amp;Q164)</f>
        <v/>
      </c>
      <c r="AJ164" s="47">
        <f>COUNTIF($D$7:$D$406,D164)</f>
        <v/>
      </c>
      <c r="AK164" s="168">
        <f>SUMIF($D$7:$D$406,D164,$Q$7:$Q$406)</f>
        <v/>
      </c>
      <c r="AL164" s="48" t="inlineStr">
        <is>
          <t>https://www.openstreetmap.org/?mlat=50.9517079&amp;mlon=13.9404215#map=19/50.9517079/13.9404215</t>
        </is>
      </c>
    </row>
    <row r="165" ht="15" customHeight="1" s="94">
      <c r="A165" s="47" t="n">
        <v>159</v>
      </c>
      <c r="B165" s="48" t="inlineStr">
        <is>
          <t>O1990</t>
        </is>
      </c>
      <c r="C165" s="48" t="inlineStr">
        <is>
          <t>Dohnaische Straße / Grohmannstraße</t>
        </is>
      </c>
      <c r="D165" s="48" t="inlineStr">
        <is>
          <t>Friedrich-Schiller-Gymnasium Pirna</t>
        </is>
      </c>
      <c r="E165" s="48" t="inlineStr">
        <is>
          <t>Schloßstraße 13, 01796 Pirna</t>
        </is>
      </c>
      <c r="F165" s="48" t="inlineStr">
        <is>
          <t>Pirna</t>
        </is>
      </c>
      <c r="G165" s="165" t="n">
        <v>316.4</v>
      </c>
      <c r="H165" s="166" t="n">
        <v>13.9397473460001</v>
      </c>
      <c r="I165" s="166" t="n">
        <v>50.9640521475001</v>
      </c>
      <c r="J165" s="47">
        <f>COUNTIF(Accident_Events!$B$5:$B$4031,B165)</f>
        <v/>
      </c>
      <c r="K165" s="47">
        <f>COUNTIFS(Accident_Events!$B$5:$B$4031,B165,Accident_Events!$G$5:$G$4031,1)</f>
        <v/>
      </c>
      <c r="L165" s="47">
        <f>COUNTIFS(Accident_Events!$B$5:$B$4031,B165,Accident_Events!$G$5:$G$4031,2)</f>
        <v/>
      </c>
      <c r="M165" s="47">
        <f>COUNTIFS(Accident_Events!$B$5:$B$4031,B165,Accident_Events!$G$5:$G$4031,3)</f>
        <v/>
      </c>
      <c r="N165" s="167">
        <f>K165*Sources!$F$24</f>
        <v/>
      </c>
      <c r="O165" s="167">
        <f>L165*Sources!$F$25</f>
        <v/>
      </c>
      <c r="P165" s="167">
        <f>M165*Sources!$F$26</f>
        <v/>
      </c>
      <c r="Q165" s="168">
        <f>SUM(N165:P165)</f>
        <v/>
      </c>
      <c r="R165" s="167">
        <f>Q165/Sources!$C$6</f>
        <v/>
      </c>
      <c r="S165" s="48" t="inlineStr">
        <is>
          <t>Other public road</t>
        </is>
      </c>
      <c r="T165" s="48" t="inlineStr">
        <is>
          <t>Junction</t>
        </is>
      </c>
      <c r="U165" s="48" t="n">
        <v>2</v>
      </c>
      <c r="V165" s="48" t="inlineStr">
        <is>
          <t>not found</t>
        </is>
      </c>
      <c r="W165" s="48" t="inlineStr">
        <is>
          <t>yes</t>
        </is>
      </c>
      <c r="X165" s="48" t="inlineStr">
        <is>
          <t>not found</t>
        </is>
      </c>
      <c r="Y165" s="48" t="inlineStr">
        <is>
          <t>yes</t>
        </is>
      </c>
      <c r="Z165" s="53" t="inlineStr">
        <is>
          <t>A</t>
        </is>
      </c>
      <c r="AA165" s="53" t="inlineStr">
        <is>
          <t>Simple side/residential road with at most 2 lanes → cost class A.</t>
        </is>
      </c>
      <c r="AB165" s="168">
        <f>Sources!$C$17</f>
        <v/>
      </c>
      <c r="AC165" s="169">
        <f>Sources!$C$7</f>
        <v/>
      </c>
      <c r="AD165" s="170">
        <f>Sources!$C$8</f>
        <v/>
      </c>
      <c r="AE165" s="169">
        <f>Sources!$C$9</f>
        <v/>
      </c>
      <c r="AF165" s="167">
        <f>R165*AC165*Sources!$C$13</f>
        <v/>
      </c>
      <c r="AG165" s="168">
        <f>R165*AD165*Sources!$C$13</f>
        <v/>
      </c>
      <c r="AH165" s="167">
        <f>R165*AE165*Sources!$C$13</f>
        <v/>
      </c>
      <c r="AI165" s="47">
        <f>1+COUNTIFS($D$7:$D$406,D165,$Q$7:$Q$406,"&gt;"&amp;Q165)</f>
        <v/>
      </c>
      <c r="AJ165" s="47">
        <f>COUNTIF($D$7:$D$406,D165)</f>
        <v/>
      </c>
      <c r="AK165" s="168">
        <f>SUMIF($D$7:$D$406,D165,$Q$7:$Q$406)</f>
        <v/>
      </c>
      <c r="AL165" s="48" t="inlineStr">
        <is>
          <t>https://www.openstreetmap.org/?mlat=50.9640521&amp;mlon=13.9397473#map=19/50.9640521/13.9397473</t>
        </is>
      </c>
    </row>
    <row r="166" ht="15" customHeight="1" s="94">
      <c r="A166" s="47" t="n">
        <v>160</v>
      </c>
      <c r="B166" s="48" t="inlineStr">
        <is>
          <t>O1992</t>
        </is>
      </c>
      <c r="C166" s="48" t="inlineStr">
        <is>
          <t>Schandauer Straße / Seminarstraße</t>
        </is>
      </c>
      <c r="D166" s="48" t="inlineStr">
        <is>
          <t>Friedrich-Schiller-Gymnasium Pirna</t>
        </is>
      </c>
      <c r="E166" s="48" t="inlineStr">
        <is>
          <t>Schloßstraße 13, 01796 Pirna</t>
        </is>
      </c>
      <c r="F166" s="48" t="inlineStr">
        <is>
          <t>Pirna</t>
        </is>
      </c>
      <c r="G166" s="165" t="n">
        <v>109.1</v>
      </c>
      <c r="H166" s="166" t="n">
        <v>13.941318801</v>
      </c>
      <c r="I166" s="166" t="n">
        <v>50.9576938450001</v>
      </c>
      <c r="J166" s="47">
        <f>COUNTIF(Accident_Events!$B$5:$B$4031,B166)</f>
        <v/>
      </c>
      <c r="K166" s="47">
        <f>COUNTIFS(Accident_Events!$B$5:$B$4031,B166,Accident_Events!$G$5:$G$4031,1)</f>
        <v/>
      </c>
      <c r="L166" s="47">
        <f>COUNTIFS(Accident_Events!$B$5:$B$4031,B166,Accident_Events!$G$5:$G$4031,2)</f>
        <v/>
      </c>
      <c r="M166" s="47">
        <f>COUNTIFS(Accident_Events!$B$5:$B$4031,B166,Accident_Events!$G$5:$G$4031,3)</f>
        <v/>
      </c>
      <c r="N166" s="167">
        <f>K166*Sources!$F$24</f>
        <v/>
      </c>
      <c r="O166" s="167">
        <f>L166*Sources!$F$25</f>
        <v/>
      </c>
      <c r="P166" s="167">
        <f>M166*Sources!$F$26</f>
        <v/>
      </c>
      <c r="Q166" s="168">
        <f>SUM(N166:P166)</f>
        <v/>
      </c>
      <c r="R166" s="167">
        <f>Q166/Sources!$C$6</f>
        <v/>
      </c>
      <c r="S166" s="48" t="inlineStr">
        <is>
          <t>Major arterial road</t>
        </is>
      </c>
      <c r="T166" s="48" t="inlineStr">
        <is>
          <t>Road section/simple road area</t>
        </is>
      </c>
      <c r="U166" s="48" t="n">
        <v>3</v>
      </c>
      <c r="V166" s="48" t="inlineStr">
        <is>
          <t>not found</t>
        </is>
      </c>
      <c r="W166" s="48" t="inlineStr">
        <is>
          <t>yes</t>
        </is>
      </c>
      <c r="X166" s="48" t="inlineStr">
        <is>
          <t>yes</t>
        </is>
      </c>
      <c r="Y166" s="48" t="inlineStr">
        <is>
          <t>not found</t>
        </is>
      </c>
      <c r="Z166" s="53" t="inlineStr">
        <is>
          <t>B</t>
        </is>
      </c>
      <c r="AA166" s="53" t="inlineStr">
        <is>
          <t>Standard road area/main or collector road, or up to 3 lanes → cost class B.</t>
        </is>
      </c>
      <c r="AB166" s="168">
        <f>Sources!$C$17</f>
        <v/>
      </c>
      <c r="AC166" s="169">
        <f>Sources!$C$7</f>
        <v/>
      </c>
      <c r="AD166" s="170">
        <f>Sources!$C$8</f>
        <v/>
      </c>
      <c r="AE166" s="169">
        <f>Sources!$C$9</f>
        <v/>
      </c>
      <c r="AF166" s="167">
        <f>R166*AC166*Sources!$C$13</f>
        <v/>
      </c>
      <c r="AG166" s="168">
        <f>R166*AD166*Sources!$C$13</f>
        <v/>
      </c>
      <c r="AH166" s="167">
        <f>R166*AE166*Sources!$C$13</f>
        <v/>
      </c>
      <c r="AI166" s="47">
        <f>1+COUNTIFS($D$7:$D$406,D166,$Q$7:$Q$406,"&gt;"&amp;Q166)</f>
        <v/>
      </c>
      <c r="AJ166" s="47">
        <f>COUNTIF($D$7:$D$406,D166)</f>
        <v/>
      </c>
      <c r="AK166" s="168">
        <f>SUMIF($D$7:$D$406,D166,$Q$7:$Q$406)</f>
        <v/>
      </c>
      <c r="AL166" s="48" t="inlineStr">
        <is>
          <t>https://www.openstreetmap.org/?mlat=50.9576938&amp;mlon=13.9413188#map=19/50.9576938/13.9413188</t>
        </is>
      </c>
    </row>
    <row r="167" ht="15" customHeight="1" s="94">
      <c r="A167" s="47" t="n">
        <v>161</v>
      </c>
      <c r="B167" s="48" t="inlineStr">
        <is>
          <t>O0262</t>
        </is>
      </c>
      <c r="C167" s="48" t="inlineStr">
        <is>
          <t>Mühlenstraße / Georgstraße</t>
        </is>
      </c>
      <c r="D167" s="48" t="inlineStr">
        <is>
          <t>mediCampus Gesundheitsfachberufe der F+U Sachsen gGmbH Berufsfachschule für Pflegeberufe (Schule in freier Trägerschaft)</t>
        </is>
      </c>
      <c r="E167" s="48" t="inlineStr">
        <is>
          <t>Rochlitzer Straße 29, 09111 Chemnitz</t>
        </is>
      </c>
      <c r="F167" s="48" t="inlineStr">
        <is>
          <t>Chemnitz</t>
        </is>
      </c>
      <c r="G167" s="165" t="n">
        <v>202.7</v>
      </c>
      <c r="H167" s="166" t="n">
        <v>12.9220550045</v>
      </c>
      <c r="I167" s="166" t="n">
        <v>50.8412731395</v>
      </c>
      <c r="J167" s="47">
        <f>COUNTIF(Accident_Events!$B$5:$B$4031,B167)</f>
        <v/>
      </c>
      <c r="K167" s="47">
        <f>COUNTIFS(Accident_Events!$B$5:$B$4031,B167,Accident_Events!$G$5:$G$4031,1)</f>
        <v/>
      </c>
      <c r="L167" s="47">
        <f>COUNTIFS(Accident_Events!$B$5:$B$4031,B167,Accident_Events!$G$5:$G$4031,2)</f>
        <v/>
      </c>
      <c r="M167" s="47">
        <f>COUNTIFS(Accident_Events!$B$5:$B$4031,B167,Accident_Events!$G$5:$G$4031,3)</f>
        <v/>
      </c>
      <c r="N167" s="167">
        <f>K167*Sources!$F$24</f>
        <v/>
      </c>
      <c r="O167" s="167">
        <f>L167*Sources!$F$25</f>
        <v/>
      </c>
      <c r="P167" s="167">
        <f>M167*Sources!$F$26</f>
        <v/>
      </c>
      <c r="Q167" s="168">
        <f>SUM(N167:P167)</f>
        <v/>
      </c>
      <c r="R167" s="167">
        <f>Q167/Sources!$C$6</f>
        <v/>
      </c>
      <c r="S167" s="48" t="inlineStr">
        <is>
          <t>Important main/connecting road</t>
        </is>
      </c>
      <c r="T167" s="48" t="inlineStr">
        <is>
          <t>Junction</t>
        </is>
      </c>
      <c r="U167" s="48" t="n">
        <v>5</v>
      </c>
      <c r="V167" s="48" t="inlineStr">
        <is>
          <t>yes</t>
        </is>
      </c>
      <c r="W167" s="48" t="inlineStr">
        <is>
          <t>yes</t>
        </is>
      </c>
      <c r="X167" s="48" t="inlineStr">
        <is>
          <t>not found</t>
        </is>
      </c>
      <c r="Y167" s="48" t="inlineStr">
        <is>
          <t>not found</t>
        </is>
      </c>
      <c r="Z167" s="53" t="inlineStr">
        <is>
          <t>C</t>
        </is>
      </c>
      <c r="AA167" s="53" t="inlineStr">
        <is>
          <t>4 or more lanes: large road cross-section → cost class C.</t>
        </is>
      </c>
      <c r="AB167" s="168">
        <f>Sources!$C$17</f>
        <v/>
      </c>
      <c r="AC167" s="169">
        <f>Sources!$C$7</f>
        <v/>
      </c>
      <c r="AD167" s="170">
        <f>Sources!$C$8</f>
        <v/>
      </c>
      <c r="AE167" s="169">
        <f>Sources!$C$9</f>
        <v/>
      </c>
      <c r="AF167" s="167">
        <f>R167*AC167*Sources!$C$13</f>
        <v/>
      </c>
      <c r="AG167" s="168">
        <f>R167*AD167*Sources!$C$13</f>
        <v/>
      </c>
      <c r="AH167" s="167">
        <f>R167*AE167*Sources!$C$13</f>
        <v/>
      </c>
      <c r="AI167" s="47">
        <f>1+COUNTIFS($D$7:$D$406,D167,$Q$7:$Q$406,"&gt;"&amp;Q167)</f>
        <v/>
      </c>
      <c r="AJ167" s="47">
        <f>COUNTIF($D$7:$D$406,D167)</f>
        <v/>
      </c>
      <c r="AK167" s="168">
        <f>SUMIF($D$7:$D$406,D167,$Q$7:$Q$406)</f>
        <v/>
      </c>
      <c r="AL167" s="48" t="inlineStr">
        <is>
          <t>https://www.openstreetmap.org/?mlat=50.8412731&amp;mlon=12.9220550#map=19/50.8412731/12.9220550</t>
        </is>
      </c>
    </row>
    <row r="168" ht="15" customHeight="1" s="94">
      <c r="A168" s="47" t="n">
        <v>162</v>
      </c>
      <c r="B168" s="48" t="inlineStr">
        <is>
          <t>O0398</t>
        </is>
      </c>
      <c r="C168" s="48" t="inlineStr">
        <is>
          <t>Budapester Straße</t>
        </is>
      </c>
      <c r="D168" s="48" t="inlineStr">
        <is>
          <t>16. Grundschule Dresden "Josephine"</t>
        </is>
      </c>
      <c r="E168" s="48" t="inlineStr">
        <is>
          <t>Josephinenstraße 6, 01069 Dresden</t>
        </is>
      </c>
      <c r="F168" s="48" t="inlineStr">
        <is>
          <t>Dresden</t>
        </is>
      </c>
      <c r="G168" s="165" t="n">
        <v>360.3</v>
      </c>
      <c r="H168" s="166" t="n">
        <v>13.7249037615</v>
      </c>
      <c r="I168" s="166" t="n">
        <v>51.0439639540001</v>
      </c>
      <c r="J168" s="47">
        <f>COUNTIF(Accident_Events!$B$5:$B$4031,B168)</f>
        <v/>
      </c>
      <c r="K168" s="47">
        <f>COUNTIFS(Accident_Events!$B$5:$B$4031,B168,Accident_Events!$G$5:$G$4031,1)</f>
        <v/>
      </c>
      <c r="L168" s="47">
        <f>COUNTIFS(Accident_Events!$B$5:$B$4031,B168,Accident_Events!$G$5:$G$4031,2)</f>
        <v/>
      </c>
      <c r="M168" s="47">
        <f>COUNTIFS(Accident_Events!$B$5:$B$4031,B168,Accident_Events!$G$5:$G$4031,3)</f>
        <v/>
      </c>
      <c r="N168" s="167">
        <f>K168*Sources!$F$24</f>
        <v/>
      </c>
      <c r="O168" s="167">
        <f>L168*Sources!$F$25</f>
        <v/>
      </c>
      <c r="P168" s="167">
        <f>M168*Sources!$F$26</f>
        <v/>
      </c>
      <c r="Q168" s="168">
        <f>SUM(N168:P168)</f>
        <v/>
      </c>
      <c r="R168" s="167">
        <f>Q168/Sources!$C$6</f>
        <v/>
      </c>
      <c r="S168" s="48" t="inlineStr">
        <is>
          <t>Major arterial road</t>
        </is>
      </c>
      <c r="T168" s="48" t="inlineStr">
        <is>
          <t>Junction</t>
        </is>
      </c>
      <c r="U168" s="48" t="n">
        <v>2</v>
      </c>
      <c r="V168" s="48" t="inlineStr">
        <is>
          <t>not found</t>
        </is>
      </c>
      <c r="W168" s="48" t="inlineStr">
        <is>
          <t>yes</t>
        </is>
      </c>
      <c r="X168" s="48" t="inlineStr">
        <is>
          <t>not found</t>
        </is>
      </c>
      <c r="Y168" s="48" t="inlineStr">
        <is>
          <t>yes</t>
        </is>
      </c>
      <c r="Z168" s="53" t="inlineStr">
        <is>
          <t>B</t>
        </is>
      </c>
      <c r="AA168" s="53" t="inlineStr">
        <is>
          <t>Standard road area/main or collector road, or up to 3 lanes → cost class B.</t>
        </is>
      </c>
      <c r="AB168" s="168">
        <f>Sources!$C$17</f>
        <v/>
      </c>
      <c r="AC168" s="169">
        <f>Sources!$C$7</f>
        <v/>
      </c>
      <c r="AD168" s="170">
        <f>Sources!$C$8</f>
        <v/>
      </c>
      <c r="AE168" s="169">
        <f>Sources!$C$9</f>
        <v/>
      </c>
      <c r="AF168" s="167">
        <f>R168*AC168*Sources!$C$13</f>
        <v/>
      </c>
      <c r="AG168" s="168">
        <f>R168*AD168*Sources!$C$13</f>
        <v/>
      </c>
      <c r="AH168" s="167">
        <f>R168*AE168*Sources!$C$13</f>
        <v/>
      </c>
      <c r="AI168" s="47">
        <f>1+COUNTIFS($D$7:$D$406,D168,$Q$7:$Q$406,"&gt;"&amp;Q168)</f>
        <v/>
      </c>
      <c r="AJ168" s="47">
        <f>COUNTIF($D$7:$D$406,D168)</f>
        <v/>
      </c>
      <c r="AK168" s="168">
        <f>SUMIF($D$7:$D$406,D168,$Q$7:$Q$406)</f>
        <v/>
      </c>
      <c r="AL168" s="48" t="inlineStr">
        <is>
          <t>https://www.openstreetmap.org/?mlat=51.0439640&amp;mlon=13.7249038#map=19/51.0439640/13.7249038</t>
        </is>
      </c>
    </row>
    <row r="169" ht="15" customHeight="1" s="94">
      <c r="A169" s="47" t="n">
        <v>163</v>
      </c>
      <c r="B169" s="48" t="inlineStr">
        <is>
          <t>O0770</t>
        </is>
      </c>
      <c r="C169" s="48" t="inlineStr">
        <is>
          <t>Maxim-Gorki-Straße / Radeburger Straße</t>
        </is>
      </c>
      <c r="D169" s="48" t="inlineStr">
        <is>
          <t>Förderzentrum „Johann-Friedrich-Jencke“ Dresden mit dem Förderschwerpunkt Hören</t>
        </is>
      </c>
      <c r="E169" s="48" t="inlineStr">
        <is>
          <t>Maxim-Gorki-Straße 4, 01127 Dresden</t>
        </is>
      </c>
      <c r="F169" s="48" t="inlineStr">
        <is>
          <t>Dresden</t>
        </is>
      </c>
      <c r="G169" s="165" t="n">
        <v>209</v>
      </c>
      <c r="H169" s="166" t="n">
        <v>13.73749878</v>
      </c>
      <c r="I169" s="166" t="n">
        <v>51.0872276950001</v>
      </c>
      <c r="J169" s="47">
        <f>COUNTIF(Accident_Events!$B$5:$B$4031,B169)</f>
        <v/>
      </c>
      <c r="K169" s="47">
        <f>COUNTIFS(Accident_Events!$B$5:$B$4031,B169,Accident_Events!$G$5:$G$4031,1)</f>
        <v/>
      </c>
      <c r="L169" s="47">
        <f>COUNTIFS(Accident_Events!$B$5:$B$4031,B169,Accident_Events!$G$5:$G$4031,2)</f>
        <v/>
      </c>
      <c r="M169" s="47">
        <f>COUNTIFS(Accident_Events!$B$5:$B$4031,B169,Accident_Events!$G$5:$G$4031,3)</f>
        <v/>
      </c>
      <c r="N169" s="167">
        <f>K169*Sources!$F$24</f>
        <v/>
      </c>
      <c r="O169" s="167">
        <f>L169*Sources!$F$25</f>
        <v/>
      </c>
      <c r="P169" s="167">
        <f>M169*Sources!$F$26</f>
        <v/>
      </c>
      <c r="Q169" s="168">
        <f>SUM(N169:P169)</f>
        <v/>
      </c>
      <c r="R169" s="167">
        <f>Q169/Sources!$C$6</f>
        <v/>
      </c>
      <c r="S169" s="48" t="inlineStr">
        <is>
          <t>Major arterial road</t>
        </is>
      </c>
      <c r="T169" s="48" t="inlineStr">
        <is>
          <t>Junction</t>
        </is>
      </c>
      <c r="U169" s="48" t="n">
        <v>5</v>
      </c>
      <c r="V169" s="48" t="inlineStr">
        <is>
          <t>yes</t>
        </is>
      </c>
      <c r="W169" s="48" t="inlineStr">
        <is>
          <t>yes</t>
        </is>
      </c>
      <c r="X169" s="48" t="inlineStr">
        <is>
          <t>yes</t>
        </is>
      </c>
      <c r="Y169" s="48" t="inlineStr">
        <is>
          <t>yes</t>
        </is>
      </c>
      <c r="Z169" s="53" t="inlineStr">
        <is>
          <t>C</t>
        </is>
      </c>
      <c r="AA169" s="53" t="inlineStr">
        <is>
          <t>4 or more lanes: large road cross-section → cost class C.</t>
        </is>
      </c>
      <c r="AB169" s="168">
        <f>Sources!$C$17</f>
        <v/>
      </c>
      <c r="AC169" s="169">
        <f>Sources!$C$7</f>
        <v/>
      </c>
      <c r="AD169" s="170">
        <f>Sources!$C$8</f>
        <v/>
      </c>
      <c r="AE169" s="169">
        <f>Sources!$C$9</f>
        <v/>
      </c>
      <c r="AF169" s="167">
        <f>R169*AC169*Sources!$C$13</f>
        <v/>
      </c>
      <c r="AG169" s="168">
        <f>R169*AD169*Sources!$C$13</f>
        <v/>
      </c>
      <c r="AH169" s="167">
        <f>R169*AE169*Sources!$C$13</f>
        <v/>
      </c>
      <c r="AI169" s="47">
        <f>1+COUNTIFS($D$7:$D$406,D169,$Q$7:$Q$406,"&gt;"&amp;Q169)</f>
        <v/>
      </c>
      <c r="AJ169" s="47">
        <f>COUNTIF($D$7:$D$406,D169)</f>
        <v/>
      </c>
      <c r="AK169" s="168">
        <f>SUMIF($D$7:$D$406,D169,$Q$7:$Q$406)</f>
        <v/>
      </c>
      <c r="AL169" s="48" t="inlineStr">
        <is>
          <t>https://www.openstreetmap.org/?mlat=51.0872277&amp;mlon=13.7374988#map=19/51.0872277/13.7374988</t>
        </is>
      </c>
    </row>
    <row r="170" ht="15" customHeight="1" s="94">
      <c r="A170" s="47" t="n">
        <v>164</v>
      </c>
      <c r="B170" s="48" t="inlineStr">
        <is>
          <t>O1630</t>
        </is>
      </c>
      <c r="C170" s="48" t="inlineStr">
        <is>
          <t>Lützner Straße / Merseburger Straße</t>
        </is>
      </c>
      <c r="D170" s="48" t="inlineStr">
        <is>
          <t>Nachbarschaftsschule - Grund- und Oberschule der Stadt Leipzig</t>
        </is>
      </c>
      <c r="E170" s="48" t="inlineStr">
        <is>
          <t>Gemeindeamtsstraße 8-10, 04177 Leipzig</t>
        </is>
      </c>
      <c r="F170" s="48" t="inlineStr">
        <is>
          <t>Leipzig</t>
        </is>
      </c>
      <c r="G170" s="165" t="n">
        <v>161.1</v>
      </c>
      <c r="H170" s="166" t="n">
        <v>12.330222517</v>
      </c>
      <c r="I170" s="166" t="n">
        <v>51.335710534</v>
      </c>
      <c r="J170" s="47">
        <f>COUNTIF(Accident_Events!$B$5:$B$4031,B170)</f>
        <v/>
      </c>
      <c r="K170" s="47">
        <f>COUNTIFS(Accident_Events!$B$5:$B$4031,B170,Accident_Events!$G$5:$G$4031,1)</f>
        <v/>
      </c>
      <c r="L170" s="47">
        <f>COUNTIFS(Accident_Events!$B$5:$B$4031,B170,Accident_Events!$G$5:$G$4031,2)</f>
        <v/>
      </c>
      <c r="M170" s="47">
        <f>COUNTIFS(Accident_Events!$B$5:$B$4031,B170,Accident_Events!$G$5:$G$4031,3)</f>
        <v/>
      </c>
      <c r="N170" s="167">
        <f>K170*Sources!$F$24</f>
        <v/>
      </c>
      <c r="O170" s="167">
        <f>L170*Sources!$F$25</f>
        <v/>
      </c>
      <c r="P170" s="167">
        <f>M170*Sources!$F$26</f>
        <v/>
      </c>
      <c r="Q170" s="168">
        <f>SUM(N170:P170)</f>
        <v/>
      </c>
      <c r="R170" s="167">
        <f>Q170/Sources!$C$6</f>
        <v/>
      </c>
      <c r="S170" s="48" t="inlineStr">
        <is>
          <t>Major arterial road</t>
        </is>
      </c>
      <c r="T170" s="48" t="inlineStr">
        <is>
          <t>Junction</t>
        </is>
      </c>
      <c r="U170" s="48" t="n">
        <v>3</v>
      </c>
      <c r="V170" s="48" t="inlineStr">
        <is>
          <t>yes</t>
        </is>
      </c>
      <c r="W170" s="48" t="inlineStr">
        <is>
          <t>yes</t>
        </is>
      </c>
      <c r="X170" s="48" t="inlineStr">
        <is>
          <t>yes</t>
        </is>
      </c>
      <c r="Y170" s="48" t="inlineStr">
        <is>
          <t>yes</t>
        </is>
      </c>
      <c r="Z170" s="53" t="inlineStr">
        <is>
          <t>B</t>
        </is>
      </c>
      <c r="AA170" s="53" t="inlineStr">
        <is>
          <t>Standard road area/main or collector road, or up to 3 lanes → cost class B.</t>
        </is>
      </c>
      <c r="AB170" s="168">
        <f>Sources!$C$17</f>
        <v/>
      </c>
      <c r="AC170" s="169">
        <f>Sources!$C$7</f>
        <v/>
      </c>
      <c r="AD170" s="170">
        <f>Sources!$C$8</f>
        <v/>
      </c>
      <c r="AE170" s="169">
        <f>Sources!$C$9</f>
        <v/>
      </c>
      <c r="AF170" s="167">
        <f>R170*AC170*Sources!$C$13</f>
        <v/>
      </c>
      <c r="AG170" s="168">
        <f>R170*AD170*Sources!$C$13</f>
        <v/>
      </c>
      <c r="AH170" s="167">
        <f>R170*AE170*Sources!$C$13</f>
        <v/>
      </c>
      <c r="AI170" s="47">
        <f>1+COUNTIFS($D$7:$D$406,D170,$Q$7:$Q$406,"&gt;"&amp;Q170)</f>
        <v/>
      </c>
      <c r="AJ170" s="47">
        <f>COUNTIF($D$7:$D$406,D170)</f>
        <v/>
      </c>
      <c r="AK170" s="168">
        <f>SUMIF($D$7:$D$406,D170,$Q$7:$Q$406)</f>
        <v/>
      </c>
      <c r="AL170" s="48" t="inlineStr">
        <is>
          <t>https://www.openstreetmap.org/?mlat=51.3357105&amp;mlon=12.3302225#map=19/51.3357105/12.3302225</t>
        </is>
      </c>
    </row>
    <row r="171" ht="15" customHeight="1" s="94">
      <c r="A171" s="47" t="n">
        <v>165</v>
      </c>
      <c r="B171" s="48" t="inlineStr">
        <is>
          <t>O1650</t>
        </is>
      </c>
      <c r="C171" s="48" t="inlineStr">
        <is>
          <t>Fockestraße / Kurt-Eisner-Straße</t>
        </is>
      </c>
      <c r="D171" s="48" t="inlineStr">
        <is>
          <t>Rahn Education Freie Oberschule Leipzig (Schule in freier Trägerschaft)</t>
        </is>
      </c>
      <c r="E171" s="48" t="inlineStr">
        <is>
          <t>Salomonstraße 10, 04103 Leipzig</t>
        </is>
      </c>
      <c r="F171" s="48" t="inlineStr">
        <is>
          <t>Leipzig</t>
        </is>
      </c>
      <c r="G171" s="165" t="n">
        <v>404.2</v>
      </c>
      <c r="H171" s="166" t="n">
        <v>12.3656731596</v>
      </c>
      <c r="I171" s="166" t="n">
        <v>51.3209974848001</v>
      </c>
      <c r="J171" s="47">
        <f>COUNTIF(Accident_Events!$B$5:$B$4031,B171)</f>
        <v/>
      </c>
      <c r="K171" s="47">
        <f>COUNTIFS(Accident_Events!$B$5:$B$4031,B171,Accident_Events!$G$5:$G$4031,1)</f>
        <v/>
      </c>
      <c r="L171" s="47">
        <f>COUNTIFS(Accident_Events!$B$5:$B$4031,B171,Accident_Events!$G$5:$G$4031,2)</f>
        <v/>
      </c>
      <c r="M171" s="47">
        <f>COUNTIFS(Accident_Events!$B$5:$B$4031,B171,Accident_Events!$G$5:$G$4031,3)</f>
        <v/>
      </c>
      <c r="N171" s="167">
        <f>K171*Sources!$F$24</f>
        <v/>
      </c>
      <c r="O171" s="167">
        <f>L171*Sources!$F$25</f>
        <v/>
      </c>
      <c r="P171" s="167">
        <f>M171*Sources!$F$26</f>
        <v/>
      </c>
      <c r="Q171" s="168">
        <f>SUM(N171:P171)</f>
        <v/>
      </c>
      <c r="R171" s="167">
        <f>Q171/Sources!$C$6</f>
        <v/>
      </c>
      <c r="S171" s="48" t="inlineStr">
        <is>
          <t>Important main/connecting road</t>
        </is>
      </c>
      <c r="T171" s="48" t="inlineStr">
        <is>
          <t>Junction</t>
        </is>
      </c>
      <c r="U171" s="48" t="n">
        <v>4</v>
      </c>
      <c r="V171" s="48" t="inlineStr">
        <is>
          <t>not found</t>
        </is>
      </c>
      <c r="W171" s="48" t="inlineStr">
        <is>
          <t>yes</t>
        </is>
      </c>
      <c r="X171" s="48" t="inlineStr">
        <is>
          <t>yes</t>
        </is>
      </c>
      <c r="Y171" s="48" t="inlineStr">
        <is>
          <t>yes</t>
        </is>
      </c>
      <c r="Z171" s="53" t="inlineStr">
        <is>
          <t>C</t>
        </is>
      </c>
      <c r="AA171" s="53" t="inlineStr">
        <is>
          <t>4 or more lanes: large road cross-section → cost class C.</t>
        </is>
      </c>
      <c r="AB171" s="168">
        <f>Sources!$C$17</f>
        <v/>
      </c>
      <c r="AC171" s="169">
        <f>Sources!$C$7</f>
        <v/>
      </c>
      <c r="AD171" s="170">
        <f>Sources!$C$8</f>
        <v/>
      </c>
      <c r="AE171" s="169">
        <f>Sources!$C$9</f>
        <v/>
      </c>
      <c r="AF171" s="167">
        <f>R171*AC171*Sources!$C$13</f>
        <v/>
      </c>
      <c r="AG171" s="168">
        <f>R171*AD171*Sources!$C$13</f>
        <v/>
      </c>
      <c r="AH171" s="167">
        <f>R171*AE171*Sources!$C$13</f>
        <v/>
      </c>
      <c r="AI171" s="47">
        <f>1+COUNTIFS($D$7:$D$406,D171,$Q$7:$Q$406,"&gt;"&amp;Q171)</f>
        <v/>
      </c>
      <c r="AJ171" s="47">
        <f>COUNTIF($D$7:$D$406,D171)</f>
        <v/>
      </c>
      <c r="AK171" s="168">
        <f>SUMIF($D$7:$D$406,D171,$Q$7:$Q$406)</f>
        <v/>
      </c>
      <c r="AL171" s="48" t="inlineStr">
        <is>
          <t>https://www.openstreetmap.org/?mlat=51.3209975&amp;mlon=12.3656732#map=19/51.3209975/12.3656732</t>
        </is>
      </c>
    </row>
    <row r="172" ht="15" customHeight="1" s="94">
      <c r="A172" s="47" t="n">
        <v>166</v>
      </c>
      <c r="B172" s="48" t="inlineStr">
        <is>
          <t>O0031</t>
        </is>
      </c>
      <c r="C172" s="48" t="inlineStr">
        <is>
          <t>Kornmarkt - Žitne wiki / Steinstraße - Kamjentna</t>
        </is>
      </c>
      <c r="D172" s="48" t="inlineStr">
        <is>
          <t>Berufsfachschule für Krankenpflegehilfe (Schule in freier Trägerschaft)</t>
        </is>
      </c>
      <c r="E172" s="48" t="inlineStr">
        <is>
          <t>Kurt-Pchalek-Straße 15, 02625 Bautzen</t>
        </is>
      </c>
      <c r="F172" s="48" t="inlineStr">
        <is>
          <t>Bautzen</t>
        </is>
      </c>
      <c r="G172" s="165" t="n">
        <v>141.6</v>
      </c>
      <c r="H172" s="166" t="n">
        <v>14.4280825880001</v>
      </c>
      <c r="I172" s="166" t="n">
        <v>51.1808628950001</v>
      </c>
      <c r="J172" s="47">
        <f>COUNTIF(Accident_Events!$B$5:$B$4031,B172)</f>
        <v/>
      </c>
      <c r="K172" s="47">
        <f>COUNTIFS(Accident_Events!$B$5:$B$4031,B172,Accident_Events!$G$5:$G$4031,1)</f>
        <v/>
      </c>
      <c r="L172" s="47">
        <f>COUNTIFS(Accident_Events!$B$5:$B$4031,B172,Accident_Events!$G$5:$G$4031,2)</f>
        <v/>
      </c>
      <c r="M172" s="47">
        <f>COUNTIFS(Accident_Events!$B$5:$B$4031,B172,Accident_Events!$G$5:$G$4031,3)</f>
        <v/>
      </c>
      <c r="N172" s="167">
        <f>K172*Sources!$F$24</f>
        <v/>
      </c>
      <c r="O172" s="167">
        <f>L172*Sources!$F$25</f>
        <v/>
      </c>
      <c r="P172" s="167">
        <f>M172*Sources!$F$26</f>
        <v/>
      </c>
      <c r="Q172" s="168">
        <f>SUM(N172:P172)</f>
        <v/>
      </c>
      <c r="R172" s="167">
        <f>Q172/Sources!$C$6</f>
        <v/>
      </c>
      <c r="S172" s="48" t="inlineStr">
        <is>
          <t>Important main/connecting road</t>
        </is>
      </c>
      <c r="T172" s="48" t="inlineStr">
        <is>
          <t>Junction</t>
        </is>
      </c>
      <c r="U172" s="48" t="n">
        <v>3</v>
      </c>
      <c r="V172" s="48" t="inlineStr">
        <is>
          <t>not found</t>
        </is>
      </c>
      <c r="W172" s="48" t="inlineStr">
        <is>
          <t>yes</t>
        </is>
      </c>
      <c r="X172" s="48" t="inlineStr">
        <is>
          <t>yes</t>
        </is>
      </c>
      <c r="Y172" s="48" t="inlineStr">
        <is>
          <t>yes</t>
        </is>
      </c>
      <c r="Z172" s="53" t="inlineStr">
        <is>
          <t>B</t>
        </is>
      </c>
      <c r="AA172" s="53" t="inlineStr">
        <is>
          <t>Standard road area/main or collector road, or up to 3 lanes → cost class B.</t>
        </is>
      </c>
      <c r="AB172" s="168">
        <f>Sources!$C$17</f>
        <v/>
      </c>
      <c r="AC172" s="169">
        <f>Sources!$C$7</f>
        <v/>
      </c>
      <c r="AD172" s="170">
        <f>Sources!$C$8</f>
        <v/>
      </c>
      <c r="AE172" s="169">
        <f>Sources!$C$9</f>
        <v/>
      </c>
      <c r="AF172" s="167">
        <f>R172*AC172*Sources!$C$13</f>
        <v/>
      </c>
      <c r="AG172" s="168">
        <f>R172*AD172*Sources!$C$13</f>
        <v/>
      </c>
      <c r="AH172" s="167">
        <f>R172*AE172*Sources!$C$13</f>
        <v/>
      </c>
      <c r="AI172" s="47">
        <f>1+COUNTIFS($D$7:$D$406,D172,$Q$7:$Q$406,"&gt;"&amp;Q172)</f>
        <v/>
      </c>
      <c r="AJ172" s="47">
        <f>COUNTIF($D$7:$D$406,D172)</f>
        <v/>
      </c>
      <c r="AK172" s="168">
        <f>SUMIF($D$7:$D$406,D172,$Q$7:$Q$406)</f>
        <v/>
      </c>
      <c r="AL172" s="48" t="inlineStr">
        <is>
          <t>https://www.openstreetmap.org/?mlat=51.1808629&amp;mlon=14.4280826#map=19/51.1808629/14.4280826</t>
        </is>
      </c>
    </row>
    <row r="173" ht="15" customHeight="1" s="94">
      <c r="A173" s="47" t="n">
        <v>167</v>
      </c>
      <c r="B173" s="48" t="inlineStr">
        <is>
          <t>O0219</t>
        </is>
      </c>
      <c r="C173" s="48" t="inlineStr">
        <is>
          <t>Bahnhofstraße / Reitbahnstraße</t>
        </is>
      </c>
      <c r="D173" s="48" t="inlineStr">
        <is>
          <t>Lernort Therapie &amp; Pflege Die Berufsfachschule für Physiotherapie am Berufsbildungswerk Chemnitz der SFZ Förderzentrum gGmbH - staatlich anerkannte Ersatzschule - (Schule in freier Trägerschaft)</t>
        </is>
      </c>
      <c r="E173" s="48" t="inlineStr">
        <is>
          <t>An der Alten Post 1-2, 09111 Chemnitz</t>
        </is>
      </c>
      <c r="F173" s="48" t="inlineStr">
        <is>
          <t>Chemnitz</t>
        </is>
      </c>
      <c r="G173" s="165" t="n">
        <v>128.7</v>
      </c>
      <c r="H173" s="166" t="n">
        <v>12.9222003730001</v>
      </c>
      <c r="I173" s="166" t="n">
        <v>50.8310086870001</v>
      </c>
      <c r="J173" s="47">
        <f>COUNTIF(Accident_Events!$B$5:$B$4031,B173)</f>
        <v/>
      </c>
      <c r="K173" s="47">
        <f>COUNTIFS(Accident_Events!$B$5:$B$4031,B173,Accident_Events!$G$5:$G$4031,1)</f>
        <v/>
      </c>
      <c r="L173" s="47">
        <f>COUNTIFS(Accident_Events!$B$5:$B$4031,B173,Accident_Events!$G$5:$G$4031,2)</f>
        <v/>
      </c>
      <c r="M173" s="47">
        <f>COUNTIFS(Accident_Events!$B$5:$B$4031,B173,Accident_Events!$G$5:$G$4031,3)</f>
        <v/>
      </c>
      <c r="N173" s="167">
        <f>K173*Sources!$F$24</f>
        <v/>
      </c>
      <c r="O173" s="167">
        <f>L173*Sources!$F$25</f>
        <v/>
      </c>
      <c r="P173" s="167">
        <f>M173*Sources!$F$26</f>
        <v/>
      </c>
      <c r="Q173" s="168">
        <f>SUM(N173:P173)</f>
        <v/>
      </c>
      <c r="R173" s="167">
        <f>Q173/Sources!$C$6</f>
        <v/>
      </c>
      <c r="S173" s="48" t="inlineStr">
        <is>
          <t>Major arterial road</t>
        </is>
      </c>
      <c r="T173" s="48" t="inlineStr">
        <is>
          <t>Junction</t>
        </is>
      </c>
      <c r="U173" s="48" t="n">
        <v>3</v>
      </c>
      <c r="V173" s="48" t="inlineStr">
        <is>
          <t>yes</t>
        </is>
      </c>
      <c r="W173" s="48" t="inlineStr">
        <is>
          <t>yes</t>
        </is>
      </c>
      <c r="X173" s="48" t="inlineStr">
        <is>
          <t>yes</t>
        </is>
      </c>
      <c r="Y173" s="48" t="inlineStr">
        <is>
          <t>not found</t>
        </is>
      </c>
      <c r="Z173" s="53" t="inlineStr">
        <is>
          <t>B</t>
        </is>
      </c>
      <c r="AA173" s="53" t="inlineStr">
        <is>
          <t>Standard road area/main or collector road, or up to 3 lanes → cost class B.</t>
        </is>
      </c>
      <c r="AB173" s="168">
        <f>Sources!$C$17</f>
        <v/>
      </c>
      <c r="AC173" s="169">
        <f>Sources!$C$7</f>
        <v/>
      </c>
      <c r="AD173" s="170">
        <f>Sources!$C$8</f>
        <v/>
      </c>
      <c r="AE173" s="169">
        <f>Sources!$C$9</f>
        <v/>
      </c>
      <c r="AF173" s="167">
        <f>R173*AC173*Sources!$C$13</f>
        <v/>
      </c>
      <c r="AG173" s="168">
        <f>R173*AD173*Sources!$C$13</f>
        <v/>
      </c>
      <c r="AH173" s="167">
        <f>R173*AE173*Sources!$C$13</f>
        <v/>
      </c>
      <c r="AI173" s="47">
        <f>1+COUNTIFS($D$7:$D$406,D173,$Q$7:$Q$406,"&gt;"&amp;Q173)</f>
        <v/>
      </c>
      <c r="AJ173" s="47">
        <f>COUNTIF($D$7:$D$406,D173)</f>
        <v/>
      </c>
      <c r="AK173" s="168">
        <f>SUMIF($D$7:$D$406,D173,$Q$7:$Q$406)</f>
        <v/>
      </c>
      <c r="AL173" s="48" t="inlineStr">
        <is>
          <t>https://www.openstreetmap.org/?mlat=50.8310087&amp;mlon=12.9222004#map=19/50.8310087/12.9222004</t>
        </is>
      </c>
    </row>
    <row r="174" ht="15" customHeight="1" s="94">
      <c r="A174" s="47" t="n">
        <v>168</v>
      </c>
      <c r="B174" s="48" t="inlineStr">
        <is>
          <t>O0545</t>
        </is>
      </c>
      <c r="C174" s="48" t="inlineStr">
        <is>
          <t>Meißner Landstraße / Merbitzer Straße</t>
        </is>
      </c>
      <c r="D174" s="48" t="inlineStr">
        <is>
          <t>76. Oberschule Dresden "Am Briesnitzer Schulberg"</t>
        </is>
      </c>
      <c r="E174" s="48" t="inlineStr">
        <is>
          <t>Merbitzer Straße 9, 01157 Dresden</t>
        </is>
      </c>
      <c r="F174" s="48" t="inlineStr">
        <is>
          <t>Dresden</t>
        </is>
      </c>
      <c r="G174" s="165" t="n">
        <v>255.5</v>
      </c>
      <c r="H174" s="166" t="n">
        <v>13.6745043940001</v>
      </c>
      <c r="I174" s="166" t="n">
        <v>51.0671625950001</v>
      </c>
      <c r="J174" s="47">
        <f>COUNTIF(Accident_Events!$B$5:$B$4031,B174)</f>
        <v/>
      </c>
      <c r="K174" s="47">
        <f>COUNTIFS(Accident_Events!$B$5:$B$4031,B174,Accident_Events!$G$5:$G$4031,1)</f>
        <v/>
      </c>
      <c r="L174" s="47">
        <f>COUNTIFS(Accident_Events!$B$5:$B$4031,B174,Accident_Events!$G$5:$G$4031,2)</f>
        <v/>
      </c>
      <c r="M174" s="47">
        <f>COUNTIFS(Accident_Events!$B$5:$B$4031,B174,Accident_Events!$G$5:$G$4031,3)</f>
        <v/>
      </c>
      <c r="N174" s="167">
        <f>K174*Sources!$F$24</f>
        <v/>
      </c>
      <c r="O174" s="167">
        <f>L174*Sources!$F$25</f>
        <v/>
      </c>
      <c r="P174" s="167">
        <f>M174*Sources!$F$26</f>
        <v/>
      </c>
      <c r="Q174" s="168">
        <f>SUM(N174:P174)</f>
        <v/>
      </c>
      <c r="R174" s="167">
        <f>Q174/Sources!$C$6</f>
        <v/>
      </c>
      <c r="S174" s="48" t="inlineStr">
        <is>
          <t>Major arterial road</t>
        </is>
      </c>
      <c r="T174" s="48" t="inlineStr">
        <is>
          <t>Junction</t>
        </is>
      </c>
      <c r="U174" s="48" t="n">
        <v>5</v>
      </c>
      <c r="V174" s="48" t="inlineStr">
        <is>
          <t>yes</t>
        </is>
      </c>
      <c r="W174" s="48" t="inlineStr">
        <is>
          <t>yes</t>
        </is>
      </c>
      <c r="X174" s="48" t="inlineStr">
        <is>
          <t>not found</t>
        </is>
      </c>
      <c r="Y174" s="48" t="inlineStr">
        <is>
          <t>yes</t>
        </is>
      </c>
      <c r="Z174" s="53" t="inlineStr">
        <is>
          <t>C</t>
        </is>
      </c>
      <c r="AA174" s="53" t="inlineStr">
        <is>
          <t>4 or more lanes: large road cross-section → cost class C.</t>
        </is>
      </c>
      <c r="AB174" s="168">
        <f>Sources!$C$17</f>
        <v/>
      </c>
      <c r="AC174" s="169">
        <f>Sources!$C$7</f>
        <v/>
      </c>
      <c r="AD174" s="170">
        <f>Sources!$C$8</f>
        <v/>
      </c>
      <c r="AE174" s="169">
        <f>Sources!$C$9</f>
        <v/>
      </c>
      <c r="AF174" s="167">
        <f>R174*AC174*Sources!$C$13</f>
        <v/>
      </c>
      <c r="AG174" s="168">
        <f>R174*AD174*Sources!$C$13</f>
        <v/>
      </c>
      <c r="AH174" s="167">
        <f>R174*AE174*Sources!$C$13</f>
        <v/>
      </c>
      <c r="AI174" s="47">
        <f>1+COUNTIFS($D$7:$D$406,D174,$Q$7:$Q$406,"&gt;"&amp;Q174)</f>
        <v/>
      </c>
      <c r="AJ174" s="47">
        <f>COUNTIF($D$7:$D$406,D174)</f>
        <v/>
      </c>
      <c r="AK174" s="168">
        <f>SUMIF($D$7:$D$406,D174,$Q$7:$Q$406)</f>
        <v/>
      </c>
      <c r="AL174" s="48" t="inlineStr">
        <is>
          <t>https://www.openstreetmap.org/?mlat=51.0671626&amp;mlon=13.6745044#map=19/51.0671626/13.6745044</t>
        </is>
      </c>
    </row>
    <row r="175" ht="15" customHeight="1" s="94">
      <c r="A175" s="47" t="n">
        <v>169</v>
      </c>
      <c r="B175" s="48" t="inlineStr">
        <is>
          <t>O0572</t>
        </is>
      </c>
      <c r="C175" s="48" t="inlineStr">
        <is>
          <t>Prof.-Billroth-Straße / Bahnhofstraße</t>
        </is>
      </c>
      <c r="D175" s="48" t="inlineStr">
        <is>
          <t>89. Grundschule Dresden</t>
        </is>
      </c>
      <c r="E175" s="48" t="inlineStr">
        <is>
          <t>Sosaer Straße 10, 01257 Dresden</t>
        </is>
      </c>
      <c r="F175" s="48" t="inlineStr">
        <is>
          <t>Dresden</t>
        </is>
      </c>
      <c r="G175" s="165" t="n">
        <v>273.6</v>
      </c>
      <c r="H175" s="166" t="n">
        <v>13.828172023</v>
      </c>
      <c r="I175" s="166" t="n">
        <v>50.998834222</v>
      </c>
      <c r="J175" s="47">
        <f>COUNTIF(Accident_Events!$B$5:$B$4031,B175)</f>
        <v/>
      </c>
      <c r="K175" s="47">
        <f>COUNTIFS(Accident_Events!$B$5:$B$4031,B175,Accident_Events!$G$5:$G$4031,1)</f>
        <v/>
      </c>
      <c r="L175" s="47">
        <f>COUNTIFS(Accident_Events!$B$5:$B$4031,B175,Accident_Events!$G$5:$G$4031,2)</f>
        <v/>
      </c>
      <c r="M175" s="47">
        <f>COUNTIFS(Accident_Events!$B$5:$B$4031,B175,Accident_Events!$G$5:$G$4031,3)</f>
        <v/>
      </c>
      <c r="N175" s="167">
        <f>K175*Sources!$F$24</f>
        <v/>
      </c>
      <c r="O175" s="167">
        <f>L175*Sources!$F$25</f>
        <v/>
      </c>
      <c r="P175" s="167">
        <f>M175*Sources!$F$26</f>
        <v/>
      </c>
      <c r="Q175" s="168">
        <f>SUM(N175:P175)</f>
        <v/>
      </c>
      <c r="R175" s="167">
        <f>Q175/Sources!$C$6</f>
        <v/>
      </c>
      <c r="S175" s="48" t="inlineStr">
        <is>
          <t>Collector/connecting road</t>
        </is>
      </c>
      <c r="T175" s="48" t="inlineStr">
        <is>
          <t>Junction</t>
        </is>
      </c>
      <c r="U175" s="48" t="n">
        <v>2</v>
      </c>
      <c r="V175" s="48" t="inlineStr">
        <is>
          <t>not found</t>
        </is>
      </c>
      <c r="W175" s="48" t="inlineStr">
        <is>
          <t>yes</t>
        </is>
      </c>
      <c r="X175" s="48" t="inlineStr">
        <is>
          <t>yes</t>
        </is>
      </c>
      <c r="Y175" s="48" t="inlineStr">
        <is>
          <t>not found</t>
        </is>
      </c>
      <c r="Z175" s="53" t="inlineStr">
        <is>
          <t>B</t>
        </is>
      </c>
      <c r="AA175" s="53" t="inlineStr">
        <is>
          <t>Standard road area/main or collector road, or up to 3 lanes → cost class B.</t>
        </is>
      </c>
      <c r="AB175" s="168">
        <f>Sources!$C$17</f>
        <v/>
      </c>
      <c r="AC175" s="169">
        <f>Sources!$C$7</f>
        <v/>
      </c>
      <c r="AD175" s="170">
        <f>Sources!$C$8</f>
        <v/>
      </c>
      <c r="AE175" s="169">
        <f>Sources!$C$9</f>
        <v/>
      </c>
      <c r="AF175" s="167">
        <f>R175*AC175*Sources!$C$13</f>
        <v/>
      </c>
      <c r="AG175" s="168">
        <f>R175*AD175*Sources!$C$13</f>
        <v/>
      </c>
      <c r="AH175" s="167">
        <f>R175*AE175*Sources!$C$13</f>
        <v/>
      </c>
      <c r="AI175" s="47">
        <f>1+COUNTIFS($D$7:$D$406,D175,$Q$7:$Q$406,"&gt;"&amp;Q175)</f>
        <v/>
      </c>
      <c r="AJ175" s="47">
        <f>COUNTIF($D$7:$D$406,D175)</f>
        <v/>
      </c>
      <c r="AK175" s="168">
        <f>SUMIF($D$7:$D$406,D175,$Q$7:$Q$406)</f>
        <v/>
      </c>
      <c r="AL175" s="48" t="inlineStr">
        <is>
          <t>https://www.openstreetmap.org/?mlat=50.9988342&amp;mlon=13.8281720#map=19/50.9988342/13.8281720</t>
        </is>
      </c>
    </row>
    <row r="176" ht="15" customHeight="1" s="94">
      <c r="A176" s="47" t="n">
        <v>170</v>
      </c>
      <c r="B176" s="48" t="inlineStr">
        <is>
          <t>O0676</t>
        </is>
      </c>
      <c r="C176" s="48" t="inlineStr">
        <is>
          <t>Hamburger Straße</t>
        </is>
      </c>
      <c r="D176" s="48" t="inlineStr">
        <is>
          <t>DRK Akademie Sachsen - Campus Dresden - Fachoberschule für Gesundheit und Soziales (Schule in freier Trägerschaft)</t>
        </is>
      </c>
      <c r="E176" s="48" t="inlineStr">
        <is>
          <t>Bremer Straße  10d, 01067 Dresden</t>
        </is>
      </c>
      <c r="F176" s="48" t="inlineStr">
        <is>
          <t>Dresden</t>
        </is>
      </c>
      <c r="G176" s="165" t="n">
        <v>438.1</v>
      </c>
      <c r="H176" s="166" t="n">
        <v>13.707676701</v>
      </c>
      <c r="I176" s="166" t="n">
        <v>51.058434252</v>
      </c>
      <c r="J176" s="47">
        <f>COUNTIF(Accident_Events!$B$5:$B$4031,B176)</f>
        <v/>
      </c>
      <c r="K176" s="47">
        <f>COUNTIFS(Accident_Events!$B$5:$B$4031,B176,Accident_Events!$G$5:$G$4031,1)</f>
        <v/>
      </c>
      <c r="L176" s="47">
        <f>COUNTIFS(Accident_Events!$B$5:$B$4031,B176,Accident_Events!$G$5:$G$4031,2)</f>
        <v/>
      </c>
      <c r="M176" s="47">
        <f>COUNTIFS(Accident_Events!$B$5:$B$4031,B176,Accident_Events!$G$5:$G$4031,3)</f>
        <v/>
      </c>
      <c r="N176" s="167">
        <f>K176*Sources!$F$24</f>
        <v/>
      </c>
      <c r="O176" s="167">
        <f>L176*Sources!$F$25</f>
        <v/>
      </c>
      <c r="P176" s="167">
        <f>M176*Sources!$F$26</f>
        <v/>
      </c>
      <c r="Q176" s="168">
        <f>SUM(N176:P176)</f>
        <v/>
      </c>
      <c r="R176" s="167">
        <f>Q176/Sources!$C$6</f>
        <v/>
      </c>
      <c r="S176" s="48" t="inlineStr">
        <is>
          <t>Important main/connecting road</t>
        </is>
      </c>
      <c r="T176" s="48" t="inlineStr">
        <is>
          <t>Junction</t>
        </is>
      </c>
      <c r="U176" s="48" t="n">
        <v>2</v>
      </c>
      <c r="V176" s="48" t="inlineStr">
        <is>
          <t>not found</t>
        </is>
      </c>
      <c r="W176" s="48" t="inlineStr">
        <is>
          <t>not found</t>
        </is>
      </c>
      <c r="X176" s="48" t="inlineStr">
        <is>
          <t>not found</t>
        </is>
      </c>
      <c r="Y176" s="48" t="inlineStr">
        <is>
          <t>not found</t>
        </is>
      </c>
      <c r="Z176" s="53" t="inlineStr">
        <is>
          <t>B</t>
        </is>
      </c>
      <c r="AA176" s="53" t="inlineStr">
        <is>
          <t>Standard road area/main or collector road, or up to 3 lanes → cost class B.</t>
        </is>
      </c>
      <c r="AB176" s="168">
        <f>Sources!$C$17</f>
        <v/>
      </c>
      <c r="AC176" s="169">
        <f>Sources!$C$7</f>
        <v/>
      </c>
      <c r="AD176" s="170">
        <f>Sources!$C$8</f>
        <v/>
      </c>
      <c r="AE176" s="169">
        <f>Sources!$C$9</f>
        <v/>
      </c>
      <c r="AF176" s="167">
        <f>R176*AC176*Sources!$C$13</f>
        <v/>
      </c>
      <c r="AG176" s="168">
        <f>R176*AD176*Sources!$C$13</f>
        <v/>
      </c>
      <c r="AH176" s="167">
        <f>R176*AE176*Sources!$C$13</f>
        <v/>
      </c>
      <c r="AI176" s="47">
        <f>1+COUNTIFS($D$7:$D$406,D176,$Q$7:$Q$406,"&gt;"&amp;Q176)</f>
        <v/>
      </c>
      <c r="AJ176" s="47">
        <f>COUNTIF($D$7:$D$406,D176)</f>
        <v/>
      </c>
      <c r="AK176" s="168">
        <f>SUMIF($D$7:$D$406,D176,$Q$7:$Q$406)</f>
        <v/>
      </c>
      <c r="AL176" s="48" t="inlineStr">
        <is>
          <t>https://www.openstreetmap.org/?mlat=51.0584343&amp;mlon=13.7076767#map=19/51.0584343/13.7076767</t>
        </is>
      </c>
    </row>
    <row r="177" ht="15" customHeight="1" s="94">
      <c r="A177" s="47" t="n">
        <v>171</v>
      </c>
      <c r="B177" s="48" t="inlineStr">
        <is>
          <t>O0865</t>
        </is>
      </c>
      <c r="C177" s="48" t="inlineStr">
        <is>
          <t>Tornaer Straße / Reicker Straße</t>
        </is>
      </c>
      <c r="D177" s="48" t="inlineStr">
        <is>
          <t>Julius-Ambrosius-Hülße-Gymnasium Dresden</t>
        </is>
      </c>
      <c r="E177" s="48" t="inlineStr">
        <is>
          <t>Hülßestraße 16, 01237 Dresden</t>
        </is>
      </c>
      <c r="F177" s="48" t="inlineStr">
        <is>
          <t>Dresden</t>
        </is>
      </c>
      <c r="G177" s="165" t="n">
        <v>125.3</v>
      </c>
      <c r="H177" s="166" t="n">
        <v>13.791274796</v>
      </c>
      <c r="I177" s="166" t="n">
        <v>51.0133154590001</v>
      </c>
      <c r="J177" s="47">
        <f>COUNTIF(Accident_Events!$B$5:$B$4031,B177)</f>
        <v/>
      </c>
      <c r="K177" s="47">
        <f>COUNTIFS(Accident_Events!$B$5:$B$4031,B177,Accident_Events!$G$5:$G$4031,1)</f>
        <v/>
      </c>
      <c r="L177" s="47">
        <f>COUNTIFS(Accident_Events!$B$5:$B$4031,B177,Accident_Events!$G$5:$G$4031,2)</f>
        <v/>
      </c>
      <c r="M177" s="47">
        <f>COUNTIFS(Accident_Events!$B$5:$B$4031,B177,Accident_Events!$G$5:$G$4031,3)</f>
        <v/>
      </c>
      <c r="N177" s="167">
        <f>K177*Sources!$F$24</f>
        <v/>
      </c>
      <c r="O177" s="167">
        <f>L177*Sources!$F$25</f>
        <v/>
      </c>
      <c r="P177" s="167">
        <f>M177*Sources!$F$26</f>
        <v/>
      </c>
      <c r="Q177" s="168">
        <f>SUM(N177:P177)</f>
        <v/>
      </c>
      <c r="R177" s="167">
        <f>Q177/Sources!$C$6</f>
        <v/>
      </c>
      <c r="S177" s="48" t="inlineStr">
        <is>
          <t>Collector/connecting road</t>
        </is>
      </c>
      <c r="T177" s="48" t="inlineStr">
        <is>
          <t>Junction</t>
        </is>
      </c>
      <c r="U177" s="48" t="n">
        <v>4</v>
      </c>
      <c r="V177" s="48" t="inlineStr">
        <is>
          <t>yes</t>
        </is>
      </c>
      <c r="W177" s="48" t="inlineStr">
        <is>
          <t>yes</t>
        </is>
      </c>
      <c r="X177" s="48" t="inlineStr">
        <is>
          <t>not found</t>
        </is>
      </c>
      <c r="Y177" s="48" t="inlineStr">
        <is>
          <t>not found</t>
        </is>
      </c>
      <c r="Z177" s="53" t="inlineStr">
        <is>
          <t>C</t>
        </is>
      </c>
      <c r="AA177" s="53" t="inlineStr">
        <is>
          <t>4 or more lanes: large road cross-section → cost class C.</t>
        </is>
      </c>
      <c r="AB177" s="168">
        <f>Sources!$C$17</f>
        <v/>
      </c>
      <c r="AC177" s="169">
        <f>Sources!$C$7</f>
        <v/>
      </c>
      <c r="AD177" s="170">
        <f>Sources!$C$8</f>
        <v/>
      </c>
      <c r="AE177" s="169">
        <f>Sources!$C$9</f>
        <v/>
      </c>
      <c r="AF177" s="167">
        <f>R177*AC177*Sources!$C$13</f>
        <v/>
      </c>
      <c r="AG177" s="168">
        <f>R177*AD177*Sources!$C$13</f>
        <v/>
      </c>
      <c r="AH177" s="167">
        <f>R177*AE177*Sources!$C$13</f>
        <v/>
      </c>
      <c r="AI177" s="47">
        <f>1+COUNTIFS($D$7:$D$406,D177,$Q$7:$Q$406,"&gt;"&amp;Q177)</f>
        <v/>
      </c>
      <c r="AJ177" s="47">
        <f>COUNTIF($D$7:$D$406,D177)</f>
        <v/>
      </c>
      <c r="AK177" s="168">
        <f>SUMIF($D$7:$D$406,D177,$Q$7:$Q$406)</f>
        <v/>
      </c>
      <c r="AL177" s="48" t="inlineStr">
        <is>
          <t>https://www.openstreetmap.org/?mlat=51.0133155&amp;mlon=13.7912748#map=19/51.0133155/13.7912748</t>
        </is>
      </c>
    </row>
    <row r="178" ht="15" customHeight="1" s="94">
      <c r="A178" s="47" t="n">
        <v>172</v>
      </c>
      <c r="B178" s="48" t="inlineStr">
        <is>
          <t>O1049</t>
        </is>
      </c>
      <c r="C178" s="48" t="inlineStr">
        <is>
          <t>Frauensteiner Straße / Eherne Schlange</t>
        </is>
      </c>
      <c r="D178" s="48" t="inlineStr">
        <is>
          <t>Freiberg-Kolleg</t>
        </is>
      </c>
      <c r="E178" s="48" t="inlineStr">
        <is>
          <t>Bergstiftsgasse 1, 09599 Freiberg</t>
        </is>
      </c>
      <c r="F178" s="48" t="inlineStr">
        <is>
          <t>Freiberg</t>
        </is>
      </c>
      <c r="G178" s="165" t="n">
        <v>440.8</v>
      </c>
      <c r="H178" s="166" t="n">
        <v>13.3493677270001</v>
      </c>
      <c r="I178" s="166" t="n">
        <v>50.914467335</v>
      </c>
      <c r="J178" s="47">
        <f>COUNTIF(Accident_Events!$B$5:$B$4031,B178)</f>
        <v/>
      </c>
      <c r="K178" s="47">
        <f>COUNTIFS(Accident_Events!$B$5:$B$4031,B178,Accident_Events!$G$5:$G$4031,1)</f>
        <v/>
      </c>
      <c r="L178" s="47">
        <f>COUNTIFS(Accident_Events!$B$5:$B$4031,B178,Accident_Events!$G$5:$G$4031,2)</f>
        <v/>
      </c>
      <c r="M178" s="47">
        <f>COUNTIFS(Accident_Events!$B$5:$B$4031,B178,Accident_Events!$G$5:$G$4031,3)</f>
        <v/>
      </c>
      <c r="N178" s="167">
        <f>K178*Sources!$F$24</f>
        <v/>
      </c>
      <c r="O178" s="167">
        <f>L178*Sources!$F$25</f>
        <v/>
      </c>
      <c r="P178" s="167">
        <f>M178*Sources!$F$26</f>
        <v/>
      </c>
      <c r="Q178" s="168">
        <f>SUM(N178:P178)</f>
        <v/>
      </c>
      <c r="R178" s="167">
        <f>Q178/Sources!$C$6</f>
        <v/>
      </c>
      <c r="S178" s="48" t="inlineStr">
        <is>
          <t>Important main/connecting road</t>
        </is>
      </c>
      <c r="T178" s="48" t="inlineStr">
        <is>
          <t>Junction</t>
        </is>
      </c>
      <c r="U178" s="48" t="n">
        <v>2</v>
      </c>
      <c r="V178" s="48" t="inlineStr">
        <is>
          <t>not found</t>
        </is>
      </c>
      <c r="W178" s="48" t="inlineStr">
        <is>
          <t>not found</t>
        </is>
      </c>
      <c r="X178" s="48" t="inlineStr">
        <is>
          <t>not found</t>
        </is>
      </c>
      <c r="Y178" s="48" t="inlineStr">
        <is>
          <t>yes</t>
        </is>
      </c>
      <c r="Z178" s="53" t="inlineStr">
        <is>
          <t>B</t>
        </is>
      </c>
      <c r="AA178" s="53" t="inlineStr">
        <is>
          <t>Standard road area/main or collector road, or up to 3 lanes → cost class B.</t>
        </is>
      </c>
      <c r="AB178" s="168">
        <f>Sources!$C$17</f>
        <v/>
      </c>
      <c r="AC178" s="169">
        <f>Sources!$C$7</f>
        <v/>
      </c>
      <c r="AD178" s="170">
        <f>Sources!$C$8</f>
        <v/>
      </c>
      <c r="AE178" s="169">
        <f>Sources!$C$9</f>
        <v/>
      </c>
      <c r="AF178" s="167">
        <f>R178*AC178*Sources!$C$13</f>
        <v/>
      </c>
      <c r="AG178" s="168">
        <f>R178*AD178*Sources!$C$13</f>
        <v/>
      </c>
      <c r="AH178" s="167">
        <f>R178*AE178*Sources!$C$13</f>
        <v/>
      </c>
      <c r="AI178" s="47">
        <f>1+COUNTIFS($D$7:$D$406,D178,$Q$7:$Q$406,"&gt;"&amp;Q178)</f>
        <v/>
      </c>
      <c r="AJ178" s="47">
        <f>COUNTIF($D$7:$D$406,D178)</f>
        <v/>
      </c>
      <c r="AK178" s="168">
        <f>SUMIF($D$7:$D$406,D178,$Q$7:$Q$406)</f>
        <v/>
      </c>
      <c r="AL178" s="48" t="inlineStr">
        <is>
          <t>https://www.openstreetmap.org/?mlat=50.9144673&amp;mlon=13.3493677#map=19/50.9144673/13.3493677</t>
        </is>
      </c>
    </row>
    <row r="179" ht="15" customHeight="1" s="94">
      <c r="A179" s="47" t="n">
        <v>173</v>
      </c>
      <c r="B179" s="48" t="inlineStr">
        <is>
          <t>O1212</t>
        </is>
      </c>
      <c r="C179" s="48" t="inlineStr">
        <is>
          <t>Teschenstraße / Alte Berliner Straße</t>
        </is>
      </c>
      <c r="D179" s="48" t="inlineStr">
        <is>
          <t>Christliches Gymnasium Johanneum (Schule in freier Trägerschaft)</t>
        </is>
      </c>
      <c r="E179" s="48" t="inlineStr">
        <is>
          <t>Fischerstraße 5, 02977 Hoyerswerda</t>
        </is>
      </c>
      <c r="F179" s="48" t="inlineStr">
        <is>
          <t>Hoyerswerda</t>
        </is>
      </c>
      <c r="G179" s="165" t="n">
        <v>426.4</v>
      </c>
      <c r="H179" s="166" t="n">
        <v>14.2488657395001</v>
      </c>
      <c r="I179" s="166" t="n">
        <v>51.4401712280001</v>
      </c>
      <c r="J179" s="47">
        <f>COUNTIF(Accident_Events!$B$5:$B$4031,B179)</f>
        <v/>
      </c>
      <c r="K179" s="47">
        <f>COUNTIFS(Accident_Events!$B$5:$B$4031,B179,Accident_Events!$G$5:$G$4031,1)</f>
        <v/>
      </c>
      <c r="L179" s="47">
        <f>COUNTIFS(Accident_Events!$B$5:$B$4031,B179,Accident_Events!$G$5:$G$4031,2)</f>
        <v/>
      </c>
      <c r="M179" s="47">
        <f>COUNTIFS(Accident_Events!$B$5:$B$4031,B179,Accident_Events!$G$5:$G$4031,3)</f>
        <v/>
      </c>
      <c r="N179" s="167">
        <f>K179*Sources!$F$24</f>
        <v/>
      </c>
      <c r="O179" s="167">
        <f>L179*Sources!$F$25</f>
        <v/>
      </c>
      <c r="P179" s="167">
        <f>M179*Sources!$F$26</f>
        <v/>
      </c>
      <c r="Q179" s="168">
        <f>SUM(N179:P179)</f>
        <v/>
      </c>
      <c r="R179" s="167">
        <f>Q179/Sources!$C$6</f>
        <v/>
      </c>
      <c r="S179" s="48" t="inlineStr">
        <is>
          <t>Residential road</t>
        </is>
      </c>
      <c r="T179" s="48" t="inlineStr">
        <is>
          <t>Junction</t>
        </is>
      </c>
      <c r="U179" s="48" t="n">
        <v>3</v>
      </c>
      <c r="V179" s="48" t="inlineStr">
        <is>
          <t>yes</t>
        </is>
      </c>
      <c r="W179" s="48" t="inlineStr">
        <is>
          <t>yes</t>
        </is>
      </c>
      <c r="X179" s="48" t="inlineStr">
        <is>
          <t>not found</t>
        </is>
      </c>
      <c r="Y179" s="48" t="inlineStr">
        <is>
          <t>yes</t>
        </is>
      </c>
      <c r="Z179" s="53" t="inlineStr">
        <is>
          <t>B</t>
        </is>
      </c>
      <c r="AA179" s="53" t="inlineStr">
        <is>
          <t>Standard road area/main or collector road, or up to 3 lanes → cost class B.</t>
        </is>
      </c>
      <c r="AB179" s="168">
        <f>Sources!$C$17</f>
        <v/>
      </c>
      <c r="AC179" s="169">
        <f>Sources!$C$7</f>
        <v/>
      </c>
      <c r="AD179" s="170">
        <f>Sources!$C$8</f>
        <v/>
      </c>
      <c r="AE179" s="169">
        <f>Sources!$C$9</f>
        <v/>
      </c>
      <c r="AF179" s="167">
        <f>R179*AC179*Sources!$C$13</f>
        <v/>
      </c>
      <c r="AG179" s="168">
        <f>R179*AD179*Sources!$C$13</f>
        <v/>
      </c>
      <c r="AH179" s="167">
        <f>R179*AE179*Sources!$C$13</f>
        <v/>
      </c>
      <c r="AI179" s="47">
        <f>1+COUNTIFS($D$7:$D$406,D179,$Q$7:$Q$406,"&gt;"&amp;Q179)</f>
        <v/>
      </c>
      <c r="AJ179" s="47">
        <f>COUNTIF($D$7:$D$406,D179)</f>
        <v/>
      </c>
      <c r="AK179" s="168">
        <f>SUMIF($D$7:$D$406,D179,$Q$7:$Q$406)</f>
        <v/>
      </c>
      <c r="AL179" s="48" t="inlineStr">
        <is>
          <t>https://www.openstreetmap.org/?mlat=51.4401712&amp;mlon=14.2488657#map=19/51.4401712/14.2488657</t>
        </is>
      </c>
    </row>
    <row r="180" ht="15" customHeight="1" s="94">
      <c r="A180" s="47" t="n">
        <v>174</v>
      </c>
      <c r="B180" s="48" t="inlineStr">
        <is>
          <t>O1308</t>
        </is>
      </c>
      <c r="C180" s="48" t="inlineStr">
        <is>
          <t>Willy-Brandt-Platz</t>
        </is>
      </c>
      <c r="D180" s="48" t="inlineStr">
        <is>
          <t>Abendgymnasium Leipzig</t>
        </is>
      </c>
      <c r="E180" s="48" t="inlineStr">
        <is>
          <t>Czermaks Garten 8, 04103 Leipzig</t>
        </is>
      </c>
      <c r="F180" s="48" t="inlineStr">
        <is>
          <t>Leipzig</t>
        </is>
      </c>
      <c r="G180" s="165" t="n">
        <v>491.9</v>
      </c>
      <c r="H180" s="166" t="n">
        <v>12.3808805160001</v>
      </c>
      <c r="I180" s="166" t="n">
        <v>51.343938339</v>
      </c>
      <c r="J180" s="47">
        <f>COUNTIF(Accident_Events!$B$5:$B$4031,B180)</f>
        <v/>
      </c>
      <c r="K180" s="47">
        <f>COUNTIFS(Accident_Events!$B$5:$B$4031,B180,Accident_Events!$G$5:$G$4031,1)</f>
        <v/>
      </c>
      <c r="L180" s="47">
        <f>COUNTIFS(Accident_Events!$B$5:$B$4031,B180,Accident_Events!$G$5:$G$4031,2)</f>
        <v/>
      </c>
      <c r="M180" s="47">
        <f>COUNTIFS(Accident_Events!$B$5:$B$4031,B180,Accident_Events!$G$5:$G$4031,3)</f>
        <v/>
      </c>
      <c r="N180" s="167">
        <f>K180*Sources!$F$24</f>
        <v/>
      </c>
      <c r="O180" s="167">
        <f>L180*Sources!$F$25</f>
        <v/>
      </c>
      <c r="P180" s="167">
        <f>M180*Sources!$F$26</f>
        <v/>
      </c>
      <c r="Q180" s="168">
        <f>SUM(N180:P180)</f>
        <v/>
      </c>
      <c r="R180" s="167">
        <f>Q180/Sources!$C$6</f>
        <v/>
      </c>
      <c r="S180" s="48" t="inlineStr">
        <is>
          <t>Major arterial road</t>
        </is>
      </c>
      <c r="T180" s="48" t="inlineStr">
        <is>
          <t>Junction</t>
        </is>
      </c>
      <c r="U180" s="48" t="n">
        <v>4</v>
      </c>
      <c r="V180" s="48" t="inlineStr">
        <is>
          <t>yes</t>
        </is>
      </c>
      <c r="W180" s="48" t="inlineStr">
        <is>
          <t>yes</t>
        </is>
      </c>
      <c r="X180" s="48" t="inlineStr">
        <is>
          <t>not found</t>
        </is>
      </c>
      <c r="Y180" s="48" t="inlineStr">
        <is>
          <t>yes</t>
        </is>
      </c>
      <c r="Z180" s="53" t="inlineStr">
        <is>
          <t>C</t>
        </is>
      </c>
      <c r="AA180" s="53" t="inlineStr">
        <is>
          <t>4 or more lanes: large road cross-section → cost class C.</t>
        </is>
      </c>
      <c r="AB180" s="168">
        <f>Sources!$C$17</f>
        <v/>
      </c>
      <c r="AC180" s="169">
        <f>Sources!$C$7</f>
        <v/>
      </c>
      <c r="AD180" s="170">
        <f>Sources!$C$8</f>
        <v/>
      </c>
      <c r="AE180" s="169">
        <f>Sources!$C$9</f>
        <v/>
      </c>
      <c r="AF180" s="167">
        <f>R180*AC180*Sources!$C$13</f>
        <v/>
      </c>
      <c r="AG180" s="168">
        <f>R180*AD180*Sources!$C$13</f>
        <v/>
      </c>
      <c r="AH180" s="167">
        <f>R180*AE180*Sources!$C$13</f>
        <v/>
      </c>
      <c r="AI180" s="47">
        <f>1+COUNTIFS($D$7:$D$406,D180,$Q$7:$Q$406,"&gt;"&amp;Q180)</f>
        <v/>
      </c>
      <c r="AJ180" s="47">
        <f>COUNTIF($D$7:$D$406,D180)</f>
        <v/>
      </c>
      <c r="AK180" s="168">
        <f>SUMIF($D$7:$D$406,D180,$Q$7:$Q$406)</f>
        <v/>
      </c>
      <c r="AL180" s="48" t="inlineStr">
        <is>
          <t>https://www.openstreetmap.org/?mlat=51.3439383&amp;mlon=12.3808805#map=19/51.3439383/12.3808805</t>
        </is>
      </c>
    </row>
    <row r="181" ht="15" customHeight="1" s="94">
      <c r="A181" s="47" t="n">
        <v>175</v>
      </c>
      <c r="B181" s="48" t="inlineStr">
        <is>
          <t>O1314</t>
        </is>
      </c>
      <c r="C181" s="48" t="inlineStr">
        <is>
          <t>Georgiring / Wintergartenstraße</t>
        </is>
      </c>
      <c r="D181" s="48" t="inlineStr">
        <is>
          <t>Abendgymnasium Leipzig</t>
        </is>
      </c>
      <c r="E181" s="48" t="inlineStr">
        <is>
          <t>Czermaks Garten 8, 04103 Leipzig</t>
        </is>
      </c>
      <c r="F181" s="48" t="inlineStr">
        <is>
          <t>Leipzig</t>
        </is>
      </c>
      <c r="G181" s="165" t="n">
        <v>305.4</v>
      </c>
      <c r="H181" s="166" t="n">
        <v>12.383503579</v>
      </c>
      <c r="I181" s="166" t="n">
        <v>51.3434323820001</v>
      </c>
      <c r="J181" s="47">
        <f>COUNTIF(Accident_Events!$B$5:$B$4031,B181)</f>
        <v/>
      </c>
      <c r="K181" s="47">
        <f>COUNTIFS(Accident_Events!$B$5:$B$4031,B181,Accident_Events!$G$5:$G$4031,1)</f>
        <v/>
      </c>
      <c r="L181" s="47">
        <f>COUNTIFS(Accident_Events!$B$5:$B$4031,B181,Accident_Events!$G$5:$G$4031,2)</f>
        <v/>
      </c>
      <c r="M181" s="47">
        <f>COUNTIFS(Accident_Events!$B$5:$B$4031,B181,Accident_Events!$G$5:$G$4031,3)</f>
        <v/>
      </c>
      <c r="N181" s="167">
        <f>K181*Sources!$F$24</f>
        <v/>
      </c>
      <c r="O181" s="167">
        <f>L181*Sources!$F$25</f>
        <v/>
      </c>
      <c r="P181" s="167">
        <f>M181*Sources!$F$26</f>
        <v/>
      </c>
      <c r="Q181" s="168">
        <f>SUM(N181:P181)</f>
        <v/>
      </c>
      <c r="R181" s="167">
        <f>Q181/Sources!$C$6</f>
        <v/>
      </c>
      <c r="S181" s="48" t="inlineStr">
        <is>
          <t>Major arterial road</t>
        </is>
      </c>
      <c r="T181" s="48" t="inlineStr">
        <is>
          <t>Junction</t>
        </is>
      </c>
      <c r="U181" s="48" t="n">
        <v>4</v>
      </c>
      <c r="V181" s="48" t="inlineStr">
        <is>
          <t>yes</t>
        </is>
      </c>
      <c r="W181" s="48" t="inlineStr">
        <is>
          <t>yes</t>
        </is>
      </c>
      <c r="X181" s="48" t="inlineStr">
        <is>
          <t>not found</t>
        </is>
      </c>
      <c r="Y181" s="48" t="inlineStr">
        <is>
          <t>yes</t>
        </is>
      </c>
      <c r="Z181" s="53" t="inlineStr">
        <is>
          <t>C</t>
        </is>
      </c>
      <c r="AA181" s="53" t="inlineStr">
        <is>
          <t>4 or more lanes: large road cross-section → cost class C.</t>
        </is>
      </c>
      <c r="AB181" s="168">
        <f>Sources!$C$17</f>
        <v/>
      </c>
      <c r="AC181" s="169">
        <f>Sources!$C$7</f>
        <v/>
      </c>
      <c r="AD181" s="170">
        <f>Sources!$C$8</f>
        <v/>
      </c>
      <c r="AE181" s="169">
        <f>Sources!$C$9</f>
        <v/>
      </c>
      <c r="AF181" s="167">
        <f>R181*AC181*Sources!$C$13</f>
        <v/>
      </c>
      <c r="AG181" s="168">
        <f>R181*AD181*Sources!$C$13</f>
        <v/>
      </c>
      <c r="AH181" s="167">
        <f>R181*AE181*Sources!$C$13</f>
        <v/>
      </c>
      <c r="AI181" s="47">
        <f>1+COUNTIFS($D$7:$D$406,D181,$Q$7:$Q$406,"&gt;"&amp;Q181)</f>
        <v/>
      </c>
      <c r="AJ181" s="47">
        <f>COUNTIF($D$7:$D$406,D181)</f>
        <v/>
      </c>
      <c r="AK181" s="168">
        <f>SUMIF($D$7:$D$406,D181,$Q$7:$Q$406)</f>
        <v/>
      </c>
      <c r="AL181" s="48" t="inlineStr">
        <is>
          <t>https://www.openstreetmap.org/?mlat=51.3434324&amp;mlon=12.3835036#map=19/51.3434324/12.3835036</t>
        </is>
      </c>
    </row>
    <row r="182" ht="15" customHeight="1" s="94">
      <c r="A182" s="47" t="n">
        <v>176</v>
      </c>
      <c r="B182" s="48" t="inlineStr">
        <is>
          <t>O1335</t>
        </is>
      </c>
      <c r="C182" s="48" t="inlineStr">
        <is>
          <t>Georg-Schumann-Straße / Mottelerstraße</t>
        </is>
      </c>
      <c r="D182" s="48" t="inlineStr">
        <is>
          <t>Aktive Schule Leipzig - Freie Oberschule (Schule in freier Trägerschaft)</t>
        </is>
      </c>
      <c r="E182" s="48" t="inlineStr">
        <is>
          <t>Motteler Straße 4, 04155 Leipzig</t>
        </is>
      </c>
      <c r="F182" s="48" t="inlineStr">
        <is>
          <t>Leipzig</t>
        </is>
      </c>
      <c r="G182" s="165" t="n">
        <v>253.1</v>
      </c>
      <c r="H182" s="166" t="n">
        <v>12.3565754360001</v>
      </c>
      <c r="I182" s="166" t="n">
        <v>51.364516968</v>
      </c>
      <c r="J182" s="47">
        <f>COUNTIF(Accident_Events!$B$5:$B$4031,B182)</f>
        <v/>
      </c>
      <c r="K182" s="47">
        <f>COUNTIFS(Accident_Events!$B$5:$B$4031,B182,Accident_Events!$G$5:$G$4031,1)</f>
        <v/>
      </c>
      <c r="L182" s="47">
        <f>COUNTIFS(Accident_Events!$B$5:$B$4031,B182,Accident_Events!$G$5:$G$4031,2)</f>
        <v/>
      </c>
      <c r="M182" s="47">
        <f>COUNTIFS(Accident_Events!$B$5:$B$4031,B182,Accident_Events!$G$5:$G$4031,3)</f>
        <v/>
      </c>
      <c r="N182" s="167">
        <f>K182*Sources!$F$24</f>
        <v/>
      </c>
      <c r="O182" s="167">
        <f>L182*Sources!$F$25</f>
        <v/>
      </c>
      <c r="P182" s="167">
        <f>M182*Sources!$F$26</f>
        <v/>
      </c>
      <c r="Q182" s="168">
        <f>SUM(N182:P182)</f>
        <v/>
      </c>
      <c r="R182" s="167">
        <f>Q182/Sources!$C$6</f>
        <v/>
      </c>
      <c r="S182" s="48" t="inlineStr">
        <is>
          <t>Important main/connecting road</t>
        </is>
      </c>
      <c r="T182" s="48" t="inlineStr">
        <is>
          <t>Junction</t>
        </is>
      </c>
      <c r="U182" s="48" t="n">
        <v>3</v>
      </c>
      <c r="V182" s="48" t="inlineStr">
        <is>
          <t>not found</t>
        </is>
      </c>
      <c r="W182" s="48" t="inlineStr">
        <is>
          <t>yes</t>
        </is>
      </c>
      <c r="X182" s="48" t="inlineStr">
        <is>
          <t>not found</t>
        </is>
      </c>
      <c r="Y182" s="48" t="inlineStr">
        <is>
          <t>yes</t>
        </is>
      </c>
      <c r="Z182" s="53" t="inlineStr">
        <is>
          <t>B</t>
        </is>
      </c>
      <c r="AA182" s="53" t="inlineStr">
        <is>
          <t>Standard road area/main or collector road, or up to 3 lanes → cost class B.</t>
        </is>
      </c>
      <c r="AB182" s="168">
        <f>Sources!$C$17</f>
        <v/>
      </c>
      <c r="AC182" s="169">
        <f>Sources!$C$7</f>
        <v/>
      </c>
      <c r="AD182" s="170">
        <f>Sources!$C$8</f>
        <v/>
      </c>
      <c r="AE182" s="169">
        <f>Sources!$C$9</f>
        <v/>
      </c>
      <c r="AF182" s="167">
        <f>R182*AC182*Sources!$C$13</f>
        <v/>
      </c>
      <c r="AG182" s="168">
        <f>R182*AD182*Sources!$C$13</f>
        <v/>
      </c>
      <c r="AH182" s="167">
        <f>R182*AE182*Sources!$C$13</f>
        <v/>
      </c>
      <c r="AI182" s="47">
        <f>1+COUNTIFS($D$7:$D$406,D182,$Q$7:$Q$406,"&gt;"&amp;Q182)</f>
        <v/>
      </c>
      <c r="AJ182" s="47">
        <f>COUNTIF($D$7:$D$406,D182)</f>
        <v/>
      </c>
      <c r="AK182" s="168">
        <f>SUMIF($D$7:$D$406,D182,$Q$7:$Q$406)</f>
        <v/>
      </c>
      <c r="AL182" s="48" t="inlineStr">
        <is>
          <t>https://www.openstreetmap.org/?mlat=51.3645170&amp;mlon=12.3565754#map=19/51.3645170/12.3565754</t>
        </is>
      </c>
    </row>
    <row r="183" ht="15" customHeight="1" s="94">
      <c r="A183" s="47" t="n">
        <v>177</v>
      </c>
      <c r="B183" s="48" t="inlineStr">
        <is>
          <t>O1720</t>
        </is>
      </c>
      <c r="C183" s="48" t="inlineStr">
        <is>
          <t>Stötteritzer Straße / Riebeckstraße</t>
        </is>
      </c>
      <c r="D183" s="48" t="inlineStr">
        <is>
          <t>Schule Thonberg - Schule mit dem Förderschwerpunkt geistige Entwicklung der Stadt Leipzig</t>
        </is>
      </c>
      <c r="E183" s="48" t="inlineStr">
        <is>
          <t>Curiestraße 3, 04103 Leipzig</t>
        </is>
      </c>
      <c r="F183" s="48" t="inlineStr">
        <is>
          <t>Leipzig</t>
        </is>
      </c>
      <c r="G183" s="165" t="n">
        <v>73.09999999999999</v>
      </c>
      <c r="H183" s="166" t="n">
        <v>12.4034004100001</v>
      </c>
      <c r="I183" s="166" t="n">
        <v>51.3269858720001</v>
      </c>
      <c r="J183" s="47">
        <f>COUNTIF(Accident_Events!$B$5:$B$4031,B183)</f>
        <v/>
      </c>
      <c r="K183" s="47">
        <f>COUNTIFS(Accident_Events!$B$5:$B$4031,B183,Accident_Events!$G$5:$G$4031,1)</f>
        <v/>
      </c>
      <c r="L183" s="47">
        <f>COUNTIFS(Accident_Events!$B$5:$B$4031,B183,Accident_Events!$G$5:$G$4031,2)</f>
        <v/>
      </c>
      <c r="M183" s="47">
        <f>COUNTIFS(Accident_Events!$B$5:$B$4031,B183,Accident_Events!$G$5:$G$4031,3)</f>
        <v/>
      </c>
      <c r="N183" s="167">
        <f>K183*Sources!$F$24</f>
        <v/>
      </c>
      <c r="O183" s="167">
        <f>L183*Sources!$F$25</f>
        <v/>
      </c>
      <c r="P183" s="167">
        <f>M183*Sources!$F$26</f>
        <v/>
      </c>
      <c r="Q183" s="168">
        <f>SUM(N183:P183)</f>
        <v/>
      </c>
      <c r="R183" s="167">
        <f>Q183/Sources!$C$6</f>
        <v/>
      </c>
      <c r="S183" s="48" t="inlineStr">
        <is>
          <t>Important main/connecting road</t>
        </is>
      </c>
      <c r="T183" s="48" t="inlineStr">
        <is>
          <t>Junction</t>
        </is>
      </c>
      <c r="U183" s="48" t="n">
        <v>3</v>
      </c>
      <c r="V183" s="48" t="inlineStr">
        <is>
          <t>yes</t>
        </is>
      </c>
      <c r="W183" s="48" t="inlineStr">
        <is>
          <t>yes</t>
        </is>
      </c>
      <c r="X183" s="48" t="inlineStr">
        <is>
          <t>yes</t>
        </is>
      </c>
      <c r="Y183" s="48" t="inlineStr">
        <is>
          <t>yes</t>
        </is>
      </c>
      <c r="Z183" s="53" t="inlineStr">
        <is>
          <t>B</t>
        </is>
      </c>
      <c r="AA183" s="53" t="inlineStr">
        <is>
          <t>Standard road area/main or collector road, or up to 3 lanes → cost class B.</t>
        </is>
      </c>
      <c r="AB183" s="168">
        <f>Sources!$C$17</f>
        <v/>
      </c>
      <c r="AC183" s="169">
        <f>Sources!$C$7</f>
        <v/>
      </c>
      <c r="AD183" s="170">
        <f>Sources!$C$8</f>
        <v/>
      </c>
      <c r="AE183" s="169">
        <f>Sources!$C$9</f>
        <v/>
      </c>
      <c r="AF183" s="167">
        <f>R183*AC183*Sources!$C$13</f>
        <v/>
      </c>
      <c r="AG183" s="168">
        <f>R183*AD183*Sources!$C$13</f>
        <v/>
      </c>
      <c r="AH183" s="167">
        <f>R183*AE183*Sources!$C$13</f>
        <v/>
      </c>
      <c r="AI183" s="47">
        <f>1+COUNTIFS($D$7:$D$406,D183,$Q$7:$Q$406,"&gt;"&amp;Q183)</f>
        <v/>
      </c>
      <c r="AJ183" s="47">
        <f>COUNTIF($D$7:$D$406,D183)</f>
        <v/>
      </c>
      <c r="AK183" s="168">
        <f>SUMIF($D$7:$D$406,D183,$Q$7:$Q$406)</f>
        <v/>
      </c>
      <c r="AL183" s="48" t="inlineStr">
        <is>
          <t>https://www.openstreetmap.org/?mlat=51.3269859&amp;mlon=12.4034004#map=19/51.3269859/12.4034004</t>
        </is>
      </c>
    </row>
    <row r="184" ht="15" customHeight="1" s="94">
      <c r="A184" s="47" t="n">
        <v>178</v>
      </c>
      <c r="B184" s="48" t="inlineStr">
        <is>
          <t>O2249</t>
        </is>
      </c>
      <c r="C184" s="48" t="inlineStr">
        <is>
          <t>Dr.-Brinitzer-Straße / Heinrich-Heine-Platz</t>
        </is>
      </c>
      <c r="D184" s="48" t="inlineStr">
        <is>
          <t>SCHKOLA ergodia - Schule für Gesundheitsberufe, Berufsfachschule für Diätassistenz (Schule in freier Trägerschaft)</t>
        </is>
      </c>
      <c r="E184" s="48" t="inlineStr">
        <is>
          <t>Dresdner Straße 7, 02763 Zittau</t>
        </is>
      </c>
      <c r="F184" s="48" t="inlineStr">
        <is>
          <t>Zittau</t>
        </is>
      </c>
      <c r="G184" s="165" t="n">
        <v>372.2</v>
      </c>
      <c r="H184" s="166" t="n">
        <v>14.8007811000001</v>
      </c>
      <c r="I184" s="166" t="n">
        <v>50.895970268</v>
      </c>
      <c r="J184" s="47">
        <f>COUNTIF(Accident_Events!$B$5:$B$4031,B184)</f>
        <v/>
      </c>
      <c r="K184" s="47">
        <f>COUNTIFS(Accident_Events!$B$5:$B$4031,B184,Accident_Events!$G$5:$G$4031,1)</f>
        <v/>
      </c>
      <c r="L184" s="47">
        <f>COUNTIFS(Accident_Events!$B$5:$B$4031,B184,Accident_Events!$G$5:$G$4031,2)</f>
        <v/>
      </c>
      <c r="M184" s="47">
        <f>COUNTIFS(Accident_Events!$B$5:$B$4031,B184,Accident_Events!$G$5:$G$4031,3)</f>
        <v/>
      </c>
      <c r="N184" s="167">
        <f>K184*Sources!$F$24</f>
        <v/>
      </c>
      <c r="O184" s="167">
        <f>L184*Sources!$F$25</f>
        <v/>
      </c>
      <c r="P184" s="167">
        <f>M184*Sources!$F$26</f>
        <v/>
      </c>
      <c r="Q184" s="168">
        <f>SUM(N184:P184)</f>
        <v/>
      </c>
      <c r="R184" s="167">
        <f>Q184/Sources!$C$6</f>
        <v/>
      </c>
      <c r="S184" s="48" t="inlineStr">
        <is>
          <t>Major arterial road</t>
        </is>
      </c>
      <c r="T184" s="48" t="inlineStr">
        <is>
          <t>Junction</t>
        </is>
      </c>
      <c r="U184" s="48" t="n">
        <v>2</v>
      </c>
      <c r="V184" s="48" t="inlineStr">
        <is>
          <t>not found</t>
        </is>
      </c>
      <c r="W184" s="48" t="inlineStr">
        <is>
          <t>not found</t>
        </is>
      </c>
      <c r="X184" s="48" t="inlineStr">
        <is>
          <t>not found</t>
        </is>
      </c>
      <c r="Y184" s="48" t="inlineStr">
        <is>
          <t>yes</t>
        </is>
      </c>
      <c r="Z184" s="53" t="inlineStr">
        <is>
          <t>B</t>
        </is>
      </c>
      <c r="AA184" s="53" t="inlineStr">
        <is>
          <t>Standard road area/main or collector road, or up to 3 lanes → cost class B.</t>
        </is>
      </c>
      <c r="AB184" s="168">
        <f>Sources!$C$17</f>
        <v/>
      </c>
      <c r="AC184" s="169">
        <f>Sources!$C$7</f>
        <v/>
      </c>
      <c r="AD184" s="170">
        <f>Sources!$C$8</f>
        <v/>
      </c>
      <c r="AE184" s="169">
        <f>Sources!$C$9</f>
        <v/>
      </c>
      <c r="AF184" s="167">
        <f>R184*AC184*Sources!$C$13</f>
        <v/>
      </c>
      <c r="AG184" s="168">
        <f>R184*AD184*Sources!$C$13</f>
        <v/>
      </c>
      <c r="AH184" s="167">
        <f>R184*AE184*Sources!$C$13</f>
        <v/>
      </c>
      <c r="AI184" s="47">
        <f>1+COUNTIFS($D$7:$D$406,D184,$Q$7:$Q$406,"&gt;"&amp;Q184)</f>
        <v/>
      </c>
      <c r="AJ184" s="47">
        <f>COUNTIF($D$7:$D$406,D184)</f>
        <v/>
      </c>
      <c r="AK184" s="168">
        <f>SUMIF($D$7:$D$406,D184,$Q$7:$Q$406)</f>
        <v/>
      </c>
      <c r="AL184" s="48" t="inlineStr">
        <is>
          <t>https://www.openstreetmap.org/?mlat=50.8959703&amp;mlon=14.8007811#map=19/50.8959703/14.8007811</t>
        </is>
      </c>
    </row>
    <row r="185" ht="15" customHeight="1" s="94">
      <c r="A185" s="47" t="n">
        <v>179</v>
      </c>
      <c r="B185" s="48" t="inlineStr">
        <is>
          <t>O0380</t>
        </is>
      </c>
      <c r="C185" s="48" t="inlineStr">
        <is>
          <t>Hansastraße / Fritz-Reuter-Straße</t>
        </is>
      </c>
      <c r="D185" s="48" t="inlineStr">
        <is>
          <t>148. Grundschule Dresden</t>
        </is>
      </c>
      <c r="E185" s="48" t="inlineStr">
        <is>
          <t>Marta-Fraenkel-Straße 8, 01097 Dresden</t>
        </is>
      </c>
      <c r="F185" s="48" t="inlineStr">
        <is>
          <t>Dresden</t>
        </is>
      </c>
      <c r="G185" s="165" t="n">
        <v>454.8</v>
      </c>
      <c r="H185" s="166" t="n">
        <v>13.739308152</v>
      </c>
      <c r="I185" s="166" t="n">
        <v>51.0739632290001</v>
      </c>
      <c r="J185" s="47">
        <f>COUNTIF(Accident_Events!$B$5:$B$4031,B185)</f>
        <v/>
      </c>
      <c r="K185" s="47">
        <f>COUNTIFS(Accident_Events!$B$5:$B$4031,B185,Accident_Events!$G$5:$G$4031,1)</f>
        <v/>
      </c>
      <c r="L185" s="47">
        <f>COUNTIFS(Accident_Events!$B$5:$B$4031,B185,Accident_Events!$G$5:$G$4031,2)</f>
        <v/>
      </c>
      <c r="M185" s="47">
        <f>COUNTIFS(Accident_Events!$B$5:$B$4031,B185,Accident_Events!$G$5:$G$4031,3)</f>
        <v/>
      </c>
      <c r="N185" s="167">
        <f>K185*Sources!$F$24</f>
        <v/>
      </c>
      <c r="O185" s="167">
        <f>L185*Sources!$F$25</f>
        <v/>
      </c>
      <c r="P185" s="167">
        <f>M185*Sources!$F$26</f>
        <v/>
      </c>
      <c r="Q185" s="168">
        <f>SUM(N185:P185)</f>
        <v/>
      </c>
      <c r="R185" s="167">
        <f>Q185/Sources!$C$6</f>
        <v/>
      </c>
      <c r="S185" s="48" t="inlineStr">
        <is>
          <t>Major arterial road</t>
        </is>
      </c>
      <c r="T185" s="48" t="inlineStr">
        <is>
          <t>Junction</t>
        </is>
      </c>
      <c r="U185" s="48" t="n">
        <v>4</v>
      </c>
      <c r="V185" s="48" t="inlineStr">
        <is>
          <t>yes</t>
        </is>
      </c>
      <c r="W185" s="48" t="inlineStr">
        <is>
          <t>yes</t>
        </is>
      </c>
      <c r="X185" s="48" t="inlineStr">
        <is>
          <t>not found</t>
        </is>
      </c>
      <c r="Y185" s="48" t="inlineStr">
        <is>
          <t>yes</t>
        </is>
      </c>
      <c r="Z185" s="53" t="inlineStr">
        <is>
          <t>C</t>
        </is>
      </c>
      <c r="AA185" s="53" t="inlineStr">
        <is>
          <t>4 or more lanes: large road cross-section → cost class C.</t>
        </is>
      </c>
      <c r="AB185" s="168">
        <f>Sources!$C$17</f>
        <v/>
      </c>
      <c r="AC185" s="169">
        <f>Sources!$C$7</f>
        <v/>
      </c>
      <c r="AD185" s="170">
        <f>Sources!$C$8</f>
        <v/>
      </c>
      <c r="AE185" s="169">
        <f>Sources!$C$9</f>
        <v/>
      </c>
      <c r="AF185" s="167">
        <f>R185*AC185*Sources!$C$13</f>
        <v/>
      </c>
      <c r="AG185" s="168">
        <f>R185*AD185*Sources!$C$13</f>
        <v/>
      </c>
      <c r="AH185" s="167">
        <f>R185*AE185*Sources!$C$13</f>
        <v/>
      </c>
      <c r="AI185" s="47">
        <f>1+COUNTIFS($D$7:$D$406,D185,$Q$7:$Q$406,"&gt;"&amp;Q185)</f>
        <v/>
      </c>
      <c r="AJ185" s="47">
        <f>COUNTIF($D$7:$D$406,D185)</f>
        <v/>
      </c>
      <c r="AK185" s="168">
        <f>SUMIF($D$7:$D$406,D185,$Q$7:$Q$406)</f>
        <v/>
      </c>
      <c r="AL185" s="48" t="inlineStr">
        <is>
          <t>https://www.openstreetmap.org/?mlat=51.0739632&amp;mlon=13.7393082#map=19/51.0739632/13.7393082</t>
        </is>
      </c>
    </row>
    <row r="186" ht="15" customHeight="1" s="94">
      <c r="A186" s="47" t="n">
        <v>180</v>
      </c>
      <c r="B186" s="48" t="inlineStr">
        <is>
          <t>O0663</t>
        </is>
      </c>
      <c r="C186" s="48" t="inlineStr">
        <is>
          <t>Zellescher Weg / Heinrich-Greif-Straße</t>
        </is>
      </c>
      <c r="D186" s="48" t="inlineStr">
        <is>
          <t>Berufsfachschule für Pflegehilfe Dresden der Adolph-Kolping-Schule Dresden der ASG - Anerkannte Schulgesellschaft mbH (Schule in freier Trägerschaft)</t>
        </is>
      </c>
      <c r="E186" s="48" t="inlineStr">
        <is>
          <t>Weberplatz 2, 01217 Dresden</t>
        </is>
      </c>
      <c r="F186" s="48" t="inlineStr">
        <is>
          <t>Dresden</t>
        </is>
      </c>
      <c r="G186" s="165" t="n">
        <v>400</v>
      </c>
      <c r="H186" s="166" t="n">
        <v>13.7430388543334</v>
      </c>
      <c r="I186" s="166" t="n">
        <v>51.028692189</v>
      </c>
      <c r="J186" s="47">
        <f>COUNTIF(Accident_Events!$B$5:$B$4031,B186)</f>
        <v/>
      </c>
      <c r="K186" s="47">
        <f>COUNTIFS(Accident_Events!$B$5:$B$4031,B186,Accident_Events!$G$5:$G$4031,1)</f>
        <v/>
      </c>
      <c r="L186" s="47">
        <f>COUNTIFS(Accident_Events!$B$5:$B$4031,B186,Accident_Events!$G$5:$G$4031,2)</f>
        <v/>
      </c>
      <c r="M186" s="47">
        <f>COUNTIFS(Accident_Events!$B$5:$B$4031,B186,Accident_Events!$G$5:$G$4031,3)</f>
        <v/>
      </c>
      <c r="N186" s="167">
        <f>K186*Sources!$F$24</f>
        <v/>
      </c>
      <c r="O186" s="167">
        <f>L186*Sources!$F$25</f>
        <v/>
      </c>
      <c r="P186" s="167">
        <f>M186*Sources!$F$26</f>
        <v/>
      </c>
      <c r="Q186" s="168">
        <f>SUM(N186:P186)</f>
        <v/>
      </c>
      <c r="R186" s="167">
        <f>Q186/Sources!$C$6</f>
        <v/>
      </c>
      <c r="S186" s="48" t="inlineStr">
        <is>
          <t>Important main/connecting road</t>
        </is>
      </c>
      <c r="T186" s="48" t="inlineStr">
        <is>
          <t>Junction</t>
        </is>
      </c>
      <c r="U186" s="48" t="n">
        <v>2</v>
      </c>
      <c r="V186" s="48" t="inlineStr">
        <is>
          <t>not found</t>
        </is>
      </c>
      <c r="W186" s="48" t="inlineStr">
        <is>
          <t>yes</t>
        </is>
      </c>
      <c r="X186" s="48" t="inlineStr">
        <is>
          <t>not found</t>
        </is>
      </c>
      <c r="Y186" s="48" t="inlineStr">
        <is>
          <t>yes</t>
        </is>
      </c>
      <c r="Z186" s="53" t="inlineStr">
        <is>
          <t>B</t>
        </is>
      </c>
      <c r="AA186" s="53" t="inlineStr">
        <is>
          <t>Standard road area/main or collector road, or up to 3 lanes → cost class B.</t>
        </is>
      </c>
      <c r="AB186" s="168">
        <f>Sources!$C$17</f>
        <v/>
      </c>
      <c r="AC186" s="169">
        <f>Sources!$C$7</f>
        <v/>
      </c>
      <c r="AD186" s="170">
        <f>Sources!$C$8</f>
        <v/>
      </c>
      <c r="AE186" s="169">
        <f>Sources!$C$9</f>
        <v/>
      </c>
      <c r="AF186" s="167">
        <f>R186*AC186*Sources!$C$13</f>
        <v/>
      </c>
      <c r="AG186" s="168">
        <f>R186*AD186*Sources!$C$13</f>
        <v/>
      </c>
      <c r="AH186" s="167">
        <f>R186*AE186*Sources!$C$13</f>
        <v/>
      </c>
      <c r="AI186" s="47">
        <f>1+COUNTIFS($D$7:$D$406,D186,$Q$7:$Q$406,"&gt;"&amp;Q186)</f>
        <v/>
      </c>
      <c r="AJ186" s="47">
        <f>COUNTIF($D$7:$D$406,D186)</f>
        <v/>
      </c>
      <c r="AK186" s="168">
        <f>SUMIF($D$7:$D$406,D186,$Q$7:$Q$406)</f>
        <v/>
      </c>
      <c r="AL186" s="48" t="inlineStr">
        <is>
          <t>https://www.openstreetmap.org/?mlat=51.0286922&amp;mlon=13.7430389#map=19/51.0286922/13.7430389</t>
        </is>
      </c>
    </row>
    <row r="187" ht="15" customHeight="1" s="94">
      <c r="A187" s="47" t="n">
        <v>181</v>
      </c>
      <c r="B187" s="48" t="inlineStr">
        <is>
          <t>O0937</t>
        </is>
      </c>
      <c r="C187" s="48" t="inlineStr">
        <is>
          <t>Dammweg / Lößnitzstraße</t>
        </is>
      </c>
      <c r="D187" s="48" t="inlineStr">
        <is>
          <t>Semper-Oberschule (Schule in freier Trägerschaft)</t>
        </is>
      </c>
      <c r="E187" s="48" t="inlineStr">
        <is>
          <t>Jordanstraße 7, 01099 Dresden</t>
        </is>
      </c>
      <c r="F187" s="48" t="inlineStr">
        <is>
          <t>Dresden</t>
        </is>
      </c>
      <c r="G187" s="165" t="n">
        <v>311.4</v>
      </c>
      <c r="H187" s="166" t="n">
        <v>13.7455087625001</v>
      </c>
      <c r="I187" s="166" t="n">
        <v>51.0683393860001</v>
      </c>
      <c r="J187" s="47">
        <f>COUNTIF(Accident_Events!$B$5:$B$4031,B187)</f>
        <v/>
      </c>
      <c r="K187" s="47">
        <f>COUNTIFS(Accident_Events!$B$5:$B$4031,B187,Accident_Events!$G$5:$G$4031,1)</f>
        <v/>
      </c>
      <c r="L187" s="47">
        <f>COUNTIFS(Accident_Events!$B$5:$B$4031,B187,Accident_Events!$G$5:$G$4031,2)</f>
        <v/>
      </c>
      <c r="M187" s="47">
        <f>COUNTIFS(Accident_Events!$B$5:$B$4031,B187,Accident_Events!$G$5:$G$4031,3)</f>
        <v/>
      </c>
      <c r="N187" s="167">
        <f>K187*Sources!$F$24</f>
        <v/>
      </c>
      <c r="O187" s="167">
        <f>L187*Sources!$F$25</f>
        <v/>
      </c>
      <c r="P187" s="167">
        <f>M187*Sources!$F$26</f>
        <v/>
      </c>
      <c r="Q187" s="168">
        <f>SUM(N187:P187)</f>
        <v/>
      </c>
      <c r="R187" s="167">
        <f>Q187/Sources!$C$6</f>
        <v/>
      </c>
      <c r="S187" s="48" t="inlineStr">
        <is>
          <t>Residential road</t>
        </is>
      </c>
      <c r="T187" s="48" t="inlineStr">
        <is>
          <t>Junction</t>
        </is>
      </c>
      <c r="U187" s="48" t="n">
        <v>2</v>
      </c>
      <c r="V187" s="48" t="inlineStr">
        <is>
          <t>not found</t>
        </is>
      </c>
      <c r="W187" s="48" t="inlineStr">
        <is>
          <t>yes</t>
        </is>
      </c>
      <c r="X187" s="48" t="inlineStr">
        <is>
          <t>yes</t>
        </is>
      </c>
      <c r="Y187" s="48" t="inlineStr">
        <is>
          <t>not found</t>
        </is>
      </c>
      <c r="Z187" s="53" t="inlineStr">
        <is>
          <t>A</t>
        </is>
      </c>
      <c r="AA187" s="53" t="inlineStr">
        <is>
          <t>Simple side/residential road with at most 2 lanes → cost class A.</t>
        </is>
      </c>
      <c r="AB187" s="168">
        <f>Sources!$C$17</f>
        <v/>
      </c>
      <c r="AC187" s="169">
        <f>Sources!$C$7</f>
        <v/>
      </c>
      <c r="AD187" s="170">
        <f>Sources!$C$8</f>
        <v/>
      </c>
      <c r="AE187" s="169">
        <f>Sources!$C$9</f>
        <v/>
      </c>
      <c r="AF187" s="167">
        <f>R187*AC187*Sources!$C$13</f>
        <v/>
      </c>
      <c r="AG187" s="168">
        <f>R187*AD187*Sources!$C$13</f>
        <v/>
      </c>
      <c r="AH187" s="167">
        <f>R187*AE187*Sources!$C$13</f>
        <v/>
      </c>
      <c r="AI187" s="47">
        <f>1+COUNTIFS($D$7:$D$406,D187,$Q$7:$Q$406,"&gt;"&amp;Q187)</f>
        <v/>
      </c>
      <c r="AJ187" s="47">
        <f>COUNTIF($D$7:$D$406,D187)</f>
        <v/>
      </c>
      <c r="AK187" s="168">
        <f>SUMIF($D$7:$D$406,D187,$Q$7:$Q$406)</f>
        <v/>
      </c>
      <c r="AL187" s="48" t="inlineStr">
        <is>
          <t>https://www.openstreetmap.org/?mlat=51.0683394&amp;mlon=13.7455088#map=19/51.0683394/13.7455088</t>
        </is>
      </c>
    </row>
    <row r="188" ht="15" customHeight="1" s="94">
      <c r="A188" s="47" t="n">
        <v>182</v>
      </c>
      <c r="B188" s="48" t="inlineStr">
        <is>
          <t>O1437</t>
        </is>
      </c>
      <c r="C188" s="48" t="inlineStr">
        <is>
          <t>Pfaffendorfer Straße / Emil-Fuchs-Straße</t>
        </is>
      </c>
      <c r="D188" s="48" t="inlineStr">
        <is>
          <t>Ergänzungsschule für Game Design der Macromedia Akademie Leipzig (Schule in freier Trägerschaft)</t>
        </is>
      </c>
      <c r="E188" s="48" t="inlineStr">
        <is>
          <t>Nordstraße 3-15, 04105 Leipzig</t>
        </is>
      </c>
      <c r="F188" s="48" t="inlineStr">
        <is>
          <t>Leipzig</t>
        </is>
      </c>
      <c r="G188" s="165" t="n">
        <v>305.3</v>
      </c>
      <c r="H188" s="166" t="n">
        <v>12.371129185</v>
      </c>
      <c r="I188" s="166" t="n">
        <v>51.3473494480001</v>
      </c>
      <c r="J188" s="47">
        <f>COUNTIF(Accident_Events!$B$5:$B$4031,B188)</f>
        <v/>
      </c>
      <c r="K188" s="47">
        <f>COUNTIFS(Accident_Events!$B$5:$B$4031,B188,Accident_Events!$G$5:$G$4031,1)</f>
        <v/>
      </c>
      <c r="L188" s="47">
        <f>COUNTIFS(Accident_Events!$B$5:$B$4031,B188,Accident_Events!$G$5:$G$4031,2)</f>
        <v/>
      </c>
      <c r="M188" s="47">
        <f>COUNTIFS(Accident_Events!$B$5:$B$4031,B188,Accident_Events!$G$5:$G$4031,3)</f>
        <v/>
      </c>
      <c r="N188" s="167">
        <f>K188*Sources!$F$24</f>
        <v/>
      </c>
      <c r="O188" s="167">
        <f>L188*Sources!$F$25</f>
        <v/>
      </c>
      <c r="P188" s="167">
        <f>M188*Sources!$F$26</f>
        <v/>
      </c>
      <c r="Q188" s="168">
        <f>SUM(N188:P188)</f>
        <v/>
      </c>
      <c r="R188" s="167">
        <f>Q188/Sources!$C$6</f>
        <v/>
      </c>
      <c r="S188" s="48" t="inlineStr">
        <is>
          <t>Important main/connecting road</t>
        </is>
      </c>
      <c r="T188" s="48" t="inlineStr">
        <is>
          <t>Junction</t>
        </is>
      </c>
      <c r="U188" s="48" t="n">
        <v>3</v>
      </c>
      <c r="V188" s="48" t="inlineStr">
        <is>
          <t>yes</t>
        </is>
      </c>
      <c r="W188" s="48" t="inlineStr">
        <is>
          <t>yes</t>
        </is>
      </c>
      <c r="X188" s="48" t="inlineStr">
        <is>
          <t>not found</t>
        </is>
      </c>
      <c r="Y188" s="48" t="inlineStr">
        <is>
          <t>yes</t>
        </is>
      </c>
      <c r="Z188" s="53" t="inlineStr">
        <is>
          <t>B</t>
        </is>
      </c>
      <c r="AA188" s="53" t="inlineStr">
        <is>
          <t>Standard road area/main or collector road, or up to 3 lanes → cost class B.</t>
        </is>
      </c>
      <c r="AB188" s="168">
        <f>Sources!$C$17</f>
        <v/>
      </c>
      <c r="AC188" s="169">
        <f>Sources!$C$7</f>
        <v/>
      </c>
      <c r="AD188" s="170">
        <f>Sources!$C$8</f>
        <v/>
      </c>
      <c r="AE188" s="169">
        <f>Sources!$C$9</f>
        <v/>
      </c>
      <c r="AF188" s="167">
        <f>R188*AC188*Sources!$C$13</f>
        <v/>
      </c>
      <c r="AG188" s="168">
        <f>R188*AD188*Sources!$C$13</f>
        <v/>
      </c>
      <c r="AH188" s="167">
        <f>R188*AE188*Sources!$C$13</f>
        <v/>
      </c>
      <c r="AI188" s="47">
        <f>1+COUNTIFS($D$7:$D$406,D188,$Q$7:$Q$406,"&gt;"&amp;Q188)</f>
        <v/>
      </c>
      <c r="AJ188" s="47">
        <f>COUNTIF($D$7:$D$406,D188)</f>
        <v/>
      </c>
      <c r="AK188" s="168">
        <f>SUMIF($D$7:$D$406,D188,$Q$7:$Q$406)</f>
        <v/>
      </c>
      <c r="AL188" s="48" t="inlineStr">
        <is>
          <t>https://www.openstreetmap.org/?mlat=51.3473494&amp;mlon=12.3711292#map=19/51.3473494/12.3711292</t>
        </is>
      </c>
    </row>
    <row r="189" ht="15" customHeight="1" s="94">
      <c r="A189" s="47" t="n">
        <v>183</v>
      </c>
      <c r="B189" s="48" t="inlineStr">
        <is>
          <t>O1684</t>
        </is>
      </c>
      <c r="C189" s="48" t="inlineStr">
        <is>
          <t>Rietschelstraße / Erich-Köhn-Straße</t>
        </is>
      </c>
      <c r="D189" s="48" t="inlineStr">
        <is>
          <t>Schule Friesenstraße</t>
        </is>
      </c>
      <c r="E189" s="48" t="inlineStr">
        <is>
          <t>Friesenstraße 8, 04177 Leipzig</t>
        </is>
      </c>
      <c r="F189" s="48" t="inlineStr">
        <is>
          <t>Leipzig</t>
        </is>
      </c>
      <c r="G189" s="165" t="n">
        <v>161</v>
      </c>
      <c r="H189" s="166" t="n">
        <v>12.3319285585</v>
      </c>
      <c r="I189" s="166" t="n">
        <v>51.3402902685001</v>
      </c>
      <c r="J189" s="47">
        <f>COUNTIF(Accident_Events!$B$5:$B$4031,B189)</f>
        <v/>
      </c>
      <c r="K189" s="47">
        <f>COUNTIFS(Accident_Events!$B$5:$B$4031,B189,Accident_Events!$G$5:$G$4031,1)</f>
        <v/>
      </c>
      <c r="L189" s="47">
        <f>COUNTIFS(Accident_Events!$B$5:$B$4031,B189,Accident_Events!$G$5:$G$4031,2)</f>
        <v/>
      </c>
      <c r="M189" s="47">
        <f>COUNTIFS(Accident_Events!$B$5:$B$4031,B189,Accident_Events!$G$5:$G$4031,3)</f>
        <v/>
      </c>
      <c r="N189" s="167">
        <f>K189*Sources!$F$24</f>
        <v/>
      </c>
      <c r="O189" s="167">
        <f>L189*Sources!$F$25</f>
        <v/>
      </c>
      <c r="P189" s="167">
        <f>M189*Sources!$F$26</f>
        <v/>
      </c>
      <c r="Q189" s="168">
        <f>SUM(N189:P189)</f>
        <v/>
      </c>
      <c r="R189" s="167">
        <f>Q189/Sources!$C$6</f>
        <v/>
      </c>
      <c r="S189" s="48" t="inlineStr">
        <is>
          <t>Residential road</t>
        </is>
      </c>
      <c r="T189" s="48" t="inlineStr">
        <is>
          <t>Junction</t>
        </is>
      </c>
      <c r="U189" s="48" t="inlineStr">
        <is>
          <t>not tagged</t>
        </is>
      </c>
      <c r="V189" s="48" t="inlineStr">
        <is>
          <t>yes</t>
        </is>
      </c>
      <c r="W189" s="48" t="inlineStr">
        <is>
          <t>yes</t>
        </is>
      </c>
      <c r="X189" s="48" t="inlineStr">
        <is>
          <t>not found</t>
        </is>
      </c>
      <c r="Y189" s="48" t="inlineStr">
        <is>
          <t>not found</t>
        </is>
      </c>
      <c r="Z189" s="53" t="inlineStr">
        <is>
          <t>unclear</t>
        </is>
      </c>
      <c r="AA189" s="53" t="inlineStr">
        <is>
          <t>Lane count in OSM is not numerically reliable; municipal assessment required.</t>
        </is>
      </c>
      <c r="AB189" s="168">
        <f>Sources!$C$17</f>
        <v/>
      </c>
      <c r="AC189" s="169">
        <f>Sources!$C$7</f>
        <v/>
      </c>
      <c r="AD189" s="170">
        <f>Sources!$C$8</f>
        <v/>
      </c>
      <c r="AE189" s="169">
        <f>Sources!$C$9</f>
        <v/>
      </c>
      <c r="AF189" s="167">
        <f>R189*AC189*Sources!$C$13</f>
        <v/>
      </c>
      <c r="AG189" s="168">
        <f>R189*AD189*Sources!$C$13</f>
        <v/>
      </c>
      <c r="AH189" s="167">
        <f>R189*AE189*Sources!$C$13</f>
        <v/>
      </c>
      <c r="AI189" s="47">
        <f>1+COUNTIFS($D$7:$D$406,D189,$Q$7:$Q$406,"&gt;"&amp;Q189)</f>
        <v/>
      </c>
      <c r="AJ189" s="47">
        <f>COUNTIF($D$7:$D$406,D189)</f>
        <v/>
      </c>
      <c r="AK189" s="168">
        <f>SUMIF($D$7:$D$406,D189,$Q$7:$Q$406)</f>
        <v/>
      </c>
      <c r="AL189" s="48" t="inlineStr">
        <is>
          <t>https://www.openstreetmap.org/?mlat=51.3402903&amp;mlon=12.3319286#map=19/51.3402903/12.3319286</t>
        </is>
      </c>
    </row>
    <row r="190" ht="15" customHeight="1" s="94">
      <c r="A190" s="47" t="n">
        <v>184</v>
      </c>
      <c r="B190" s="48" t="inlineStr">
        <is>
          <t>O1193</t>
        </is>
      </c>
      <c r="C190" s="48" t="inlineStr">
        <is>
          <t>Pirnaer Straße / Dohnaer Straße</t>
        </is>
      </c>
      <c r="D190" s="48" t="inlineStr">
        <is>
          <t>Pestalozzi-Gymnasium Heidenau</t>
        </is>
      </c>
      <c r="E190" s="48" t="inlineStr">
        <is>
          <t>Hauptstraße 37, 01809 Heidenau</t>
        </is>
      </c>
      <c r="F190" s="48" t="inlineStr">
        <is>
          <t>Heidenau</t>
        </is>
      </c>
      <c r="G190" s="165" t="n">
        <v>378.5</v>
      </c>
      <c r="H190" s="166" t="n">
        <v>13.8727124370001</v>
      </c>
      <c r="I190" s="166" t="n">
        <v>50.9735596240001</v>
      </c>
      <c r="J190" s="47">
        <f>COUNTIF(Accident_Events!$B$5:$B$4031,B190)</f>
        <v/>
      </c>
      <c r="K190" s="47">
        <f>COUNTIFS(Accident_Events!$B$5:$B$4031,B190,Accident_Events!$G$5:$G$4031,1)</f>
        <v/>
      </c>
      <c r="L190" s="47">
        <f>COUNTIFS(Accident_Events!$B$5:$B$4031,B190,Accident_Events!$G$5:$G$4031,2)</f>
        <v/>
      </c>
      <c r="M190" s="47">
        <f>COUNTIFS(Accident_Events!$B$5:$B$4031,B190,Accident_Events!$G$5:$G$4031,3)</f>
        <v/>
      </c>
      <c r="N190" s="167">
        <f>K190*Sources!$F$24</f>
        <v/>
      </c>
      <c r="O190" s="167">
        <f>L190*Sources!$F$25</f>
        <v/>
      </c>
      <c r="P190" s="167">
        <f>M190*Sources!$F$26</f>
        <v/>
      </c>
      <c r="Q190" s="168">
        <f>SUM(N190:P190)</f>
        <v/>
      </c>
      <c r="R190" s="167">
        <f>Q190/Sources!$C$6</f>
        <v/>
      </c>
      <c r="S190" s="48" t="inlineStr">
        <is>
          <t>Collector/connecting road</t>
        </is>
      </c>
      <c r="T190" s="48" t="inlineStr">
        <is>
          <t>Junction</t>
        </is>
      </c>
      <c r="U190" s="48" t="n">
        <v>3</v>
      </c>
      <c r="V190" s="48" t="inlineStr">
        <is>
          <t>yes</t>
        </is>
      </c>
      <c r="W190" s="48" t="inlineStr">
        <is>
          <t>not found</t>
        </is>
      </c>
      <c r="X190" s="48" t="inlineStr">
        <is>
          <t>not found</t>
        </is>
      </c>
      <c r="Y190" s="48" t="inlineStr">
        <is>
          <t>yes</t>
        </is>
      </c>
      <c r="Z190" s="53" t="inlineStr">
        <is>
          <t>B</t>
        </is>
      </c>
      <c r="AA190" s="53" t="inlineStr">
        <is>
          <t>Standard road area/main or collector road, or up to 3 lanes → cost class B.</t>
        </is>
      </c>
      <c r="AB190" s="168">
        <f>Sources!$C$17</f>
        <v/>
      </c>
      <c r="AC190" s="169">
        <f>Sources!$C$7</f>
        <v/>
      </c>
      <c r="AD190" s="170">
        <f>Sources!$C$8</f>
        <v/>
      </c>
      <c r="AE190" s="169">
        <f>Sources!$C$9</f>
        <v/>
      </c>
      <c r="AF190" s="167">
        <f>R190*AC190*Sources!$C$13</f>
        <v/>
      </c>
      <c r="AG190" s="168">
        <f>R190*AD190*Sources!$C$13</f>
        <v/>
      </c>
      <c r="AH190" s="167">
        <f>R190*AE190*Sources!$C$13</f>
        <v/>
      </c>
      <c r="AI190" s="47">
        <f>1+COUNTIFS($D$7:$D$406,D190,$Q$7:$Q$406,"&gt;"&amp;Q190)</f>
        <v/>
      </c>
      <c r="AJ190" s="47">
        <f>COUNTIF($D$7:$D$406,D190)</f>
        <v/>
      </c>
      <c r="AK190" s="168">
        <f>SUMIF($D$7:$D$406,D190,$Q$7:$Q$406)</f>
        <v/>
      </c>
      <c r="AL190" s="48" t="inlineStr">
        <is>
          <t>https://www.openstreetmap.org/?mlat=50.9735596&amp;mlon=13.8727124#map=19/50.9735596/13.8727124</t>
        </is>
      </c>
    </row>
    <row r="191" ht="15" customHeight="1" s="94">
      <c r="A191" s="47" t="n">
        <v>185</v>
      </c>
      <c r="B191" s="48" t="inlineStr">
        <is>
          <t>O0766</t>
        </is>
      </c>
      <c r="C191" s="48" t="inlineStr">
        <is>
          <t>Striesener Straße / Marschnerstraße</t>
        </is>
      </c>
      <c r="D191" s="48" t="inlineStr">
        <is>
          <t>Förderzentrum „Dinglingerschule“ Dresden mit dem Förderschwerpunkt Lernen</t>
        </is>
      </c>
      <c r="E191" s="48" t="inlineStr">
        <is>
          <t>Dinglingerstraße 4, 01307 Dresden</t>
        </is>
      </c>
      <c r="F191" s="48" t="inlineStr">
        <is>
          <t>Dresden</t>
        </is>
      </c>
      <c r="G191" s="165" t="n">
        <v>150.1</v>
      </c>
      <c r="H191" s="166" t="n">
        <v>13.7587302005715</v>
      </c>
      <c r="I191" s="166" t="n">
        <v>51.0494936138572</v>
      </c>
      <c r="J191" s="47">
        <f>COUNTIF(Accident_Events!$B$5:$B$4031,B191)</f>
        <v/>
      </c>
      <c r="K191" s="47">
        <f>COUNTIFS(Accident_Events!$B$5:$B$4031,B191,Accident_Events!$G$5:$G$4031,1)</f>
        <v/>
      </c>
      <c r="L191" s="47">
        <f>COUNTIFS(Accident_Events!$B$5:$B$4031,B191,Accident_Events!$G$5:$G$4031,2)</f>
        <v/>
      </c>
      <c r="M191" s="47">
        <f>COUNTIFS(Accident_Events!$B$5:$B$4031,B191,Accident_Events!$G$5:$G$4031,3)</f>
        <v/>
      </c>
      <c r="N191" s="167">
        <f>K191*Sources!$F$24</f>
        <v/>
      </c>
      <c r="O191" s="167">
        <f>L191*Sources!$F$25</f>
        <v/>
      </c>
      <c r="P191" s="167">
        <f>M191*Sources!$F$26</f>
        <v/>
      </c>
      <c r="Q191" s="168">
        <f>SUM(N191:P191)</f>
        <v/>
      </c>
      <c r="R191" s="167">
        <f>Q191/Sources!$C$6</f>
        <v/>
      </c>
      <c r="S191" s="48" t="inlineStr">
        <is>
          <t>Important main/connecting road</t>
        </is>
      </c>
      <c r="T191" s="48" t="inlineStr">
        <is>
          <t>Junction</t>
        </is>
      </c>
      <c r="U191" s="48" t="n">
        <v>2</v>
      </c>
      <c r="V191" s="48" t="inlineStr">
        <is>
          <t>not found</t>
        </is>
      </c>
      <c r="W191" s="48" t="inlineStr">
        <is>
          <t>yes</t>
        </is>
      </c>
      <c r="X191" s="48" t="inlineStr">
        <is>
          <t>not found</t>
        </is>
      </c>
      <c r="Y191" s="48" t="inlineStr">
        <is>
          <t>yes</t>
        </is>
      </c>
      <c r="Z191" s="53" t="inlineStr">
        <is>
          <t>B</t>
        </is>
      </c>
      <c r="AA191" s="53" t="inlineStr">
        <is>
          <t>Standard road area/main or collector road, or up to 3 lanes → cost class B.</t>
        </is>
      </c>
      <c r="AB191" s="168">
        <f>Sources!$C$17</f>
        <v/>
      </c>
      <c r="AC191" s="169">
        <f>Sources!$C$7</f>
        <v/>
      </c>
      <c r="AD191" s="170">
        <f>Sources!$C$8</f>
        <v/>
      </c>
      <c r="AE191" s="169">
        <f>Sources!$C$9</f>
        <v/>
      </c>
      <c r="AF191" s="167">
        <f>R191*AC191*Sources!$C$13</f>
        <v/>
      </c>
      <c r="AG191" s="168">
        <f>R191*AD191*Sources!$C$13</f>
        <v/>
      </c>
      <c r="AH191" s="167">
        <f>R191*AE191*Sources!$C$13</f>
        <v/>
      </c>
      <c r="AI191" s="47">
        <f>1+COUNTIFS($D$7:$D$406,D191,$Q$7:$Q$406,"&gt;"&amp;Q191)</f>
        <v/>
      </c>
      <c r="AJ191" s="47">
        <f>COUNTIF($D$7:$D$406,D191)</f>
        <v/>
      </c>
      <c r="AK191" s="168">
        <f>SUMIF($D$7:$D$406,D191,$Q$7:$Q$406)</f>
        <v/>
      </c>
      <c r="AL191" s="48" t="inlineStr">
        <is>
          <t>https://www.openstreetmap.org/?mlat=51.0494936&amp;mlon=13.7587302#map=19/51.0494936/13.7587302</t>
        </is>
      </c>
    </row>
    <row r="192" ht="15" customHeight="1" s="94">
      <c r="A192" s="47" t="n">
        <v>186</v>
      </c>
      <c r="B192" s="48" t="inlineStr">
        <is>
          <t>O1541</t>
        </is>
      </c>
      <c r="C192" s="48" t="inlineStr">
        <is>
          <t>Augustusplatz / Grimmaischer Steinweg</t>
        </is>
      </c>
      <c r="D192" s="48" t="inlineStr">
        <is>
          <t>Henriette-Goldschmidt-Schule - Berufliches Schulzentrum der Stadt Leipzig</t>
        </is>
      </c>
      <c r="E192" s="48" t="inlineStr">
        <is>
          <t>Goldschmidtstraße 20, 04103 Leipzig</t>
        </is>
      </c>
      <c r="F192" s="48" t="inlineStr">
        <is>
          <t>Leipzig</t>
        </is>
      </c>
      <c r="G192" s="165" t="n">
        <v>389.8</v>
      </c>
      <c r="H192" s="166" t="n">
        <v>12.3821625580001</v>
      </c>
      <c r="I192" s="166" t="n">
        <v>51.338872286</v>
      </c>
      <c r="J192" s="47">
        <f>COUNTIF(Accident_Events!$B$5:$B$4031,B192)</f>
        <v/>
      </c>
      <c r="K192" s="47">
        <f>COUNTIFS(Accident_Events!$B$5:$B$4031,B192,Accident_Events!$G$5:$G$4031,1)</f>
        <v/>
      </c>
      <c r="L192" s="47">
        <f>COUNTIFS(Accident_Events!$B$5:$B$4031,B192,Accident_Events!$G$5:$G$4031,2)</f>
        <v/>
      </c>
      <c r="M192" s="47">
        <f>COUNTIFS(Accident_Events!$B$5:$B$4031,B192,Accident_Events!$G$5:$G$4031,3)</f>
        <v/>
      </c>
      <c r="N192" s="167">
        <f>K192*Sources!$F$24</f>
        <v/>
      </c>
      <c r="O192" s="167">
        <f>L192*Sources!$F$25</f>
        <v/>
      </c>
      <c r="P192" s="167">
        <f>M192*Sources!$F$26</f>
        <v/>
      </c>
      <c r="Q192" s="168">
        <f>SUM(N192:P192)</f>
        <v/>
      </c>
      <c r="R192" s="167">
        <f>Q192/Sources!$C$6</f>
        <v/>
      </c>
      <c r="S192" s="48" t="inlineStr">
        <is>
          <t>Major arterial road</t>
        </is>
      </c>
      <c r="T192" s="48" t="inlineStr">
        <is>
          <t>Junction</t>
        </is>
      </c>
      <c r="U192" s="48" t="n">
        <v>5</v>
      </c>
      <c r="V192" s="48" t="inlineStr">
        <is>
          <t>yes</t>
        </is>
      </c>
      <c r="W192" s="48" t="inlineStr">
        <is>
          <t>yes</t>
        </is>
      </c>
      <c r="X192" s="48" t="inlineStr">
        <is>
          <t>yes</t>
        </is>
      </c>
      <c r="Y192" s="48" t="inlineStr">
        <is>
          <t>yes</t>
        </is>
      </c>
      <c r="Z192" s="53" t="inlineStr">
        <is>
          <t>C</t>
        </is>
      </c>
      <c r="AA192" s="53" t="inlineStr">
        <is>
          <t>4 or more lanes: large road cross-section → cost class C.</t>
        </is>
      </c>
      <c r="AB192" s="168">
        <f>Sources!$C$17</f>
        <v/>
      </c>
      <c r="AC192" s="169">
        <f>Sources!$C$7</f>
        <v/>
      </c>
      <c r="AD192" s="170">
        <f>Sources!$C$8</f>
        <v/>
      </c>
      <c r="AE192" s="169">
        <f>Sources!$C$9</f>
        <v/>
      </c>
      <c r="AF192" s="167">
        <f>R192*AC192*Sources!$C$13</f>
        <v/>
      </c>
      <c r="AG192" s="168">
        <f>R192*AD192*Sources!$C$13</f>
        <v/>
      </c>
      <c r="AH192" s="167">
        <f>R192*AE192*Sources!$C$13</f>
        <v/>
      </c>
      <c r="AI192" s="47">
        <f>1+COUNTIFS($D$7:$D$406,D192,$Q$7:$Q$406,"&gt;"&amp;Q192)</f>
        <v/>
      </c>
      <c r="AJ192" s="47">
        <f>COUNTIF($D$7:$D$406,D192)</f>
        <v/>
      </c>
      <c r="AK192" s="168">
        <f>SUMIF($D$7:$D$406,D192,$Q$7:$Q$406)</f>
        <v/>
      </c>
      <c r="AL192" s="48" t="inlineStr">
        <is>
          <t>https://www.openstreetmap.org/?mlat=51.3388723&amp;mlon=12.3821626#map=19/51.3388723/12.3821626</t>
        </is>
      </c>
    </row>
    <row r="193" ht="15" customHeight="1" s="94">
      <c r="A193" s="47" t="n">
        <v>187</v>
      </c>
      <c r="B193" s="48" t="inlineStr">
        <is>
          <t>O0574</t>
        </is>
      </c>
      <c r="C193" s="48" t="inlineStr">
        <is>
          <t>Washingtonstraße / Kötzschenbroder Straße</t>
        </is>
      </c>
      <c r="D193" s="48" t="inlineStr">
        <is>
          <t>9. Oberschule "Am Elbe Park"</t>
        </is>
      </c>
      <c r="E193" s="48" t="inlineStr">
        <is>
          <t>Lommatzscher Straße 121, 01139 Dresden</t>
        </is>
      </c>
      <c r="F193" s="48" t="inlineStr">
        <is>
          <t>Dresden</t>
        </is>
      </c>
      <c r="G193" s="165" t="n">
        <v>385</v>
      </c>
      <c r="H193" s="166" t="n">
        <v>13.6931666510001</v>
      </c>
      <c r="I193" s="166" t="n">
        <v>51.0816710090001</v>
      </c>
      <c r="J193" s="47">
        <f>COUNTIF(Accident_Events!$B$5:$B$4031,B193)</f>
        <v/>
      </c>
      <c r="K193" s="47">
        <f>COUNTIFS(Accident_Events!$B$5:$B$4031,B193,Accident_Events!$G$5:$G$4031,1)</f>
        <v/>
      </c>
      <c r="L193" s="47">
        <f>COUNTIFS(Accident_Events!$B$5:$B$4031,B193,Accident_Events!$G$5:$G$4031,2)</f>
        <v/>
      </c>
      <c r="M193" s="47">
        <f>COUNTIFS(Accident_Events!$B$5:$B$4031,B193,Accident_Events!$G$5:$G$4031,3)</f>
        <v/>
      </c>
      <c r="N193" s="167">
        <f>K193*Sources!$F$24</f>
        <v/>
      </c>
      <c r="O193" s="167">
        <f>L193*Sources!$F$25</f>
        <v/>
      </c>
      <c r="P193" s="167">
        <f>M193*Sources!$F$26</f>
        <v/>
      </c>
      <c r="Q193" s="168">
        <f>SUM(N193:P193)</f>
        <v/>
      </c>
      <c r="R193" s="167">
        <f>Q193/Sources!$C$6</f>
        <v/>
      </c>
      <c r="S193" s="48" t="inlineStr">
        <is>
          <t>Important main/connecting road</t>
        </is>
      </c>
      <c r="T193" s="48" t="inlineStr">
        <is>
          <t>Junction</t>
        </is>
      </c>
      <c r="U193" s="48" t="n">
        <v>5</v>
      </c>
      <c r="V193" s="48" t="inlineStr">
        <is>
          <t>yes</t>
        </is>
      </c>
      <c r="W193" s="48" t="inlineStr">
        <is>
          <t>yes</t>
        </is>
      </c>
      <c r="X193" s="48" t="inlineStr">
        <is>
          <t>yes</t>
        </is>
      </c>
      <c r="Y193" s="48" t="inlineStr">
        <is>
          <t>yes</t>
        </is>
      </c>
      <c r="Z193" s="53" t="inlineStr">
        <is>
          <t>C</t>
        </is>
      </c>
      <c r="AA193" s="53" t="inlineStr">
        <is>
          <t>4 or more lanes: large road cross-section → cost class C.</t>
        </is>
      </c>
      <c r="AB193" s="168">
        <f>Sources!$C$17</f>
        <v/>
      </c>
      <c r="AC193" s="169">
        <f>Sources!$C$7</f>
        <v/>
      </c>
      <c r="AD193" s="170">
        <f>Sources!$C$8</f>
        <v/>
      </c>
      <c r="AE193" s="169">
        <f>Sources!$C$9</f>
        <v/>
      </c>
      <c r="AF193" s="167">
        <f>R193*AC193*Sources!$C$13</f>
        <v/>
      </c>
      <c r="AG193" s="168">
        <f>R193*AD193*Sources!$C$13</f>
        <v/>
      </c>
      <c r="AH193" s="167">
        <f>R193*AE193*Sources!$C$13</f>
        <v/>
      </c>
      <c r="AI193" s="47">
        <f>1+COUNTIFS($D$7:$D$406,D193,$Q$7:$Q$406,"&gt;"&amp;Q193)</f>
        <v/>
      </c>
      <c r="AJ193" s="47">
        <f>COUNTIF($D$7:$D$406,D193)</f>
        <v/>
      </c>
      <c r="AK193" s="168">
        <f>SUMIF($D$7:$D$406,D193,$Q$7:$Q$406)</f>
        <v/>
      </c>
      <c r="AL193" s="48" t="inlineStr">
        <is>
          <t>https://www.openstreetmap.org/?mlat=51.0816710&amp;mlon=13.6931667#map=19/51.0816710/13.6931667</t>
        </is>
      </c>
    </row>
    <row r="194" ht="15" customHeight="1" s="94">
      <c r="A194" s="47" t="n">
        <v>188</v>
      </c>
      <c r="B194" s="48" t="inlineStr">
        <is>
          <t>O0644</t>
        </is>
      </c>
      <c r="C194" s="48" t="inlineStr">
        <is>
          <t>Hoyerswerdaer Straße / Tieckstraße</t>
        </is>
      </c>
      <c r="D194" s="48" t="inlineStr">
        <is>
          <t>Berufliches Schulzentrum für Wirtschaft "Prof. Dr. Zeigner"</t>
        </is>
      </c>
      <c r="E194" s="48" t="inlineStr">
        <is>
          <t>Melanchthonstraße 9, 01099 Dresden</t>
        </is>
      </c>
      <c r="F194" s="48" t="inlineStr">
        <is>
          <t>Dresden</t>
        </is>
      </c>
      <c r="G194" s="165" t="n">
        <v>66.7</v>
      </c>
      <c r="H194" s="166" t="n">
        <v>13.752278186</v>
      </c>
      <c r="I194" s="166" t="n">
        <v>51.0615327800001</v>
      </c>
      <c r="J194" s="47">
        <f>COUNTIF(Accident_Events!$B$5:$B$4031,B194)</f>
        <v/>
      </c>
      <c r="K194" s="47">
        <f>COUNTIFS(Accident_Events!$B$5:$B$4031,B194,Accident_Events!$G$5:$G$4031,1)</f>
        <v/>
      </c>
      <c r="L194" s="47">
        <f>COUNTIFS(Accident_Events!$B$5:$B$4031,B194,Accident_Events!$G$5:$G$4031,2)</f>
        <v/>
      </c>
      <c r="M194" s="47">
        <f>COUNTIFS(Accident_Events!$B$5:$B$4031,B194,Accident_Events!$G$5:$G$4031,3)</f>
        <v/>
      </c>
      <c r="N194" s="167">
        <f>K194*Sources!$F$24</f>
        <v/>
      </c>
      <c r="O194" s="167">
        <f>L194*Sources!$F$25</f>
        <v/>
      </c>
      <c r="P194" s="167">
        <f>M194*Sources!$F$26</f>
        <v/>
      </c>
      <c r="Q194" s="168">
        <f>SUM(N194:P194)</f>
        <v/>
      </c>
      <c r="R194" s="167">
        <f>Q194/Sources!$C$6</f>
        <v/>
      </c>
      <c r="S194" s="48" t="inlineStr">
        <is>
          <t>Collector/connecting road</t>
        </is>
      </c>
      <c r="T194" s="48" t="inlineStr">
        <is>
          <t>Junction</t>
        </is>
      </c>
      <c r="U194" s="48" t="n">
        <v>1</v>
      </c>
      <c r="V194" s="48" t="inlineStr">
        <is>
          <t>not found</t>
        </is>
      </c>
      <c r="W194" s="48" t="inlineStr">
        <is>
          <t>not found</t>
        </is>
      </c>
      <c r="X194" s="48" t="inlineStr">
        <is>
          <t>not found</t>
        </is>
      </c>
      <c r="Y194" s="48" t="inlineStr">
        <is>
          <t>yes</t>
        </is>
      </c>
      <c r="Z194" s="53" t="inlineStr">
        <is>
          <t>B</t>
        </is>
      </c>
      <c r="AA194" s="53" t="inlineStr">
        <is>
          <t>Standard road area/main or collector road, or up to 3 lanes → cost class B.</t>
        </is>
      </c>
      <c r="AB194" s="168">
        <f>Sources!$C$17</f>
        <v/>
      </c>
      <c r="AC194" s="169">
        <f>Sources!$C$7</f>
        <v/>
      </c>
      <c r="AD194" s="170">
        <f>Sources!$C$8</f>
        <v/>
      </c>
      <c r="AE194" s="169">
        <f>Sources!$C$9</f>
        <v/>
      </c>
      <c r="AF194" s="167">
        <f>R194*AC194*Sources!$C$13</f>
        <v/>
      </c>
      <c r="AG194" s="168">
        <f>R194*AD194*Sources!$C$13</f>
        <v/>
      </c>
      <c r="AH194" s="167">
        <f>R194*AE194*Sources!$C$13</f>
        <v/>
      </c>
      <c r="AI194" s="47">
        <f>1+COUNTIFS($D$7:$D$406,D194,$Q$7:$Q$406,"&gt;"&amp;Q194)</f>
        <v/>
      </c>
      <c r="AJ194" s="47">
        <f>COUNTIF($D$7:$D$406,D194)</f>
        <v/>
      </c>
      <c r="AK194" s="168">
        <f>SUMIF($D$7:$D$406,D194,$Q$7:$Q$406)</f>
        <v/>
      </c>
      <c r="AL194" s="48" t="inlineStr">
        <is>
          <t>https://www.openstreetmap.org/?mlat=51.0615328&amp;mlon=13.7522782#map=19/51.0615328/13.7522782</t>
        </is>
      </c>
    </row>
    <row r="195" ht="15" customHeight="1" s="94">
      <c r="A195" s="47" t="n">
        <v>189</v>
      </c>
      <c r="B195" s="48" t="inlineStr">
        <is>
          <t>O0878</t>
        </is>
      </c>
      <c r="C195" s="48" t="inlineStr">
        <is>
          <t>St. Petersburger Straße / Pirnaischer Platz</t>
        </is>
      </c>
      <c r="D195" s="48" t="inlineStr">
        <is>
          <t>Marie-Curie-Gymnasium Dresden</t>
        </is>
      </c>
      <c r="E195" s="48" t="inlineStr">
        <is>
          <t>Zirkusstraße 7, 01069 Dresden</t>
        </is>
      </c>
      <c r="F195" s="48" t="inlineStr">
        <is>
          <t>Dresden</t>
        </is>
      </c>
      <c r="G195" s="165" t="n">
        <v>300.4</v>
      </c>
      <c r="H195" s="166" t="n">
        <v>13.7450563030001</v>
      </c>
      <c r="I195" s="166" t="n">
        <v>51.049508663</v>
      </c>
      <c r="J195" s="47">
        <f>COUNTIF(Accident_Events!$B$5:$B$4031,B195)</f>
        <v/>
      </c>
      <c r="K195" s="47">
        <f>COUNTIFS(Accident_Events!$B$5:$B$4031,B195,Accident_Events!$G$5:$G$4031,1)</f>
        <v/>
      </c>
      <c r="L195" s="47">
        <f>COUNTIFS(Accident_Events!$B$5:$B$4031,B195,Accident_Events!$G$5:$G$4031,2)</f>
        <v/>
      </c>
      <c r="M195" s="47">
        <f>COUNTIFS(Accident_Events!$B$5:$B$4031,B195,Accident_Events!$G$5:$G$4031,3)</f>
        <v/>
      </c>
      <c r="N195" s="167">
        <f>K195*Sources!$F$24</f>
        <v/>
      </c>
      <c r="O195" s="167">
        <f>L195*Sources!$F$25</f>
        <v/>
      </c>
      <c r="P195" s="167">
        <f>M195*Sources!$F$26</f>
        <v/>
      </c>
      <c r="Q195" s="168">
        <f>SUM(N195:P195)</f>
        <v/>
      </c>
      <c r="R195" s="167">
        <f>Q195/Sources!$C$6</f>
        <v/>
      </c>
      <c r="S195" s="48" t="inlineStr">
        <is>
          <t>Link road of a major arterial road</t>
        </is>
      </c>
      <c r="T195" s="48" t="inlineStr">
        <is>
          <t>Junction</t>
        </is>
      </c>
      <c r="U195" s="48" t="n">
        <v>5</v>
      </c>
      <c r="V195" s="48" t="inlineStr">
        <is>
          <t>yes</t>
        </is>
      </c>
      <c r="W195" s="48" t="inlineStr">
        <is>
          <t>yes</t>
        </is>
      </c>
      <c r="X195" s="48" t="inlineStr">
        <is>
          <t>not found</t>
        </is>
      </c>
      <c r="Y195" s="48" t="inlineStr">
        <is>
          <t>yes</t>
        </is>
      </c>
      <c r="Z195" s="53" t="inlineStr">
        <is>
          <t>C</t>
        </is>
      </c>
      <c r="AA195" s="53" t="inlineStr">
        <is>
          <t>4 or more lanes: large road cross-section → cost class C.</t>
        </is>
      </c>
      <c r="AB195" s="168">
        <f>Sources!$C$17</f>
        <v/>
      </c>
      <c r="AC195" s="169">
        <f>Sources!$C$7</f>
        <v/>
      </c>
      <c r="AD195" s="170">
        <f>Sources!$C$8</f>
        <v/>
      </c>
      <c r="AE195" s="169">
        <f>Sources!$C$9</f>
        <v/>
      </c>
      <c r="AF195" s="167">
        <f>R195*AC195*Sources!$C$13</f>
        <v/>
      </c>
      <c r="AG195" s="168">
        <f>R195*AD195*Sources!$C$13</f>
        <v/>
      </c>
      <c r="AH195" s="167">
        <f>R195*AE195*Sources!$C$13</f>
        <v/>
      </c>
      <c r="AI195" s="47">
        <f>1+COUNTIFS($D$7:$D$406,D195,$Q$7:$Q$406,"&gt;"&amp;Q195)</f>
        <v/>
      </c>
      <c r="AJ195" s="47">
        <f>COUNTIF($D$7:$D$406,D195)</f>
        <v/>
      </c>
      <c r="AK195" s="168">
        <f>SUMIF($D$7:$D$406,D195,$Q$7:$Q$406)</f>
        <v/>
      </c>
      <c r="AL195" s="48" t="inlineStr">
        <is>
          <t>https://www.openstreetmap.org/?mlat=51.0495087&amp;mlon=13.7450563#map=19/51.0495087/13.7450563</t>
        </is>
      </c>
    </row>
    <row r="196" ht="15" customHeight="1" s="94">
      <c r="A196" s="47" t="n">
        <v>190</v>
      </c>
      <c r="B196" s="48" t="inlineStr">
        <is>
          <t>O1406</t>
        </is>
      </c>
      <c r="C196" s="48" t="inlineStr">
        <is>
          <t>Wittenberger Straße / Apelstraße</t>
        </is>
      </c>
      <c r="D196" s="48" t="inlineStr">
        <is>
          <t>Berufsfachschule für Sozialwesen, der Europäisches Bildungswerk für Beruf und Gesellschaft gemeinnützige GmbH (Schule in freier Trägerschaft)</t>
        </is>
      </c>
      <c r="E196" s="48" t="inlineStr">
        <is>
          <t>Hohmannstraße 7, 04129 Leipzig</t>
        </is>
      </c>
      <c r="F196" s="48" t="inlineStr">
        <is>
          <t>Leipzig</t>
        </is>
      </c>
      <c r="G196" s="165" t="n">
        <v>242</v>
      </c>
      <c r="H196" s="166" t="n">
        <v>12.3874796158334</v>
      </c>
      <c r="I196" s="166" t="n">
        <v>51.3570629471667</v>
      </c>
      <c r="J196" s="47">
        <f>COUNTIF(Accident_Events!$B$5:$B$4031,B196)</f>
        <v/>
      </c>
      <c r="K196" s="47">
        <f>COUNTIFS(Accident_Events!$B$5:$B$4031,B196,Accident_Events!$G$5:$G$4031,1)</f>
        <v/>
      </c>
      <c r="L196" s="47">
        <f>COUNTIFS(Accident_Events!$B$5:$B$4031,B196,Accident_Events!$G$5:$G$4031,2)</f>
        <v/>
      </c>
      <c r="M196" s="47">
        <f>COUNTIFS(Accident_Events!$B$5:$B$4031,B196,Accident_Events!$G$5:$G$4031,3)</f>
        <v/>
      </c>
      <c r="N196" s="167">
        <f>K196*Sources!$F$24</f>
        <v/>
      </c>
      <c r="O196" s="167">
        <f>L196*Sources!$F$25</f>
        <v/>
      </c>
      <c r="P196" s="167">
        <f>M196*Sources!$F$26</f>
        <v/>
      </c>
      <c r="Q196" s="168">
        <f>SUM(N196:P196)</f>
        <v/>
      </c>
      <c r="R196" s="167">
        <f>Q196/Sources!$C$6</f>
        <v/>
      </c>
      <c r="S196" s="48" t="inlineStr">
        <is>
          <t>Important main/connecting road</t>
        </is>
      </c>
      <c r="T196" s="48" t="inlineStr">
        <is>
          <t>Junction</t>
        </is>
      </c>
      <c r="U196" s="48" t="n">
        <v>2</v>
      </c>
      <c r="V196" s="48" t="inlineStr">
        <is>
          <t>not found</t>
        </is>
      </c>
      <c r="W196" s="48" t="inlineStr">
        <is>
          <t>yes</t>
        </is>
      </c>
      <c r="X196" s="48" t="inlineStr">
        <is>
          <t>not found</t>
        </is>
      </c>
      <c r="Y196" s="48" t="inlineStr">
        <is>
          <t>not found</t>
        </is>
      </c>
      <c r="Z196" s="53" t="inlineStr">
        <is>
          <t>B</t>
        </is>
      </c>
      <c r="AA196" s="53" t="inlineStr">
        <is>
          <t>Standard road area/main or collector road, or up to 3 lanes → cost class B.</t>
        </is>
      </c>
      <c r="AB196" s="168">
        <f>Sources!$C$17</f>
        <v/>
      </c>
      <c r="AC196" s="169">
        <f>Sources!$C$7</f>
        <v/>
      </c>
      <c r="AD196" s="170">
        <f>Sources!$C$8</f>
        <v/>
      </c>
      <c r="AE196" s="169">
        <f>Sources!$C$9</f>
        <v/>
      </c>
      <c r="AF196" s="167">
        <f>R196*AC196*Sources!$C$13</f>
        <v/>
      </c>
      <c r="AG196" s="168">
        <f>R196*AD196*Sources!$C$13</f>
        <v/>
      </c>
      <c r="AH196" s="167">
        <f>R196*AE196*Sources!$C$13</f>
        <v/>
      </c>
      <c r="AI196" s="47">
        <f>1+COUNTIFS($D$7:$D$406,D196,$Q$7:$Q$406,"&gt;"&amp;Q196)</f>
        <v/>
      </c>
      <c r="AJ196" s="47">
        <f>COUNTIF($D$7:$D$406,D196)</f>
        <v/>
      </c>
      <c r="AK196" s="168">
        <f>SUMIF($D$7:$D$406,D196,$Q$7:$Q$406)</f>
        <v/>
      </c>
      <c r="AL196" s="48" t="inlineStr">
        <is>
          <t>https://www.openstreetmap.org/?mlat=51.3570629&amp;mlon=12.3874796#map=19/51.3570629/12.3874796</t>
        </is>
      </c>
    </row>
    <row r="197" ht="15" customHeight="1" s="94">
      <c r="A197" s="47" t="n">
        <v>191</v>
      </c>
      <c r="B197" s="48" t="inlineStr">
        <is>
          <t>O1589</t>
        </is>
      </c>
      <c r="C197" s="48" t="inlineStr">
        <is>
          <t>Arthur-Hoffmann-Straße / Kurt-Eisner-Straße</t>
        </is>
      </c>
      <c r="D197" s="48" t="inlineStr">
        <is>
          <t>Kurt-Masur-Schule - Grundschule der Stadt Leipzig</t>
        </is>
      </c>
      <c r="E197" s="48" t="inlineStr">
        <is>
          <t>Scharnhorststraße 24, 04275 Leipzig</t>
        </is>
      </c>
      <c r="F197" s="48" t="inlineStr">
        <is>
          <t>Leipzig</t>
        </is>
      </c>
      <c r="G197" s="165" t="n">
        <v>144.8</v>
      </c>
      <c r="H197" s="166" t="n">
        <v>12.3784723690001</v>
      </c>
      <c r="I197" s="166" t="n">
        <v>51.320507498</v>
      </c>
      <c r="J197" s="47">
        <f>COUNTIF(Accident_Events!$B$5:$B$4031,B197)</f>
        <v/>
      </c>
      <c r="K197" s="47">
        <f>COUNTIFS(Accident_Events!$B$5:$B$4031,B197,Accident_Events!$G$5:$G$4031,1)</f>
        <v/>
      </c>
      <c r="L197" s="47">
        <f>COUNTIFS(Accident_Events!$B$5:$B$4031,B197,Accident_Events!$G$5:$G$4031,2)</f>
        <v/>
      </c>
      <c r="M197" s="47">
        <f>COUNTIFS(Accident_Events!$B$5:$B$4031,B197,Accident_Events!$G$5:$G$4031,3)</f>
        <v/>
      </c>
      <c r="N197" s="167">
        <f>K197*Sources!$F$24</f>
        <v/>
      </c>
      <c r="O197" s="167">
        <f>L197*Sources!$F$25</f>
        <v/>
      </c>
      <c r="P197" s="167">
        <f>M197*Sources!$F$26</f>
        <v/>
      </c>
      <c r="Q197" s="168">
        <f>SUM(N197:P197)</f>
        <v/>
      </c>
      <c r="R197" s="167">
        <f>Q197/Sources!$C$6</f>
        <v/>
      </c>
      <c r="S197" s="48" t="inlineStr">
        <is>
          <t>Important main/connecting road</t>
        </is>
      </c>
      <c r="T197" s="48" t="inlineStr">
        <is>
          <t>Junction</t>
        </is>
      </c>
      <c r="U197" s="48" t="n">
        <v>3</v>
      </c>
      <c r="V197" s="48" t="inlineStr">
        <is>
          <t>yes</t>
        </is>
      </c>
      <c r="W197" s="48" t="inlineStr">
        <is>
          <t>yes</t>
        </is>
      </c>
      <c r="X197" s="48" t="inlineStr">
        <is>
          <t>yes</t>
        </is>
      </c>
      <c r="Y197" s="48" t="inlineStr">
        <is>
          <t>yes</t>
        </is>
      </c>
      <c r="Z197" s="53" t="inlineStr">
        <is>
          <t>B</t>
        </is>
      </c>
      <c r="AA197" s="53" t="inlineStr">
        <is>
          <t>Standard road area/main or collector road, or up to 3 lanes → cost class B.</t>
        </is>
      </c>
      <c r="AB197" s="168">
        <f>Sources!$C$17</f>
        <v/>
      </c>
      <c r="AC197" s="169">
        <f>Sources!$C$7</f>
        <v/>
      </c>
      <c r="AD197" s="170">
        <f>Sources!$C$8</f>
        <v/>
      </c>
      <c r="AE197" s="169">
        <f>Sources!$C$9</f>
        <v/>
      </c>
      <c r="AF197" s="167">
        <f>R197*AC197*Sources!$C$13</f>
        <v/>
      </c>
      <c r="AG197" s="168">
        <f>R197*AD197*Sources!$C$13</f>
        <v/>
      </c>
      <c r="AH197" s="167">
        <f>R197*AE197*Sources!$C$13</f>
        <v/>
      </c>
      <c r="AI197" s="47">
        <f>1+COUNTIFS($D$7:$D$406,D197,$Q$7:$Q$406,"&gt;"&amp;Q197)</f>
        <v/>
      </c>
      <c r="AJ197" s="47">
        <f>COUNTIF($D$7:$D$406,D197)</f>
        <v/>
      </c>
      <c r="AK197" s="168">
        <f>SUMIF($D$7:$D$406,D197,$Q$7:$Q$406)</f>
        <v/>
      </c>
      <c r="AL197" s="48" t="inlineStr">
        <is>
          <t>https://www.openstreetmap.org/?mlat=51.3205075&amp;mlon=12.3784724#map=19/51.3205075/12.3784724</t>
        </is>
      </c>
    </row>
    <row r="198" ht="15" customHeight="1" s="94">
      <c r="A198" s="47" t="n">
        <v>192</v>
      </c>
      <c r="B198" s="48" t="inlineStr">
        <is>
          <t>O1791</t>
        </is>
      </c>
      <c r="C198" s="48" t="inlineStr">
        <is>
          <t>Zeumerstraße / Ossietzkystraße</t>
        </is>
      </c>
      <c r="D198" s="48" t="inlineStr">
        <is>
          <t>Schule mit dem Förderschwerpunkt geistige Entwicklung Schloss Schönefeld (Schule in freier Trägerschaft)</t>
        </is>
      </c>
      <c r="E198" s="48" t="inlineStr">
        <is>
          <t>Zeumerstraße 1, 04347 Leipzig</t>
        </is>
      </c>
      <c r="F198" s="48" t="inlineStr">
        <is>
          <t>Leipzig</t>
        </is>
      </c>
      <c r="G198" s="165" t="n">
        <v>64</v>
      </c>
      <c r="H198" s="166" t="n">
        <v>12.408659292</v>
      </c>
      <c r="I198" s="166" t="n">
        <v>51.3599891310001</v>
      </c>
      <c r="J198" s="47">
        <f>COUNTIF(Accident_Events!$B$5:$B$4031,B198)</f>
        <v/>
      </c>
      <c r="K198" s="47">
        <f>COUNTIFS(Accident_Events!$B$5:$B$4031,B198,Accident_Events!$G$5:$G$4031,1)</f>
        <v/>
      </c>
      <c r="L198" s="47">
        <f>COUNTIFS(Accident_Events!$B$5:$B$4031,B198,Accident_Events!$G$5:$G$4031,2)</f>
        <v/>
      </c>
      <c r="M198" s="47">
        <f>COUNTIFS(Accident_Events!$B$5:$B$4031,B198,Accident_Events!$G$5:$G$4031,3)</f>
        <v/>
      </c>
      <c r="N198" s="167">
        <f>K198*Sources!$F$24</f>
        <v/>
      </c>
      <c r="O198" s="167">
        <f>L198*Sources!$F$25</f>
        <v/>
      </c>
      <c r="P198" s="167">
        <f>M198*Sources!$F$26</f>
        <v/>
      </c>
      <c r="Q198" s="168">
        <f>SUM(N198:P198)</f>
        <v/>
      </c>
      <c r="R198" s="167">
        <f>Q198/Sources!$C$6</f>
        <v/>
      </c>
      <c r="S198" s="48" t="inlineStr">
        <is>
          <t>Important main/connecting road</t>
        </is>
      </c>
      <c r="T198" s="48" t="inlineStr">
        <is>
          <t>Junction</t>
        </is>
      </c>
      <c r="U198" s="48" t="n">
        <v>2</v>
      </c>
      <c r="V198" s="48" t="inlineStr">
        <is>
          <t>yes</t>
        </is>
      </c>
      <c r="W198" s="48" t="inlineStr">
        <is>
          <t>yes</t>
        </is>
      </c>
      <c r="X198" s="48" t="inlineStr">
        <is>
          <t>not found</t>
        </is>
      </c>
      <c r="Y198" s="48" t="inlineStr">
        <is>
          <t>yes</t>
        </is>
      </c>
      <c r="Z198" s="53" t="inlineStr">
        <is>
          <t>B</t>
        </is>
      </c>
      <c r="AA198" s="53" t="inlineStr">
        <is>
          <t>Standard road area/main or collector road, or up to 3 lanes → cost class B.</t>
        </is>
      </c>
      <c r="AB198" s="168">
        <f>Sources!$C$17</f>
        <v/>
      </c>
      <c r="AC198" s="169">
        <f>Sources!$C$7</f>
        <v/>
      </c>
      <c r="AD198" s="170">
        <f>Sources!$C$8</f>
        <v/>
      </c>
      <c r="AE198" s="169">
        <f>Sources!$C$9</f>
        <v/>
      </c>
      <c r="AF198" s="167">
        <f>R198*AC198*Sources!$C$13</f>
        <v/>
      </c>
      <c r="AG198" s="168">
        <f>R198*AD198*Sources!$C$13</f>
        <v/>
      </c>
      <c r="AH198" s="167">
        <f>R198*AE198*Sources!$C$13</f>
        <v/>
      </c>
      <c r="AI198" s="47">
        <f>1+COUNTIFS($D$7:$D$406,D198,$Q$7:$Q$406,"&gt;"&amp;Q198)</f>
        <v/>
      </c>
      <c r="AJ198" s="47">
        <f>COUNTIF($D$7:$D$406,D198)</f>
        <v/>
      </c>
      <c r="AK198" s="168">
        <f>SUMIF($D$7:$D$406,D198,$Q$7:$Q$406)</f>
        <v/>
      </c>
      <c r="AL198" s="48" t="inlineStr">
        <is>
          <t>https://www.openstreetmap.org/?mlat=51.3599891&amp;mlon=12.4086593#map=19/51.3599891/12.4086593</t>
        </is>
      </c>
    </row>
    <row r="199" ht="15" customHeight="1" s="94">
      <c r="A199" s="47" t="n">
        <v>193</v>
      </c>
      <c r="B199" s="48" t="inlineStr">
        <is>
          <t>O1815</t>
        </is>
      </c>
      <c r="C199" s="48" t="inlineStr">
        <is>
          <t>Käthe-Kollwitz-Straße / Marschnerstraße</t>
        </is>
      </c>
      <c r="D199" s="48" t="inlineStr">
        <is>
          <t>Thomasschule - Gymnasium der Stadt Leipzig</t>
        </is>
      </c>
      <c r="E199" s="48" t="inlineStr">
        <is>
          <t>Hillerstraße 7, 04109 Leipzig</t>
        </is>
      </c>
      <c r="F199" s="48" t="inlineStr">
        <is>
          <t>Leipzig</t>
        </is>
      </c>
      <c r="G199" s="165" t="n">
        <v>203.3</v>
      </c>
      <c r="H199" s="166" t="n">
        <v>12.3570943575001</v>
      </c>
      <c r="I199" s="166" t="n">
        <v>51.3361735665</v>
      </c>
      <c r="J199" s="47">
        <f>COUNTIF(Accident_Events!$B$5:$B$4031,B199)</f>
        <v/>
      </c>
      <c r="K199" s="47">
        <f>COUNTIFS(Accident_Events!$B$5:$B$4031,B199,Accident_Events!$G$5:$G$4031,1)</f>
        <v/>
      </c>
      <c r="L199" s="47">
        <f>COUNTIFS(Accident_Events!$B$5:$B$4031,B199,Accident_Events!$G$5:$G$4031,2)</f>
        <v/>
      </c>
      <c r="M199" s="47">
        <f>COUNTIFS(Accident_Events!$B$5:$B$4031,B199,Accident_Events!$G$5:$G$4031,3)</f>
        <v/>
      </c>
      <c r="N199" s="167">
        <f>K199*Sources!$F$24</f>
        <v/>
      </c>
      <c r="O199" s="167">
        <f>L199*Sources!$F$25</f>
        <v/>
      </c>
      <c r="P199" s="167">
        <f>M199*Sources!$F$26</f>
        <v/>
      </c>
      <c r="Q199" s="168">
        <f>SUM(N199:P199)</f>
        <v/>
      </c>
      <c r="R199" s="167">
        <f>Q199/Sources!$C$6</f>
        <v/>
      </c>
      <c r="S199" s="48" t="inlineStr">
        <is>
          <t>Important main/connecting road</t>
        </is>
      </c>
      <c r="T199" s="48" t="inlineStr">
        <is>
          <t>Junction</t>
        </is>
      </c>
      <c r="U199" s="48" t="n">
        <v>3</v>
      </c>
      <c r="V199" s="48" t="inlineStr">
        <is>
          <t>yes</t>
        </is>
      </c>
      <c r="W199" s="48" t="inlineStr">
        <is>
          <t>yes</t>
        </is>
      </c>
      <c r="X199" s="48" t="inlineStr">
        <is>
          <t>not found</t>
        </is>
      </c>
      <c r="Y199" s="48" t="inlineStr">
        <is>
          <t>yes</t>
        </is>
      </c>
      <c r="Z199" s="53" t="inlineStr">
        <is>
          <t>B</t>
        </is>
      </c>
      <c r="AA199" s="53" t="inlineStr">
        <is>
          <t>Standard road area/main or collector road, or up to 3 lanes → cost class B.</t>
        </is>
      </c>
      <c r="AB199" s="168">
        <f>Sources!$C$17</f>
        <v/>
      </c>
      <c r="AC199" s="169">
        <f>Sources!$C$7</f>
        <v/>
      </c>
      <c r="AD199" s="170">
        <f>Sources!$C$8</f>
        <v/>
      </c>
      <c r="AE199" s="169">
        <f>Sources!$C$9</f>
        <v/>
      </c>
      <c r="AF199" s="167">
        <f>R199*AC199*Sources!$C$13</f>
        <v/>
      </c>
      <c r="AG199" s="168">
        <f>R199*AD199*Sources!$C$13</f>
        <v/>
      </c>
      <c r="AH199" s="167">
        <f>R199*AE199*Sources!$C$13</f>
        <v/>
      </c>
      <c r="AI199" s="47">
        <f>1+COUNTIFS($D$7:$D$406,D199,$Q$7:$Q$406,"&gt;"&amp;Q199)</f>
        <v/>
      </c>
      <c r="AJ199" s="47">
        <f>COUNTIF($D$7:$D$406,D199)</f>
        <v/>
      </c>
      <c r="AK199" s="168">
        <f>SUMIF($D$7:$D$406,D199,$Q$7:$Q$406)</f>
        <v/>
      </c>
      <c r="AL199" s="48" t="inlineStr">
        <is>
          <t>https://www.openstreetmap.org/?mlat=51.3361736&amp;mlon=12.3570944#map=19/51.3361736/12.3570944</t>
        </is>
      </c>
    </row>
    <row r="200" ht="15" customHeight="1" s="94">
      <c r="A200" s="47" t="n">
        <v>194</v>
      </c>
      <c r="B200" s="48" t="inlineStr">
        <is>
          <t>O0782</t>
        </is>
      </c>
      <c r="C200" s="48" t="inlineStr">
        <is>
          <t>Königsbrücker Straße</t>
        </is>
      </c>
      <c r="D200" s="48" t="inlineStr">
        <is>
          <t>Gemeinschaftsschule Campus Cordis</t>
        </is>
      </c>
      <c r="E200" s="48" t="inlineStr">
        <is>
          <t>Stauffenbergallee 8, 01099 Dresden</t>
        </is>
      </c>
      <c r="F200" s="48" t="inlineStr">
        <is>
          <t>Dresden</t>
        </is>
      </c>
      <c r="G200" s="165" t="n">
        <v>105.9</v>
      </c>
      <c r="H200" s="166" t="n">
        <v>13.756688918</v>
      </c>
      <c r="I200" s="166" t="n">
        <v>51.0775918906667</v>
      </c>
      <c r="J200" s="47">
        <f>COUNTIF(Accident_Events!$B$5:$B$4031,B200)</f>
        <v/>
      </c>
      <c r="K200" s="47">
        <f>COUNTIFS(Accident_Events!$B$5:$B$4031,B200,Accident_Events!$G$5:$G$4031,1)</f>
        <v/>
      </c>
      <c r="L200" s="47">
        <f>COUNTIFS(Accident_Events!$B$5:$B$4031,B200,Accident_Events!$G$5:$G$4031,2)</f>
        <v/>
      </c>
      <c r="M200" s="47">
        <f>COUNTIFS(Accident_Events!$B$5:$B$4031,B200,Accident_Events!$G$5:$G$4031,3)</f>
        <v/>
      </c>
      <c r="N200" s="167">
        <f>K200*Sources!$F$24</f>
        <v/>
      </c>
      <c r="O200" s="167">
        <f>L200*Sources!$F$25</f>
        <v/>
      </c>
      <c r="P200" s="167">
        <f>M200*Sources!$F$26</f>
        <v/>
      </c>
      <c r="Q200" s="168">
        <f>SUM(N200:P200)</f>
        <v/>
      </c>
      <c r="R200" s="167">
        <f>Q200/Sources!$C$6</f>
        <v/>
      </c>
      <c r="S200" s="48" t="inlineStr">
        <is>
          <t>Major arterial road</t>
        </is>
      </c>
      <c r="T200" s="48" t="inlineStr">
        <is>
          <t>Junction</t>
        </is>
      </c>
      <c r="U200" s="48" t="n">
        <v>5</v>
      </c>
      <c r="V200" s="48" t="inlineStr">
        <is>
          <t>not found</t>
        </is>
      </c>
      <c r="W200" s="48" t="inlineStr">
        <is>
          <t>not found</t>
        </is>
      </c>
      <c r="X200" s="48" t="inlineStr">
        <is>
          <t>not found</t>
        </is>
      </c>
      <c r="Y200" s="48" t="inlineStr">
        <is>
          <t>not found</t>
        </is>
      </c>
      <c r="Z200" s="53" t="inlineStr">
        <is>
          <t>C</t>
        </is>
      </c>
      <c r="AA200" s="53" t="inlineStr">
        <is>
          <t>4 or more lanes: large road cross-section → cost class C.</t>
        </is>
      </c>
      <c r="AB200" s="168">
        <f>Sources!$C$17</f>
        <v/>
      </c>
      <c r="AC200" s="169">
        <f>Sources!$C$7</f>
        <v/>
      </c>
      <c r="AD200" s="170">
        <f>Sources!$C$8</f>
        <v/>
      </c>
      <c r="AE200" s="169">
        <f>Sources!$C$9</f>
        <v/>
      </c>
      <c r="AF200" s="167">
        <f>R200*AC200*Sources!$C$13</f>
        <v/>
      </c>
      <c r="AG200" s="168">
        <f>R200*AD200*Sources!$C$13</f>
        <v/>
      </c>
      <c r="AH200" s="167">
        <f>R200*AE200*Sources!$C$13</f>
        <v/>
      </c>
      <c r="AI200" s="47">
        <f>1+COUNTIFS($D$7:$D$406,D200,$Q$7:$Q$406,"&gt;"&amp;Q200)</f>
        <v/>
      </c>
      <c r="AJ200" s="47">
        <f>COUNTIF($D$7:$D$406,D200)</f>
        <v/>
      </c>
      <c r="AK200" s="168">
        <f>SUMIF($D$7:$D$406,D200,$Q$7:$Q$406)</f>
        <v/>
      </c>
      <c r="AL200" s="48" t="inlineStr">
        <is>
          <t>https://www.openstreetmap.org/?mlat=51.0775919&amp;mlon=13.7566889#map=19/51.0775919/13.7566889</t>
        </is>
      </c>
    </row>
    <row r="201" ht="15" customHeight="1" s="94">
      <c r="A201" s="47" t="n">
        <v>195</v>
      </c>
      <c r="B201" s="48" t="inlineStr">
        <is>
          <t>O0844</t>
        </is>
      </c>
      <c r="C201" s="48" t="inlineStr">
        <is>
          <t>Freiberger Straße / Hertha-Lindner-Straße</t>
        </is>
      </c>
      <c r="D201" s="48" t="inlineStr">
        <is>
          <t>Internationale Schule Dresden -Dresden International School (Schule in freier Trägerschaft)</t>
        </is>
      </c>
      <c r="E201" s="48" t="inlineStr">
        <is>
          <t>Annenstraße 9, 01067 Dresden</t>
        </is>
      </c>
      <c r="F201" s="48" t="inlineStr">
        <is>
          <t>Dresden</t>
        </is>
      </c>
      <c r="G201" s="165" t="n">
        <v>149</v>
      </c>
      <c r="H201" s="166" t="n">
        <v>13.729110437</v>
      </c>
      <c r="I201" s="166" t="n">
        <v>51.0509552600001</v>
      </c>
      <c r="J201" s="47">
        <f>COUNTIF(Accident_Events!$B$5:$B$4031,B201)</f>
        <v/>
      </c>
      <c r="K201" s="47">
        <f>COUNTIFS(Accident_Events!$B$5:$B$4031,B201,Accident_Events!$G$5:$G$4031,1)</f>
        <v/>
      </c>
      <c r="L201" s="47">
        <f>COUNTIFS(Accident_Events!$B$5:$B$4031,B201,Accident_Events!$G$5:$G$4031,2)</f>
        <v/>
      </c>
      <c r="M201" s="47">
        <f>COUNTIFS(Accident_Events!$B$5:$B$4031,B201,Accident_Events!$G$5:$G$4031,3)</f>
        <v/>
      </c>
      <c r="N201" s="167">
        <f>K201*Sources!$F$24</f>
        <v/>
      </c>
      <c r="O201" s="167">
        <f>L201*Sources!$F$25</f>
        <v/>
      </c>
      <c r="P201" s="167">
        <f>M201*Sources!$F$26</f>
        <v/>
      </c>
      <c r="Q201" s="168">
        <f>SUM(N201:P201)</f>
        <v/>
      </c>
      <c r="R201" s="167">
        <f>Q201/Sources!$C$6</f>
        <v/>
      </c>
      <c r="S201" s="48" t="inlineStr">
        <is>
          <t>Collector/connecting road</t>
        </is>
      </c>
      <c r="T201" s="48" t="inlineStr">
        <is>
          <t>Junction</t>
        </is>
      </c>
      <c r="U201" s="48" t="n">
        <v>2</v>
      </c>
      <c r="V201" s="48" t="inlineStr">
        <is>
          <t>yes</t>
        </is>
      </c>
      <c r="W201" s="48" t="inlineStr">
        <is>
          <t>yes</t>
        </is>
      </c>
      <c r="X201" s="48" t="inlineStr">
        <is>
          <t>not found</t>
        </is>
      </c>
      <c r="Y201" s="48" t="inlineStr">
        <is>
          <t>yes</t>
        </is>
      </c>
      <c r="Z201" s="53" t="inlineStr">
        <is>
          <t>B</t>
        </is>
      </c>
      <c r="AA201" s="53" t="inlineStr">
        <is>
          <t>Standard road area/main or collector road, or up to 3 lanes → cost class B.</t>
        </is>
      </c>
      <c r="AB201" s="168">
        <f>Sources!$C$17</f>
        <v/>
      </c>
      <c r="AC201" s="169">
        <f>Sources!$C$7</f>
        <v/>
      </c>
      <c r="AD201" s="170">
        <f>Sources!$C$8</f>
        <v/>
      </c>
      <c r="AE201" s="169">
        <f>Sources!$C$9</f>
        <v/>
      </c>
      <c r="AF201" s="167">
        <f>R201*AC201*Sources!$C$13</f>
        <v/>
      </c>
      <c r="AG201" s="168">
        <f>R201*AD201*Sources!$C$13</f>
        <v/>
      </c>
      <c r="AH201" s="167">
        <f>R201*AE201*Sources!$C$13</f>
        <v/>
      </c>
      <c r="AI201" s="47">
        <f>1+COUNTIFS($D$7:$D$406,D201,$Q$7:$Q$406,"&gt;"&amp;Q201)</f>
        <v/>
      </c>
      <c r="AJ201" s="47">
        <f>COUNTIF($D$7:$D$406,D201)</f>
        <v/>
      </c>
      <c r="AK201" s="168">
        <f>SUMIF($D$7:$D$406,D201,$Q$7:$Q$406)</f>
        <v/>
      </c>
      <c r="AL201" s="48" t="inlineStr">
        <is>
          <t>https://www.openstreetmap.org/?mlat=51.0509553&amp;mlon=13.7291104#map=19/51.0509553/13.7291104</t>
        </is>
      </c>
    </row>
    <row r="202" ht="15" customHeight="1" s="94">
      <c r="A202" s="47" t="n">
        <v>196</v>
      </c>
      <c r="B202" s="48" t="inlineStr">
        <is>
          <t>O1311</t>
        </is>
      </c>
      <c r="C202" s="48" t="inlineStr">
        <is>
          <t>Georgiring / Schützenstraße</t>
        </is>
      </c>
      <c r="D202" s="48" t="inlineStr">
        <is>
          <t>Abendgymnasium Leipzig</t>
        </is>
      </c>
      <c r="E202" s="48" t="inlineStr">
        <is>
          <t>Czermaks Garten 8, 04103 Leipzig</t>
        </is>
      </c>
      <c r="F202" s="48" t="inlineStr">
        <is>
          <t>Leipzig</t>
        </is>
      </c>
      <c r="G202" s="165" t="n">
        <v>336.4</v>
      </c>
      <c r="H202" s="166" t="n">
        <v>12.382756536</v>
      </c>
      <c r="I202" s="166" t="n">
        <v>51.340554644</v>
      </c>
      <c r="J202" s="47">
        <f>COUNTIF(Accident_Events!$B$5:$B$4031,B202)</f>
        <v/>
      </c>
      <c r="K202" s="47">
        <f>COUNTIFS(Accident_Events!$B$5:$B$4031,B202,Accident_Events!$G$5:$G$4031,1)</f>
        <v/>
      </c>
      <c r="L202" s="47">
        <f>COUNTIFS(Accident_Events!$B$5:$B$4031,B202,Accident_Events!$G$5:$G$4031,2)</f>
        <v/>
      </c>
      <c r="M202" s="47">
        <f>COUNTIFS(Accident_Events!$B$5:$B$4031,B202,Accident_Events!$G$5:$G$4031,3)</f>
        <v/>
      </c>
      <c r="N202" s="167">
        <f>K202*Sources!$F$24</f>
        <v/>
      </c>
      <c r="O202" s="167">
        <f>L202*Sources!$F$25</f>
        <v/>
      </c>
      <c r="P202" s="167">
        <f>M202*Sources!$F$26</f>
        <v/>
      </c>
      <c r="Q202" s="168">
        <f>SUM(N202:P202)</f>
        <v/>
      </c>
      <c r="R202" s="167">
        <f>Q202/Sources!$C$6</f>
        <v/>
      </c>
      <c r="S202" s="48" t="inlineStr">
        <is>
          <t>Major arterial road</t>
        </is>
      </c>
      <c r="T202" s="48" t="inlineStr">
        <is>
          <t>Junction</t>
        </is>
      </c>
      <c r="U202" s="48" t="n">
        <v>2</v>
      </c>
      <c r="V202" s="48" t="inlineStr">
        <is>
          <t>not found</t>
        </is>
      </c>
      <c r="W202" s="48" t="inlineStr">
        <is>
          <t>yes</t>
        </is>
      </c>
      <c r="X202" s="48" t="inlineStr">
        <is>
          <t>not found</t>
        </is>
      </c>
      <c r="Y202" s="48" t="inlineStr">
        <is>
          <t>yes</t>
        </is>
      </c>
      <c r="Z202" s="53" t="inlineStr">
        <is>
          <t>B</t>
        </is>
      </c>
      <c r="AA202" s="53" t="inlineStr">
        <is>
          <t>Standard road area/main or collector road, or up to 3 lanes → cost class B.</t>
        </is>
      </c>
      <c r="AB202" s="168">
        <f>Sources!$C$17</f>
        <v/>
      </c>
      <c r="AC202" s="169">
        <f>Sources!$C$7</f>
        <v/>
      </c>
      <c r="AD202" s="170">
        <f>Sources!$C$8</f>
        <v/>
      </c>
      <c r="AE202" s="169">
        <f>Sources!$C$9</f>
        <v/>
      </c>
      <c r="AF202" s="167">
        <f>R202*AC202*Sources!$C$13</f>
        <v/>
      </c>
      <c r="AG202" s="168">
        <f>R202*AD202*Sources!$C$13</f>
        <v/>
      </c>
      <c r="AH202" s="167">
        <f>R202*AE202*Sources!$C$13</f>
        <v/>
      </c>
      <c r="AI202" s="47">
        <f>1+COUNTIFS($D$7:$D$406,D202,$Q$7:$Q$406,"&gt;"&amp;Q202)</f>
        <v/>
      </c>
      <c r="AJ202" s="47">
        <f>COUNTIF($D$7:$D$406,D202)</f>
        <v/>
      </c>
      <c r="AK202" s="168">
        <f>SUMIF($D$7:$D$406,D202,$Q$7:$Q$406)</f>
        <v/>
      </c>
      <c r="AL202" s="48" t="inlineStr">
        <is>
          <t>https://www.openstreetmap.org/?mlat=51.3405546&amp;mlon=12.3827565#map=19/51.3405546/12.3827565</t>
        </is>
      </c>
    </row>
    <row r="203" ht="15" customHeight="1" s="94">
      <c r="A203" s="47" t="n">
        <v>197</v>
      </c>
      <c r="B203" s="48" t="inlineStr">
        <is>
          <t>O1442</t>
        </is>
      </c>
      <c r="C203" s="48" t="inlineStr">
        <is>
          <t>Nordstraße / Parthenstraße</t>
        </is>
      </c>
      <c r="D203" s="48" t="inlineStr">
        <is>
          <t>Ergänzungsschule für Game Design der Macromedia Akademie Leipzig (Schule in freier Trägerschaft)</t>
        </is>
      </c>
      <c r="E203" s="48" t="inlineStr">
        <is>
          <t>Nordstraße 3-15, 04105 Leipzig</t>
        </is>
      </c>
      <c r="F203" s="48" t="inlineStr">
        <is>
          <t>Leipzig</t>
        </is>
      </c>
      <c r="G203" s="165" t="n">
        <v>394.4</v>
      </c>
      <c r="H203" s="166" t="n">
        <v>12.3746343170001</v>
      </c>
      <c r="I203" s="166" t="n">
        <v>51.347985399</v>
      </c>
      <c r="J203" s="47">
        <f>COUNTIF(Accident_Events!$B$5:$B$4031,B203)</f>
        <v/>
      </c>
      <c r="K203" s="47">
        <f>COUNTIFS(Accident_Events!$B$5:$B$4031,B203,Accident_Events!$G$5:$G$4031,1)</f>
        <v/>
      </c>
      <c r="L203" s="47">
        <f>COUNTIFS(Accident_Events!$B$5:$B$4031,B203,Accident_Events!$G$5:$G$4031,2)</f>
        <v/>
      </c>
      <c r="M203" s="47">
        <f>COUNTIFS(Accident_Events!$B$5:$B$4031,B203,Accident_Events!$G$5:$G$4031,3)</f>
        <v/>
      </c>
      <c r="N203" s="167">
        <f>K203*Sources!$F$24</f>
        <v/>
      </c>
      <c r="O203" s="167">
        <f>L203*Sources!$F$25</f>
        <v/>
      </c>
      <c r="P203" s="167">
        <f>M203*Sources!$F$26</f>
        <v/>
      </c>
      <c r="Q203" s="168">
        <f>SUM(N203:P203)</f>
        <v/>
      </c>
      <c r="R203" s="167">
        <f>Q203/Sources!$C$6</f>
        <v/>
      </c>
      <c r="S203" s="48" t="inlineStr">
        <is>
          <t>Important main/connecting road</t>
        </is>
      </c>
      <c r="T203" s="48" t="inlineStr">
        <is>
          <t>Junction</t>
        </is>
      </c>
      <c r="U203" s="48" t="n">
        <v>3</v>
      </c>
      <c r="V203" s="48" t="inlineStr">
        <is>
          <t>not found</t>
        </is>
      </c>
      <c r="W203" s="48" t="inlineStr">
        <is>
          <t>not found</t>
        </is>
      </c>
      <c r="X203" s="48" t="inlineStr">
        <is>
          <t>not found</t>
        </is>
      </c>
      <c r="Y203" s="48" t="inlineStr">
        <is>
          <t>yes</t>
        </is>
      </c>
      <c r="Z203" s="53" t="inlineStr">
        <is>
          <t>B</t>
        </is>
      </c>
      <c r="AA203" s="53" t="inlineStr">
        <is>
          <t>Standard road area/main or collector road, or up to 3 lanes → cost class B.</t>
        </is>
      </c>
      <c r="AB203" s="168">
        <f>Sources!$C$17</f>
        <v/>
      </c>
      <c r="AC203" s="169">
        <f>Sources!$C$7</f>
        <v/>
      </c>
      <c r="AD203" s="170">
        <f>Sources!$C$8</f>
        <v/>
      </c>
      <c r="AE203" s="169">
        <f>Sources!$C$9</f>
        <v/>
      </c>
      <c r="AF203" s="167">
        <f>R203*AC203*Sources!$C$13</f>
        <v/>
      </c>
      <c r="AG203" s="168">
        <f>R203*AD203*Sources!$C$13</f>
        <v/>
      </c>
      <c r="AH203" s="167">
        <f>R203*AE203*Sources!$C$13</f>
        <v/>
      </c>
      <c r="AI203" s="47">
        <f>1+COUNTIFS($D$7:$D$406,D203,$Q$7:$Q$406,"&gt;"&amp;Q203)</f>
        <v/>
      </c>
      <c r="AJ203" s="47">
        <f>COUNTIF($D$7:$D$406,D203)</f>
        <v/>
      </c>
      <c r="AK203" s="168">
        <f>SUMIF($D$7:$D$406,D203,$Q$7:$Q$406)</f>
        <v/>
      </c>
      <c r="AL203" s="48" t="inlineStr">
        <is>
          <t>https://www.openstreetmap.org/?mlat=51.3479854&amp;mlon=12.3746343#map=19/51.3479854/12.3746343</t>
        </is>
      </c>
    </row>
    <row r="204" ht="15" customHeight="1" s="94">
      <c r="A204" s="47" t="n">
        <v>198</v>
      </c>
      <c r="B204" s="48" t="inlineStr">
        <is>
          <t>O1726</t>
        </is>
      </c>
      <c r="C204" s="48" t="inlineStr">
        <is>
          <t>Peterssteinweg / Dimitroffstraße</t>
        </is>
      </c>
      <c r="D204" s="48" t="inlineStr">
        <is>
          <t>Schule am Addis-Abeba-Platz - Grundschule der Stadt Leipzig</t>
        </is>
      </c>
      <c r="E204" s="48" t="inlineStr">
        <is>
          <t>Addis-Abeba-Platz 1, 04103 Leipzig</t>
        </is>
      </c>
      <c r="F204" s="48" t="inlineStr">
        <is>
          <t>Leipzig</t>
        </is>
      </c>
      <c r="G204" s="165" t="n">
        <v>433.1</v>
      </c>
      <c r="H204" s="166" t="n">
        <v>12.3739436830001</v>
      </c>
      <c r="I204" s="166" t="n">
        <v>51.334087755</v>
      </c>
      <c r="J204" s="47">
        <f>COUNTIF(Accident_Events!$B$5:$B$4031,B204)</f>
        <v/>
      </c>
      <c r="K204" s="47">
        <f>COUNTIFS(Accident_Events!$B$5:$B$4031,B204,Accident_Events!$G$5:$G$4031,1)</f>
        <v/>
      </c>
      <c r="L204" s="47">
        <f>COUNTIFS(Accident_Events!$B$5:$B$4031,B204,Accident_Events!$G$5:$G$4031,2)</f>
        <v/>
      </c>
      <c r="M204" s="47">
        <f>COUNTIFS(Accident_Events!$B$5:$B$4031,B204,Accident_Events!$G$5:$G$4031,3)</f>
        <v/>
      </c>
      <c r="N204" s="167">
        <f>K204*Sources!$F$24</f>
        <v/>
      </c>
      <c r="O204" s="167">
        <f>L204*Sources!$F$25</f>
        <v/>
      </c>
      <c r="P204" s="167">
        <f>M204*Sources!$F$26</f>
        <v/>
      </c>
      <c r="Q204" s="168">
        <f>SUM(N204:P204)</f>
        <v/>
      </c>
      <c r="R204" s="167">
        <f>Q204/Sources!$C$6</f>
        <v/>
      </c>
      <c r="S204" s="48" t="inlineStr">
        <is>
          <t>Important main/connecting road</t>
        </is>
      </c>
      <c r="T204" s="48" t="inlineStr">
        <is>
          <t>Junction</t>
        </is>
      </c>
      <c r="U204" s="48" t="n">
        <v>3</v>
      </c>
      <c r="V204" s="48" t="inlineStr">
        <is>
          <t>yes</t>
        </is>
      </c>
      <c r="W204" s="48" t="inlineStr">
        <is>
          <t>yes</t>
        </is>
      </c>
      <c r="X204" s="48" t="inlineStr">
        <is>
          <t>not found</t>
        </is>
      </c>
      <c r="Y204" s="48" t="inlineStr">
        <is>
          <t>yes</t>
        </is>
      </c>
      <c r="Z204" s="53" t="inlineStr">
        <is>
          <t>B</t>
        </is>
      </c>
      <c r="AA204" s="53" t="inlineStr">
        <is>
          <t>Standard road area/main or collector road, or up to 3 lanes → cost class B.</t>
        </is>
      </c>
      <c r="AB204" s="168">
        <f>Sources!$C$17</f>
        <v/>
      </c>
      <c r="AC204" s="169">
        <f>Sources!$C$7</f>
        <v/>
      </c>
      <c r="AD204" s="170">
        <f>Sources!$C$8</f>
        <v/>
      </c>
      <c r="AE204" s="169">
        <f>Sources!$C$9</f>
        <v/>
      </c>
      <c r="AF204" s="167">
        <f>R204*AC204*Sources!$C$13</f>
        <v/>
      </c>
      <c r="AG204" s="168">
        <f>R204*AD204*Sources!$C$13</f>
        <v/>
      </c>
      <c r="AH204" s="167">
        <f>R204*AE204*Sources!$C$13</f>
        <v/>
      </c>
      <c r="AI204" s="47">
        <f>1+COUNTIFS($D$7:$D$406,D204,$Q$7:$Q$406,"&gt;"&amp;Q204)</f>
        <v/>
      </c>
      <c r="AJ204" s="47">
        <f>COUNTIF($D$7:$D$406,D204)</f>
        <v/>
      </c>
      <c r="AK204" s="168">
        <f>SUMIF($D$7:$D$406,D204,$Q$7:$Q$406)</f>
        <v/>
      </c>
      <c r="AL204" s="48" t="inlineStr">
        <is>
          <t>https://www.openstreetmap.org/?mlat=51.3340878&amp;mlon=12.3739437#map=19/51.3340878/12.3739437</t>
        </is>
      </c>
    </row>
    <row r="205" ht="15" customHeight="1" s="94">
      <c r="A205" s="47" t="n">
        <v>199</v>
      </c>
      <c r="B205" s="48" t="inlineStr">
        <is>
          <t>O1733</t>
        </is>
      </c>
      <c r="C205" s="48" t="inlineStr">
        <is>
          <t>Grünewaldstraße / Roßplatz</t>
        </is>
      </c>
      <c r="D205" s="48" t="inlineStr">
        <is>
          <t>Schule am Addis-Abeba-Platz - Grundschule der Stadt Leipzig</t>
        </is>
      </c>
      <c r="E205" s="48" t="inlineStr">
        <is>
          <t>Addis-Abeba-Platz 1, 04103 Leipzig</t>
        </is>
      </c>
      <c r="F205" s="48" t="inlineStr">
        <is>
          <t>Leipzig</t>
        </is>
      </c>
      <c r="G205" s="165" t="n">
        <v>253.7</v>
      </c>
      <c r="H205" s="166" t="n">
        <v>12.378440309</v>
      </c>
      <c r="I205" s="166" t="n">
        <v>51.3357913315001</v>
      </c>
      <c r="J205" s="47">
        <f>COUNTIF(Accident_Events!$B$5:$B$4031,B205)</f>
        <v/>
      </c>
      <c r="K205" s="47">
        <f>COUNTIFS(Accident_Events!$B$5:$B$4031,B205,Accident_Events!$G$5:$G$4031,1)</f>
        <v/>
      </c>
      <c r="L205" s="47">
        <f>COUNTIFS(Accident_Events!$B$5:$B$4031,B205,Accident_Events!$G$5:$G$4031,2)</f>
        <v/>
      </c>
      <c r="M205" s="47">
        <f>COUNTIFS(Accident_Events!$B$5:$B$4031,B205,Accident_Events!$G$5:$G$4031,3)</f>
        <v/>
      </c>
      <c r="N205" s="167">
        <f>K205*Sources!$F$24</f>
        <v/>
      </c>
      <c r="O205" s="167">
        <f>L205*Sources!$F$25</f>
        <v/>
      </c>
      <c r="P205" s="167">
        <f>M205*Sources!$F$26</f>
        <v/>
      </c>
      <c r="Q205" s="168">
        <f>SUM(N205:P205)</f>
        <v/>
      </c>
      <c r="R205" s="167">
        <f>Q205/Sources!$C$6</f>
        <v/>
      </c>
      <c r="S205" s="48" t="inlineStr">
        <is>
          <t>Major arterial road</t>
        </is>
      </c>
      <c r="T205" s="48" t="inlineStr">
        <is>
          <t>Junction</t>
        </is>
      </c>
      <c r="U205" s="48" t="n">
        <v>4</v>
      </c>
      <c r="V205" s="48" t="inlineStr">
        <is>
          <t>yes</t>
        </is>
      </c>
      <c r="W205" s="48" t="inlineStr">
        <is>
          <t>yes</t>
        </is>
      </c>
      <c r="X205" s="48" t="inlineStr">
        <is>
          <t>not found</t>
        </is>
      </c>
      <c r="Y205" s="48" t="inlineStr">
        <is>
          <t>yes</t>
        </is>
      </c>
      <c r="Z205" s="53" t="inlineStr">
        <is>
          <t>C</t>
        </is>
      </c>
      <c r="AA205" s="53" t="inlineStr">
        <is>
          <t>4 or more lanes: large road cross-section → cost class C.</t>
        </is>
      </c>
      <c r="AB205" s="168">
        <f>Sources!$C$17</f>
        <v/>
      </c>
      <c r="AC205" s="169">
        <f>Sources!$C$7</f>
        <v/>
      </c>
      <c r="AD205" s="170">
        <f>Sources!$C$8</f>
        <v/>
      </c>
      <c r="AE205" s="169">
        <f>Sources!$C$9</f>
        <v/>
      </c>
      <c r="AF205" s="167">
        <f>R205*AC205*Sources!$C$13</f>
        <v/>
      </c>
      <c r="AG205" s="168">
        <f>R205*AD205*Sources!$C$13</f>
        <v/>
      </c>
      <c r="AH205" s="167">
        <f>R205*AE205*Sources!$C$13</f>
        <v/>
      </c>
      <c r="AI205" s="47">
        <f>1+COUNTIFS($D$7:$D$406,D205,$Q$7:$Q$406,"&gt;"&amp;Q205)</f>
        <v/>
      </c>
      <c r="AJ205" s="47">
        <f>COUNTIF($D$7:$D$406,D205)</f>
        <v/>
      </c>
      <c r="AK205" s="168">
        <f>SUMIF($D$7:$D$406,D205,$Q$7:$Q$406)</f>
        <v/>
      </c>
      <c r="AL205" s="48" t="inlineStr">
        <is>
          <t>https://www.openstreetmap.org/?mlat=51.3357913&amp;mlon=12.3784403#map=19/51.3357913/12.3784403</t>
        </is>
      </c>
    </row>
    <row r="206" ht="15" customHeight="1" s="94">
      <c r="A206" s="47" t="n">
        <v>200</v>
      </c>
      <c r="B206" s="48" t="inlineStr">
        <is>
          <t>O2152</t>
        </is>
      </c>
      <c r="C206" s="48" t="inlineStr">
        <is>
          <t>Leipziger Straße / Manteuffelstraße</t>
        </is>
      </c>
      <c r="D206" s="48" t="inlineStr">
        <is>
          <t>Regenbogenschule - Grundschule der Stadt Taucha</t>
        </is>
      </c>
      <c r="E206" s="48" t="inlineStr">
        <is>
          <t>Rudolf-Breitscheid-Straße 1, 04425 Taucha</t>
        </is>
      </c>
      <c r="F206" s="48" t="inlineStr">
        <is>
          <t>Taucha</t>
        </is>
      </c>
      <c r="G206" s="165" t="n">
        <v>350.8</v>
      </c>
      <c r="H206" s="166" t="n">
        <v>12.482782274</v>
      </c>
      <c r="I206" s="166" t="n">
        <v>51.3752938270001</v>
      </c>
      <c r="J206" s="47">
        <f>COUNTIF(Accident_Events!$B$5:$B$4031,B206)</f>
        <v/>
      </c>
      <c r="K206" s="47">
        <f>COUNTIFS(Accident_Events!$B$5:$B$4031,B206,Accident_Events!$G$5:$G$4031,1)</f>
        <v/>
      </c>
      <c r="L206" s="47">
        <f>COUNTIFS(Accident_Events!$B$5:$B$4031,B206,Accident_Events!$G$5:$G$4031,2)</f>
        <v/>
      </c>
      <c r="M206" s="47">
        <f>COUNTIFS(Accident_Events!$B$5:$B$4031,B206,Accident_Events!$G$5:$G$4031,3)</f>
        <v/>
      </c>
      <c r="N206" s="167">
        <f>K206*Sources!$F$24</f>
        <v/>
      </c>
      <c r="O206" s="167">
        <f>L206*Sources!$F$25</f>
        <v/>
      </c>
      <c r="P206" s="167">
        <f>M206*Sources!$F$26</f>
        <v/>
      </c>
      <c r="Q206" s="168">
        <f>SUM(N206:P206)</f>
        <v/>
      </c>
      <c r="R206" s="167">
        <f>Q206/Sources!$C$6</f>
        <v/>
      </c>
      <c r="S206" s="48" t="inlineStr">
        <is>
          <t>Major arterial road</t>
        </is>
      </c>
      <c r="T206" s="48" t="inlineStr">
        <is>
          <t>Junction</t>
        </is>
      </c>
      <c r="U206" s="48" t="n">
        <v>4</v>
      </c>
      <c r="V206" s="48" t="inlineStr">
        <is>
          <t>not found</t>
        </is>
      </c>
      <c r="W206" s="48" t="inlineStr">
        <is>
          <t>yes</t>
        </is>
      </c>
      <c r="X206" s="48" t="inlineStr">
        <is>
          <t>not found</t>
        </is>
      </c>
      <c r="Y206" s="48" t="inlineStr">
        <is>
          <t>yes</t>
        </is>
      </c>
      <c r="Z206" s="53" t="inlineStr">
        <is>
          <t>C</t>
        </is>
      </c>
      <c r="AA206" s="53" t="inlineStr">
        <is>
          <t>4 or more lanes: large road cross-section → cost class C.</t>
        </is>
      </c>
      <c r="AB206" s="168">
        <f>Sources!$C$17</f>
        <v/>
      </c>
      <c r="AC206" s="169">
        <f>Sources!$C$7</f>
        <v/>
      </c>
      <c r="AD206" s="170">
        <f>Sources!$C$8</f>
        <v/>
      </c>
      <c r="AE206" s="169">
        <f>Sources!$C$9</f>
        <v/>
      </c>
      <c r="AF206" s="167">
        <f>R206*AC206*Sources!$C$13</f>
        <v/>
      </c>
      <c r="AG206" s="168">
        <f>R206*AD206*Sources!$C$13</f>
        <v/>
      </c>
      <c r="AH206" s="167">
        <f>R206*AE206*Sources!$C$13</f>
        <v/>
      </c>
      <c r="AI206" s="47">
        <f>1+COUNTIFS($D$7:$D$406,D206,$Q$7:$Q$406,"&gt;"&amp;Q206)</f>
        <v/>
      </c>
      <c r="AJ206" s="47">
        <f>COUNTIF($D$7:$D$406,D206)</f>
        <v/>
      </c>
      <c r="AK206" s="168">
        <f>SUMIF($D$7:$D$406,D206,$Q$7:$Q$406)</f>
        <v/>
      </c>
      <c r="AL206" s="48" t="inlineStr">
        <is>
          <t>https://www.openstreetmap.org/?mlat=51.3752938&amp;mlon=12.4827823#map=19/51.3752938/12.4827823</t>
        </is>
      </c>
    </row>
    <row r="207" ht="15" customHeight="1" s="94">
      <c r="A207" s="47" t="n">
        <v>201</v>
      </c>
      <c r="B207" s="48" t="inlineStr">
        <is>
          <t>O0700</t>
        </is>
      </c>
      <c r="C207" s="48" t="inlineStr">
        <is>
          <t>Schweriner Straße / Könneritzstraße</t>
        </is>
      </c>
      <c r="D207" s="48" t="inlineStr">
        <is>
          <t>Fachoberschule mit den Fachrichtungen Gesundheit und Soziales, Gestaltung und Wirtschaft und Verwaltung der Privaten Schule IBB gGmbH Dresden (Schule in freier Trägerschaft)</t>
        </is>
      </c>
      <c r="E207" s="48" t="inlineStr">
        <is>
          <t>Schumannstraße 21, 01307 Dresden</t>
        </is>
      </c>
      <c r="F207" s="48" t="inlineStr">
        <is>
          <t>Dresden</t>
        </is>
      </c>
      <c r="G207" s="165" t="n">
        <v>48.9</v>
      </c>
      <c r="H207" s="166" t="n">
        <v>13.722200188</v>
      </c>
      <c r="I207" s="166" t="n">
        <v>51.0540848060001</v>
      </c>
      <c r="J207" s="47">
        <f>COUNTIF(Accident_Events!$B$5:$B$4031,B207)</f>
        <v/>
      </c>
      <c r="K207" s="47">
        <f>COUNTIFS(Accident_Events!$B$5:$B$4031,B207,Accident_Events!$G$5:$G$4031,1)</f>
        <v/>
      </c>
      <c r="L207" s="47">
        <f>COUNTIFS(Accident_Events!$B$5:$B$4031,B207,Accident_Events!$G$5:$G$4031,2)</f>
        <v/>
      </c>
      <c r="M207" s="47">
        <f>COUNTIFS(Accident_Events!$B$5:$B$4031,B207,Accident_Events!$G$5:$G$4031,3)</f>
        <v/>
      </c>
      <c r="N207" s="167">
        <f>K207*Sources!$F$24</f>
        <v/>
      </c>
      <c r="O207" s="167">
        <f>L207*Sources!$F$25</f>
        <v/>
      </c>
      <c r="P207" s="167">
        <f>M207*Sources!$F$26</f>
        <v/>
      </c>
      <c r="Q207" s="168">
        <f>SUM(N207:P207)</f>
        <v/>
      </c>
      <c r="R207" s="167">
        <f>Q207/Sources!$C$6</f>
        <v/>
      </c>
      <c r="S207" s="48" t="inlineStr">
        <is>
          <t>Major arterial road</t>
        </is>
      </c>
      <c r="T207" s="48" t="inlineStr">
        <is>
          <t>Junction</t>
        </is>
      </c>
      <c r="U207" s="48" t="n">
        <v>4</v>
      </c>
      <c r="V207" s="48" t="inlineStr">
        <is>
          <t>yes</t>
        </is>
      </c>
      <c r="W207" s="48" t="inlineStr">
        <is>
          <t>yes</t>
        </is>
      </c>
      <c r="X207" s="48" t="inlineStr">
        <is>
          <t>not found</t>
        </is>
      </c>
      <c r="Y207" s="48" t="inlineStr">
        <is>
          <t>yes</t>
        </is>
      </c>
      <c r="Z207" s="53" t="inlineStr">
        <is>
          <t>C</t>
        </is>
      </c>
      <c r="AA207" s="53" t="inlineStr">
        <is>
          <t>4 or more lanes: large road cross-section → cost class C.</t>
        </is>
      </c>
      <c r="AB207" s="168">
        <f>Sources!$C$17</f>
        <v/>
      </c>
      <c r="AC207" s="169">
        <f>Sources!$C$7</f>
        <v/>
      </c>
      <c r="AD207" s="170">
        <f>Sources!$C$8</f>
        <v/>
      </c>
      <c r="AE207" s="169">
        <f>Sources!$C$9</f>
        <v/>
      </c>
      <c r="AF207" s="167">
        <f>R207*AC207*Sources!$C$13</f>
        <v/>
      </c>
      <c r="AG207" s="168">
        <f>R207*AD207*Sources!$C$13</f>
        <v/>
      </c>
      <c r="AH207" s="167">
        <f>R207*AE207*Sources!$C$13</f>
        <v/>
      </c>
      <c r="AI207" s="47">
        <f>1+COUNTIFS($D$7:$D$406,D207,$Q$7:$Q$406,"&gt;"&amp;Q207)</f>
        <v/>
      </c>
      <c r="AJ207" s="47">
        <f>COUNTIF($D$7:$D$406,D207)</f>
        <v/>
      </c>
      <c r="AK207" s="168">
        <f>SUMIF($D$7:$D$406,D207,$Q$7:$Q$406)</f>
        <v/>
      </c>
      <c r="AL207" s="48" t="inlineStr">
        <is>
          <t>https://www.openstreetmap.org/?mlat=51.0540848&amp;mlon=13.7222002#map=19/51.0540848/13.7222002</t>
        </is>
      </c>
    </row>
    <row r="208" ht="15" customHeight="1" s="94">
      <c r="A208" s="47" t="n">
        <v>202</v>
      </c>
      <c r="B208" s="48" t="inlineStr">
        <is>
          <t>O0212</t>
        </is>
      </c>
      <c r="C208" s="48" t="inlineStr">
        <is>
          <t>Bahnhofstraße / Zentralhaltestelle</t>
        </is>
      </c>
      <c r="D208" s="48" t="inlineStr">
        <is>
          <t>Julius-Adolph-Stöckhardt-Gymnasium, Freie Fachoberschule (Schule in freier Trägerschaft)</t>
        </is>
      </c>
      <c r="E208" s="48" t="inlineStr">
        <is>
          <t>Rathausstraße 7, 09111 Chemnitz</t>
        </is>
      </c>
      <c r="F208" s="48" t="inlineStr">
        <is>
          <t>Chemnitz</t>
        </is>
      </c>
      <c r="G208" s="165" t="n">
        <v>71</v>
      </c>
      <c r="H208" s="166" t="n">
        <v>12.9225674350001</v>
      </c>
      <c r="I208" s="166" t="n">
        <v>50.8316476590001</v>
      </c>
      <c r="J208" s="47">
        <f>COUNTIF(Accident_Events!$B$5:$B$4031,B208)</f>
        <v/>
      </c>
      <c r="K208" s="47">
        <f>COUNTIFS(Accident_Events!$B$5:$B$4031,B208,Accident_Events!$G$5:$G$4031,1)</f>
        <v/>
      </c>
      <c r="L208" s="47">
        <f>COUNTIFS(Accident_Events!$B$5:$B$4031,B208,Accident_Events!$G$5:$G$4031,2)</f>
        <v/>
      </c>
      <c r="M208" s="47">
        <f>COUNTIFS(Accident_Events!$B$5:$B$4031,B208,Accident_Events!$G$5:$G$4031,3)</f>
        <v/>
      </c>
      <c r="N208" s="167">
        <f>K208*Sources!$F$24</f>
        <v/>
      </c>
      <c r="O208" s="167">
        <f>L208*Sources!$F$25</f>
        <v/>
      </c>
      <c r="P208" s="167">
        <f>M208*Sources!$F$26</f>
        <v/>
      </c>
      <c r="Q208" s="168">
        <f>SUM(N208:P208)</f>
        <v/>
      </c>
      <c r="R208" s="167">
        <f>Q208/Sources!$C$6</f>
        <v/>
      </c>
      <c r="S208" s="48" t="inlineStr">
        <is>
          <t>Major arterial road</t>
        </is>
      </c>
      <c r="T208" s="48" t="inlineStr">
        <is>
          <t>Junction</t>
        </is>
      </c>
      <c r="U208" s="48" t="n">
        <v>2</v>
      </c>
      <c r="V208" s="48" t="inlineStr">
        <is>
          <t>yes</t>
        </is>
      </c>
      <c r="W208" s="48" t="inlineStr">
        <is>
          <t>yes</t>
        </is>
      </c>
      <c r="X208" s="48" t="inlineStr">
        <is>
          <t>not found</t>
        </is>
      </c>
      <c r="Y208" s="48" t="inlineStr">
        <is>
          <t>yes</t>
        </is>
      </c>
      <c r="Z208" s="53" t="inlineStr">
        <is>
          <t>B</t>
        </is>
      </c>
      <c r="AA208" s="53" t="inlineStr">
        <is>
          <t>Standard road area/main or collector road, or up to 3 lanes → cost class B.</t>
        </is>
      </c>
      <c r="AB208" s="168">
        <f>Sources!$C$17</f>
        <v/>
      </c>
      <c r="AC208" s="169">
        <f>Sources!$C$7</f>
        <v/>
      </c>
      <c r="AD208" s="170">
        <f>Sources!$C$8</f>
        <v/>
      </c>
      <c r="AE208" s="169">
        <f>Sources!$C$9</f>
        <v/>
      </c>
      <c r="AF208" s="167">
        <f>R208*AC208*Sources!$C$13</f>
        <v/>
      </c>
      <c r="AG208" s="168">
        <f>R208*AD208*Sources!$C$13</f>
        <v/>
      </c>
      <c r="AH208" s="167">
        <f>R208*AE208*Sources!$C$13</f>
        <v/>
      </c>
      <c r="AI208" s="47">
        <f>1+COUNTIFS($D$7:$D$406,D208,$Q$7:$Q$406,"&gt;"&amp;Q208)</f>
        <v/>
      </c>
      <c r="AJ208" s="47">
        <f>COUNTIF($D$7:$D$406,D208)</f>
        <v/>
      </c>
      <c r="AK208" s="168">
        <f>SUMIF($D$7:$D$406,D208,$Q$7:$Q$406)</f>
        <v/>
      </c>
      <c r="AL208" s="48" t="inlineStr">
        <is>
          <t>https://www.openstreetmap.org/?mlat=50.8316477&amp;mlon=12.9225674#map=19/50.8316477/12.9225674</t>
        </is>
      </c>
    </row>
    <row r="209" ht="15" customHeight="1" s="94">
      <c r="A209" s="47" t="n">
        <v>203</v>
      </c>
      <c r="B209" s="48" t="inlineStr">
        <is>
          <t>O0366</t>
        </is>
      </c>
      <c r="C209" s="48" t="inlineStr">
        <is>
          <t>Budapester Straße / Schweizer Straße</t>
        </is>
      </c>
      <c r="D209" s="48" t="inlineStr">
        <is>
          <t>14. Grundschule Dresden "Im Schweizer Viertel"</t>
        </is>
      </c>
      <c r="E209" s="48" t="inlineStr">
        <is>
          <t>Schweizer Straße 7, 01069 Dresden</t>
        </is>
      </c>
      <c r="F209" s="48" t="inlineStr">
        <is>
          <t>Dresden</t>
        </is>
      </c>
      <c r="G209" s="165" t="n">
        <v>409.4</v>
      </c>
      <c r="H209" s="166" t="n">
        <v>13.7214253675001</v>
      </c>
      <c r="I209" s="166" t="n">
        <v>51.0417597075</v>
      </c>
      <c r="J209" s="47">
        <f>COUNTIF(Accident_Events!$B$5:$B$4031,B209)</f>
        <v/>
      </c>
      <c r="K209" s="47">
        <f>COUNTIFS(Accident_Events!$B$5:$B$4031,B209,Accident_Events!$G$5:$G$4031,1)</f>
        <v/>
      </c>
      <c r="L209" s="47">
        <f>COUNTIFS(Accident_Events!$B$5:$B$4031,B209,Accident_Events!$G$5:$G$4031,2)</f>
        <v/>
      </c>
      <c r="M209" s="47">
        <f>COUNTIFS(Accident_Events!$B$5:$B$4031,B209,Accident_Events!$G$5:$G$4031,3)</f>
        <v/>
      </c>
      <c r="N209" s="167">
        <f>K209*Sources!$F$24</f>
        <v/>
      </c>
      <c r="O209" s="167">
        <f>L209*Sources!$F$25</f>
        <v/>
      </c>
      <c r="P209" s="167">
        <f>M209*Sources!$F$26</f>
        <v/>
      </c>
      <c r="Q209" s="168">
        <f>SUM(N209:P209)</f>
        <v/>
      </c>
      <c r="R209" s="167">
        <f>Q209/Sources!$C$6</f>
        <v/>
      </c>
      <c r="S209" s="48" t="inlineStr">
        <is>
          <t>Major arterial road</t>
        </is>
      </c>
      <c r="T209" s="48" t="inlineStr">
        <is>
          <t>Junction</t>
        </is>
      </c>
      <c r="U209" s="48" t="n">
        <v>3</v>
      </c>
      <c r="V209" s="48" t="inlineStr">
        <is>
          <t>yes</t>
        </is>
      </c>
      <c r="W209" s="48" t="inlineStr">
        <is>
          <t>yes</t>
        </is>
      </c>
      <c r="X209" s="48" t="inlineStr">
        <is>
          <t>not found</t>
        </is>
      </c>
      <c r="Y209" s="48" t="inlineStr">
        <is>
          <t>yes</t>
        </is>
      </c>
      <c r="Z209" s="53" t="inlineStr">
        <is>
          <t>B</t>
        </is>
      </c>
      <c r="AA209" s="53" t="inlineStr">
        <is>
          <t>Standard road area/main or collector road, or up to 3 lanes → cost class B.</t>
        </is>
      </c>
      <c r="AB209" s="168">
        <f>Sources!$C$17</f>
        <v/>
      </c>
      <c r="AC209" s="169">
        <f>Sources!$C$7</f>
        <v/>
      </c>
      <c r="AD209" s="170">
        <f>Sources!$C$8</f>
        <v/>
      </c>
      <c r="AE209" s="169">
        <f>Sources!$C$9</f>
        <v/>
      </c>
      <c r="AF209" s="167">
        <f>R209*AC209*Sources!$C$13</f>
        <v/>
      </c>
      <c r="AG209" s="168">
        <f>R209*AD209*Sources!$C$13</f>
        <v/>
      </c>
      <c r="AH209" s="167">
        <f>R209*AE209*Sources!$C$13</f>
        <v/>
      </c>
      <c r="AI209" s="47">
        <f>1+COUNTIFS($D$7:$D$406,D209,$Q$7:$Q$406,"&gt;"&amp;Q209)</f>
        <v/>
      </c>
      <c r="AJ209" s="47">
        <f>COUNTIF($D$7:$D$406,D209)</f>
        <v/>
      </c>
      <c r="AK209" s="168">
        <f>SUMIF($D$7:$D$406,D209,$Q$7:$Q$406)</f>
        <v/>
      </c>
      <c r="AL209" s="48" t="inlineStr">
        <is>
          <t>https://www.openstreetmap.org/?mlat=51.0417597&amp;mlon=13.7214254#map=19/51.0417597/13.7214254</t>
        </is>
      </c>
    </row>
    <row r="210" ht="15" customHeight="1" s="94">
      <c r="A210" s="47" t="n">
        <v>204</v>
      </c>
      <c r="B210" s="48" t="inlineStr">
        <is>
          <t>O0431</t>
        </is>
      </c>
      <c r="C210" s="48" t="inlineStr">
        <is>
          <t>Bodenbacher Straße / Rennplatzstraße</t>
        </is>
      </c>
      <c r="D210" s="48" t="inlineStr">
        <is>
          <t>33. Grundschule Dresden</t>
        </is>
      </c>
      <c r="E210" s="48" t="inlineStr">
        <is>
          <t>Schilfweg 3, 01237 Dresden</t>
        </is>
      </c>
      <c r="F210" s="48" t="inlineStr">
        <is>
          <t>Dresden</t>
        </is>
      </c>
      <c r="G210" s="165" t="n">
        <v>293.2</v>
      </c>
      <c r="H210" s="166" t="n">
        <v>13.8005555710001</v>
      </c>
      <c r="I210" s="166" t="n">
        <v>51.027277751</v>
      </c>
      <c r="J210" s="47">
        <f>COUNTIF(Accident_Events!$B$5:$B$4031,B210)</f>
        <v/>
      </c>
      <c r="K210" s="47">
        <f>COUNTIFS(Accident_Events!$B$5:$B$4031,B210,Accident_Events!$G$5:$G$4031,1)</f>
        <v/>
      </c>
      <c r="L210" s="47">
        <f>COUNTIFS(Accident_Events!$B$5:$B$4031,B210,Accident_Events!$G$5:$G$4031,2)</f>
        <v/>
      </c>
      <c r="M210" s="47">
        <f>COUNTIFS(Accident_Events!$B$5:$B$4031,B210,Accident_Events!$G$5:$G$4031,3)</f>
        <v/>
      </c>
      <c r="N210" s="167">
        <f>K210*Sources!$F$24</f>
        <v/>
      </c>
      <c r="O210" s="167">
        <f>L210*Sources!$F$25</f>
        <v/>
      </c>
      <c r="P210" s="167">
        <f>M210*Sources!$F$26</f>
        <v/>
      </c>
      <c r="Q210" s="168">
        <f>SUM(N210:P210)</f>
        <v/>
      </c>
      <c r="R210" s="167">
        <f>Q210/Sources!$C$6</f>
        <v/>
      </c>
      <c r="S210" s="48" t="inlineStr">
        <is>
          <t>Important main/connecting road</t>
        </is>
      </c>
      <c r="T210" s="48" t="inlineStr">
        <is>
          <t>Junction</t>
        </is>
      </c>
      <c r="U210" s="48" t="n">
        <v>5</v>
      </c>
      <c r="V210" s="48" t="inlineStr">
        <is>
          <t>yes</t>
        </is>
      </c>
      <c r="W210" s="48" t="inlineStr">
        <is>
          <t>yes</t>
        </is>
      </c>
      <c r="X210" s="48" t="inlineStr">
        <is>
          <t>not found</t>
        </is>
      </c>
      <c r="Y210" s="48" t="inlineStr">
        <is>
          <t>yes</t>
        </is>
      </c>
      <c r="Z210" s="53" t="inlineStr">
        <is>
          <t>C</t>
        </is>
      </c>
      <c r="AA210" s="53" t="inlineStr">
        <is>
          <t>4 or more lanes: large road cross-section → cost class C.</t>
        </is>
      </c>
      <c r="AB210" s="168">
        <f>Sources!$C$17</f>
        <v/>
      </c>
      <c r="AC210" s="169">
        <f>Sources!$C$7</f>
        <v/>
      </c>
      <c r="AD210" s="170">
        <f>Sources!$C$8</f>
        <v/>
      </c>
      <c r="AE210" s="169">
        <f>Sources!$C$9</f>
        <v/>
      </c>
      <c r="AF210" s="167">
        <f>R210*AC210*Sources!$C$13</f>
        <v/>
      </c>
      <c r="AG210" s="168">
        <f>R210*AD210*Sources!$C$13</f>
        <v/>
      </c>
      <c r="AH210" s="167">
        <f>R210*AE210*Sources!$C$13</f>
        <v/>
      </c>
      <c r="AI210" s="47">
        <f>1+COUNTIFS($D$7:$D$406,D210,$Q$7:$Q$406,"&gt;"&amp;Q210)</f>
        <v/>
      </c>
      <c r="AJ210" s="47">
        <f>COUNTIF($D$7:$D$406,D210)</f>
        <v/>
      </c>
      <c r="AK210" s="168">
        <f>SUMIF($D$7:$D$406,D210,$Q$7:$Q$406)</f>
        <v/>
      </c>
      <c r="AL210" s="48" t="inlineStr">
        <is>
          <t>https://www.openstreetmap.org/?mlat=51.0272778&amp;mlon=13.8005556#map=19/51.0272778/13.8005556</t>
        </is>
      </c>
    </row>
    <row r="211" ht="15" customHeight="1" s="94">
      <c r="A211" s="47" t="n">
        <v>205</v>
      </c>
      <c r="B211" s="48" t="inlineStr">
        <is>
          <t>O0598</t>
        </is>
      </c>
      <c r="C211" s="48" t="inlineStr">
        <is>
          <t>Sachsenplatz / Terrassenufer</t>
        </is>
      </c>
      <c r="D211" s="48" t="inlineStr">
        <is>
          <t>Bertolt-Brecht-Gymnasium Dresden</t>
        </is>
      </c>
      <c r="E211" s="48" t="inlineStr">
        <is>
          <t>Terrassenufer 15, 01069 Dresden</t>
        </is>
      </c>
      <c r="F211" s="48" t="inlineStr">
        <is>
          <t>Dresden</t>
        </is>
      </c>
      <c r="G211" s="165" t="n">
        <v>436.1</v>
      </c>
      <c r="H211" s="166" t="n">
        <v>13.7551968230001</v>
      </c>
      <c r="I211" s="166" t="n">
        <v>51.0555381890001</v>
      </c>
      <c r="J211" s="47">
        <f>COUNTIF(Accident_Events!$B$5:$B$4031,B211)</f>
        <v/>
      </c>
      <c r="K211" s="47">
        <f>COUNTIFS(Accident_Events!$B$5:$B$4031,B211,Accident_Events!$G$5:$G$4031,1)</f>
        <v/>
      </c>
      <c r="L211" s="47">
        <f>COUNTIFS(Accident_Events!$B$5:$B$4031,B211,Accident_Events!$G$5:$G$4031,2)</f>
        <v/>
      </c>
      <c r="M211" s="47">
        <f>COUNTIFS(Accident_Events!$B$5:$B$4031,B211,Accident_Events!$G$5:$G$4031,3)</f>
        <v/>
      </c>
      <c r="N211" s="167">
        <f>K211*Sources!$F$24</f>
        <v/>
      </c>
      <c r="O211" s="167">
        <f>L211*Sources!$F$25</f>
        <v/>
      </c>
      <c r="P211" s="167">
        <f>M211*Sources!$F$26</f>
        <v/>
      </c>
      <c r="Q211" s="168">
        <f>SUM(N211:P211)</f>
        <v/>
      </c>
      <c r="R211" s="167">
        <f>Q211/Sources!$C$6</f>
        <v/>
      </c>
      <c r="S211" s="48" t="inlineStr">
        <is>
          <t>Important main/connecting road</t>
        </is>
      </c>
      <c r="T211" s="48" t="inlineStr">
        <is>
          <t>Junction</t>
        </is>
      </c>
      <c r="U211" s="48" t="n">
        <v>3</v>
      </c>
      <c r="V211" s="48" t="inlineStr">
        <is>
          <t>not found</t>
        </is>
      </c>
      <c r="W211" s="48" t="inlineStr">
        <is>
          <t>yes</t>
        </is>
      </c>
      <c r="X211" s="48" t="inlineStr">
        <is>
          <t>not found</t>
        </is>
      </c>
      <c r="Y211" s="48" t="inlineStr">
        <is>
          <t>yes</t>
        </is>
      </c>
      <c r="Z211" s="53" t="inlineStr">
        <is>
          <t>B</t>
        </is>
      </c>
      <c r="AA211" s="53" t="inlineStr">
        <is>
          <t>Standard road area/main or collector road, or up to 3 lanes → cost class B.</t>
        </is>
      </c>
      <c r="AB211" s="168">
        <f>Sources!$C$17</f>
        <v/>
      </c>
      <c r="AC211" s="169">
        <f>Sources!$C$7</f>
        <v/>
      </c>
      <c r="AD211" s="170">
        <f>Sources!$C$8</f>
        <v/>
      </c>
      <c r="AE211" s="169">
        <f>Sources!$C$9</f>
        <v/>
      </c>
      <c r="AF211" s="167">
        <f>R211*AC211*Sources!$C$13</f>
        <v/>
      </c>
      <c r="AG211" s="168">
        <f>R211*AD211*Sources!$C$13</f>
        <v/>
      </c>
      <c r="AH211" s="167">
        <f>R211*AE211*Sources!$C$13</f>
        <v/>
      </c>
      <c r="AI211" s="47">
        <f>1+COUNTIFS($D$7:$D$406,D211,$Q$7:$Q$406,"&gt;"&amp;Q211)</f>
        <v/>
      </c>
      <c r="AJ211" s="47">
        <f>COUNTIF($D$7:$D$406,D211)</f>
        <v/>
      </c>
      <c r="AK211" s="168">
        <f>SUMIF($D$7:$D$406,D211,$Q$7:$Q$406)</f>
        <v/>
      </c>
      <c r="AL211" s="48" t="inlineStr">
        <is>
          <t>https://www.openstreetmap.org/?mlat=51.0555382&amp;mlon=13.7551968#map=19/51.0555382/13.7551968</t>
        </is>
      </c>
    </row>
    <row r="212" ht="15" customHeight="1" s="94">
      <c r="A212" s="47" t="n">
        <v>206</v>
      </c>
      <c r="B212" s="48" t="inlineStr">
        <is>
          <t>O0767</t>
        </is>
      </c>
      <c r="C212" s="48" t="inlineStr">
        <is>
          <t>Hans-Grundig-Straße / Striesener Straße</t>
        </is>
      </c>
      <c r="D212" s="48" t="inlineStr">
        <is>
          <t>Förderzentrum „Dinglingerschule“ Dresden mit dem Förderschwerpunkt Lernen</t>
        </is>
      </c>
      <c r="E212" s="48" t="inlineStr">
        <is>
          <t>Dinglingerstraße 4, 01307 Dresden</t>
        </is>
      </c>
      <c r="F212" s="48" t="inlineStr">
        <is>
          <t>Dresden</t>
        </is>
      </c>
      <c r="G212" s="165" t="n">
        <v>128.8</v>
      </c>
      <c r="H212" s="166" t="n">
        <v>13.7606746625001</v>
      </c>
      <c r="I212" s="166" t="n">
        <v>51.0491964815001</v>
      </c>
      <c r="J212" s="47">
        <f>COUNTIF(Accident_Events!$B$5:$B$4031,B212)</f>
        <v/>
      </c>
      <c r="K212" s="47">
        <f>COUNTIFS(Accident_Events!$B$5:$B$4031,B212,Accident_Events!$G$5:$G$4031,1)</f>
        <v/>
      </c>
      <c r="L212" s="47">
        <f>COUNTIFS(Accident_Events!$B$5:$B$4031,B212,Accident_Events!$G$5:$G$4031,2)</f>
        <v/>
      </c>
      <c r="M212" s="47">
        <f>COUNTIFS(Accident_Events!$B$5:$B$4031,B212,Accident_Events!$G$5:$G$4031,3)</f>
        <v/>
      </c>
      <c r="N212" s="167">
        <f>K212*Sources!$F$24</f>
        <v/>
      </c>
      <c r="O212" s="167">
        <f>L212*Sources!$F$25</f>
        <v/>
      </c>
      <c r="P212" s="167">
        <f>M212*Sources!$F$26</f>
        <v/>
      </c>
      <c r="Q212" s="168">
        <f>SUM(N212:P212)</f>
        <v/>
      </c>
      <c r="R212" s="167">
        <f>Q212/Sources!$C$6</f>
        <v/>
      </c>
      <c r="S212" s="48" t="inlineStr">
        <is>
          <t>Important main/connecting road</t>
        </is>
      </c>
      <c r="T212" s="48" t="inlineStr">
        <is>
          <t>Junction</t>
        </is>
      </c>
      <c r="U212" s="48" t="n">
        <v>2</v>
      </c>
      <c r="V212" s="48" t="inlineStr">
        <is>
          <t>yes</t>
        </is>
      </c>
      <c r="W212" s="48" t="inlineStr">
        <is>
          <t>yes</t>
        </is>
      </c>
      <c r="X212" s="48" t="inlineStr">
        <is>
          <t>not found</t>
        </is>
      </c>
      <c r="Y212" s="48" t="inlineStr">
        <is>
          <t>yes</t>
        </is>
      </c>
      <c r="Z212" s="53" t="inlineStr">
        <is>
          <t>B</t>
        </is>
      </c>
      <c r="AA212" s="53" t="inlineStr">
        <is>
          <t>Standard road area/main or collector road, or up to 3 lanes → cost class B.</t>
        </is>
      </c>
      <c r="AB212" s="168">
        <f>Sources!$C$17</f>
        <v/>
      </c>
      <c r="AC212" s="169">
        <f>Sources!$C$7</f>
        <v/>
      </c>
      <c r="AD212" s="170">
        <f>Sources!$C$8</f>
        <v/>
      </c>
      <c r="AE212" s="169">
        <f>Sources!$C$9</f>
        <v/>
      </c>
      <c r="AF212" s="167">
        <f>R212*AC212*Sources!$C$13</f>
        <v/>
      </c>
      <c r="AG212" s="168">
        <f>R212*AD212*Sources!$C$13</f>
        <v/>
      </c>
      <c r="AH212" s="167">
        <f>R212*AE212*Sources!$C$13</f>
        <v/>
      </c>
      <c r="AI212" s="47">
        <f>1+COUNTIFS($D$7:$D$406,D212,$Q$7:$Q$406,"&gt;"&amp;Q212)</f>
        <v/>
      </c>
      <c r="AJ212" s="47">
        <f>COUNTIF($D$7:$D$406,D212)</f>
        <v/>
      </c>
      <c r="AK212" s="168">
        <f>SUMIF($D$7:$D$406,D212,$Q$7:$Q$406)</f>
        <v/>
      </c>
      <c r="AL212" s="48" t="inlineStr">
        <is>
          <t>https://www.openstreetmap.org/?mlat=51.0491965&amp;mlon=13.7606747#map=19/51.0491965/13.7606747</t>
        </is>
      </c>
    </row>
    <row r="213" ht="15" customHeight="1" s="94">
      <c r="A213" s="47" t="n">
        <v>207</v>
      </c>
      <c r="B213" s="48" t="inlineStr">
        <is>
          <t>O0791</t>
        </is>
      </c>
      <c r="C213" s="48" t="inlineStr">
        <is>
          <t>Lennéplatz / Parkstraße</t>
        </is>
      </c>
      <c r="D213" s="48" t="inlineStr">
        <is>
          <t>Gymnasium Bürgerwiese</t>
        </is>
      </c>
      <c r="E213" s="48" t="inlineStr">
        <is>
          <t>Parkstraße 4, 01069 Dresden</t>
        </is>
      </c>
      <c r="F213" s="48" t="inlineStr">
        <is>
          <t>Dresden</t>
        </is>
      </c>
      <c r="G213" s="165" t="n">
        <v>120.8</v>
      </c>
      <c r="H213" s="166" t="n">
        <v>13.7464745840001</v>
      </c>
      <c r="I213" s="166" t="n">
        <v>51.038444516</v>
      </c>
      <c r="J213" s="47">
        <f>COUNTIF(Accident_Events!$B$5:$B$4031,B213)</f>
        <v/>
      </c>
      <c r="K213" s="47">
        <f>COUNTIFS(Accident_Events!$B$5:$B$4031,B213,Accident_Events!$G$5:$G$4031,1)</f>
        <v/>
      </c>
      <c r="L213" s="47">
        <f>COUNTIFS(Accident_Events!$B$5:$B$4031,B213,Accident_Events!$G$5:$G$4031,2)</f>
        <v/>
      </c>
      <c r="M213" s="47">
        <f>COUNTIFS(Accident_Events!$B$5:$B$4031,B213,Accident_Events!$G$5:$G$4031,3)</f>
        <v/>
      </c>
      <c r="N213" s="167">
        <f>K213*Sources!$F$24</f>
        <v/>
      </c>
      <c r="O213" s="167">
        <f>L213*Sources!$F$25</f>
        <v/>
      </c>
      <c r="P213" s="167">
        <f>M213*Sources!$F$26</f>
        <v/>
      </c>
      <c r="Q213" s="168">
        <f>SUM(N213:P213)</f>
        <v/>
      </c>
      <c r="R213" s="167">
        <f>Q213/Sources!$C$6</f>
        <v/>
      </c>
      <c r="S213" s="48" t="inlineStr">
        <is>
          <t>Important main/connecting road</t>
        </is>
      </c>
      <c r="T213" s="48" t="inlineStr">
        <is>
          <t>Junction</t>
        </is>
      </c>
      <c r="U213" s="48" t="n">
        <v>2</v>
      </c>
      <c r="V213" s="48" t="inlineStr">
        <is>
          <t>yes</t>
        </is>
      </c>
      <c r="W213" s="48" t="inlineStr">
        <is>
          <t>yes</t>
        </is>
      </c>
      <c r="X213" s="48" t="inlineStr">
        <is>
          <t>not found</t>
        </is>
      </c>
      <c r="Y213" s="48" t="inlineStr">
        <is>
          <t>yes</t>
        </is>
      </c>
      <c r="Z213" s="53" t="inlineStr">
        <is>
          <t>B</t>
        </is>
      </c>
      <c r="AA213" s="53" t="inlineStr">
        <is>
          <t>Standard road area/main or collector road, or up to 3 lanes → cost class B.</t>
        </is>
      </c>
      <c r="AB213" s="168">
        <f>Sources!$C$17</f>
        <v/>
      </c>
      <c r="AC213" s="169">
        <f>Sources!$C$7</f>
        <v/>
      </c>
      <c r="AD213" s="170">
        <f>Sources!$C$8</f>
        <v/>
      </c>
      <c r="AE213" s="169">
        <f>Sources!$C$9</f>
        <v/>
      </c>
      <c r="AF213" s="167">
        <f>R213*AC213*Sources!$C$13</f>
        <v/>
      </c>
      <c r="AG213" s="168">
        <f>R213*AD213*Sources!$C$13</f>
        <v/>
      </c>
      <c r="AH213" s="167">
        <f>R213*AE213*Sources!$C$13</f>
        <v/>
      </c>
      <c r="AI213" s="47">
        <f>1+COUNTIFS($D$7:$D$406,D213,$Q$7:$Q$406,"&gt;"&amp;Q213)</f>
        <v/>
      </c>
      <c r="AJ213" s="47">
        <f>COUNTIF($D$7:$D$406,D213)</f>
        <v/>
      </c>
      <c r="AK213" s="168">
        <f>SUMIF($D$7:$D$406,D213,$Q$7:$Q$406)</f>
        <v/>
      </c>
      <c r="AL213" s="48" t="inlineStr">
        <is>
          <t>https://www.openstreetmap.org/?mlat=51.0384445&amp;mlon=13.7464746#map=19/51.0384445/13.7464746</t>
        </is>
      </c>
    </row>
    <row r="214" ht="15" customHeight="1" s="94">
      <c r="A214" s="47" t="n">
        <v>208</v>
      </c>
      <c r="B214" s="48" t="inlineStr">
        <is>
          <t>O0871</t>
        </is>
      </c>
      <c r="C214" s="48" t="inlineStr">
        <is>
          <t>Lauensteiner Straße / Schandauer Straße</t>
        </is>
      </c>
      <c r="D214" s="48" t="inlineStr">
        <is>
          <t>Kulturwerkschule - Oberschule (Schule in freier Trägerschaft)</t>
        </is>
      </c>
      <c r="E214" s="48" t="inlineStr">
        <is>
          <t>Luboldtstraße 15, 01324 Dresden</t>
        </is>
      </c>
      <c r="F214" s="48" t="inlineStr">
        <is>
          <t>Dresden</t>
        </is>
      </c>
      <c r="G214" s="165" t="n">
        <v>155.5</v>
      </c>
      <c r="H214" s="166" t="n">
        <v>13.8029907425001</v>
      </c>
      <c r="I214" s="166" t="n">
        <v>51.0404198385001</v>
      </c>
      <c r="J214" s="47">
        <f>COUNTIF(Accident_Events!$B$5:$B$4031,B214)</f>
        <v/>
      </c>
      <c r="K214" s="47">
        <f>COUNTIFS(Accident_Events!$B$5:$B$4031,B214,Accident_Events!$G$5:$G$4031,1)</f>
        <v/>
      </c>
      <c r="L214" s="47">
        <f>COUNTIFS(Accident_Events!$B$5:$B$4031,B214,Accident_Events!$G$5:$G$4031,2)</f>
        <v/>
      </c>
      <c r="M214" s="47">
        <f>COUNTIFS(Accident_Events!$B$5:$B$4031,B214,Accident_Events!$G$5:$G$4031,3)</f>
        <v/>
      </c>
      <c r="N214" s="167">
        <f>K214*Sources!$F$24</f>
        <v/>
      </c>
      <c r="O214" s="167">
        <f>L214*Sources!$F$25</f>
        <v/>
      </c>
      <c r="P214" s="167">
        <f>M214*Sources!$F$26</f>
        <v/>
      </c>
      <c r="Q214" s="168">
        <f>SUM(N214:P214)</f>
        <v/>
      </c>
      <c r="R214" s="167">
        <f>Q214/Sources!$C$6</f>
        <v/>
      </c>
      <c r="S214" s="48" t="inlineStr">
        <is>
          <t>Important main/connecting road</t>
        </is>
      </c>
      <c r="T214" s="48" t="inlineStr">
        <is>
          <t>Junction</t>
        </is>
      </c>
      <c r="U214" s="48" t="n">
        <v>4</v>
      </c>
      <c r="V214" s="48" t="inlineStr">
        <is>
          <t>not found</t>
        </is>
      </c>
      <c r="W214" s="48" t="inlineStr">
        <is>
          <t>yes</t>
        </is>
      </c>
      <c r="X214" s="48" t="inlineStr">
        <is>
          <t>not found</t>
        </is>
      </c>
      <c r="Y214" s="48" t="inlineStr">
        <is>
          <t>yes</t>
        </is>
      </c>
      <c r="Z214" s="53" t="inlineStr">
        <is>
          <t>C</t>
        </is>
      </c>
      <c r="AA214" s="53" t="inlineStr">
        <is>
          <t>4 or more lanes: large road cross-section → cost class C.</t>
        </is>
      </c>
      <c r="AB214" s="168">
        <f>Sources!$C$17</f>
        <v/>
      </c>
      <c r="AC214" s="169">
        <f>Sources!$C$7</f>
        <v/>
      </c>
      <c r="AD214" s="170">
        <f>Sources!$C$8</f>
        <v/>
      </c>
      <c r="AE214" s="169">
        <f>Sources!$C$9</f>
        <v/>
      </c>
      <c r="AF214" s="167">
        <f>R214*AC214*Sources!$C$13</f>
        <v/>
      </c>
      <c r="AG214" s="168">
        <f>R214*AD214*Sources!$C$13</f>
        <v/>
      </c>
      <c r="AH214" s="167">
        <f>R214*AE214*Sources!$C$13</f>
        <v/>
      </c>
      <c r="AI214" s="47">
        <f>1+COUNTIFS($D$7:$D$406,D214,$Q$7:$Q$406,"&gt;"&amp;Q214)</f>
        <v/>
      </c>
      <c r="AJ214" s="47">
        <f>COUNTIF($D$7:$D$406,D214)</f>
        <v/>
      </c>
      <c r="AK214" s="168">
        <f>SUMIF($D$7:$D$406,D214,$Q$7:$Q$406)</f>
        <v/>
      </c>
      <c r="AL214" s="48" t="inlineStr">
        <is>
          <t>https://www.openstreetmap.org/?mlat=51.0404198&amp;mlon=13.8029907#map=19/51.0404198/13.8029907</t>
        </is>
      </c>
    </row>
    <row r="215" ht="15" customHeight="1" s="94">
      <c r="A215" s="47" t="n">
        <v>209</v>
      </c>
      <c r="B215" s="48" t="inlineStr">
        <is>
          <t>O0882</t>
        </is>
      </c>
      <c r="C215" s="48" t="inlineStr">
        <is>
          <t>Borsbergstraße / Fetscherplatz</t>
        </is>
      </c>
      <c r="D215" s="48" t="inlineStr">
        <is>
          <t>Martin-Andersen-Nexö-Gymnasium Dresden</t>
        </is>
      </c>
      <c r="E215" s="48" t="inlineStr">
        <is>
          <t>Haydnstraße 49, 01309 Dresden</t>
        </is>
      </c>
      <c r="F215" s="48" t="inlineStr">
        <is>
          <t>Dresden</t>
        </is>
      </c>
      <c r="G215" s="165" t="n">
        <v>496.1</v>
      </c>
      <c r="H215" s="166" t="n">
        <v>13.7727073265</v>
      </c>
      <c r="I215" s="166" t="n">
        <v>51.0465002490001</v>
      </c>
      <c r="J215" s="47">
        <f>COUNTIF(Accident_Events!$B$5:$B$4031,B215)</f>
        <v/>
      </c>
      <c r="K215" s="47">
        <f>COUNTIFS(Accident_Events!$B$5:$B$4031,B215,Accident_Events!$G$5:$G$4031,1)</f>
        <v/>
      </c>
      <c r="L215" s="47">
        <f>COUNTIFS(Accident_Events!$B$5:$B$4031,B215,Accident_Events!$G$5:$G$4031,2)</f>
        <v/>
      </c>
      <c r="M215" s="47">
        <f>COUNTIFS(Accident_Events!$B$5:$B$4031,B215,Accident_Events!$G$5:$G$4031,3)</f>
        <v/>
      </c>
      <c r="N215" s="167">
        <f>K215*Sources!$F$24</f>
        <v/>
      </c>
      <c r="O215" s="167">
        <f>L215*Sources!$F$25</f>
        <v/>
      </c>
      <c r="P215" s="167">
        <f>M215*Sources!$F$26</f>
        <v/>
      </c>
      <c r="Q215" s="168">
        <f>SUM(N215:P215)</f>
        <v/>
      </c>
      <c r="R215" s="167">
        <f>Q215/Sources!$C$6</f>
        <v/>
      </c>
      <c r="S215" s="48" t="inlineStr">
        <is>
          <t>Important main/connecting road</t>
        </is>
      </c>
      <c r="T215" s="48" t="inlineStr">
        <is>
          <t>Junction</t>
        </is>
      </c>
      <c r="U215" s="48" t="n">
        <v>4</v>
      </c>
      <c r="V215" s="48" t="inlineStr">
        <is>
          <t>yes</t>
        </is>
      </c>
      <c r="W215" s="48" t="inlineStr">
        <is>
          <t>yes</t>
        </is>
      </c>
      <c r="X215" s="48" t="inlineStr">
        <is>
          <t>not found</t>
        </is>
      </c>
      <c r="Y215" s="48" t="inlineStr">
        <is>
          <t>yes</t>
        </is>
      </c>
      <c r="Z215" s="53" t="inlineStr">
        <is>
          <t>C</t>
        </is>
      </c>
      <c r="AA215" s="53" t="inlineStr">
        <is>
          <t>4 or more lanes: large road cross-section → cost class C.</t>
        </is>
      </c>
      <c r="AB215" s="168">
        <f>Sources!$C$17</f>
        <v/>
      </c>
      <c r="AC215" s="169">
        <f>Sources!$C$7</f>
        <v/>
      </c>
      <c r="AD215" s="170">
        <f>Sources!$C$8</f>
        <v/>
      </c>
      <c r="AE215" s="169">
        <f>Sources!$C$9</f>
        <v/>
      </c>
      <c r="AF215" s="167">
        <f>R215*AC215*Sources!$C$13</f>
        <v/>
      </c>
      <c r="AG215" s="168">
        <f>R215*AD215*Sources!$C$13</f>
        <v/>
      </c>
      <c r="AH215" s="167">
        <f>R215*AE215*Sources!$C$13</f>
        <v/>
      </c>
      <c r="AI215" s="47">
        <f>1+COUNTIFS($D$7:$D$406,D215,$Q$7:$Q$406,"&gt;"&amp;Q215)</f>
        <v/>
      </c>
      <c r="AJ215" s="47">
        <f>COUNTIF($D$7:$D$406,D215)</f>
        <v/>
      </c>
      <c r="AK215" s="168">
        <f>SUMIF($D$7:$D$406,D215,$Q$7:$Q$406)</f>
        <v/>
      </c>
      <c r="AL215" s="48" t="inlineStr">
        <is>
          <t>https://www.openstreetmap.org/?mlat=51.0465002&amp;mlon=13.7727073#map=19/51.0465002/13.7727073</t>
        </is>
      </c>
    </row>
    <row r="216" ht="15" customHeight="1" s="94">
      <c r="A216" s="47" t="n">
        <v>210</v>
      </c>
      <c r="B216" s="48" t="inlineStr">
        <is>
          <t>O0968</t>
        </is>
      </c>
      <c r="C216" s="48" t="inlineStr">
        <is>
          <t>Holbeinstraße / Güntzstraße</t>
        </is>
      </c>
      <c r="D216" s="48" t="inlineStr">
        <is>
          <t>St.-Benno-Gymnasium Dresden (Schule in freier Trägerschaft)</t>
        </is>
      </c>
      <c r="E216" s="48" t="inlineStr">
        <is>
          <t>Pillnitzer Straße 39, 01069 Dresden</t>
        </is>
      </c>
      <c r="F216" s="48" t="inlineStr">
        <is>
          <t>Dresden</t>
        </is>
      </c>
      <c r="G216" s="165" t="n">
        <v>155.2</v>
      </c>
      <c r="H216" s="166" t="n">
        <v>13.7578288920001</v>
      </c>
      <c r="I216" s="166" t="n">
        <v>51.05145107</v>
      </c>
      <c r="J216" s="47">
        <f>COUNTIF(Accident_Events!$B$5:$B$4031,B216)</f>
        <v/>
      </c>
      <c r="K216" s="47">
        <f>COUNTIFS(Accident_Events!$B$5:$B$4031,B216,Accident_Events!$G$5:$G$4031,1)</f>
        <v/>
      </c>
      <c r="L216" s="47">
        <f>COUNTIFS(Accident_Events!$B$5:$B$4031,B216,Accident_Events!$G$5:$G$4031,2)</f>
        <v/>
      </c>
      <c r="M216" s="47">
        <f>COUNTIFS(Accident_Events!$B$5:$B$4031,B216,Accident_Events!$G$5:$G$4031,3)</f>
        <v/>
      </c>
      <c r="N216" s="167">
        <f>K216*Sources!$F$24</f>
        <v/>
      </c>
      <c r="O216" s="167">
        <f>L216*Sources!$F$25</f>
        <v/>
      </c>
      <c r="P216" s="167">
        <f>M216*Sources!$F$26</f>
        <v/>
      </c>
      <c r="Q216" s="168">
        <f>SUM(N216:P216)</f>
        <v/>
      </c>
      <c r="R216" s="167">
        <f>Q216/Sources!$C$6</f>
        <v/>
      </c>
      <c r="S216" s="48" t="inlineStr">
        <is>
          <t>Important main/connecting road</t>
        </is>
      </c>
      <c r="T216" s="48" t="inlineStr">
        <is>
          <t>Junction</t>
        </is>
      </c>
      <c r="U216" s="48" t="n">
        <v>3</v>
      </c>
      <c r="V216" s="48" t="inlineStr">
        <is>
          <t>not found</t>
        </is>
      </c>
      <c r="W216" s="48" t="inlineStr">
        <is>
          <t>yes</t>
        </is>
      </c>
      <c r="X216" s="48" t="inlineStr">
        <is>
          <t>not found</t>
        </is>
      </c>
      <c r="Y216" s="48" t="inlineStr">
        <is>
          <t>not found</t>
        </is>
      </c>
      <c r="Z216" s="53" t="inlineStr">
        <is>
          <t>B</t>
        </is>
      </c>
      <c r="AA216" s="53" t="inlineStr">
        <is>
          <t>Standard road area/main or collector road, or up to 3 lanes → cost class B.</t>
        </is>
      </c>
      <c r="AB216" s="168">
        <f>Sources!$C$17</f>
        <v/>
      </c>
      <c r="AC216" s="169">
        <f>Sources!$C$7</f>
        <v/>
      </c>
      <c r="AD216" s="170">
        <f>Sources!$C$8</f>
        <v/>
      </c>
      <c r="AE216" s="169">
        <f>Sources!$C$9</f>
        <v/>
      </c>
      <c r="AF216" s="167">
        <f>R216*AC216*Sources!$C$13</f>
        <v/>
      </c>
      <c r="AG216" s="168">
        <f>R216*AD216*Sources!$C$13</f>
        <v/>
      </c>
      <c r="AH216" s="167">
        <f>R216*AE216*Sources!$C$13</f>
        <v/>
      </c>
      <c r="AI216" s="47">
        <f>1+COUNTIFS($D$7:$D$406,D216,$Q$7:$Q$406,"&gt;"&amp;Q216)</f>
        <v/>
      </c>
      <c r="AJ216" s="47">
        <f>COUNTIF($D$7:$D$406,D216)</f>
        <v/>
      </c>
      <c r="AK216" s="168">
        <f>SUMIF($D$7:$D$406,D216,$Q$7:$Q$406)</f>
        <v/>
      </c>
      <c r="AL216" s="48" t="inlineStr">
        <is>
          <t>https://www.openstreetmap.org/?mlat=51.0514511&amp;mlon=13.7578289#map=19/51.0514511/13.7578289</t>
        </is>
      </c>
    </row>
    <row r="217" ht="15" customHeight="1" s="94">
      <c r="A217" s="47" t="n">
        <v>211</v>
      </c>
      <c r="B217" s="48" t="inlineStr">
        <is>
          <t>O1359</t>
        </is>
      </c>
      <c r="C217" s="48" t="inlineStr">
        <is>
          <t>Martin-Luther-Ring / Roßplatz</t>
        </is>
      </c>
      <c r="D217" s="48" t="inlineStr">
        <is>
          <t>Anna-Magdalena-Bach-Schule - Grundschule der Stadt Leipzig</t>
        </is>
      </c>
      <c r="E217" s="48" t="inlineStr">
        <is>
          <t>Manetstraße 8, 04109 Leipzig</t>
        </is>
      </c>
      <c r="F217" s="48" t="inlineStr">
        <is>
          <t>Leipzig</t>
        </is>
      </c>
      <c r="G217" s="165" t="n">
        <v>432.8</v>
      </c>
      <c r="H217" s="166" t="n">
        <v>12.3745446610001</v>
      </c>
      <c r="I217" s="166" t="n">
        <v>51.3358601240001</v>
      </c>
      <c r="J217" s="47">
        <f>COUNTIF(Accident_Events!$B$5:$B$4031,B217)</f>
        <v/>
      </c>
      <c r="K217" s="47">
        <f>COUNTIFS(Accident_Events!$B$5:$B$4031,B217,Accident_Events!$G$5:$G$4031,1)</f>
        <v/>
      </c>
      <c r="L217" s="47">
        <f>COUNTIFS(Accident_Events!$B$5:$B$4031,B217,Accident_Events!$G$5:$G$4031,2)</f>
        <v/>
      </c>
      <c r="M217" s="47">
        <f>COUNTIFS(Accident_Events!$B$5:$B$4031,B217,Accident_Events!$G$5:$G$4031,3)</f>
        <v/>
      </c>
      <c r="N217" s="167">
        <f>K217*Sources!$F$24</f>
        <v/>
      </c>
      <c r="O217" s="167">
        <f>L217*Sources!$F$25</f>
        <v/>
      </c>
      <c r="P217" s="167">
        <f>M217*Sources!$F$26</f>
        <v/>
      </c>
      <c r="Q217" s="168">
        <f>SUM(N217:P217)</f>
        <v/>
      </c>
      <c r="R217" s="167">
        <f>Q217/Sources!$C$6</f>
        <v/>
      </c>
      <c r="S217" s="48" t="inlineStr">
        <is>
          <t>Major arterial road</t>
        </is>
      </c>
      <c r="T217" s="48" t="inlineStr">
        <is>
          <t>Junction</t>
        </is>
      </c>
      <c r="U217" s="48" t="n">
        <v>4</v>
      </c>
      <c r="V217" s="48" t="inlineStr">
        <is>
          <t>yes</t>
        </is>
      </c>
      <c r="W217" s="48" t="inlineStr">
        <is>
          <t>yes</t>
        </is>
      </c>
      <c r="X217" s="48" t="inlineStr">
        <is>
          <t>not found</t>
        </is>
      </c>
      <c r="Y217" s="48" t="inlineStr">
        <is>
          <t>yes</t>
        </is>
      </c>
      <c r="Z217" s="53" t="inlineStr">
        <is>
          <t>C</t>
        </is>
      </c>
      <c r="AA217" s="53" t="inlineStr">
        <is>
          <t>4 or more lanes: large road cross-section → cost class C.</t>
        </is>
      </c>
      <c r="AB217" s="168">
        <f>Sources!$C$17</f>
        <v/>
      </c>
      <c r="AC217" s="169">
        <f>Sources!$C$7</f>
        <v/>
      </c>
      <c r="AD217" s="170">
        <f>Sources!$C$8</f>
        <v/>
      </c>
      <c r="AE217" s="169">
        <f>Sources!$C$9</f>
        <v/>
      </c>
      <c r="AF217" s="167">
        <f>R217*AC217*Sources!$C$13</f>
        <v/>
      </c>
      <c r="AG217" s="168">
        <f>R217*AD217*Sources!$C$13</f>
        <v/>
      </c>
      <c r="AH217" s="167">
        <f>R217*AE217*Sources!$C$13</f>
        <v/>
      </c>
      <c r="AI217" s="47">
        <f>1+COUNTIFS($D$7:$D$406,D217,$Q$7:$Q$406,"&gt;"&amp;Q217)</f>
        <v/>
      </c>
      <c r="AJ217" s="47">
        <f>COUNTIF($D$7:$D$406,D217)</f>
        <v/>
      </c>
      <c r="AK217" s="168">
        <f>SUMIF($D$7:$D$406,D217,$Q$7:$Q$406)</f>
        <v/>
      </c>
      <c r="AL217" s="48" t="inlineStr">
        <is>
          <t>https://www.openstreetmap.org/?mlat=51.3358601&amp;mlon=12.3745447#map=19/51.3358601/12.3745447</t>
        </is>
      </c>
    </row>
    <row r="218" ht="15" customHeight="1" s="94">
      <c r="A218" s="47" t="n">
        <v>212</v>
      </c>
      <c r="B218" s="48" t="inlineStr">
        <is>
          <t>O1452</t>
        </is>
      </c>
      <c r="C218" s="48" t="inlineStr">
        <is>
          <t>Nonnenstraße / Ernst-Mey-Straße</t>
        </is>
      </c>
      <c r="D218" s="48" t="inlineStr">
        <is>
          <t>Erich-Zeigner-Schule - Grundschule der Stadt Leipzig</t>
        </is>
      </c>
      <c r="E218" s="48" t="inlineStr">
        <is>
          <t>Erich-Zeigner-Allee 24, 04229 Leipzig</t>
        </is>
      </c>
      <c r="F218" s="48" t="inlineStr">
        <is>
          <t>Leipzig</t>
        </is>
      </c>
      <c r="G218" s="165" t="n">
        <v>352.2</v>
      </c>
      <c r="H218" s="166" t="n">
        <v>12.3457004670001</v>
      </c>
      <c r="I218" s="166" t="n">
        <v>51.3300651300001</v>
      </c>
      <c r="J218" s="47">
        <f>COUNTIF(Accident_Events!$B$5:$B$4031,B218)</f>
        <v/>
      </c>
      <c r="K218" s="47">
        <f>COUNTIFS(Accident_Events!$B$5:$B$4031,B218,Accident_Events!$G$5:$G$4031,1)</f>
        <v/>
      </c>
      <c r="L218" s="47">
        <f>COUNTIFS(Accident_Events!$B$5:$B$4031,B218,Accident_Events!$G$5:$G$4031,2)</f>
        <v/>
      </c>
      <c r="M218" s="47">
        <f>COUNTIFS(Accident_Events!$B$5:$B$4031,B218,Accident_Events!$G$5:$G$4031,3)</f>
        <v/>
      </c>
      <c r="N218" s="167">
        <f>K218*Sources!$F$24</f>
        <v/>
      </c>
      <c r="O218" s="167">
        <f>L218*Sources!$F$25</f>
        <v/>
      </c>
      <c r="P218" s="167">
        <f>M218*Sources!$F$26</f>
        <v/>
      </c>
      <c r="Q218" s="168">
        <f>SUM(N218:P218)</f>
        <v/>
      </c>
      <c r="R218" s="167">
        <f>Q218/Sources!$C$6</f>
        <v/>
      </c>
      <c r="S218" s="48" t="inlineStr">
        <is>
          <t>Residential road</t>
        </is>
      </c>
      <c r="T218" s="48" t="inlineStr">
        <is>
          <t>Junction</t>
        </is>
      </c>
      <c r="U218" s="48" t="n">
        <v>1</v>
      </c>
      <c r="V218" s="48" t="inlineStr">
        <is>
          <t>not found</t>
        </is>
      </c>
      <c r="W218" s="48" t="inlineStr">
        <is>
          <t>not found</t>
        </is>
      </c>
      <c r="X218" s="48" t="inlineStr">
        <is>
          <t>not found</t>
        </is>
      </c>
      <c r="Y218" s="48" t="inlineStr">
        <is>
          <t>not found</t>
        </is>
      </c>
      <c r="Z218" s="53" t="inlineStr">
        <is>
          <t>A</t>
        </is>
      </c>
      <c r="AA218" s="53" t="inlineStr">
        <is>
          <t>Simple side/residential road with at most 2 lanes → cost class A.</t>
        </is>
      </c>
      <c r="AB218" s="168">
        <f>Sources!$C$17</f>
        <v/>
      </c>
      <c r="AC218" s="169">
        <f>Sources!$C$7</f>
        <v/>
      </c>
      <c r="AD218" s="170">
        <f>Sources!$C$8</f>
        <v/>
      </c>
      <c r="AE218" s="169">
        <f>Sources!$C$9</f>
        <v/>
      </c>
      <c r="AF218" s="167">
        <f>R218*AC218*Sources!$C$13</f>
        <v/>
      </c>
      <c r="AG218" s="168">
        <f>R218*AD218*Sources!$C$13</f>
        <v/>
      </c>
      <c r="AH218" s="167">
        <f>R218*AE218*Sources!$C$13</f>
        <v/>
      </c>
      <c r="AI218" s="47">
        <f>1+COUNTIFS($D$7:$D$406,D218,$Q$7:$Q$406,"&gt;"&amp;Q218)</f>
        <v/>
      </c>
      <c r="AJ218" s="47">
        <f>COUNTIF($D$7:$D$406,D218)</f>
        <v/>
      </c>
      <c r="AK218" s="168">
        <f>SUMIF($D$7:$D$406,D218,$Q$7:$Q$406)</f>
        <v/>
      </c>
      <c r="AL218" s="48" t="inlineStr">
        <is>
          <t>https://www.openstreetmap.org/?mlat=51.3300651&amp;mlon=12.3457005#map=19/51.3300651/12.3457005</t>
        </is>
      </c>
    </row>
    <row r="219" ht="15" customHeight="1" s="94">
      <c r="A219" s="47" t="n">
        <v>213</v>
      </c>
      <c r="B219" s="48" t="inlineStr">
        <is>
          <t>O1470</t>
        </is>
      </c>
      <c r="C219" s="48" t="inlineStr">
        <is>
          <t>Mecklenburger Straße / Rosa-Luxemburg-Straße</t>
        </is>
      </c>
      <c r="D219" s="48" t="inlineStr">
        <is>
          <t>Euro Akademie Leipzig Fachschule für Sozialwesen, Fachrichtung Sozialpädagogik (Schule in freier Trägerschaft)</t>
        </is>
      </c>
      <c r="E219" s="48" t="inlineStr">
        <is>
          <t>Atriumstraße 3, 04315 Leipzig</t>
        </is>
      </c>
      <c r="F219" s="48" t="inlineStr">
        <is>
          <t>Leipzig</t>
        </is>
      </c>
      <c r="G219" s="165" t="n">
        <v>135.9</v>
      </c>
      <c r="H219" s="166" t="n">
        <v>12.394269631</v>
      </c>
      <c r="I219" s="166" t="n">
        <v>51.346154966</v>
      </c>
      <c r="J219" s="47">
        <f>COUNTIF(Accident_Events!$B$5:$B$4031,B219)</f>
        <v/>
      </c>
      <c r="K219" s="47">
        <f>COUNTIFS(Accident_Events!$B$5:$B$4031,B219,Accident_Events!$G$5:$G$4031,1)</f>
        <v/>
      </c>
      <c r="L219" s="47">
        <f>COUNTIFS(Accident_Events!$B$5:$B$4031,B219,Accident_Events!$G$5:$G$4031,2)</f>
        <v/>
      </c>
      <c r="M219" s="47">
        <f>COUNTIFS(Accident_Events!$B$5:$B$4031,B219,Accident_Events!$G$5:$G$4031,3)</f>
        <v/>
      </c>
      <c r="N219" s="167">
        <f>K219*Sources!$F$24</f>
        <v/>
      </c>
      <c r="O219" s="167">
        <f>L219*Sources!$F$25</f>
        <v/>
      </c>
      <c r="P219" s="167">
        <f>M219*Sources!$F$26</f>
        <v/>
      </c>
      <c r="Q219" s="168">
        <f>SUM(N219:P219)</f>
        <v/>
      </c>
      <c r="R219" s="167">
        <f>Q219/Sources!$C$6</f>
        <v/>
      </c>
      <c r="S219" s="48" t="inlineStr">
        <is>
          <t>Important main/connecting road</t>
        </is>
      </c>
      <c r="T219" s="48" t="inlineStr">
        <is>
          <t>Junction</t>
        </is>
      </c>
      <c r="U219" s="48" t="n">
        <v>4</v>
      </c>
      <c r="V219" s="48" t="inlineStr">
        <is>
          <t>yes</t>
        </is>
      </c>
      <c r="W219" s="48" t="inlineStr">
        <is>
          <t>yes</t>
        </is>
      </c>
      <c r="X219" s="48" t="inlineStr">
        <is>
          <t>yes</t>
        </is>
      </c>
      <c r="Y219" s="48" t="inlineStr">
        <is>
          <t>yes</t>
        </is>
      </c>
      <c r="Z219" s="53" t="inlineStr">
        <is>
          <t>C</t>
        </is>
      </c>
      <c r="AA219" s="53" t="inlineStr">
        <is>
          <t>4 or more lanes: large road cross-section → cost class C.</t>
        </is>
      </c>
      <c r="AB219" s="168">
        <f>Sources!$C$17</f>
        <v/>
      </c>
      <c r="AC219" s="169">
        <f>Sources!$C$7</f>
        <v/>
      </c>
      <c r="AD219" s="170">
        <f>Sources!$C$8</f>
        <v/>
      </c>
      <c r="AE219" s="169">
        <f>Sources!$C$9</f>
        <v/>
      </c>
      <c r="AF219" s="167">
        <f>R219*AC219*Sources!$C$13</f>
        <v/>
      </c>
      <c r="AG219" s="168">
        <f>R219*AD219*Sources!$C$13</f>
        <v/>
      </c>
      <c r="AH219" s="167">
        <f>R219*AE219*Sources!$C$13</f>
        <v/>
      </c>
      <c r="AI219" s="47">
        <f>1+COUNTIFS($D$7:$D$406,D219,$Q$7:$Q$406,"&gt;"&amp;Q219)</f>
        <v/>
      </c>
      <c r="AJ219" s="47">
        <f>COUNTIF($D$7:$D$406,D219)</f>
        <v/>
      </c>
      <c r="AK219" s="168">
        <f>SUMIF($D$7:$D$406,D219,$Q$7:$Q$406)</f>
        <v/>
      </c>
      <c r="AL219" s="48" t="inlineStr">
        <is>
          <t>https://www.openstreetmap.org/?mlat=51.3461550&amp;mlon=12.3942696#map=19/51.3461550/12.3942696</t>
        </is>
      </c>
    </row>
    <row r="220" ht="15" customHeight="1" s="94">
      <c r="A220" s="47" t="n">
        <v>214</v>
      </c>
      <c r="B220" s="48" t="inlineStr">
        <is>
          <t>O1543</t>
        </is>
      </c>
      <c r="C220" s="48" t="inlineStr">
        <is>
          <t>Talstraße / Goldschmidtstraße</t>
        </is>
      </c>
      <c r="D220" s="48" t="inlineStr">
        <is>
          <t>Henriette-Goldschmidt-Schule - Berufliches Schulzentrum der Stadt Leipzig</t>
        </is>
      </c>
      <c r="E220" s="48" t="inlineStr">
        <is>
          <t>Goldschmidtstraße 20, 04103 Leipzig</t>
        </is>
      </c>
      <c r="F220" s="48" t="inlineStr">
        <is>
          <t>Leipzig</t>
        </is>
      </c>
      <c r="G220" s="165" t="n">
        <v>102.2</v>
      </c>
      <c r="H220" s="166" t="n">
        <v>12.3865429906667</v>
      </c>
      <c r="I220" s="166" t="n">
        <v>51.3356727816667</v>
      </c>
      <c r="J220" s="47">
        <f>COUNTIF(Accident_Events!$B$5:$B$4031,B220)</f>
        <v/>
      </c>
      <c r="K220" s="47">
        <f>COUNTIFS(Accident_Events!$B$5:$B$4031,B220,Accident_Events!$G$5:$G$4031,1)</f>
        <v/>
      </c>
      <c r="L220" s="47">
        <f>COUNTIFS(Accident_Events!$B$5:$B$4031,B220,Accident_Events!$G$5:$G$4031,2)</f>
        <v/>
      </c>
      <c r="M220" s="47">
        <f>COUNTIFS(Accident_Events!$B$5:$B$4031,B220,Accident_Events!$G$5:$G$4031,3)</f>
        <v/>
      </c>
      <c r="N220" s="167">
        <f>K220*Sources!$F$24</f>
        <v/>
      </c>
      <c r="O220" s="167">
        <f>L220*Sources!$F$25</f>
        <v/>
      </c>
      <c r="P220" s="167">
        <f>M220*Sources!$F$26</f>
        <v/>
      </c>
      <c r="Q220" s="168">
        <f>SUM(N220:P220)</f>
        <v/>
      </c>
      <c r="R220" s="167">
        <f>Q220/Sources!$C$6</f>
        <v/>
      </c>
      <c r="S220" s="48" t="inlineStr">
        <is>
          <t>Residential road</t>
        </is>
      </c>
      <c r="T220" s="48" t="inlineStr">
        <is>
          <t>Junction</t>
        </is>
      </c>
      <c r="U220" s="48" t="n">
        <v>2</v>
      </c>
      <c r="V220" s="48" t="inlineStr">
        <is>
          <t>not found</t>
        </is>
      </c>
      <c r="W220" s="48" t="inlineStr">
        <is>
          <t>yes</t>
        </is>
      </c>
      <c r="X220" s="48" t="inlineStr">
        <is>
          <t>yes</t>
        </is>
      </c>
      <c r="Y220" s="48" t="inlineStr">
        <is>
          <t>yes</t>
        </is>
      </c>
      <c r="Z220" s="53" t="inlineStr">
        <is>
          <t>A</t>
        </is>
      </c>
      <c r="AA220" s="53" t="inlineStr">
        <is>
          <t>Simple side/residential road with at most 2 lanes → cost class A.</t>
        </is>
      </c>
      <c r="AB220" s="168">
        <f>Sources!$C$17</f>
        <v/>
      </c>
      <c r="AC220" s="169">
        <f>Sources!$C$7</f>
        <v/>
      </c>
      <c r="AD220" s="170">
        <f>Sources!$C$8</f>
        <v/>
      </c>
      <c r="AE220" s="169">
        <f>Sources!$C$9</f>
        <v/>
      </c>
      <c r="AF220" s="167">
        <f>R220*AC220*Sources!$C$13</f>
        <v/>
      </c>
      <c r="AG220" s="168">
        <f>R220*AD220*Sources!$C$13</f>
        <v/>
      </c>
      <c r="AH220" s="167">
        <f>R220*AE220*Sources!$C$13</f>
        <v/>
      </c>
      <c r="AI220" s="47">
        <f>1+COUNTIFS($D$7:$D$406,D220,$Q$7:$Q$406,"&gt;"&amp;Q220)</f>
        <v/>
      </c>
      <c r="AJ220" s="47">
        <f>COUNTIF($D$7:$D$406,D220)</f>
        <v/>
      </c>
      <c r="AK220" s="168">
        <f>SUMIF($D$7:$D$406,D220,$Q$7:$Q$406)</f>
        <v/>
      </c>
      <c r="AL220" s="48" t="inlineStr">
        <is>
          <t>https://www.openstreetmap.org/?mlat=51.3356728&amp;mlon=12.3865430#map=19/51.3356728/12.3865430</t>
        </is>
      </c>
    </row>
    <row r="221" ht="15" customHeight="1" s="94">
      <c r="A221" s="47" t="n">
        <v>215</v>
      </c>
      <c r="B221" s="48" t="inlineStr">
        <is>
          <t>O1569</t>
        </is>
      </c>
      <c r="C221" s="48" t="inlineStr">
        <is>
          <t>Max-Liebermann-Straße / Bremer Straße</t>
        </is>
      </c>
      <c r="D221" s="48" t="inlineStr">
        <is>
          <t>Johann- Heinrich- Pestalozzi- Schule - Förderzentrum mit dem Förderschwerpunkt Lernen der Stadt Leipzig</t>
        </is>
      </c>
      <c r="E221" s="48" t="inlineStr">
        <is>
          <t>Hannoversche Straße 2, 04157 Leipzig</t>
        </is>
      </c>
      <c r="F221" s="48" t="inlineStr">
        <is>
          <t>Leipzig</t>
        </is>
      </c>
      <c r="G221" s="165" t="n">
        <v>170.7</v>
      </c>
      <c r="H221" s="166" t="n">
        <v>12.3650661350001</v>
      </c>
      <c r="I221" s="166" t="n">
        <v>51.376148228</v>
      </c>
      <c r="J221" s="47">
        <f>COUNTIF(Accident_Events!$B$5:$B$4031,B221)</f>
        <v/>
      </c>
      <c r="K221" s="47">
        <f>COUNTIFS(Accident_Events!$B$5:$B$4031,B221,Accident_Events!$G$5:$G$4031,1)</f>
        <v/>
      </c>
      <c r="L221" s="47">
        <f>COUNTIFS(Accident_Events!$B$5:$B$4031,B221,Accident_Events!$G$5:$G$4031,2)</f>
        <v/>
      </c>
      <c r="M221" s="47">
        <f>COUNTIFS(Accident_Events!$B$5:$B$4031,B221,Accident_Events!$G$5:$G$4031,3)</f>
        <v/>
      </c>
      <c r="N221" s="167">
        <f>K221*Sources!$F$24</f>
        <v/>
      </c>
      <c r="O221" s="167">
        <f>L221*Sources!$F$25</f>
        <v/>
      </c>
      <c r="P221" s="167">
        <f>M221*Sources!$F$26</f>
        <v/>
      </c>
      <c r="Q221" s="168">
        <f>SUM(N221:P221)</f>
        <v/>
      </c>
      <c r="R221" s="167">
        <f>Q221/Sources!$C$6</f>
        <v/>
      </c>
      <c r="S221" s="48" t="inlineStr">
        <is>
          <t>Major arterial road</t>
        </is>
      </c>
      <c r="T221" s="48" t="inlineStr">
        <is>
          <t>Junction</t>
        </is>
      </c>
      <c r="U221" s="48" t="n">
        <v>4</v>
      </c>
      <c r="V221" s="48" t="inlineStr">
        <is>
          <t>not found</t>
        </is>
      </c>
      <c r="W221" s="48" t="inlineStr">
        <is>
          <t>yes</t>
        </is>
      </c>
      <c r="X221" s="48" t="inlineStr">
        <is>
          <t>not found</t>
        </is>
      </c>
      <c r="Y221" s="48" t="inlineStr">
        <is>
          <t>yes</t>
        </is>
      </c>
      <c r="Z221" s="53" t="inlineStr">
        <is>
          <t>C</t>
        </is>
      </c>
      <c r="AA221" s="53" t="inlineStr">
        <is>
          <t>4 or more lanes: large road cross-section → cost class C.</t>
        </is>
      </c>
      <c r="AB221" s="168">
        <f>Sources!$C$17</f>
        <v/>
      </c>
      <c r="AC221" s="169">
        <f>Sources!$C$7</f>
        <v/>
      </c>
      <c r="AD221" s="170">
        <f>Sources!$C$8</f>
        <v/>
      </c>
      <c r="AE221" s="169">
        <f>Sources!$C$9</f>
        <v/>
      </c>
      <c r="AF221" s="167">
        <f>R221*AC221*Sources!$C$13</f>
        <v/>
      </c>
      <c r="AG221" s="168">
        <f>R221*AD221*Sources!$C$13</f>
        <v/>
      </c>
      <c r="AH221" s="167">
        <f>R221*AE221*Sources!$C$13</f>
        <v/>
      </c>
      <c r="AI221" s="47">
        <f>1+COUNTIFS($D$7:$D$406,D221,$Q$7:$Q$406,"&gt;"&amp;Q221)</f>
        <v/>
      </c>
      <c r="AJ221" s="47">
        <f>COUNTIF($D$7:$D$406,D221)</f>
        <v/>
      </c>
      <c r="AK221" s="168">
        <f>SUMIF($D$7:$D$406,D221,$Q$7:$Q$406)</f>
        <v/>
      </c>
      <c r="AL221" s="48" t="inlineStr">
        <is>
          <t>https://www.openstreetmap.org/?mlat=51.3761482&amp;mlon=12.3650661#map=19/51.3761482/12.3650661</t>
        </is>
      </c>
    </row>
    <row r="222" ht="15" customHeight="1" s="94">
      <c r="A222" s="47" t="n">
        <v>216</v>
      </c>
      <c r="B222" s="48" t="inlineStr">
        <is>
          <t>O1618</t>
        </is>
      </c>
      <c r="C222" s="48" t="inlineStr">
        <is>
          <t>Lützner Straße / Josephstraße</t>
        </is>
      </c>
      <c r="D222" s="48" t="inlineStr">
        <is>
          <t>Ludwig Fresenius Schulen Leipzig - Berufsfachschule für Physiotherapie (Schule in freier Trägerschaft)</t>
        </is>
      </c>
      <c r="E222" s="48" t="inlineStr">
        <is>
          <t>Lindenauer Markt 13b, 04177 Leipzig</t>
        </is>
      </c>
      <c r="F222" s="48" t="inlineStr">
        <is>
          <t>Leipzig</t>
        </is>
      </c>
      <c r="G222" s="165" t="n">
        <v>127.6</v>
      </c>
      <c r="H222" s="166" t="n">
        <v>12.3329798620001</v>
      </c>
      <c r="I222" s="166" t="n">
        <v>51.3360485820001</v>
      </c>
      <c r="J222" s="47">
        <f>COUNTIF(Accident_Events!$B$5:$B$4031,B222)</f>
        <v/>
      </c>
      <c r="K222" s="47">
        <f>COUNTIFS(Accident_Events!$B$5:$B$4031,B222,Accident_Events!$G$5:$G$4031,1)</f>
        <v/>
      </c>
      <c r="L222" s="47">
        <f>COUNTIFS(Accident_Events!$B$5:$B$4031,B222,Accident_Events!$G$5:$G$4031,2)</f>
        <v/>
      </c>
      <c r="M222" s="47">
        <f>COUNTIFS(Accident_Events!$B$5:$B$4031,B222,Accident_Events!$G$5:$G$4031,3)</f>
        <v/>
      </c>
      <c r="N222" s="167">
        <f>K222*Sources!$F$24</f>
        <v/>
      </c>
      <c r="O222" s="167">
        <f>L222*Sources!$F$25</f>
        <v/>
      </c>
      <c r="P222" s="167">
        <f>M222*Sources!$F$26</f>
        <v/>
      </c>
      <c r="Q222" s="168">
        <f>SUM(N222:P222)</f>
        <v/>
      </c>
      <c r="R222" s="167">
        <f>Q222/Sources!$C$6</f>
        <v/>
      </c>
      <c r="S222" s="48" t="inlineStr">
        <is>
          <t>Major arterial road</t>
        </is>
      </c>
      <c r="T222" s="48" t="inlineStr">
        <is>
          <t>Junction</t>
        </is>
      </c>
      <c r="U222" s="48" t="n">
        <v>2</v>
      </c>
      <c r="V222" s="48" t="inlineStr">
        <is>
          <t>yes</t>
        </is>
      </c>
      <c r="W222" s="48" t="inlineStr">
        <is>
          <t>yes</t>
        </is>
      </c>
      <c r="X222" s="48" t="inlineStr">
        <is>
          <t>not found</t>
        </is>
      </c>
      <c r="Y222" s="48" t="inlineStr">
        <is>
          <t>yes</t>
        </is>
      </c>
      <c r="Z222" s="53" t="inlineStr">
        <is>
          <t>B</t>
        </is>
      </c>
      <c r="AA222" s="53" t="inlineStr">
        <is>
          <t>Standard road area/main or collector road, or up to 3 lanes → cost class B.</t>
        </is>
      </c>
      <c r="AB222" s="168">
        <f>Sources!$C$17</f>
        <v/>
      </c>
      <c r="AC222" s="169">
        <f>Sources!$C$7</f>
        <v/>
      </c>
      <c r="AD222" s="170">
        <f>Sources!$C$8</f>
        <v/>
      </c>
      <c r="AE222" s="169">
        <f>Sources!$C$9</f>
        <v/>
      </c>
      <c r="AF222" s="167">
        <f>R222*AC222*Sources!$C$13</f>
        <v/>
      </c>
      <c r="AG222" s="168">
        <f>R222*AD222*Sources!$C$13</f>
        <v/>
      </c>
      <c r="AH222" s="167">
        <f>R222*AE222*Sources!$C$13</f>
        <v/>
      </c>
      <c r="AI222" s="47">
        <f>1+COUNTIFS($D$7:$D$406,D222,$Q$7:$Q$406,"&gt;"&amp;Q222)</f>
        <v/>
      </c>
      <c r="AJ222" s="47">
        <f>COUNTIF($D$7:$D$406,D222)</f>
        <v/>
      </c>
      <c r="AK222" s="168">
        <f>SUMIF($D$7:$D$406,D222,$Q$7:$Q$406)</f>
        <v/>
      </c>
      <c r="AL222" s="48" t="inlineStr">
        <is>
          <t>https://www.openstreetmap.org/?mlat=51.3360486&amp;mlon=12.3329799#map=19/51.3360486/12.3329799</t>
        </is>
      </c>
    </row>
    <row r="223" ht="15" customHeight="1" s="94">
      <c r="A223" s="47" t="n">
        <v>217</v>
      </c>
      <c r="B223" s="48" t="inlineStr">
        <is>
          <t>O1646</t>
        </is>
      </c>
      <c r="C223" s="48" t="inlineStr">
        <is>
          <t>Dübener Landstraße / Delitzscher Straße</t>
        </is>
      </c>
      <c r="D223" s="48" t="inlineStr">
        <is>
          <t>Polizeifachschule Leipzig</t>
        </is>
      </c>
      <c r="E223" s="48" t="inlineStr">
        <is>
          <t>Dübener Landstraße 4, 04129 Leipzig</t>
        </is>
      </c>
      <c r="F223" s="48" t="inlineStr">
        <is>
          <t>Leipzig</t>
        </is>
      </c>
      <c r="G223" s="165" t="n">
        <v>127</v>
      </c>
      <c r="H223" s="166" t="n">
        <v>12.3848861925</v>
      </c>
      <c r="I223" s="166" t="n">
        <v>51.378842778</v>
      </c>
      <c r="J223" s="47">
        <f>COUNTIF(Accident_Events!$B$5:$B$4031,B223)</f>
        <v/>
      </c>
      <c r="K223" s="47">
        <f>COUNTIFS(Accident_Events!$B$5:$B$4031,B223,Accident_Events!$G$5:$G$4031,1)</f>
        <v/>
      </c>
      <c r="L223" s="47">
        <f>COUNTIFS(Accident_Events!$B$5:$B$4031,B223,Accident_Events!$G$5:$G$4031,2)</f>
        <v/>
      </c>
      <c r="M223" s="47">
        <f>COUNTIFS(Accident_Events!$B$5:$B$4031,B223,Accident_Events!$G$5:$G$4031,3)</f>
        <v/>
      </c>
      <c r="N223" s="167">
        <f>K223*Sources!$F$24</f>
        <v/>
      </c>
      <c r="O223" s="167">
        <f>L223*Sources!$F$25</f>
        <v/>
      </c>
      <c r="P223" s="167">
        <f>M223*Sources!$F$26</f>
        <v/>
      </c>
      <c r="Q223" s="168">
        <f>SUM(N223:P223)</f>
        <v/>
      </c>
      <c r="R223" s="167">
        <f>Q223/Sources!$C$6</f>
        <v/>
      </c>
      <c r="S223" s="48" t="inlineStr">
        <is>
          <t>Important main/connecting road</t>
        </is>
      </c>
      <c r="T223" s="48" t="inlineStr">
        <is>
          <t>Junction</t>
        </is>
      </c>
      <c r="U223" s="48" t="n">
        <v>2</v>
      </c>
      <c r="V223" s="48" t="inlineStr">
        <is>
          <t>yes</t>
        </is>
      </c>
      <c r="W223" s="48" t="inlineStr">
        <is>
          <t>yes</t>
        </is>
      </c>
      <c r="X223" s="48" t="inlineStr">
        <is>
          <t>yes</t>
        </is>
      </c>
      <c r="Y223" s="48" t="inlineStr">
        <is>
          <t>yes</t>
        </is>
      </c>
      <c r="Z223" s="53" t="inlineStr">
        <is>
          <t>B</t>
        </is>
      </c>
      <c r="AA223" s="53" t="inlineStr">
        <is>
          <t>Standard road area/main or collector road, or up to 3 lanes → cost class B.</t>
        </is>
      </c>
      <c r="AB223" s="168">
        <f>Sources!$C$17</f>
        <v/>
      </c>
      <c r="AC223" s="169">
        <f>Sources!$C$7</f>
        <v/>
      </c>
      <c r="AD223" s="170">
        <f>Sources!$C$8</f>
        <v/>
      </c>
      <c r="AE223" s="169">
        <f>Sources!$C$9</f>
        <v/>
      </c>
      <c r="AF223" s="167">
        <f>R223*AC223*Sources!$C$13</f>
        <v/>
      </c>
      <c r="AG223" s="168">
        <f>R223*AD223*Sources!$C$13</f>
        <v/>
      </c>
      <c r="AH223" s="167">
        <f>R223*AE223*Sources!$C$13</f>
        <v/>
      </c>
      <c r="AI223" s="47">
        <f>1+COUNTIFS($D$7:$D$406,D223,$Q$7:$Q$406,"&gt;"&amp;Q223)</f>
        <v/>
      </c>
      <c r="AJ223" s="47">
        <f>COUNTIF($D$7:$D$406,D223)</f>
        <v/>
      </c>
      <c r="AK223" s="168">
        <f>SUMIF($D$7:$D$406,D223,$Q$7:$Q$406)</f>
        <v/>
      </c>
      <c r="AL223" s="48" t="inlineStr">
        <is>
          <t>https://www.openstreetmap.org/?mlat=51.3788428&amp;mlon=12.3848862#map=19/51.3788428/12.3848862</t>
        </is>
      </c>
    </row>
    <row r="224" ht="15" customHeight="1" s="94">
      <c r="A224" s="47" t="n">
        <v>218</v>
      </c>
      <c r="B224" s="48" t="inlineStr">
        <is>
          <t>O1662</t>
        </is>
      </c>
      <c r="C224" s="48" t="inlineStr">
        <is>
          <t>Dresdner Straße / Inselstraße</t>
        </is>
      </c>
      <c r="D224" s="48" t="inlineStr">
        <is>
          <t>Rahn Education Musikalisch-Sportliches Gymnasium (Schule in freier Trägerschaft)</t>
        </is>
      </c>
      <c r="E224" s="48" t="inlineStr">
        <is>
          <t>Salomonstraße 10, 04103 Leipzig</t>
        </is>
      </c>
      <c r="F224" s="48" t="inlineStr">
        <is>
          <t>Leipzig</t>
        </is>
      </c>
      <c r="G224" s="165" t="n">
        <v>162.3</v>
      </c>
      <c r="H224" s="166" t="n">
        <v>12.3909376235</v>
      </c>
      <c r="I224" s="166" t="n">
        <v>51.338664825</v>
      </c>
      <c r="J224" s="47">
        <f>COUNTIF(Accident_Events!$B$5:$B$4031,B224)</f>
        <v/>
      </c>
      <c r="K224" s="47">
        <f>COUNTIFS(Accident_Events!$B$5:$B$4031,B224,Accident_Events!$G$5:$G$4031,1)</f>
        <v/>
      </c>
      <c r="L224" s="47">
        <f>COUNTIFS(Accident_Events!$B$5:$B$4031,B224,Accident_Events!$G$5:$G$4031,2)</f>
        <v/>
      </c>
      <c r="M224" s="47">
        <f>COUNTIFS(Accident_Events!$B$5:$B$4031,B224,Accident_Events!$G$5:$G$4031,3)</f>
        <v/>
      </c>
      <c r="N224" s="167">
        <f>K224*Sources!$F$24</f>
        <v/>
      </c>
      <c r="O224" s="167">
        <f>L224*Sources!$F$25</f>
        <v/>
      </c>
      <c r="P224" s="167">
        <f>M224*Sources!$F$26</f>
        <v/>
      </c>
      <c r="Q224" s="168">
        <f>SUM(N224:P224)</f>
        <v/>
      </c>
      <c r="R224" s="167">
        <f>Q224/Sources!$C$6</f>
        <v/>
      </c>
      <c r="S224" s="48" t="inlineStr">
        <is>
          <t>Important main/connecting road</t>
        </is>
      </c>
      <c r="T224" s="48" t="inlineStr">
        <is>
          <t>Junction</t>
        </is>
      </c>
      <c r="U224" s="48" t="n">
        <v>3</v>
      </c>
      <c r="V224" s="48" t="inlineStr">
        <is>
          <t>not found</t>
        </is>
      </c>
      <c r="W224" s="48" t="inlineStr">
        <is>
          <t>yes</t>
        </is>
      </c>
      <c r="X224" s="48" t="inlineStr">
        <is>
          <t>not found</t>
        </is>
      </c>
      <c r="Y224" s="48" t="inlineStr">
        <is>
          <t>yes</t>
        </is>
      </c>
      <c r="Z224" s="53" t="inlineStr">
        <is>
          <t>B</t>
        </is>
      </c>
      <c r="AA224" s="53" t="inlineStr">
        <is>
          <t>Standard road area/main or collector road, or up to 3 lanes → cost class B.</t>
        </is>
      </c>
      <c r="AB224" s="168">
        <f>Sources!$C$17</f>
        <v/>
      </c>
      <c r="AC224" s="169">
        <f>Sources!$C$7</f>
        <v/>
      </c>
      <c r="AD224" s="170">
        <f>Sources!$C$8</f>
        <v/>
      </c>
      <c r="AE224" s="169">
        <f>Sources!$C$9</f>
        <v/>
      </c>
      <c r="AF224" s="167">
        <f>R224*AC224*Sources!$C$13</f>
        <v/>
      </c>
      <c r="AG224" s="168">
        <f>R224*AD224*Sources!$C$13</f>
        <v/>
      </c>
      <c r="AH224" s="167">
        <f>R224*AE224*Sources!$C$13</f>
        <v/>
      </c>
      <c r="AI224" s="47">
        <f>1+COUNTIFS($D$7:$D$406,D224,$Q$7:$Q$406,"&gt;"&amp;Q224)</f>
        <v/>
      </c>
      <c r="AJ224" s="47">
        <f>COUNTIF($D$7:$D$406,D224)</f>
        <v/>
      </c>
      <c r="AK224" s="168">
        <f>SUMIF($D$7:$D$406,D224,$Q$7:$Q$406)</f>
        <v/>
      </c>
      <c r="AL224" s="48" t="inlineStr">
        <is>
          <t>https://www.openstreetmap.org/?mlat=51.3386648&amp;mlon=12.3909376#map=19/51.3386648/12.3909376</t>
        </is>
      </c>
    </row>
    <row r="225" ht="15" customHeight="1" s="94">
      <c r="A225" s="47" t="n">
        <v>219</v>
      </c>
      <c r="B225" s="48" t="inlineStr">
        <is>
          <t>O1818</t>
        </is>
      </c>
      <c r="C225" s="48" t="inlineStr">
        <is>
          <t>Edvard-Grieg-Allee / Karl-Tauchnitz-Straße</t>
        </is>
      </c>
      <c r="D225" s="48" t="inlineStr">
        <is>
          <t>Thomasschule - Gymnasium der Stadt Leipzig</t>
        </is>
      </c>
      <c r="E225" s="48" t="inlineStr">
        <is>
          <t>Hillerstraße 7, 04109 Leipzig</t>
        </is>
      </c>
      <c r="F225" s="48" t="inlineStr">
        <is>
          <t>Leipzig</t>
        </is>
      </c>
      <c r="G225" s="165" t="n">
        <v>450.4</v>
      </c>
      <c r="H225" s="166" t="n">
        <v>12.361612494</v>
      </c>
      <c r="I225" s="166" t="n">
        <v>51.3327337010001</v>
      </c>
      <c r="J225" s="47">
        <f>COUNTIF(Accident_Events!$B$5:$B$4031,B225)</f>
        <v/>
      </c>
      <c r="K225" s="47">
        <f>COUNTIFS(Accident_Events!$B$5:$B$4031,B225,Accident_Events!$G$5:$G$4031,1)</f>
        <v/>
      </c>
      <c r="L225" s="47">
        <f>COUNTIFS(Accident_Events!$B$5:$B$4031,B225,Accident_Events!$G$5:$G$4031,2)</f>
        <v/>
      </c>
      <c r="M225" s="47">
        <f>COUNTIFS(Accident_Events!$B$5:$B$4031,B225,Accident_Events!$G$5:$G$4031,3)</f>
        <v/>
      </c>
      <c r="N225" s="167">
        <f>K225*Sources!$F$24</f>
        <v/>
      </c>
      <c r="O225" s="167">
        <f>L225*Sources!$F$25</f>
        <v/>
      </c>
      <c r="P225" s="167">
        <f>M225*Sources!$F$26</f>
        <v/>
      </c>
      <c r="Q225" s="168">
        <f>SUM(N225:P225)</f>
        <v/>
      </c>
      <c r="R225" s="167">
        <f>Q225/Sources!$C$6</f>
        <v/>
      </c>
      <c r="S225" s="48" t="inlineStr">
        <is>
          <t>Important main/connecting road</t>
        </is>
      </c>
      <c r="T225" s="48" t="inlineStr">
        <is>
          <t>Junction</t>
        </is>
      </c>
      <c r="U225" s="48" t="n">
        <v>2</v>
      </c>
      <c r="V225" s="48" t="inlineStr">
        <is>
          <t>not found</t>
        </is>
      </c>
      <c r="W225" s="48" t="inlineStr">
        <is>
          <t>yes</t>
        </is>
      </c>
      <c r="X225" s="48" t="inlineStr">
        <is>
          <t>not found</t>
        </is>
      </c>
      <c r="Y225" s="48" t="inlineStr">
        <is>
          <t>yes</t>
        </is>
      </c>
      <c r="Z225" s="53" t="inlineStr">
        <is>
          <t>B</t>
        </is>
      </c>
      <c r="AA225" s="53" t="inlineStr">
        <is>
          <t>Standard road area/main or collector road, or up to 3 lanes → cost class B.</t>
        </is>
      </c>
      <c r="AB225" s="168">
        <f>Sources!$C$17</f>
        <v/>
      </c>
      <c r="AC225" s="169">
        <f>Sources!$C$7</f>
        <v/>
      </c>
      <c r="AD225" s="170">
        <f>Sources!$C$8</f>
        <v/>
      </c>
      <c r="AE225" s="169">
        <f>Sources!$C$9</f>
        <v/>
      </c>
      <c r="AF225" s="167">
        <f>R225*AC225*Sources!$C$13</f>
        <v/>
      </c>
      <c r="AG225" s="168">
        <f>R225*AD225*Sources!$C$13</f>
        <v/>
      </c>
      <c r="AH225" s="167">
        <f>R225*AE225*Sources!$C$13</f>
        <v/>
      </c>
      <c r="AI225" s="47">
        <f>1+COUNTIFS($D$7:$D$406,D225,$Q$7:$Q$406,"&gt;"&amp;Q225)</f>
        <v/>
      </c>
      <c r="AJ225" s="47">
        <f>COUNTIF($D$7:$D$406,D225)</f>
        <v/>
      </c>
      <c r="AK225" s="168">
        <f>SUMIF($D$7:$D$406,D225,$Q$7:$Q$406)</f>
        <v/>
      </c>
      <c r="AL225" s="48" t="inlineStr">
        <is>
          <t>https://www.openstreetmap.org/?mlat=51.3327337&amp;mlon=12.3616125#map=19/51.3327337/12.3616125</t>
        </is>
      </c>
    </row>
    <row r="226" ht="15" customHeight="1" s="94">
      <c r="A226" s="47" t="n">
        <v>220</v>
      </c>
      <c r="B226" s="48" t="inlineStr">
        <is>
          <t>O2164</t>
        </is>
      </c>
      <c r="C226" s="48" t="inlineStr">
        <is>
          <t>Naundorfer Straße / Warschauer Straße</t>
        </is>
      </c>
      <c r="D226" s="48" t="inlineStr">
        <is>
          <t>Medizinische Berufsfachschule des Kreiskrankenhauses Torgau "Johann Kentmann" gGmbH Berufsfachschule für Pflegeberufe</t>
        </is>
      </c>
      <c r="E226" s="48" t="inlineStr">
        <is>
          <t>Christianistraße 1, 04860 Torgau</t>
        </is>
      </c>
      <c r="F226" s="48" t="inlineStr">
        <is>
          <t>Torgau</t>
        </is>
      </c>
      <c r="G226" s="165" t="n">
        <v>390.2</v>
      </c>
      <c r="H226" s="166" t="n">
        <v>12.9883301460001</v>
      </c>
      <c r="I226" s="166" t="n">
        <v>51.5593356060001</v>
      </c>
      <c r="J226" s="47">
        <f>COUNTIF(Accident_Events!$B$5:$B$4031,B226)</f>
        <v/>
      </c>
      <c r="K226" s="47">
        <f>COUNTIFS(Accident_Events!$B$5:$B$4031,B226,Accident_Events!$G$5:$G$4031,1)</f>
        <v/>
      </c>
      <c r="L226" s="47">
        <f>COUNTIFS(Accident_Events!$B$5:$B$4031,B226,Accident_Events!$G$5:$G$4031,2)</f>
        <v/>
      </c>
      <c r="M226" s="47">
        <f>COUNTIFS(Accident_Events!$B$5:$B$4031,B226,Accident_Events!$G$5:$G$4031,3)</f>
        <v/>
      </c>
      <c r="N226" s="167">
        <f>K226*Sources!$F$24</f>
        <v/>
      </c>
      <c r="O226" s="167">
        <f>L226*Sources!$F$25</f>
        <v/>
      </c>
      <c r="P226" s="167">
        <f>M226*Sources!$F$26</f>
        <v/>
      </c>
      <c r="Q226" s="168">
        <f>SUM(N226:P226)</f>
        <v/>
      </c>
      <c r="R226" s="167">
        <f>Q226/Sources!$C$6</f>
        <v/>
      </c>
      <c r="S226" s="48" t="inlineStr">
        <is>
          <t>Major arterial road</t>
        </is>
      </c>
      <c r="T226" s="48" t="inlineStr">
        <is>
          <t>Junction</t>
        </is>
      </c>
      <c r="U226" s="48" t="n">
        <v>2</v>
      </c>
      <c r="V226" s="48" t="inlineStr">
        <is>
          <t>yes</t>
        </is>
      </c>
      <c r="W226" s="48" t="inlineStr">
        <is>
          <t>yes</t>
        </is>
      </c>
      <c r="X226" s="48" t="inlineStr">
        <is>
          <t>not found</t>
        </is>
      </c>
      <c r="Y226" s="48" t="inlineStr">
        <is>
          <t>yes</t>
        </is>
      </c>
      <c r="Z226" s="53" t="inlineStr">
        <is>
          <t>B</t>
        </is>
      </c>
      <c r="AA226" s="53" t="inlineStr">
        <is>
          <t>Standard road area/main or collector road, or up to 3 lanes → cost class B.</t>
        </is>
      </c>
      <c r="AB226" s="168">
        <f>Sources!$C$17</f>
        <v/>
      </c>
      <c r="AC226" s="169">
        <f>Sources!$C$7</f>
        <v/>
      </c>
      <c r="AD226" s="170">
        <f>Sources!$C$8</f>
        <v/>
      </c>
      <c r="AE226" s="169">
        <f>Sources!$C$9</f>
        <v/>
      </c>
      <c r="AF226" s="167">
        <f>R226*AC226*Sources!$C$13</f>
        <v/>
      </c>
      <c r="AG226" s="168">
        <f>R226*AD226*Sources!$C$13</f>
        <v/>
      </c>
      <c r="AH226" s="167">
        <f>R226*AE226*Sources!$C$13</f>
        <v/>
      </c>
      <c r="AI226" s="47">
        <f>1+COUNTIFS($D$7:$D$406,D226,$Q$7:$Q$406,"&gt;"&amp;Q226)</f>
        <v/>
      </c>
      <c r="AJ226" s="47">
        <f>COUNTIF($D$7:$D$406,D226)</f>
        <v/>
      </c>
      <c r="AK226" s="168">
        <f>SUMIF($D$7:$D$406,D226,$Q$7:$Q$406)</f>
        <v/>
      </c>
      <c r="AL226" s="48" t="inlineStr">
        <is>
          <t>https://www.openstreetmap.org/?mlat=51.5593356&amp;mlon=12.9883301#map=19/51.5593356/12.9883301</t>
        </is>
      </c>
    </row>
    <row r="227" ht="15" customHeight="1" s="94">
      <c r="A227" s="47" t="n">
        <v>221</v>
      </c>
      <c r="B227" s="48" t="inlineStr">
        <is>
          <t>O0190</t>
        </is>
      </c>
      <c r="C227" s="48" t="inlineStr">
        <is>
          <t>Palmstraße / Hainstraße</t>
        </is>
      </c>
      <c r="D227" s="48" t="inlineStr">
        <is>
          <t>Gotthold-Ephraim-Lessing-Grundschule</t>
        </is>
      </c>
      <c r="E227" s="48" t="inlineStr">
        <is>
          <t>Reinhardtstraße 6, 09130 Chemnitz</t>
        </is>
      </c>
      <c r="F227" s="48" t="inlineStr">
        <is>
          <t>Chemnitz</t>
        </is>
      </c>
      <c r="G227" s="165" t="n">
        <v>242</v>
      </c>
      <c r="H227" s="166" t="n">
        <v>12.939279324</v>
      </c>
      <c r="I227" s="166" t="n">
        <v>50.8434580700001</v>
      </c>
      <c r="J227" s="47">
        <f>COUNTIF(Accident_Events!$B$5:$B$4031,B227)</f>
        <v/>
      </c>
      <c r="K227" s="47">
        <f>COUNTIFS(Accident_Events!$B$5:$B$4031,B227,Accident_Events!$G$5:$G$4031,1)</f>
        <v/>
      </c>
      <c r="L227" s="47">
        <f>COUNTIFS(Accident_Events!$B$5:$B$4031,B227,Accident_Events!$G$5:$G$4031,2)</f>
        <v/>
      </c>
      <c r="M227" s="47">
        <f>COUNTIFS(Accident_Events!$B$5:$B$4031,B227,Accident_Events!$G$5:$G$4031,3)</f>
        <v/>
      </c>
      <c r="N227" s="167">
        <f>K227*Sources!$F$24</f>
        <v/>
      </c>
      <c r="O227" s="167">
        <f>L227*Sources!$F$25</f>
        <v/>
      </c>
      <c r="P227" s="167">
        <f>M227*Sources!$F$26</f>
        <v/>
      </c>
      <c r="Q227" s="168">
        <f>SUM(N227:P227)</f>
        <v/>
      </c>
      <c r="R227" s="167">
        <f>Q227/Sources!$C$6</f>
        <v/>
      </c>
      <c r="S227" s="48" t="inlineStr">
        <is>
          <t>Important main/connecting road</t>
        </is>
      </c>
      <c r="T227" s="48" t="inlineStr">
        <is>
          <t>Junction</t>
        </is>
      </c>
      <c r="U227" s="48" t="n">
        <v>3</v>
      </c>
      <c r="V227" s="48" t="inlineStr">
        <is>
          <t>yes</t>
        </is>
      </c>
      <c r="W227" s="48" t="inlineStr">
        <is>
          <t>yes</t>
        </is>
      </c>
      <c r="X227" s="48" t="inlineStr">
        <is>
          <t>not found</t>
        </is>
      </c>
      <c r="Y227" s="48" t="inlineStr">
        <is>
          <t>not found</t>
        </is>
      </c>
      <c r="Z227" s="53" t="inlineStr">
        <is>
          <t>B</t>
        </is>
      </c>
      <c r="AA227" s="53" t="inlineStr">
        <is>
          <t>Standard road area/main or collector road, or up to 3 lanes → cost class B.</t>
        </is>
      </c>
      <c r="AB227" s="168">
        <f>Sources!$C$17</f>
        <v/>
      </c>
      <c r="AC227" s="169">
        <f>Sources!$C$7</f>
        <v/>
      </c>
      <c r="AD227" s="170">
        <f>Sources!$C$8</f>
        <v/>
      </c>
      <c r="AE227" s="169">
        <f>Sources!$C$9</f>
        <v/>
      </c>
      <c r="AF227" s="167">
        <f>R227*AC227*Sources!$C$13</f>
        <v/>
      </c>
      <c r="AG227" s="168">
        <f>R227*AD227*Sources!$C$13</f>
        <v/>
      </c>
      <c r="AH227" s="167">
        <f>R227*AE227*Sources!$C$13</f>
        <v/>
      </c>
      <c r="AI227" s="47">
        <f>1+COUNTIFS($D$7:$D$406,D227,$Q$7:$Q$406,"&gt;"&amp;Q227)</f>
        <v/>
      </c>
      <c r="AJ227" s="47">
        <f>COUNTIF($D$7:$D$406,D227)</f>
        <v/>
      </c>
      <c r="AK227" s="168">
        <f>SUMIF($D$7:$D$406,D227,$Q$7:$Q$406)</f>
        <v/>
      </c>
      <c r="AL227" s="48" t="inlineStr">
        <is>
          <t>https://www.openstreetmap.org/?mlat=50.8434581&amp;mlon=12.9392793#map=19/50.8434581/12.9392793</t>
        </is>
      </c>
    </row>
    <row r="228" ht="15" customHeight="1" s="94">
      <c r="A228" s="47" t="n">
        <v>222</v>
      </c>
      <c r="B228" s="48" t="inlineStr">
        <is>
          <t>O0599</t>
        </is>
      </c>
      <c r="C228" s="48" t="inlineStr">
        <is>
          <t>Sachsenplatz / Albertbrücke</t>
        </is>
      </c>
      <c r="D228" s="48" t="inlineStr">
        <is>
          <t>Bertolt-Brecht-Gymnasium Dresden</t>
        </is>
      </c>
      <c r="E228" s="48" t="inlineStr">
        <is>
          <t>Terrassenufer 15, 01069 Dresden</t>
        </is>
      </c>
      <c r="F228" s="48" t="inlineStr">
        <is>
          <t>Dresden</t>
        </is>
      </c>
      <c r="G228" s="165" t="n">
        <v>499</v>
      </c>
      <c r="H228" s="166" t="n">
        <v>13.75592334625</v>
      </c>
      <c r="I228" s="166" t="n">
        <v>51.0558733740001</v>
      </c>
      <c r="J228" s="47">
        <f>COUNTIF(Accident_Events!$B$5:$B$4031,B228)</f>
        <v/>
      </c>
      <c r="K228" s="47">
        <f>COUNTIFS(Accident_Events!$B$5:$B$4031,B228,Accident_Events!$G$5:$G$4031,1)</f>
        <v/>
      </c>
      <c r="L228" s="47">
        <f>COUNTIFS(Accident_Events!$B$5:$B$4031,B228,Accident_Events!$G$5:$G$4031,2)</f>
        <v/>
      </c>
      <c r="M228" s="47">
        <f>COUNTIFS(Accident_Events!$B$5:$B$4031,B228,Accident_Events!$G$5:$G$4031,3)</f>
        <v/>
      </c>
      <c r="N228" s="167">
        <f>K228*Sources!$F$24</f>
        <v/>
      </c>
      <c r="O228" s="167">
        <f>L228*Sources!$F$25</f>
        <v/>
      </c>
      <c r="P228" s="167">
        <f>M228*Sources!$F$26</f>
        <v/>
      </c>
      <c r="Q228" s="168">
        <f>SUM(N228:P228)</f>
        <v/>
      </c>
      <c r="R228" s="167">
        <f>Q228/Sources!$C$6</f>
        <v/>
      </c>
      <c r="S228" s="48" t="inlineStr">
        <is>
          <t>Important main/connecting road</t>
        </is>
      </c>
      <c r="T228" s="48" t="inlineStr">
        <is>
          <t>Junction</t>
        </is>
      </c>
      <c r="U228" s="48" t="n">
        <v>4</v>
      </c>
      <c r="V228" s="48" t="inlineStr">
        <is>
          <t>yes</t>
        </is>
      </c>
      <c r="W228" s="48" t="inlineStr">
        <is>
          <t>yes</t>
        </is>
      </c>
      <c r="X228" s="48" t="inlineStr">
        <is>
          <t>not found</t>
        </is>
      </c>
      <c r="Y228" s="48" t="inlineStr">
        <is>
          <t>yes</t>
        </is>
      </c>
      <c r="Z228" s="53" t="inlineStr">
        <is>
          <t>C</t>
        </is>
      </c>
      <c r="AA228" s="53" t="inlineStr">
        <is>
          <t>4 or more lanes: large road cross-section → cost class C.</t>
        </is>
      </c>
      <c r="AB228" s="168">
        <f>Sources!$C$17</f>
        <v/>
      </c>
      <c r="AC228" s="169">
        <f>Sources!$C$7</f>
        <v/>
      </c>
      <c r="AD228" s="170">
        <f>Sources!$C$8</f>
        <v/>
      </c>
      <c r="AE228" s="169">
        <f>Sources!$C$9</f>
        <v/>
      </c>
      <c r="AF228" s="167">
        <f>R228*AC228*Sources!$C$13</f>
        <v/>
      </c>
      <c r="AG228" s="168">
        <f>R228*AD228*Sources!$C$13</f>
        <v/>
      </c>
      <c r="AH228" s="167">
        <f>R228*AE228*Sources!$C$13</f>
        <v/>
      </c>
      <c r="AI228" s="47">
        <f>1+COUNTIFS($D$7:$D$406,D228,$Q$7:$Q$406,"&gt;"&amp;Q228)</f>
        <v/>
      </c>
      <c r="AJ228" s="47">
        <f>COUNTIF($D$7:$D$406,D228)</f>
        <v/>
      </c>
      <c r="AK228" s="168">
        <f>SUMIF($D$7:$D$406,D228,$Q$7:$Q$406)</f>
        <v/>
      </c>
      <c r="AL228" s="48" t="inlineStr">
        <is>
          <t>https://www.openstreetmap.org/?mlat=51.0558734&amp;mlon=13.7559233#map=19/51.0558734/13.7559233</t>
        </is>
      </c>
    </row>
    <row r="229" ht="15" customHeight="1" s="94">
      <c r="A229" s="47" t="n">
        <v>223</v>
      </c>
      <c r="B229" s="48" t="inlineStr">
        <is>
          <t>O0795</t>
        </is>
      </c>
      <c r="C229" s="48" t="inlineStr">
        <is>
          <t>Quohrener Straße / Bautzner Landstraße</t>
        </is>
      </c>
      <c r="D229" s="48" t="inlineStr">
        <is>
          <t>Gymnasium Dresden-Bühlau</t>
        </is>
      </c>
      <c r="E229" s="48" t="inlineStr">
        <is>
          <t>Quohrener Straße 12, 01324 Dresden</t>
        </is>
      </c>
      <c r="F229" s="48" t="inlineStr">
        <is>
          <t>Dresden</t>
        </is>
      </c>
      <c r="G229" s="165" t="n">
        <v>189.9</v>
      </c>
      <c r="H229" s="166" t="n">
        <v>13.854942211</v>
      </c>
      <c r="I229" s="166" t="n">
        <v>51.0618483750001</v>
      </c>
      <c r="J229" s="47">
        <f>COUNTIF(Accident_Events!$B$5:$B$4031,B229)</f>
        <v/>
      </c>
      <c r="K229" s="47">
        <f>COUNTIFS(Accident_Events!$B$5:$B$4031,B229,Accident_Events!$G$5:$G$4031,1)</f>
        <v/>
      </c>
      <c r="L229" s="47">
        <f>COUNTIFS(Accident_Events!$B$5:$B$4031,B229,Accident_Events!$G$5:$G$4031,2)</f>
        <v/>
      </c>
      <c r="M229" s="47">
        <f>COUNTIFS(Accident_Events!$B$5:$B$4031,B229,Accident_Events!$G$5:$G$4031,3)</f>
        <v/>
      </c>
      <c r="N229" s="167">
        <f>K229*Sources!$F$24</f>
        <v/>
      </c>
      <c r="O229" s="167">
        <f>L229*Sources!$F$25</f>
        <v/>
      </c>
      <c r="P229" s="167">
        <f>M229*Sources!$F$26</f>
        <v/>
      </c>
      <c r="Q229" s="168">
        <f>SUM(N229:P229)</f>
        <v/>
      </c>
      <c r="R229" s="167">
        <f>Q229/Sources!$C$6</f>
        <v/>
      </c>
      <c r="S229" s="48" t="inlineStr">
        <is>
          <t>Major arterial road</t>
        </is>
      </c>
      <c r="T229" s="48" t="inlineStr">
        <is>
          <t>Junction</t>
        </is>
      </c>
      <c r="U229" s="48" t="n">
        <v>2</v>
      </c>
      <c r="V229" s="48" t="inlineStr">
        <is>
          <t>yes</t>
        </is>
      </c>
      <c r="W229" s="48" t="inlineStr">
        <is>
          <t>yes</t>
        </is>
      </c>
      <c r="X229" s="48" t="inlineStr">
        <is>
          <t>not found</t>
        </is>
      </c>
      <c r="Y229" s="48" t="inlineStr">
        <is>
          <t>not found</t>
        </is>
      </c>
      <c r="Z229" s="53" t="inlineStr">
        <is>
          <t>B</t>
        </is>
      </c>
      <c r="AA229" s="53" t="inlineStr">
        <is>
          <t>Standard road area/main or collector road, or up to 3 lanes → cost class B.</t>
        </is>
      </c>
      <c r="AB229" s="168">
        <f>Sources!$C$17</f>
        <v/>
      </c>
      <c r="AC229" s="169">
        <f>Sources!$C$7</f>
        <v/>
      </c>
      <c r="AD229" s="170">
        <f>Sources!$C$8</f>
        <v/>
      </c>
      <c r="AE229" s="169">
        <f>Sources!$C$9</f>
        <v/>
      </c>
      <c r="AF229" s="167">
        <f>R229*AC229*Sources!$C$13</f>
        <v/>
      </c>
      <c r="AG229" s="168">
        <f>R229*AD229*Sources!$C$13</f>
        <v/>
      </c>
      <c r="AH229" s="167">
        <f>R229*AE229*Sources!$C$13</f>
        <v/>
      </c>
      <c r="AI229" s="47">
        <f>1+COUNTIFS($D$7:$D$406,D229,$Q$7:$Q$406,"&gt;"&amp;Q229)</f>
        <v/>
      </c>
      <c r="AJ229" s="47">
        <f>COUNTIF($D$7:$D$406,D229)</f>
        <v/>
      </c>
      <c r="AK229" s="168">
        <f>SUMIF($D$7:$D$406,D229,$Q$7:$Q$406)</f>
        <v/>
      </c>
      <c r="AL229" s="48" t="inlineStr">
        <is>
          <t>https://www.openstreetmap.org/?mlat=51.0618484&amp;mlon=13.8549422#map=19/51.0618484/13.8549422</t>
        </is>
      </c>
    </row>
    <row r="230" ht="15" customHeight="1" s="94">
      <c r="A230" s="47" t="n">
        <v>224</v>
      </c>
      <c r="B230" s="48" t="inlineStr">
        <is>
          <t>O1587</t>
        </is>
      </c>
      <c r="C230" s="48" t="inlineStr">
        <is>
          <t>Wolfgang-Heinze-Straße / Prinz-Eugen-Straße</t>
        </is>
      </c>
      <c r="D230" s="48" t="inlineStr">
        <is>
          <t>Katholische Krankenpflegeschule des St. Elisabeth-Krankenhauses Leipzig Berufsfachschule für Pflegeberufe (Schule in freier Trägerschaft)</t>
        </is>
      </c>
      <c r="E230" s="48" t="inlineStr">
        <is>
          <t>Biedermannstraße 84, 04277 Leipzig</t>
        </is>
      </c>
      <c r="F230" s="48" t="inlineStr">
        <is>
          <t>Leipzig</t>
        </is>
      </c>
      <c r="G230" s="165" t="n">
        <v>439.8</v>
      </c>
      <c r="H230" s="166" t="n">
        <v>12.374122165</v>
      </c>
      <c r="I230" s="166" t="n">
        <v>51.303362398</v>
      </c>
      <c r="J230" s="47">
        <f>COUNTIF(Accident_Events!$B$5:$B$4031,B230)</f>
        <v/>
      </c>
      <c r="K230" s="47">
        <f>COUNTIFS(Accident_Events!$B$5:$B$4031,B230,Accident_Events!$G$5:$G$4031,1)</f>
        <v/>
      </c>
      <c r="L230" s="47">
        <f>COUNTIFS(Accident_Events!$B$5:$B$4031,B230,Accident_Events!$G$5:$G$4031,2)</f>
        <v/>
      </c>
      <c r="M230" s="47">
        <f>COUNTIFS(Accident_Events!$B$5:$B$4031,B230,Accident_Events!$G$5:$G$4031,3)</f>
        <v/>
      </c>
      <c r="N230" s="167">
        <f>K230*Sources!$F$24</f>
        <v/>
      </c>
      <c r="O230" s="167">
        <f>L230*Sources!$F$25</f>
        <v/>
      </c>
      <c r="P230" s="167">
        <f>M230*Sources!$F$26</f>
        <v/>
      </c>
      <c r="Q230" s="168">
        <f>SUM(N230:P230)</f>
        <v/>
      </c>
      <c r="R230" s="167">
        <f>Q230/Sources!$C$6</f>
        <v/>
      </c>
      <c r="S230" s="48" t="inlineStr">
        <is>
          <t>Important main/connecting road</t>
        </is>
      </c>
      <c r="T230" s="48" t="inlineStr">
        <is>
          <t>Junction</t>
        </is>
      </c>
      <c r="U230" s="48" t="n">
        <v>3</v>
      </c>
      <c r="V230" s="48" t="inlineStr">
        <is>
          <t>yes</t>
        </is>
      </c>
      <c r="W230" s="48" t="inlineStr">
        <is>
          <t>yes</t>
        </is>
      </c>
      <c r="X230" s="48" t="inlineStr">
        <is>
          <t>not found</t>
        </is>
      </c>
      <c r="Y230" s="48" t="inlineStr">
        <is>
          <t>yes</t>
        </is>
      </c>
      <c r="Z230" s="53" t="inlineStr">
        <is>
          <t>B</t>
        </is>
      </c>
      <c r="AA230" s="53" t="inlineStr">
        <is>
          <t>Standard road area/main or collector road, or up to 3 lanes → cost class B.</t>
        </is>
      </c>
      <c r="AB230" s="168">
        <f>Sources!$C$17</f>
        <v/>
      </c>
      <c r="AC230" s="169">
        <f>Sources!$C$7</f>
        <v/>
      </c>
      <c r="AD230" s="170">
        <f>Sources!$C$8</f>
        <v/>
      </c>
      <c r="AE230" s="169">
        <f>Sources!$C$9</f>
        <v/>
      </c>
      <c r="AF230" s="167">
        <f>R230*AC230*Sources!$C$13</f>
        <v/>
      </c>
      <c r="AG230" s="168">
        <f>R230*AD230*Sources!$C$13</f>
        <v/>
      </c>
      <c r="AH230" s="167">
        <f>R230*AE230*Sources!$C$13</f>
        <v/>
      </c>
      <c r="AI230" s="47">
        <f>1+COUNTIFS($D$7:$D$406,D230,$Q$7:$Q$406,"&gt;"&amp;Q230)</f>
        <v/>
      </c>
      <c r="AJ230" s="47">
        <f>COUNTIF($D$7:$D$406,D230)</f>
        <v/>
      </c>
      <c r="AK230" s="168">
        <f>SUMIF($D$7:$D$406,D230,$Q$7:$Q$406)</f>
        <v/>
      </c>
      <c r="AL230" s="48" t="inlineStr">
        <is>
          <t>https://www.openstreetmap.org/?mlat=51.3033624&amp;mlon=12.3741222#map=19/51.3033624/12.3741222</t>
        </is>
      </c>
    </row>
    <row r="231" ht="15" customHeight="1" s="94">
      <c r="A231" s="47" t="n">
        <v>225</v>
      </c>
      <c r="B231" s="48" t="inlineStr">
        <is>
          <t>O0463</t>
        </is>
      </c>
      <c r="C231" s="48" t="inlineStr">
        <is>
          <t>Tharandter Straße / Altplauen</t>
        </is>
      </c>
      <c r="D231" s="48" t="inlineStr">
        <is>
          <t>39. Grundschule Dresden</t>
        </is>
      </c>
      <c r="E231" s="48" t="inlineStr">
        <is>
          <t>Schleiermacherstraße 8, 01187 Dresden</t>
        </is>
      </c>
      <c r="F231" s="48" t="inlineStr">
        <is>
          <t>Dresden</t>
        </is>
      </c>
      <c r="G231" s="165" t="n">
        <v>263.3</v>
      </c>
      <c r="H231" s="166" t="n">
        <v>13.7015795680001</v>
      </c>
      <c r="I231" s="166" t="n">
        <v>51.030579294</v>
      </c>
      <c r="J231" s="47">
        <f>COUNTIF(Accident_Events!$B$5:$B$4031,B231)</f>
        <v/>
      </c>
      <c r="K231" s="47">
        <f>COUNTIFS(Accident_Events!$B$5:$B$4031,B231,Accident_Events!$G$5:$G$4031,1)</f>
        <v/>
      </c>
      <c r="L231" s="47">
        <f>COUNTIFS(Accident_Events!$B$5:$B$4031,B231,Accident_Events!$G$5:$G$4031,2)</f>
        <v/>
      </c>
      <c r="M231" s="47">
        <f>COUNTIFS(Accident_Events!$B$5:$B$4031,B231,Accident_Events!$G$5:$G$4031,3)</f>
        <v/>
      </c>
      <c r="N231" s="167">
        <f>K231*Sources!$F$24</f>
        <v/>
      </c>
      <c r="O231" s="167">
        <f>L231*Sources!$F$25</f>
        <v/>
      </c>
      <c r="P231" s="167">
        <f>M231*Sources!$F$26</f>
        <v/>
      </c>
      <c r="Q231" s="168">
        <f>SUM(N231:P231)</f>
        <v/>
      </c>
      <c r="R231" s="167">
        <f>Q231/Sources!$C$6</f>
        <v/>
      </c>
      <c r="S231" s="48" t="inlineStr">
        <is>
          <t>Important main/connecting road</t>
        </is>
      </c>
      <c r="T231" s="48" t="inlineStr">
        <is>
          <t>Junction</t>
        </is>
      </c>
      <c r="U231" s="48" t="n">
        <v>2</v>
      </c>
      <c r="V231" s="48" t="inlineStr">
        <is>
          <t>not found</t>
        </is>
      </c>
      <c r="W231" s="48" t="inlineStr">
        <is>
          <t>yes</t>
        </is>
      </c>
      <c r="X231" s="48" t="inlineStr">
        <is>
          <t>yes</t>
        </is>
      </c>
      <c r="Y231" s="48" t="inlineStr">
        <is>
          <t>yes</t>
        </is>
      </c>
      <c r="Z231" s="53" t="inlineStr">
        <is>
          <t>B</t>
        </is>
      </c>
      <c r="AA231" s="53" t="inlineStr">
        <is>
          <t>Standard road area/main or collector road, or up to 3 lanes → cost class B.</t>
        </is>
      </c>
      <c r="AB231" s="168">
        <f>Sources!$C$17</f>
        <v/>
      </c>
      <c r="AC231" s="169">
        <f>Sources!$C$7</f>
        <v/>
      </c>
      <c r="AD231" s="170">
        <f>Sources!$C$8</f>
        <v/>
      </c>
      <c r="AE231" s="169">
        <f>Sources!$C$9</f>
        <v/>
      </c>
      <c r="AF231" s="167">
        <f>R231*AC231*Sources!$C$13</f>
        <v/>
      </c>
      <c r="AG231" s="168">
        <f>R231*AD231*Sources!$C$13</f>
        <v/>
      </c>
      <c r="AH231" s="167">
        <f>R231*AE231*Sources!$C$13</f>
        <v/>
      </c>
      <c r="AI231" s="47">
        <f>1+COUNTIFS($D$7:$D$406,D231,$Q$7:$Q$406,"&gt;"&amp;Q231)</f>
        <v/>
      </c>
      <c r="AJ231" s="47">
        <f>COUNTIF($D$7:$D$406,D231)</f>
        <v/>
      </c>
      <c r="AK231" s="168">
        <f>SUMIF($D$7:$D$406,D231,$Q$7:$Q$406)</f>
        <v/>
      </c>
      <c r="AL231" s="48" t="inlineStr">
        <is>
          <t>https://www.openstreetmap.org/?mlat=51.0305793&amp;mlon=13.7015796#map=19/51.0305793/13.7015796</t>
        </is>
      </c>
    </row>
    <row r="232" ht="15" customHeight="1" s="94">
      <c r="A232" s="47" t="n">
        <v>226</v>
      </c>
      <c r="B232" s="48" t="inlineStr">
        <is>
          <t>O0579</t>
        </is>
      </c>
      <c r="C232" s="48" t="inlineStr">
        <is>
          <t>Bahnhofstraße / Pirnaer Landstraße</t>
        </is>
      </c>
      <c r="D232" s="48" t="inlineStr">
        <is>
          <t>92. Grundschule Dresden "An der Aue"</t>
        </is>
      </c>
      <c r="E232" s="48" t="inlineStr">
        <is>
          <t>Großzschachwitzer Straße 29, 01259 Dresden</t>
        </is>
      </c>
      <c r="F232" s="48" t="inlineStr">
        <is>
          <t>Dresden</t>
        </is>
      </c>
      <c r="G232" s="165" t="n">
        <v>177</v>
      </c>
      <c r="H232" s="166" t="n">
        <v>13.841821882</v>
      </c>
      <c r="I232" s="166" t="n">
        <v>51.0022648020001</v>
      </c>
      <c r="J232" s="47">
        <f>COUNTIF(Accident_Events!$B$5:$B$4031,B232)</f>
        <v/>
      </c>
      <c r="K232" s="47">
        <f>COUNTIFS(Accident_Events!$B$5:$B$4031,B232,Accident_Events!$G$5:$G$4031,1)</f>
        <v/>
      </c>
      <c r="L232" s="47">
        <f>COUNTIFS(Accident_Events!$B$5:$B$4031,B232,Accident_Events!$G$5:$G$4031,2)</f>
        <v/>
      </c>
      <c r="M232" s="47">
        <f>COUNTIFS(Accident_Events!$B$5:$B$4031,B232,Accident_Events!$G$5:$G$4031,3)</f>
        <v/>
      </c>
      <c r="N232" s="167">
        <f>K232*Sources!$F$24</f>
        <v/>
      </c>
      <c r="O232" s="167">
        <f>L232*Sources!$F$25</f>
        <v/>
      </c>
      <c r="P232" s="167">
        <f>M232*Sources!$F$26</f>
        <v/>
      </c>
      <c r="Q232" s="168">
        <f>SUM(N232:P232)</f>
        <v/>
      </c>
      <c r="R232" s="167">
        <f>Q232/Sources!$C$6</f>
        <v/>
      </c>
      <c r="S232" s="48" t="inlineStr">
        <is>
          <t>Collector/connecting road</t>
        </is>
      </c>
      <c r="T232" s="48" t="inlineStr">
        <is>
          <t>Junction</t>
        </is>
      </c>
      <c r="U232" s="48" t="n">
        <v>2</v>
      </c>
      <c r="V232" s="48" t="inlineStr">
        <is>
          <t>yes</t>
        </is>
      </c>
      <c r="W232" s="48" t="inlineStr">
        <is>
          <t>not found</t>
        </is>
      </c>
      <c r="X232" s="48" t="inlineStr">
        <is>
          <t>not found</t>
        </is>
      </c>
      <c r="Y232" s="48" t="inlineStr">
        <is>
          <t>yes</t>
        </is>
      </c>
      <c r="Z232" s="53" t="inlineStr">
        <is>
          <t>B</t>
        </is>
      </c>
      <c r="AA232" s="53" t="inlineStr">
        <is>
          <t>Standard road area/main or collector road, or up to 3 lanes → cost class B.</t>
        </is>
      </c>
      <c r="AB232" s="168">
        <f>Sources!$C$17</f>
        <v/>
      </c>
      <c r="AC232" s="169">
        <f>Sources!$C$7</f>
        <v/>
      </c>
      <c r="AD232" s="170">
        <f>Sources!$C$8</f>
        <v/>
      </c>
      <c r="AE232" s="169">
        <f>Sources!$C$9</f>
        <v/>
      </c>
      <c r="AF232" s="167">
        <f>R232*AC232*Sources!$C$13</f>
        <v/>
      </c>
      <c r="AG232" s="168">
        <f>R232*AD232*Sources!$C$13</f>
        <v/>
      </c>
      <c r="AH232" s="167">
        <f>R232*AE232*Sources!$C$13</f>
        <v/>
      </c>
      <c r="AI232" s="47">
        <f>1+COUNTIFS($D$7:$D$406,D232,$Q$7:$Q$406,"&gt;"&amp;Q232)</f>
        <v/>
      </c>
      <c r="AJ232" s="47">
        <f>COUNTIF($D$7:$D$406,D232)</f>
        <v/>
      </c>
      <c r="AK232" s="168">
        <f>SUMIF($D$7:$D$406,D232,$Q$7:$Q$406)</f>
        <v/>
      </c>
      <c r="AL232" s="48" t="inlineStr">
        <is>
          <t>https://www.openstreetmap.org/?mlat=51.0022648&amp;mlon=13.8418219#map=19/51.0022648/13.8418219</t>
        </is>
      </c>
    </row>
    <row r="233" ht="15" customHeight="1" s="94">
      <c r="A233" s="47" t="n">
        <v>227</v>
      </c>
      <c r="B233" s="48" t="inlineStr">
        <is>
          <t>O0601</t>
        </is>
      </c>
      <c r="C233" s="48" t="inlineStr">
        <is>
          <t>Löbtauer Straße / Schäferstraße</t>
        </is>
      </c>
      <c r="D233" s="48" t="inlineStr">
        <is>
          <t>Berufliches Gymnasium der Privaten Schule IBB gGmbH Dresden (Schule in freier Trägerschaft)</t>
        </is>
      </c>
      <c r="E233" s="48" t="inlineStr">
        <is>
          <t>Könneritzstraße 33, 01067 Dresden</t>
        </is>
      </c>
      <c r="F233" s="48" t="inlineStr">
        <is>
          <t>Dresden</t>
        </is>
      </c>
      <c r="G233" s="165" t="n">
        <v>62.1</v>
      </c>
      <c r="H233" s="166" t="n">
        <v>13.7200395240001</v>
      </c>
      <c r="I233" s="166" t="n">
        <v>51.054712318</v>
      </c>
      <c r="J233" s="47">
        <f>COUNTIF(Accident_Events!$B$5:$B$4031,B233)</f>
        <v/>
      </c>
      <c r="K233" s="47">
        <f>COUNTIFS(Accident_Events!$B$5:$B$4031,B233,Accident_Events!$G$5:$G$4031,1)</f>
        <v/>
      </c>
      <c r="L233" s="47">
        <f>COUNTIFS(Accident_Events!$B$5:$B$4031,B233,Accident_Events!$G$5:$G$4031,2)</f>
        <v/>
      </c>
      <c r="M233" s="47">
        <f>COUNTIFS(Accident_Events!$B$5:$B$4031,B233,Accident_Events!$G$5:$G$4031,3)</f>
        <v/>
      </c>
      <c r="N233" s="167">
        <f>K233*Sources!$F$24</f>
        <v/>
      </c>
      <c r="O233" s="167">
        <f>L233*Sources!$F$25</f>
        <v/>
      </c>
      <c r="P233" s="167">
        <f>M233*Sources!$F$26</f>
        <v/>
      </c>
      <c r="Q233" s="168">
        <f>SUM(N233:P233)</f>
        <v/>
      </c>
      <c r="R233" s="167">
        <f>Q233/Sources!$C$6</f>
        <v/>
      </c>
      <c r="S233" s="48" t="inlineStr">
        <is>
          <t>Important main/connecting road</t>
        </is>
      </c>
      <c r="T233" s="48" t="inlineStr">
        <is>
          <t>Junction</t>
        </is>
      </c>
      <c r="U233" s="48" t="n">
        <v>3</v>
      </c>
      <c r="V233" s="48" t="inlineStr">
        <is>
          <t>yes</t>
        </is>
      </c>
      <c r="W233" s="48" t="inlineStr">
        <is>
          <t>yes</t>
        </is>
      </c>
      <c r="X233" s="48" t="inlineStr">
        <is>
          <t>not found</t>
        </is>
      </c>
      <c r="Y233" s="48" t="inlineStr">
        <is>
          <t>yes</t>
        </is>
      </c>
      <c r="Z233" s="53" t="inlineStr">
        <is>
          <t>B</t>
        </is>
      </c>
      <c r="AA233" s="53" t="inlineStr">
        <is>
          <t>Standard road area/main or collector road, or up to 3 lanes → cost class B.</t>
        </is>
      </c>
      <c r="AB233" s="168">
        <f>Sources!$C$17</f>
        <v/>
      </c>
      <c r="AC233" s="169">
        <f>Sources!$C$7</f>
        <v/>
      </c>
      <c r="AD233" s="170">
        <f>Sources!$C$8</f>
        <v/>
      </c>
      <c r="AE233" s="169">
        <f>Sources!$C$9</f>
        <v/>
      </c>
      <c r="AF233" s="167">
        <f>R233*AC233*Sources!$C$13</f>
        <v/>
      </c>
      <c r="AG233" s="168">
        <f>R233*AD233*Sources!$C$13</f>
        <v/>
      </c>
      <c r="AH233" s="167">
        <f>R233*AE233*Sources!$C$13</f>
        <v/>
      </c>
      <c r="AI233" s="47">
        <f>1+COUNTIFS($D$7:$D$406,D233,$Q$7:$Q$406,"&gt;"&amp;Q233)</f>
        <v/>
      </c>
      <c r="AJ233" s="47">
        <f>COUNTIF($D$7:$D$406,D233)</f>
        <v/>
      </c>
      <c r="AK233" s="168">
        <f>SUMIF($D$7:$D$406,D233,$Q$7:$Q$406)</f>
        <v/>
      </c>
      <c r="AL233" s="48" t="inlineStr">
        <is>
          <t>https://www.openstreetmap.org/?mlat=51.0547123&amp;mlon=13.7200395#map=19/51.0547123/13.7200395</t>
        </is>
      </c>
    </row>
    <row r="234" ht="15" customHeight="1" s="94">
      <c r="A234" s="47" t="n">
        <v>228</v>
      </c>
      <c r="B234" s="48" t="inlineStr">
        <is>
          <t>O0661</t>
        </is>
      </c>
      <c r="C234" s="48" t="inlineStr">
        <is>
          <t>Bautzner Straße / Diakonissenweg</t>
        </is>
      </c>
      <c r="D234" s="48" t="inlineStr">
        <is>
          <t>Berufsfachschule für Pflegeberufe der Ev.-Luth. Diakonissenanstalt Dresden e. V. (Schule in freier Trägerschaft)</t>
        </is>
      </c>
      <c r="E234" s="48" t="inlineStr">
        <is>
          <t>Holzhofgasse 29, 01099 Dresden</t>
        </is>
      </c>
      <c r="F234" s="48" t="inlineStr">
        <is>
          <t>Dresden</t>
        </is>
      </c>
      <c r="G234" s="165" t="n">
        <v>189.3</v>
      </c>
      <c r="H234" s="166" t="n">
        <v>13.762699432</v>
      </c>
      <c r="I234" s="166" t="n">
        <v>51.0642593090001</v>
      </c>
      <c r="J234" s="47">
        <f>COUNTIF(Accident_Events!$B$5:$B$4031,B234)</f>
        <v/>
      </c>
      <c r="K234" s="47">
        <f>COUNTIFS(Accident_Events!$B$5:$B$4031,B234,Accident_Events!$G$5:$G$4031,1)</f>
        <v/>
      </c>
      <c r="L234" s="47">
        <f>COUNTIFS(Accident_Events!$B$5:$B$4031,B234,Accident_Events!$G$5:$G$4031,2)</f>
        <v/>
      </c>
      <c r="M234" s="47">
        <f>COUNTIFS(Accident_Events!$B$5:$B$4031,B234,Accident_Events!$G$5:$G$4031,3)</f>
        <v/>
      </c>
      <c r="N234" s="167">
        <f>K234*Sources!$F$24</f>
        <v/>
      </c>
      <c r="O234" s="167">
        <f>L234*Sources!$F$25</f>
        <v/>
      </c>
      <c r="P234" s="167">
        <f>M234*Sources!$F$26</f>
        <v/>
      </c>
      <c r="Q234" s="168">
        <f>SUM(N234:P234)</f>
        <v/>
      </c>
      <c r="R234" s="167">
        <f>Q234/Sources!$C$6</f>
        <v/>
      </c>
      <c r="S234" s="48" t="inlineStr">
        <is>
          <t>Major arterial road</t>
        </is>
      </c>
      <c r="T234" s="48" t="inlineStr">
        <is>
          <t>Junction</t>
        </is>
      </c>
      <c r="U234" s="48" t="n">
        <v>2</v>
      </c>
      <c r="V234" s="48" t="inlineStr">
        <is>
          <t>yes</t>
        </is>
      </c>
      <c r="W234" s="48" t="inlineStr">
        <is>
          <t>yes</t>
        </is>
      </c>
      <c r="X234" s="48" t="inlineStr">
        <is>
          <t>yes</t>
        </is>
      </c>
      <c r="Y234" s="48" t="inlineStr">
        <is>
          <t>yes</t>
        </is>
      </c>
      <c r="Z234" s="53" t="inlineStr">
        <is>
          <t>B</t>
        </is>
      </c>
      <c r="AA234" s="53" t="inlineStr">
        <is>
          <t>Standard road area/main or collector road, or up to 3 lanes → cost class B.</t>
        </is>
      </c>
      <c r="AB234" s="168">
        <f>Sources!$C$17</f>
        <v/>
      </c>
      <c r="AC234" s="169">
        <f>Sources!$C$7</f>
        <v/>
      </c>
      <c r="AD234" s="170">
        <f>Sources!$C$8</f>
        <v/>
      </c>
      <c r="AE234" s="169">
        <f>Sources!$C$9</f>
        <v/>
      </c>
      <c r="AF234" s="167">
        <f>R234*AC234*Sources!$C$13</f>
        <v/>
      </c>
      <c r="AG234" s="168">
        <f>R234*AD234*Sources!$C$13</f>
        <v/>
      </c>
      <c r="AH234" s="167">
        <f>R234*AE234*Sources!$C$13</f>
        <v/>
      </c>
      <c r="AI234" s="47">
        <f>1+COUNTIFS($D$7:$D$406,D234,$Q$7:$Q$406,"&gt;"&amp;Q234)</f>
        <v/>
      </c>
      <c r="AJ234" s="47">
        <f>COUNTIF($D$7:$D$406,D234)</f>
        <v/>
      </c>
      <c r="AK234" s="168">
        <f>SUMIF($D$7:$D$406,D234,$Q$7:$Q$406)</f>
        <v/>
      </c>
      <c r="AL234" s="48" t="inlineStr">
        <is>
          <t>https://www.openstreetmap.org/?mlat=51.0642593&amp;mlon=13.7626994#map=19/51.0642593/13.7626994</t>
        </is>
      </c>
    </row>
    <row r="235" ht="15" customHeight="1" s="94">
      <c r="A235" s="47" t="n">
        <v>229</v>
      </c>
      <c r="B235" s="48" t="inlineStr">
        <is>
          <t>O0677</t>
        </is>
      </c>
      <c r="C235" s="48" t="inlineStr">
        <is>
          <t>Budapester Straße / Altenzeller Straße</t>
        </is>
      </c>
      <c r="D235" s="48" t="inlineStr">
        <is>
          <t>Ehrenfried-Walther-von-Tschirnhaus-Gymnasium Dresden</t>
        </is>
      </c>
      <c r="E235" s="48" t="inlineStr">
        <is>
          <t>Bernhardstraße 18, 01069 Dresden</t>
        </is>
      </c>
      <c r="F235" s="48" t="inlineStr">
        <is>
          <t>Dresden</t>
        </is>
      </c>
      <c r="G235" s="165" t="n">
        <v>467.4</v>
      </c>
      <c r="H235" s="166" t="n">
        <v>13.7179990810001</v>
      </c>
      <c r="I235" s="166" t="n">
        <v>51.0387837860001</v>
      </c>
      <c r="J235" s="47">
        <f>COUNTIF(Accident_Events!$B$5:$B$4031,B235)</f>
        <v/>
      </c>
      <c r="K235" s="47">
        <f>COUNTIFS(Accident_Events!$B$5:$B$4031,B235,Accident_Events!$G$5:$G$4031,1)</f>
        <v/>
      </c>
      <c r="L235" s="47">
        <f>COUNTIFS(Accident_Events!$B$5:$B$4031,B235,Accident_Events!$G$5:$G$4031,2)</f>
        <v/>
      </c>
      <c r="M235" s="47">
        <f>COUNTIFS(Accident_Events!$B$5:$B$4031,B235,Accident_Events!$G$5:$G$4031,3)</f>
        <v/>
      </c>
      <c r="N235" s="167">
        <f>K235*Sources!$F$24</f>
        <v/>
      </c>
      <c r="O235" s="167">
        <f>L235*Sources!$F$25</f>
        <v/>
      </c>
      <c r="P235" s="167">
        <f>M235*Sources!$F$26</f>
        <v/>
      </c>
      <c r="Q235" s="168">
        <f>SUM(N235:P235)</f>
        <v/>
      </c>
      <c r="R235" s="167">
        <f>Q235/Sources!$C$6</f>
        <v/>
      </c>
      <c r="S235" s="48" t="inlineStr">
        <is>
          <t>Major arterial road</t>
        </is>
      </c>
      <c r="T235" s="48" t="inlineStr">
        <is>
          <t>Junction</t>
        </is>
      </c>
      <c r="U235" s="48" t="n">
        <v>3</v>
      </c>
      <c r="V235" s="48" t="inlineStr">
        <is>
          <t>not found</t>
        </is>
      </c>
      <c r="W235" s="48" t="inlineStr">
        <is>
          <t>yes</t>
        </is>
      </c>
      <c r="X235" s="48" t="inlineStr">
        <is>
          <t>not found</t>
        </is>
      </c>
      <c r="Y235" s="48" t="inlineStr">
        <is>
          <t>yes</t>
        </is>
      </c>
      <c r="Z235" s="53" t="inlineStr">
        <is>
          <t>B</t>
        </is>
      </c>
      <c r="AA235" s="53" t="inlineStr">
        <is>
          <t>Standard road area/main or collector road, or up to 3 lanes → cost class B.</t>
        </is>
      </c>
      <c r="AB235" s="168">
        <f>Sources!$C$17</f>
        <v/>
      </c>
      <c r="AC235" s="169">
        <f>Sources!$C$7</f>
        <v/>
      </c>
      <c r="AD235" s="170">
        <f>Sources!$C$8</f>
        <v/>
      </c>
      <c r="AE235" s="169">
        <f>Sources!$C$9</f>
        <v/>
      </c>
      <c r="AF235" s="167">
        <f>R235*AC235*Sources!$C$13</f>
        <v/>
      </c>
      <c r="AG235" s="168">
        <f>R235*AD235*Sources!$C$13</f>
        <v/>
      </c>
      <c r="AH235" s="167">
        <f>R235*AE235*Sources!$C$13</f>
        <v/>
      </c>
      <c r="AI235" s="47">
        <f>1+COUNTIFS($D$7:$D$406,D235,$Q$7:$Q$406,"&gt;"&amp;Q235)</f>
        <v/>
      </c>
      <c r="AJ235" s="47">
        <f>COUNTIF($D$7:$D$406,D235)</f>
        <v/>
      </c>
      <c r="AK235" s="168">
        <f>SUMIF($D$7:$D$406,D235,$Q$7:$Q$406)</f>
        <v/>
      </c>
      <c r="AL235" s="48" t="inlineStr">
        <is>
          <t>https://www.openstreetmap.org/?mlat=51.0387838&amp;mlon=13.7179991#map=19/51.0387838/13.7179991</t>
        </is>
      </c>
    </row>
    <row r="236" ht="15" customHeight="1" s="94">
      <c r="A236" s="47" t="n">
        <v>230</v>
      </c>
      <c r="B236" s="48" t="inlineStr">
        <is>
          <t>O0691</t>
        </is>
      </c>
      <c r="C236" s="48" t="inlineStr">
        <is>
          <t>Franklinstraße / Strehlener Straße</t>
        </is>
      </c>
      <c r="D236" s="48" t="inlineStr">
        <is>
          <t>Ergänzungsschule für Grafik- und Mediendesign, zum International Business Administrator (Schule in freier Trägerschaft)</t>
        </is>
      </c>
      <c r="E236" s="48" t="inlineStr">
        <is>
          <t>Semperstraße 2, 01069 Dresden</t>
        </is>
      </c>
      <c r="F236" s="48" t="inlineStr">
        <is>
          <t>Dresden</t>
        </is>
      </c>
      <c r="G236" s="165" t="n">
        <v>155.4</v>
      </c>
      <c r="H236" s="166" t="n">
        <v>13.7436058460001</v>
      </c>
      <c r="I236" s="166" t="n">
        <v>51.0356576305001</v>
      </c>
      <c r="J236" s="47">
        <f>COUNTIF(Accident_Events!$B$5:$B$4031,B236)</f>
        <v/>
      </c>
      <c r="K236" s="47">
        <f>COUNTIFS(Accident_Events!$B$5:$B$4031,B236,Accident_Events!$G$5:$G$4031,1)</f>
        <v/>
      </c>
      <c r="L236" s="47">
        <f>COUNTIFS(Accident_Events!$B$5:$B$4031,B236,Accident_Events!$G$5:$G$4031,2)</f>
        <v/>
      </c>
      <c r="M236" s="47">
        <f>COUNTIFS(Accident_Events!$B$5:$B$4031,B236,Accident_Events!$G$5:$G$4031,3)</f>
        <v/>
      </c>
      <c r="N236" s="167">
        <f>K236*Sources!$F$24</f>
        <v/>
      </c>
      <c r="O236" s="167">
        <f>L236*Sources!$F$25</f>
        <v/>
      </c>
      <c r="P236" s="167">
        <f>M236*Sources!$F$26</f>
        <v/>
      </c>
      <c r="Q236" s="168">
        <f>SUM(N236:P236)</f>
        <v/>
      </c>
      <c r="R236" s="167">
        <f>Q236/Sources!$C$6</f>
        <v/>
      </c>
      <c r="S236" s="48" t="inlineStr">
        <is>
          <t>Important main/connecting road</t>
        </is>
      </c>
      <c r="T236" s="48" t="inlineStr">
        <is>
          <t>Junction</t>
        </is>
      </c>
      <c r="U236" s="48" t="n">
        <v>2</v>
      </c>
      <c r="V236" s="48" t="inlineStr">
        <is>
          <t>not found</t>
        </is>
      </c>
      <c r="W236" s="48" t="inlineStr">
        <is>
          <t>yes</t>
        </is>
      </c>
      <c r="X236" s="48" t="inlineStr">
        <is>
          <t>yes</t>
        </is>
      </c>
      <c r="Y236" s="48" t="inlineStr">
        <is>
          <t>yes</t>
        </is>
      </c>
      <c r="Z236" s="53" t="inlineStr">
        <is>
          <t>B</t>
        </is>
      </c>
      <c r="AA236" s="53" t="inlineStr">
        <is>
          <t>Standard road area/main or collector road, or up to 3 lanes → cost class B.</t>
        </is>
      </c>
      <c r="AB236" s="168">
        <f>Sources!$C$17</f>
        <v/>
      </c>
      <c r="AC236" s="169">
        <f>Sources!$C$7</f>
        <v/>
      </c>
      <c r="AD236" s="170">
        <f>Sources!$C$8</f>
        <v/>
      </c>
      <c r="AE236" s="169">
        <f>Sources!$C$9</f>
        <v/>
      </c>
      <c r="AF236" s="167">
        <f>R236*AC236*Sources!$C$13</f>
        <v/>
      </c>
      <c r="AG236" s="168">
        <f>R236*AD236*Sources!$C$13</f>
        <v/>
      </c>
      <c r="AH236" s="167">
        <f>R236*AE236*Sources!$C$13</f>
        <v/>
      </c>
      <c r="AI236" s="47">
        <f>1+COUNTIFS($D$7:$D$406,D236,$Q$7:$Q$406,"&gt;"&amp;Q236)</f>
        <v/>
      </c>
      <c r="AJ236" s="47">
        <f>COUNTIF($D$7:$D$406,D236)</f>
        <v/>
      </c>
      <c r="AK236" s="168">
        <f>SUMIF($D$7:$D$406,D236,$Q$7:$Q$406)</f>
        <v/>
      </c>
      <c r="AL236" s="48" t="inlineStr">
        <is>
          <t>https://www.openstreetmap.org/?mlat=51.0356576&amp;mlon=13.7436058#map=19/51.0356576/13.7436058</t>
        </is>
      </c>
    </row>
    <row r="237" ht="15" customHeight="1" s="94">
      <c r="A237" s="47" t="n">
        <v>231</v>
      </c>
      <c r="B237" s="48" t="inlineStr">
        <is>
          <t>O0723</t>
        </is>
      </c>
      <c r="C237" s="48" t="inlineStr">
        <is>
          <t>Schandauer Straße / Borsbergstraße</t>
        </is>
      </c>
      <c r="D237" s="48" t="inlineStr">
        <is>
          <t>Freie Montessorischule Huckepack Grundschule (Schule in freier Trägerschaft)</t>
        </is>
      </c>
      <c r="E237" s="48" t="inlineStr">
        <is>
          <t>Maria-Montessori-Weg 4, 01309 Dresden</t>
        </is>
      </c>
      <c r="F237" s="48" t="inlineStr">
        <is>
          <t>Dresden</t>
        </is>
      </c>
      <c r="G237" s="165" t="n">
        <v>248.4</v>
      </c>
      <c r="H237" s="166" t="n">
        <v>13.7830683930001</v>
      </c>
      <c r="I237" s="166" t="n">
        <v>51.0434255050001</v>
      </c>
      <c r="J237" s="47">
        <f>COUNTIF(Accident_Events!$B$5:$B$4031,B237)</f>
        <v/>
      </c>
      <c r="K237" s="47">
        <f>COUNTIFS(Accident_Events!$B$5:$B$4031,B237,Accident_Events!$G$5:$G$4031,1)</f>
        <v/>
      </c>
      <c r="L237" s="47">
        <f>COUNTIFS(Accident_Events!$B$5:$B$4031,B237,Accident_Events!$G$5:$G$4031,2)</f>
        <v/>
      </c>
      <c r="M237" s="47">
        <f>COUNTIFS(Accident_Events!$B$5:$B$4031,B237,Accident_Events!$G$5:$G$4031,3)</f>
        <v/>
      </c>
      <c r="N237" s="167">
        <f>K237*Sources!$F$24</f>
        <v/>
      </c>
      <c r="O237" s="167">
        <f>L237*Sources!$F$25</f>
        <v/>
      </c>
      <c r="P237" s="167">
        <f>M237*Sources!$F$26</f>
        <v/>
      </c>
      <c r="Q237" s="168">
        <f>SUM(N237:P237)</f>
        <v/>
      </c>
      <c r="R237" s="167">
        <f>Q237/Sources!$C$6</f>
        <v/>
      </c>
      <c r="S237" s="48" t="inlineStr">
        <is>
          <t>Important main/connecting road</t>
        </is>
      </c>
      <c r="T237" s="48" t="inlineStr">
        <is>
          <t>Junction</t>
        </is>
      </c>
      <c r="U237" s="48" t="n">
        <v>4</v>
      </c>
      <c r="V237" s="48" t="inlineStr">
        <is>
          <t>not found</t>
        </is>
      </c>
      <c r="W237" s="48" t="inlineStr">
        <is>
          <t>yes</t>
        </is>
      </c>
      <c r="X237" s="48" t="inlineStr">
        <is>
          <t>not found</t>
        </is>
      </c>
      <c r="Y237" s="48" t="inlineStr">
        <is>
          <t>yes</t>
        </is>
      </c>
      <c r="Z237" s="53" t="inlineStr">
        <is>
          <t>C</t>
        </is>
      </c>
      <c r="AA237" s="53" t="inlineStr">
        <is>
          <t>4 or more lanes: large road cross-section → cost class C.</t>
        </is>
      </c>
      <c r="AB237" s="168">
        <f>Sources!$C$17</f>
        <v/>
      </c>
      <c r="AC237" s="169">
        <f>Sources!$C$7</f>
        <v/>
      </c>
      <c r="AD237" s="170">
        <f>Sources!$C$8</f>
        <v/>
      </c>
      <c r="AE237" s="169">
        <f>Sources!$C$9</f>
        <v/>
      </c>
      <c r="AF237" s="167">
        <f>R237*AC237*Sources!$C$13</f>
        <v/>
      </c>
      <c r="AG237" s="168">
        <f>R237*AD237*Sources!$C$13</f>
        <v/>
      </c>
      <c r="AH237" s="167">
        <f>R237*AE237*Sources!$C$13</f>
        <v/>
      </c>
      <c r="AI237" s="47">
        <f>1+COUNTIFS($D$7:$D$406,D237,$Q$7:$Q$406,"&gt;"&amp;Q237)</f>
        <v/>
      </c>
      <c r="AJ237" s="47">
        <f>COUNTIF($D$7:$D$406,D237)</f>
        <v/>
      </c>
      <c r="AK237" s="168">
        <f>SUMIF($D$7:$D$406,D237,$Q$7:$Q$406)</f>
        <v/>
      </c>
      <c r="AL237" s="48" t="inlineStr">
        <is>
          <t>https://www.openstreetmap.org/?mlat=51.0434255&amp;mlon=13.7830684#map=19/51.0434255/13.7830684</t>
        </is>
      </c>
    </row>
    <row r="238" ht="15" customHeight="1" s="94">
      <c r="A238" s="47" t="n">
        <v>232</v>
      </c>
      <c r="B238" s="48" t="inlineStr">
        <is>
          <t>O0746</t>
        </is>
      </c>
      <c r="C238" s="48" t="inlineStr">
        <is>
          <t>Fetscherstraße / Fiedlerstraße</t>
        </is>
      </c>
      <c r="D238" s="48" t="inlineStr">
        <is>
          <t>Förderzentrum Klinik- und Krankenhausschule Dresden am Universitätsklinikum "Carl Gustav Carus"</t>
        </is>
      </c>
      <c r="E238" s="48" t="inlineStr">
        <is>
          <t>Fetscherstraße 74, 01307 Dresden</t>
        </is>
      </c>
      <c r="F238" s="48" t="inlineStr">
        <is>
          <t>Dresden</t>
        </is>
      </c>
      <c r="G238" s="165" t="n">
        <v>155.6</v>
      </c>
      <c r="H238" s="166" t="n">
        <v>13.77785292</v>
      </c>
      <c r="I238" s="166" t="n">
        <v>51.05409803</v>
      </c>
      <c r="J238" s="47">
        <f>COUNTIF(Accident_Events!$B$5:$B$4031,B238)</f>
        <v/>
      </c>
      <c r="K238" s="47">
        <f>COUNTIFS(Accident_Events!$B$5:$B$4031,B238,Accident_Events!$G$5:$G$4031,1)</f>
        <v/>
      </c>
      <c r="L238" s="47">
        <f>COUNTIFS(Accident_Events!$B$5:$B$4031,B238,Accident_Events!$G$5:$G$4031,2)</f>
        <v/>
      </c>
      <c r="M238" s="47">
        <f>COUNTIFS(Accident_Events!$B$5:$B$4031,B238,Accident_Events!$G$5:$G$4031,3)</f>
        <v/>
      </c>
      <c r="N238" s="167">
        <f>K238*Sources!$F$24</f>
        <v/>
      </c>
      <c r="O238" s="167">
        <f>L238*Sources!$F$25</f>
        <v/>
      </c>
      <c r="P238" s="167">
        <f>M238*Sources!$F$26</f>
        <v/>
      </c>
      <c r="Q238" s="168">
        <f>SUM(N238:P238)</f>
        <v/>
      </c>
      <c r="R238" s="167">
        <f>Q238/Sources!$C$6</f>
        <v/>
      </c>
      <c r="S238" s="48" t="inlineStr">
        <is>
          <t>Important main/connecting road</t>
        </is>
      </c>
      <c r="T238" s="48" t="inlineStr">
        <is>
          <t>Junction</t>
        </is>
      </c>
      <c r="U238" s="48" t="n">
        <v>5</v>
      </c>
      <c r="V238" s="48" t="inlineStr">
        <is>
          <t>yes</t>
        </is>
      </c>
      <c r="W238" s="48" t="inlineStr">
        <is>
          <t>yes</t>
        </is>
      </c>
      <c r="X238" s="48" t="inlineStr">
        <is>
          <t>yes</t>
        </is>
      </c>
      <c r="Y238" s="48" t="inlineStr">
        <is>
          <t>yes</t>
        </is>
      </c>
      <c r="Z238" s="53" t="inlineStr">
        <is>
          <t>C</t>
        </is>
      </c>
      <c r="AA238" s="53" t="inlineStr">
        <is>
          <t>4 or more lanes: large road cross-section → cost class C.</t>
        </is>
      </c>
      <c r="AB238" s="168">
        <f>Sources!$C$17</f>
        <v/>
      </c>
      <c r="AC238" s="169">
        <f>Sources!$C$7</f>
        <v/>
      </c>
      <c r="AD238" s="170">
        <f>Sources!$C$8</f>
        <v/>
      </c>
      <c r="AE238" s="169">
        <f>Sources!$C$9</f>
        <v/>
      </c>
      <c r="AF238" s="167">
        <f>R238*AC238*Sources!$C$13</f>
        <v/>
      </c>
      <c r="AG238" s="168">
        <f>R238*AD238*Sources!$C$13</f>
        <v/>
      </c>
      <c r="AH238" s="167">
        <f>R238*AE238*Sources!$C$13</f>
        <v/>
      </c>
      <c r="AI238" s="47">
        <f>1+COUNTIFS($D$7:$D$406,D238,$Q$7:$Q$406,"&gt;"&amp;Q238)</f>
        <v/>
      </c>
      <c r="AJ238" s="47">
        <f>COUNTIF($D$7:$D$406,D238)</f>
        <v/>
      </c>
      <c r="AK238" s="168">
        <f>SUMIF($D$7:$D$406,D238,$Q$7:$Q$406)</f>
        <v/>
      </c>
      <c r="AL238" s="48" t="inlineStr">
        <is>
          <t>https://www.openstreetmap.org/?mlat=51.0540980&amp;mlon=13.7778529#map=19/51.0540980/13.7778529</t>
        </is>
      </c>
    </row>
    <row r="239" ht="15" customHeight="1" s="94">
      <c r="A239" s="47" t="n">
        <v>233</v>
      </c>
      <c r="B239" s="48" t="inlineStr">
        <is>
          <t>O0755</t>
        </is>
      </c>
      <c r="C239" s="48" t="inlineStr">
        <is>
          <t>Trachenberger Platz / Trachenberger Straße</t>
        </is>
      </c>
      <c r="D239" s="48" t="inlineStr">
        <is>
          <t>Förderzentrum „A. S. Makarenko“ Dresden mit den Förderschwerpunkten Lernen und emotionale und soziale Entwicklung</t>
        </is>
      </c>
      <c r="E239" s="48" t="inlineStr">
        <is>
          <t>Leisniger Straße 76, 01127 Dresden</t>
        </is>
      </c>
      <c r="F239" s="48" t="inlineStr">
        <is>
          <t>Dresden</t>
        </is>
      </c>
      <c r="G239" s="165" t="n">
        <v>477.3</v>
      </c>
      <c r="H239" s="166" t="n">
        <v>13.7278719340001</v>
      </c>
      <c r="I239" s="166" t="n">
        <v>51.0845789630001</v>
      </c>
      <c r="J239" s="47">
        <f>COUNTIF(Accident_Events!$B$5:$B$4031,B239)</f>
        <v/>
      </c>
      <c r="K239" s="47">
        <f>COUNTIFS(Accident_Events!$B$5:$B$4031,B239,Accident_Events!$G$5:$G$4031,1)</f>
        <v/>
      </c>
      <c r="L239" s="47">
        <f>COUNTIFS(Accident_Events!$B$5:$B$4031,B239,Accident_Events!$G$5:$G$4031,2)</f>
        <v/>
      </c>
      <c r="M239" s="47">
        <f>COUNTIFS(Accident_Events!$B$5:$B$4031,B239,Accident_Events!$G$5:$G$4031,3)</f>
        <v/>
      </c>
      <c r="N239" s="167">
        <f>K239*Sources!$F$24</f>
        <v/>
      </c>
      <c r="O239" s="167">
        <f>L239*Sources!$F$25</f>
        <v/>
      </c>
      <c r="P239" s="167">
        <f>M239*Sources!$F$26</f>
        <v/>
      </c>
      <c r="Q239" s="168">
        <f>SUM(N239:P239)</f>
        <v/>
      </c>
      <c r="R239" s="167">
        <f>Q239/Sources!$C$6</f>
        <v/>
      </c>
      <c r="S239" s="48" t="inlineStr">
        <is>
          <t>Important main/connecting road</t>
        </is>
      </c>
      <c r="T239" s="48" t="inlineStr">
        <is>
          <t>Junction</t>
        </is>
      </c>
      <c r="U239" s="48" t="n">
        <v>4</v>
      </c>
      <c r="V239" s="48" t="inlineStr">
        <is>
          <t>yes</t>
        </is>
      </c>
      <c r="W239" s="48" t="inlineStr">
        <is>
          <t>yes</t>
        </is>
      </c>
      <c r="X239" s="48" t="inlineStr">
        <is>
          <t>not found</t>
        </is>
      </c>
      <c r="Y239" s="48" t="inlineStr">
        <is>
          <t>yes</t>
        </is>
      </c>
      <c r="Z239" s="53" t="inlineStr">
        <is>
          <t>C</t>
        </is>
      </c>
      <c r="AA239" s="53" t="inlineStr">
        <is>
          <t>4 or more lanes: large road cross-section → cost class C.</t>
        </is>
      </c>
      <c r="AB239" s="168">
        <f>Sources!$C$17</f>
        <v/>
      </c>
      <c r="AC239" s="169">
        <f>Sources!$C$7</f>
        <v/>
      </c>
      <c r="AD239" s="170">
        <f>Sources!$C$8</f>
        <v/>
      </c>
      <c r="AE239" s="169">
        <f>Sources!$C$9</f>
        <v/>
      </c>
      <c r="AF239" s="167">
        <f>R239*AC239*Sources!$C$13</f>
        <v/>
      </c>
      <c r="AG239" s="168">
        <f>R239*AD239*Sources!$C$13</f>
        <v/>
      </c>
      <c r="AH239" s="167">
        <f>R239*AE239*Sources!$C$13</f>
        <v/>
      </c>
      <c r="AI239" s="47">
        <f>1+COUNTIFS($D$7:$D$406,D239,$Q$7:$Q$406,"&gt;"&amp;Q239)</f>
        <v/>
      </c>
      <c r="AJ239" s="47">
        <f>COUNTIF($D$7:$D$406,D239)</f>
        <v/>
      </c>
      <c r="AK239" s="168">
        <f>SUMIF($D$7:$D$406,D239,$Q$7:$Q$406)</f>
        <v/>
      </c>
      <c r="AL239" s="48" t="inlineStr">
        <is>
          <t>https://www.openstreetmap.org/?mlat=51.0845790&amp;mlon=13.7278719#map=19/51.0845790/13.7278719</t>
        </is>
      </c>
    </row>
    <row r="240" ht="15" customHeight="1" s="94">
      <c r="A240" s="47" t="n">
        <v>234</v>
      </c>
      <c r="B240" s="48" t="inlineStr">
        <is>
          <t>O0787</t>
        </is>
      </c>
      <c r="C240" s="48" t="inlineStr">
        <is>
          <t>Alaunstraße / Louisenstraße</t>
        </is>
      </c>
      <c r="D240" s="48" t="inlineStr">
        <is>
          <t>Gymnasium "Dreikönigschule" Dresden</t>
        </is>
      </c>
      <c r="E240" s="48" t="inlineStr">
        <is>
          <t>Louisenstraße 42, 01099 Dresden</t>
        </is>
      </c>
      <c r="F240" s="48" t="inlineStr">
        <is>
          <t>Dresden</t>
        </is>
      </c>
      <c r="G240" s="165" t="n">
        <v>110.5</v>
      </c>
      <c r="H240" s="166" t="n">
        <v>13.7517118940001</v>
      </c>
      <c r="I240" s="166" t="n">
        <v>51.0669715775001</v>
      </c>
      <c r="J240" s="47">
        <f>COUNTIF(Accident_Events!$B$5:$B$4031,B240)</f>
        <v/>
      </c>
      <c r="K240" s="47">
        <f>COUNTIFS(Accident_Events!$B$5:$B$4031,B240,Accident_Events!$G$5:$G$4031,1)</f>
        <v/>
      </c>
      <c r="L240" s="47">
        <f>COUNTIFS(Accident_Events!$B$5:$B$4031,B240,Accident_Events!$G$5:$G$4031,2)</f>
        <v/>
      </c>
      <c r="M240" s="47">
        <f>COUNTIFS(Accident_Events!$B$5:$B$4031,B240,Accident_Events!$G$5:$G$4031,3)</f>
        <v/>
      </c>
      <c r="N240" s="167">
        <f>K240*Sources!$F$24</f>
        <v/>
      </c>
      <c r="O240" s="167">
        <f>L240*Sources!$F$25</f>
        <v/>
      </c>
      <c r="P240" s="167">
        <f>M240*Sources!$F$26</f>
        <v/>
      </c>
      <c r="Q240" s="168">
        <f>SUM(N240:P240)</f>
        <v/>
      </c>
      <c r="R240" s="167">
        <f>Q240/Sources!$C$6</f>
        <v/>
      </c>
      <c r="S240" s="48" t="inlineStr">
        <is>
          <t>Residential road</t>
        </is>
      </c>
      <c r="T240" s="48" t="inlineStr">
        <is>
          <t>Junction</t>
        </is>
      </c>
      <c r="U240" s="48" t="n">
        <v>2</v>
      </c>
      <c r="V240" s="48" t="inlineStr">
        <is>
          <t>not found</t>
        </is>
      </c>
      <c r="W240" s="48" t="inlineStr">
        <is>
          <t>not found</t>
        </is>
      </c>
      <c r="X240" s="48" t="inlineStr">
        <is>
          <t>not found</t>
        </is>
      </c>
      <c r="Y240" s="48" t="inlineStr">
        <is>
          <t>not found</t>
        </is>
      </c>
      <c r="Z240" s="53" t="inlineStr">
        <is>
          <t>A</t>
        </is>
      </c>
      <c r="AA240" s="53" t="inlineStr">
        <is>
          <t>Simple side/residential road with at most 2 lanes → cost class A.</t>
        </is>
      </c>
      <c r="AB240" s="168">
        <f>Sources!$C$17</f>
        <v/>
      </c>
      <c r="AC240" s="169">
        <f>Sources!$C$7</f>
        <v/>
      </c>
      <c r="AD240" s="170">
        <f>Sources!$C$8</f>
        <v/>
      </c>
      <c r="AE240" s="169">
        <f>Sources!$C$9</f>
        <v/>
      </c>
      <c r="AF240" s="167">
        <f>R240*AC240*Sources!$C$13</f>
        <v/>
      </c>
      <c r="AG240" s="168">
        <f>R240*AD240*Sources!$C$13</f>
        <v/>
      </c>
      <c r="AH240" s="167">
        <f>R240*AE240*Sources!$C$13</f>
        <v/>
      </c>
      <c r="AI240" s="47">
        <f>1+COUNTIFS($D$7:$D$406,D240,$Q$7:$Q$406,"&gt;"&amp;Q240)</f>
        <v/>
      </c>
      <c r="AJ240" s="47">
        <f>COUNTIF($D$7:$D$406,D240)</f>
        <v/>
      </c>
      <c r="AK240" s="168">
        <f>SUMIF($D$7:$D$406,D240,$Q$7:$Q$406)</f>
        <v/>
      </c>
      <c r="AL240" s="48" t="inlineStr">
        <is>
          <t>https://www.openstreetmap.org/?mlat=51.0669716&amp;mlon=13.7517119#map=19/51.0669716/13.7517119</t>
        </is>
      </c>
    </row>
    <row r="241" ht="15" customHeight="1" s="94">
      <c r="A241" s="47" t="n">
        <v>235</v>
      </c>
      <c r="B241" s="48" t="inlineStr">
        <is>
          <t>O0910</t>
        </is>
      </c>
      <c r="C241" s="48" t="inlineStr">
        <is>
          <t>Großenhainer Straße / Liststraße</t>
        </is>
      </c>
      <c r="D241" s="48" t="inlineStr">
        <is>
          <t>Pestalozzi-Gymnasium Dresden</t>
        </is>
      </c>
      <c r="E241" s="48" t="inlineStr">
        <is>
          <t>Pestalozziplatz 22, 01127 Dresden</t>
        </is>
      </c>
      <c r="F241" s="48" t="inlineStr">
        <is>
          <t>Dresden</t>
        </is>
      </c>
      <c r="G241" s="165" t="n">
        <v>349</v>
      </c>
      <c r="H241" s="166" t="n">
        <v>13.7331189940001</v>
      </c>
      <c r="I241" s="166" t="n">
        <v>51.0763556950001</v>
      </c>
      <c r="J241" s="47">
        <f>COUNTIF(Accident_Events!$B$5:$B$4031,B241)</f>
        <v/>
      </c>
      <c r="K241" s="47">
        <f>COUNTIFS(Accident_Events!$B$5:$B$4031,B241,Accident_Events!$G$5:$G$4031,1)</f>
        <v/>
      </c>
      <c r="L241" s="47">
        <f>COUNTIFS(Accident_Events!$B$5:$B$4031,B241,Accident_Events!$G$5:$G$4031,2)</f>
        <v/>
      </c>
      <c r="M241" s="47">
        <f>COUNTIFS(Accident_Events!$B$5:$B$4031,B241,Accident_Events!$G$5:$G$4031,3)</f>
        <v/>
      </c>
      <c r="N241" s="167">
        <f>K241*Sources!$F$24</f>
        <v/>
      </c>
      <c r="O241" s="167">
        <f>L241*Sources!$F$25</f>
        <v/>
      </c>
      <c r="P241" s="167">
        <f>M241*Sources!$F$26</f>
        <v/>
      </c>
      <c r="Q241" s="168">
        <f>SUM(N241:P241)</f>
        <v/>
      </c>
      <c r="R241" s="167">
        <f>Q241/Sources!$C$6</f>
        <v/>
      </c>
      <c r="S241" s="48" t="inlineStr">
        <is>
          <t>Important main/connecting road</t>
        </is>
      </c>
      <c r="T241" s="48" t="inlineStr">
        <is>
          <t>Junction</t>
        </is>
      </c>
      <c r="U241" s="48" t="n">
        <v>2</v>
      </c>
      <c r="V241" s="48" t="inlineStr">
        <is>
          <t>yes</t>
        </is>
      </c>
      <c r="W241" s="48" t="inlineStr">
        <is>
          <t>yes</t>
        </is>
      </c>
      <c r="X241" s="48" t="inlineStr">
        <is>
          <t>yes</t>
        </is>
      </c>
      <c r="Y241" s="48" t="inlineStr">
        <is>
          <t>yes</t>
        </is>
      </c>
      <c r="Z241" s="53" t="inlineStr">
        <is>
          <t>B</t>
        </is>
      </c>
      <c r="AA241" s="53" t="inlineStr">
        <is>
          <t>Standard road area/main or collector road, or up to 3 lanes → cost class B.</t>
        </is>
      </c>
      <c r="AB241" s="168">
        <f>Sources!$C$17</f>
        <v/>
      </c>
      <c r="AC241" s="169">
        <f>Sources!$C$7</f>
        <v/>
      </c>
      <c r="AD241" s="170">
        <f>Sources!$C$8</f>
        <v/>
      </c>
      <c r="AE241" s="169">
        <f>Sources!$C$9</f>
        <v/>
      </c>
      <c r="AF241" s="167">
        <f>R241*AC241*Sources!$C$13</f>
        <v/>
      </c>
      <c r="AG241" s="168">
        <f>R241*AD241*Sources!$C$13</f>
        <v/>
      </c>
      <c r="AH241" s="167">
        <f>R241*AE241*Sources!$C$13</f>
        <v/>
      </c>
      <c r="AI241" s="47">
        <f>1+COUNTIFS($D$7:$D$406,D241,$Q$7:$Q$406,"&gt;"&amp;Q241)</f>
        <v/>
      </c>
      <c r="AJ241" s="47">
        <f>COUNTIF($D$7:$D$406,D241)</f>
        <v/>
      </c>
      <c r="AK241" s="168">
        <f>SUMIF($D$7:$D$406,D241,$Q$7:$Q$406)</f>
        <v/>
      </c>
      <c r="AL241" s="48" t="inlineStr">
        <is>
          <t>https://www.openstreetmap.org/?mlat=51.0763557&amp;mlon=13.7331190#map=19/51.0763557/13.7331190</t>
        </is>
      </c>
    </row>
    <row r="242" ht="15" customHeight="1" s="94">
      <c r="A242" s="47" t="n">
        <v>236</v>
      </c>
      <c r="B242" s="48" t="inlineStr">
        <is>
          <t>O1570</t>
        </is>
      </c>
      <c r="C242" s="48" t="inlineStr">
        <is>
          <t>Max-Liebermann-Straße / Franz-Mehring-Straße</t>
        </is>
      </c>
      <c r="D242" s="48" t="inlineStr">
        <is>
          <t>Johann- Heinrich- Pestalozzi- Schule - Förderzentrum mit dem Förderschwerpunkt Lernen der Stadt Leipzig</t>
        </is>
      </c>
      <c r="E242" s="48" t="inlineStr">
        <is>
          <t>Hannoversche Straße 2, 04157 Leipzig</t>
        </is>
      </c>
      <c r="F242" s="48" t="inlineStr">
        <is>
          <t>Leipzig</t>
        </is>
      </c>
      <c r="G242" s="165" t="n">
        <v>418.1</v>
      </c>
      <c r="H242" s="166" t="n">
        <v>12.3692536200001</v>
      </c>
      <c r="I242" s="166" t="n">
        <v>51.37610384</v>
      </c>
      <c r="J242" s="47">
        <f>COUNTIF(Accident_Events!$B$5:$B$4031,B242)</f>
        <v/>
      </c>
      <c r="K242" s="47">
        <f>COUNTIFS(Accident_Events!$B$5:$B$4031,B242,Accident_Events!$G$5:$G$4031,1)</f>
        <v/>
      </c>
      <c r="L242" s="47">
        <f>COUNTIFS(Accident_Events!$B$5:$B$4031,B242,Accident_Events!$G$5:$G$4031,2)</f>
        <v/>
      </c>
      <c r="M242" s="47">
        <f>COUNTIFS(Accident_Events!$B$5:$B$4031,B242,Accident_Events!$G$5:$G$4031,3)</f>
        <v/>
      </c>
      <c r="N242" s="167">
        <f>K242*Sources!$F$24</f>
        <v/>
      </c>
      <c r="O242" s="167">
        <f>L242*Sources!$F$25</f>
        <v/>
      </c>
      <c r="P242" s="167">
        <f>M242*Sources!$F$26</f>
        <v/>
      </c>
      <c r="Q242" s="168">
        <f>SUM(N242:P242)</f>
        <v/>
      </c>
      <c r="R242" s="167">
        <f>Q242/Sources!$C$6</f>
        <v/>
      </c>
      <c r="S242" s="48" t="inlineStr">
        <is>
          <t>Major arterial road</t>
        </is>
      </c>
      <c r="T242" s="48" t="inlineStr">
        <is>
          <t>Junction</t>
        </is>
      </c>
      <c r="U242" s="48" t="n">
        <v>4</v>
      </c>
      <c r="V242" s="48" t="inlineStr">
        <is>
          <t>yes</t>
        </is>
      </c>
      <c r="W242" s="48" t="inlineStr">
        <is>
          <t>yes</t>
        </is>
      </c>
      <c r="X242" s="48" t="inlineStr">
        <is>
          <t>not found</t>
        </is>
      </c>
      <c r="Y242" s="48" t="inlineStr">
        <is>
          <t>yes</t>
        </is>
      </c>
      <c r="Z242" s="53" t="inlineStr">
        <is>
          <t>C</t>
        </is>
      </c>
      <c r="AA242" s="53" t="inlineStr">
        <is>
          <t>4 or more lanes: large road cross-section → cost class C.</t>
        </is>
      </c>
      <c r="AB242" s="168">
        <f>Sources!$C$17</f>
        <v/>
      </c>
      <c r="AC242" s="169">
        <f>Sources!$C$7</f>
        <v/>
      </c>
      <c r="AD242" s="170">
        <f>Sources!$C$8</f>
        <v/>
      </c>
      <c r="AE242" s="169">
        <f>Sources!$C$9</f>
        <v/>
      </c>
      <c r="AF242" s="167">
        <f>R242*AC242*Sources!$C$13</f>
        <v/>
      </c>
      <c r="AG242" s="168">
        <f>R242*AD242*Sources!$C$13</f>
        <v/>
      </c>
      <c r="AH242" s="167">
        <f>R242*AE242*Sources!$C$13</f>
        <v/>
      </c>
      <c r="AI242" s="47">
        <f>1+COUNTIFS($D$7:$D$406,D242,$Q$7:$Q$406,"&gt;"&amp;Q242)</f>
        <v/>
      </c>
      <c r="AJ242" s="47">
        <f>COUNTIF($D$7:$D$406,D242)</f>
        <v/>
      </c>
      <c r="AK242" s="168">
        <f>SUMIF($D$7:$D$406,D242,$Q$7:$Q$406)</f>
        <v/>
      </c>
      <c r="AL242" s="48" t="inlineStr">
        <is>
          <t>https://www.openstreetmap.org/?mlat=51.3761038&amp;mlon=12.3692536#map=19/51.3761038/12.3692536</t>
        </is>
      </c>
    </row>
    <row r="243" ht="15" customHeight="1" s="94">
      <c r="A243" s="47" t="n">
        <v>237</v>
      </c>
      <c r="B243" s="48" t="inlineStr">
        <is>
          <t>O1654</t>
        </is>
      </c>
      <c r="C243" s="48" t="inlineStr">
        <is>
          <t>Kurt-Eisner-Straße / Kochstraße</t>
        </is>
      </c>
      <c r="D243" s="48" t="inlineStr">
        <is>
          <t>Rahn Education Freie Oberschule Leipzig (Schule in freier Trägerschaft)</t>
        </is>
      </c>
      <c r="E243" s="48" t="inlineStr">
        <is>
          <t>Salomonstraße 10, 04103 Leipzig</t>
        </is>
      </c>
      <c r="F243" s="48" t="inlineStr">
        <is>
          <t>Leipzig</t>
        </is>
      </c>
      <c r="G243" s="165" t="n">
        <v>73.2</v>
      </c>
      <c r="H243" s="166" t="n">
        <v>12.371464932</v>
      </c>
      <c r="I243" s="166" t="n">
        <v>51.3206360390001</v>
      </c>
      <c r="J243" s="47">
        <f>COUNTIF(Accident_Events!$B$5:$B$4031,B243)</f>
        <v/>
      </c>
      <c r="K243" s="47">
        <f>COUNTIFS(Accident_Events!$B$5:$B$4031,B243,Accident_Events!$G$5:$G$4031,1)</f>
        <v/>
      </c>
      <c r="L243" s="47">
        <f>COUNTIFS(Accident_Events!$B$5:$B$4031,B243,Accident_Events!$G$5:$G$4031,2)</f>
        <v/>
      </c>
      <c r="M243" s="47">
        <f>COUNTIFS(Accident_Events!$B$5:$B$4031,B243,Accident_Events!$G$5:$G$4031,3)</f>
        <v/>
      </c>
      <c r="N243" s="167">
        <f>K243*Sources!$F$24</f>
        <v/>
      </c>
      <c r="O243" s="167">
        <f>L243*Sources!$F$25</f>
        <v/>
      </c>
      <c r="P243" s="167">
        <f>M243*Sources!$F$26</f>
        <v/>
      </c>
      <c r="Q243" s="168">
        <f>SUM(N243:P243)</f>
        <v/>
      </c>
      <c r="R243" s="167">
        <f>Q243/Sources!$C$6</f>
        <v/>
      </c>
      <c r="S243" s="48" t="inlineStr">
        <is>
          <t>Important main/connecting road</t>
        </is>
      </c>
      <c r="T243" s="48" t="inlineStr">
        <is>
          <t>Junction</t>
        </is>
      </c>
      <c r="U243" s="48" t="n">
        <v>2</v>
      </c>
      <c r="V243" s="48" t="inlineStr">
        <is>
          <t>not found</t>
        </is>
      </c>
      <c r="W243" s="48" t="inlineStr">
        <is>
          <t>not found</t>
        </is>
      </c>
      <c r="X243" s="48" t="inlineStr">
        <is>
          <t>not found</t>
        </is>
      </c>
      <c r="Y243" s="48" t="inlineStr">
        <is>
          <t>yes</t>
        </is>
      </c>
      <c r="Z243" s="53" t="inlineStr">
        <is>
          <t>B</t>
        </is>
      </c>
      <c r="AA243" s="53" t="inlineStr">
        <is>
          <t>Standard road area/main or collector road, or up to 3 lanes → cost class B.</t>
        </is>
      </c>
      <c r="AB243" s="168">
        <f>Sources!$C$17</f>
        <v/>
      </c>
      <c r="AC243" s="169">
        <f>Sources!$C$7</f>
        <v/>
      </c>
      <c r="AD243" s="170">
        <f>Sources!$C$8</f>
        <v/>
      </c>
      <c r="AE243" s="169">
        <f>Sources!$C$9</f>
        <v/>
      </c>
      <c r="AF243" s="167">
        <f>R243*AC243*Sources!$C$13</f>
        <v/>
      </c>
      <c r="AG243" s="168">
        <f>R243*AD243*Sources!$C$13</f>
        <v/>
      </c>
      <c r="AH243" s="167">
        <f>R243*AE243*Sources!$C$13</f>
        <v/>
      </c>
      <c r="AI243" s="47">
        <f>1+COUNTIFS($D$7:$D$406,D243,$Q$7:$Q$406,"&gt;"&amp;Q243)</f>
        <v/>
      </c>
      <c r="AJ243" s="47">
        <f>COUNTIF($D$7:$D$406,D243)</f>
        <v/>
      </c>
      <c r="AK243" s="168">
        <f>SUMIF($D$7:$D$406,D243,$Q$7:$Q$406)</f>
        <v/>
      </c>
      <c r="AL243" s="48" t="inlineStr">
        <is>
          <t>https://www.openstreetmap.org/?mlat=51.3206360&amp;mlon=12.3714649#map=19/51.3206360/12.3714649</t>
        </is>
      </c>
    </row>
    <row r="244" ht="15" customHeight="1" s="94">
      <c r="A244" s="47" t="n">
        <v>238</v>
      </c>
      <c r="B244" s="48" t="inlineStr">
        <is>
          <t>O1688</t>
        </is>
      </c>
      <c r="C244" s="48" t="inlineStr">
        <is>
          <t>Arthur-Nagel-Straße / Bismarckstraße</t>
        </is>
      </c>
      <c r="D244" s="48" t="inlineStr">
        <is>
          <t>Schule Großzschocher - Grundschule der Stadt Leipzig</t>
        </is>
      </c>
      <c r="E244" s="48" t="inlineStr">
        <is>
          <t>Arthur-Nagel-Straße 2, 04249 Leipzig</t>
        </is>
      </c>
      <c r="F244" s="48" t="inlineStr">
        <is>
          <t>Leipzig</t>
        </is>
      </c>
      <c r="G244" s="165" t="n">
        <v>71.3</v>
      </c>
      <c r="H244" s="166" t="n">
        <v>12.3260687850001</v>
      </c>
      <c r="I244" s="166" t="n">
        <v>51.3072698570001</v>
      </c>
      <c r="J244" s="47">
        <f>COUNTIF(Accident_Events!$B$5:$B$4031,B244)</f>
        <v/>
      </c>
      <c r="K244" s="47">
        <f>COUNTIFS(Accident_Events!$B$5:$B$4031,B244,Accident_Events!$G$5:$G$4031,1)</f>
        <v/>
      </c>
      <c r="L244" s="47">
        <f>COUNTIFS(Accident_Events!$B$5:$B$4031,B244,Accident_Events!$G$5:$G$4031,2)</f>
        <v/>
      </c>
      <c r="M244" s="47">
        <f>COUNTIFS(Accident_Events!$B$5:$B$4031,B244,Accident_Events!$G$5:$G$4031,3)</f>
        <v/>
      </c>
      <c r="N244" s="167">
        <f>K244*Sources!$F$24</f>
        <v/>
      </c>
      <c r="O244" s="167">
        <f>L244*Sources!$F$25</f>
        <v/>
      </c>
      <c r="P244" s="167">
        <f>M244*Sources!$F$26</f>
        <v/>
      </c>
      <c r="Q244" s="168">
        <f>SUM(N244:P244)</f>
        <v/>
      </c>
      <c r="R244" s="167">
        <f>Q244/Sources!$C$6</f>
        <v/>
      </c>
      <c r="S244" s="48" t="inlineStr">
        <is>
          <t>Collector/connecting road</t>
        </is>
      </c>
      <c r="T244" s="48" t="inlineStr">
        <is>
          <t>Junction</t>
        </is>
      </c>
      <c r="U244" s="48" t="n">
        <v>2</v>
      </c>
      <c r="V244" s="48" t="inlineStr">
        <is>
          <t>not found</t>
        </is>
      </c>
      <c r="W244" s="48" t="inlineStr">
        <is>
          <t>yes</t>
        </is>
      </c>
      <c r="X244" s="48" t="inlineStr">
        <is>
          <t>not found</t>
        </is>
      </c>
      <c r="Y244" s="48" t="inlineStr">
        <is>
          <t>yes</t>
        </is>
      </c>
      <c r="Z244" s="53" t="inlineStr">
        <is>
          <t>B</t>
        </is>
      </c>
      <c r="AA244" s="53" t="inlineStr">
        <is>
          <t>Standard road area/main or collector road, or up to 3 lanes → cost class B.</t>
        </is>
      </c>
      <c r="AB244" s="168">
        <f>Sources!$C$17</f>
        <v/>
      </c>
      <c r="AC244" s="169">
        <f>Sources!$C$7</f>
        <v/>
      </c>
      <c r="AD244" s="170">
        <f>Sources!$C$8</f>
        <v/>
      </c>
      <c r="AE244" s="169">
        <f>Sources!$C$9</f>
        <v/>
      </c>
      <c r="AF244" s="167">
        <f>R244*AC244*Sources!$C$13</f>
        <v/>
      </c>
      <c r="AG244" s="168">
        <f>R244*AD244*Sources!$C$13</f>
        <v/>
      </c>
      <c r="AH244" s="167">
        <f>R244*AE244*Sources!$C$13</f>
        <v/>
      </c>
      <c r="AI244" s="47">
        <f>1+COUNTIFS($D$7:$D$406,D244,$Q$7:$Q$406,"&gt;"&amp;Q244)</f>
        <v/>
      </c>
      <c r="AJ244" s="47">
        <f>COUNTIF($D$7:$D$406,D244)</f>
        <v/>
      </c>
      <c r="AK244" s="168">
        <f>SUMIF($D$7:$D$406,D244,$Q$7:$Q$406)</f>
        <v/>
      </c>
      <c r="AL244" s="48" t="inlineStr">
        <is>
          <t>https://www.openstreetmap.org/?mlat=51.3072699&amp;mlon=12.3260688#map=19/51.3072699/12.3260688</t>
        </is>
      </c>
    </row>
    <row r="245" ht="15" customHeight="1" s="94">
      <c r="A245" s="47" t="n">
        <v>239</v>
      </c>
      <c r="B245" s="48" t="inlineStr">
        <is>
          <t>O1830</t>
        </is>
      </c>
      <c r="C245" s="48" t="inlineStr">
        <is>
          <t>Gohliser Straße / Menckestraße</t>
        </is>
      </c>
      <c r="D245" s="48" t="inlineStr">
        <is>
          <t>Universitätsklinikum Leipzig AöR Berufsfachschule für Pflegehilfe (Schule in freier Trägerschaft)</t>
        </is>
      </c>
      <c r="E245" s="48" t="inlineStr">
        <is>
          <t>Richterstraße 9-11, 04105 Leipzig</t>
        </is>
      </c>
      <c r="F245" s="48" t="inlineStr">
        <is>
          <t>Leipzig</t>
        </is>
      </c>
      <c r="G245" s="165" t="n">
        <v>182.2</v>
      </c>
      <c r="H245" s="166" t="n">
        <v>12.36822611</v>
      </c>
      <c r="I245" s="166" t="n">
        <v>51.357935952</v>
      </c>
      <c r="J245" s="47">
        <f>COUNTIF(Accident_Events!$B$5:$B$4031,B245)</f>
        <v/>
      </c>
      <c r="K245" s="47">
        <f>COUNTIFS(Accident_Events!$B$5:$B$4031,B245,Accident_Events!$G$5:$G$4031,1)</f>
        <v/>
      </c>
      <c r="L245" s="47">
        <f>COUNTIFS(Accident_Events!$B$5:$B$4031,B245,Accident_Events!$G$5:$G$4031,2)</f>
        <v/>
      </c>
      <c r="M245" s="47">
        <f>COUNTIFS(Accident_Events!$B$5:$B$4031,B245,Accident_Events!$G$5:$G$4031,3)</f>
        <v/>
      </c>
      <c r="N245" s="167">
        <f>K245*Sources!$F$24</f>
        <v/>
      </c>
      <c r="O245" s="167">
        <f>L245*Sources!$F$25</f>
        <v/>
      </c>
      <c r="P245" s="167">
        <f>M245*Sources!$F$26</f>
        <v/>
      </c>
      <c r="Q245" s="168">
        <f>SUM(N245:P245)</f>
        <v/>
      </c>
      <c r="R245" s="167">
        <f>Q245/Sources!$C$6</f>
        <v/>
      </c>
      <c r="S245" s="48" t="inlineStr">
        <is>
          <t>Important main/connecting road</t>
        </is>
      </c>
      <c r="T245" s="48" t="inlineStr">
        <is>
          <t>Junction</t>
        </is>
      </c>
      <c r="U245" s="48" t="n">
        <v>2</v>
      </c>
      <c r="V245" s="48" t="inlineStr">
        <is>
          <t>yes</t>
        </is>
      </c>
      <c r="W245" s="48" t="inlineStr">
        <is>
          <t>yes</t>
        </is>
      </c>
      <c r="X245" s="48" t="inlineStr">
        <is>
          <t>not found</t>
        </is>
      </c>
      <c r="Y245" s="48" t="inlineStr">
        <is>
          <t>not found</t>
        </is>
      </c>
      <c r="Z245" s="53" t="inlineStr">
        <is>
          <t>B</t>
        </is>
      </c>
      <c r="AA245" s="53" t="inlineStr">
        <is>
          <t>Standard road area/main or collector road, or up to 3 lanes → cost class B.</t>
        </is>
      </c>
      <c r="AB245" s="168">
        <f>Sources!$C$17</f>
        <v/>
      </c>
      <c r="AC245" s="169">
        <f>Sources!$C$7</f>
        <v/>
      </c>
      <c r="AD245" s="170">
        <f>Sources!$C$8</f>
        <v/>
      </c>
      <c r="AE245" s="169">
        <f>Sources!$C$9</f>
        <v/>
      </c>
      <c r="AF245" s="167">
        <f>R245*AC245*Sources!$C$13</f>
        <v/>
      </c>
      <c r="AG245" s="168">
        <f>R245*AD245*Sources!$C$13</f>
        <v/>
      </c>
      <c r="AH245" s="167">
        <f>R245*AE245*Sources!$C$13</f>
        <v/>
      </c>
      <c r="AI245" s="47">
        <f>1+COUNTIFS($D$7:$D$406,D245,$Q$7:$Q$406,"&gt;"&amp;Q245)</f>
        <v/>
      </c>
      <c r="AJ245" s="47">
        <f>COUNTIF($D$7:$D$406,D245)</f>
        <v/>
      </c>
      <c r="AK245" s="168">
        <f>SUMIF($D$7:$D$406,D245,$Q$7:$Q$406)</f>
        <v/>
      </c>
      <c r="AL245" s="48" t="inlineStr">
        <is>
          <t>https://www.openstreetmap.org/?mlat=51.3579360&amp;mlon=12.3682261#map=19/51.3579360/12.3682261</t>
        </is>
      </c>
    </row>
    <row r="246" ht="15" customHeight="1" s="94">
      <c r="A246" s="47" t="n">
        <v>240</v>
      </c>
      <c r="B246" s="48" t="inlineStr">
        <is>
          <t>O1834</t>
        </is>
      </c>
      <c r="C246" s="48" t="inlineStr">
        <is>
          <t>Watestraße / Zwickauer Straße</t>
        </is>
      </c>
      <c r="D246" s="48" t="inlineStr">
        <is>
          <t>Werner-Vogel-Schulzentrum Grundschule (Schule in freier Trägerschaft)</t>
        </is>
      </c>
      <c r="E246" s="48" t="inlineStr">
        <is>
          <t>Hans-Marchwitza-Straße 12, 04279 Leipzig</t>
        </is>
      </c>
      <c r="F246" s="48" t="inlineStr">
        <is>
          <t>Leipzig</t>
        </is>
      </c>
      <c r="G246" s="165" t="n">
        <v>202.7</v>
      </c>
      <c r="H246" s="166" t="n">
        <v>12.3961370690001</v>
      </c>
      <c r="I246" s="166" t="n">
        <v>51.3011878200001</v>
      </c>
      <c r="J246" s="47">
        <f>COUNTIF(Accident_Events!$B$5:$B$4031,B246)</f>
        <v/>
      </c>
      <c r="K246" s="47">
        <f>COUNTIFS(Accident_Events!$B$5:$B$4031,B246,Accident_Events!$G$5:$G$4031,1)</f>
        <v/>
      </c>
      <c r="L246" s="47">
        <f>COUNTIFS(Accident_Events!$B$5:$B$4031,B246,Accident_Events!$G$5:$G$4031,2)</f>
        <v/>
      </c>
      <c r="M246" s="47">
        <f>COUNTIFS(Accident_Events!$B$5:$B$4031,B246,Accident_Events!$G$5:$G$4031,3)</f>
        <v/>
      </c>
      <c r="N246" s="167">
        <f>K246*Sources!$F$24</f>
        <v/>
      </c>
      <c r="O246" s="167">
        <f>L246*Sources!$F$25</f>
        <v/>
      </c>
      <c r="P246" s="167">
        <f>M246*Sources!$F$26</f>
        <v/>
      </c>
      <c r="Q246" s="168">
        <f>SUM(N246:P246)</f>
        <v/>
      </c>
      <c r="R246" s="167">
        <f>Q246/Sources!$C$6</f>
        <v/>
      </c>
      <c r="S246" s="48" t="inlineStr">
        <is>
          <t>Important main/connecting road</t>
        </is>
      </c>
      <c r="T246" s="48" t="inlineStr">
        <is>
          <t>Junction</t>
        </is>
      </c>
      <c r="U246" s="48" t="n">
        <v>1</v>
      </c>
      <c r="V246" s="48" t="inlineStr">
        <is>
          <t>not found</t>
        </is>
      </c>
      <c r="W246" s="48" t="inlineStr">
        <is>
          <t>yes</t>
        </is>
      </c>
      <c r="X246" s="48" t="inlineStr">
        <is>
          <t>yes</t>
        </is>
      </c>
      <c r="Y246" s="48" t="inlineStr">
        <is>
          <t>yes</t>
        </is>
      </c>
      <c r="Z246" s="53" t="inlineStr">
        <is>
          <t>B</t>
        </is>
      </c>
      <c r="AA246" s="53" t="inlineStr">
        <is>
          <t>Standard road area/main or collector road, or up to 3 lanes → cost class B.</t>
        </is>
      </c>
      <c r="AB246" s="168">
        <f>Sources!$C$17</f>
        <v/>
      </c>
      <c r="AC246" s="169">
        <f>Sources!$C$7</f>
        <v/>
      </c>
      <c r="AD246" s="170">
        <f>Sources!$C$8</f>
        <v/>
      </c>
      <c r="AE246" s="169">
        <f>Sources!$C$9</f>
        <v/>
      </c>
      <c r="AF246" s="167">
        <f>R246*AC246*Sources!$C$13</f>
        <v/>
      </c>
      <c r="AG246" s="168">
        <f>R246*AD246*Sources!$C$13</f>
        <v/>
      </c>
      <c r="AH246" s="167">
        <f>R246*AE246*Sources!$C$13</f>
        <v/>
      </c>
      <c r="AI246" s="47">
        <f>1+COUNTIFS($D$7:$D$406,D246,$Q$7:$Q$406,"&gt;"&amp;Q246)</f>
        <v/>
      </c>
      <c r="AJ246" s="47">
        <f>COUNTIF($D$7:$D$406,D246)</f>
        <v/>
      </c>
      <c r="AK246" s="168">
        <f>SUMIF($D$7:$D$406,D246,$Q$7:$Q$406)</f>
        <v/>
      </c>
      <c r="AL246" s="48" t="inlineStr">
        <is>
          <t>https://www.openstreetmap.org/?mlat=51.3011878&amp;mlon=12.3961371#map=19/51.3011878/12.3961371</t>
        </is>
      </c>
    </row>
    <row r="247" ht="15" customHeight="1" s="94">
      <c r="A247" s="47" t="n">
        <v>241</v>
      </c>
      <c r="B247" s="48" t="inlineStr">
        <is>
          <t>O2234</t>
        </is>
      </c>
      <c r="C247" s="48" t="inlineStr">
        <is>
          <t>Görlitzer Straße / Leipziger Straße</t>
        </is>
      </c>
      <c r="D247" s="48" t="inlineStr">
        <is>
          <t>Grundschule an der Weinau Zittau</t>
        </is>
      </c>
      <c r="E247" s="48" t="inlineStr">
        <is>
          <t>Weinauallee 1, 02763 Zittau</t>
        </is>
      </c>
      <c r="F247" s="48" t="inlineStr">
        <is>
          <t>Zittau</t>
        </is>
      </c>
      <c r="G247" s="165" t="n">
        <v>227.5</v>
      </c>
      <c r="H247" s="166" t="n">
        <v>14.8210377525001</v>
      </c>
      <c r="I247" s="166" t="n">
        <v>50.9003581100001</v>
      </c>
      <c r="J247" s="47">
        <f>COUNTIF(Accident_Events!$B$5:$B$4031,B247)</f>
        <v/>
      </c>
      <c r="K247" s="47">
        <f>COUNTIFS(Accident_Events!$B$5:$B$4031,B247,Accident_Events!$G$5:$G$4031,1)</f>
        <v/>
      </c>
      <c r="L247" s="47">
        <f>COUNTIFS(Accident_Events!$B$5:$B$4031,B247,Accident_Events!$G$5:$G$4031,2)</f>
        <v/>
      </c>
      <c r="M247" s="47">
        <f>COUNTIFS(Accident_Events!$B$5:$B$4031,B247,Accident_Events!$G$5:$G$4031,3)</f>
        <v/>
      </c>
      <c r="N247" s="167">
        <f>K247*Sources!$F$24</f>
        <v/>
      </c>
      <c r="O247" s="167">
        <f>L247*Sources!$F$25</f>
        <v/>
      </c>
      <c r="P247" s="167">
        <f>M247*Sources!$F$26</f>
        <v/>
      </c>
      <c r="Q247" s="168">
        <f>SUM(N247:P247)</f>
        <v/>
      </c>
      <c r="R247" s="167">
        <f>Q247/Sources!$C$6</f>
        <v/>
      </c>
      <c r="S247" s="48" t="inlineStr">
        <is>
          <t>Major arterial road</t>
        </is>
      </c>
      <c r="T247" s="48" t="inlineStr">
        <is>
          <t>Junction</t>
        </is>
      </c>
      <c r="U247" s="48" t="n">
        <v>3</v>
      </c>
      <c r="V247" s="48" t="inlineStr">
        <is>
          <t>yes</t>
        </is>
      </c>
      <c r="W247" s="48" t="inlineStr">
        <is>
          <t>yes</t>
        </is>
      </c>
      <c r="X247" s="48" t="inlineStr">
        <is>
          <t>not found</t>
        </is>
      </c>
      <c r="Y247" s="48" t="inlineStr">
        <is>
          <t>yes</t>
        </is>
      </c>
      <c r="Z247" s="53" t="inlineStr">
        <is>
          <t>B</t>
        </is>
      </c>
      <c r="AA247" s="53" t="inlineStr">
        <is>
          <t>Standard road area/main or collector road, or up to 3 lanes → cost class B.</t>
        </is>
      </c>
      <c r="AB247" s="168">
        <f>Sources!$C$17</f>
        <v/>
      </c>
      <c r="AC247" s="169">
        <f>Sources!$C$7</f>
        <v/>
      </c>
      <c r="AD247" s="170">
        <f>Sources!$C$8</f>
        <v/>
      </c>
      <c r="AE247" s="169">
        <f>Sources!$C$9</f>
        <v/>
      </c>
      <c r="AF247" s="167">
        <f>R247*AC247*Sources!$C$13</f>
        <v/>
      </c>
      <c r="AG247" s="168">
        <f>R247*AD247*Sources!$C$13</f>
        <v/>
      </c>
      <c r="AH247" s="167">
        <f>R247*AE247*Sources!$C$13</f>
        <v/>
      </c>
      <c r="AI247" s="47">
        <f>1+COUNTIFS($D$7:$D$406,D247,$Q$7:$Q$406,"&gt;"&amp;Q247)</f>
        <v/>
      </c>
      <c r="AJ247" s="47">
        <f>COUNTIF($D$7:$D$406,D247)</f>
        <v/>
      </c>
      <c r="AK247" s="168">
        <f>SUMIF($D$7:$D$406,D247,$Q$7:$Q$406)</f>
        <v/>
      </c>
      <c r="AL247" s="48" t="inlineStr">
        <is>
          <t>https://www.openstreetmap.org/?mlat=50.9003581&amp;mlon=14.8210378#map=19/50.9003581/14.8210378</t>
        </is>
      </c>
    </row>
    <row r="248" ht="15" customHeight="1" s="94">
      <c r="A248" s="47" t="n">
        <v>242</v>
      </c>
      <c r="B248" s="48" t="inlineStr">
        <is>
          <t>O0856</t>
        </is>
      </c>
      <c r="C248" s="48" t="inlineStr">
        <is>
          <t>Tharandter Straße / Altfrankener Straße</t>
        </is>
      </c>
      <c r="D248" s="48" t="inlineStr">
        <is>
          <t>Johanniter-Akademie Mitteldeutschland Campus Dresden Berufsfachschule für Notfallsanitäter (Schule in freier Trägerschaft)</t>
        </is>
      </c>
      <c r="E248" s="48" t="inlineStr">
        <is>
          <t>Mohorner Straße 13, 01159 Dresden</t>
        </is>
      </c>
      <c r="F248" s="48" t="inlineStr">
        <is>
          <t>Dresden</t>
        </is>
      </c>
      <c r="G248" s="165" t="n">
        <v>297.2</v>
      </c>
      <c r="H248" s="166" t="n">
        <v>13.7019957270001</v>
      </c>
      <c r="I248" s="166" t="n">
        <v>51.0324962626667</v>
      </c>
      <c r="J248" s="47">
        <f>COUNTIF(Accident_Events!$B$5:$B$4031,B248)</f>
        <v/>
      </c>
      <c r="K248" s="47">
        <f>COUNTIFS(Accident_Events!$B$5:$B$4031,B248,Accident_Events!$G$5:$G$4031,1)</f>
        <v/>
      </c>
      <c r="L248" s="47">
        <f>COUNTIFS(Accident_Events!$B$5:$B$4031,B248,Accident_Events!$G$5:$G$4031,2)</f>
        <v/>
      </c>
      <c r="M248" s="47">
        <f>COUNTIFS(Accident_Events!$B$5:$B$4031,B248,Accident_Events!$G$5:$G$4031,3)</f>
        <v/>
      </c>
      <c r="N248" s="167">
        <f>K248*Sources!$F$24</f>
        <v/>
      </c>
      <c r="O248" s="167">
        <f>L248*Sources!$F$25</f>
        <v/>
      </c>
      <c r="P248" s="167">
        <f>M248*Sources!$F$26</f>
        <v/>
      </c>
      <c r="Q248" s="168">
        <f>SUM(N248:P248)</f>
        <v/>
      </c>
      <c r="R248" s="167">
        <f>Q248/Sources!$C$6</f>
        <v/>
      </c>
      <c r="S248" s="48" t="inlineStr">
        <is>
          <t>Important main/connecting road</t>
        </is>
      </c>
      <c r="T248" s="48" t="inlineStr">
        <is>
          <t>Junction</t>
        </is>
      </c>
      <c r="U248" s="48" t="n">
        <v>3</v>
      </c>
      <c r="V248" s="48" t="inlineStr">
        <is>
          <t>yes</t>
        </is>
      </c>
      <c r="W248" s="48" t="inlineStr">
        <is>
          <t>yes</t>
        </is>
      </c>
      <c r="X248" s="48" t="inlineStr">
        <is>
          <t>not found</t>
        </is>
      </c>
      <c r="Y248" s="48" t="inlineStr">
        <is>
          <t>yes</t>
        </is>
      </c>
      <c r="Z248" s="53" t="inlineStr">
        <is>
          <t>B</t>
        </is>
      </c>
      <c r="AA248" s="53" t="inlineStr">
        <is>
          <t>Standard road area/main or collector road, or up to 3 lanes → cost class B.</t>
        </is>
      </c>
      <c r="AB248" s="168">
        <f>Sources!$C$17</f>
        <v/>
      </c>
      <c r="AC248" s="169">
        <f>Sources!$C$7</f>
        <v/>
      </c>
      <c r="AD248" s="170">
        <f>Sources!$C$8</f>
        <v/>
      </c>
      <c r="AE248" s="169">
        <f>Sources!$C$9</f>
        <v/>
      </c>
      <c r="AF248" s="167">
        <f>R248*AC248*Sources!$C$13</f>
        <v/>
      </c>
      <c r="AG248" s="168">
        <f>R248*AD248*Sources!$C$13</f>
        <v/>
      </c>
      <c r="AH248" s="167">
        <f>R248*AE248*Sources!$C$13</f>
        <v/>
      </c>
      <c r="AI248" s="47">
        <f>1+COUNTIFS($D$7:$D$406,D248,$Q$7:$Q$406,"&gt;"&amp;Q248)</f>
        <v/>
      </c>
      <c r="AJ248" s="47">
        <f>COUNTIF($D$7:$D$406,D248)</f>
        <v/>
      </c>
      <c r="AK248" s="168">
        <f>SUMIF($D$7:$D$406,D248,$Q$7:$Q$406)</f>
        <v/>
      </c>
      <c r="AL248" s="48" t="inlineStr">
        <is>
          <t>https://www.openstreetmap.org/?mlat=51.0324963&amp;mlon=13.7019957#map=19/51.0324963/13.7019957</t>
        </is>
      </c>
    </row>
    <row r="249" ht="15" customHeight="1" s="94">
      <c r="A249" s="47" t="n">
        <v>243</v>
      </c>
      <c r="B249" s="48" t="inlineStr">
        <is>
          <t>O1303</t>
        </is>
      </c>
      <c r="C249" s="48" t="inlineStr">
        <is>
          <t>Zwickauer Straße / Richard-Lehmann-Straße</t>
        </is>
      </c>
      <c r="D249" s="48" t="inlineStr">
        <is>
          <t>AHFGrundschule Leipzig (Schule in freier Trägerschaft)</t>
        </is>
      </c>
      <c r="E249" s="48" t="inlineStr">
        <is>
          <t>Puschstraße 9, 04103 Leipzig</t>
        </is>
      </c>
      <c r="F249" s="48" t="inlineStr">
        <is>
          <t>Leipzig</t>
        </is>
      </c>
      <c r="G249" s="165" t="n">
        <v>466.7</v>
      </c>
      <c r="H249" s="166" t="n">
        <v>12.3941860235</v>
      </c>
      <c r="I249" s="166" t="n">
        <v>51.3145382520001</v>
      </c>
      <c r="J249" s="47">
        <f>COUNTIF(Accident_Events!$B$5:$B$4031,B249)</f>
        <v/>
      </c>
      <c r="K249" s="47">
        <f>COUNTIFS(Accident_Events!$B$5:$B$4031,B249,Accident_Events!$G$5:$G$4031,1)</f>
        <v/>
      </c>
      <c r="L249" s="47">
        <f>COUNTIFS(Accident_Events!$B$5:$B$4031,B249,Accident_Events!$G$5:$G$4031,2)</f>
        <v/>
      </c>
      <c r="M249" s="47">
        <f>COUNTIFS(Accident_Events!$B$5:$B$4031,B249,Accident_Events!$G$5:$G$4031,3)</f>
        <v/>
      </c>
      <c r="N249" s="167">
        <f>K249*Sources!$F$24</f>
        <v/>
      </c>
      <c r="O249" s="167">
        <f>L249*Sources!$F$25</f>
        <v/>
      </c>
      <c r="P249" s="167">
        <f>M249*Sources!$F$26</f>
        <v/>
      </c>
      <c r="Q249" s="168">
        <f>SUM(N249:P249)</f>
        <v/>
      </c>
      <c r="R249" s="167">
        <f>Q249/Sources!$C$6</f>
        <v/>
      </c>
      <c r="S249" s="48" t="inlineStr">
        <is>
          <t>Major arterial road</t>
        </is>
      </c>
      <c r="T249" s="48" t="inlineStr">
        <is>
          <t>Junction</t>
        </is>
      </c>
      <c r="U249" s="48" t="n">
        <v>6</v>
      </c>
      <c r="V249" s="48" t="inlineStr">
        <is>
          <t>yes</t>
        </is>
      </c>
      <c r="W249" s="48" t="inlineStr">
        <is>
          <t>yes</t>
        </is>
      </c>
      <c r="X249" s="48" t="inlineStr">
        <is>
          <t>yes</t>
        </is>
      </c>
      <c r="Y249" s="48" t="inlineStr">
        <is>
          <t>yes</t>
        </is>
      </c>
      <c r="Z249" s="53" t="inlineStr">
        <is>
          <t>C</t>
        </is>
      </c>
      <c r="AA249" s="53" t="inlineStr">
        <is>
          <t>4 or more lanes: large road cross-section → cost class C.</t>
        </is>
      </c>
      <c r="AB249" s="168">
        <f>Sources!$C$17</f>
        <v/>
      </c>
      <c r="AC249" s="169">
        <f>Sources!$C$7</f>
        <v/>
      </c>
      <c r="AD249" s="170">
        <f>Sources!$C$8</f>
        <v/>
      </c>
      <c r="AE249" s="169">
        <f>Sources!$C$9</f>
        <v/>
      </c>
      <c r="AF249" s="167">
        <f>R249*AC249*Sources!$C$13</f>
        <v/>
      </c>
      <c r="AG249" s="168">
        <f>R249*AD249*Sources!$C$13</f>
        <v/>
      </c>
      <c r="AH249" s="167">
        <f>R249*AE249*Sources!$C$13</f>
        <v/>
      </c>
      <c r="AI249" s="47">
        <f>1+COUNTIFS($D$7:$D$406,D249,$Q$7:$Q$406,"&gt;"&amp;Q249)</f>
        <v/>
      </c>
      <c r="AJ249" s="47">
        <f>COUNTIF($D$7:$D$406,D249)</f>
        <v/>
      </c>
      <c r="AK249" s="168">
        <f>SUMIF($D$7:$D$406,D249,$Q$7:$Q$406)</f>
        <v/>
      </c>
      <c r="AL249" s="48" t="inlineStr">
        <is>
          <t>https://www.openstreetmap.org/?mlat=51.3145383&amp;mlon=12.3941860#map=19/51.3145383/12.3941860</t>
        </is>
      </c>
    </row>
    <row r="250" ht="15" customHeight="1" s="94">
      <c r="A250" s="47" t="n">
        <v>244</v>
      </c>
      <c r="B250" s="48" t="inlineStr">
        <is>
          <t>O0043</t>
        </is>
      </c>
      <c r="C250" s="48" t="inlineStr">
        <is>
          <t>Löbauer Straße - Lubijska / Hegelstraße - Hegelowa</t>
        </is>
      </c>
      <c r="D250" s="48" t="inlineStr">
        <is>
          <t>Dr.-Salvador-Allende-Oberschule Bautzen</t>
        </is>
      </c>
      <c r="E250" s="48" t="inlineStr">
        <is>
          <t>Dr.-Salvador-Allende-Straße 52, 02625 Bautzen</t>
        </is>
      </c>
      <c r="F250" s="48" t="inlineStr">
        <is>
          <t>Bautzen</t>
        </is>
      </c>
      <c r="G250" s="165" t="n">
        <v>459.7</v>
      </c>
      <c r="H250" s="166" t="n">
        <v>14.44549304</v>
      </c>
      <c r="I250" s="166" t="n">
        <v>51.1799843700001</v>
      </c>
      <c r="J250" s="47">
        <f>COUNTIF(Accident_Events!$B$5:$B$4031,B250)</f>
        <v/>
      </c>
      <c r="K250" s="47">
        <f>COUNTIFS(Accident_Events!$B$5:$B$4031,B250,Accident_Events!$G$5:$G$4031,1)</f>
        <v/>
      </c>
      <c r="L250" s="47">
        <f>COUNTIFS(Accident_Events!$B$5:$B$4031,B250,Accident_Events!$G$5:$G$4031,2)</f>
        <v/>
      </c>
      <c r="M250" s="47">
        <f>COUNTIFS(Accident_Events!$B$5:$B$4031,B250,Accident_Events!$G$5:$G$4031,3)</f>
        <v/>
      </c>
      <c r="N250" s="167">
        <f>K250*Sources!$F$24</f>
        <v/>
      </c>
      <c r="O250" s="167">
        <f>L250*Sources!$F$25</f>
        <v/>
      </c>
      <c r="P250" s="167">
        <f>M250*Sources!$F$26</f>
        <v/>
      </c>
      <c r="Q250" s="168">
        <f>SUM(N250:P250)</f>
        <v/>
      </c>
      <c r="R250" s="167">
        <f>Q250/Sources!$C$6</f>
        <v/>
      </c>
      <c r="S250" s="48" t="inlineStr">
        <is>
          <t>Important main/connecting road</t>
        </is>
      </c>
      <c r="T250" s="48" t="inlineStr">
        <is>
          <t>Junction</t>
        </is>
      </c>
      <c r="U250" s="48" t="n">
        <v>2</v>
      </c>
      <c r="V250" s="48" t="inlineStr">
        <is>
          <t>not found</t>
        </is>
      </c>
      <c r="W250" s="48" t="inlineStr">
        <is>
          <t>not found</t>
        </is>
      </c>
      <c r="X250" s="48" t="inlineStr">
        <is>
          <t>not found</t>
        </is>
      </c>
      <c r="Y250" s="48" t="inlineStr">
        <is>
          <t>yes</t>
        </is>
      </c>
      <c r="Z250" s="53" t="inlineStr">
        <is>
          <t>B</t>
        </is>
      </c>
      <c r="AA250" s="53" t="inlineStr">
        <is>
          <t>Standard road area/main or collector road, or up to 3 lanes → cost class B.</t>
        </is>
      </c>
      <c r="AB250" s="168">
        <f>Sources!$C$17</f>
        <v/>
      </c>
      <c r="AC250" s="169">
        <f>Sources!$C$7</f>
        <v/>
      </c>
      <c r="AD250" s="170">
        <f>Sources!$C$8</f>
        <v/>
      </c>
      <c r="AE250" s="169">
        <f>Sources!$C$9</f>
        <v/>
      </c>
      <c r="AF250" s="167">
        <f>R250*AC250*Sources!$C$13</f>
        <v/>
      </c>
      <c r="AG250" s="168">
        <f>R250*AD250*Sources!$C$13</f>
        <v/>
      </c>
      <c r="AH250" s="167">
        <f>R250*AE250*Sources!$C$13</f>
        <v/>
      </c>
      <c r="AI250" s="47">
        <f>1+COUNTIFS($D$7:$D$406,D250,$Q$7:$Q$406,"&gt;"&amp;Q250)</f>
        <v/>
      </c>
      <c r="AJ250" s="47">
        <f>COUNTIF($D$7:$D$406,D250)</f>
        <v/>
      </c>
      <c r="AK250" s="168">
        <f>SUMIF($D$7:$D$406,D250,$Q$7:$Q$406)</f>
        <v/>
      </c>
      <c r="AL250" s="48" t="inlineStr">
        <is>
          <t>https://www.openstreetmap.org/?mlat=51.1799844&amp;mlon=14.4454930#map=19/51.1799844/14.4454930</t>
        </is>
      </c>
    </row>
    <row r="251" ht="15" customHeight="1" s="94">
      <c r="A251" s="47" t="n">
        <v>245</v>
      </c>
      <c r="B251" s="48" t="inlineStr">
        <is>
          <t>O0093</t>
        </is>
      </c>
      <c r="C251" s="48" t="inlineStr">
        <is>
          <t>Bautzener Straße / Lessingstraße</t>
        </is>
      </c>
      <c r="D251" s="48" t="inlineStr">
        <is>
          <t>Oberschule Bischofswerda</t>
        </is>
      </c>
      <c r="E251" s="48" t="inlineStr">
        <is>
          <t>Kirchstraße 29, 01877 Bischofswerda</t>
        </is>
      </c>
      <c r="F251" s="48" t="inlineStr">
        <is>
          <t>Bischofswerda</t>
        </is>
      </c>
      <c r="G251" s="165" t="n">
        <v>210.9</v>
      </c>
      <c r="H251" s="166" t="n">
        <v>14.1850738950001</v>
      </c>
      <c r="I251" s="166" t="n">
        <v>51.1326121430001</v>
      </c>
      <c r="J251" s="47">
        <f>COUNTIF(Accident_Events!$B$5:$B$4031,B251)</f>
        <v/>
      </c>
      <c r="K251" s="47">
        <f>COUNTIFS(Accident_Events!$B$5:$B$4031,B251,Accident_Events!$G$5:$G$4031,1)</f>
        <v/>
      </c>
      <c r="L251" s="47">
        <f>COUNTIFS(Accident_Events!$B$5:$B$4031,B251,Accident_Events!$G$5:$G$4031,2)</f>
        <v/>
      </c>
      <c r="M251" s="47">
        <f>COUNTIFS(Accident_Events!$B$5:$B$4031,B251,Accident_Events!$G$5:$G$4031,3)</f>
        <v/>
      </c>
      <c r="N251" s="167">
        <f>K251*Sources!$F$24</f>
        <v/>
      </c>
      <c r="O251" s="167">
        <f>L251*Sources!$F$25</f>
        <v/>
      </c>
      <c r="P251" s="167">
        <f>M251*Sources!$F$26</f>
        <v/>
      </c>
      <c r="Q251" s="168">
        <f>SUM(N251:P251)</f>
        <v/>
      </c>
      <c r="R251" s="167">
        <f>Q251/Sources!$C$6</f>
        <v/>
      </c>
      <c r="S251" s="48" t="inlineStr">
        <is>
          <t>Important main/connecting road</t>
        </is>
      </c>
      <c r="T251" s="48" t="inlineStr">
        <is>
          <t>Junction</t>
        </is>
      </c>
      <c r="U251" s="48" t="n">
        <v>3</v>
      </c>
      <c r="V251" s="48" t="inlineStr">
        <is>
          <t>not found</t>
        </is>
      </c>
      <c r="W251" s="48" t="inlineStr">
        <is>
          <t>not found</t>
        </is>
      </c>
      <c r="X251" s="48" t="inlineStr">
        <is>
          <t>not found</t>
        </is>
      </c>
      <c r="Y251" s="48" t="inlineStr">
        <is>
          <t>not found</t>
        </is>
      </c>
      <c r="Z251" s="53" t="inlineStr">
        <is>
          <t>B</t>
        </is>
      </c>
      <c r="AA251" s="53" t="inlineStr">
        <is>
          <t>Standard road area/main or collector road, or up to 3 lanes → cost class B.</t>
        </is>
      </c>
      <c r="AB251" s="168">
        <f>Sources!$C$17</f>
        <v/>
      </c>
      <c r="AC251" s="169">
        <f>Sources!$C$7</f>
        <v/>
      </c>
      <c r="AD251" s="170">
        <f>Sources!$C$8</f>
        <v/>
      </c>
      <c r="AE251" s="169">
        <f>Sources!$C$9</f>
        <v/>
      </c>
      <c r="AF251" s="167">
        <f>R251*AC251*Sources!$C$13</f>
        <v/>
      </c>
      <c r="AG251" s="168">
        <f>R251*AD251*Sources!$C$13</f>
        <v/>
      </c>
      <c r="AH251" s="167">
        <f>R251*AE251*Sources!$C$13</f>
        <v/>
      </c>
      <c r="AI251" s="47">
        <f>1+COUNTIFS($D$7:$D$406,D251,$Q$7:$Q$406,"&gt;"&amp;Q251)</f>
        <v/>
      </c>
      <c r="AJ251" s="47">
        <f>COUNTIF($D$7:$D$406,D251)</f>
        <v/>
      </c>
      <c r="AK251" s="168">
        <f>SUMIF($D$7:$D$406,D251,$Q$7:$Q$406)</f>
        <v/>
      </c>
      <c r="AL251" s="48" t="inlineStr">
        <is>
          <t>https://www.openstreetmap.org/?mlat=51.1326121&amp;mlon=14.1850739#map=19/51.1326121/14.1850739</t>
        </is>
      </c>
    </row>
    <row r="252" ht="15" customHeight="1" s="94">
      <c r="A252" s="47" t="n">
        <v>246</v>
      </c>
      <c r="B252" s="48" t="inlineStr">
        <is>
          <t>O0140</t>
        </is>
      </c>
      <c r="C252" s="48" t="inlineStr">
        <is>
          <t>Zschopauer Straße / Park der Opfer des Faschismus</t>
        </is>
      </c>
      <c r="D252" s="48" t="inlineStr">
        <is>
          <t>Berufliches Schulzentrum für Technik I Industrieschule</t>
        </is>
      </c>
      <c r="E252" s="48" t="inlineStr">
        <is>
          <t>Park der Opfer des Faschismus 1, 09111 Chemnitz</t>
        </is>
      </c>
      <c r="F252" s="48" t="inlineStr">
        <is>
          <t>Chemnitz</t>
        </is>
      </c>
      <c r="G252" s="165" t="n">
        <v>242.7</v>
      </c>
      <c r="H252" s="166" t="n">
        <v>12.9264734600001</v>
      </c>
      <c r="I252" s="166" t="n">
        <v>50.8298455350001</v>
      </c>
      <c r="J252" s="47">
        <f>COUNTIF(Accident_Events!$B$5:$B$4031,B252)</f>
        <v/>
      </c>
      <c r="K252" s="47">
        <f>COUNTIFS(Accident_Events!$B$5:$B$4031,B252,Accident_Events!$G$5:$G$4031,1)</f>
        <v/>
      </c>
      <c r="L252" s="47">
        <f>COUNTIFS(Accident_Events!$B$5:$B$4031,B252,Accident_Events!$G$5:$G$4031,2)</f>
        <v/>
      </c>
      <c r="M252" s="47">
        <f>COUNTIFS(Accident_Events!$B$5:$B$4031,B252,Accident_Events!$G$5:$G$4031,3)</f>
        <v/>
      </c>
      <c r="N252" s="167">
        <f>K252*Sources!$F$24</f>
        <v/>
      </c>
      <c r="O252" s="167">
        <f>L252*Sources!$F$25</f>
        <v/>
      </c>
      <c r="P252" s="167">
        <f>M252*Sources!$F$26</f>
        <v/>
      </c>
      <c r="Q252" s="168">
        <f>SUM(N252:P252)</f>
        <v/>
      </c>
      <c r="R252" s="167">
        <f>Q252/Sources!$C$6</f>
        <v/>
      </c>
      <c r="S252" s="48" t="inlineStr">
        <is>
          <t>Major arterial road</t>
        </is>
      </c>
      <c r="T252" s="48" t="inlineStr">
        <is>
          <t>Junction</t>
        </is>
      </c>
      <c r="U252" s="48" t="n">
        <v>2</v>
      </c>
      <c r="V252" s="48" t="inlineStr">
        <is>
          <t>yes</t>
        </is>
      </c>
      <c r="W252" s="48" t="inlineStr">
        <is>
          <t>yes</t>
        </is>
      </c>
      <c r="X252" s="48" t="inlineStr">
        <is>
          <t>not found</t>
        </is>
      </c>
      <c r="Y252" s="48" t="inlineStr">
        <is>
          <t>yes</t>
        </is>
      </c>
      <c r="Z252" s="53" t="inlineStr">
        <is>
          <t>B</t>
        </is>
      </c>
      <c r="AA252" s="53" t="inlineStr">
        <is>
          <t>Standard road area/main or collector road, or up to 3 lanes → cost class B.</t>
        </is>
      </c>
      <c r="AB252" s="168">
        <f>Sources!$C$17</f>
        <v/>
      </c>
      <c r="AC252" s="169">
        <f>Sources!$C$7</f>
        <v/>
      </c>
      <c r="AD252" s="170">
        <f>Sources!$C$8</f>
        <v/>
      </c>
      <c r="AE252" s="169">
        <f>Sources!$C$9</f>
        <v/>
      </c>
      <c r="AF252" s="167">
        <f>R252*AC252*Sources!$C$13</f>
        <v/>
      </c>
      <c r="AG252" s="168">
        <f>R252*AD252*Sources!$C$13</f>
        <v/>
      </c>
      <c r="AH252" s="167">
        <f>R252*AE252*Sources!$C$13</f>
        <v/>
      </c>
      <c r="AI252" s="47">
        <f>1+COUNTIFS($D$7:$D$406,D252,$Q$7:$Q$406,"&gt;"&amp;Q252)</f>
        <v/>
      </c>
      <c r="AJ252" s="47">
        <f>COUNTIF($D$7:$D$406,D252)</f>
        <v/>
      </c>
      <c r="AK252" s="168">
        <f>SUMIF($D$7:$D$406,D252,$Q$7:$Q$406)</f>
        <v/>
      </c>
      <c r="AL252" s="48" t="inlineStr">
        <is>
          <t>https://www.openstreetmap.org/?mlat=50.8298455&amp;mlon=12.9264735#map=19/50.8298455/12.9264735</t>
        </is>
      </c>
    </row>
    <row r="253" ht="15" customHeight="1" s="94">
      <c r="A253" s="47" t="n">
        <v>247</v>
      </c>
      <c r="B253" s="48" t="inlineStr">
        <is>
          <t>O0328</t>
        </is>
      </c>
      <c r="C253" s="48" t="inlineStr">
        <is>
          <t>Bertolt-Brecht-Allee / Mansfelder Straße</t>
        </is>
      </c>
      <c r="D253" s="48" t="inlineStr">
        <is>
          <t>107. Oberschule Dresden</t>
        </is>
      </c>
      <c r="E253" s="48" t="inlineStr">
        <is>
          <t>Hepkestraße 26, 01309 Dresden</t>
        </is>
      </c>
      <c r="F253" s="48" t="inlineStr">
        <is>
          <t>Dresden</t>
        </is>
      </c>
      <c r="G253" s="165" t="n">
        <v>430.6</v>
      </c>
      <c r="H253" s="166" t="n">
        <v>13.779708182</v>
      </c>
      <c r="I253" s="166" t="n">
        <v>51.040948746</v>
      </c>
      <c r="J253" s="47">
        <f>COUNTIF(Accident_Events!$B$5:$B$4031,B253)</f>
        <v/>
      </c>
      <c r="K253" s="47">
        <f>COUNTIFS(Accident_Events!$B$5:$B$4031,B253,Accident_Events!$G$5:$G$4031,1)</f>
        <v/>
      </c>
      <c r="L253" s="47">
        <f>COUNTIFS(Accident_Events!$B$5:$B$4031,B253,Accident_Events!$G$5:$G$4031,2)</f>
        <v/>
      </c>
      <c r="M253" s="47">
        <f>COUNTIFS(Accident_Events!$B$5:$B$4031,B253,Accident_Events!$G$5:$G$4031,3)</f>
        <v/>
      </c>
      <c r="N253" s="167">
        <f>K253*Sources!$F$24</f>
        <v/>
      </c>
      <c r="O253" s="167">
        <f>L253*Sources!$F$25</f>
        <v/>
      </c>
      <c r="P253" s="167">
        <f>M253*Sources!$F$26</f>
        <v/>
      </c>
      <c r="Q253" s="168">
        <f>SUM(N253:P253)</f>
        <v/>
      </c>
      <c r="R253" s="167">
        <f>Q253/Sources!$C$6</f>
        <v/>
      </c>
      <c r="S253" s="48" t="inlineStr">
        <is>
          <t>Collector/connecting road</t>
        </is>
      </c>
      <c r="T253" s="48" t="inlineStr">
        <is>
          <t>Junction</t>
        </is>
      </c>
      <c r="U253" s="48" t="inlineStr">
        <is>
          <t>not tagged</t>
        </is>
      </c>
      <c r="V253" s="48" t="inlineStr">
        <is>
          <t>not found</t>
        </is>
      </c>
      <c r="W253" s="48" t="inlineStr">
        <is>
          <t>yes</t>
        </is>
      </c>
      <c r="X253" s="48" t="inlineStr">
        <is>
          <t>not found</t>
        </is>
      </c>
      <c r="Y253" s="48" t="inlineStr">
        <is>
          <t>not found</t>
        </is>
      </c>
      <c r="Z253" s="53" t="inlineStr">
        <is>
          <t>unclear</t>
        </is>
      </c>
      <c r="AA253" s="53" t="inlineStr">
        <is>
          <t>Lane count in OSM is not numerically reliable; municipal assessment required.</t>
        </is>
      </c>
      <c r="AB253" s="168">
        <f>Sources!$C$17</f>
        <v/>
      </c>
      <c r="AC253" s="169">
        <f>Sources!$C$7</f>
        <v/>
      </c>
      <c r="AD253" s="170">
        <f>Sources!$C$8</f>
        <v/>
      </c>
      <c r="AE253" s="169">
        <f>Sources!$C$9</f>
        <v/>
      </c>
      <c r="AF253" s="167">
        <f>R253*AC253*Sources!$C$13</f>
        <v/>
      </c>
      <c r="AG253" s="168">
        <f>R253*AD253*Sources!$C$13</f>
        <v/>
      </c>
      <c r="AH253" s="167">
        <f>R253*AE253*Sources!$C$13</f>
        <v/>
      </c>
      <c r="AI253" s="47">
        <f>1+COUNTIFS($D$7:$D$406,D253,$Q$7:$Q$406,"&gt;"&amp;Q253)</f>
        <v/>
      </c>
      <c r="AJ253" s="47">
        <f>COUNTIF($D$7:$D$406,D253)</f>
        <v/>
      </c>
      <c r="AK253" s="168">
        <f>SUMIF($D$7:$D$406,D253,$Q$7:$Q$406)</f>
        <v/>
      </c>
      <c r="AL253" s="48" t="inlineStr">
        <is>
          <t>https://www.openstreetmap.org/?mlat=51.0409487&amp;mlon=13.7797082#map=19/51.0409487/13.7797082</t>
        </is>
      </c>
    </row>
    <row r="254" ht="15" customHeight="1" s="94">
      <c r="A254" s="47" t="n">
        <v>248</v>
      </c>
      <c r="B254" s="48" t="inlineStr">
        <is>
          <t>O0402</t>
        </is>
      </c>
      <c r="C254" s="48" t="inlineStr">
        <is>
          <t>Ammonstraße</t>
        </is>
      </c>
      <c r="D254" s="48" t="inlineStr">
        <is>
          <t>16. Grundschule Dresden "Josephine"</t>
        </is>
      </c>
      <c r="E254" s="48" t="inlineStr">
        <is>
          <t>Josephinenstraße 6, 01069 Dresden</t>
        </is>
      </c>
      <c r="F254" s="48" t="inlineStr">
        <is>
          <t>Dresden</t>
        </is>
      </c>
      <c r="G254" s="165" t="n">
        <v>230.4</v>
      </c>
      <c r="H254" s="166" t="n">
        <v>13.728157416</v>
      </c>
      <c r="I254" s="166" t="n">
        <v>51.0433478840001</v>
      </c>
      <c r="J254" s="47">
        <f>COUNTIF(Accident_Events!$B$5:$B$4031,B254)</f>
        <v/>
      </c>
      <c r="K254" s="47">
        <f>COUNTIFS(Accident_Events!$B$5:$B$4031,B254,Accident_Events!$G$5:$G$4031,1)</f>
        <v/>
      </c>
      <c r="L254" s="47">
        <f>COUNTIFS(Accident_Events!$B$5:$B$4031,B254,Accident_Events!$G$5:$G$4031,2)</f>
        <v/>
      </c>
      <c r="M254" s="47">
        <f>COUNTIFS(Accident_Events!$B$5:$B$4031,B254,Accident_Events!$G$5:$G$4031,3)</f>
        <v/>
      </c>
      <c r="N254" s="167">
        <f>K254*Sources!$F$24</f>
        <v/>
      </c>
      <c r="O254" s="167">
        <f>L254*Sources!$F$25</f>
        <v/>
      </c>
      <c r="P254" s="167">
        <f>M254*Sources!$F$26</f>
        <v/>
      </c>
      <c r="Q254" s="168">
        <f>SUM(N254:P254)</f>
        <v/>
      </c>
      <c r="R254" s="167">
        <f>Q254/Sources!$C$6</f>
        <v/>
      </c>
      <c r="S254" s="48" t="inlineStr">
        <is>
          <t>Link road of a major arterial road</t>
        </is>
      </c>
      <c r="T254" s="48" t="inlineStr">
        <is>
          <t>Junction</t>
        </is>
      </c>
      <c r="U254" s="48" t="n">
        <v>3</v>
      </c>
      <c r="V254" s="48" t="inlineStr">
        <is>
          <t>not found</t>
        </is>
      </c>
      <c r="W254" s="48" t="inlineStr">
        <is>
          <t>yes</t>
        </is>
      </c>
      <c r="X254" s="48" t="inlineStr">
        <is>
          <t>not found</t>
        </is>
      </c>
      <c r="Y254" s="48" t="inlineStr">
        <is>
          <t>yes</t>
        </is>
      </c>
      <c r="Z254" s="53" t="inlineStr">
        <is>
          <t>B</t>
        </is>
      </c>
      <c r="AA254" s="53" t="inlineStr">
        <is>
          <t>Standard road area/main or collector road, or up to 3 lanes → cost class B.</t>
        </is>
      </c>
      <c r="AB254" s="168">
        <f>Sources!$C$17</f>
        <v/>
      </c>
      <c r="AC254" s="169">
        <f>Sources!$C$7</f>
        <v/>
      </c>
      <c r="AD254" s="170">
        <f>Sources!$C$8</f>
        <v/>
      </c>
      <c r="AE254" s="169">
        <f>Sources!$C$9</f>
        <v/>
      </c>
      <c r="AF254" s="167">
        <f>R254*AC254*Sources!$C$13</f>
        <v/>
      </c>
      <c r="AG254" s="168">
        <f>R254*AD254*Sources!$C$13</f>
        <v/>
      </c>
      <c r="AH254" s="167">
        <f>R254*AE254*Sources!$C$13</f>
        <v/>
      </c>
      <c r="AI254" s="47">
        <f>1+COUNTIFS($D$7:$D$406,D254,$Q$7:$Q$406,"&gt;"&amp;Q254)</f>
        <v/>
      </c>
      <c r="AJ254" s="47">
        <f>COUNTIF($D$7:$D$406,D254)</f>
        <v/>
      </c>
      <c r="AK254" s="168">
        <f>SUMIF($D$7:$D$406,D254,$Q$7:$Q$406)</f>
        <v/>
      </c>
      <c r="AL254" s="48" t="inlineStr">
        <is>
          <t>https://www.openstreetmap.org/?mlat=51.0433479&amp;mlon=13.7281574#map=19/51.0433479/13.7281574</t>
        </is>
      </c>
    </row>
    <row r="255" ht="15" customHeight="1" s="94">
      <c r="A255" s="47" t="n">
        <v>249</v>
      </c>
      <c r="B255" s="48" t="inlineStr">
        <is>
          <t>O0575</t>
        </is>
      </c>
      <c r="C255" s="48" t="inlineStr">
        <is>
          <t>Pieschener Straße / Lommatzscher Straße</t>
        </is>
      </c>
      <c r="D255" s="48" t="inlineStr">
        <is>
          <t>9. Oberschule "Am Elbe Park"</t>
        </is>
      </c>
      <c r="E255" s="48" t="inlineStr">
        <is>
          <t>Lommatzscher Straße 121, 01139 Dresden</t>
        </is>
      </c>
      <c r="F255" s="48" t="inlineStr">
        <is>
          <t>Dresden</t>
        </is>
      </c>
      <c r="G255" s="165" t="n">
        <v>132.7</v>
      </c>
      <c r="H255" s="166" t="n">
        <v>13.696826982</v>
      </c>
      <c r="I255" s="166" t="n">
        <v>51.082035536</v>
      </c>
      <c r="J255" s="47">
        <f>COUNTIF(Accident_Events!$B$5:$B$4031,B255)</f>
        <v/>
      </c>
      <c r="K255" s="47">
        <f>COUNTIFS(Accident_Events!$B$5:$B$4031,B255,Accident_Events!$G$5:$G$4031,1)</f>
        <v/>
      </c>
      <c r="L255" s="47">
        <f>COUNTIFS(Accident_Events!$B$5:$B$4031,B255,Accident_Events!$G$5:$G$4031,2)</f>
        <v/>
      </c>
      <c r="M255" s="47">
        <f>COUNTIFS(Accident_Events!$B$5:$B$4031,B255,Accident_Events!$G$5:$G$4031,3)</f>
        <v/>
      </c>
      <c r="N255" s="167">
        <f>K255*Sources!$F$24</f>
        <v/>
      </c>
      <c r="O255" s="167">
        <f>L255*Sources!$F$25</f>
        <v/>
      </c>
      <c r="P255" s="167">
        <f>M255*Sources!$F$26</f>
        <v/>
      </c>
      <c r="Q255" s="168">
        <f>SUM(N255:P255)</f>
        <v/>
      </c>
      <c r="R255" s="167">
        <f>Q255/Sources!$C$6</f>
        <v/>
      </c>
      <c r="S255" s="48" t="inlineStr">
        <is>
          <t>Important main/connecting road</t>
        </is>
      </c>
      <c r="T255" s="48" t="inlineStr">
        <is>
          <t>Junction</t>
        </is>
      </c>
      <c r="U255" s="48" t="n">
        <v>4</v>
      </c>
      <c r="V255" s="48" t="inlineStr">
        <is>
          <t>yes</t>
        </is>
      </c>
      <c r="W255" s="48" t="inlineStr">
        <is>
          <t>yes</t>
        </is>
      </c>
      <c r="X255" s="48" t="inlineStr">
        <is>
          <t>not found</t>
        </is>
      </c>
      <c r="Y255" s="48" t="inlineStr">
        <is>
          <t>yes</t>
        </is>
      </c>
      <c r="Z255" s="53" t="inlineStr">
        <is>
          <t>C</t>
        </is>
      </c>
      <c r="AA255" s="53" t="inlineStr">
        <is>
          <t>4 or more lanes: large road cross-section → cost class C.</t>
        </is>
      </c>
      <c r="AB255" s="168">
        <f>Sources!$C$17</f>
        <v/>
      </c>
      <c r="AC255" s="169">
        <f>Sources!$C$7</f>
        <v/>
      </c>
      <c r="AD255" s="170">
        <f>Sources!$C$8</f>
        <v/>
      </c>
      <c r="AE255" s="169">
        <f>Sources!$C$9</f>
        <v/>
      </c>
      <c r="AF255" s="167">
        <f>R255*AC255*Sources!$C$13</f>
        <v/>
      </c>
      <c r="AG255" s="168">
        <f>R255*AD255*Sources!$C$13</f>
        <v/>
      </c>
      <c r="AH255" s="167">
        <f>R255*AE255*Sources!$C$13</f>
        <v/>
      </c>
      <c r="AI255" s="47">
        <f>1+COUNTIFS($D$7:$D$406,D255,$Q$7:$Q$406,"&gt;"&amp;Q255)</f>
        <v/>
      </c>
      <c r="AJ255" s="47">
        <f>COUNTIF($D$7:$D$406,D255)</f>
        <v/>
      </c>
      <c r="AK255" s="168">
        <f>SUMIF($D$7:$D$406,D255,$Q$7:$Q$406)</f>
        <v/>
      </c>
      <c r="AL255" s="48" t="inlineStr">
        <is>
          <t>https://www.openstreetmap.org/?mlat=51.0820355&amp;mlon=13.6968270#map=19/51.0820355/13.6968270</t>
        </is>
      </c>
    </row>
    <row r="256" ht="15" customHeight="1" s="94">
      <c r="A256" s="47" t="n">
        <v>250</v>
      </c>
      <c r="B256" s="48" t="inlineStr">
        <is>
          <t>O0678</t>
        </is>
      </c>
      <c r="C256" s="48" t="inlineStr">
        <is>
          <t>Nürnberger Straße / Hohe Straße</t>
        </is>
      </c>
      <c r="D256" s="48" t="inlineStr">
        <is>
          <t>Ehrenfried-Walther-von-Tschirnhaus-Gymnasium Dresden</t>
        </is>
      </c>
      <c r="E256" s="48" t="inlineStr">
        <is>
          <t>Bernhardstraße 18, 01069 Dresden</t>
        </is>
      </c>
      <c r="F256" s="48" t="inlineStr">
        <is>
          <t>Dresden</t>
        </is>
      </c>
      <c r="G256" s="165" t="n">
        <v>453.6</v>
      </c>
      <c r="H256" s="166" t="n">
        <v>13.718071162</v>
      </c>
      <c r="I256" s="166" t="n">
        <v>51.0358808360001</v>
      </c>
      <c r="J256" s="47">
        <f>COUNTIF(Accident_Events!$B$5:$B$4031,B256)</f>
        <v/>
      </c>
      <c r="K256" s="47">
        <f>COUNTIFS(Accident_Events!$B$5:$B$4031,B256,Accident_Events!$G$5:$G$4031,1)</f>
        <v/>
      </c>
      <c r="L256" s="47">
        <f>COUNTIFS(Accident_Events!$B$5:$B$4031,B256,Accident_Events!$G$5:$G$4031,2)</f>
        <v/>
      </c>
      <c r="M256" s="47">
        <f>COUNTIFS(Accident_Events!$B$5:$B$4031,B256,Accident_Events!$G$5:$G$4031,3)</f>
        <v/>
      </c>
      <c r="N256" s="167">
        <f>K256*Sources!$F$24</f>
        <v/>
      </c>
      <c r="O256" s="167">
        <f>L256*Sources!$F$25</f>
        <v/>
      </c>
      <c r="P256" s="167">
        <f>M256*Sources!$F$26</f>
        <v/>
      </c>
      <c r="Q256" s="168">
        <f>SUM(N256:P256)</f>
        <v/>
      </c>
      <c r="R256" s="167">
        <f>Q256/Sources!$C$6</f>
        <v/>
      </c>
      <c r="S256" s="48" t="inlineStr">
        <is>
          <t>Important main/connecting road</t>
        </is>
      </c>
      <c r="T256" s="48" t="inlineStr">
        <is>
          <t>Junction</t>
        </is>
      </c>
      <c r="U256" s="48" t="n">
        <v>4</v>
      </c>
      <c r="V256" s="48" t="inlineStr">
        <is>
          <t>not found</t>
        </is>
      </c>
      <c r="W256" s="48" t="inlineStr">
        <is>
          <t>not found</t>
        </is>
      </c>
      <c r="X256" s="48" t="inlineStr">
        <is>
          <t>not found</t>
        </is>
      </c>
      <c r="Y256" s="48" t="inlineStr">
        <is>
          <t>yes</t>
        </is>
      </c>
      <c r="Z256" s="53" t="inlineStr">
        <is>
          <t>C</t>
        </is>
      </c>
      <c r="AA256" s="53" t="inlineStr">
        <is>
          <t>4 or more lanes: large road cross-section → cost class C.</t>
        </is>
      </c>
      <c r="AB256" s="168">
        <f>Sources!$C$17</f>
        <v/>
      </c>
      <c r="AC256" s="169">
        <f>Sources!$C$7</f>
        <v/>
      </c>
      <c r="AD256" s="170">
        <f>Sources!$C$8</f>
        <v/>
      </c>
      <c r="AE256" s="169">
        <f>Sources!$C$9</f>
        <v/>
      </c>
      <c r="AF256" s="167">
        <f>R256*AC256*Sources!$C$13</f>
        <v/>
      </c>
      <c r="AG256" s="168">
        <f>R256*AD256*Sources!$C$13</f>
        <v/>
      </c>
      <c r="AH256" s="167">
        <f>R256*AE256*Sources!$C$13</f>
        <v/>
      </c>
      <c r="AI256" s="47">
        <f>1+COUNTIFS($D$7:$D$406,D256,$Q$7:$Q$406,"&gt;"&amp;Q256)</f>
        <v/>
      </c>
      <c r="AJ256" s="47">
        <f>COUNTIF($D$7:$D$406,D256)</f>
        <v/>
      </c>
      <c r="AK256" s="168">
        <f>SUMIF($D$7:$D$406,D256,$Q$7:$Q$406)</f>
        <v/>
      </c>
      <c r="AL256" s="48" t="inlineStr">
        <is>
          <t>https://www.openstreetmap.org/?mlat=51.0358808&amp;mlon=13.7180712#map=19/51.0358808/13.7180712</t>
        </is>
      </c>
    </row>
    <row r="257" ht="15" customHeight="1" s="94">
      <c r="A257" s="47" t="n">
        <v>251</v>
      </c>
      <c r="B257" s="48" t="inlineStr">
        <is>
          <t>O0873</t>
        </is>
      </c>
      <c r="C257" s="48" t="inlineStr">
        <is>
          <t>Wehlener Straße / Ludwig-Hartmann-Straße</t>
        </is>
      </c>
      <c r="D257" s="48" t="inlineStr">
        <is>
          <t>Kulturwerkschule - Oberschule (Schule in freier Trägerschaft)</t>
        </is>
      </c>
      <c r="E257" s="48" t="inlineStr">
        <is>
          <t>Luboldtstraße 15, 01324 Dresden</t>
        </is>
      </c>
      <c r="F257" s="48" t="inlineStr">
        <is>
          <t>Dresden</t>
        </is>
      </c>
      <c r="G257" s="165" t="n">
        <v>372.1</v>
      </c>
      <c r="H257" s="166" t="n">
        <v>13.808728833</v>
      </c>
      <c r="I257" s="166" t="n">
        <v>51.0379745320001</v>
      </c>
      <c r="J257" s="47">
        <f>COUNTIF(Accident_Events!$B$5:$B$4031,B257)</f>
        <v/>
      </c>
      <c r="K257" s="47">
        <f>COUNTIFS(Accident_Events!$B$5:$B$4031,B257,Accident_Events!$G$5:$G$4031,1)</f>
        <v/>
      </c>
      <c r="L257" s="47">
        <f>COUNTIFS(Accident_Events!$B$5:$B$4031,B257,Accident_Events!$G$5:$G$4031,2)</f>
        <v/>
      </c>
      <c r="M257" s="47">
        <f>COUNTIFS(Accident_Events!$B$5:$B$4031,B257,Accident_Events!$G$5:$G$4031,3)</f>
        <v/>
      </c>
      <c r="N257" s="167">
        <f>K257*Sources!$F$24</f>
        <v/>
      </c>
      <c r="O257" s="167">
        <f>L257*Sources!$F$25</f>
        <v/>
      </c>
      <c r="P257" s="167">
        <f>M257*Sources!$F$26</f>
        <v/>
      </c>
      <c r="Q257" s="168">
        <f>SUM(N257:P257)</f>
        <v/>
      </c>
      <c r="R257" s="167">
        <f>Q257/Sources!$C$6</f>
        <v/>
      </c>
      <c r="S257" s="48" t="inlineStr">
        <is>
          <t>Important main/connecting road</t>
        </is>
      </c>
      <c r="T257" s="48" t="inlineStr">
        <is>
          <t>Junction</t>
        </is>
      </c>
      <c r="U257" s="48" t="n">
        <v>2</v>
      </c>
      <c r="V257" s="48" t="inlineStr">
        <is>
          <t>yes</t>
        </is>
      </c>
      <c r="W257" s="48" t="inlineStr">
        <is>
          <t>yes</t>
        </is>
      </c>
      <c r="X257" s="48" t="inlineStr">
        <is>
          <t>not found</t>
        </is>
      </c>
      <c r="Y257" s="48" t="inlineStr">
        <is>
          <t>yes</t>
        </is>
      </c>
      <c r="Z257" s="53" t="inlineStr">
        <is>
          <t>B</t>
        </is>
      </c>
      <c r="AA257" s="53" t="inlineStr">
        <is>
          <t>Standard road area/main or collector road, or up to 3 lanes → cost class B.</t>
        </is>
      </c>
      <c r="AB257" s="168">
        <f>Sources!$C$17</f>
        <v/>
      </c>
      <c r="AC257" s="169">
        <f>Sources!$C$7</f>
        <v/>
      </c>
      <c r="AD257" s="170">
        <f>Sources!$C$8</f>
        <v/>
      </c>
      <c r="AE257" s="169">
        <f>Sources!$C$9</f>
        <v/>
      </c>
      <c r="AF257" s="167">
        <f>R257*AC257*Sources!$C$13</f>
        <v/>
      </c>
      <c r="AG257" s="168">
        <f>R257*AD257*Sources!$C$13</f>
        <v/>
      </c>
      <c r="AH257" s="167">
        <f>R257*AE257*Sources!$C$13</f>
        <v/>
      </c>
      <c r="AI257" s="47">
        <f>1+COUNTIFS($D$7:$D$406,D257,$Q$7:$Q$406,"&gt;"&amp;Q257)</f>
        <v/>
      </c>
      <c r="AJ257" s="47">
        <f>COUNTIF($D$7:$D$406,D257)</f>
        <v/>
      </c>
      <c r="AK257" s="168">
        <f>SUMIF($D$7:$D$406,D257,$Q$7:$Q$406)</f>
        <v/>
      </c>
      <c r="AL257" s="48" t="inlineStr">
        <is>
          <t>https://www.openstreetmap.org/?mlat=51.0379745&amp;mlon=13.8087288#map=19/51.0379745/13.8087288</t>
        </is>
      </c>
    </row>
    <row r="258" ht="15" customHeight="1" s="94">
      <c r="A258" s="47" t="n">
        <v>252</v>
      </c>
      <c r="B258" s="48" t="inlineStr">
        <is>
          <t>O0952</t>
        </is>
      </c>
      <c r="C258" s="48" t="inlineStr">
        <is>
          <t>Magdeburger Straße / Könneritzstraße</t>
        </is>
      </c>
      <c r="D258" s="48" t="inlineStr">
        <is>
          <t>Sozialpflegeschulen Heimerer GmbH Berufsfachschule für Physiotherapie, Ausbildungsziel Physiotherapeut (Schule in freier Trägerschaft)</t>
        </is>
      </c>
      <c r="E258" s="48" t="inlineStr">
        <is>
          <t>Weißeritzstraße 3, 01067 Dresden</t>
        </is>
      </c>
      <c r="F258" s="48" t="inlineStr">
        <is>
          <t>Dresden</t>
        </is>
      </c>
      <c r="G258" s="165" t="n">
        <v>108.5</v>
      </c>
      <c r="H258" s="166" t="n">
        <v>13.7272015720001</v>
      </c>
      <c r="I258" s="166" t="n">
        <v>51.058036176</v>
      </c>
      <c r="J258" s="47">
        <f>COUNTIF(Accident_Events!$B$5:$B$4031,B258)</f>
        <v/>
      </c>
      <c r="K258" s="47">
        <f>COUNTIFS(Accident_Events!$B$5:$B$4031,B258,Accident_Events!$G$5:$G$4031,1)</f>
        <v/>
      </c>
      <c r="L258" s="47">
        <f>COUNTIFS(Accident_Events!$B$5:$B$4031,B258,Accident_Events!$G$5:$G$4031,2)</f>
        <v/>
      </c>
      <c r="M258" s="47">
        <f>COUNTIFS(Accident_Events!$B$5:$B$4031,B258,Accident_Events!$G$5:$G$4031,3)</f>
        <v/>
      </c>
      <c r="N258" s="167">
        <f>K258*Sources!$F$24</f>
        <v/>
      </c>
      <c r="O258" s="167">
        <f>L258*Sources!$F$25</f>
        <v/>
      </c>
      <c r="P258" s="167">
        <f>M258*Sources!$F$26</f>
        <v/>
      </c>
      <c r="Q258" s="168">
        <f>SUM(N258:P258)</f>
        <v/>
      </c>
      <c r="R258" s="167">
        <f>Q258/Sources!$C$6</f>
        <v/>
      </c>
      <c r="S258" s="48" t="inlineStr">
        <is>
          <t>Major arterial road</t>
        </is>
      </c>
      <c r="T258" s="48" t="inlineStr">
        <is>
          <t>Junction</t>
        </is>
      </c>
      <c r="U258" s="48" t="n">
        <v>4</v>
      </c>
      <c r="V258" s="48" t="inlineStr">
        <is>
          <t>yes</t>
        </is>
      </c>
      <c r="W258" s="48" t="inlineStr">
        <is>
          <t>yes</t>
        </is>
      </c>
      <c r="X258" s="48" t="inlineStr">
        <is>
          <t>not found</t>
        </is>
      </c>
      <c r="Y258" s="48" t="inlineStr">
        <is>
          <t>yes</t>
        </is>
      </c>
      <c r="Z258" s="53" t="inlineStr">
        <is>
          <t>C</t>
        </is>
      </c>
      <c r="AA258" s="53" t="inlineStr">
        <is>
          <t>4 or more lanes: large road cross-section → cost class C.</t>
        </is>
      </c>
      <c r="AB258" s="168">
        <f>Sources!$C$17</f>
        <v/>
      </c>
      <c r="AC258" s="169">
        <f>Sources!$C$7</f>
        <v/>
      </c>
      <c r="AD258" s="170">
        <f>Sources!$C$8</f>
        <v/>
      </c>
      <c r="AE258" s="169">
        <f>Sources!$C$9</f>
        <v/>
      </c>
      <c r="AF258" s="167">
        <f>R258*AC258*Sources!$C$13</f>
        <v/>
      </c>
      <c r="AG258" s="168">
        <f>R258*AD258*Sources!$C$13</f>
        <v/>
      </c>
      <c r="AH258" s="167">
        <f>R258*AE258*Sources!$C$13</f>
        <v/>
      </c>
      <c r="AI258" s="47">
        <f>1+COUNTIFS($D$7:$D$406,D258,$Q$7:$Q$406,"&gt;"&amp;Q258)</f>
        <v/>
      </c>
      <c r="AJ258" s="47">
        <f>COUNTIF($D$7:$D$406,D258)</f>
        <v/>
      </c>
      <c r="AK258" s="168">
        <f>SUMIF($D$7:$D$406,D258,$Q$7:$Q$406)</f>
        <v/>
      </c>
      <c r="AL258" s="48" t="inlineStr">
        <is>
          <t>https://www.openstreetmap.org/?mlat=51.0580362&amp;mlon=13.7272016#map=19/51.0580362/13.7272016</t>
        </is>
      </c>
    </row>
    <row r="259" ht="15" customHeight="1" s="94">
      <c r="A259" s="47" t="n">
        <v>253</v>
      </c>
      <c r="B259" s="48" t="inlineStr">
        <is>
          <t>O1055</t>
        </is>
      </c>
      <c r="C259" s="48" t="inlineStr">
        <is>
          <t>Halsbrücker Straße / Donatsring</t>
        </is>
      </c>
      <c r="D259" s="48" t="inlineStr">
        <is>
          <t>Geschwister-Scholl-Gymnasium Freiberg</t>
        </is>
      </c>
      <c r="E259" s="48" t="inlineStr">
        <is>
          <t>Geschwister-Scholl-Straße 1, 09599 Freiberg</t>
        </is>
      </c>
      <c r="F259" s="48" t="inlineStr">
        <is>
          <t>Freiberg</t>
        </is>
      </c>
      <c r="G259" s="165" t="n">
        <v>157.4</v>
      </c>
      <c r="H259" s="166" t="n">
        <v>13.3480686950001</v>
      </c>
      <c r="I259" s="166" t="n">
        <v>50.9217248440001</v>
      </c>
      <c r="J259" s="47">
        <f>COUNTIF(Accident_Events!$B$5:$B$4031,B259)</f>
        <v/>
      </c>
      <c r="K259" s="47">
        <f>COUNTIFS(Accident_Events!$B$5:$B$4031,B259,Accident_Events!$G$5:$G$4031,1)</f>
        <v/>
      </c>
      <c r="L259" s="47">
        <f>COUNTIFS(Accident_Events!$B$5:$B$4031,B259,Accident_Events!$G$5:$G$4031,2)</f>
        <v/>
      </c>
      <c r="M259" s="47">
        <f>COUNTIFS(Accident_Events!$B$5:$B$4031,B259,Accident_Events!$G$5:$G$4031,3)</f>
        <v/>
      </c>
      <c r="N259" s="167">
        <f>K259*Sources!$F$24</f>
        <v/>
      </c>
      <c r="O259" s="167">
        <f>L259*Sources!$F$25</f>
        <v/>
      </c>
      <c r="P259" s="167">
        <f>M259*Sources!$F$26</f>
        <v/>
      </c>
      <c r="Q259" s="168">
        <f>SUM(N259:P259)</f>
        <v/>
      </c>
      <c r="R259" s="167">
        <f>Q259/Sources!$C$6</f>
        <v/>
      </c>
      <c r="S259" s="48" t="inlineStr">
        <is>
          <t>Important main/connecting road</t>
        </is>
      </c>
      <c r="T259" s="48" t="inlineStr">
        <is>
          <t>Junction</t>
        </is>
      </c>
      <c r="U259" s="48" t="n">
        <v>3</v>
      </c>
      <c r="V259" s="48" t="inlineStr">
        <is>
          <t>yes</t>
        </is>
      </c>
      <c r="W259" s="48" t="inlineStr">
        <is>
          <t>yes</t>
        </is>
      </c>
      <c r="X259" s="48" t="inlineStr">
        <is>
          <t>yes</t>
        </is>
      </c>
      <c r="Y259" s="48" t="inlineStr">
        <is>
          <t>yes</t>
        </is>
      </c>
      <c r="Z259" s="53" t="inlineStr">
        <is>
          <t>B</t>
        </is>
      </c>
      <c r="AA259" s="53" t="inlineStr">
        <is>
          <t>Standard road area/main or collector road, or up to 3 lanes → cost class B.</t>
        </is>
      </c>
      <c r="AB259" s="168">
        <f>Sources!$C$17</f>
        <v/>
      </c>
      <c r="AC259" s="169">
        <f>Sources!$C$7</f>
        <v/>
      </c>
      <c r="AD259" s="170">
        <f>Sources!$C$8</f>
        <v/>
      </c>
      <c r="AE259" s="169">
        <f>Sources!$C$9</f>
        <v/>
      </c>
      <c r="AF259" s="167">
        <f>R259*AC259*Sources!$C$13</f>
        <v/>
      </c>
      <c r="AG259" s="168">
        <f>R259*AD259*Sources!$C$13</f>
        <v/>
      </c>
      <c r="AH259" s="167">
        <f>R259*AE259*Sources!$C$13</f>
        <v/>
      </c>
      <c r="AI259" s="47">
        <f>1+COUNTIFS($D$7:$D$406,D259,$Q$7:$Q$406,"&gt;"&amp;Q259)</f>
        <v/>
      </c>
      <c r="AJ259" s="47">
        <f>COUNTIF($D$7:$D$406,D259)</f>
        <v/>
      </c>
      <c r="AK259" s="168">
        <f>SUMIF($D$7:$D$406,D259,$Q$7:$Q$406)</f>
        <v/>
      </c>
      <c r="AL259" s="48" t="inlineStr">
        <is>
          <t>https://www.openstreetmap.org/?mlat=50.9217248&amp;mlon=13.3480687#map=19/50.9217248/13.3480687</t>
        </is>
      </c>
    </row>
    <row r="260" ht="15" customHeight="1" s="94">
      <c r="A260" s="47" t="n">
        <v>254</v>
      </c>
      <c r="B260" s="48" t="inlineStr">
        <is>
          <t>O1181</t>
        </is>
      </c>
      <c r="C260" s="48" t="inlineStr">
        <is>
          <t>Hauptstraße / August-Bebel-Straße</t>
        </is>
      </c>
      <c r="D260" s="48" t="inlineStr">
        <is>
          <t>Grundschule "Bruno Gleißberg" Heidenau</t>
        </is>
      </c>
      <c r="E260" s="48" t="inlineStr">
        <is>
          <t>Ernst-Schneller-Straße 12, 01809 Heidenau</t>
        </is>
      </c>
      <c r="F260" s="48" t="inlineStr">
        <is>
          <t>Heidenau</t>
        </is>
      </c>
      <c r="G260" s="165" t="n">
        <v>457.5</v>
      </c>
      <c r="H260" s="166" t="n">
        <v>13.8613688200001</v>
      </c>
      <c r="I260" s="166" t="n">
        <v>50.9743827200001</v>
      </c>
      <c r="J260" s="47">
        <f>COUNTIF(Accident_Events!$B$5:$B$4031,B260)</f>
        <v/>
      </c>
      <c r="K260" s="47">
        <f>COUNTIFS(Accident_Events!$B$5:$B$4031,B260,Accident_Events!$G$5:$G$4031,1)</f>
        <v/>
      </c>
      <c r="L260" s="47">
        <f>COUNTIFS(Accident_Events!$B$5:$B$4031,B260,Accident_Events!$G$5:$G$4031,2)</f>
        <v/>
      </c>
      <c r="M260" s="47">
        <f>COUNTIFS(Accident_Events!$B$5:$B$4031,B260,Accident_Events!$G$5:$G$4031,3)</f>
        <v/>
      </c>
      <c r="N260" s="167">
        <f>K260*Sources!$F$24</f>
        <v/>
      </c>
      <c r="O260" s="167">
        <f>L260*Sources!$F$25</f>
        <v/>
      </c>
      <c r="P260" s="167">
        <f>M260*Sources!$F$26</f>
        <v/>
      </c>
      <c r="Q260" s="168">
        <f>SUM(N260:P260)</f>
        <v/>
      </c>
      <c r="R260" s="167">
        <f>Q260/Sources!$C$6</f>
        <v/>
      </c>
      <c r="S260" s="48" t="inlineStr">
        <is>
          <t>Important main/connecting road</t>
        </is>
      </c>
      <c r="T260" s="48" t="inlineStr">
        <is>
          <t>Junction</t>
        </is>
      </c>
      <c r="U260" s="48" t="n">
        <v>4</v>
      </c>
      <c r="V260" s="48" t="inlineStr">
        <is>
          <t>yes</t>
        </is>
      </c>
      <c r="W260" s="48" t="inlineStr">
        <is>
          <t>not found</t>
        </is>
      </c>
      <c r="X260" s="48" t="inlineStr">
        <is>
          <t>not found</t>
        </is>
      </c>
      <c r="Y260" s="48" t="inlineStr">
        <is>
          <t>yes</t>
        </is>
      </c>
      <c r="Z260" s="53" t="inlineStr">
        <is>
          <t>C</t>
        </is>
      </c>
      <c r="AA260" s="53" t="inlineStr">
        <is>
          <t>4 or more lanes: large road cross-section → cost class C.</t>
        </is>
      </c>
      <c r="AB260" s="168">
        <f>Sources!$C$17</f>
        <v/>
      </c>
      <c r="AC260" s="169">
        <f>Sources!$C$7</f>
        <v/>
      </c>
      <c r="AD260" s="170">
        <f>Sources!$C$8</f>
        <v/>
      </c>
      <c r="AE260" s="169">
        <f>Sources!$C$9</f>
        <v/>
      </c>
      <c r="AF260" s="167">
        <f>R260*AC260*Sources!$C$13</f>
        <v/>
      </c>
      <c r="AG260" s="168">
        <f>R260*AD260*Sources!$C$13</f>
        <v/>
      </c>
      <c r="AH260" s="167">
        <f>R260*AE260*Sources!$C$13</f>
        <v/>
      </c>
      <c r="AI260" s="47">
        <f>1+COUNTIFS($D$7:$D$406,D260,$Q$7:$Q$406,"&gt;"&amp;Q260)</f>
        <v/>
      </c>
      <c r="AJ260" s="47">
        <f>COUNTIF($D$7:$D$406,D260)</f>
        <v/>
      </c>
      <c r="AK260" s="168">
        <f>SUMIF($D$7:$D$406,D260,$Q$7:$Q$406)</f>
        <v/>
      </c>
      <c r="AL260" s="48" t="inlineStr">
        <is>
          <t>https://www.openstreetmap.org/?mlat=50.9743827&amp;mlon=13.8613688#map=19/50.9743827/13.8613688</t>
        </is>
      </c>
    </row>
    <row r="261" ht="15" customHeight="1" s="94">
      <c r="A261" s="47" t="n">
        <v>255</v>
      </c>
      <c r="B261" s="48" t="inlineStr">
        <is>
          <t>O1217</t>
        </is>
      </c>
      <c r="C261" s="48" t="inlineStr">
        <is>
          <t>Salomon-Gottlob-Frentzel-Straße / Karl-Liebknecht-Straße</t>
        </is>
      </c>
      <c r="D261" s="48" t="inlineStr">
        <is>
          <t>Grundschule "Am Park" Hoyerswerda</t>
        </is>
      </c>
      <c r="E261" s="48" t="inlineStr">
        <is>
          <t>Schulstraße 2, 02977 Hoyerswerda</t>
        </is>
      </c>
      <c r="F261" s="48" t="inlineStr">
        <is>
          <t>Hoyerswerda</t>
        </is>
      </c>
      <c r="G261" s="165" t="n">
        <v>244.2</v>
      </c>
      <c r="H261" s="166" t="n">
        <v>14.2398038480001</v>
      </c>
      <c r="I261" s="166" t="n">
        <v>51.4354659570001</v>
      </c>
      <c r="J261" s="47">
        <f>COUNTIF(Accident_Events!$B$5:$B$4031,B261)</f>
        <v/>
      </c>
      <c r="K261" s="47">
        <f>COUNTIFS(Accident_Events!$B$5:$B$4031,B261,Accident_Events!$G$5:$G$4031,1)</f>
        <v/>
      </c>
      <c r="L261" s="47">
        <f>COUNTIFS(Accident_Events!$B$5:$B$4031,B261,Accident_Events!$G$5:$G$4031,2)</f>
        <v/>
      </c>
      <c r="M261" s="47">
        <f>COUNTIFS(Accident_Events!$B$5:$B$4031,B261,Accident_Events!$G$5:$G$4031,3)</f>
        <v/>
      </c>
      <c r="N261" s="167">
        <f>K261*Sources!$F$24</f>
        <v/>
      </c>
      <c r="O261" s="167">
        <f>L261*Sources!$F$25</f>
        <v/>
      </c>
      <c r="P261" s="167">
        <f>M261*Sources!$F$26</f>
        <v/>
      </c>
      <c r="Q261" s="168">
        <f>SUM(N261:P261)</f>
        <v/>
      </c>
      <c r="R261" s="167">
        <f>Q261/Sources!$C$6</f>
        <v/>
      </c>
      <c r="S261" s="48" t="inlineStr">
        <is>
          <t>Residential road</t>
        </is>
      </c>
      <c r="T261" s="48" t="inlineStr">
        <is>
          <t>Junction</t>
        </is>
      </c>
      <c r="U261" s="48" t="n">
        <v>2</v>
      </c>
      <c r="V261" s="48" t="inlineStr">
        <is>
          <t>not found</t>
        </is>
      </c>
      <c r="W261" s="48" t="inlineStr">
        <is>
          <t>yes</t>
        </is>
      </c>
      <c r="X261" s="48" t="inlineStr">
        <is>
          <t>not found</t>
        </is>
      </c>
      <c r="Y261" s="48" t="inlineStr">
        <is>
          <t>not found</t>
        </is>
      </c>
      <c r="Z261" s="53" t="inlineStr">
        <is>
          <t>A</t>
        </is>
      </c>
      <c r="AA261" s="53" t="inlineStr">
        <is>
          <t>Simple side/residential road with at most 2 lanes → cost class A.</t>
        </is>
      </c>
      <c r="AB261" s="168">
        <f>Sources!$C$17</f>
        <v/>
      </c>
      <c r="AC261" s="169">
        <f>Sources!$C$7</f>
        <v/>
      </c>
      <c r="AD261" s="170">
        <f>Sources!$C$8</f>
        <v/>
      </c>
      <c r="AE261" s="169">
        <f>Sources!$C$9</f>
        <v/>
      </c>
      <c r="AF261" s="167">
        <f>R261*AC261*Sources!$C$13</f>
        <v/>
      </c>
      <c r="AG261" s="168">
        <f>R261*AD261*Sources!$C$13</f>
        <v/>
      </c>
      <c r="AH261" s="167">
        <f>R261*AE261*Sources!$C$13</f>
        <v/>
      </c>
      <c r="AI261" s="47">
        <f>1+COUNTIFS($D$7:$D$406,D261,$Q$7:$Q$406,"&gt;"&amp;Q261)</f>
        <v/>
      </c>
      <c r="AJ261" s="47">
        <f>COUNTIF($D$7:$D$406,D261)</f>
        <v/>
      </c>
      <c r="AK261" s="168">
        <f>SUMIF($D$7:$D$406,D261,$Q$7:$Q$406)</f>
        <v/>
      </c>
      <c r="AL261" s="48" t="inlineStr">
        <is>
          <t>https://www.openstreetmap.org/?mlat=51.4354660&amp;mlon=14.2398038#map=19/51.4354660/14.2398038</t>
        </is>
      </c>
    </row>
    <row r="262" ht="15" customHeight="1" s="94">
      <c r="A262" s="47" t="n">
        <v>256</v>
      </c>
      <c r="B262" s="48" t="inlineStr">
        <is>
          <t>O1408</t>
        </is>
      </c>
      <c r="C262" s="48" t="inlineStr">
        <is>
          <t>Rehbacher Straße / Dieskaustraße</t>
        </is>
      </c>
      <c r="D262" s="48" t="inlineStr">
        <is>
          <t>Berufsschule der Berufsbildungswerk Leipzig für Hör- und Sprachgeschädigte gGmbH (Schule in freier Trägerschaft)</t>
        </is>
      </c>
      <c r="E262" s="48" t="inlineStr">
        <is>
          <t>Knautnaundorfer Straße 4, 04249 Leipzig</t>
        </is>
      </c>
      <c r="F262" s="48" t="inlineStr">
        <is>
          <t>Leipzig</t>
        </is>
      </c>
      <c r="G262" s="165" t="n">
        <v>291.6</v>
      </c>
      <c r="H262" s="166" t="n">
        <v>12.3083338390001</v>
      </c>
      <c r="I262" s="166" t="n">
        <v>51.2740182000001</v>
      </c>
      <c r="J262" s="47">
        <f>COUNTIF(Accident_Events!$B$5:$B$4031,B262)</f>
        <v/>
      </c>
      <c r="K262" s="47">
        <f>COUNTIFS(Accident_Events!$B$5:$B$4031,B262,Accident_Events!$G$5:$G$4031,1)</f>
        <v/>
      </c>
      <c r="L262" s="47">
        <f>COUNTIFS(Accident_Events!$B$5:$B$4031,B262,Accident_Events!$G$5:$G$4031,2)</f>
        <v/>
      </c>
      <c r="M262" s="47">
        <f>COUNTIFS(Accident_Events!$B$5:$B$4031,B262,Accident_Events!$G$5:$G$4031,3)</f>
        <v/>
      </c>
      <c r="N262" s="167">
        <f>K262*Sources!$F$24</f>
        <v/>
      </c>
      <c r="O262" s="167">
        <f>L262*Sources!$F$25</f>
        <v/>
      </c>
      <c r="P262" s="167">
        <f>M262*Sources!$F$26</f>
        <v/>
      </c>
      <c r="Q262" s="168">
        <f>SUM(N262:P262)</f>
        <v/>
      </c>
      <c r="R262" s="167">
        <f>Q262/Sources!$C$6</f>
        <v/>
      </c>
      <c r="S262" s="48" t="inlineStr">
        <is>
          <t>Important main/connecting road</t>
        </is>
      </c>
      <c r="T262" s="48" t="inlineStr">
        <is>
          <t>Junction</t>
        </is>
      </c>
      <c r="U262" s="48" t="n">
        <v>2</v>
      </c>
      <c r="V262" s="48" t="inlineStr">
        <is>
          <t>not found</t>
        </is>
      </c>
      <c r="W262" s="48" t="inlineStr">
        <is>
          <t>not found</t>
        </is>
      </c>
      <c r="X262" s="48" t="inlineStr">
        <is>
          <t>not found</t>
        </is>
      </c>
      <c r="Y262" s="48" t="inlineStr">
        <is>
          <t>yes</t>
        </is>
      </c>
      <c r="Z262" s="53" t="inlineStr">
        <is>
          <t>B</t>
        </is>
      </c>
      <c r="AA262" s="53" t="inlineStr">
        <is>
          <t>Standard road area/main or collector road, or up to 3 lanes → cost class B.</t>
        </is>
      </c>
      <c r="AB262" s="168">
        <f>Sources!$C$17</f>
        <v/>
      </c>
      <c r="AC262" s="169">
        <f>Sources!$C$7</f>
        <v/>
      </c>
      <c r="AD262" s="170">
        <f>Sources!$C$8</f>
        <v/>
      </c>
      <c r="AE262" s="169">
        <f>Sources!$C$9</f>
        <v/>
      </c>
      <c r="AF262" s="167">
        <f>R262*AC262*Sources!$C$13</f>
        <v/>
      </c>
      <c r="AG262" s="168">
        <f>R262*AD262*Sources!$C$13</f>
        <v/>
      </c>
      <c r="AH262" s="167">
        <f>R262*AE262*Sources!$C$13</f>
        <v/>
      </c>
      <c r="AI262" s="47">
        <f>1+COUNTIFS($D$7:$D$406,D262,$Q$7:$Q$406,"&gt;"&amp;Q262)</f>
        <v/>
      </c>
      <c r="AJ262" s="47">
        <f>COUNTIF($D$7:$D$406,D262)</f>
        <v/>
      </c>
      <c r="AK262" s="168">
        <f>SUMIF($D$7:$D$406,D262,$Q$7:$Q$406)</f>
        <v/>
      </c>
      <c r="AL262" s="48" t="inlineStr">
        <is>
          <t>https://www.openstreetmap.org/?mlat=51.2740182&amp;mlon=12.3083338#map=19/51.2740182/12.3083338</t>
        </is>
      </c>
    </row>
    <row r="263" ht="15" customHeight="1" s="94">
      <c r="A263" s="47" t="n">
        <v>257</v>
      </c>
      <c r="B263" s="48" t="inlineStr">
        <is>
          <t>O1446</t>
        </is>
      </c>
      <c r="C263" s="48" t="inlineStr">
        <is>
          <t>Am Hallischen Tor / Brühl</t>
        </is>
      </c>
      <c r="D263" s="48" t="inlineStr">
        <is>
          <t>Ergänzungsschule für Game Design der Macromedia Akademie Leipzig (Schule in freier Trägerschaft)</t>
        </is>
      </c>
      <c r="E263" s="48" t="inlineStr">
        <is>
          <t>Nordstraße 3-15, 04105 Leipzig</t>
        </is>
      </c>
      <c r="F263" s="48" t="inlineStr">
        <is>
          <t>Leipzig</t>
        </is>
      </c>
      <c r="G263" s="165" t="n">
        <v>350.9</v>
      </c>
      <c r="H263" s="166" t="n">
        <v>12.3767448</v>
      </c>
      <c r="I263" s="166" t="n">
        <v>51.3431238480001</v>
      </c>
      <c r="J263" s="47">
        <f>COUNTIF(Accident_Events!$B$5:$B$4031,B263)</f>
        <v/>
      </c>
      <c r="K263" s="47">
        <f>COUNTIFS(Accident_Events!$B$5:$B$4031,B263,Accident_Events!$G$5:$G$4031,1)</f>
        <v/>
      </c>
      <c r="L263" s="47">
        <f>COUNTIFS(Accident_Events!$B$5:$B$4031,B263,Accident_Events!$G$5:$G$4031,2)</f>
        <v/>
      </c>
      <c r="M263" s="47">
        <f>COUNTIFS(Accident_Events!$B$5:$B$4031,B263,Accident_Events!$G$5:$G$4031,3)</f>
        <v/>
      </c>
      <c r="N263" s="167">
        <f>K263*Sources!$F$24</f>
        <v/>
      </c>
      <c r="O263" s="167">
        <f>L263*Sources!$F$25</f>
        <v/>
      </c>
      <c r="P263" s="167">
        <f>M263*Sources!$F$26</f>
        <v/>
      </c>
      <c r="Q263" s="168">
        <f>SUM(N263:P263)</f>
        <v/>
      </c>
      <c r="R263" s="167">
        <f>Q263/Sources!$C$6</f>
        <v/>
      </c>
      <c r="S263" s="48" t="inlineStr">
        <is>
          <t>Residential road</t>
        </is>
      </c>
      <c r="T263" s="48" t="inlineStr">
        <is>
          <t>Junction</t>
        </is>
      </c>
      <c r="U263" s="48" t="inlineStr">
        <is>
          <t>not tagged</t>
        </is>
      </c>
      <c r="V263" s="48" t="inlineStr">
        <is>
          <t>not found</t>
        </is>
      </c>
      <c r="W263" s="48" t="inlineStr">
        <is>
          <t>not found</t>
        </is>
      </c>
      <c r="X263" s="48" t="inlineStr">
        <is>
          <t>not found</t>
        </is>
      </c>
      <c r="Y263" s="48" t="inlineStr">
        <is>
          <t>not found</t>
        </is>
      </c>
      <c r="Z263" s="53" t="inlineStr">
        <is>
          <t>unclear</t>
        </is>
      </c>
      <c r="AA263" s="53" t="inlineStr">
        <is>
          <t>Lane count in OSM is not numerically reliable; municipal assessment required.</t>
        </is>
      </c>
      <c r="AB263" s="168">
        <f>Sources!$C$17</f>
        <v/>
      </c>
      <c r="AC263" s="169">
        <f>Sources!$C$7</f>
        <v/>
      </c>
      <c r="AD263" s="170">
        <f>Sources!$C$8</f>
        <v/>
      </c>
      <c r="AE263" s="169">
        <f>Sources!$C$9</f>
        <v/>
      </c>
      <c r="AF263" s="167">
        <f>R263*AC263*Sources!$C$13</f>
        <v/>
      </c>
      <c r="AG263" s="168">
        <f>R263*AD263*Sources!$C$13</f>
        <v/>
      </c>
      <c r="AH263" s="167">
        <f>R263*AE263*Sources!$C$13</f>
        <v/>
      </c>
      <c r="AI263" s="47">
        <f>1+COUNTIFS($D$7:$D$406,D263,$Q$7:$Q$406,"&gt;"&amp;Q263)</f>
        <v/>
      </c>
      <c r="AJ263" s="47">
        <f>COUNTIF($D$7:$D$406,D263)</f>
        <v/>
      </c>
      <c r="AK263" s="168">
        <f>SUMIF($D$7:$D$406,D263,$Q$7:$Q$406)</f>
        <v/>
      </c>
      <c r="AL263" s="48" t="inlineStr">
        <is>
          <t>https://www.openstreetmap.org/?mlat=51.3431238&amp;mlon=12.3767448#map=19/51.3431238/12.3767448</t>
        </is>
      </c>
    </row>
    <row r="264" ht="15" customHeight="1" s="94">
      <c r="A264" s="47" t="n">
        <v>258</v>
      </c>
      <c r="B264" s="48" t="inlineStr">
        <is>
          <t>O1505</t>
        </is>
      </c>
      <c r="C264" s="48" t="inlineStr">
        <is>
          <t>Mozartstraße / Karl-Tauchnitz-Straße</t>
        </is>
      </c>
      <c r="D264" s="48" t="inlineStr">
        <is>
          <t>Gerda-Taro-Schule - Gymnasium der Stadt Leipzig</t>
        </is>
      </c>
      <c r="E264" s="48" t="inlineStr">
        <is>
          <t>Telemannstraße 9, 04107 Leipzig</t>
        </is>
      </c>
      <c r="F264" s="48" t="inlineStr">
        <is>
          <t>Leipzig</t>
        </is>
      </c>
      <c r="G264" s="165" t="n">
        <v>470</v>
      </c>
      <c r="H264" s="166" t="n">
        <v>12.3629187350001</v>
      </c>
      <c r="I264" s="166" t="n">
        <v>51.3306221670001</v>
      </c>
      <c r="J264" s="47">
        <f>COUNTIF(Accident_Events!$B$5:$B$4031,B264)</f>
        <v/>
      </c>
      <c r="K264" s="47">
        <f>COUNTIFS(Accident_Events!$B$5:$B$4031,B264,Accident_Events!$G$5:$G$4031,1)</f>
        <v/>
      </c>
      <c r="L264" s="47">
        <f>COUNTIFS(Accident_Events!$B$5:$B$4031,B264,Accident_Events!$G$5:$G$4031,2)</f>
        <v/>
      </c>
      <c r="M264" s="47">
        <f>COUNTIFS(Accident_Events!$B$5:$B$4031,B264,Accident_Events!$G$5:$G$4031,3)</f>
        <v/>
      </c>
      <c r="N264" s="167">
        <f>K264*Sources!$F$24</f>
        <v/>
      </c>
      <c r="O264" s="167">
        <f>L264*Sources!$F$25</f>
        <v/>
      </c>
      <c r="P264" s="167">
        <f>M264*Sources!$F$26</f>
        <v/>
      </c>
      <c r="Q264" s="168">
        <f>SUM(N264:P264)</f>
        <v/>
      </c>
      <c r="R264" s="167">
        <f>Q264/Sources!$C$6</f>
        <v/>
      </c>
      <c r="S264" s="48" t="inlineStr">
        <is>
          <t>Important main/connecting road</t>
        </is>
      </c>
      <c r="T264" s="48" t="inlineStr">
        <is>
          <t>Junction</t>
        </is>
      </c>
      <c r="U264" s="48" t="n">
        <v>2</v>
      </c>
      <c r="V264" s="48" t="inlineStr">
        <is>
          <t>not found</t>
        </is>
      </c>
      <c r="W264" s="48" t="inlineStr">
        <is>
          <t>yes</t>
        </is>
      </c>
      <c r="X264" s="48" t="inlineStr">
        <is>
          <t>yes</t>
        </is>
      </c>
      <c r="Y264" s="48" t="inlineStr">
        <is>
          <t>yes</t>
        </is>
      </c>
      <c r="Z264" s="53" t="inlineStr">
        <is>
          <t>B</t>
        </is>
      </c>
      <c r="AA264" s="53" t="inlineStr">
        <is>
          <t>Standard road area/main or collector road, or up to 3 lanes → cost class B.</t>
        </is>
      </c>
      <c r="AB264" s="168">
        <f>Sources!$C$17</f>
        <v/>
      </c>
      <c r="AC264" s="169">
        <f>Sources!$C$7</f>
        <v/>
      </c>
      <c r="AD264" s="170">
        <f>Sources!$C$8</f>
        <v/>
      </c>
      <c r="AE264" s="169">
        <f>Sources!$C$9</f>
        <v/>
      </c>
      <c r="AF264" s="167">
        <f>R264*AC264*Sources!$C$13</f>
        <v/>
      </c>
      <c r="AG264" s="168">
        <f>R264*AD264*Sources!$C$13</f>
        <v/>
      </c>
      <c r="AH264" s="167">
        <f>R264*AE264*Sources!$C$13</f>
        <v/>
      </c>
      <c r="AI264" s="47">
        <f>1+COUNTIFS($D$7:$D$406,D264,$Q$7:$Q$406,"&gt;"&amp;Q264)</f>
        <v/>
      </c>
      <c r="AJ264" s="47">
        <f>COUNTIF($D$7:$D$406,D264)</f>
        <v/>
      </c>
      <c r="AK264" s="168">
        <f>SUMIF($D$7:$D$406,D264,$Q$7:$Q$406)</f>
        <v/>
      </c>
      <c r="AL264" s="48" t="inlineStr">
        <is>
          <t>https://www.openstreetmap.org/?mlat=51.3306222&amp;mlon=12.3629187#map=19/51.3306222/12.3629187</t>
        </is>
      </c>
    </row>
    <row r="265" ht="15" customHeight="1" s="94">
      <c r="A265" s="47" t="n">
        <v>259</v>
      </c>
      <c r="B265" s="48" t="inlineStr">
        <is>
          <t>O1567</t>
        </is>
      </c>
      <c r="C265" s="48" t="inlineStr">
        <is>
          <t>Landsberger Straße / Max-Liebermann-Straße</t>
        </is>
      </c>
      <c r="D265" s="48" t="inlineStr">
        <is>
          <t>Johann- Heinrich- Pestalozzi- Schule - Förderzentrum mit dem Förderschwerpunkt Lernen der Stadt Leipzig</t>
        </is>
      </c>
      <c r="E265" s="48" t="inlineStr">
        <is>
          <t>Hannoversche Straße 2, 04157 Leipzig</t>
        </is>
      </c>
      <c r="F265" s="48" t="inlineStr">
        <is>
          <t>Leipzig</t>
        </is>
      </c>
      <c r="G265" s="165" t="n">
        <v>169.9</v>
      </c>
      <c r="H265" s="166" t="n">
        <v>12.361285616</v>
      </c>
      <c r="I265" s="166" t="n">
        <v>51.3754147670001</v>
      </c>
      <c r="J265" s="47">
        <f>COUNTIF(Accident_Events!$B$5:$B$4031,B265)</f>
        <v/>
      </c>
      <c r="K265" s="47">
        <f>COUNTIFS(Accident_Events!$B$5:$B$4031,B265,Accident_Events!$G$5:$G$4031,1)</f>
        <v/>
      </c>
      <c r="L265" s="47">
        <f>COUNTIFS(Accident_Events!$B$5:$B$4031,B265,Accident_Events!$G$5:$G$4031,2)</f>
        <v/>
      </c>
      <c r="M265" s="47">
        <f>COUNTIFS(Accident_Events!$B$5:$B$4031,B265,Accident_Events!$G$5:$G$4031,3)</f>
        <v/>
      </c>
      <c r="N265" s="167">
        <f>K265*Sources!$F$24</f>
        <v/>
      </c>
      <c r="O265" s="167">
        <f>L265*Sources!$F$25</f>
        <v/>
      </c>
      <c r="P265" s="167">
        <f>M265*Sources!$F$26</f>
        <v/>
      </c>
      <c r="Q265" s="168">
        <f>SUM(N265:P265)</f>
        <v/>
      </c>
      <c r="R265" s="167">
        <f>Q265/Sources!$C$6</f>
        <v/>
      </c>
      <c r="S265" s="48" t="inlineStr">
        <is>
          <t>Major arterial road</t>
        </is>
      </c>
      <c r="T265" s="48" t="inlineStr">
        <is>
          <t>Junction</t>
        </is>
      </c>
      <c r="U265" s="48" t="n">
        <v>7</v>
      </c>
      <c r="V265" s="48" t="inlineStr">
        <is>
          <t>yes</t>
        </is>
      </c>
      <c r="W265" s="48" t="inlineStr">
        <is>
          <t>yes</t>
        </is>
      </c>
      <c r="X265" s="48" t="inlineStr">
        <is>
          <t>yes</t>
        </is>
      </c>
      <c r="Y265" s="48" t="inlineStr">
        <is>
          <t>yes</t>
        </is>
      </c>
      <c r="Z265" s="53" t="inlineStr">
        <is>
          <t>C</t>
        </is>
      </c>
      <c r="AA265" s="53" t="inlineStr">
        <is>
          <t>4 or more lanes: large road cross-section → cost class C.</t>
        </is>
      </c>
      <c r="AB265" s="168">
        <f>Sources!$C$17</f>
        <v/>
      </c>
      <c r="AC265" s="169">
        <f>Sources!$C$7</f>
        <v/>
      </c>
      <c r="AD265" s="170">
        <f>Sources!$C$8</f>
        <v/>
      </c>
      <c r="AE265" s="169">
        <f>Sources!$C$9</f>
        <v/>
      </c>
      <c r="AF265" s="167">
        <f>R265*AC265*Sources!$C$13</f>
        <v/>
      </c>
      <c r="AG265" s="168">
        <f>R265*AD265*Sources!$C$13</f>
        <v/>
      </c>
      <c r="AH265" s="167">
        <f>R265*AE265*Sources!$C$13</f>
        <v/>
      </c>
      <c r="AI265" s="47">
        <f>1+COUNTIFS($D$7:$D$406,D265,$Q$7:$Q$406,"&gt;"&amp;Q265)</f>
        <v/>
      </c>
      <c r="AJ265" s="47">
        <f>COUNTIF($D$7:$D$406,D265)</f>
        <v/>
      </c>
      <c r="AK265" s="168">
        <f>SUMIF($D$7:$D$406,D265,$Q$7:$Q$406)</f>
        <v/>
      </c>
      <c r="AL265" s="48" t="inlineStr">
        <is>
          <t>https://www.openstreetmap.org/?mlat=51.3754148&amp;mlon=12.3612856#map=19/51.3754148/12.3612856</t>
        </is>
      </c>
    </row>
    <row r="266" ht="15" customHeight="1" s="94">
      <c r="A266" s="47" t="n">
        <v>260</v>
      </c>
      <c r="B266" s="48" t="inlineStr">
        <is>
          <t>O1574</t>
        </is>
      </c>
      <c r="C266" s="48" t="inlineStr">
        <is>
          <t>Prager Straße / Semmelweisstraße</t>
        </is>
      </c>
      <c r="D266" s="48" t="inlineStr">
        <is>
          <t>Johanna-Moosdorf-Schule - Gymnasium der Stadt Leipzig</t>
        </is>
      </c>
      <c r="E266" s="48" t="inlineStr">
        <is>
          <t>Philipp-Rosenthal-Straße 61-63, 04103 Leipzig</t>
        </is>
      </c>
      <c r="F266" s="48" t="inlineStr">
        <is>
          <t>Leipzig</t>
        </is>
      </c>
      <c r="G266" s="165" t="n">
        <v>238.8</v>
      </c>
      <c r="H266" s="166" t="n">
        <v>12.401573184</v>
      </c>
      <c r="I266" s="166" t="n">
        <v>51.3240729310001</v>
      </c>
      <c r="J266" s="47">
        <f>COUNTIF(Accident_Events!$B$5:$B$4031,B266)</f>
        <v/>
      </c>
      <c r="K266" s="47">
        <f>COUNTIFS(Accident_Events!$B$5:$B$4031,B266,Accident_Events!$G$5:$G$4031,1)</f>
        <v/>
      </c>
      <c r="L266" s="47">
        <f>COUNTIFS(Accident_Events!$B$5:$B$4031,B266,Accident_Events!$G$5:$G$4031,2)</f>
        <v/>
      </c>
      <c r="M266" s="47">
        <f>COUNTIFS(Accident_Events!$B$5:$B$4031,B266,Accident_Events!$G$5:$G$4031,3)</f>
        <v/>
      </c>
      <c r="N266" s="167">
        <f>K266*Sources!$F$24</f>
        <v/>
      </c>
      <c r="O266" s="167">
        <f>L266*Sources!$F$25</f>
        <v/>
      </c>
      <c r="P266" s="167">
        <f>M266*Sources!$F$26</f>
        <v/>
      </c>
      <c r="Q266" s="168">
        <f>SUM(N266:P266)</f>
        <v/>
      </c>
      <c r="R266" s="167">
        <f>Q266/Sources!$C$6</f>
        <v/>
      </c>
      <c r="S266" s="48" t="inlineStr">
        <is>
          <t>Major arterial road</t>
        </is>
      </c>
      <c r="T266" s="48" t="inlineStr">
        <is>
          <t>Junction</t>
        </is>
      </c>
      <c r="U266" s="48" t="n">
        <v>5</v>
      </c>
      <c r="V266" s="48" t="inlineStr">
        <is>
          <t>yes</t>
        </is>
      </c>
      <c r="W266" s="48" t="inlineStr">
        <is>
          <t>yes</t>
        </is>
      </c>
      <c r="X266" s="48" t="inlineStr">
        <is>
          <t>yes</t>
        </is>
      </c>
      <c r="Y266" s="48" t="inlineStr">
        <is>
          <t>yes</t>
        </is>
      </c>
      <c r="Z266" s="53" t="inlineStr">
        <is>
          <t>C</t>
        </is>
      </c>
      <c r="AA266" s="53" t="inlineStr">
        <is>
          <t>4 or more lanes: large road cross-section → cost class C.</t>
        </is>
      </c>
      <c r="AB266" s="168">
        <f>Sources!$C$17</f>
        <v/>
      </c>
      <c r="AC266" s="169">
        <f>Sources!$C$7</f>
        <v/>
      </c>
      <c r="AD266" s="170">
        <f>Sources!$C$8</f>
        <v/>
      </c>
      <c r="AE266" s="169">
        <f>Sources!$C$9</f>
        <v/>
      </c>
      <c r="AF266" s="167">
        <f>R266*AC266*Sources!$C$13</f>
        <v/>
      </c>
      <c r="AG266" s="168">
        <f>R266*AD266*Sources!$C$13</f>
        <v/>
      </c>
      <c r="AH266" s="167">
        <f>R266*AE266*Sources!$C$13</f>
        <v/>
      </c>
      <c r="AI266" s="47">
        <f>1+COUNTIFS($D$7:$D$406,D266,$Q$7:$Q$406,"&gt;"&amp;Q266)</f>
        <v/>
      </c>
      <c r="AJ266" s="47">
        <f>COUNTIF($D$7:$D$406,D266)</f>
        <v/>
      </c>
      <c r="AK266" s="168">
        <f>SUMIF($D$7:$D$406,D266,$Q$7:$Q$406)</f>
        <v/>
      </c>
      <c r="AL266" s="48" t="inlineStr">
        <is>
          <t>https://www.openstreetmap.org/?mlat=51.3240729&amp;mlon=12.4015732#map=19/51.3240729/12.4015732</t>
        </is>
      </c>
    </row>
    <row r="267" ht="15" customHeight="1" s="94">
      <c r="A267" s="47" t="n">
        <v>261</v>
      </c>
      <c r="B267" s="48" t="inlineStr">
        <is>
          <t>O1813</t>
        </is>
      </c>
      <c r="C267" s="48" t="inlineStr">
        <is>
          <t>Käthe-Kollwitz-Straße / Moschelesstraße</t>
        </is>
      </c>
      <c r="D267" s="48" t="inlineStr">
        <is>
          <t>Thomasschule - Gymnasium der Stadt Leipzig</t>
        </is>
      </c>
      <c r="E267" s="48" t="inlineStr">
        <is>
          <t>Hillerstraße 7, 04109 Leipzig</t>
        </is>
      </c>
      <c r="F267" s="48" t="inlineStr">
        <is>
          <t>Leipzig</t>
        </is>
      </c>
      <c r="G267" s="165" t="n">
        <v>457</v>
      </c>
      <c r="H267" s="166" t="n">
        <v>12.354210027</v>
      </c>
      <c r="I267" s="166" t="n">
        <v>51.3346300690001</v>
      </c>
      <c r="J267" s="47">
        <f>COUNTIF(Accident_Events!$B$5:$B$4031,B267)</f>
        <v/>
      </c>
      <c r="K267" s="47">
        <f>COUNTIFS(Accident_Events!$B$5:$B$4031,B267,Accident_Events!$G$5:$G$4031,1)</f>
        <v/>
      </c>
      <c r="L267" s="47">
        <f>COUNTIFS(Accident_Events!$B$5:$B$4031,B267,Accident_Events!$G$5:$G$4031,2)</f>
        <v/>
      </c>
      <c r="M267" s="47">
        <f>COUNTIFS(Accident_Events!$B$5:$B$4031,B267,Accident_Events!$G$5:$G$4031,3)</f>
        <v/>
      </c>
      <c r="N267" s="167">
        <f>K267*Sources!$F$24</f>
        <v/>
      </c>
      <c r="O267" s="167">
        <f>L267*Sources!$F$25</f>
        <v/>
      </c>
      <c r="P267" s="167">
        <f>M267*Sources!$F$26</f>
        <v/>
      </c>
      <c r="Q267" s="168">
        <f>SUM(N267:P267)</f>
        <v/>
      </c>
      <c r="R267" s="167">
        <f>Q267/Sources!$C$6</f>
        <v/>
      </c>
      <c r="S267" s="48" t="inlineStr">
        <is>
          <t>Important main/connecting road</t>
        </is>
      </c>
      <c r="T267" s="48" t="inlineStr">
        <is>
          <t>Junction</t>
        </is>
      </c>
      <c r="U267" s="48" t="n">
        <v>2</v>
      </c>
      <c r="V267" s="48" t="inlineStr">
        <is>
          <t>not found</t>
        </is>
      </c>
      <c r="W267" s="48" t="inlineStr">
        <is>
          <t>not found</t>
        </is>
      </c>
      <c r="X267" s="48" t="inlineStr">
        <is>
          <t>not found</t>
        </is>
      </c>
      <c r="Y267" s="48" t="inlineStr">
        <is>
          <t>not found</t>
        </is>
      </c>
      <c r="Z267" s="53" t="inlineStr">
        <is>
          <t>B</t>
        </is>
      </c>
      <c r="AA267" s="53" t="inlineStr">
        <is>
          <t>Standard road area/main or collector road, or up to 3 lanes → cost class B.</t>
        </is>
      </c>
      <c r="AB267" s="168">
        <f>Sources!$C$17</f>
        <v/>
      </c>
      <c r="AC267" s="169">
        <f>Sources!$C$7</f>
        <v/>
      </c>
      <c r="AD267" s="170">
        <f>Sources!$C$8</f>
        <v/>
      </c>
      <c r="AE267" s="169">
        <f>Sources!$C$9</f>
        <v/>
      </c>
      <c r="AF267" s="167">
        <f>R267*AC267*Sources!$C$13</f>
        <v/>
      </c>
      <c r="AG267" s="168">
        <f>R267*AD267*Sources!$C$13</f>
        <v/>
      </c>
      <c r="AH267" s="167">
        <f>R267*AE267*Sources!$C$13</f>
        <v/>
      </c>
      <c r="AI267" s="47">
        <f>1+COUNTIFS($D$7:$D$406,D267,$Q$7:$Q$406,"&gt;"&amp;Q267)</f>
        <v/>
      </c>
      <c r="AJ267" s="47">
        <f>COUNTIF($D$7:$D$406,D267)</f>
        <v/>
      </c>
      <c r="AK267" s="168">
        <f>SUMIF($D$7:$D$406,D267,$Q$7:$Q$406)</f>
        <v/>
      </c>
      <c r="AL267" s="48" t="inlineStr">
        <is>
          <t>https://www.openstreetmap.org/?mlat=51.3346301&amp;mlon=12.3542100#map=19/51.3346301/12.3542100</t>
        </is>
      </c>
    </row>
    <row r="268" ht="15" customHeight="1" s="94">
      <c r="A268" s="47" t="n">
        <v>262</v>
      </c>
      <c r="B268" s="48" t="inlineStr">
        <is>
          <t>O1844</t>
        </is>
      </c>
      <c r="C268" s="48" t="inlineStr">
        <is>
          <t>Gießerstraße / Markranstädter Straße</t>
        </is>
      </c>
      <c r="D268" s="48" t="inlineStr">
        <is>
          <t>Wolfgang-Mutzeck-Schule, Schule für Erziehungshilfe mit dem Förderschwerpunkt emotionale und soziale Entwicklung (Schule in freier Trägerschaft)</t>
        </is>
      </c>
      <c r="E268" s="48" t="inlineStr">
        <is>
          <t>Markranstädter Straße 9, 04229 Leipzig</t>
        </is>
      </c>
      <c r="F268" s="48" t="inlineStr">
        <is>
          <t>Leipzig</t>
        </is>
      </c>
      <c r="G268" s="165" t="n">
        <v>138.3</v>
      </c>
      <c r="H268" s="166" t="n">
        <v>12.327332009</v>
      </c>
      <c r="I268" s="166" t="n">
        <v>51.32543846</v>
      </c>
      <c r="J268" s="47">
        <f>COUNTIF(Accident_Events!$B$5:$B$4031,B268)</f>
        <v/>
      </c>
      <c r="K268" s="47">
        <f>COUNTIFS(Accident_Events!$B$5:$B$4031,B268,Accident_Events!$G$5:$G$4031,1)</f>
        <v/>
      </c>
      <c r="L268" s="47">
        <f>COUNTIFS(Accident_Events!$B$5:$B$4031,B268,Accident_Events!$G$5:$G$4031,2)</f>
        <v/>
      </c>
      <c r="M268" s="47">
        <f>COUNTIFS(Accident_Events!$B$5:$B$4031,B268,Accident_Events!$G$5:$G$4031,3)</f>
        <v/>
      </c>
      <c r="N268" s="167">
        <f>K268*Sources!$F$24</f>
        <v/>
      </c>
      <c r="O268" s="167">
        <f>L268*Sources!$F$25</f>
        <v/>
      </c>
      <c r="P268" s="167">
        <f>M268*Sources!$F$26</f>
        <v/>
      </c>
      <c r="Q268" s="168">
        <f>SUM(N268:P268)</f>
        <v/>
      </c>
      <c r="R268" s="167">
        <f>Q268/Sources!$C$6</f>
        <v/>
      </c>
      <c r="S268" s="48" t="inlineStr">
        <is>
          <t>Collector/connecting road</t>
        </is>
      </c>
      <c r="T268" s="48" t="inlineStr">
        <is>
          <t>Junction</t>
        </is>
      </c>
      <c r="U268" s="48" t="inlineStr">
        <is>
          <t>not tagged</t>
        </is>
      </c>
      <c r="V268" s="48" t="inlineStr">
        <is>
          <t>not found</t>
        </is>
      </c>
      <c r="W268" s="48" t="inlineStr">
        <is>
          <t>not found</t>
        </is>
      </c>
      <c r="X268" s="48" t="inlineStr">
        <is>
          <t>not found</t>
        </is>
      </c>
      <c r="Y268" s="48" t="inlineStr">
        <is>
          <t>not found</t>
        </is>
      </c>
      <c r="Z268" s="53" t="inlineStr">
        <is>
          <t>unclear</t>
        </is>
      </c>
      <c r="AA268" s="53" t="inlineStr">
        <is>
          <t>Lane count in OSM is not numerically reliable; municipal assessment required.</t>
        </is>
      </c>
      <c r="AB268" s="168">
        <f>Sources!$C$17</f>
        <v/>
      </c>
      <c r="AC268" s="169">
        <f>Sources!$C$7</f>
        <v/>
      </c>
      <c r="AD268" s="170">
        <f>Sources!$C$8</f>
        <v/>
      </c>
      <c r="AE268" s="169">
        <f>Sources!$C$9</f>
        <v/>
      </c>
      <c r="AF268" s="167">
        <f>R268*AC268*Sources!$C$13</f>
        <v/>
      </c>
      <c r="AG268" s="168">
        <f>R268*AD268*Sources!$C$13</f>
        <v/>
      </c>
      <c r="AH268" s="167">
        <f>R268*AE268*Sources!$C$13</f>
        <v/>
      </c>
      <c r="AI268" s="47">
        <f>1+COUNTIFS($D$7:$D$406,D268,$Q$7:$Q$406,"&gt;"&amp;Q268)</f>
        <v/>
      </c>
      <c r="AJ268" s="47">
        <f>COUNTIF($D$7:$D$406,D268)</f>
        <v/>
      </c>
      <c r="AK268" s="168">
        <f>SUMIF($D$7:$D$406,D268,$Q$7:$Q$406)</f>
        <v/>
      </c>
      <c r="AL268" s="48" t="inlineStr">
        <is>
          <t>https://www.openstreetmap.org/?mlat=51.3254385&amp;mlon=12.3273320#map=19/51.3254385/12.3273320</t>
        </is>
      </c>
    </row>
    <row r="269" ht="15" customHeight="1" s="94">
      <c r="A269" s="47" t="n">
        <v>263</v>
      </c>
      <c r="B269" s="48" t="inlineStr">
        <is>
          <t>O0740</t>
        </is>
      </c>
      <c r="C269" s="48" t="inlineStr">
        <is>
          <t>Pfotenhauerstraße / Fetscherstraße</t>
        </is>
      </c>
      <c r="D269" s="48" t="inlineStr">
        <is>
          <t>Förderzentrum Klinik- und Krankenhausschule Dresden am Universitätsklinikum "Carl Gustav Carus"</t>
        </is>
      </c>
      <c r="E269" s="48" t="inlineStr">
        <is>
          <t>Fetscherstraße 74, 01307 Dresden</t>
        </is>
      </c>
      <c r="F269" s="48" t="inlineStr">
        <is>
          <t>Dresden</t>
        </is>
      </c>
      <c r="G269" s="165" t="n">
        <v>362.8</v>
      </c>
      <c r="H269" s="166" t="n">
        <v>13.7774352931667</v>
      </c>
      <c r="I269" s="166" t="n">
        <v>51.0587452095001</v>
      </c>
      <c r="J269" s="47">
        <f>COUNTIF(Accident_Events!$B$5:$B$4031,B269)</f>
        <v/>
      </c>
      <c r="K269" s="47">
        <f>COUNTIFS(Accident_Events!$B$5:$B$4031,B269,Accident_Events!$G$5:$G$4031,1)</f>
        <v/>
      </c>
      <c r="L269" s="47">
        <f>COUNTIFS(Accident_Events!$B$5:$B$4031,B269,Accident_Events!$G$5:$G$4031,2)</f>
        <v/>
      </c>
      <c r="M269" s="47">
        <f>COUNTIFS(Accident_Events!$B$5:$B$4031,B269,Accident_Events!$G$5:$G$4031,3)</f>
        <v/>
      </c>
      <c r="N269" s="167">
        <f>K269*Sources!$F$24</f>
        <v/>
      </c>
      <c r="O269" s="167">
        <f>L269*Sources!$F$25</f>
        <v/>
      </c>
      <c r="P269" s="167">
        <f>M269*Sources!$F$26</f>
        <v/>
      </c>
      <c r="Q269" s="168">
        <f>SUM(N269:P269)</f>
        <v/>
      </c>
      <c r="R269" s="167">
        <f>Q269/Sources!$C$6</f>
        <v/>
      </c>
      <c r="S269" s="48" t="inlineStr">
        <is>
          <t>Important main/connecting road</t>
        </is>
      </c>
      <c r="T269" s="48" t="inlineStr">
        <is>
          <t>Junction</t>
        </is>
      </c>
      <c r="U269" s="48" t="n">
        <v>5</v>
      </c>
      <c r="V269" s="48" t="inlineStr">
        <is>
          <t>yes</t>
        </is>
      </c>
      <c r="W269" s="48" t="inlineStr">
        <is>
          <t>yes</t>
        </is>
      </c>
      <c r="X269" s="48" t="inlineStr">
        <is>
          <t>yes</t>
        </is>
      </c>
      <c r="Y269" s="48" t="inlineStr">
        <is>
          <t>yes</t>
        </is>
      </c>
      <c r="Z269" s="53" t="inlineStr">
        <is>
          <t>C</t>
        </is>
      </c>
      <c r="AA269" s="53" t="inlineStr">
        <is>
          <t>4 or more lanes: large road cross-section → cost class C.</t>
        </is>
      </c>
      <c r="AB269" s="168">
        <f>Sources!$C$17</f>
        <v/>
      </c>
      <c r="AC269" s="169">
        <f>Sources!$C$7</f>
        <v/>
      </c>
      <c r="AD269" s="170">
        <f>Sources!$C$8</f>
        <v/>
      </c>
      <c r="AE269" s="169">
        <f>Sources!$C$9</f>
        <v/>
      </c>
      <c r="AF269" s="167">
        <f>R269*AC269*Sources!$C$13</f>
        <v/>
      </c>
      <c r="AG269" s="168">
        <f>R269*AD269*Sources!$C$13</f>
        <v/>
      </c>
      <c r="AH269" s="167">
        <f>R269*AE269*Sources!$C$13</f>
        <v/>
      </c>
      <c r="AI269" s="47">
        <f>1+COUNTIFS($D$7:$D$406,D269,$Q$7:$Q$406,"&gt;"&amp;Q269)</f>
        <v/>
      </c>
      <c r="AJ269" s="47">
        <f>COUNTIF($D$7:$D$406,D269)</f>
        <v/>
      </c>
      <c r="AK269" s="168">
        <f>SUMIF($D$7:$D$406,D269,$Q$7:$Q$406)</f>
        <v/>
      </c>
      <c r="AL269" s="48" t="inlineStr">
        <is>
          <t>https://www.openstreetmap.org/?mlat=51.0587452&amp;mlon=13.7774353#map=19/51.0587452/13.7774353</t>
        </is>
      </c>
    </row>
    <row r="270" ht="15" customHeight="1" s="94">
      <c r="A270" s="47" t="n">
        <v>264</v>
      </c>
      <c r="B270" s="48" t="inlineStr">
        <is>
          <t>O1607</t>
        </is>
      </c>
      <c r="C270" s="48" t="inlineStr">
        <is>
          <t>Jahnallee / Friedrich-Ebert-Straße</t>
        </is>
      </c>
      <c r="D270" s="48" t="inlineStr">
        <is>
          <t>Lessingschule - Grundschule der Stadt Leipzig</t>
        </is>
      </c>
      <c r="E270" s="48" t="inlineStr">
        <is>
          <t>Lessingstraße 27, 04109 Leipzig</t>
        </is>
      </c>
      <c r="F270" s="48" t="inlineStr">
        <is>
          <t>Leipzig</t>
        </is>
      </c>
      <c r="G270" s="165" t="n">
        <v>282.9</v>
      </c>
      <c r="H270" s="166" t="n">
        <v>12.3586679320001</v>
      </c>
      <c r="I270" s="166" t="n">
        <v>51.3419822610001</v>
      </c>
      <c r="J270" s="47">
        <f>COUNTIF(Accident_Events!$B$5:$B$4031,B270)</f>
        <v/>
      </c>
      <c r="K270" s="47">
        <f>COUNTIFS(Accident_Events!$B$5:$B$4031,B270,Accident_Events!$G$5:$G$4031,1)</f>
        <v/>
      </c>
      <c r="L270" s="47">
        <f>COUNTIFS(Accident_Events!$B$5:$B$4031,B270,Accident_Events!$G$5:$G$4031,2)</f>
        <v/>
      </c>
      <c r="M270" s="47">
        <f>COUNTIFS(Accident_Events!$B$5:$B$4031,B270,Accident_Events!$G$5:$G$4031,3)</f>
        <v/>
      </c>
      <c r="N270" s="167">
        <f>K270*Sources!$F$24</f>
        <v/>
      </c>
      <c r="O270" s="167">
        <f>L270*Sources!$F$25</f>
        <v/>
      </c>
      <c r="P270" s="167">
        <f>M270*Sources!$F$26</f>
        <v/>
      </c>
      <c r="Q270" s="168">
        <f>SUM(N270:P270)</f>
        <v/>
      </c>
      <c r="R270" s="167">
        <f>Q270/Sources!$C$6</f>
        <v/>
      </c>
      <c r="S270" s="48" t="inlineStr">
        <is>
          <t>Major arterial road</t>
        </is>
      </c>
      <c r="T270" s="48" t="inlineStr">
        <is>
          <t>Junction</t>
        </is>
      </c>
      <c r="U270" s="48" t="n">
        <v>4</v>
      </c>
      <c r="V270" s="48" t="inlineStr">
        <is>
          <t>yes</t>
        </is>
      </c>
      <c r="W270" s="48" t="inlineStr">
        <is>
          <t>yes</t>
        </is>
      </c>
      <c r="X270" s="48" t="inlineStr">
        <is>
          <t>not found</t>
        </is>
      </c>
      <c r="Y270" s="48" t="inlineStr">
        <is>
          <t>yes</t>
        </is>
      </c>
      <c r="Z270" s="53" t="inlineStr">
        <is>
          <t>C</t>
        </is>
      </c>
      <c r="AA270" s="53" t="inlineStr">
        <is>
          <t>4 or more lanes: large road cross-section → cost class C.</t>
        </is>
      </c>
      <c r="AB270" s="168">
        <f>Sources!$C$17</f>
        <v/>
      </c>
      <c r="AC270" s="169">
        <f>Sources!$C$7</f>
        <v/>
      </c>
      <c r="AD270" s="170">
        <f>Sources!$C$8</f>
        <v/>
      </c>
      <c r="AE270" s="169">
        <f>Sources!$C$9</f>
        <v/>
      </c>
      <c r="AF270" s="167">
        <f>R270*AC270*Sources!$C$13</f>
        <v/>
      </c>
      <c r="AG270" s="168">
        <f>R270*AD270*Sources!$C$13</f>
        <v/>
      </c>
      <c r="AH270" s="167">
        <f>R270*AE270*Sources!$C$13</f>
        <v/>
      </c>
      <c r="AI270" s="47">
        <f>1+COUNTIFS($D$7:$D$406,D270,$Q$7:$Q$406,"&gt;"&amp;Q270)</f>
        <v/>
      </c>
      <c r="AJ270" s="47">
        <f>COUNTIF($D$7:$D$406,D270)</f>
        <v/>
      </c>
      <c r="AK270" s="168">
        <f>SUMIF($D$7:$D$406,D270,$Q$7:$Q$406)</f>
        <v/>
      </c>
      <c r="AL270" s="48" t="inlineStr">
        <is>
          <t>https://www.openstreetmap.org/?mlat=51.3419823&amp;mlon=12.3586679#map=19/51.3419823/12.3586679</t>
        </is>
      </c>
    </row>
    <row r="271" ht="15" customHeight="1" s="94">
      <c r="A271" s="47" t="n">
        <v>265</v>
      </c>
      <c r="B271" s="48" t="inlineStr">
        <is>
          <t>O1615</t>
        </is>
      </c>
      <c r="C271" s="48" t="inlineStr">
        <is>
          <t>Käthe-Kollwitz-Straße / Thomasiusstraße</t>
        </is>
      </c>
      <c r="D271" s="48" t="inlineStr">
        <is>
          <t>Lessingschule - Grundschule der Stadt Leipzig</t>
        </is>
      </c>
      <c r="E271" s="48" t="inlineStr">
        <is>
          <t>Lessingstraße 27, 04109 Leipzig</t>
        </is>
      </c>
      <c r="F271" s="48" t="inlineStr">
        <is>
          <t>Leipzig</t>
        </is>
      </c>
      <c r="G271" s="165" t="n">
        <v>329.8</v>
      </c>
      <c r="H271" s="166" t="n">
        <v>12.366704225</v>
      </c>
      <c r="I271" s="166" t="n">
        <v>51.3405563550001</v>
      </c>
      <c r="J271" s="47">
        <f>COUNTIF(Accident_Events!$B$5:$B$4031,B271)</f>
        <v/>
      </c>
      <c r="K271" s="47">
        <f>COUNTIFS(Accident_Events!$B$5:$B$4031,B271,Accident_Events!$G$5:$G$4031,1)</f>
        <v/>
      </c>
      <c r="L271" s="47">
        <f>COUNTIFS(Accident_Events!$B$5:$B$4031,B271,Accident_Events!$G$5:$G$4031,2)</f>
        <v/>
      </c>
      <c r="M271" s="47">
        <f>COUNTIFS(Accident_Events!$B$5:$B$4031,B271,Accident_Events!$G$5:$G$4031,3)</f>
        <v/>
      </c>
      <c r="N271" s="167">
        <f>K271*Sources!$F$24</f>
        <v/>
      </c>
      <c r="O271" s="167">
        <f>L271*Sources!$F$25</f>
        <v/>
      </c>
      <c r="P271" s="167">
        <f>M271*Sources!$F$26</f>
        <v/>
      </c>
      <c r="Q271" s="168">
        <f>SUM(N271:P271)</f>
        <v/>
      </c>
      <c r="R271" s="167">
        <f>Q271/Sources!$C$6</f>
        <v/>
      </c>
      <c r="S271" s="48" t="inlineStr">
        <is>
          <t>Collector/connecting road</t>
        </is>
      </c>
      <c r="T271" s="48" t="inlineStr">
        <is>
          <t>Junction</t>
        </is>
      </c>
      <c r="U271" s="48" t="n">
        <v>2</v>
      </c>
      <c r="V271" s="48" t="inlineStr">
        <is>
          <t>not found</t>
        </is>
      </c>
      <c r="W271" s="48" t="inlineStr">
        <is>
          <t>not found</t>
        </is>
      </c>
      <c r="X271" s="48" t="inlineStr">
        <is>
          <t>not found</t>
        </is>
      </c>
      <c r="Y271" s="48" t="inlineStr">
        <is>
          <t>yes</t>
        </is>
      </c>
      <c r="Z271" s="53" t="inlineStr">
        <is>
          <t>B</t>
        </is>
      </c>
      <c r="AA271" s="53" t="inlineStr">
        <is>
          <t>Standard road area/main or collector road, or up to 3 lanes → cost class B.</t>
        </is>
      </c>
      <c r="AB271" s="168">
        <f>Sources!$C$17</f>
        <v/>
      </c>
      <c r="AC271" s="169">
        <f>Sources!$C$7</f>
        <v/>
      </c>
      <c r="AD271" s="170">
        <f>Sources!$C$8</f>
        <v/>
      </c>
      <c r="AE271" s="169">
        <f>Sources!$C$9</f>
        <v/>
      </c>
      <c r="AF271" s="167">
        <f>R271*AC271*Sources!$C$13</f>
        <v/>
      </c>
      <c r="AG271" s="168">
        <f>R271*AD271*Sources!$C$13</f>
        <v/>
      </c>
      <c r="AH271" s="167">
        <f>R271*AE271*Sources!$C$13</f>
        <v/>
      </c>
      <c r="AI271" s="47">
        <f>1+COUNTIFS($D$7:$D$406,D271,$Q$7:$Q$406,"&gt;"&amp;Q271)</f>
        <v/>
      </c>
      <c r="AJ271" s="47">
        <f>COUNTIF($D$7:$D$406,D271)</f>
        <v/>
      </c>
      <c r="AK271" s="168">
        <f>SUMIF($D$7:$D$406,D271,$Q$7:$Q$406)</f>
        <v/>
      </c>
      <c r="AL271" s="48" t="inlineStr">
        <is>
          <t>https://www.openstreetmap.org/?mlat=51.3405564&amp;mlon=12.3667042#map=19/51.3405564/12.3667042</t>
        </is>
      </c>
    </row>
    <row r="272" ht="15" customHeight="1" s="94">
      <c r="A272" s="47" t="n">
        <v>266</v>
      </c>
      <c r="B272" s="48" t="inlineStr">
        <is>
          <t>O0039</t>
        </is>
      </c>
      <c r="C272" s="48" t="inlineStr">
        <is>
          <t>Rathenauplatz / Rathenauplatz - Rathenauske naměsto</t>
        </is>
      </c>
      <c r="D272" s="48" t="inlineStr">
        <is>
          <t>Bischöfliche Maria-Montessori-Grundschule Bautzen (Schule in freier Trägerschaft)</t>
        </is>
      </c>
      <c r="E272" s="48" t="inlineStr">
        <is>
          <t>Tzschirnerstraße 12, 02625 Bautzen</t>
        </is>
      </c>
      <c r="F272" s="48" t="inlineStr">
        <is>
          <t>Bautzen</t>
        </is>
      </c>
      <c r="G272" s="165" t="n">
        <v>308</v>
      </c>
      <c r="H272" s="166" t="n">
        <v>14.429566342</v>
      </c>
      <c r="I272" s="166" t="n">
        <v>51.17356542</v>
      </c>
      <c r="J272" s="47">
        <f>COUNTIF(Accident_Events!$B$5:$B$4031,B272)</f>
        <v/>
      </c>
      <c r="K272" s="47">
        <f>COUNTIFS(Accident_Events!$B$5:$B$4031,B272,Accident_Events!$G$5:$G$4031,1)</f>
        <v/>
      </c>
      <c r="L272" s="47">
        <f>COUNTIFS(Accident_Events!$B$5:$B$4031,B272,Accident_Events!$G$5:$G$4031,2)</f>
        <v/>
      </c>
      <c r="M272" s="47">
        <f>COUNTIFS(Accident_Events!$B$5:$B$4031,B272,Accident_Events!$G$5:$G$4031,3)</f>
        <v/>
      </c>
      <c r="N272" s="167">
        <f>K272*Sources!$F$24</f>
        <v/>
      </c>
      <c r="O272" s="167">
        <f>L272*Sources!$F$25</f>
        <v/>
      </c>
      <c r="P272" s="167">
        <f>M272*Sources!$F$26</f>
        <v/>
      </c>
      <c r="Q272" s="168">
        <f>SUM(N272:P272)</f>
        <v/>
      </c>
      <c r="R272" s="167">
        <f>Q272/Sources!$C$6</f>
        <v/>
      </c>
      <c r="S272" s="48" t="inlineStr">
        <is>
          <t>Collector/connecting road</t>
        </is>
      </c>
      <c r="T272" s="48" t="inlineStr">
        <is>
          <t>Junction</t>
        </is>
      </c>
      <c r="U272" s="48" t="n">
        <v>2</v>
      </c>
      <c r="V272" s="48" t="inlineStr">
        <is>
          <t>yes</t>
        </is>
      </c>
      <c r="W272" s="48" t="inlineStr">
        <is>
          <t>yes</t>
        </is>
      </c>
      <c r="X272" s="48" t="inlineStr">
        <is>
          <t>not found</t>
        </is>
      </c>
      <c r="Y272" s="48" t="inlineStr">
        <is>
          <t>yes</t>
        </is>
      </c>
      <c r="Z272" s="53" t="inlineStr">
        <is>
          <t>B</t>
        </is>
      </c>
      <c r="AA272" s="53" t="inlineStr">
        <is>
          <t>Standard road area/main or collector road, or up to 3 lanes → cost class B.</t>
        </is>
      </c>
      <c r="AB272" s="168">
        <f>Sources!$C$17</f>
        <v/>
      </c>
      <c r="AC272" s="169">
        <f>Sources!$C$7</f>
        <v/>
      </c>
      <c r="AD272" s="170">
        <f>Sources!$C$8</f>
        <v/>
      </c>
      <c r="AE272" s="169">
        <f>Sources!$C$9</f>
        <v/>
      </c>
      <c r="AF272" s="167">
        <f>R272*AC272*Sources!$C$13</f>
        <v/>
      </c>
      <c r="AG272" s="168">
        <f>R272*AD272*Sources!$C$13</f>
        <v/>
      </c>
      <c r="AH272" s="167">
        <f>R272*AE272*Sources!$C$13</f>
        <v/>
      </c>
      <c r="AI272" s="47">
        <f>1+COUNTIFS($D$7:$D$406,D272,$Q$7:$Q$406,"&gt;"&amp;Q272)</f>
        <v/>
      </c>
      <c r="AJ272" s="47">
        <f>COUNTIF($D$7:$D$406,D272)</f>
        <v/>
      </c>
      <c r="AK272" s="168">
        <f>SUMIF($D$7:$D$406,D272,$Q$7:$Q$406)</f>
        <v/>
      </c>
      <c r="AL272" s="48" t="inlineStr">
        <is>
          <t>https://www.openstreetmap.org/?mlat=51.1735654&amp;mlon=14.4295663#map=19/51.1735654/14.4295663</t>
        </is>
      </c>
    </row>
    <row r="273" ht="15" customHeight="1" s="94">
      <c r="A273" s="47" t="n">
        <v>267</v>
      </c>
      <c r="B273" s="48" t="inlineStr">
        <is>
          <t>O0141</t>
        </is>
      </c>
      <c r="C273" s="48" t="inlineStr">
        <is>
          <t>Fabrikstraße / Hartmannstraße</t>
        </is>
      </c>
      <c r="D273" s="48" t="inlineStr">
        <is>
          <t>Berufliches Schulzentrum für Technik II Handwerkerschule</t>
        </is>
      </c>
      <c r="E273" s="48" t="inlineStr">
        <is>
          <t>Schloßstraße 3, 09111 Chemnitz</t>
        </is>
      </c>
      <c r="F273" s="48" t="inlineStr">
        <is>
          <t>Chemnitz</t>
        </is>
      </c>
      <c r="G273" s="165" t="n">
        <v>87.5</v>
      </c>
      <c r="H273" s="166" t="n">
        <v>12.9153181835</v>
      </c>
      <c r="I273" s="166" t="n">
        <v>50.8375928275</v>
      </c>
      <c r="J273" s="47">
        <f>COUNTIF(Accident_Events!$B$5:$B$4031,B273)</f>
        <v/>
      </c>
      <c r="K273" s="47">
        <f>COUNTIFS(Accident_Events!$B$5:$B$4031,B273,Accident_Events!$G$5:$G$4031,1)</f>
        <v/>
      </c>
      <c r="L273" s="47">
        <f>COUNTIFS(Accident_Events!$B$5:$B$4031,B273,Accident_Events!$G$5:$G$4031,2)</f>
        <v/>
      </c>
      <c r="M273" s="47">
        <f>COUNTIFS(Accident_Events!$B$5:$B$4031,B273,Accident_Events!$G$5:$G$4031,3)</f>
        <v/>
      </c>
      <c r="N273" s="167">
        <f>K273*Sources!$F$24</f>
        <v/>
      </c>
      <c r="O273" s="167">
        <f>L273*Sources!$F$25</f>
        <v/>
      </c>
      <c r="P273" s="167">
        <f>M273*Sources!$F$26</f>
        <v/>
      </c>
      <c r="Q273" s="168">
        <f>SUM(N273:P273)</f>
        <v/>
      </c>
      <c r="R273" s="167">
        <f>Q273/Sources!$C$6</f>
        <v/>
      </c>
      <c r="S273" s="48" t="inlineStr">
        <is>
          <t>Important main/connecting road</t>
        </is>
      </c>
      <c r="T273" s="48" t="inlineStr">
        <is>
          <t>Junction</t>
        </is>
      </c>
      <c r="U273" s="48" t="n">
        <v>4</v>
      </c>
      <c r="V273" s="48" t="inlineStr">
        <is>
          <t>yes</t>
        </is>
      </c>
      <c r="W273" s="48" t="inlineStr">
        <is>
          <t>yes</t>
        </is>
      </c>
      <c r="X273" s="48" t="inlineStr">
        <is>
          <t>not found</t>
        </is>
      </c>
      <c r="Y273" s="48" t="inlineStr">
        <is>
          <t>yes</t>
        </is>
      </c>
      <c r="Z273" s="53" t="inlineStr">
        <is>
          <t>C</t>
        </is>
      </c>
      <c r="AA273" s="53" t="inlineStr">
        <is>
          <t>4 or more lanes: large road cross-section → cost class C.</t>
        </is>
      </c>
      <c r="AB273" s="168">
        <f>Sources!$C$17</f>
        <v/>
      </c>
      <c r="AC273" s="169">
        <f>Sources!$C$7</f>
        <v/>
      </c>
      <c r="AD273" s="170">
        <f>Sources!$C$8</f>
        <v/>
      </c>
      <c r="AE273" s="169">
        <f>Sources!$C$9</f>
        <v/>
      </c>
      <c r="AF273" s="167">
        <f>R273*AC273*Sources!$C$13</f>
        <v/>
      </c>
      <c r="AG273" s="168">
        <f>R273*AD273*Sources!$C$13</f>
        <v/>
      </c>
      <c r="AH273" s="167">
        <f>R273*AE273*Sources!$C$13</f>
        <v/>
      </c>
      <c r="AI273" s="47">
        <f>1+COUNTIFS($D$7:$D$406,D273,$Q$7:$Q$406,"&gt;"&amp;Q273)</f>
        <v/>
      </c>
      <c r="AJ273" s="47">
        <f>COUNTIF($D$7:$D$406,D273)</f>
        <v/>
      </c>
      <c r="AK273" s="168">
        <f>SUMIF($D$7:$D$406,D273,$Q$7:$Q$406)</f>
        <v/>
      </c>
      <c r="AL273" s="48" t="inlineStr">
        <is>
          <t>https://www.openstreetmap.org/?mlat=50.8375928&amp;mlon=12.9153182#map=19/50.8375928/12.9153182</t>
        </is>
      </c>
    </row>
    <row r="274" ht="15" customHeight="1" s="94">
      <c r="A274" s="47" t="n">
        <v>268</v>
      </c>
      <c r="B274" s="48" t="inlineStr">
        <is>
          <t>O0183</t>
        </is>
      </c>
      <c r="C274" s="48" t="inlineStr">
        <is>
          <t>Reichsstraße / Henriettenstraße</t>
        </is>
      </c>
      <c r="D274" s="48" t="inlineStr">
        <is>
          <t>Friedrich-Fröbel-Schule, Schule mit dem Förderschwerpunkt Lernen</t>
        </is>
      </c>
      <c r="E274" s="48" t="inlineStr">
        <is>
          <t>Reichsstraße 45, 09112 Chemnitz</t>
        </is>
      </c>
      <c r="F274" s="48" t="inlineStr">
        <is>
          <t>Chemnitz</t>
        </is>
      </c>
      <c r="G274" s="165" t="n">
        <v>65.59999999999999</v>
      </c>
      <c r="H274" s="166" t="n">
        <v>12.9070201390001</v>
      </c>
      <c r="I274" s="166" t="n">
        <v>50.836029626</v>
      </c>
      <c r="J274" s="47">
        <f>COUNTIF(Accident_Events!$B$5:$B$4031,B274)</f>
        <v/>
      </c>
      <c r="K274" s="47">
        <f>COUNTIFS(Accident_Events!$B$5:$B$4031,B274,Accident_Events!$G$5:$G$4031,1)</f>
        <v/>
      </c>
      <c r="L274" s="47">
        <f>COUNTIFS(Accident_Events!$B$5:$B$4031,B274,Accident_Events!$G$5:$G$4031,2)</f>
        <v/>
      </c>
      <c r="M274" s="47">
        <f>COUNTIFS(Accident_Events!$B$5:$B$4031,B274,Accident_Events!$G$5:$G$4031,3)</f>
        <v/>
      </c>
      <c r="N274" s="167">
        <f>K274*Sources!$F$24</f>
        <v/>
      </c>
      <c r="O274" s="167">
        <f>L274*Sources!$F$25</f>
        <v/>
      </c>
      <c r="P274" s="167">
        <f>M274*Sources!$F$26</f>
        <v/>
      </c>
      <c r="Q274" s="168">
        <f>SUM(N274:P274)</f>
        <v/>
      </c>
      <c r="R274" s="167">
        <f>Q274/Sources!$C$6</f>
        <v/>
      </c>
      <c r="S274" s="48" t="inlineStr">
        <is>
          <t>Major arterial road</t>
        </is>
      </c>
      <c r="T274" s="48" t="inlineStr">
        <is>
          <t>Junction</t>
        </is>
      </c>
      <c r="U274" s="48" t="n">
        <v>3</v>
      </c>
      <c r="V274" s="48" t="inlineStr">
        <is>
          <t>yes</t>
        </is>
      </c>
      <c r="W274" s="48" t="inlineStr">
        <is>
          <t>yes</t>
        </is>
      </c>
      <c r="X274" s="48" t="inlineStr">
        <is>
          <t>yes</t>
        </is>
      </c>
      <c r="Y274" s="48" t="inlineStr">
        <is>
          <t>not found</t>
        </is>
      </c>
      <c r="Z274" s="53" t="inlineStr">
        <is>
          <t>B</t>
        </is>
      </c>
      <c r="AA274" s="53" t="inlineStr">
        <is>
          <t>Standard road area/main or collector road, or up to 3 lanes → cost class B.</t>
        </is>
      </c>
      <c r="AB274" s="168">
        <f>Sources!$C$17</f>
        <v/>
      </c>
      <c r="AC274" s="169">
        <f>Sources!$C$7</f>
        <v/>
      </c>
      <c r="AD274" s="170">
        <f>Sources!$C$8</f>
        <v/>
      </c>
      <c r="AE274" s="169">
        <f>Sources!$C$9</f>
        <v/>
      </c>
      <c r="AF274" s="167">
        <f>R274*AC274*Sources!$C$13</f>
        <v/>
      </c>
      <c r="AG274" s="168">
        <f>R274*AD274*Sources!$C$13</f>
        <v/>
      </c>
      <c r="AH274" s="167">
        <f>R274*AE274*Sources!$C$13</f>
        <v/>
      </c>
      <c r="AI274" s="47">
        <f>1+COUNTIFS($D$7:$D$406,D274,$Q$7:$Q$406,"&gt;"&amp;Q274)</f>
        <v/>
      </c>
      <c r="AJ274" s="47">
        <f>COUNTIF($D$7:$D$406,D274)</f>
        <v/>
      </c>
      <c r="AK274" s="168">
        <f>SUMIF($D$7:$D$406,D274,$Q$7:$Q$406)</f>
        <v/>
      </c>
      <c r="AL274" s="48" t="inlineStr">
        <is>
          <t>https://www.openstreetmap.org/?mlat=50.8360296&amp;mlon=12.9070201#map=19/50.8360296/12.9070201</t>
        </is>
      </c>
    </row>
    <row r="275" ht="15" customHeight="1" s="94">
      <c r="A275" s="47" t="n">
        <v>269</v>
      </c>
      <c r="B275" s="48" t="inlineStr">
        <is>
          <t>O0244</t>
        </is>
      </c>
      <c r="C275" s="48" t="inlineStr">
        <is>
          <t>Hans-Sachs-Straße / Bernhardstraße</t>
        </is>
      </c>
      <c r="D275" s="48" t="inlineStr">
        <is>
          <t>Rudolfschule -Grundschule-</t>
        </is>
      </c>
      <c r="E275" s="48" t="inlineStr">
        <is>
          <t>Rudolfstraße 12, 09126 Chemnitz</t>
        </is>
      </c>
      <c r="F275" s="48" t="inlineStr">
        <is>
          <t>Chemnitz</t>
        </is>
      </c>
      <c r="G275" s="165" t="n">
        <v>156.1</v>
      </c>
      <c r="H275" s="166" t="n">
        <v>12.93576625</v>
      </c>
      <c r="I275" s="166" t="n">
        <v>50.8278296200001</v>
      </c>
      <c r="J275" s="47">
        <f>COUNTIF(Accident_Events!$B$5:$B$4031,B275)</f>
        <v/>
      </c>
      <c r="K275" s="47">
        <f>COUNTIFS(Accident_Events!$B$5:$B$4031,B275,Accident_Events!$G$5:$G$4031,1)</f>
        <v/>
      </c>
      <c r="L275" s="47">
        <f>COUNTIFS(Accident_Events!$B$5:$B$4031,B275,Accident_Events!$G$5:$G$4031,2)</f>
        <v/>
      </c>
      <c r="M275" s="47">
        <f>COUNTIFS(Accident_Events!$B$5:$B$4031,B275,Accident_Events!$G$5:$G$4031,3)</f>
        <v/>
      </c>
      <c r="N275" s="167">
        <f>K275*Sources!$F$24</f>
        <v/>
      </c>
      <c r="O275" s="167">
        <f>L275*Sources!$F$25</f>
        <v/>
      </c>
      <c r="P275" s="167">
        <f>M275*Sources!$F$26</f>
        <v/>
      </c>
      <c r="Q275" s="168">
        <f>SUM(N275:P275)</f>
        <v/>
      </c>
      <c r="R275" s="167">
        <f>Q275/Sources!$C$6</f>
        <v/>
      </c>
      <c r="S275" s="48" t="inlineStr">
        <is>
          <t>Residential road</t>
        </is>
      </c>
      <c r="T275" s="48" t="inlineStr">
        <is>
          <t>Junction</t>
        </is>
      </c>
      <c r="U275" s="48" t="n">
        <v>2</v>
      </c>
      <c r="V275" s="48" t="inlineStr">
        <is>
          <t>not found</t>
        </is>
      </c>
      <c r="W275" s="48" t="inlineStr">
        <is>
          <t>not found</t>
        </is>
      </c>
      <c r="X275" s="48" t="inlineStr">
        <is>
          <t>not found</t>
        </is>
      </c>
      <c r="Y275" s="48" t="inlineStr">
        <is>
          <t>not found</t>
        </is>
      </c>
      <c r="Z275" s="53" t="inlineStr">
        <is>
          <t>A</t>
        </is>
      </c>
      <c r="AA275" s="53" t="inlineStr">
        <is>
          <t>Simple side/residential road with at most 2 lanes → cost class A.</t>
        </is>
      </c>
      <c r="AB275" s="168">
        <f>Sources!$C$17</f>
        <v/>
      </c>
      <c r="AC275" s="169">
        <f>Sources!$C$7</f>
        <v/>
      </c>
      <c r="AD275" s="170">
        <f>Sources!$C$8</f>
        <v/>
      </c>
      <c r="AE275" s="169">
        <f>Sources!$C$9</f>
        <v/>
      </c>
      <c r="AF275" s="167">
        <f>R275*AC275*Sources!$C$13</f>
        <v/>
      </c>
      <c r="AG275" s="168">
        <f>R275*AD275*Sources!$C$13</f>
        <v/>
      </c>
      <c r="AH275" s="167">
        <f>R275*AE275*Sources!$C$13</f>
        <v/>
      </c>
      <c r="AI275" s="47">
        <f>1+COUNTIFS($D$7:$D$406,D275,$Q$7:$Q$406,"&gt;"&amp;Q275)</f>
        <v/>
      </c>
      <c r="AJ275" s="47">
        <f>COUNTIF($D$7:$D$406,D275)</f>
        <v/>
      </c>
      <c r="AK275" s="168">
        <f>SUMIF($D$7:$D$406,D275,$Q$7:$Q$406)</f>
        <v/>
      </c>
      <c r="AL275" s="48" t="inlineStr">
        <is>
          <t>https://www.openstreetmap.org/?mlat=50.8278296&amp;mlon=12.9357663#map=19/50.8278296/12.9357663</t>
        </is>
      </c>
    </row>
    <row r="276" ht="15" customHeight="1" s="94">
      <c r="A276" s="47" t="n">
        <v>270</v>
      </c>
      <c r="B276" s="48" t="inlineStr">
        <is>
          <t>O0350</t>
        </is>
      </c>
      <c r="C276" s="48" t="inlineStr">
        <is>
          <t>Lübecker Straße / Werkstättenstraße</t>
        </is>
      </c>
      <c r="D276" s="48" t="inlineStr">
        <is>
          <t>12. Grundschule Dresden</t>
        </is>
      </c>
      <c r="E276" s="48" t="inlineStr">
        <is>
          <t>Hebbelstraße 20, 01157 Dresden</t>
        </is>
      </c>
      <c r="F276" s="48" t="inlineStr">
        <is>
          <t>Dresden</t>
        </is>
      </c>
      <c r="G276" s="165" t="n">
        <v>403.1</v>
      </c>
      <c r="H276" s="166" t="n">
        <v>13.6907382760001</v>
      </c>
      <c r="I276" s="166" t="n">
        <v>51.0534911040001</v>
      </c>
      <c r="J276" s="47">
        <f>COUNTIF(Accident_Events!$B$5:$B$4031,B276)</f>
        <v/>
      </c>
      <c r="K276" s="47">
        <f>COUNTIFS(Accident_Events!$B$5:$B$4031,B276,Accident_Events!$G$5:$G$4031,1)</f>
        <v/>
      </c>
      <c r="L276" s="47">
        <f>COUNTIFS(Accident_Events!$B$5:$B$4031,B276,Accident_Events!$G$5:$G$4031,2)</f>
        <v/>
      </c>
      <c r="M276" s="47">
        <f>COUNTIFS(Accident_Events!$B$5:$B$4031,B276,Accident_Events!$G$5:$G$4031,3)</f>
        <v/>
      </c>
      <c r="N276" s="167">
        <f>K276*Sources!$F$24</f>
        <v/>
      </c>
      <c r="O276" s="167">
        <f>L276*Sources!$F$25</f>
        <v/>
      </c>
      <c r="P276" s="167">
        <f>M276*Sources!$F$26</f>
        <v/>
      </c>
      <c r="Q276" s="168">
        <f>SUM(N276:P276)</f>
        <v/>
      </c>
      <c r="R276" s="167">
        <f>Q276/Sources!$C$6</f>
        <v/>
      </c>
      <c r="S276" s="48" t="inlineStr">
        <is>
          <t>Collector/connecting road</t>
        </is>
      </c>
      <c r="T276" s="48" t="inlineStr">
        <is>
          <t>Road section/simple road area</t>
        </is>
      </c>
      <c r="U276" s="48" t="n">
        <v>2</v>
      </c>
      <c r="V276" s="48" t="inlineStr">
        <is>
          <t>not found</t>
        </is>
      </c>
      <c r="W276" s="48" t="inlineStr">
        <is>
          <t>not found</t>
        </is>
      </c>
      <c r="X276" s="48" t="inlineStr">
        <is>
          <t>not found</t>
        </is>
      </c>
      <c r="Y276" s="48" t="inlineStr">
        <is>
          <t>not found</t>
        </is>
      </c>
      <c r="Z276" s="53" t="inlineStr">
        <is>
          <t>B</t>
        </is>
      </c>
      <c r="AA276" s="53" t="inlineStr">
        <is>
          <t>Standard road area/main or collector road, or up to 3 lanes → cost class B.</t>
        </is>
      </c>
      <c r="AB276" s="168">
        <f>Sources!$C$17</f>
        <v/>
      </c>
      <c r="AC276" s="169">
        <f>Sources!$C$7</f>
        <v/>
      </c>
      <c r="AD276" s="170">
        <f>Sources!$C$8</f>
        <v/>
      </c>
      <c r="AE276" s="169">
        <f>Sources!$C$9</f>
        <v/>
      </c>
      <c r="AF276" s="167">
        <f>R276*AC276*Sources!$C$13</f>
        <v/>
      </c>
      <c r="AG276" s="168">
        <f>R276*AD276*Sources!$C$13</f>
        <v/>
      </c>
      <c r="AH276" s="167">
        <f>R276*AE276*Sources!$C$13</f>
        <v/>
      </c>
      <c r="AI276" s="47">
        <f>1+COUNTIFS($D$7:$D$406,D276,$Q$7:$Q$406,"&gt;"&amp;Q276)</f>
        <v/>
      </c>
      <c r="AJ276" s="47">
        <f>COUNTIF($D$7:$D$406,D276)</f>
        <v/>
      </c>
      <c r="AK276" s="168">
        <f>SUMIF($D$7:$D$406,D276,$Q$7:$Q$406)</f>
        <v/>
      </c>
      <c r="AL276" s="48" t="inlineStr">
        <is>
          <t>https://www.openstreetmap.org/?mlat=51.0534911&amp;mlon=13.6907383#map=19/51.0534911/13.6907383</t>
        </is>
      </c>
    </row>
    <row r="277" ht="15" customHeight="1" s="94">
      <c r="A277" s="47" t="n">
        <v>271</v>
      </c>
      <c r="B277" s="48" t="inlineStr">
        <is>
          <t>O0374</t>
        </is>
      </c>
      <c r="C277" s="48" t="inlineStr">
        <is>
          <t>Sternstraße / Franz-Lehmann-Straße</t>
        </is>
      </c>
      <c r="D277" s="48" t="inlineStr">
        <is>
          <t>144. Grundschule Dresden</t>
        </is>
      </c>
      <c r="E277" s="48" t="inlineStr">
        <is>
          <t>Micktner Straße 10, 01139 Dresden</t>
        </is>
      </c>
      <c r="F277" s="48" t="inlineStr">
        <is>
          <t>Dresden</t>
        </is>
      </c>
      <c r="G277" s="165" t="n">
        <v>295.7</v>
      </c>
      <c r="H277" s="166" t="n">
        <v>13.7123242440001</v>
      </c>
      <c r="I277" s="166" t="n">
        <v>51.079313799</v>
      </c>
      <c r="J277" s="47">
        <f>COUNTIF(Accident_Events!$B$5:$B$4031,B277)</f>
        <v/>
      </c>
      <c r="K277" s="47">
        <f>COUNTIFS(Accident_Events!$B$5:$B$4031,B277,Accident_Events!$G$5:$G$4031,1)</f>
        <v/>
      </c>
      <c r="L277" s="47">
        <f>COUNTIFS(Accident_Events!$B$5:$B$4031,B277,Accident_Events!$G$5:$G$4031,2)</f>
        <v/>
      </c>
      <c r="M277" s="47">
        <f>COUNTIFS(Accident_Events!$B$5:$B$4031,B277,Accident_Events!$G$5:$G$4031,3)</f>
        <v/>
      </c>
      <c r="N277" s="167">
        <f>K277*Sources!$F$24</f>
        <v/>
      </c>
      <c r="O277" s="167">
        <f>L277*Sources!$F$25</f>
        <v/>
      </c>
      <c r="P277" s="167">
        <f>M277*Sources!$F$26</f>
        <v/>
      </c>
      <c r="Q277" s="168">
        <f>SUM(N277:P277)</f>
        <v/>
      </c>
      <c r="R277" s="167">
        <f>Q277/Sources!$C$6</f>
        <v/>
      </c>
      <c r="S277" s="48" t="inlineStr">
        <is>
          <t>Collector/connecting road</t>
        </is>
      </c>
      <c r="T277" s="48" t="inlineStr">
        <is>
          <t>Junction</t>
        </is>
      </c>
      <c r="U277" s="48" t="n">
        <v>2</v>
      </c>
      <c r="V277" s="48" t="inlineStr">
        <is>
          <t>not found</t>
        </is>
      </c>
      <c r="W277" s="48" t="inlineStr">
        <is>
          <t>yes</t>
        </is>
      </c>
      <c r="X277" s="48" t="inlineStr">
        <is>
          <t>not found</t>
        </is>
      </c>
      <c r="Y277" s="48" t="inlineStr">
        <is>
          <t>not found</t>
        </is>
      </c>
      <c r="Z277" s="53" t="inlineStr">
        <is>
          <t>B</t>
        </is>
      </c>
      <c r="AA277" s="53" t="inlineStr">
        <is>
          <t>Standard road area/main or collector road, or up to 3 lanes → cost class B.</t>
        </is>
      </c>
      <c r="AB277" s="168">
        <f>Sources!$C$17</f>
        <v/>
      </c>
      <c r="AC277" s="169">
        <f>Sources!$C$7</f>
        <v/>
      </c>
      <c r="AD277" s="170">
        <f>Sources!$C$8</f>
        <v/>
      </c>
      <c r="AE277" s="169">
        <f>Sources!$C$9</f>
        <v/>
      </c>
      <c r="AF277" s="167">
        <f>R277*AC277*Sources!$C$13</f>
        <v/>
      </c>
      <c r="AG277" s="168">
        <f>R277*AD277*Sources!$C$13</f>
        <v/>
      </c>
      <c r="AH277" s="167">
        <f>R277*AE277*Sources!$C$13</f>
        <v/>
      </c>
      <c r="AI277" s="47">
        <f>1+COUNTIFS($D$7:$D$406,D277,$Q$7:$Q$406,"&gt;"&amp;Q277)</f>
        <v/>
      </c>
      <c r="AJ277" s="47">
        <f>COUNTIF($D$7:$D$406,D277)</f>
        <v/>
      </c>
      <c r="AK277" s="168">
        <f>SUMIF($D$7:$D$406,D277,$Q$7:$Q$406)</f>
        <v/>
      </c>
      <c r="AL277" s="48" t="inlineStr">
        <is>
          <t>https://www.openstreetmap.org/?mlat=51.0793138&amp;mlon=13.7123242#map=19/51.0793138/13.7123242</t>
        </is>
      </c>
    </row>
    <row r="278" ht="15" customHeight="1" s="94">
      <c r="A278" s="47" t="n">
        <v>272</v>
      </c>
      <c r="B278" s="48" t="inlineStr">
        <is>
          <t>O0549</t>
        </is>
      </c>
      <c r="C278" s="48" t="inlineStr">
        <is>
          <t>Leipziger Straße / Moritzburger Straße</t>
        </is>
      </c>
      <c r="D278" s="48" t="inlineStr">
        <is>
          <t>8. Grundschule Dresden</t>
        </is>
      </c>
      <c r="E278" s="48" t="inlineStr">
        <is>
          <t>Konkordienstraße 12, 01127 Dresden</t>
        </is>
      </c>
      <c r="F278" s="48" t="inlineStr">
        <is>
          <t>Dresden</t>
        </is>
      </c>
      <c r="G278" s="165" t="n">
        <v>325.6</v>
      </c>
      <c r="H278" s="166" t="n">
        <v>13.724858738</v>
      </c>
      <c r="I278" s="166" t="n">
        <v>51.0731741990001</v>
      </c>
      <c r="J278" s="47">
        <f>COUNTIF(Accident_Events!$B$5:$B$4031,B278)</f>
        <v/>
      </c>
      <c r="K278" s="47">
        <f>COUNTIFS(Accident_Events!$B$5:$B$4031,B278,Accident_Events!$G$5:$G$4031,1)</f>
        <v/>
      </c>
      <c r="L278" s="47">
        <f>COUNTIFS(Accident_Events!$B$5:$B$4031,B278,Accident_Events!$G$5:$G$4031,2)</f>
        <v/>
      </c>
      <c r="M278" s="47">
        <f>COUNTIFS(Accident_Events!$B$5:$B$4031,B278,Accident_Events!$G$5:$G$4031,3)</f>
        <v/>
      </c>
      <c r="N278" s="167">
        <f>K278*Sources!$F$24</f>
        <v/>
      </c>
      <c r="O278" s="167">
        <f>L278*Sources!$F$25</f>
        <v/>
      </c>
      <c r="P278" s="167">
        <f>M278*Sources!$F$26</f>
        <v/>
      </c>
      <c r="Q278" s="168">
        <f>SUM(N278:P278)</f>
        <v/>
      </c>
      <c r="R278" s="167">
        <f>Q278/Sources!$C$6</f>
        <v/>
      </c>
      <c r="S278" s="48" t="inlineStr">
        <is>
          <t>Important main/connecting road</t>
        </is>
      </c>
      <c r="T278" s="48" t="inlineStr">
        <is>
          <t>Junction</t>
        </is>
      </c>
      <c r="U278" s="48" t="n">
        <v>4</v>
      </c>
      <c r="V278" s="48" t="inlineStr">
        <is>
          <t>yes</t>
        </is>
      </c>
      <c r="W278" s="48" t="inlineStr">
        <is>
          <t>yes</t>
        </is>
      </c>
      <c r="X278" s="48" t="inlineStr">
        <is>
          <t>not found</t>
        </is>
      </c>
      <c r="Y278" s="48" t="inlineStr">
        <is>
          <t>not found</t>
        </is>
      </c>
      <c r="Z278" s="53" t="inlineStr">
        <is>
          <t>C</t>
        </is>
      </c>
      <c r="AA278" s="53" t="inlineStr">
        <is>
          <t>4 or more lanes: large road cross-section → cost class C.</t>
        </is>
      </c>
      <c r="AB278" s="168">
        <f>Sources!$C$17</f>
        <v/>
      </c>
      <c r="AC278" s="169">
        <f>Sources!$C$7</f>
        <v/>
      </c>
      <c r="AD278" s="170">
        <f>Sources!$C$8</f>
        <v/>
      </c>
      <c r="AE278" s="169">
        <f>Sources!$C$9</f>
        <v/>
      </c>
      <c r="AF278" s="167">
        <f>R278*AC278*Sources!$C$13</f>
        <v/>
      </c>
      <c r="AG278" s="168">
        <f>R278*AD278*Sources!$C$13</f>
        <v/>
      </c>
      <c r="AH278" s="167">
        <f>R278*AE278*Sources!$C$13</f>
        <v/>
      </c>
      <c r="AI278" s="47">
        <f>1+COUNTIFS($D$7:$D$406,D278,$Q$7:$Q$406,"&gt;"&amp;Q278)</f>
        <v/>
      </c>
      <c r="AJ278" s="47">
        <f>COUNTIF($D$7:$D$406,D278)</f>
        <v/>
      </c>
      <c r="AK278" s="168">
        <f>SUMIF($D$7:$D$406,D278,$Q$7:$Q$406)</f>
        <v/>
      </c>
      <c r="AL278" s="48" t="inlineStr">
        <is>
          <t>https://www.openstreetmap.org/?mlat=51.0731742&amp;mlon=13.7248587#map=19/51.0731742/13.7248587</t>
        </is>
      </c>
    </row>
    <row r="279" ht="15" customHeight="1" s="94">
      <c r="A279" s="47" t="n">
        <v>273</v>
      </c>
      <c r="B279" s="48" t="inlineStr">
        <is>
          <t>O0580</t>
        </is>
      </c>
      <c r="C279" s="48" t="inlineStr">
        <is>
          <t>Moränenende / Wilhelm-Liebknecht-Straße</t>
        </is>
      </c>
      <c r="D279" s="48" t="inlineStr">
        <is>
          <t>93. Grundschule Dresden</t>
        </is>
      </c>
      <c r="E279" s="48" t="inlineStr">
        <is>
          <t>Dobritzer Weg 1, 01237 Dresden</t>
        </is>
      </c>
      <c r="F279" s="48" t="inlineStr">
        <is>
          <t>Dresden</t>
        </is>
      </c>
      <c r="G279" s="165" t="n">
        <v>446.2</v>
      </c>
      <c r="H279" s="166" t="n">
        <v>13.8100587550001</v>
      </c>
      <c r="I279" s="166" t="n">
        <v>51.012726506</v>
      </c>
      <c r="J279" s="47">
        <f>COUNTIF(Accident_Events!$B$5:$B$4031,B279)</f>
        <v/>
      </c>
      <c r="K279" s="47">
        <f>COUNTIFS(Accident_Events!$B$5:$B$4031,B279,Accident_Events!$G$5:$G$4031,1)</f>
        <v/>
      </c>
      <c r="L279" s="47">
        <f>COUNTIFS(Accident_Events!$B$5:$B$4031,B279,Accident_Events!$G$5:$G$4031,2)</f>
        <v/>
      </c>
      <c r="M279" s="47">
        <f>COUNTIFS(Accident_Events!$B$5:$B$4031,B279,Accident_Events!$G$5:$G$4031,3)</f>
        <v/>
      </c>
      <c r="N279" s="167">
        <f>K279*Sources!$F$24</f>
        <v/>
      </c>
      <c r="O279" s="167">
        <f>L279*Sources!$F$25</f>
        <v/>
      </c>
      <c r="P279" s="167">
        <f>M279*Sources!$F$26</f>
        <v/>
      </c>
      <c r="Q279" s="168">
        <f>SUM(N279:P279)</f>
        <v/>
      </c>
      <c r="R279" s="167">
        <f>Q279/Sources!$C$6</f>
        <v/>
      </c>
      <c r="S279" s="48" t="inlineStr">
        <is>
          <t>Important main/connecting road</t>
        </is>
      </c>
      <c r="T279" s="48" t="inlineStr">
        <is>
          <t>Junction</t>
        </is>
      </c>
      <c r="U279" s="48" t="n">
        <v>2</v>
      </c>
      <c r="V279" s="48" t="inlineStr">
        <is>
          <t>yes</t>
        </is>
      </c>
      <c r="W279" s="48" t="inlineStr">
        <is>
          <t>yes</t>
        </is>
      </c>
      <c r="X279" s="48" t="inlineStr">
        <is>
          <t>not found</t>
        </is>
      </c>
      <c r="Y279" s="48" t="inlineStr">
        <is>
          <t>yes</t>
        </is>
      </c>
      <c r="Z279" s="53" t="inlineStr">
        <is>
          <t>B</t>
        </is>
      </c>
      <c r="AA279" s="53" t="inlineStr">
        <is>
          <t>Standard road area/main or collector road, or up to 3 lanes → cost class B.</t>
        </is>
      </c>
      <c r="AB279" s="168">
        <f>Sources!$C$17</f>
        <v/>
      </c>
      <c r="AC279" s="169">
        <f>Sources!$C$7</f>
        <v/>
      </c>
      <c r="AD279" s="170">
        <f>Sources!$C$8</f>
        <v/>
      </c>
      <c r="AE279" s="169">
        <f>Sources!$C$9</f>
        <v/>
      </c>
      <c r="AF279" s="167">
        <f>R279*AC279*Sources!$C$13</f>
        <v/>
      </c>
      <c r="AG279" s="168">
        <f>R279*AD279*Sources!$C$13</f>
        <v/>
      </c>
      <c r="AH279" s="167">
        <f>R279*AE279*Sources!$C$13</f>
        <v/>
      </c>
      <c r="AI279" s="47">
        <f>1+COUNTIFS($D$7:$D$406,D279,$Q$7:$Q$406,"&gt;"&amp;Q279)</f>
        <v/>
      </c>
      <c r="AJ279" s="47">
        <f>COUNTIF($D$7:$D$406,D279)</f>
        <v/>
      </c>
      <c r="AK279" s="168">
        <f>SUMIF($D$7:$D$406,D279,$Q$7:$Q$406)</f>
        <v/>
      </c>
      <c r="AL279" s="48" t="inlineStr">
        <is>
          <t>https://www.openstreetmap.org/?mlat=51.0127265&amp;mlon=13.8100588#map=19/51.0127265/13.8100588</t>
        </is>
      </c>
    </row>
    <row r="280" ht="15" customHeight="1" s="94">
      <c r="A280" s="47" t="n">
        <v>274</v>
      </c>
      <c r="B280" s="48" t="inlineStr">
        <is>
          <t>O0639</t>
        </is>
      </c>
      <c r="C280" s="48" t="inlineStr">
        <is>
          <t>Jagdweg / Freiberger Straße</t>
        </is>
      </c>
      <c r="D280" s="48" t="inlineStr">
        <is>
          <t>Berufliches Schulzentrum für Wirtschaft "Franz Ludwig Gehe"</t>
        </is>
      </c>
      <c r="E280" s="48" t="inlineStr">
        <is>
          <t>Freiberger Straße 30, 01159 Dresden</t>
        </is>
      </c>
      <c r="F280" s="48" t="inlineStr">
        <is>
          <t>Dresden</t>
        </is>
      </c>
      <c r="G280" s="165" t="n">
        <v>189.4</v>
      </c>
      <c r="H280" s="166" t="n">
        <v>13.7150469283334</v>
      </c>
      <c r="I280" s="166" t="n">
        <v>51.0477999633334</v>
      </c>
      <c r="J280" s="47">
        <f>COUNTIF(Accident_Events!$B$5:$B$4031,B280)</f>
        <v/>
      </c>
      <c r="K280" s="47">
        <f>COUNTIFS(Accident_Events!$B$5:$B$4031,B280,Accident_Events!$G$5:$G$4031,1)</f>
        <v/>
      </c>
      <c r="L280" s="47">
        <f>COUNTIFS(Accident_Events!$B$5:$B$4031,B280,Accident_Events!$G$5:$G$4031,2)</f>
        <v/>
      </c>
      <c r="M280" s="47">
        <f>COUNTIFS(Accident_Events!$B$5:$B$4031,B280,Accident_Events!$G$5:$G$4031,3)</f>
        <v/>
      </c>
      <c r="N280" s="167">
        <f>K280*Sources!$F$24</f>
        <v/>
      </c>
      <c r="O280" s="167">
        <f>L280*Sources!$F$25</f>
        <v/>
      </c>
      <c r="P280" s="167">
        <f>M280*Sources!$F$26</f>
        <v/>
      </c>
      <c r="Q280" s="168">
        <f>SUM(N280:P280)</f>
        <v/>
      </c>
      <c r="R280" s="167">
        <f>Q280/Sources!$C$6</f>
        <v/>
      </c>
      <c r="S280" s="48" t="inlineStr">
        <is>
          <t>Collector/connecting road</t>
        </is>
      </c>
      <c r="T280" s="48" t="inlineStr">
        <is>
          <t>Junction</t>
        </is>
      </c>
      <c r="U280" s="48" t="n">
        <v>4</v>
      </c>
      <c r="V280" s="48" t="inlineStr">
        <is>
          <t>not found</t>
        </is>
      </c>
      <c r="W280" s="48" t="inlineStr">
        <is>
          <t>not found</t>
        </is>
      </c>
      <c r="X280" s="48" t="inlineStr">
        <is>
          <t>not found</t>
        </is>
      </c>
      <c r="Y280" s="48" t="inlineStr">
        <is>
          <t>not found</t>
        </is>
      </c>
      <c r="Z280" s="53" t="inlineStr">
        <is>
          <t>C</t>
        </is>
      </c>
      <c r="AA280" s="53" t="inlineStr">
        <is>
          <t>4 or more lanes: large road cross-section → cost class C.</t>
        </is>
      </c>
      <c r="AB280" s="168">
        <f>Sources!$C$17</f>
        <v/>
      </c>
      <c r="AC280" s="169">
        <f>Sources!$C$7</f>
        <v/>
      </c>
      <c r="AD280" s="170">
        <f>Sources!$C$8</f>
        <v/>
      </c>
      <c r="AE280" s="169">
        <f>Sources!$C$9</f>
        <v/>
      </c>
      <c r="AF280" s="167">
        <f>R280*AC280*Sources!$C$13</f>
        <v/>
      </c>
      <c r="AG280" s="168">
        <f>R280*AD280*Sources!$C$13</f>
        <v/>
      </c>
      <c r="AH280" s="167">
        <f>R280*AE280*Sources!$C$13</f>
        <v/>
      </c>
      <c r="AI280" s="47">
        <f>1+COUNTIFS($D$7:$D$406,D280,$Q$7:$Q$406,"&gt;"&amp;Q280)</f>
        <v/>
      </c>
      <c r="AJ280" s="47">
        <f>COUNTIF($D$7:$D$406,D280)</f>
        <v/>
      </c>
      <c r="AK280" s="168">
        <f>SUMIF($D$7:$D$406,D280,$Q$7:$Q$406)</f>
        <v/>
      </c>
      <c r="AL280" s="48" t="inlineStr">
        <is>
          <t>https://www.openstreetmap.org/?mlat=51.0478000&amp;mlon=13.7150469#map=19/51.0478000/13.7150469</t>
        </is>
      </c>
    </row>
    <row r="281" ht="15" customHeight="1" s="94">
      <c r="A281" s="47" t="n">
        <v>275</v>
      </c>
      <c r="B281" s="48" t="inlineStr">
        <is>
          <t>O0725</t>
        </is>
      </c>
      <c r="C281" s="48" t="inlineStr">
        <is>
          <t>Laubestraße / Bertolt-Brecht-Allee</t>
        </is>
      </c>
      <c r="D281" s="48" t="inlineStr">
        <is>
          <t>Freie Montessorischule Huckepack e.V. Berufsschule mit zweijährigem Berufsvorbereitungsjahr für Schüler mit dem Förderschwerpunkt geistige Entwicklung (Schule in freier Trägerschaft)</t>
        </is>
      </c>
      <c r="E281" s="48" t="inlineStr">
        <is>
          <t>Maria-Montessori-Weg 4, 01309 Dresden</t>
        </is>
      </c>
      <c r="F281" s="48" t="inlineStr">
        <is>
          <t>Dresden</t>
        </is>
      </c>
      <c r="G281" s="165" t="n">
        <v>405.1</v>
      </c>
      <c r="H281" s="166" t="n">
        <v>13.7803018820001</v>
      </c>
      <c r="I281" s="166" t="n">
        <v>51.042217324</v>
      </c>
      <c r="J281" s="47">
        <f>COUNTIF(Accident_Events!$B$5:$B$4031,B281)</f>
        <v/>
      </c>
      <c r="K281" s="47">
        <f>COUNTIFS(Accident_Events!$B$5:$B$4031,B281,Accident_Events!$G$5:$G$4031,1)</f>
        <v/>
      </c>
      <c r="L281" s="47">
        <f>COUNTIFS(Accident_Events!$B$5:$B$4031,B281,Accident_Events!$G$5:$G$4031,2)</f>
        <v/>
      </c>
      <c r="M281" s="47">
        <f>COUNTIFS(Accident_Events!$B$5:$B$4031,B281,Accident_Events!$G$5:$G$4031,3)</f>
        <v/>
      </c>
      <c r="N281" s="167">
        <f>K281*Sources!$F$24</f>
        <v/>
      </c>
      <c r="O281" s="167">
        <f>L281*Sources!$F$25</f>
        <v/>
      </c>
      <c r="P281" s="167">
        <f>M281*Sources!$F$26</f>
        <v/>
      </c>
      <c r="Q281" s="168">
        <f>SUM(N281:P281)</f>
        <v/>
      </c>
      <c r="R281" s="167">
        <f>Q281/Sources!$C$6</f>
        <v/>
      </c>
      <c r="S281" s="48" t="inlineStr">
        <is>
          <t>Collector/connecting road</t>
        </is>
      </c>
      <c r="T281" s="48" t="inlineStr">
        <is>
          <t>Junction</t>
        </is>
      </c>
      <c r="U281" s="48" t="inlineStr">
        <is>
          <t>not tagged</t>
        </is>
      </c>
      <c r="V281" s="48" t="inlineStr">
        <is>
          <t>not found</t>
        </is>
      </c>
      <c r="W281" s="48" t="inlineStr">
        <is>
          <t>yes</t>
        </is>
      </c>
      <c r="X281" s="48" t="inlineStr">
        <is>
          <t>not found</t>
        </is>
      </c>
      <c r="Y281" s="48" t="inlineStr">
        <is>
          <t>yes</t>
        </is>
      </c>
      <c r="Z281" s="53" t="inlineStr">
        <is>
          <t>unclear</t>
        </is>
      </c>
      <c r="AA281" s="53" t="inlineStr">
        <is>
          <t>Lane count in OSM is not numerically reliable; municipal assessment required.</t>
        </is>
      </c>
      <c r="AB281" s="168">
        <f>Sources!$C$17</f>
        <v/>
      </c>
      <c r="AC281" s="169">
        <f>Sources!$C$7</f>
        <v/>
      </c>
      <c r="AD281" s="170">
        <f>Sources!$C$8</f>
        <v/>
      </c>
      <c r="AE281" s="169">
        <f>Sources!$C$9</f>
        <v/>
      </c>
      <c r="AF281" s="167">
        <f>R281*AC281*Sources!$C$13</f>
        <v/>
      </c>
      <c r="AG281" s="168">
        <f>R281*AD281*Sources!$C$13</f>
        <v/>
      </c>
      <c r="AH281" s="167">
        <f>R281*AE281*Sources!$C$13</f>
        <v/>
      </c>
      <c r="AI281" s="47">
        <f>1+COUNTIFS($D$7:$D$406,D281,$Q$7:$Q$406,"&gt;"&amp;Q281)</f>
        <v/>
      </c>
      <c r="AJ281" s="47">
        <f>COUNTIF($D$7:$D$406,D281)</f>
        <v/>
      </c>
      <c r="AK281" s="168">
        <f>SUMIF($D$7:$D$406,D281,$Q$7:$Q$406)</f>
        <v/>
      </c>
      <c r="AL281" s="48" t="inlineStr">
        <is>
          <t>https://www.openstreetmap.org/?mlat=51.0422173&amp;mlon=13.7803019#map=19/51.0422173/13.7803019</t>
        </is>
      </c>
    </row>
    <row r="282" ht="15" customHeight="1" s="94">
      <c r="A282" s="47" t="n">
        <v>276</v>
      </c>
      <c r="B282" s="48" t="inlineStr">
        <is>
          <t>O0784</t>
        </is>
      </c>
      <c r="C282" s="48" t="inlineStr">
        <is>
          <t>Stauffenbergallee / Olbrichtplatz</t>
        </is>
      </c>
      <c r="D282" s="48" t="inlineStr">
        <is>
          <t>Gemeinschaftsschule Campus Cordis</t>
        </is>
      </c>
      <c r="E282" s="48" t="inlineStr">
        <is>
          <t>Stauffenbergallee 8, 01099 Dresden</t>
        </is>
      </c>
      <c r="F282" s="48" t="inlineStr">
        <is>
          <t>Dresden</t>
        </is>
      </c>
      <c r="G282" s="165" t="n">
        <v>264.3</v>
      </c>
      <c r="H282" s="166" t="n">
        <v>13.7578869565001</v>
      </c>
      <c r="I282" s="166" t="n">
        <v>51.0758756765001</v>
      </c>
      <c r="J282" s="47">
        <f>COUNTIF(Accident_Events!$B$5:$B$4031,B282)</f>
        <v/>
      </c>
      <c r="K282" s="47">
        <f>COUNTIFS(Accident_Events!$B$5:$B$4031,B282,Accident_Events!$G$5:$G$4031,1)</f>
        <v/>
      </c>
      <c r="L282" s="47">
        <f>COUNTIFS(Accident_Events!$B$5:$B$4031,B282,Accident_Events!$G$5:$G$4031,2)</f>
        <v/>
      </c>
      <c r="M282" s="47">
        <f>COUNTIFS(Accident_Events!$B$5:$B$4031,B282,Accident_Events!$G$5:$G$4031,3)</f>
        <v/>
      </c>
      <c r="N282" s="167">
        <f>K282*Sources!$F$24</f>
        <v/>
      </c>
      <c r="O282" s="167">
        <f>L282*Sources!$F$25</f>
        <v/>
      </c>
      <c r="P282" s="167">
        <f>M282*Sources!$F$26</f>
        <v/>
      </c>
      <c r="Q282" s="168">
        <f>SUM(N282:P282)</f>
        <v/>
      </c>
      <c r="R282" s="167">
        <f>Q282/Sources!$C$6</f>
        <v/>
      </c>
      <c r="S282" s="48" t="inlineStr">
        <is>
          <t>Important main/connecting road</t>
        </is>
      </c>
      <c r="T282" s="48" t="inlineStr">
        <is>
          <t>Junction</t>
        </is>
      </c>
      <c r="U282" s="48" t="n">
        <v>6</v>
      </c>
      <c r="V282" s="48" t="inlineStr">
        <is>
          <t>yes</t>
        </is>
      </c>
      <c r="W282" s="48" t="inlineStr">
        <is>
          <t>yes</t>
        </is>
      </c>
      <c r="X282" s="48" t="inlineStr">
        <is>
          <t>yes</t>
        </is>
      </c>
      <c r="Y282" s="48" t="inlineStr">
        <is>
          <t>not found</t>
        </is>
      </c>
      <c r="Z282" s="53" t="inlineStr">
        <is>
          <t>C</t>
        </is>
      </c>
      <c r="AA282" s="53" t="inlineStr">
        <is>
          <t>4 or more lanes: large road cross-section → cost class C.</t>
        </is>
      </c>
      <c r="AB282" s="168">
        <f>Sources!$C$17</f>
        <v/>
      </c>
      <c r="AC282" s="169">
        <f>Sources!$C$7</f>
        <v/>
      </c>
      <c r="AD282" s="170">
        <f>Sources!$C$8</f>
        <v/>
      </c>
      <c r="AE282" s="169">
        <f>Sources!$C$9</f>
        <v/>
      </c>
      <c r="AF282" s="167">
        <f>R282*AC282*Sources!$C$13</f>
        <v/>
      </c>
      <c r="AG282" s="168">
        <f>R282*AD282*Sources!$C$13</f>
        <v/>
      </c>
      <c r="AH282" s="167">
        <f>R282*AE282*Sources!$C$13</f>
        <v/>
      </c>
      <c r="AI282" s="47">
        <f>1+COUNTIFS($D$7:$D$406,D282,$Q$7:$Q$406,"&gt;"&amp;Q282)</f>
        <v/>
      </c>
      <c r="AJ282" s="47">
        <f>COUNTIF($D$7:$D$406,D282)</f>
        <v/>
      </c>
      <c r="AK282" s="168">
        <f>SUMIF($D$7:$D$406,D282,$Q$7:$Q$406)</f>
        <v/>
      </c>
      <c r="AL282" s="48" t="inlineStr">
        <is>
          <t>https://www.openstreetmap.org/?mlat=51.0758757&amp;mlon=13.7578870#map=19/51.0758757/13.7578870</t>
        </is>
      </c>
    </row>
    <row r="283" ht="15" customHeight="1" s="94">
      <c r="A283" s="47" t="n">
        <v>277</v>
      </c>
      <c r="B283" s="48" t="inlineStr">
        <is>
          <t>O0893</t>
        </is>
      </c>
      <c r="C283" s="48" t="inlineStr">
        <is>
          <t>Thomaestraße / Striesener Straße</t>
        </is>
      </c>
      <c r="D283" s="48" t="inlineStr">
        <is>
          <t>Medizinische Berufsfachschule am Krankenhaus St. Joseph-Stift Dresden (Schule in freier Trägerschaft)</t>
        </is>
      </c>
      <c r="E283" s="48" t="inlineStr">
        <is>
          <t>Wintergartenstraße 15-17, 01307 Dresden</t>
        </is>
      </c>
      <c r="F283" s="48" t="inlineStr">
        <is>
          <t>Dresden</t>
        </is>
      </c>
      <c r="G283" s="165" t="n">
        <v>443.3</v>
      </c>
      <c r="H283" s="166" t="n">
        <v>13.7682473685</v>
      </c>
      <c r="I283" s="166" t="n">
        <v>51.0479689495001</v>
      </c>
      <c r="J283" s="47">
        <f>COUNTIF(Accident_Events!$B$5:$B$4031,B283)</f>
        <v/>
      </c>
      <c r="K283" s="47">
        <f>COUNTIFS(Accident_Events!$B$5:$B$4031,B283,Accident_Events!$G$5:$G$4031,1)</f>
        <v/>
      </c>
      <c r="L283" s="47">
        <f>COUNTIFS(Accident_Events!$B$5:$B$4031,B283,Accident_Events!$G$5:$G$4031,2)</f>
        <v/>
      </c>
      <c r="M283" s="47">
        <f>COUNTIFS(Accident_Events!$B$5:$B$4031,B283,Accident_Events!$G$5:$G$4031,3)</f>
        <v/>
      </c>
      <c r="N283" s="167">
        <f>K283*Sources!$F$24</f>
        <v/>
      </c>
      <c r="O283" s="167">
        <f>L283*Sources!$F$25</f>
        <v/>
      </c>
      <c r="P283" s="167">
        <f>M283*Sources!$F$26</f>
        <v/>
      </c>
      <c r="Q283" s="168">
        <f>SUM(N283:P283)</f>
        <v/>
      </c>
      <c r="R283" s="167">
        <f>Q283/Sources!$C$6</f>
        <v/>
      </c>
      <c r="S283" s="48" t="inlineStr">
        <is>
          <t>Important main/connecting road</t>
        </is>
      </c>
      <c r="T283" s="48" t="inlineStr">
        <is>
          <t>Junction</t>
        </is>
      </c>
      <c r="U283" s="48" t="n">
        <v>2</v>
      </c>
      <c r="V283" s="48" t="inlineStr">
        <is>
          <t>not found</t>
        </is>
      </c>
      <c r="W283" s="48" t="inlineStr">
        <is>
          <t>yes</t>
        </is>
      </c>
      <c r="X283" s="48" t="inlineStr">
        <is>
          <t>not found</t>
        </is>
      </c>
      <c r="Y283" s="48" t="inlineStr">
        <is>
          <t>yes</t>
        </is>
      </c>
      <c r="Z283" s="53" t="inlineStr">
        <is>
          <t>B</t>
        </is>
      </c>
      <c r="AA283" s="53" t="inlineStr">
        <is>
          <t>Standard road area/main or collector road, or up to 3 lanes → cost class B.</t>
        </is>
      </c>
      <c r="AB283" s="168">
        <f>Sources!$C$17</f>
        <v/>
      </c>
      <c r="AC283" s="169">
        <f>Sources!$C$7</f>
        <v/>
      </c>
      <c r="AD283" s="170">
        <f>Sources!$C$8</f>
        <v/>
      </c>
      <c r="AE283" s="169">
        <f>Sources!$C$9</f>
        <v/>
      </c>
      <c r="AF283" s="167">
        <f>R283*AC283*Sources!$C$13</f>
        <v/>
      </c>
      <c r="AG283" s="168">
        <f>R283*AD283*Sources!$C$13</f>
        <v/>
      </c>
      <c r="AH283" s="167">
        <f>R283*AE283*Sources!$C$13</f>
        <v/>
      </c>
      <c r="AI283" s="47">
        <f>1+COUNTIFS($D$7:$D$406,D283,$Q$7:$Q$406,"&gt;"&amp;Q283)</f>
        <v/>
      </c>
      <c r="AJ283" s="47">
        <f>COUNTIF($D$7:$D$406,D283)</f>
        <v/>
      </c>
      <c r="AK283" s="168">
        <f>SUMIF($D$7:$D$406,D283,$Q$7:$Q$406)</f>
        <v/>
      </c>
      <c r="AL283" s="48" t="inlineStr">
        <is>
          <t>https://www.openstreetmap.org/?mlat=51.0479689&amp;mlon=13.7682474#map=19/51.0479689/13.7682474</t>
        </is>
      </c>
    </row>
    <row r="284" ht="15" customHeight="1" s="94">
      <c r="A284" s="47" t="n">
        <v>278</v>
      </c>
      <c r="B284" s="48" t="inlineStr">
        <is>
          <t>O0958</t>
        </is>
      </c>
      <c r="C284" s="48" t="inlineStr">
        <is>
          <t>Junghansstraße / Glashütter Straße</t>
        </is>
      </c>
      <c r="D284" s="48" t="inlineStr">
        <is>
          <t>St. Franziskus Schule Schulzentrum zur Förderung des Lernens und der geistigen Entwicklung mit dem Förderschwerpunkt Lernen (Schule in freier Trägerschaft)</t>
        </is>
      </c>
      <c r="E284" s="48" t="inlineStr">
        <is>
          <t>Dornblüthstraße 31, 01277 Dresden</t>
        </is>
      </c>
      <c r="F284" s="48" t="inlineStr">
        <is>
          <t>Dresden</t>
        </is>
      </c>
      <c r="G284" s="165" t="n">
        <v>215.9</v>
      </c>
      <c r="H284" s="166" t="n">
        <v>13.7968249690001</v>
      </c>
      <c r="I284" s="166" t="n">
        <v>51.0414852050001</v>
      </c>
      <c r="J284" s="47">
        <f>COUNTIF(Accident_Events!$B$5:$B$4031,B284)</f>
        <v/>
      </c>
      <c r="K284" s="47">
        <f>COUNTIFS(Accident_Events!$B$5:$B$4031,B284,Accident_Events!$G$5:$G$4031,1)</f>
        <v/>
      </c>
      <c r="L284" s="47">
        <f>COUNTIFS(Accident_Events!$B$5:$B$4031,B284,Accident_Events!$G$5:$G$4031,2)</f>
        <v/>
      </c>
      <c r="M284" s="47">
        <f>COUNTIFS(Accident_Events!$B$5:$B$4031,B284,Accident_Events!$G$5:$G$4031,3)</f>
        <v/>
      </c>
      <c r="N284" s="167">
        <f>K284*Sources!$F$24</f>
        <v/>
      </c>
      <c r="O284" s="167">
        <f>L284*Sources!$F$25</f>
        <v/>
      </c>
      <c r="P284" s="167">
        <f>M284*Sources!$F$26</f>
        <v/>
      </c>
      <c r="Q284" s="168">
        <f>SUM(N284:P284)</f>
        <v/>
      </c>
      <c r="R284" s="167">
        <f>Q284/Sources!$C$6</f>
        <v/>
      </c>
      <c r="S284" s="48" t="inlineStr">
        <is>
          <t>Residential road</t>
        </is>
      </c>
      <c r="T284" s="48" t="inlineStr">
        <is>
          <t>Junction</t>
        </is>
      </c>
      <c r="U284" s="48" t="inlineStr">
        <is>
          <t>not tagged</t>
        </is>
      </c>
      <c r="V284" s="48" t="inlineStr">
        <is>
          <t>not found</t>
        </is>
      </c>
      <c r="W284" s="48" t="inlineStr">
        <is>
          <t>not found</t>
        </is>
      </c>
      <c r="X284" s="48" t="inlineStr">
        <is>
          <t>not found</t>
        </is>
      </c>
      <c r="Y284" s="48" t="inlineStr">
        <is>
          <t>not found</t>
        </is>
      </c>
      <c r="Z284" s="53" t="inlineStr">
        <is>
          <t>unclear</t>
        </is>
      </c>
      <c r="AA284" s="53" t="inlineStr">
        <is>
          <t>Lane count in OSM is not numerically reliable; municipal assessment required.</t>
        </is>
      </c>
      <c r="AB284" s="168">
        <f>Sources!$C$17</f>
        <v/>
      </c>
      <c r="AC284" s="169">
        <f>Sources!$C$7</f>
        <v/>
      </c>
      <c r="AD284" s="170">
        <f>Sources!$C$8</f>
        <v/>
      </c>
      <c r="AE284" s="169">
        <f>Sources!$C$9</f>
        <v/>
      </c>
      <c r="AF284" s="167">
        <f>R284*AC284*Sources!$C$13</f>
        <v/>
      </c>
      <c r="AG284" s="168">
        <f>R284*AD284*Sources!$C$13</f>
        <v/>
      </c>
      <c r="AH284" s="167">
        <f>R284*AE284*Sources!$C$13</f>
        <v/>
      </c>
      <c r="AI284" s="47">
        <f>1+COUNTIFS($D$7:$D$406,D284,$Q$7:$Q$406,"&gt;"&amp;Q284)</f>
        <v/>
      </c>
      <c r="AJ284" s="47">
        <f>COUNTIF($D$7:$D$406,D284)</f>
        <v/>
      </c>
      <c r="AK284" s="168">
        <f>SUMIF($D$7:$D$406,D284,$Q$7:$Q$406)</f>
        <v/>
      </c>
      <c r="AL284" s="48" t="inlineStr">
        <is>
          <t>https://www.openstreetmap.org/?mlat=51.0414852&amp;mlon=13.7968250#map=19/51.0414852/13.7968250</t>
        </is>
      </c>
    </row>
    <row r="285" ht="15" customHeight="1" s="94">
      <c r="A285" s="47" t="n">
        <v>279</v>
      </c>
      <c r="B285" s="48" t="inlineStr">
        <is>
          <t>O1023</t>
        </is>
      </c>
      <c r="C285" s="48" t="inlineStr">
        <is>
          <t>Zittauer Straße / Hauptstraße</t>
        </is>
      </c>
      <c r="D285" s="48" t="inlineStr">
        <is>
          <t>Förderzentrum Oberland "Albert Schweitzer" Schule mit den Förderschwerpunkten Lernen und emotionale und soziale Entwicklung</t>
        </is>
      </c>
      <c r="E285" s="48" t="inlineStr">
        <is>
          <t>Friedrich-Ebert-Straße 27, 02730 Ebersbach-Neugersdorf</t>
        </is>
      </c>
      <c r="F285" s="48" t="inlineStr">
        <is>
          <t>Ebersbach-Neugersdorf</t>
        </is>
      </c>
      <c r="G285" s="165" t="n">
        <v>334.9</v>
      </c>
      <c r="H285" s="166" t="n">
        <v>14.610443015</v>
      </c>
      <c r="I285" s="166" t="n">
        <v>50.9804416210001</v>
      </c>
      <c r="J285" s="47">
        <f>COUNTIF(Accident_Events!$B$5:$B$4031,B285)</f>
        <v/>
      </c>
      <c r="K285" s="47">
        <f>COUNTIFS(Accident_Events!$B$5:$B$4031,B285,Accident_Events!$G$5:$G$4031,1)</f>
        <v/>
      </c>
      <c r="L285" s="47">
        <f>COUNTIFS(Accident_Events!$B$5:$B$4031,B285,Accident_Events!$G$5:$G$4031,2)</f>
        <v/>
      </c>
      <c r="M285" s="47">
        <f>COUNTIFS(Accident_Events!$B$5:$B$4031,B285,Accident_Events!$G$5:$G$4031,3)</f>
        <v/>
      </c>
      <c r="N285" s="167">
        <f>K285*Sources!$F$24</f>
        <v/>
      </c>
      <c r="O285" s="167">
        <f>L285*Sources!$F$25</f>
        <v/>
      </c>
      <c r="P285" s="167">
        <f>M285*Sources!$F$26</f>
        <v/>
      </c>
      <c r="Q285" s="168">
        <f>SUM(N285:P285)</f>
        <v/>
      </c>
      <c r="R285" s="167">
        <f>Q285/Sources!$C$6</f>
        <v/>
      </c>
      <c r="S285" s="48" t="inlineStr">
        <is>
          <t>Collector/connecting road</t>
        </is>
      </c>
      <c r="T285" s="48" t="inlineStr">
        <is>
          <t>Junction</t>
        </is>
      </c>
      <c r="U285" s="48" t="inlineStr">
        <is>
          <t>not tagged</t>
        </is>
      </c>
      <c r="V285" s="48" t="inlineStr">
        <is>
          <t>yes</t>
        </is>
      </c>
      <c r="W285" s="48" t="inlineStr">
        <is>
          <t>yes</t>
        </is>
      </c>
      <c r="X285" s="48" t="inlineStr">
        <is>
          <t>not found</t>
        </is>
      </c>
      <c r="Y285" s="48" t="inlineStr">
        <is>
          <t>not found</t>
        </is>
      </c>
      <c r="Z285" s="53" t="inlineStr">
        <is>
          <t>unclear</t>
        </is>
      </c>
      <c r="AA285" s="53" t="inlineStr">
        <is>
          <t>Lane count in OSM is not numerically reliable; municipal assessment required.</t>
        </is>
      </c>
      <c r="AB285" s="168">
        <f>Sources!$C$17</f>
        <v/>
      </c>
      <c r="AC285" s="169">
        <f>Sources!$C$7</f>
        <v/>
      </c>
      <c r="AD285" s="170">
        <f>Sources!$C$8</f>
        <v/>
      </c>
      <c r="AE285" s="169">
        <f>Sources!$C$9</f>
        <v/>
      </c>
      <c r="AF285" s="167">
        <f>R285*AC285*Sources!$C$13</f>
        <v/>
      </c>
      <c r="AG285" s="168">
        <f>R285*AD285*Sources!$C$13</f>
        <v/>
      </c>
      <c r="AH285" s="167">
        <f>R285*AE285*Sources!$C$13</f>
        <v/>
      </c>
      <c r="AI285" s="47">
        <f>1+COUNTIFS($D$7:$D$406,D285,$Q$7:$Q$406,"&gt;"&amp;Q285)</f>
        <v/>
      </c>
      <c r="AJ285" s="47">
        <f>COUNTIF($D$7:$D$406,D285)</f>
        <v/>
      </c>
      <c r="AK285" s="168">
        <f>SUMIF($D$7:$D$406,D285,$Q$7:$Q$406)</f>
        <v/>
      </c>
      <c r="AL285" s="48" t="inlineStr">
        <is>
          <t>https://www.openstreetmap.org/?mlat=50.9804416&amp;mlon=14.6104430#map=19/50.9804416/14.6104430</t>
        </is>
      </c>
    </row>
    <row r="286" ht="15" customHeight="1" s="94">
      <c r="A286" s="47" t="n">
        <v>280</v>
      </c>
      <c r="B286" s="48" t="inlineStr">
        <is>
          <t>O1031</t>
        </is>
      </c>
      <c r="C286" s="48" t="inlineStr">
        <is>
          <t>Torgauer Landstraße / Gabelweg</t>
        </is>
      </c>
      <c r="D286" s="48" t="inlineStr">
        <is>
          <t>Martin-Rinckart-Gymnasium Eilenburg</t>
        </is>
      </c>
      <c r="E286" s="48" t="inlineStr">
        <is>
          <t>Hochhausstraße 49, 04838 Eilenburg</t>
        </is>
      </c>
      <c r="F286" s="48" t="inlineStr">
        <is>
          <t>Eilenburg</t>
        </is>
      </c>
      <c r="G286" s="165" t="n">
        <v>132.3</v>
      </c>
      <c r="H286" s="166" t="n">
        <v>12.6637556220001</v>
      </c>
      <c r="I286" s="166" t="n">
        <v>51.467284868</v>
      </c>
      <c r="J286" s="47">
        <f>COUNTIF(Accident_Events!$B$5:$B$4031,B286)</f>
        <v/>
      </c>
      <c r="K286" s="47">
        <f>COUNTIFS(Accident_Events!$B$5:$B$4031,B286,Accident_Events!$G$5:$G$4031,1)</f>
        <v/>
      </c>
      <c r="L286" s="47">
        <f>COUNTIFS(Accident_Events!$B$5:$B$4031,B286,Accident_Events!$G$5:$G$4031,2)</f>
        <v/>
      </c>
      <c r="M286" s="47">
        <f>COUNTIFS(Accident_Events!$B$5:$B$4031,B286,Accident_Events!$G$5:$G$4031,3)</f>
        <v/>
      </c>
      <c r="N286" s="167">
        <f>K286*Sources!$F$24</f>
        <v/>
      </c>
      <c r="O286" s="167">
        <f>L286*Sources!$F$25</f>
        <v/>
      </c>
      <c r="P286" s="167">
        <f>M286*Sources!$F$26</f>
        <v/>
      </c>
      <c r="Q286" s="168">
        <f>SUM(N286:P286)</f>
        <v/>
      </c>
      <c r="R286" s="167">
        <f>Q286/Sources!$C$6</f>
        <v/>
      </c>
      <c r="S286" s="48" t="inlineStr">
        <is>
          <t>Important main/connecting road</t>
        </is>
      </c>
      <c r="T286" s="48" t="inlineStr">
        <is>
          <t>Junction</t>
        </is>
      </c>
      <c r="U286" s="48" t="inlineStr">
        <is>
          <t>not tagged</t>
        </is>
      </c>
      <c r="V286" s="48" t="inlineStr">
        <is>
          <t>yes</t>
        </is>
      </c>
      <c r="W286" s="48" t="inlineStr">
        <is>
          <t>yes</t>
        </is>
      </c>
      <c r="X286" s="48" t="inlineStr">
        <is>
          <t>not found</t>
        </is>
      </c>
      <c r="Y286" s="48" t="inlineStr">
        <is>
          <t>yes</t>
        </is>
      </c>
      <c r="Z286" s="53" t="inlineStr">
        <is>
          <t>unclear</t>
        </is>
      </c>
      <c r="AA286" s="53" t="inlineStr">
        <is>
          <t>Lane count in OSM is not numerically reliable; municipal assessment required.</t>
        </is>
      </c>
      <c r="AB286" s="168">
        <f>Sources!$C$17</f>
        <v/>
      </c>
      <c r="AC286" s="169">
        <f>Sources!$C$7</f>
        <v/>
      </c>
      <c r="AD286" s="170">
        <f>Sources!$C$8</f>
        <v/>
      </c>
      <c r="AE286" s="169">
        <f>Sources!$C$9</f>
        <v/>
      </c>
      <c r="AF286" s="167">
        <f>R286*AC286*Sources!$C$13</f>
        <v/>
      </c>
      <c r="AG286" s="168">
        <f>R286*AD286*Sources!$C$13</f>
        <v/>
      </c>
      <c r="AH286" s="167">
        <f>R286*AE286*Sources!$C$13</f>
        <v/>
      </c>
      <c r="AI286" s="47">
        <f>1+COUNTIFS($D$7:$D$406,D286,$Q$7:$Q$406,"&gt;"&amp;Q286)</f>
        <v/>
      </c>
      <c r="AJ286" s="47">
        <f>COUNTIF($D$7:$D$406,D286)</f>
        <v/>
      </c>
      <c r="AK286" s="168">
        <f>SUMIF($D$7:$D$406,D286,$Q$7:$Q$406)</f>
        <v/>
      </c>
      <c r="AL286" s="48" t="inlineStr">
        <is>
          <t>https://www.openstreetmap.org/?mlat=51.4672849&amp;mlon=12.6637556#map=19/51.4672849/12.6637556</t>
        </is>
      </c>
    </row>
    <row r="287" ht="15" customHeight="1" s="94">
      <c r="A287" s="47" t="n">
        <v>281</v>
      </c>
      <c r="B287" s="48" t="inlineStr">
        <is>
          <t>O1158</t>
        </is>
      </c>
      <c r="C287" s="48" t="inlineStr">
        <is>
          <t>Dr.-Kahlbaum-Allee / James-von-Moltke-Straße</t>
        </is>
      </c>
      <c r="D287" s="48" t="inlineStr">
        <is>
          <t>Joliot-Curie-Gymnasium Görlitz</t>
        </is>
      </c>
      <c r="E287" s="48" t="inlineStr">
        <is>
          <t>Wilhelmsplatz 5, 02826 Görlitz</t>
        </is>
      </c>
      <c r="F287" s="48" t="inlineStr">
        <is>
          <t>Görlitz</t>
        </is>
      </c>
      <c r="G287" s="165" t="n">
        <v>442</v>
      </c>
      <c r="H287" s="166" t="n">
        <v>14.9908167290001</v>
      </c>
      <c r="I287" s="166" t="n">
        <v>51.1450662</v>
      </c>
      <c r="J287" s="47">
        <f>COUNTIF(Accident_Events!$B$5:$B$4031,B287)</f>
        <v/>
      </c>
      <c r="K287" s="47">
        <f>COUNTIFS(Accident_Events!$B$5:$B$4031,B287,Accident_Events!$G$5:$G$4031,1)</f>
        <v/>
      </c>
      <c r="L287" s="47">
        <f>COUNTIFS(Accident_Events!$B$5:$B$4031,B287,Accident_Events!$G$5:$G$4031,2)</f>
        <v/>
      </c>
      <c r="M287" s="47">
        <f>COUNTIFS(Accident_Events!$B$5:$B$4031,B287,Accident_Events!$G$5:$G$4031,3)</f>
        <v/>
      </c>
      <c r="N287" s="167">
        <f>K287*Sources!$F$24</f>
        <v/>
      </c>
      <c r="O287" s="167">
        <f>L287*Sources!$F$25</f>
        <v/>
      </c>
      <c r="P287" s="167">
        <f>M287*Sources!$F$26</f>
        <v/>
      </c>
      <c r="Q287" s="168">
        <f>SUM(N287:P287)</f>
        <v/>
      </c>
      <c r="R287" s="167">
        <f>Q287/Sources!$C$6</f>
        <v/>
      </c>
      <c r="S287" s="48" t="inlineStr">
        <is>
          <t>Important main/connecting road</t>
        </is>
      </c>
      <c r="T287" s="48" t="inlineStr">
        <is>
          <t>Junction</t>
        </is>
      </c>
      <c r="U287" s="48" t="n">
        <v>2</v>
      </c>
      <c r="V287" s="48" t="inlineStr">
        <is>
          <t>yes</t>
        </is>
      </c>
      <c r="W287" s="48" t="inlineStr">
        <is>
          <t>yes</t>
        </is>
      </c>
      <c r="X287" s="48" t="inlineStr">
        <is>
          <t>not found</t>
        </is>
      </c>
      <c r="Y287" s="48" t="inlineStr">
        <is>
          <t>yes</t>
        </is>
      </c>
      <c r="Z287" s="53" t="inlineStr">
        <is>
          <t>B</t>
        </is>
      </c>
      <c r="AA287" s="53" t="inlineStr">
        <is>
          <t>Standard road area/main or collector road, or up to 3 lanes → cost class B.</t>
        </is>
      </c>
      <c r="AB287" s="168">
        <f>Sources!$C$17</f>
        <v/>
      </c>
      <c r="AC287" s="169">
        <f>Sources!$C$7</f>
        <v/>
      </c>
      <c r="AD287" s="170">
        <f>Sources!$C$8</f>
        <v/>
      </c>
      <c r="AE287" s="169">
        <f>Sources!$C$9</f>
        <v/>
      </c>
      <c r="AF287" s="167">
        <f>R287*AC287*Sources!$C$13</f>
        <v/>
      </c>
      <c r="AG287" s="168">
        <f>R287*AD287*Sources!$C$13</f>
        <v/>
      </c>
      <c r="AH287" s="167">
        <f>R287*AE287*Sources!$C$13</f>
        <v/>
      </c>
      <c r="AI287" s="47">
        <f>1+COUNTIFS($D$7:$D$406,D287,$Q$7:$Q$406,"&gt;"&amp;Q287)</f>
        <v/>
      </c>
      <c r="AJ287" s="47">
        <f>COUNTIF($D$7:$D$406,D287)</f>
        <v/>
      </c>
      <c r="AK287" s="168">
        <f>SUMIF($D$7:$D$406,D287,$Q$7:$Q$406)</f>
        <v/>
      </c>
      <c r="AL287" s="48" t="inlineStr">
        <is>
          <t>https://www.openstreetmap.org/?mlat=51.1450662&amp;mlon=14.9908167#map=19/51.1450662/14.9908167</t>
        </is>
      </c>
    </row>
    <row r="288" ht="15" customHeight="1" s="94">
      <c r="A288" s="47" t="n">
        <v>282</v>
      </c>
      <c r="B288" s="48" t="inlineStr">
        <is>
          <t>O1197</t>
        </is>
      </c>
      <c r="C288" s="48" t="inlineStr">
        <is>
          <t>Oststraße / Turnerstraße</t>
        </is>
      </c>
      <c r="D288" s="48" t="inlineStr">
        <is>
          <t>Karl-May-Grundschule</t>
        </is>
      </c>
      <c r="E288" s="48" t="inlineStr">
        <is>
          <t>Südstraße 16, 09337 Hohenstein-Ernstthal</t>
        </is>
      </c>
      <c r="F288" s="48" t="inlineStr">
        <is>
          <t>Hohenstein-Ernstthal</t>
        </is>
      </c>
      <c r="G288" s="165" t="n">
        <v>306.4</v>
      </c>
      <c r="H288" s="166" t="n">
        <v>12.728438302</v>
      </c>
      <c r="I288" s="166" t="n">
        <v>50.8017103540001</v>
      </c>
      <c r="J288" s="47">
        <f>COUNTIF(Accident_Events!$B$5:$B$4031,B288)</f>
        <v/>
      </c>
      <c r="K288" s="47">
        <f>COUNTIFS(Accident_Events!$B$5:$B$4031,B288,Accident_Events!$G$5:$G$4031,1)</f>
        <v/>
      </c>
      <c r="L288" s="47">
        <f>COUNTIFS(Accident_Events!$B$5:$B$4031,B288,Accident_Events!$G$5:$G$4031,2)</f>
        <v/>
      </c>
      <c r="M288" s="47">
        <f>COUNTIFS(Accident_Events!$B$5:$B$4031,B288,Accident_Events!$G$5:$G$4031,3)</f>
        <v/>
      </c>
      <c r="N288" s="167">
        <f>K288*Sources!$F$24</f>
        <v/>
      </c>
      <c r="O288" s="167">
        <f>L288*Sources!$F$25</f>
        <v/>
      </c>
      <c r="P288" s="167">
        <f>M288*Sources!$F$26</f>
        <v/>
      </c>
      <c r="Q288" s="168">
        <f>SUM(N288:P288)</f>
        <v/>
      </c>
      <c r="R288" s="167">
        <f>Q288/Sources!$C$6</f>
        <v/>
      </c>
      <c r="S288" s="48" t="inlineStr">
        <is>
          <t>Important main/connecting road</t>
        </is>
      </c>
      <c r="T288" s="48" t="inlineStr">
        <is>
          <t>Junction</t>
        </is>
      </c>
      <c r="U288" s="48" t="n">
        <v>3</v>
      </c>
      <c r="V288" s="48" t="inlineStr">
        <is>
          <t>yes</t>
        </is>
      </c>
      <c r="W288" s="48" t="inlineStr">
        <is>
          <t>yes</t>
        </is>
      </c>
      <c r="X288" s="48" t="inlineStr">
        <is>
          <t>not found</t>
        </is>
      </c>
      <c r="Y288" s="48" t="inlineStr">
        <is>
          <t>not found</t>
        </is>
      </c>
      <c r="Z288" s="53" t="inlineStr">
        <is>
          <t>B</t>
        </is>
      </c>
      <c r="AA288" s="53" t="inlineStr">
        <is>
          <t>Standard road area/main or collector road, or up to 3 lanes → cost class B.</t>
        </is>
      </c>
      <c r="AB288" s="168">
        <f>Sources!$C$17</f>
        <v/>
      </c>
      <c r="AC288" s="169">
        <f>Sources!$C$7</f>
        <v/>
      </c>
      <c r="AD288" s="170">
        <f>Sources!$C$8</f>
        <v/>
      </c>
      <c r="AE288" s="169">
        <f>Sources!$C$9</f>
        <v/>
      </c>
      <c r="AF288" s="167">
        <f>R288*AC288*Sources!$C$13</f>
        <v/>
      </c>
      <c r="AG288" s="168">
        <f>R288*AD288*Sources!$C$13</f>
        <v/>
      </c>
      <c r="AH288" s="167">
        <f>R288*AE288*Sources!$C$13</f>
        <v/>
      </c>
      <c r="AI288" s="47">
        <f>1+COUNTIFS($D$7:$D$406,D288,$Q$7:$Q$406,"&gt;"&amp;Q288)</f>
        <v/>
      </c>
      <c r="AJ288" s="47">
        <f>COUNTIF($D$7:$D$406,D288)</f>
        <v/>
      </c>
      <c r="AK288" s="168">
        <f>SUMIF($D$7:$D$406,D288,$Q$7:$Q$406)</f>
        <v/>
      </c>
      <c r="AL288" s="48" t="inlineStr">
        <is>
          <t>https://www.openstreetmap.org/?mlat=50.8017104&amp;mlon=12.7284383#map=19/50.8017104/12.7284383</t>
        </is>
      </c>
    </row>
    <row r="289" ht="15" customHeight="1" s="94">
      <c r="A289" s="47" t="n">
        <v>283</v>
      </c>
      <c r="B289" s="48" t="inlineStr">
        <is>
          <t>O1245</t>
        </is>
      </c>
      <c r="C289" s="48" t="inlineStr">
        <is>
          <t>Oststraße / Robert-Koch-Platz</t>
        </is>
      </c>
      <c r="D289" s="48" t="inlineStr">
        <is>
          <t>1. Oberschule Kamenz</t>
        </is>
      </c>
      <c r="E289" s="48" t="inlineStr">
        <is>
          <t>Schulplatz 1, 01917 Kamenz</t>
        </is>
      </c>
      <c r="F289" s="48" t="inlineStr">
        <is>
          <t>Kamenz</t>
        </is>
      </c>
      <c r="G289" s="165" t="n">
        <v>360.2</v>
      </c>
      <c r="H289" s="166" t="n">
        <v>14.093513467</v>
      </c>
      <c r="I289" s="166" t="n">
        <v>51.2742461685001</v>
      </c>
      <c r="J289" s="47">
        <f>COUNTIF(Accident_Events!$B$5:$B$4031,B289)</f>
        <v/>
      </c>
      <c r="K289" s="47">
        <f>COUNTIFS(Accident_Events!$B$5:$B$4031,B289,Accident_Events!$G$5:$G$4031,1)</f>
        <v/>
      </c>
      <c r="L289" s="47">
        <f>COUNTIFS(Accident_Events!$B$5:$B$4031,B289,Accident_Events!$G$5:$G$4031,2)</f>
        <v/>
      </c>
      <c r="M289" s="47">
        <f>COUNTIFS(Accident_Events!$B$5:$B$4031,B289,Accident_Events!$G$5:$G$4031,3)</f>
        <v/>
      </c>
      <c r="N289" s="167">
        <f>K289*Sources!$F$24</f>
        <v/>
      </c>
      <c r="O289" s="167">
        <f>L289*Sources!$F$25</f>
        <v/>
      </c>
      <c r="P289" s="167">
        <f>M289*Sources!$F$26</f>
        <v/>
      </c>
      <c r="Q289" s="168">
        <f>SUM(N289:P289)</f>
        <v/>
      </c>
      <c r="R289" s="167">
        <f>Q289/Sources!$C$6</f>
        <v/>
      </c>
      <c r="S289" s="48" t="inlineStr">
        <is>
          <t>Important main/connecting road</t>
        </is>
      </c>
      <c r="T289" s="48" t="inlineStr">
        <is>
          <t>Junction</t>
        </is>
      </c>
      <c r="U289" s="48" t="n">
        <v>2</v>
      </c>
      <c r="V289" s="48" t="inlineStr">
        <is>
          <t>yes</t>
        </is>
      </c>
      <c r="W289" s="48" t="inlineStr">
        <is>
          <t>yes</t>
        </is>
      </c>
      <c r="X289" s="48" t="inlineStr">
        <is>
          <t>yes</t>
        </is>
      </c>
      <c r="Y289" s="48" t="inlineStr">
        <is>
          <t>yes</t>
        </is>
      </c>
      <c r="Z289" s="53" t="inlineStr">
        <is>
          <t>B</t>
        </is>
      </c>
      <c r="AA289" s="53" t="inlineStr">
        <is>
          <t>Standard road area/main or collector road, or up to 3 lanes → cost class B.</t>
        </is>
      </c>
      <c r="AB289" s="168">
        <f>Sources!$C$17</f>
        <v/>
      </c>
      <c r="AC289" s="169">
        <f>Sources!$C$7</f>
        <v/>
      </c>
      <c r="AD289" s="170">
        <f>Sources!$C$8</f>
        <v/>
      </c>
      <c r="AE289" s="169">
        <f>Sources!$C$9</f>
        <v/>
      </c>
      <c r="AF289" s="167">
        <f>R289*AC289*Sources!$C$13</f>
        <v/>
      </c>
      <c r="AG289" s="168">
        <f>R289*AD289*Sources!$C$13</f>
        <v/>
      </c>
      <c r="AH289" s="167">
        <f>R289*AE289*Sources!$C$13</f>
        <v/>
      </c>
      <c r="AI289" s="47">
        <f>1+COUNTIFS($D$7:$D$406,D289,$Q$7:$Q$406,"&gt;"&amp;Q289)</f>
        <v/>
      </c>
      <c r="AJ289" s="47">
        <f>COUNTIF($D$7:$D$406,D289)</f>
        <v/>
      </c>
      <c r="AK289" s="168">
        <f>SUMIF($D$7:$D$406,D289,$Q$7:$Q$406)</f>
        <v/>
      </c>
      <c r="AL289" s="48" t="inlineStr">
        <is>
          <t>https://www.openstreetmap.org/?mlat=51.2742462&amp;mlon=14.0935135#map=19/51.2742462/14.0935135</t>
        </is>
      </c>
    </row>
    <row r="290" ht="15" customHeight="1" s="94">
      <c r="A290" s="47" t="n">
        <v>284</v>
      </c>
      <c r="B290" s="48" t="inlineStr">
        <is>
          <t>O1453</t>
        </is>
      </c>
      <c r="C290" s="48" t="inlineStr">
        <is>
          <t>Könneritzstraße / Anton-Bruckner-Allee</t>
        </is>
      </c>
      <c r="D290" s="48" t="inlineStr">
        <is>
          <t>Erich-Zeigner-Schule - Grundschule der Stadt Leipzig</t>
        </is>
      </c>
      <c r="E290" s="48" t="inlineStr">
        <is>
          <t>Erich-Zeigner-Allee 24, 04229 Leipzig</t>
        </is>
      </c>
      <c r="F290" s="48" t="inlineStr">
        <is>
          <t>Leipzig</t>
        </is>
      </c>
      <c r="G290" s="165" t="n">
        <v>451</v>
      </c>
      <c r="H290" s="166" t="n">
        <v>12.3465121420001</v>
      </c>
      <c r="I290" s="166" t="n">
        <v>51.3289211405001</v>
      </c>
      <c r="J290" s="47">
        <f>COUNTIF(Accident_Events!$B$5:$B$4031,B290)</f>
        <v/>
      </c>
      <c r="K290" s="47">
        <f>COUNTIFS(Accident_Events!$B$5:$B$4031,B290,Accident_Events!$G$5:$G$4031,1)</f>
        <v/>
      </c>
      <c r="L290" s="47">
        <f>COUNTIFS(Accident_Events!$B$5:$B$4031,B290,Accident_Events!$G$5:$G$4031,2)</f>
        <v/>
      </c>
      <c r="M290" s="47">
        <f>COUNTIFS(Accident_Events!$B$5:$B$4031,B290,Accident_Events!$G$5:$G$4031,3)</f>
        <v/>
      </c>
      <c r="N290" s="167">
        <f>K290*Sources!$F$24</f>
        <v/>
      </c>
      <c r="O290" s="167">
        <f>L290*Sources!$F$25</f>
        <v/>
      </c>
      <c r="P290" s="167">
        <f>M290*Sources!$F$26</f>
        <v/>
      </c>
      <c r="Q290" s="168">
        <f>SUM(N290:P290)</f>
        <v/>
      </c>
      <c r="R290" s="167">
        <f>Q290/Sources!$C$6</f>
        <v/>
      </c>
      <c r="S290" s="48" t="inlineStr">
        <is>
          <t>Important main/connecting road</t>
        </is>
      </c>
      <c r="T290" s="48" t="inlineStr">
        <is>
          <t>Junction</t>
        </is>
      </c>
      <c r="U290" s="48" t="n">
        <v>2</v>
      </c>
      <c r="V290" s="48" t="inlineStr">
        <is>
          <t>not found</t>
        </is>
      </c>
      <c r="W290" s="48" t="inlineStr">
        <is>
          <t>not found</t>
        </is>
      </c>
      <c r="X290" s="48" t="inlineStr">
        <is>
          <t>not found</t>
        </is>
      </c>
      <c r="Y290" s="48" t="inlineStr">
        <is>
          <t>yes</t>
        </is>
      </c>
      <c r="Z290" s="53" t="inlineStr">
        <is>
          <t>B</t>
        </is>
      </c>
      <c r="AA290" s="53" t="inlineStr">
        <is>
          <t>Standard road area/main or collector road, or up to 3 lanes → cost class B.</t>
        </is>
      </c>
      <c r="AB290" s="168">
        <f>Sources!$C$17</f>
        <v/>
      </c>
      <c r="AC290" s="169">
        <f>Sources!$C$7</f>
        <v/>
      </c>
      <c r="AD290" s="170">
        <f>Sources!$C$8</f>
        <v/>
      </c>
      <c r="AE290" s="169">
        <f>Sources!$C$9</f>
        <v/>
      </c>
      <c r="AF290" s="167">
        <f>R290*AC290*Sources!$C$13</f>
        <v/>
      </c>
      <c r="AG290" s="168">
        <f>R290*AD290*Sources!$C$13</f>
        <v/>
      </c>
      <c r="AH290" s="167">
        <f>R290*AE290*Sources!$C$13</f>
        <v/>
      </c>
      <c r="AI290" s="47">
        <f>1+COUNTIFS($D$7:$D$406,D290,$Q$7:$Q$406,"&gt;"&amp;Q290)</f>
        <v/>
      </c>
      <c r="AJ290" s="47">
        <f>COUNTIF($D$7:$D$406,D290)</f>
        <v/>
      </c>
      <c r="AK290" s="168">
        <f>SUMIF($D$7:$D$406,D290,$Q$7:$Q$406)</f>
        <v/>
      </c>
      <c r="AL290" s="48" t="inlineStr">
        <is>
          <t>https://www.openstreetmap.org/?mlat=51.3289211&amp;mlon=12.3465121#map=19/51.3289211/12.3465121</t>
        </is>
      </c>
    </row>
    <row r="291" ht="15" customHeight="1" s="94">
      <c r="A291" s="47" t="n">
        <v>285</v>
      </c>
      <c r="B291" s="48" t="inlineStr">
        <is>
          <t>O1463</t>
        </is>
      </c>
      <c r="C291" s="48" t="inlineStr">
        <is>
          <t>Kohlgartenstraße / Ranftsche Gasse</t>
        </is>
      </c>
      <c r="D291" s="48" t="inlineStr">
        <is>
          <t>Euro Akademie Leipzig Fachoberschule, Fachrichtung Gesundheit und Soziales (Schule in freier Trägerschaft)</t>
        </is>
      </c>
      <c r="E291" s="48" t="inlineStr">
        <is>
          <t>Atriumstraße 3, 04315 Leipzig</t>
        </is>
      </c>
      <c r="F291" s="48" t="inlineStr">
        <is>
          <t>Leipzig</t>
        </is>
      </c>
      <c r="G291" s="165" t="n">
        <v>143.7</v>
      </c>
      <c r="H291" s="166" t="n">
        <v>12.3960870400001</v>
      </c>
      <c r="I291" s="166" t="n">
        <v>51.3431810650001</v>
      </c>
      <c r="J291" s="47">
        <f>COUNTIF(Accident_Events!$B$5:$B$4031,B291)</f>
        <v/>
      </c>
      <c r="K291" s="47">
        <f>COUNTIFS(Accident_Events!$B$5:$B$4031,B291,Accident_Events!$G$5:$G$4031,1)</f>
        <v/>
      </c>
      <c r="L291" s="47">
        <f>COUNTIFS(Accident_Events!$B$5:$B$4031,B291,Accident_Events!$G$5:$G$4031,2)</f>
        <v/>
      </c>
      <c r="M291" s="47">
        <f>COUNTIFS(Accident_Events!$B$5:$B$4031,B291,Accident_Events!$G$5:$G$4031,3)</f>
        <v/>
      </c>
      <c r="N291" s="167">
        <f>K291*Sources!$F$24</f>
        <v/>
      </c>
      <c r="O291" s="167">
        <f>L291*Sources!$F$25</f>
        <v/>
      </c>
      <c r="P291" s="167">
        <f>M291*Sources!$F$26</f>
        <v/>
      </c>
      <c r="Q291" s="168">
        <f>SUM(N291:P291)</f>
        <v/>
      </c>
      <c r="R291" s="167">
        <f>Q291/Sources!$C$6</f>
        <v/>
      </c>
      <c r="S291" s="48" t="inlineStr">
        <is>
          <t>Collector/connecting road</t>
        </is>
      </c>
      <c r="T291" s="48" t="inlineStr">
        <is>
          <t>Junction</t>
        </is>
      </c>
      <c r="U291" s="48" t="n">
        <v>3</v>
      </c>
      <c r="V291" s="48" t="inlineStr">
        <is>
          <t>not found</t>
        </is>
      </c>
      <c r="W291" s="48" t="inlineStr">
        <is>
          <t>yes</t>
        </is>
      </c>
      <c r="X291" s="48" t="inlineStr">
        <is>
          <t>not found</t>
        </is>
      </c>
      <c r="Y291" s="48" t="inlineStr">
        <is>
          <t>not found</t>
        </is>
      </c>
      <c r="Z291" s="53" t="inlineStr">
        <is>
          <t>B</t>
        </is>
      </c>
      <c r="AA291" s="53" t="inlineStr">
        <is>
          <t>Standard road area/main or collector road, or up to 3 lanes → cost class B.</t>
        </is>
      </c>
      <c r="AB291" s="168">
        <f>Sources!$C$17</f>
        <v/>
      </c>
      <c r="AC291" s="169">
        <f>Sources!$C$7</f>
        <v/>
      </c>
      <c r="AD291" s="170">
        <f>Sources!$C$8</f>
        <v/>
      </c>
      <c r="AE291" s="169">
        <f>Sources!$C$9</f>
        <v/>
      </c>
      <c r="AF291" s="167">
        <f>R291*AC291*Sources!$C$13</f>
        <v/>
      </c>
      <c r="AG291" s="168">
        <f>R291*AD291*Sources!$C$13</f>
        <v/>
      </c>
      <c r="AH291" s="167">
        <f>R291*AE291*Sources!$C$13</f>
        <v/>
      </c>
      <c r="AI291" s="47">
        <f>1+COUNTIFS($D$7:$D$406,D291,$Q$7:$Q$406,"&gt;"&amp;Q291)</f>
        <v/>
      </c>
      <c r="AJ291" s="47">
        <f>COUNTIF($D$7:$D$406,D291)</f>
        <v/>
      </c>
      <c r="AK291" s="168">
        <f>SUMIF($D$7:$D$406,D291,$Q$7:$Q$406)</f>
        <v/>
      </c>
      <c r="AL291" s="48" t="inlineStr">
        <is>
          <t>https://www.openstreetmap.org/?mlat=51.3431811&amp;mlon=12.3960870#map=19/51.3431811/12.3960870</t>
        </is>
      </c>
    </row>
    <row r="292" ht="15" customHeight="1" s="94">
      <c r="A292" s="47" t="n">
        <v>286</v>
      </c>
      <c r="B292" s="48" t="inlineStr">
        <is>
          <t>O1500</t>
        </is>
      </c>
      <c r="C292" s="48" t="inlineStr">
        <is>
          <t>Landsberger Straße / Ludwig-Beck-Straße</t>
        </is>
      </c>
      <c r="D292" s="48" t="inlineStr">
        <is>
          <t>Friedrich-Schiller-Schule - Gymnasium der Stadt Leipzig</t>
        </is>
      </c>
      <c r="E292" s="48" t="inlineStr">
        <is>
          <t>Elsbethstraße 2, 04155 Leipzig</t>
        </is>
      </c>
      <c r="F292" s="48" t="inlineStr">
        <is>
          <t>Leipzig</t>
        </is>
      </c>
      <c r="G292" s="165" t="n">
        <v>467.1</v>
      </c>
      <c r="H292" s="166" t="n">
        <v>12.3667265730001</v>
      </c>
      <c r="I292" s="166" t="n">
        <v>51.367252282</v>
      </c>
      <c r="J292" s="47">
        <f>COUNTIF(Accident_Events!$B$5:$B$4031,B292)</f>
        <v/>
      </c>
      <c r="K292" s="47">
        <f>COUNTIFS(Accident_Events!$B$5:$B$4031,B292,Accident_Events!$G$5:$G$4031,1)</f>
        <v/>
      </c>
      <c r="L292" s="47">
        <f>COUNTIFS(Accident_Events!$B$5:$B$4031,B292,Accident_Events!$G$5:$G$4031,2)</f>
        <v/>
      </c>
      <c r="M292" s="47">
        <f>COUNTIFS(Accident_Events!$B$5:$B$4031,B292,Accident_Events!$G$5:$G$4031,3)</f>
        <v/>
      </c>
      <c r="N292" s="167">
        <f>K292*Sources!$F$24</f>
        <v/>
      </c>
      <c r="O292" s="167">
        <f>L292*Sources!$F$25</f>
        <v/>
      </c>
      <c r="P292" s="167">
        <f>M292*Sources!$F$26</f>
        <v/>
      </c>
      <c r="Q292" s="168">
        <f>SUM(N292:P292)</f>
        <v/>
      </c>
      <c r="R292" s="167">
        <f>Q292/Sources!$C$6</f>
        <v/>
      </c>
      <c r="S292" s="48" t="inlineStr">
        <is>
          <t>Important main/connecting road</t>
        </is>
      </c>
      <c r="T292" s="48" t="inlineStr">
        <is>
          <t>Junction</t>
        </is>
      </c>
      <c r="U292" s="48" t="n">
        <v>3</v>
      </c>
      <c r="V292" s="48" t="inlineStr">
        <is>
          <t>yes</t>
        </is>
      </c>
      <c r="W292" s="48" t="inlineStr">
        <is>
          <t>yes</t>
        </is>
      </c>
      <c r="X292" s="48" t="inlineStr">
        <is>
          <t>not found</t>
        </is>
      </c>
      <c r="Y292" s="48" t="inlineStr">
        <is>
          <t>yes</t>
        </is>
      </c>
      <c r="Z292" s="53" t="inlineStr">
        <is>
          <t>B</t>
        </is>
      </c>
      <c r="AA292" s="53" t="inlineStr">
        <is>
          <t>Standard road area/main or collector road, or up to 3 lanes → cost class B.</t>
        </is>
      </c>
      <c r="AB292" s="168">
        <f>Sources!$C$17</f>
        <v/>
      </c>
      <c r="AC292" s="169">
        <f>Sources!$C$7</f>
        <v/>
      </c>
      <c r="AD292" s="170">
        <f>Sources!$C$8</f>
        <v/>
      </c>
      <c r="AE292" s="169">
        <f>Sources!$C$9</f>
        <v/>
      </c>
      <c r="AF292" s="167">
        <f>R292*AC292*Sources!$C$13</f>
        <v/>
      </c>
      <c r="AG292" s="168">
        <f>R292*AD292*Sources!$C$13</f>
        <v/>
      </c>
      <c r="AH292" s="167">
        <f>R292*AE292*Sources!$C$13</f>
        <v/>
      </c>
      <c r="AI292" s="47">
        <f>1+COUNTIFS($D$7:$D$406,D292,$Q$7:$Q$406,"&gt;"&amp;Q292)</f>
        <v/>
      </c>
      <c r="AJ292" s="47">
        <f>COUNTIF($D$7:$D$406,D292)</f>
        <v/>
      </c>
      <c r="AK292" s="168">
        <f>SUMIF($D$7:$D$406,D292,$Q$7:$Q$406)</f>
        <v/>
      </c>
      <c r="AL292" s="48" t="inlineStr">
        <is>
          <t>https://www.openstreetmap.org/?mlat=51.3672523&amp;mlon=12.3667266#map=19/51.3672523/12.3667266</t>
        </is>
      </c>
    </row>
    <row r="293" ht="15" customHeight="1" s="94">
      <c r="A293" s="47" t="n">
        <v>287</v>
      </c>
      <c r="B293" s="48" t="inlineStr">
        <is>
          <t>O1620</t>
        </is>
      </c>
      <c r="C293" s="48" t="inlineStr">
        <is>
          <t>Lützner Straße / Birkenstraße</t>
        </is>
      </c>
      <c r="D293" s="48" t="inlineStr">
        <is>
          <t>Ludwig Fresenius Schulen Leipzig - Berufsfachschule für Physiotherapie (Schule in freier Trägerschaft)</t>
        </is>
      </c>
      <c r="E293" s="48" t="inlineStr">
        <is>
          <t>Lindenauer Markt 13b, 04177 Leipzig</t>
        </is>
      </c>
      <c r="F293" s="48" t="inlineStr">
        <is>
          <t>Leipzig</t>
        </is>
      </c>
      <c r="G293" s="165" t="n">
        <v>246.8</v>
      </c>
      <c r="H293" s="166" t="n">
        <v>12.3363258920001</v>
      </c>
      <c r="I293" s="166" t="n">
        <v>51.3354244390001</v>
      </c>
      <c r="J293" s="47">
        <f>COUNTIF(Accident_Events!$B$5:$B$4031,B293)</f>
        <v/>
      </c>
      <c r="K293" s="47">
        <f>COUNTIFS(Accident_Events!$B$5:$B$4031,B293,Accident_Events!$G$5:$G$4031,1)</f>
        <v/>
      </c>
      <c r="L293" s="47">
        <f>COUNTIFS(Accident_Events!$B$5:$B$4031,B293,Accident_Events!$G$5:$G$4031,2)</f>
        <v/>
      </c>
      <c r="M293" s="47">
        <f>COUNTIFS(Accident_Events!$B$5:$B$4031,B293,Accident_Events!$G$5:$G$4031,3)</f>
        <v/>
      </c>
      <c r="N293" s="167">
        <f>K293*Sources!$F$24</f>
        <v/>
      </c>
      <c r="O293" s="167">
        <f>L293*Sources!$F$25</f>
        <v/>
      </c>
      <c r="P293" s="167">
        <f>M293*Sources!$F$26</f>
        <v/>
      </c>
      <c r="Q293" s="168">
        <f>SUM(N293:P293)</f>
        <v/>
      </c>
      <c r="R293" s="167">
        <f>Q293/Sources!$C$6</f>
        <v/>
      </c>
      <c r="S293" s="48" t="inlineStr">
        <is>
          <t>Major arterial road</t>
        </is>
      </c>
      <c r="T293" s="48" t="inlineStr">
        <is>
          <t>Junction</t>
        </is>
      </c>
      <c r="U293" s="48" t="n">
        <v>3</v>
      </c>
      <c r="V293" s="48" t="inlineStr">
        <is>
          <t>not found</t>
        </is>
      </c>
      <c r="W293" s="48" t="inlineStr">
        <is>
          <t>not found</t>
        </is>
      </c>
      <c r="X293" s="48" t="inlineStr">
        <is>
          <t>not found</t>
        </is>
      </c>
      <c r="Y293" s="48" t="inlineStr">
        <is>
          <t>yes</t>
        </is>
      </c>
      <c r="Z293" s="53" t="inlineStr">
        <is>
          <t>B</t>
        </is>
      </c>
      <c r="AA293" s="53" t="inlineStr">
        <is>
          <t>Standard road area/main or collector road, or up to 3 lanes → cost class B.</t>
        </is>
      </c>
      <c r="AB293" s="168">
        <f>Sources!$C$17</f>
        <v/>
      </c>
      <c r="AC293" s="169">
        <f>Sources!$C$7</f>
        <v/>
      </c>
      <c r="AD293" s="170">
        <f>Sources!$C$8</f>
        <v/>
      </c>
      <c r="AE293" s="169">
        <f>Sources!$C$9</f>
        <v/>
      </c>
      <c r="AF293" s="167">
        <f>R293*AC293*Sources!$C$13</f>
        <v/>
      </c>
      <c r="AG293" s="168">
        <f>R293*AD293*Sources!$C$13</f>
        <v/>
      </c>
      <c r="AH293" s="167">
        <f>R293*AE293*Sources!$C$13</f>
        <v/>
      </c>
      <c r="AI293" s="47">
        <f>1+COUNTIFS($D$7:$D$406,D293,$Q$7:$Q$406,"&gt;"&amp;Q293)</f>
        <v/>
      </c>
      <c r="AJ293" s="47">
        <f>COUNTIF($D$7:$D$406,D293)</f>
        <v/>
      </c>
      <c r="AK293" s="168">
        <f>SUMIF($D$7:$D$406,D293,$Q$7:$Q$406)</f>
        <v/>
      </c>
      <c r="AL293" s="48" t="inlineStr">
        <is>
          <t>https://www.openstreetmap.org/?mlat=51.3354244&amp;mlon=12.3363259#map=19/51.3354244/12.3363259</t>
        </is>
      </c>
    </row>
    <row r="294" ht="15" customHeight="1" s="94">
      <c r="A294" s="47" t="n">
        <v>288</v>
      </c>
      <c r="B294" s="48" t="inlineStr">
        <is>
          <t>O1637</t>
        </is>
      </c>
      <c r="C294" s="48" t="inlineStr">
        <is>
          <t>Ludolf-Colditz-Straße / Naunhofer Straße</t>
        </is>
      </c>
      <c r="D294" s="48" t="inlineStr">
        <is>
          <t>Neue Nikolaischule - Gymnasium der Stadt Leipzig</t>
        </is>
      </c>
      <c r="E294" s="48" t="inlineStr">
        <is>
          <t>Schönbachstraße 17, 04299 Leipzig</t>
        </is>
      </c>
      <c r="F294" s="48" t="inlineStr">
        <is>
          <t>Leipzig</t>
        </is>
      </c>
      <c r="G294" s="165" t="n">
        <v>347.9</v>
      </c>
      <c r="H294" s="166" t="n">
        <v>12.417527343</v>
      </c>
      <c r="I294" s="166" t="n">
        <v>51.3161474650001</v>
      </c>
      <c r="J294" s="47">
        <f>COUNTIF(Accident_Events!$B$5:$B$4031,B294)</f>
        <v/>
      </c>
      <c r="K294" s="47">
        <f>COUNTIFS(Accident_Events!$B$5:$B$4031,B294,Accident_Events!$G$5:$G$4031,1)</f>
        <v/>
      </c>
      <c r="L294" s="47">
        <f>COUNTIFS(Accident_Events!$B$5:$B$4031,B294,Accident_Events!$G$5:$G$4031,2)</f>
        <v/>
      </c>
      <c r="M294" s="47">
        <f>COUNTIFS(Accident_Events!$B$5:$B$4031,B294,Accident_Events!$G$5:$G$4031,3)</f>
        <v/>
      </c>
      <c r="N294" s="167">
        <f>K294*Sources!$F$24</f>
        <v/>
      </c>
      <c r="O294" s="167">
        <f>L294*Sources!$F$25</f>
        <v/>
      </c>
      <c r="P294" s="167">
        <f>M294*Sources!$F$26</f>
        <v/>
      </c>
      <c r="Q294" s="168">
        <f>SUM(N294:P294)</f>
        <v/>
      </c>
      <c r="R294" s="167">
        <f>Q294/Sources!$C$6</f>
        <v/>
      </c>
      <c r="S294" s="48" t="inlineStr">
        <is>
          <t>Collector/connecting road</t>
        </is>
      </c>
      <c r="T294" s="48" t="inlineStr">
        <is>
          <t>Junction</t>
        </is>
      </c>
      <c r="U294" s="48" t="n">
        <v>2</v>
      </c>
      <c r="V294" s="48" t="inlineStr">
        <is>
          <t>not found</t>
        </is>
      </c>
      <c r="W294" s="48" t="inlineStr">
        <is>
          <t>yes</t>
        </is>
      </c>
      <c r="X294" s="48" t="inlineStr">
        <is>
          <t>not found</t>
        </is>
      </c>
      <c r="Y294" s="48" t="inlineStr">
        <is>
          <t>yes</t>
        </is>
      </c>
      <c r="Z294" s="53" t="inlineStr">
        <is>
          <t>B</t>
        </is>
      </c>
      <c r="AA294" s="53" t="inlineStr">
        <is>
          <t>Standard road area/main or collector road, or up to 3 lanes → cost class B.</t>
        </is>
      </c>
      <c r="AB294" s="168">
        <f>Sources!$C$17</f>
        <v/>
      </c>
      <c r="AC294" s="169">
        <f>Sources!$C$7</f>
        <v/>
      </c>
      <c r="AD294" s="170">
        <f>Sources!$C$8</f>
        <v/>
      </c>
      <c r="AE294" s="169">
        <f>Sources!$C$9</f>
        <v/>
      </c>
      <c r="AF294" s="167">
        <f>R294*AC294*Sources!$C$13</f>
        <v/>
      </c>
      <c r="AG294" s="168">
        <f>R294*AD294*Sources!$C$13</f>
        <v/>
      </c>
      <c r="AH294" s="167">
        <f>R294*AE294*Sources!$C$13</f>
        <v/>
      </c>
      <c r="AI294" s="47">
        <f>1+COUNTIFS($D$7:$D$406,D294,$Q$7:$Q$406,"&gt;"&amp;Q294)</f>
        <v/>
      </c>
      <c r="AJ294" s="47">
        <f>COUNTIF($D$7:$D$406,D294)</f>
        <v/>
      </c>
      <c r="AK294" s="168">
        <f>SUMIF($D$7:$D$406,D294,$Q$7:$Q$406)</f>
        <v/>
      </c>
      <c r="AL294" s="48" t="inlineStr">
        <is>
          <t>https://www.openstreetmap.org/?mlat=51.3161475&amp;mlon=12.4175273#map=19/51.3161475/12.4175273</t>
        </is>
      </c>
    </row>
    <row r="295" ht="15" customHeight="1" s="94">
      <c r="A295" s="47" t="n">
        <v>289</v>
      </c>
      <c r="B295" s="48" t="inlineStr">
        <is>
          <t>O1752</t>
        </is>
      </c>
      <c r="C295" s="48" t="inlineStr">
        <is>
          <t>Karl-Liebknecht-Straße / Emilienstraße</t>
        </is>
      </c>
      <c r="D295" s="48" t="inlineStr">
        <is>
          <t>Schule am Floßplatz - Grundschule der Stadt Leipzig</t>
        </is>
      </c>
      <c r="E295" s="48" t="inlineStr">
        <is>
          <t>Hohe Straße 45, 04107 Leipzig</t>
        </is>
      </c>
      <c r="F295" s="48" t="inlineStr">
        <is>
          <t>Leipzig</t>
        </is>
      </c>
      <c r="G295" s="165" t="n">
        <v>247.7</v>
      </c>
      <c r="H295" s="166" t="n">
        <v>12.3737405260001</v>
      </c>
      <c r="I295" s="166" t="n">
        <v>51.3317779240001</v>
      </c>
      <c r="J295" s="47">
        <f>COUNTIF(Accident_Events!$B$5:$B$4031,B295)</f>
        <v/>
      </c>
      <c r="K295" s="47">
        <f>COUNTIFS(Accident_Events!$B$5:$B$4031,B295,Accident_Events!$G$5:$G$4031,1)</f>
        <v/>
      </c>
      <c r="L295" s="47">
        <f>COUNTIFS(Accident_Events!$B$5:$B$4031,B295,Accident_Events!$G$5:$G$4031,2)</f>
        <v/>
      </c>
      <c r="M295" s="47">
        <f>COUNTIFS(Accident_Events!$B$5:$B$4031,B295,Accident_Events!$G$5:$G$4031,3)</f>
        <v/>
      </c>
      <c r="N295" s="167">
        <f>K295*Sources!$F$24</f>
        <v/>
      </c>
      <c r="O295" s="167">
        <f>L295*Sources!$F$25</f>
        <v/>
      </c>
      <c r="P295" s="167">
        <f>M295*Sources!$F$26</f>
        <v/>
      </c>
      <c r="Q295" s="168">
        <f>SUM(N295:P295)</f>
        <v/>
      </c>
      <c r="R295" s="167">
        <f>Q295/Sources!$C$6</f>
        <v/>
      </c>
      <c r="S295" s="48" t="inlineStr">
        <is>
          <t>Important main/connecting road</t>
        </is>
      </c>
      <c r="T295" s="48" t="inlineStr">
        <is>
          <t>Junction</t>
        </is>
      </c>
      <c r="U295" s="48" t="n">
        <v>2</v>
      </c>
      <c r="V295" s="48" t="inlineStr">
        <is>
          <t>not found</t>
        </is>
      </c>
      <c r="W295" s="48" t="inlineStr">
        <is>
          <t>yes</t>
        </is>
      </c>
      <c r="X295" s="48" t="inlineStr">
        <is>
          <t>not found</t>
        </is>
      </c>
      <c r="Y295" s="48" t="inlineStr">
        <is>
          <t>yes</t>
        </is>
      </c>
      <c r="Z295" s="53" t="inlineStr">
        <is>
          <t>B</t>
        </is>
      </c>
      <c r="AA295" s="53" t="inlineStr">
        <is>
          <t>Standard road area/main or collector road, or up to 3 lanes → cost class B.</t>
        </is>
      </c>
      <c r="AB295" s="168">
        <f>Sources!$C$17</f>
        <v/>
      </c>
      <c r="AC295" s="169">
        <f>Sources!$C$7</f>
        <v/>
      </c>
      <c r="AD295" s="170">
        <f>Sources!$C$8</f>
        <v/>
      </c>
      <c r="AE295" s="169">
        <f>Sources!$C$9</f>
        <v/>
      </c>
      <c r="AF295" s="167">
        <f>R295*AC295*Sources!$C$13</f>
        <v/>
      </c>
      <c r="AG295" s="168">
        <f>R295*AD295*Sources!$C$13</f>
        <v/>
      </c>
      <c r="AH295" s="167">
        <f>R295*AE295*Sources!$C$13</f>
        <v/>
      </c>
      <c r="AI295" s="47">
        <f>1+COUNTIFS($D$7:$D$406,D295,$Q$7:$Q$406,"&gt;"&amp;Q295)</f>
        <v/>
      </c>
      <c r="AJ295" s="47">
        <f>COUNTIF($D$7:$D$406,D295)</f>
        <v/>
      </c>
      <c r="AK295" s="168">
        <f>SUMIF($D$7:$D$406,D295,$Q$7:$Q$406)</f>
        <v/>
      </c>
      <c r="AL295" s="48" t="inlineStr">
        <is>
          <t>https://www.openstreetmap.org/?mlat=51.3317779&amp;mlon=12.3737405#map=19/51.3317779/12.3737405</t>
        </is>
      </c>
    </row>
    <row r="296" ht="15" customHeight="1" s="94">
      <c r="A296" s="47" t="n">
        <v>290</v>
      </c>
      <c r="B296" s="48" t="inlineStr">
        <is>
          <t>O1763</t>
        </is>
      </c>
      <c r="C296" s="48" t="inlineStr">
        <is>
          <t>Barbarastraße / Riesaer Straße</t>
        </is>
      </c>
      <c r="D296" s="48" t="inlineStr">
        <is>
          <t>Schule am Gutspark Paunsdorf - Grundschule der Stadt Leipzig</t>
        </is>
      </c>
      <c r="E296" s="48" t="inlineStr">
        <is>
          <t>Döllingstraße 25, 04328 Leipzig</t>
        </is>
      </c>
      <c r="F296" s="48" t="inlineStr">
        <is>
          <t>Leipzig</t>
        </is>
      </c>
      <c r="G296" s="165" t="n">
        <v>236.1</v>
      </c>
      <c r="H296" s="166" t="n">
        <v>12.4499864740001</v>
      </c>
      <c r="I296" s="166" t="n">
        <v>51.3455727700001</v>
      </c>
      <c r="J296" s="47">
        <f>COUNTIF(Accident_Events!$B$5:$B$4031,B296)</f>
        <v/>
      </c>
      <c r="K296" s="47">
        <f>COUNTIFS(Accident_Events!$B$5:$B$4031,B296,Accident_Events!$G$5:$G$4031,1)</f>
        <v/>
      </c>
      <c r="L296" s="47">
        <f>COUNTIFS(Accident_Events!$B$5:$B$4031,B296,Accident_Events!$G$5:$G$4031,2)</f>
        <v/>
      </c>
      <c r="M296" s="47">
        <f>COUNTIFS(Accident_Events!$B$5:$B$4031,B296,Accident_Events!$G$5:$G$4031,3)</f>
        <v/>
      </c>
      <c r="N296" s="167">
        <f>K296*Sources!$F$24</f>
        <v/>
      </c>
      <c r="O296" s="167">
        <f>L296*Sources!$F$25</f>
        <v/>
      </c>
      <c r="P296" s="167">
        <f>M296*Sources!$F$26</f>
        <v/>
      </c>
      <c r="Q296" s="168">
        <f>SUM(N296:P296)</f>
        <v/>
      </c>
      <c r="R296" s="167">
        <f>Q296/Sources!$C$6</f>
        <v/>
      </c>
      <c r="S296" s="48" t="inlineStr">
        <is>
          <t>Important main/connecting road</t>
        </is>
      </c>
      <c r="T296" s="48" t="inlineStr">
        <is>
          <t>Junction</t>
        </is>
      </c>
      <c r="U296" s="48" t="n">
        <v>2</v>
      </c>
      <c r="V296" s="48" t="inlineStr">
        <is>
          <t>not found</t>
        </is>
      </c>
      <c r="W296" s="48" t="inlineStr">
        <is>
          <t>not found</t>
        </is>
      </c>
      <c r="X296" s="48" t="inlineStr">
        <is>
          <t>not found</t>
        </is>
      </c>
      <c r="Y296" s="48" t="inlineStr">
        <is>
          <t>yes</t>
        </is>
      </c>
      <c r="Z296" s="53" t="inlineStr">
        <is>
          <t>B</t>
        </is>
      </c>
      <c r="AA296" s="53" t="inlineStr">
        <is>
          <t>Standard road area/main or collector road, or up to 3 lanes → cost class B.</t>
        </is>
      </c>
      <c r="AB296" s="168">
        <f>Sources!$C$17</f>
        <v/>
      </c>
      <c r="AC296" s="169">
        <f>Sources!$C$7</f>
        <v/>
      </c>
      <c r="AD296" s="170">
        <f>Sources!$C$8</f>
        <v/>
      </c>
      <c r="AE296" s="169">
        <f>Sources!$C$9</f>
        <v/>
      </c>
      <c r="AF296" s="167">
        <f>R296*AC296*Sources!$C$13</f>
        <v/>
      </c>
      <c r="AG296" s="168">
        <f>R296*AD296*Sources!$C$13</f>
        <v/>
      </c>
      <c r="AH296" s="167">
        <f>R296*AE296*Sources!$C$13</f>
        <v/>
      </c>
      <c r="AI296" s="47">
        <f>1+COUNTIFS($D$7:$D$406,D296,$Q$7:$Q$406,"&gt;"&amp;Q296)</f>
        <v/>
      </c>
      <c r="AJ296" s="47">
        <f>COUNTIF($D$7:$D$406,D296)</f>
        <v/>
      </c>
      <c r="AK296" s="168">
        <f>SUMIF($D$7:$D$406,D296,$Q$7:$Q$406)</f>
        <v/>
      </c>
      <c r="AL296" s="48" t="inlineStr">
        <is>
          <t>https://www.openstreetmap.org/?mlat=51.3455728&amp;mlon=12.4499865#map=19/51.3455728/12.4499865</t>
        </is>
      </c>
    </row>
    <row r="297" ht="15" customHeight="1" s="94">
      <c r="A297" s="47" t="n">
        <v>291</v>
      </c>
      <c r="B297" s="48" t="inlineStr">
        <is>
          <t>O1795</t>
        </is>
      </c>
      <c r="C297" s="48" t="inlineStr">
        <is>
          <t>Arthur-Hoffmann-Straße / Paul-Gruner-Straße</t>
        </is>
      </c>
      <c r="D297" s="48" t="inlineStr">
        <is>
          <t>Semper Berufsfachschule für Ergotherapie Leipzig (Schule in freier Trägerschaft)</t>
        </is>
      </c>
      <c r="E297" s="48" t="inlineStr">
        <is>
          <t>Hohe Straße 9-13, 04107 Leipzig</t>
        </is>
      </c>
      <c r="F297" s="48" t="inlineStr">
        <is>
          <t>Leipzig</t>
        </is>
      </c>
      <c r="G297" s="165" t="n">
        <v>133.1</v>
      </c>
      <c r="H297" s="166" t="n">
        <v>12.3796506210001</v>
      </c>
      <c r="I297" s="166" t="n">
        <v>51.3276356420001</v>
      </c>
      <c r="J297" s="47">
        <f>COUNTIF(Accident_Events!$B$5:$B$4031,B297)</f>
        <v/>
      </c>
      <c r="K297" s="47">
        <f>COUNTIFS(Accident_Events!$B$5:$B$4031,B297,Accident_Events!$G$5:$G$4031,1)</f>
        <v/>
      </c>
      <c r="L297" s="47">
        <f>COUNTIFS(Accident_Events!$B$5:$B$4031,B297,Accident_Events!$G$5:$G$4031,2)</f>
        <v/>
      </c>
      <c r="M297" s="47">
        <f>COUNTIFS(Accident_Events!$B$5:$B$4031,B297,Accident_Events!$G$5:$G$4031,3)</f>
        <v/>
      </c>
      <c r="N297" s="167">
        <f>K297*Sources!$F$24</f>
        <v/>
      </c>
      <c r="O297" s="167">
        <f>L297*Sources!$F$25</f>
        <v/>
      </c>
      <c r="P297" s="167">
        <f>M297*Sources!$F$26</f>
        <v/>
      </c>
      <c r="Q297" s="168">
        <f>SUM(N297:P297)</f>
        <v/>
      </c>
      <c r="R297" s="167">
        <f>Q297/Sources!$C$6</f>
        <v/>
      </c>
      <c r="S297" s="48" t="inlineStr">
        <is>
          <t>Collector/connecting road</t>
        </is>
      </c>
      <c r="T297" s="48" t="inlineStr">
        <is>
          <t>Junction</t>
        </is>
      </c>
      <c r="U297" s="48" t="n">
        <v>2</v>
      </c>
      <c r="V297" s="48" t="inlineStr">
        <is>
          <t>not found</t>
        </is>
      </c>
      <c r="W297" s="48" t="inlineStr">
        <is>
          <t>not found</t>
        </is>
      </c>
      <c r="X297" s="48" t="inlineStr">
        <is>
          <t>not found</t>
        </is>
      </c>
      <c r="Y297" s="48" t="inlineStr">
        <is>
          <t>yes</t>
        </is>
      </c>
      <c r="Z297" s="53" t="inlineStr">
        <is>
          <t>B</t>
        </is>
      </c>
      <c r="AA297" s="53" t="inlineStr">
        <is>
          <t>Standard road area/main or collector road, or up to 3 lanes → cost class B.</t>
        </is>
      </c>
      <c r="AB297" s="168">
        <f>Sources!$C$17</f>
        <v/>
      </c>
      <c r="AC297" s="169">
        <f>Sources!$C$7</f>
        <v/>
      </c>
      <c r="AD297" s="170">
        <f>Sources!$C$8</f>
        <v/>
      </c>
      <c r="AE297" s="169">
        <f>Sources!$C$9</f>
        <v/>
      </c>
      <c r="AF297" s="167">
        <f>R297*AC297*Sources!$C$13</f>
        <v/>
      </c>
      <c r="AG297" s="168">
        <f>R297*AD297*Sources!$C$13</f>
        <v/>
      </c>
      <c r="AH297" s="167">
        <f>R297*AE297*Sources!$C$13</f>
        <v/>
      </c>
      <c r="AI297" s="47">
        <f>1+COUNTIFS($D$7:$D$406,D297,$Q$7:$Q$406,"&gt;"&amp;Q297)</f>
        <v/>
      </c>
      <c r="AJ297" s="47">
        <f>COUNTIF($D$7:$D$406,D297)</f>
        <v/>
      </c>
      <c r="AK297" s="168">
        <f>SUMIF($D$7:$D$406,D297,$Q$7:$Q$406)</f>
        <v/>
      </c>
      <c r="AL297" s="48" t="inlineStr">
        <is>
          <t>https://www.openstreetmap.org/?mlat=51.3276356&amp;mlon=12.3796506#map=19/51.3276356/12.3796506</t>
        </is>
      </c>
    </row>
    <row r="298" ht="15" customHeight="1" s="94">
      <c r="A298" s="47" t="n">
        <v>292</v>
      </c>
      <c r="B298" s="48" t="inlineStr">
        <is>
          <t>O1798</t>
        </is>
      </c>
      <c r="C298" s="48" t="inlineStr">
        <is>
          <t>Theresienstraße / Haferkornstraße</t>
        </is>
      </c>
      <c r="D298" s="48" t="inlineStr">
        <is>
          <t>Sozialpflegeschulen Heimerer GmbH Berufsfachschule für Sozialwesen (Schule in freier Trägerschaft)</t>
        </is>
      </c>
      <c r="E298" s="48" t="inlineStr">
        <is>
          <t>Hohmannstraße 7b, 04129 Leipzig</t>
        </is>
      </c>
      <c r="F298" s="48" t="inlineStr">
        <is>
          <t>Leipzig</t>
        </is>
      </c>
      <c r="G298" s="165" t="n">
        <v>316.5</v>
      </c>
      <c r="H298" s="166" t="n">
        <v>12.3843172725</v>
      </c>
      <c r="I298" s="166" t="n">
        <v>51.3601714930001</v>
      </c>
      <c r="J298" s="47">
        <f>COUNTIF(Accident_Events!$B$5:$B$4031,B298)</f>
        <v/>
      </c>
      <c r="K298" s="47">
        <f>COUNTIFS(Accident_Events!$B$5:$B$4031,B298,Accident_Events!$G$5:$G$4031,1)</f>
        <v/>
      </c>
      <c r="L298" s="47">
        <f>COUNTIFS(Accident_Events!$B$5:$B$4031,B298,Accident_Events!$G$5:$G$4031,2)</f>
        <v/>
      </c>
      <c r="M298" s="47">
        <f>COUNTIFS(Accident_Events!$B$5:$B$4031,B298,Accident_Events!$G$5:$G$4031,3)</f>
        <v/>
      </c>
      <c r="N298" s="167">
        <f>K298*Sources!$F$24</f>
        <v/>
      </c>
      <c r="O298" s="167">
        <f>L298*Sources!$F$25</f>
        <v/>
      </c>
      <c r="P298" s="167">
        <f>M298*Sources!$F$26</f>
        <v/>
      </c>
      <c r="Q298" s="168">
        <f>SUM(N298:P298)</f>
        <v/>
      </c>
      <c r="R298" s="167">
        <f>Q298/Sources!$C$6</f>
        <v/>
      </c>
      <c r="S298" s="48" t="inlineStr">
        <is>
          <t>Important main/connecting road</t>
        </is>
      </c>
      <c r="T298" s="48" t="inlineStr">
        <is>
          <t>Junction</t>
        </is>
      </c>
      <c r="U298" s="48" t="n">
        <v>2</v>
      </c>
      <c r="V298" s="48" t="inlineStr">
        <is>
          <t>not found</t>
        </is>
      </c>
      <c r="W298" s="48" t="inlineStr">
        <is>
          <t>yes</t>
        </is>
      </c>
      <c r="X298" s="48" t="inlineStr">
        <is>
          <t>not found</t>
        </is>
      </c>
      <c r="Y298" s="48" t="inlineStr">
        <is>
          <t>yes</t>
        </is>
      </c>
      <c r="Z298" s="53" t="inlineStr">
        <is>
          <t>B</t>
        </is>
      </c>
      <c r="AA298" s="53" t="inlineStr">
        <is>
          <t>Standard road area/main or collector road, or up to 3 lanes → cost class B.</t>
        </is>
      </c>
      <c r="AB298" s="168">
        <f>Sources!$C$17</f>
        <v/>
      </c>
      <c r="AC298" s="169">
        <f>Sources!$C$7</f>
        <v/>
      </c>
      <c r="AD298" s="170">
        <f>Sources!$C$8</f>
        <v/>
      </c>
      <c r="AE298" s="169">
        <f>Sources!$C$9</f>
        <v/>
      </c>
      <c r="AF298" s="167">
        <f>R298*AC298*Sources!$C$13</f>
        <v/>
      </c>
      <c r="AG298" s="168">
        <f>R298*AD298*Sources!$C$13</f>
        <v/>
      </c>
      <c r="AH298" s="167">
        <f>R298*AE298*Sources!$C$13</f>
        <v/>
      </c>
      <c r="AI298" s="47">
        <f>1+COUNTIFS($D$7:$D$406,D298,$Q$7:$Q$406,"&gt;"&amp;Q298)</f>
        <v/>
      </c>
      <c r="AJ298" s="47">
        <f>COUNTIF($D$7:$D$406,D298)</f>
        <v/>
      </c>
      <c r="AK298" s="168">
        <f>SUMIF($D$7:$D$406,D298,$Q$7:$Q$406)</f>
        <v/>
      </c>
      <c r="AL298" s="48" t="inlineStr">
        <is>
          <t>https://www.openstreetmap.org/?mlat=51.3601715&amp;mlon=12.3843173#map=19/51.3601715/12.3843173</t>
        </is>
      </c>
    </row>
    <row r="299" ht="15" customHeight="1" s="94">
      <c r="A299" s="47" t="n">
        <v>293</v>
      </c>
      <c r="B299" s="48" t="inlineStr">
        <is>
          <t>O1939</t>
        </is>
      </c>
      <c r="C299" s="48" t="inlineStr">
        <is>
          <t>Bautzener Straße</t>
        </is>
      </c>
      <c r="D299" s="48" t="inlineStr">
        <is>
          <t>Gutenbergschule Schule mit dem Förderschwerpunkt Lernen</t>
        </is>
      </c>
      <c r="E299" s="48" t="inlineStr">
        <is>
          <t>Bautzener Straße 48a, 02906 Niesky</t>
        </is>
      </c>
      <c r="F299" s="48" t="inlineStr">
        <is>
          <t>Niesky</t>
        </is>
      </c>
      <c r="G299" s="165" t="n">
        <v>229.9</v>
      </c>
      <c r="H299" s="166" t="n">
        <v>14.8091164740001</v>
      </c>
      <c r="I299" s="166" t="n">
        <v>51.294557443</v>
      </c>
      <c r="J299" s="47">
        <f>COUNTIF(Accident_Events!$B$5:$B$4031,B299)</f>
        <v/>
      </c>
      <c r="K299" s="47">
        <f>COUNTIFS(Accident_Events!$B$5:$B$4031,B299,Accident_Events!$G$5:$G$4031,1)</f>
        <v/>
      </c>
      <c r="L299" s="47">
        <f>COUNTIFS(Accident_Events!$B$5:$B$4031,B299,Accident_Events!$G$5:$G$4031,2)</f>
        <v/>
      </c>
      <c r="M299" s="47">
        <f>COUNTIFS(Accident_Events!$B$5:$B$4031,B299,Accident_Events!$G$5:$G$4031,3)</f>
        <v/>
      </c>
      <c r="N299" s="167">
        <f>K299*Sources!$F$24</f>
        <v/>
      </c>
      <c r="O299" s="167">
        <f>L299*Sources!$F$25</f>
        <v/>
      </c>
      <c r="P299" s="167">
        <f>M299*Sources!$F$26</f>
        <v/>
      </c>
      <c r="Q299" s="168">
        <f>SUM(N299:P299)</f>
        <v/>
      </c>
      <c r="R299" s="167">
        <f>Q299/Sources!$C$6</f>
        <v/>
      </c>
      <c r="S299" s="48" t="inlineStr">
        <is>
          <t>Major arterial road</t>
        </is>
      </c>
      <c r="T299" s="48" t="inlineStr">
        <is>
          <t>Junction</t>
        </is>
      </c>
      <c r="U299" s="48" t="n">
        <v>4</v>
      </c>
      <c r="V299" s="48" t="inlineStr">
        <is>
          <t>yes</t>
        </is>
      </c>
      <c r="W299" s="48" t="inlineStr">
        <is>
          <t>yes</t>
        </is>
      </c>
      <c r="X299" s="48" t="inlineStr">
        <is>
          <t>yes</t>
        </is>
      </c>
      <c r="Y299" s="48" t="inlineStr">
        <is>
          <t>not found</t>
        </is>
      </c>
      <c r="Z299" s="53" t="inlineStr">
        <is>
          <t>C</t>
        </is>
      </c>
      <c r="AA299" s="53" t="inlineStr">
        <is>
          <t>4 or more lanes: large road cross-section → cost class C.</t>
        </is>
      </c>
      <c r="AB299" s="168">
        <f>Sources!$C$17</f>
        <v/>
      </c>
      <c r="AC299" s="169">
        <f>Sources!$C$7</f>
        <v/>
      </c>
      <c r="AD299" s="170">
        <f>Sources!$C$8</f>
        <v/>
      </c>
      <c r="AE299" s="169">
        <f>Sources!$C$9</f>
        <v/>
      </c>
      <c r="AF299" s="167">
        <f>R299*AC299*Sources!$C$13</f>
        <v/>
      </c>
      <c r="AG299" s="168">
        <f>R299*AD299*Sources!$C$13</f>
        <v/>
      </c>
      <c r="AH299" s="167">
        <f>R299*AE299*Sources!$C$13</f>
        <v/>
      </c>
      <c r="AI299" s="47">
        <f>1+COUNTIFS($D$7:$D$406,D299,$Q$7:$Q$406,"&gt;"&amp;Q299)</f>
        <v/>
      </c>
      <c r="AJ299" s="47">
        <f>COUNTIF($D$7:$D$406,D299)</f>
        <v/>
      </c>
      <c r="AK299" s="168">
        <f>SUMIF($D$7:$D$406,D299,$Q$7:$Q$406)</f>
        <v/>
      </c>
      <c r="AL299" s="48" t="inlineStr">
        <is>
          <t>https://www.openstreetmap.org/?mlat=51.2945574&amp;mlon=14.8091165#map=19/51.2945574/14.8091165</t>
        </is>
      </c>
    </row>
    <row r="300" ht="15" customHeight="1" s="94">
      <c r="A300" s="47" t="n">
        <v>294</v>
      </c>
      <c r="B300" s="48" t="inlineStr">
        <is>
          <t>O1981</t>
        </is>
      </c>
      <c r="C300" s="48" t="inlineStr">
        <is>
          <t>Klosterstraße / Brückenstraße</t>
        </is>
      </c>
      <c r="D300" s="48" t="inlineStr">
        <is>
          <t>Dr. Hirsch gSchulgmbH Berufsfachschule für Pflegeberufe (Schule in freier Trägerschaft)</t>
        </is>
      </c>
      <c r="E300" s="48" t="inlineStr">
        <is>
          <t>Bahnhofstraße 12, 01796 Pirna</t>
        </is>
      </c>
      <c r="F300" s="48" t="inlineStr">
        <is>
          <t>Pirna</t>
        </is>
      </c>
      <c r="G300" s="165" t="n">
        <v>113.1</v>
      </c>
      <c r="H300" s="166" t="n">
        <v>13.931016266</v>
      </c>
      <c r="I300" s="166" t="n">
        <v>50.9623298940001</v>
      </c>
      <c r="J300" s="47">
        <f>COUNTIF(Accident_Events!$B$5:$B$4031,B300)</f>
        <v/>
      </c>
      <c r="K300" s="47">
        <f>COUNTIFS(Accident_Events!$B$5:$B$4031,B300,Accident_Events!$G$5:$G$4031,1)</f>
        <v/>
      </c>
      <c r="L300" s="47">
        <f>COUNTIFS(Accident_Events!$B$5:$B$4031,B300,Accident_Events!$G$5:$G$4031,2)</f>
        <v/>
      </c>
      <c r="M300" s="47">
        <f>COUNTIFS(Accident_Events!$B$5:$B$4031,B300,Accident_Events!$G$5:$G$4031,3)</f>
        <v/>
      </c>
      <c r="N300" s="167">
        <f>K300*Sources!$F$24</f>
        <v/>
      </c>
      <c r="O300" s="167">
        <f>L300*Sources!$F$25</f>
        <v/>
      </c>
      <c r="P300" s="167">
        <f>M300*Sources!$F$26</f>
        <v/>
      </c>
      <c r="Q300" s="168">
        <f>SUM(N300:P300)</f>
        <v/>
      </c>
      <c r="R300" s="167">
        <f>Q300/Sources!$C$6</f>
        <v/>
      </c>
      <c r="S300" s="48" t="inlineStr">
        <is>
          <t>Important main/connecting road</t>
        </is>
      </c>
      <c r="T300" s="48" t="inlineStr">
        <is>
          <t>Junction</t>
        </is>
      </c>
      <c r="U300" s="48" t="n">
        <v>4</v>
      </c>
      <c r="V300" s="48" t="inlineStr">
        <is>
          <t>yes</t>
        </is>
      </c>
      <c r="W300" s="48" t="inlineStr">
        <is>
          <t>yes</t>
        </is>
      </c>
      <c r="X300" s="48" t="inlineStr">
        <is>
          <t>not found</t>
        </is>
      </c>
      <c r="Y300" s="48" t="inlineStr">
        <is>
          <t>yes</t>
        </is>
      </c>
      <c r="Z300" s="53" t="inlineStr">
        <is>
          <t>C</t>
        </is>
      </c>
      <c r="AA300" s="53" t="inlineStr">
        <is>
          <t>4 or more lanes: large road cross-section → cost class C.</t>
        </is>
      </c>
      <c r="AB300" s="168">
        <f>Sources!$C$17</f>
        <v/>
      </c>
      <c r="AC300" s="169">
        <f>Sources!$C$7</f>
        <v/>
      </c>
      <c r="AD300" s="170">
        <f>Sources!$C$8</f>
        <v/>
      </c>
      <c r="AE300" s="169">
        <f>Sources!$C$9</f>
        <v/>
      </c>
      <c r="AF300" s="167">
        <f>R300*AC300*Sources!$C$13</f>
        <v/>
      </c>
      <c r="AG300" s="168">
        <f>R300*AD300*Sources!$C$13</f>
        <v/>
      </c>
      <c r="AH300" s="167">
        <f>R300*AE300*Sources!$C$13</f>
        <v/>
      </c>
      <c r="AI300" s="47">
        <f>1+COUNTIFS($D$7:$D$406,D300,$Q$7:$Q$406,"&gt;"&amp;Q300)</f>
        <v/>
      </c>
      <c r="AJ300" s="47">
        <f>COUNTIF($D$7:$D$406,D300)</f>
        <v/>
      </c>
      <c r="AK300" s="168">
        <f>SUMIF($D$7:$D$406,D300,$Q$7:$Q$406)</f>
        <v/>
      </c>
      <c r="AL300" s="48" t="inlineStr">
        <is>
          <t>https://www.openstreetmap.org/?mlat=50.9623299&amp;mlon=13.9310163#map=19/50.9623299/13.9310163</t>
        </is>
      </c>
    </row>
    <row r="301" ht="15" customHeight="1" s="94">
      <c r="A301" s="47" t="n">
        <v>295</v>
      </c>
      <c r="B301" s="48" t="inlineStr">
        <is>
          <t>O2144</t>
        </is>
      </c>
      <c r="C301" s="48" t="inlineStr">
        <is>
          <t>Graßdorfer Straße</t>
        </is>
      </c>
      <c r="D301" s="48" t="inlineStr">
        <is>
          <t>Geschwister-Scholl-Gymnasium Taucha</t>
        </is>
      </c>
      <c r="E301" s="48" t="inlineStr">
        <is>
          <t>Geschwister-Scholl-Straße 4, 04425 Taucha</t>
        </is>
      </c>
      <c r="F301" s="48" t="inlineStr">
        <is>
          <t>Taucha</t>
        </is>
      </c>
      <c r="G301" s="165" t="n">
        <v>435.8</v>
      </c>
      <c r="H301" s="166" t="n">
        <v>12.4940886800001</v>
      </c>
      <c r="I301" s="166" t="n">
        <v>51.3824333750001</v>
      </c>
      <c r="J301" s="47">
        <f>COUNTIF(Accident_Events!$B$5:$B$4031,B301)</f>
        <v/>
      </c>
      <c r="K301" s="47">
        <f>COUNTIFS(Accident_Events!$B$5:$B$4031,B301,Accident_Events!$G$5:$G$4031,1)</f>
        <v/>
      </c>
      <c r="L301" s="47">
        <f>COUNTIFS(Accident_Events!$B$5:$B$4031,B301,Accident_Events!$G$5:$G$4031,2)</f>
        <v/>
      </c>
      <c r="M301" s="47">
        <f>COUNTIFS(Accident_Events!$B$5:$B$4031,B301,Accident_Events!$G$5:$G$4031,3)</f>
        <v/>
      </c>
      <c r="N301" s="167">
        <f>K301*Sources!$F$24</f>
        <v/>
      </c>
      <c r="O301" s="167">
        <f>L301*Sources!$F$25</f>
        <v/>
      </c>
      <c r="P301" s="167">
        <f>M301*Sources!$F$26</f>
        <v/>
      </c>
      <c r="Q301" s="168">
        <f>SUM(N301:P301)</f>
        <v/>
      </c>
      <c r="R301" s="167">
        <f>Q301/Sources!$C$6</f>
        <v/>
      </c>
      <c r="S301" s="48" t="inlineStr">
        <is>
          <t>Major arterial road</t>
        </is>
      </c>
      <c r="T301" s="48" t="inlineStr">
        <is>
          <t>Junction</t>
        </is>
      </c>
      <c r="U301" s="48" t="n">
        <v>2</v>
      </c>
      <c r="V301" s="48" t="inlineStr">
        <is>
          <t>not found</t>
        </is>
      </c>
      <c r="W301" s="48" t="inlineStr">
        <is>
          <t>not found</t>
        </is>
      </c>
      <c r="X301" s="48" t="inlineStr">
        <is>
          <t>not found</t>
        </is>
      </c>
      <c r="Y301" s="48" t="inlineStr">
        <is>
          <t>yes</t>
        </is>
      </c>
      <c r="Z301" s="53" t="inlineStr">
        <is>
          <t>B</t>
        </is>
      </c>
      <c r="AA301" s="53" t="inlineStr">
        <is>
          <t>Standard road area/main or collector road, or up to 3 lanes → cost class B.</t>
        </is>
      </c>
      <c r="AB301" s="168">
        <f>Sources!$C$17</f>
        <v/>
      </c>
      <c r="AC301" s="169">
        <f>Sources!$C$7</f>
        <v/>
      </c>
      <c r="AD301" s="170">
        <f>Sources!$C$8</f>
        <v/>
      </c>
      <c r="AE301" s="169">
        <f>Sources!$C$9</f>
        <v/>
      </c>
      <c r="AF301" s="167">
        <f>R301*AC301*Sources!$C$13</f>
        <v/>
      </c>
      <c r="AG301" s="168">
        <f>R301*AD301*Sources!$C$13</f>
        <v/>
      </c>
      <c r="AH301" s="167">
        <f>R301*AE301*Sources!$C$13</f>
        <v/>
      </c>
      <c r="AI301" s="47">
        <f>1+COUNTIFS($D$7:$D$406,D301,$Q$7:$Q$406,"&gt;"&amp;Q301)</f>
        <v/>
      </c>
      <c r="AJ301" s="47">
        <f>COUNTIF($D$7:$D$406,D301)</f>
        <v/>
      </c>
      <c r="AK301" s="168">
        <f>SUMIF($D$7:$D$406,D301,$Q$7:$Q$406)</f>
        <v/>
      </c>
      <c r="AL301" s="48" t="inlineStr">
        <is>
          <t>https://www.openstreetmap.org/?mlat=51.3824334&amp;mlon=12.4940887#map=19/51.3824334/12.4940887</t>
        </is>
      </c>
    </row>
    <row r="302" ht="15" customHeight="1" s="94">
      <c r="A302" s="47" t="n">
        <v>296</v>
      </c>
      <c r="B302" s="48" t="inlineStr">
        <is>
          <t>O2191</t>
        </is>
      </c>
      <c r="C302" s="48" t="inlineStr">
        <is>
          <t>Poststraße / August-Bebel-Straße</t>
        </is>
      </c>
      <c r="D302" s="48" t="inlineStr">
        <is>
          <t>Alexander-von-Humboldt-Gymnasium</t>
        </is>
      </c>
      <c r="E302" s="48" t="inlineStr">
        <is>
          <t>Alexander-v.-Humboldt-Straße 2/4, 08412 Werdau</t>
        </is>
      </c>
      <c r="F302" s="48" t="inlineStr">
        <is>
          <t>Werdau</t>
        </is>
      </c>
      <c r="G302" s="165" t="n">
        <v>293.5</v>
      </c>
      <c r="H302" s="166" t="n">
        <v>12.375952134</v>
      </c>
      <c r="I302" s="166" t="n">
        <v>50.7324331680001</v>
      </c>
      <c r="J302" s="47">
        <f>COUNTIF(Accident_Events!$B$5:$B$4031,B302)</f>
        <v/>
      </c>
      <c r="K302" s="47">
        <f>COUNTIFS(Accident_Events!$B$5:$B$4031,B302,Accident_Events!$G$5:$G$4031,1)</f>
        <v/>
      </c>
      <c r="L302" s="47">
        <f>COUNTIFS(Accident_Events!$B$5:$B$4031,B302,Accident_Events!$G$5:$G$4031,2)</f>
        <v/>
      </c>
      <c r="M302" s="47">
        <f>COUNTIFS(Accident_Events!$B$5:$B$4031,B302,Accident_Events!$G$5:$G$4031,3)</f>
        <v/>
      </c>
      <c r="N302" s="167">
        <f>K302*Sources!$F$24</f>
        <v/>
      </c>
      <c r="O302" s="167">
        <f>L302*Sources!$F$25</f>
        <v/>
      </c>
      <c r="P302" s="167">
        <f>M302*Sources!$F$26</f>
        <v/>
      </c>
      <c r="Q302" s="168">
        <f>SUM(N302:P302)</f>
        <v/>
      </c>
      <c r="R302" s="167">
        <f>Q302/Sources!$C$6</f>
        <v/>
      </c>
      <c r="S302" s="48" t="inlineStr">
        <is>
          <t>Collector/connecting road</t>
        </is>
      </c>
      <c r="T302" s="48" t="inlineStr">
        <is>
          <t>Junction</t>
        </is>
      </c>
      <c r="U302" s="48" t="n">
        <v>2</v>
      </c>
      <c r="V302" s="48" t="inlineStr">
        <is>
          <t>not found</t>
        </is>
      </c>
      <c r="W302" s="48" t="inlineStr">
        <is>
          <t>yes</t>
        </is>
      </c>
      <c r="X302" s="48" t="inlineStr">
        <is>
          <t>not found</t>
        </is>
      </c>
      <c r="Y302" s="48" t="inlineStr">
        <is>
          <t>yes</t>
        </is>
      </c>
      <c r="Z302" s="53" t="inlineStr">
        <is>
          <t>B</t>
        </is>
      </c>
      <c r="AA302" s="53" t="inlineStr">
        <is>
          <t>Standard road area/main or collector road, or up to 3 lanes → cost class B.</t>
        </is>
      </c>
      <c r="AB302" s="168">
        <f>Sources!$C$17</f>
        <v/>
      </c>
      <c r="AC302" s="169">
        <f>Sources!$C$7</f>
        <v/>
      </c>
      <c r="AD302" s="170">
        <f>Sources!$C$8</f>
        <v/>
      </c>
      <c r="AE302" s="169">
        <f>Sources!$C$9</f>
        <v/>
      </c>
      <c r="AF302" s="167">
        <f>R302*AC302*Sources!$C$13</f>
        <v/>
      </c>
      <c r="AG302" s="168">
        <f>R302*AD302*Sources!$C$13</f>
        <v/>
      </c>
      <c r="AH302" s="167">
        <f>R302*AE302*Sources!$C$13</f>
        <v/>
      </c>
      <c r="AI302" s="47">
        <f>1+COUNTIFS($D$7:$D$406,D302,$Q$7:$Q$406,"&gt;"&amp;Q302)</f>
        <v/>
      </c>
      <c r="AJ302" s="47">
        <f>COUNTIF($D$7:$D$406,D302)</f>
        <v/>
      </c>
      <c r="AK302" s="168">
        <f>SUMIF($D$7:$D$406,D302,$Q$7:$Q$406)</f>
        <v/>
      </c>
      <c r="AL302" s="48" t="inlineStr">
        <is>
          <t>https://www.openstreetmap.org/?mlat=50.7324332&amp;mlon=12.3759521#map=19/50.7324332/12.3759521</t>
        </is>
      </c>
    </row>
    <row r="303" ht="15" customHeight="1" s="94">
      <c r="A303" s="47" t="n">
        <v>297</v>
      </c>
      <c r="B303" s="48" t="inlineStr">
        <is>
          <t>O2227</t>
        </is>
      </c>
      <c r="C303" s="48" t="inlineStr">
        <is>
          <t>Schliebenstraße / Hochwaldstraße</t>
        </is>
      </c>
      <c r="D303" s="48" t="inlineStr">
        <is>
          <t>Berufliches Schulzentrum Zittau</t>
        </is>
      </c>
      <c r="E303" s="48" t="inlineStr">
        <is>
          <t>Hochwaldstraße 21a, 02763 Zittau</t>
        </is>
      </c>
      <c r="F303" s="48" t="inlineStr">
        <is>
          <t>Zittau</t>
        </is>
      </c>
      <c r="G303" s="165" t="n">
        <v>82.8</v>
      </c>
      <c r="H303" s="166" t="n">
        <v>14.8053954210001</v>
      </c>
      <c r="I303" s="166" t="n">
        <v>50.890470318</v>
      </c>
      <c r="J303" s="47">
        <f>COUNTIF(Accident_Events!$B$5:$B$4031,B303)</f>
        <v/>
      </c>
      <c r="K303" s="47">
        <f>COUNTIFS(Accident_Events!$B$5:$B$4031,B303,Accident_Events!$G$5:$G$4031,1)</f>
        <v/>
      </c>
      <c r="L303" s="47">
        <f>COUNTIFS(Accident_Events!$B$5:$B$4031,B303,Accident_Events!$G$5:$G$4031,2)</f>
        <v/>
      </c>
      <c r="M303" s="47">
        <f>COUNTIFS(Accident_Events!$B$5:$B$4031,B303,Accident_Events!$G$5:$G$4031,3)</f>
        <v/>
      </c>
      <c r="N303" s="167">
        <f>K303*Sources!$F$24</f>
        <v/>
      </c>
      <c r="O303" s="167">
        <f>L303*Sources!$F$25</f>
        <v/>
      </c>
      <c r="P303" s="167">
        <f>M303*Sources!$F$26</f>
        <v/>
      </c>
      <c r="Q303" s="168">
        <f>SUM(N303:P303)</f>
        <v/>
      </c>
      <c r="R303" s="167">
        <f>Q303/Sources!$C$6</f>
        <v/>
      </c>
      <c r="S303" s="48" t="inlineStr">
        <is>
          <t>Residential road</t>
        </is>
      </c>
      <c r="T303" s="48" t="inlineStr">
        <is>
          <t>Junction</t>
        </is>
      </c>
      <c r="U303" s="48" t="n">
        <v>2</v>
      </c>
      <c r="V303" s="48" t="inlineStr">
        <is>
          <t>not found</t>
        </is>
      </c>
      <c r="W303" s="48" t="inlineStr">
        <is>
          <t>yes</t>
        </is>
      </c>
      <c r="X303" s="48" t="inlineStr">
        <is>
          <t>not found</t>
        </is>
      </c>
      <c r="Y303" s="48" t="inlineStr">
        <is>
          <t>yes</t>
        </is>
      </c>
      <c r="Z303" s="53" t="inlineStr">
        <is>
          <t>A</t>
        </is>
      </c>
      <c r="AA303" s="53" t="inlineStr">
        <is>
          <t>Simple side/residential road with at most 2 lanes → cost class A.</t>
        </is>
      </c>
      <c r="AB303" s="168">
        <f>Sources!$C$17</f>
        <v/>
      </c>
      <c r="AC303" s="169">
        <f>Sources!$C$7</f>
        <v/>
      </c>
      <c r="AD303" s="170">
        <f>Sources!$C$8</f>
        <v/>
      </c>
      <c r="AE303" s="169">
        <f>Sources!$C$9</f>
        <v/>
      </c>
      <c r="AF303" s="167">
        <f>R303*AC303*Sources!$C$13</f>
        <v/>
      </c>
      <c r="AG303" s="168">
        <f>R303*AD303*Sources!$C$13</f>
        <v/>
      </c>
      <c r="AH303" s="167">
        <f>R303*AE303*Sources!$C$13</f>
        <v/>
      </c>
      <c r="AI303" s="47">
        <f>1+COUNTIFS($D$7:$D$406,D303,$Q$7:$Q$406,"&gt;"&amp;Q303)</f>
        <v/>
      </c>
      <c r="AJ303" s="47">
        <f>COUNTIF($D$7:$D$406,D303)</f>
        <v/>
      </c>
      <c r="AK303" s="168">
        <f>SUMIF($D$7:$D$406,D303,$Q$7:$Q$406)</f>
        <v/>
      </c>
      <c r="AL303" s="48" t="inlineStr">
        <is>
          <t>https://www.openstreetmap.org/?mlat=50.8904703&amp;mlon=14.8053954#map=19/50.8904703/14.8053954</t>
        </is>
      </c>
    </row>
    <row r="304" ht="15" customHeight="1" s="94">
      <c r="A304" s="47" t="n">
        <v>298</v>
      </c>
      <c r="B304" s="48" t="inlineStr">
        <is>
          <t>O0731</t>
        </is>
      </c>
      <c r="C304" s="48" t="inlineStr">
        <is>
          <t>Stauffenbergallee / Marienallee</t>
        </is>
      </c>
      <c r="D304" s="48" t="inlineStr">
        <is>
          <t>Freie Waldorfschule Dresden (Schule in freier Trägerschaft)</t>
        </is>
      </c>
      <c r="E304" s="48" t="inlineStr">
        <is>
          <t>Marienallee 5, 01099 Dresden</t>
        </is>
      </c>
      <c r="F304" s="48" t="inlineStr">
        <is>
          <t>Dresden</t>
        </is>
      </c>
      <c r="G304" s="165" t="n">
        <v>124.2</v>
      </c>
      <c r="H304" s="166" t="n">
        <v>13.76550487</v>
      </c>
      <c r="I304" s="166" t="n">
        <v>51.0732567490001</v>
      </c>
      <c r="J304" s="47">
        <f>COUNTIF(Accident_Events!$B$5:$B$4031,B304)</f>
        <v/>
      </c>
      <c r="K304" s="47">
        <f>COUNTIFS(Accident_Events!$B$5:$B$4031,B304,Accident_Events!$G$5:$G$4031,1)</f>
        <v/>
      </c>
      <c r="L304" s="47">
        <f>COUNTIFS(Accident_Events!$B$5:$B$4031,B304,Accident_Events!$G$5:$G$4031,2)</f>
        <v/>
      </c>
      <c r="M304" s="47">
        <f>COUNTIFS(Accident_Events!$B$5:$B$4031,B304,Accident_Events!$G$5:$G$4031,3)</f>
        <v/>
      </c>
      <c r="N304" s="167">
        <f>K304*Sources!$F$24</f>
        <v/>
      </c>
      <c r="O304" s="167">
        <f>L304*Sources!$F$25</f>
        <v/>
      </c>
      <c r="P304" s="167">
        <f>M304*Sources!$F$26</f>
        <v/>
      </c>
      <c r="Q304" s="168">
        <f>SUM(N304:P304)</f>
        <v/>
      </c>
      <c r="R304" s="167">
        <f>Q304/Sources!$C$6</f>
        <v/>
      </c>
      <c r="S304" s="48" t="inlineStr">
        <is>
          <t>Important main/connecting road</t>
        </is>
      </c>
      <c r="T304" s="48" t="inlineStr">
        <is>
          <t>Junction</t>
        </is>
      </c>
      <c r="U304" s="48" t="n">
        <v>6</v>
      </c>
      <c r="V304" s="48" t="inlineStr">
        <is>
          <t>yes</t>
        </is>
      </c>
      <c r="W304" s="48" t="inlineStr">
        <is>
          <t>yes</t>
        </is>
      </c>
      <c r="X304" s="48" t="inlineStr">
        <is>
          <t>yes</t>
        </is>
      </c>
      <c r="Y304" s="48" t="inlineStr">
        <is>
          <t>not found</t>
        </is>
      </c>
      <c r="Z304" s="53" t="inlineStr">
        <is>
          <t>C</t>
        </is>
      </c>
      <c r="AA304" s="53" t="inlineStr">
        <is>
          <t>4 or more lanes: large road cross-section → cost class C.</t>
        </is>
      </c>
      <c r="AB304" s="168">
        <f>Sources!$C$17</f>
        <v/>
      </c>
      <c r="AC304" s="169">
        <f>Sources!$C$7</f>
        <v/>
      </c>
      <c r="AD304" s="170">
        <f>Sources!$C$8</f>
        <v/>
      </c>
      <c r="AE304" s="169">
        <f>Sources!$C$9</f>
        <v/>
      </c>
      <c r="AF304" s="167">
        <f>R304*AC304*Sources!$C$13</f>
        <v/>
      </c>
      <c r="AG304" s="168">
        <f>R304*AD304*Sources!$C$13</f>
        <v/>
      </c>
      <c r="AH304" s="167">
        <f>R304*AE304*Sources!$C$13</f>
        <v/>
      </c>
      <c r="AI304" s="47">
        <f>1+COUNTIFS($D$7:$D$406,D304,$Q$7:$Q$406,"&gt;"&amp;Q304)</f>
        <v/>
      </c>
      <c r="AJ304" s="47">
        <f>COUNTIF($D$7:$D$406,D304)</f>
        <v/>
      </c>
      <c r="AK304" s="168">
        <f>SUMIF($D$7:$D$406,D304,$Q$7:$Q$406)</f>
        <v/>
      </c>
      <c r="AL304" s="48" t="inlineStr">
        <is>
          <t>https://www.openstreetmap.org/?mlat=51.0732567&amp;mlon=13.7655049#map=19/51.0732567/13.7655049</t>
        </is>
      </c>
    </row>
    <row r="305" ht="15" customHeight="1" s="94">
      <c r="A305" s="47" t="n">
        <v>299</v>
      </c>
      <c r="B305" s="48" t="inlineStr">
        <is>
          <t>O0802</t>
        </is>
      </c>
      <c r="C305" s="48" t="inlineStr">
        <is>
          <t>Flügelweg / Emerich-Ambros-Ufer</t>
        </is>
      </c>
      <c r="D305" s="48" t="inlineStr">
        <is>
          <t>Gymnasium Dresden-Cotta</t>
        </is>
      </c>
      <c r="E305" s="48" t="inlineStr">
        <is>
          <t>Cossebauder Straße 35, 01157 Dresden</t>
        </is>
      </c>
      <c r="F305" s="48" t="inlineStr">
        <is>
          <t>Dresden</t>
        </is>
      </c>
      <c r="G305" s="165" t="n">
        <v>183.8</v>
      </c>
      <c r="H305" s="166" t="n">
        <v>13.6889214415001</v>
      </c>
      <c r="I305" s="166" t="n">
        <v>51.0579642330001</v>
      </c>
      <c r="J305" s="47">
        <f>COUNTIF(Accident_Events!$B$5:$B$4031,B305)</f>
        <v/>
      </c>
      <c r="K305" s="47">
        <f>COUNTIFS(Accident_Events!$B$5:$B$4031,B305,Accident_Events!$G$5:$G$4031,1)</f>
        <v/>
      </c>
      <c r="L305" s="47">
        <f>COUNTIFS(Accident_Events!$B$5:$B$4031,B305,Accident_Events!$G$5:$G$4031,2)</f>
        <v/>
      </c>
      <c r="M305" s="47">
        <f>COUNTIFS(Accident_Events!$B$5:$B$4031,B305,Accident_Events!$G$5:$G$4031,3)</f>
        <v/>
      </c>
      <c r="N305" s="167">
        <f>K305*Sources!$F$24</f>
        <v/>
      </c>
      <c r="O305" s="167">
        <f>L305*Sources!$F$25</f>
        <v/>
      </c>
      <c r="P305" s="167">
        <f>M305*Sources!$F$26</f>
        <v/>
      </c>
      <c r="Q305" s="168">
        <f>SUM(N305:P305)</f>
        <v/>
      </c>
      <c r="R305" s="167">
        <f>Q305/Sources!$C$6</f>
        <v/>
      </c>
      <c r="S305" s="48" t="inlineStr">
        <is>
          <t>Important main/connecting road</t>
        </is>
      </c>
      <c r="T305" s="48" t="inlineStr">
        <is>
          <t>Junction</t>
        </is>
      </c>
      <c r="U305" s="48" t="n">
        <v>3</v>
      </c>
      <c r="V305" s="48" t="inlineStr">
        <is>
          <t>not found</t>
        </is>
      </c>
      <c r="W305" s="48" t="inlineStr">
        <is>
          <t>not found</t>
        </is>
      </c>
      <c r="X305" s="48" t="inlineStr">
        <is>
          <t>not found</t>
        </is>
      </c>
      <c r="Y305" s="48" t="inlineStr">
        <is>
          <t>yes</t>
        </is>
      </c>
      <c r="Z305" s="53" t="inlineStr">
        <is>
          <t>B</t>
        </is>
      </c>
      <c r="AA305" s="53" t="inlineStr">
        <is>
          <t>Standard road area/main or collector road, or up to 3 lanes → cost class B.</t>
        </is>
      </c>
      <c r="AB305" s="168">
        <f>Sources!$C$17</f>
        <v/>
      </c>
      <c r="AC305" s="169">
        <f>Sources!$C$7</f>
        <v/>
      </c>
      <c r="AD305" s="170">
        <f>Sources!$C$8</f>
        <v/>
      </c>
      <c r="AE305" s="169">
        <f>Sources!$C$9</f>
        <v/>
      </c>
      <c r="AF305" s="167">
        <f>R305*AC305*Sources!$C$13</f>
        <v/>
      </c>
      <c r="AG305" s="168">
        <f>R305*AD305*Sources!$C$13</f>
        <v/>
      </c>
      <c r="AH305" s="167">
        <f>R305*AE305*Sources!$C$13</f>
        <v/>
      </c>
      <c r="AI305" s="47">
        <f>1+COUNTIFS($D$7:$D$406,D305,$Q$7:$Q$406,"&gt;"&amp;Q305)</f>
        <v/>
      </c>
      <c r="AJ305" s="47">
        <f>COUNTIF($D$7:$D$406,D305)</f>
        <v/>
      </c>
      <c r="AK305" s="168">
        <f>SUMIF($D$7:$D$406,D305,$Q$7:$Q$406)</f>
        <v/>
      </c>
      <c r="AL305" s="48" t="inlineStr">
        <is>
          <t>https://www.openstreetmap.org/?mlat=51.0579642&amp;mlon=13.6889214#map=19/51.0579642/13.6889214</t>
        </is>
      </c>
    </row>
    <row r="306" ht="15" customHeight="1" s="94">
      <c r="A306" s="47" t="n">
        <v>300</v>
      </c>
      <c r="B306" s="48" t="inlineStr">
        <is>
          <t>O0979</t>
        </is>
      </c>
      <c r="C306" s="48" t="inlineStr">
        <is>
          <t>Löbtauer Straße</t>
        </is>
      </c>
      <c r="D306" s="48" t="inlineStr">
        <is>
          <t>Städtisches Klinikum Dresden, Medizinische Berufsfachschule</t>
        </is>
      </c>
      <c r="E306" s="48" t="inlineStr">
        <is>
          <t>Bodelschwinghstraße 1-3, 01159 Dresden</t>
        </is>
      </c>
      <c r="F306" s="48" t="inlineStr">
        <is>
          <t>Dresden</t>
        </is>
      </c>
      <c r="G306" s="165" t="n">
        <v>82.09999999999999</v>
      </c>
      <c r="H306" s="166" t="n">
        <v>13.70844549</v>
      </c>
      <c r="I306" s="166" t="n">
        <v>51.0469028270001</v>
      </c>
      <c r="J306" s="47">
        <f>COUNTIF(Accident_Events!$B$5:$B$4031,B306)</f>
        <v/>
      </c>
      <c r="K306" s="47">
        <f>COUNTIFS(Accident_Events!$B$5:$B$4031,B306,Accident_Events!$G$5:$G$4031,1)</f>
        <v/>
      </c>
      <c r="L306" s="47">
        <f>COUNTIFS(Accident_Events!$B$5:$B$4031,B306,Accident_Events!$G$5:$G$4031,2)</f>
        <v/>
      </c>
      <c r="M306" s="47">
        <f>COUNTIFS(Accident_Events!$B$5:$B$4031,B306,Accident_Events!$G$5:$G$4031,3)</f>
        <v/>
      </c>
      <c r="N306" s="167">
        <f>K306*Sources!$F$24</f>
        <v/>
      </c>
      <c r="O306" s="167">
        <f>L306*Sources!$F$25</f>
        <v/>
      </c>
      <c r="P306" s="167">
        <f>M306*Sources!$F$26</f>
        <v/>
      </c>
      <c r="Q306" s="168">
        <f>SUM(N306:P306)</f>
        <v/>
      </c>
      <c r="R306" s="167">
        <f>Q306/Sources!$C$6</f>
        <v/>
      </c>
      <c r="S306" s="48" t="inlineStr">
        <is>
          <t>Important main/connecting road</t>
        </is>
      </c>
      <c r="T306" s="48" t="inlineStr">
        <is>
          <t>Junction</t>
        </is>
      </c>
      <c r="U306" s="48" t="n">
        <v>3</v>
      </c>
      <c r="V306" s="48" t="inlineStr">
        <is>
          <t>yes</t>
        </is>
      </c>
      <c r="W306" s="48" t="inlineStr">
        <is>
          <t>not found</t>
        </is>
      </c>
      <c r="X306" s="48" t="inlineStr">
        <is>
          <t>not found</t>
        </is>
      </c>
      <c r="Y306" s="48" t="inlineStr">
        <is>
          <t>yes</t>
        </is>
      </c>
      <c r="Z306" s="53" t="inlineStr">
        <is>
          <t>B</t>
        </is>
      </c>
      <c r="AA306" s="53" t="inlineStr">
        <is>
          <t>Standard road area/main or collector road, or up to 3 lanes → cost class B.</t>
        </is>
      </c>
      <c r="AB306" s="168">
        <f>Sources!$C$17</f>
        <v/>
      </c>
      <c r="AC306" s="169">
        <f>Sources!$C$7</f>
        <v/>
      </c>
      <c r="AD306" s="170">
        <f>Sources!$C$8</f>
        <v/>
      </c>
      <c r="AE306" s="169">
        <f>Sources!$C$9</f>
        <v/>
      </c>
      <c r="AF306" s="167">
        <f>R306*AC306*Sources!$C$13</f>
        <v/>
      </c>
      <c r="AG306" s="168">
        <f>R306*AD306*Sources!$C$13</f>
        <v/>
      </c>
      <c r="AH306" s="167">
        <f>R306*AE306*Sources!$C$13</f>
        <v/>
      </c>
      <c r="AI306" s="47">
        <f>1+COUNTIFS($D$7:$D$406,D306,$Q$7:$Q$406,"&gt;"&amp;Q306)</f>
        <v/>
      </c>
      <c r="AJ306" s="47">
        <f>COUNTIF($D$7:$D$406,D306)</f>
        <v/>
      </c>
      <c r="AK306" s="168">
        <f>SUMIF($D$7:$D$406,D306,$Q$7:$Q$406)</f>
        <v/>
      </c>
      <c r="AL306" s="48" t="inlineStr">
        <is>
          <t>https://www.openstreetmap.org/?mlat=51.0469028&amp;mlon=13.7084455#map=19/51.0469028/13.7084455</t>
        </is>
      </c>
    </row>
    <row r="307" ht="15" customHeight="1" s="94">
      <c r="A307" s="47" t="n">
        <v>301</v>
      </c>
      <c r="B307" s="48" t="inlineStr">
        <is>
          <t>O1062</t>
        </is>
      </c>
      <c r="C307" s="48" t="inlineStr">
        <is>
          <t>Brander Straße / Käthe-Kollwitz-Straße</t>
        </is>
      </c>
      <c r="D307" s="48" t="inlineStr">
        <is>
          <t>Grundschule "Karl Günzel"</t>
        </is>
      </c>
      <c r="E307" s="48" t="inlineStr">
        <is>
          <t>Am Seilerberg 11A, 09599 Freiberg</t>
        </is>
      </c>
      <c r="F307" s="48" t="inlineStr">
        <is>
          <t>Freiberg</t>
        </is>
      </c>
      <c r="G307" s="165" t="n">
        <v>256</v>
      </c>
      <c r="H307" s="166" t="n">
        <v>13.3370525090001</v>
      </c>
      <c r="I307" s="166" t="n">
        <v>50.9018501580001</v>
      </c>
      <c r="J307" s="47">
        <f>COUNTIF(Accident_Events!$B$5:$B$4031,B307)</f>
        <v/>
      </c>
      <c r="K307" s="47">
        <f>COUNTIFS(Accident_Events!$B$5:$B$4031,B307,Accident_Events!$G$5:$G$4031,1)</f>
        <v/>
      </c>
      <c r="L307" s="47">
        <f>COUNTIFS(Accident_Events!$B$5:$B$4031,B307,Accident_Events!$G$5:$G$4031,2)</f>
        <v/>
      </c>
      <c r="M307" s="47">
        <f>COUNTIFS(Accident_Events!$B$5:$B$4031,B307,Accident_Events!$G$5:$G$4031,3)</f>
        <v/>
      </c>
      <c r="N307" s="167">
        <f>K307*Sources!$F$24</f>
        <v/>
      </c>
      <c r="O307" s="167">
        <f>L307*Sources!$F$25</f>
        <v/>
      </c>
      <c r="P307" s="167">
        <f>M307*Sources!$F$26</f>
        <v/>
      </c>
      <c r="Q307" s="168">
        <f>SUM(N307:P307)</f>
        <v/>
      </c>
      <c r="R307" s="167">
        <f>Q307/Sources!$C$6</f>
        <v/>
      </c>
      <c r="S307" s="48" t="inlineStr">
        <is>
          <t>Major arterial road</t>
        </is>
      </c>
      <c r="T307" s="48" t="inlineStr">
        <is>
          <t>Junction</t>
        </is>
      </c>
      <c r="U307" s="48" t="n">
        <v>4</v>
      </c>
      <c r="V307" s="48" t="inlineStr">
        <is>
          <t>yes</t>
        </is>
      </c>
      <c r="W307" s="48" t="inlineStr">
        <is>
          <t>yes</t>
        </is>
      </c>
      <c r="X307" s="48" t="inlineStr">
        <is>
          <t>not found</t>
        </is>
      </c>
      <c r="Y307" s="48" t="inlineStr">
        <is>
          <t>not found</t>
        </is>
      </c>
      <c r="Z307" s="53" t="inlineStr">
        <is>
          <t>C</t>
        </is>
      </c>
      <c r="AA307" s="53" t="inlineStr">
        <is>
          <t>4 or more lanes: large road cross-section → cost class C.</t>
        </is>
      </c>
      <c r="AB307" s="168">
        <f>Sources!$C$17</f>
        <v/>
      </c>
      <c r="AC307" s="169">
        <f>Sources!$C$7</f>
        <v/>
      </c>
      <c r="AD307" s="170">
        <f>Sources!$C$8</f>
        <v/>
      </c>
      <c r="AE307" s="169">
        <f>Sources!$C$9</f>
        <v/>
      </c>
      <c r="AF307" s="167">
        <f>R307*AC307*Sources!$C$13</f>
        <v/>
      </c>
      <c r="AG307" s="168">
        <f>R307*AD307*Sources!$C$13</f>
        <v/>
      </c>
      <c r="AH307" s="167">
        <f>R307*AE307*Sources!$C$13</f>
        <v/>
      </c>
      <c r="AI307" s="47">
        <f>1+COUNTIFS($D$7:$D$406,D307,$Q$7:$Q$406,"&gt;"&amp;Q307)</f>
        <v/>
      </c>
      <c r="AJ307" s="47">
        <f>COUNTIF($D$7:$D$406,D307)</f>
        <v/>
      </c>
      <c r="AK307" s="168">
        <f>SUMIF($D$7:$D$406,D307,$Q$7:$Q$406)</f>
        <v/>
      </c>
      <c r="AL307" s="48" t="inlineStr">
        <is>
          <t>https://www.openstreetmap.org/?mlat=50.9018502&amp;mlon=13.3370525#map=19/50.9018502/13.3370525</t>
        </is>
      </c>
    </row>
    <row r="308" ht="15" customHeight="1" s="94">
      <c r="A308" s="47" t="n">
        <v>302</v>
      </c>
      <c r="B308" s="48" t="inlineStr">
        <is>
          <t>O1468</t>
        </is>
      </c>
      <c r="C308" s="48" t="inlineStr">
        <is>
          <t>Rosa-Luxemburg-Straße / Kohlgartenstraße</t>
        </is>
      </c>
      <c r="D308" s="48" t="inlineStr">
        <is>
          <t>Euro Akademie Leipzig Fachschule für Sozialwesen, Fachrichtung Sozialpädagogik (Schule in freier Trägerschaft)</t>
        </is>
      </c>
      <c r="E308" s="48" t="inlineStr">
        <is>
          <t>Atriumstraße 3, 04315 Leipzig</t>
        </is>
      </c>
      <c r="F308" s="48" t="inlineStr">
        <is>
          <t>Leipzig</t>
        </is>
      </c>
      <c r="G308" s="165" t="n">
        <v>224.8</v>
      </c>
      <c r="H308" s="166" t="n">
        <v>12.3924858406667</v>
      </c>
      <c r="I308" s="166" t="n">
        <v>51.3454380326667</v>
      </c>
      <c r="J308" s="47">
        <f>COUNTIF(Accident_Events!$B$5:$B$4031,B308)</f>
        <v/>
      </c>
      <c r="K308" s="47">
        <f>COUNTIFS(Accident_Events!$B$5:$B$4031,B308,Accident_Events!$G$5:$G$4031,1)</f>
        <v/>
      </c>
      <c r="L308" s="47">
        <f>COUNTIFS(Accident_Events!$B$5:$B$4031,B308,Accident_Events!$G$5:$G$4031,2)</f>
        <v/>
      </c>
      <c r="M308" s="47">
        <f>COUNTIFS(Accident_Events!$B$5:$B$4031,B308,Accident_Events!$G$5:$G$4031,3)</f>
        <v/>
      </c>
      <c r="N308" s="167">
        <f>K308*Sources!$F$24</f>
        <v/>
      </c>
      <c r="O308" s="167">
        <f>L308*Sources!$F$25</f>
        <v/>
      </c>
      <c r="P308" s="167">
        <f>M308*Sources!$F$26</f>
        <v/>
      </c>
      <c r="Q308" s="168">
        <f>SUM(N308:P308)</f>
        <v/>
      </c>
      <c r="R308" s="167">
        <f>Q308/Sources!$C$6</f>
        <v/>
      </c>
      <c r="S308" s="48" t="inlineStr">
        <is>
          <t>Major arterial road</t>
        </is>
      </c>
      <c r="T308" s="48" t="inlineStr">
        <is>
          <t>Junction</t>
        </is>
      </c>
      <c r="U308" s="48" t="n">
        <v>3</v>
      </c>
      <c r="V308" s="48" t="inlineStr">
        <is>
          <t>yes</t>
        </is>
      </c>
      <c r="W308" s="48" t="inlineStr">
        <is>
          <t>yes</t>
        </is>
      </c>
      <c r="X308" s="48" t="inlineStr">
        <is>
          <t>yes</t>
        </is>
      </c>
      <c r="Y308" s="48" t="inlineStr">
        <is>
          <t>yes</t>
        </is>
      </c>
      <c r="Z308" s="53" t="inlineStr">
        <is>
          <t>B</t>
        </is>
      </c>
      <c r="AA308" s="53" t="inlineStr">
        <is>
          <t>Standard road area/main or collector road, or up to 3 lanes → cost class B.</t>
        </is>
      </c>
      <c r="AB308" s="168">
        <f>Sources!$C$17</f>
        <v/>
      </c>
      <c r="AC308" s="169">
        <f>Sources!$C$7</f>
        <v/>
      </c>
      <c r="AD308" s="170">
        <f>Sources!$C$8</f>
        <v/>
      </c>
      <c r="AE308" s="169">
        <f>Sources!$C$9</f>
        <v/>
      </c>
      <c r="AF308" s="167">
        <f>R308*AC308*Sources!$C$13</f>
        <v/>
      </c>
      <c r="AG308" s="168">
        <f>R308*AD308*Sources!$C$13</f>
        <v/>
      </c>
      <c r="AH308" s="167">
        <f>R308*AE308*Sources!$C$13</f>
        <v/>
      </c>
      <c r="AI308" s="47">
        <f>1+COUNTIFS($D$7:$D$406,D308,$Q$7:$Q$406,"&gt;"&amp;Q308)</f>
        <v/>
      </c>
      <c r="AJ308" s="47">
        <f>COUNTIF($D$7:$D$406,D308)</f>
        <v/>
      </c>
      <c r="AK308" s="168">
        <f>SUMIF($D$7:$D$406,D308,$Q$7:$Q$406)</f>
        <v/>
      </c>
      <c r="AL308" s="48" t="inlineStr">
        <is>
          <t>https://www.openstreetmap.org/?mlat=51.3454380&amp;mlon=12.3924858#map=19/51.3454380/12.3924858</t>
        </is>
      </c>
    </row>
    <row r="309" ht="15" customHeight="1" s="94">
      <c r="A309" s="47" t="n">
        <v>303</v>
      </c>
      <c r="B309" s="48" t="inlineStr">
        <is>
          <t>O0091</t>
        </is>
      </c>
      <c r="C309" s="48" t="inlineStr">
        <is>
          <t>Neustädter Straße / Belmsdorfer Straße</t>
        </is>
      </c>
      <c r="D309" s="48" t="inlineStr">
        <is>
          <t>Oberlausitzer Berufsbildende Förderschule (Schule in freier Trägerschaft)</t>
        </is>
      </c>
      <c r="E309" s="48" t="inlineStr">
        <is>
          <t>Neustädter Straße  12, 01877 Bischofswerda</t>
        </is>
      </c>
      <c r="F309" s="48" t="inlineStr">
        <is>
          <t>Bischofswerda</t>
        </is>
      </c>
      <c r="G309" s="165" t="n">
        <v>10.7</v>
      </c>
      <c r="H309" s="166" t="n">
        <v>14.186198013</v>
      </c>
      <c r="I309" s="166" t="n">
        <v>51.123153856</v>
      </c>
      <c r="J309" s="47">
        <f>COUNTIF(Accident_Events!$B$5:$B$4031,B309)</f>
        <v/>
      </c>
      <c r="K309" s="47">
        <f>COUNTIFS(Accident_Events!$B$5:$B$4031,B309,Accident_Events!$G$5:$G$4031,1)</f>
        <v/>
      </c>
      <c r="L309" s="47">
        <f>COUNTIFS(Accident_Events!$B$5:$B$4031,B309,Accident_Events!$G$5:$G$4031,2)</f>
        <v/>
      </c>
      <c r="M309" s="47">
        <f>COUNTIFS(Accident_Events!$B$5:$B$4031,B309,Accident_Events!$G$5:$G$4031,3)</f>
        <v/>
      </c>
      <c r="N309" s="167">
        <f>K309*Sources!$F$24</f>
        <v/>
      </c>
      <c r="O309" s="167">
        <f>L309*Sources!$F$25</f>
        <v/>
      </c>
      <c r="P309" s="167">
        <f>M309*Sources!$F$26</f>
        <v/>
      </c>
      <c r="Q309" s="168">
        <f>SUM(N309:P309)</f>
        <v/>
      </c>
      <c r="R309" s="167">
        <f>Q309/Sources!$C$6</f>
        <v/>
      </c>
      <c r="S309" s="48" t="inlineStr">
        <is>
          <t>Collector/connecting road</t>
        </is>
      </c>
      <c r="T309" s="48" t="inlineStr">
        <is>
          <t>Junction</t>
        </is>
      </c>
      <c r="U309" s="48" t="n">
        <v>2</v>
      </c>
      <c r="V309" s="48" t="inlineStr">
        <is>
          <t>not found</t>
        </is>
      </c>
      <c r="W309" s="48" t="inlineStr">
        <is>
          <t>not found</t>
        </is>
      </c>
      <c r="X309" s="48" t="inlineStr">
        <is>
          <t>not found</t>
        </is>
      </c>
      <c r="Y309" s="48" t="inlineStr">
        <is>
          <t>yes</t>
        </is>
      </c>
      <c r="Z309" s="53" t="inlineStr">
        <is>
          <t>B</t>
        </is>
      </c>
      <c r="AA309" s="53" t="inlineStr">
        <is>
          <t>Standard road area/main or collector road, or up to 3 lanes → cost class B.</t>
        </is>
      </c>
      <c r="AB309" s="168">
        <f>Sources!$C$17</f>
        <v/>
      </c>
      <c r="AC309" s="169">
        <f>Sources!$C$7</f>
        <v/>
      </c>
      <c r="AD309" s="170">
        <f>Sources!$C$8</f>
        <v/>
      </c>
      <c r="AE309" s="169">
        <f>Sources!$C$9</f>
        <v/>
      </c>
      <c r="AF309" s="167">
        <f>R309*AC309*Sources!$C$13</f>
        <v/>
      </c>
      <c r="AG309" s="168">
        <f>R309*AD309*Sources!$C$13</f>
        <v/>
      </c>
      <c r="AH309" s="167">
        <f>R309*AE309*Sources!$C$13</f>
        <v/>
      </c>
      <c r="AI309" s="47">
        <f>1+COUNTIFS($D$7:$D$406,D309,$Q$7:$Q$406,"&gt;"&amp;Q309)</f>
        <v/>
      </c>
      <c r="AJ309" s="47">
        <f>COUNTIF($D$7:$D$406,D309)</f>
        <v/>
      </c>
      <c r="AK309" s="168">
        <f>SUMIF($D$7:$D$406,D309,$Q$7:$Q$406)</f>
        <v/>
      </c>
      <c r="AL309" s="48" t="inlineStr">
        <is>
          <t>https://www.openstreetmap.org/?mlat=51.1231539&amp;mlon=14.1861980#map=19/51.1231539/14.1861980</t>
        </is>
      </c>
    </row>
    <row r="310" ht="15" customHeight="1" s="94">
      <c r="A310" s="47" t="n">
        <v>304</v>
      </c>
      <c r="B310" s="48" t="inlineStr">
        <is>
          <t>O0154</t>
        </is>
      </c>
      <c r="C310" s="48" t="inlineStr">
        <is>
          <t>Gustav-Freytag-Straße / Reichenhainer Straße</t>
        </is>
      </c>
      <c r="D310" s="48" t="inlineStr">
        <is>
          <t>Berufsbildende Schule "Gerd Condé" Berufsschule der F+U Sachsen gGmbH (Schule in freier Trägerschaft)</t>
        </is>
      </c>
      <c r="E310" s="48" t="inlineStr">
        <is>
          <t>Stollberger Straße 40, 09119 Chemnitz</t>
        </is>
      </c>
      <c r="F310" s="48" t="inlineStr">
        <is>
          <t>Chemnitz</t>
        </is>
      </c>
      <c r="G310" s="165" t="n">
        <v>259.8</v>
      </c>
      <c r="H310" s="166" t="n">
        <v>12.925004427</v>
      </c>
      <c r="I310" s="166" t="n">
        <v>50.825222485</v>
      </c>
      <c r="J310" s="47">
        <f>COUNTIF(Accident_Events!$B$5:$B$4031,B310)</f>
        <v/>
      </c>
      <c r="K310" s="47">
        <f>COUNTIFS(Accident_Events!$B$5:$B$4031,B310,Accident_Events!$G$5:$G$4031,1)</f>
        <v/>
      </c>
      <c r="L310" s="47">
        <f>COUNTIFS(Accident_Events!$B$5:$B$4031,B310,Accident_Events!$G$5:$G$4031,2)</f>
        <v/>
      </c>
      <c r="M310" s="47">
        <f>COUNTIFS(Accident_Events!$B$5:$B$4031,B310,Accident_Events!$G$5:$G$4031,3)</f>
        <v/>
      </c>
      <c r="N310" s="167">
        <f>K310*Sources!$F$24</f>
        <v/>
      </c>
      <c r="O310" s="167">
        <f>L310*Sources!$F$25</f>
        <v/>
      </c>
      <c r="P310" s="167">
        <f>M310*Sources!$F$26</f>
        <v/>
      </c>
      <c r="Q310" s="168">
        <f>SUM(N310:P310)</f>
        <v/>
      </c>
      <c r="R310" s="167">
        <f>Q310/Sources!$C$6</f>
        <v/>
      </c>
      <c r="S310" s="48" t="inlineStr">
        <is>
          <t>Major arterial road</t>
        </is>
      </c>
      <c r="T310" s="48" t="inlineStr">
        <is>
          <t>Junction</t>
        </is>
      </c>
      <c r="U310" s="48" t="n">
        <v>3</v>
      </c>
      <c r="V310" s="48" t="inlineStr">
        <is>
          <t>yes</t>
        </is>
      </c>
      <c r="W310" s="48" t="inlineStr">
        <is>
          <t>yes</t>
        </is>
      </c>
      <c r="X310" s="48" t="inlineStr">
        <is>
          <t>yes</t>
        </is>
      </c>
      <c r="Y310" s="48" t="inlineStr">
        <is>
          <t>yes</t>
        </is>
      </c>
      <c r="Z310" s="53" t="inlineStr">
        <is>
          <t>B</t>
        </is>
      </c>
      <c r="AA310" s="53" t="inlineStr">
        <is>
          <t>Standard road area/main or collector road, or up to 3 lanes → cost class B.</t>
        </is>
      </c>
      <c r="AB310" s="168">
        <f>Sources!$C$17</f>
        <v/>
      </c>
      <c r="AC310" s="169">
        <f>Sources!$C$7</f>
        <v/>
      </c>
      <c r="AD310" s="170">
        <f>Sources!$C$8</f>
        <v/>
      </c>
      <c r="AE310" s="169">
        <f>Sources!$C$9</f>
        <v/>
      </c>
      <c r="AF310" s="167">
        <f>R310*AC310*Sources!$C$13</f>
        <v/>
      </c>
      <c r="AG310" s="168">
        <f>R310*AD310*Sources!$C$13</f>
        <v/>
      </c>
      <c r="AH310" s="167">
        <f>R310*AE310*Sources!$C$13</f>
        <v/>
      </c>
      <c r="AI310" s="47">
        <f>1+COUNTIFS($D$7:$D$406,D310,$Q$7:$Q$406,"&gt;"&amp;Q310)</f>
        <v/>
      </c>
      <c r="AJ310" s="47">
        <f>COUNTIF($D$7:$D$406,D310)</f>
        <v/>
      </c>
      <c r="AK310" s="168">
        <f>SUMIF($D$7:$D$406,D310,$Q$7:$Q$406)</f>
        <v/>
      </c>
      <c r="AL310" s="48" t="inlineStr">
        <is>
          <t>https://www.openstreetmap.org/?mlat=50.8252225&amp;mlon=12.9250044#map=19/50.8252225/12.9250044</t>
        </is>
      </c>
    </row>
    <row r="311" ht="15" customHeight="1" s="94">
      <c r="A311" s="47" t="n">
        <v>305</v>
      </c>
      <c r="B311" s="48" t="inlineStr">
        <is>
          <t>O0975</t>
        </is>
      </c>
      <c r="C311" s="48" t="inlineStr">
        <is>
          <t>Löbtauer Straße / Emerich-Ambros-Ufer</t>
        </is>
      </c>
      <c r="D311" s="48" t="inlineStr">
        <is>
          <t>Städtisches Klinikum Dresden, Medizinische Berufsfachschule</t>
        </is>
      </c>
      <c r="E311" s="48" t="inlineStr">
        <is>
          <t>Bodelschwinghstraße 1-3, 01159 Dresden</t>
        </is>
      </c>
      <c r="F311" s="48" t="inlineStr">
        <is>
          <t>Dresden</t>
        </is>
      </c>
      <c r="G311" s="165" t="n">
        <v>239.1</v>
      </c>
      <c r="H311" s="166" t="n">
        <v>13.7066182770001</v>
      </c>
      <c r="I311" s="166" t="n">
        <v>51.0456373550001</v>
      </c>
      <c r="J311" s="47">
        <f>COUNTIF(Accident_Events!$B$5:$B$4031,B311)</f>
        <v/>
      </c>
      <c r="K311" s="47">
        <f>COUNTIFS(Accident_Events!$B$5:$B$4031,B311,Accident_Events!$G$5:$G$4031,1)</f>
        <v/>
      </c>
      <c r="L311" s="47">
        <f>COUNTIFS(Accident_Events!$B$5:$B$4031,B311,Accident_Events!$G$5:$G$4031,2)</f>
        <v/>
      </c>
      <c r="M311" s="47">
        <f>COUNTIFS(Accident_Events!$B$5:$B$4031,B311,Accident_Events!$G$5:$G$4031,3)</f>
        <v/>
      </c>
      <c r="N311" s="167">
        <f>K311*Sources!$F$24</f>
        <v/>
      </c>
      <c r="O311" s="167">
        <f>L311*Sources!$F$25</f>
        <v/>
      </c>
      <c r="P311" s="167">
        <f>M311*Sources!$F$26</f>
        <v/>
      </c>
      <c r="Q311" s="168">
        <f>SUM(N311:P311)</f>
        <v/>
      </c>
      <c r="R311" s="167">
        <f>Q311/Sources!$C$6</f>
        <v/>
      </c>
      <c r="S311" s="48" t="inlineStr">
        <is>
          <t>Important main/connecting road</t>
        </is>
      </c>
      <c r="T311" s="48" t="inlineStr">
        <is>
          <t>Junction</t>
        </is>
      </c>
      <c r="U311" s="48" t="n">
        <v>3</v>
      </c>
      <c r="V311" s="48" t="inlineStr">
        <is>
          <t>yes</t>
        </is>
      </c>
      <c r="W311" s="48" t="inlineStr">
        <is>
          <t>not found</t>
        </is>
      </c>
      <c r="X311" s="48" t="inlineStr">
        <is>
          <t>not found</t>
        </is>
      </c>
      <c r="Y311" s="48" t="inlineStr">
        <is>
          <t>yes</t>
        </is>
      </c>
      <c r="Z311" s="53" t="inlineStr">
        <is>
          <t>B</t>
        </is>
      </c>
      <c r="AA311" s="53" t="inlineStr">
        <is>
          <t>Standard road area/main or collector road, or up to 3 lanes → cost class B.</t>
        </is>
      </c>
      <c r="AB311" s="168">
        <f>Sources!$C$17</f>
        <v/>
      </c>
      <c r="AC311" s="169">
        <f>Sources!$C$7</f>
        <v/>
      </c>
      <c r="AD311" s="170">
        <f>Sources!$C$8</f>
        <v/>
      </c>
      <c r="AE311" s="169">
        <f>Sources!$C$9</f>
        <v/>
      </c>
      <c r="AF311" s="167">
        <f>R311*AC311*Sources!$C$13</f>
        <v/>
      </c>
      <c r="AG311" s="168">
        <f>R311*AD311*Sources!$C$13</f>
        <v/>
      </c>
      <c r="AH311" s="167">
        <f>R311*AE311*Sources!$C$13</f>
        <v/>
      </c>
      <c r="AI311" s="47">
        <f>1+COUNTIFS($D$7:$D$406,D311,$Q$7:$Q$406,"&gt;"&amp;Q311)</f>
        <v/>
      </c>
      <c r="AJ311" s="47">
        <f>COUNTIF($D$7:$D$406,D311)</f>
        <v/>
      </c>
      <c r="AK311" s="168">
        <f>SUMIF($D$7:$D$406,D311,$Q$7:$Q$406)</f>
        <v/>
      </c>
      <c r="AL311" s="48" t="inlineStr">
        <is>
          <t>https://www.openstreetmap.org/?mlat=51.0456374&amp;mlon=13.7066183#map=19/51.0456374/13.7066183</t>
        </is>
      </c>
    </row>
    <row r="312" ht="15" customHeight="1" s="94">
      <c r="A312" s="47" t="n">
        <v>306</v>
      </c>
      <c r="B312" s="48" t="inlineStr">
        <is>
          <t>O1361</t>
        </is>
      </c>
      <c r="C312" s="48" t="inlineStr">
        <is>
          <t>Straße des 18. Oktober / Tarostraße</t>
        </is>
      </c>
      <c r="D312" s="48" t="inlineStr">
        <is>
          <t>Anton-Philipp-Reclam-Schule - Gymnasium des Deutsch-Französischen Bildungszentrums der Stadt Leipzig</t>
        </is>
      </c>
      <c r="E312" s="48" t="inlineStr">
        <is>
          <t>Tarostraße 4, 04103 Leipzig</t>
        </is>
      </c>
      <c r="F312" s="48" t="inlineStr">
        <is>
          <t>Leipzig</t>
        </is>
      </c>
      <c r="G312" s="165" t="n">
        <v>176.6</v>
      </c>
      <c r="H312" s="166" t="n">
        <v>12.38850669</v>
      </c>
      <c r="I312" s="166" t="n">
        <v>51.3259570330001</v>
      </c>
      <c r="J312" s="47">
        <f>COUNTIF(Accident_Events!$B$5:$B$4031,B312)</f>
        <v/>
      </c>
      <c r="K312" s="47">
        <f>COUNTIFS(Accident_Events!$B$5:$B$4031,B312,Accident_Events!$G$5:$G$4031,1)</f>
        <v/>
      </c>
      <c r="L312" s="47">
        <f>COUNTIFS(Accident_Events!$B$5:$B$4031,B312,Accident_Events!$G$5:$G$4031,2)</f>
        <v/>
      </c>
      <c r="M312" s="47">
        <f>COUNTIFS(Accident_Events!$B$5:$B$4031,B312,Accident_Events!$G$5:$G$4031,3)</f>
        <v/>
      </c>
      <c r="N312" s="167">
        <f>K312*Sources!$F$24</f>
        <v/>
      </c>
      <c r="O312" s="167">
        <f>L312*Sources!$F$25</f>
        <v/>
      </c>
      <c r="P312" s="167">
        <f>M312*Sources!$F$26</f>
        <v/>
      </c>
      <c r="Q312" s="168">
        <f>SUM(N312:P312)</f>
        <v/>
      </c>
      <c r="R312" s="167">
        <f>Q312/Sources!$C$6</f>
        <v/>
      </c>
      <c r="S312" s="48" t="inlineStr">
        <is>
          <t>Important main/connecting road</t>
        </is>
      </c>
      <c r="T312" s="48" t="inlineStr">
        <is>
          <t>Junction</t>
        </is>
      </c>
      <c r="U312" s="48" t="n">
        <v>4</v>
      </c>
      <c r="V312" s="48" t="inlineStr">
        <is>
          <t>yes</t>
        </is>
      </c>
      <c r="W312" s="48" t="inlineStr">
        <is>
          <t>yes</t>
        </is>
      </c>
      <c r="X312" s="48" t="inlineStr">
        <is>
          <t>not found</t>
        </is>
      </c>
      <c r="Y312" s="48" t="inlineStr">
        <is>
          <t>not found</t>
        </is>
      </c>
      <c r="Z312" s="53" t="inlineStr">
        <is>
          <t>C</t>
        </is>
      </c>
      <c r="AA312" s="53" t="inlineStr">
        <is>
          <t>4 or more lanes: large road cross-section → cost class C.</t>
        </is>
      </c>
      <c r="AB312" s="168">
        <f>Sources!$C$17</f>
        <v/>
      </c>
      <c r="AC312" s="169">
        <f>Sources!$C$7</f>
        <v/>
      </c>
      <c r="AD312" s="170">
        <f>Sources!$C$8</f>
        <v/>
      </c>
      <c r="AE312" s="169">
        <f>Sources!$C$9</f>
        <v/>
      </c>
      <c r="AF312" s="167">
        <f>R312*AC312*Sources!$C$13</f>
        <v/>
      </c>
      <c r="AG312" s="168">
        <f>R312*AD312*Sources!$C$13</f>
        <v/>
      </c>
      <c r="AH312" s="167">
        <f>R312*AE312*Sources!$C$13</f>
        <v/>
      </c>
      <c r="AI312" s="47">
        <f>1+COUNTIFS($D$7:$D$406,D312,$Q$7:$Q$406,"&gt;"&amp;Q312)</f>
        <v/>
      </c>
      <c r="AJ312" s="47">
        <f>COUNTIF($D$7:$D$406,D312)</f>
        <v/>
      </c>
      <c r="AK312" s="168">
        <f>SUMIF($D$7:$D$406,D312,$Q$7:$Q$406)</f>
        <v/>
      </c>
      <c r="AL312" s="48" t="inlineStr">
        <is>
          <t>https://www.openstreetmap.org/?mlat=51.3259570&amp;mlon=12.3885067#map=19/51.3259570/12.3885067</t>
        </is>
      </c>
    </row>
    <row r="313" ht="15" customHeight="1" s="94">
      <c r="A313" s="47" t="n">
        <v>307</v>
      </c>
      <c r="B313" s="48" t="inlineStr">
        <is>
          <t>O1466</t>
        </is>
      </c>
      <c r="C313" s="48" t="inlineStr">
        <is>
          <t>Brandenburger Straße</t>
        </is>
      </c>
      <c r="D313" s="48" t="inlineStr">
        <is>
          <t>Euro Akademie Leipzig Fachschule für Sozialwesen, Fachrichtung Sozialpädagogik (Schule in freier Trägerschaft)</t>
        </is>
      </c>
      <c r="E313" s="48" t="inlineStr">
        <is>
          <t>Atriumstraße 3, 04315 Leipzig</t>
        </is>
      </c>
      <c r="F313" s="48" t="inlineStr">
        <is>
          <t>Leipzig</t>
        </is>
      </c>
      <c r="G313" s="165" t="n">
        <v>409.1</v>
      </c>
      <c r="H313" s="166" t="n">
        <v>12.3904800650001</v>
      </c>
      <c r="I313" s="166" t="n">
        <v>51.3469896020001</v>
      </c>
      <c r="J313" s="47">
        <f>COUNTIF(Accident_Events!$B$5:$B$4031,B313)</f>
        <v/>
      </c>
      <c r="K313" s="47">
        <f>COUNTIFS(Accident_Events!$B$5:$B$4031,B313,Accident_Events!$G$5:$G$4031,1)</f>
        <v/>
      </c>
      <c r="L313" s="47">
        <f>COUNTIFS(Accident_Events!$B$5:$B$4031,B313,Accident_Events!$G$5:$G$4031,2)</f>
        <v/>
      </c>
      <c r="M313" s="47">
        <f>COUNTIFS(Accident_Events!$B$5:$B$4031,B313,Accident_Events!$G$5:$G$4031,3)</f>
        <v/>
      </c>
      <c r="N313" s="167">
        <f>K313*Sources!$F$24</f>
        <v/>
      </c>
      <c r="O313" s="167">
        <f>L313*Sources!$F$25</f>
        <v/>
      </c>
      <c r="P313" s="167">
        <f>M313*Sources!$F$26</f>
        <v/>
      </c>
      <c r="Q313" s="168">
        <f>SUM(N313:P313)</f>
        <v/>
      </c>
      <c r="R313" s="167">
        <f>Q313/Sources!$C$6</f>
        <v/>
      </c>
      <c r="S313" s="48" t="inlineStr">
        <is>
          <t>Link road of a major arterial road</t>
        </is>
      </c>
      <c r="T313" s="48" t="inlineStr">
        <is>
          <t>Road section/simple road area</t>
        </is>
      </c>
      <c r="U313" s="48" t="n">
        <v>2</v>
      </c>
      <c r="V313" s="48" t="inlineStr">
        <is>
          <t>not found</t>
        </is>
      </c>
      <c r="W313" s="48" t="inlineStr">
        <is>
          <t>not found</t>
        </is>
      </c>
      <c r="X313" s="48" t="inlineStr">
        <is>
          <t>not found</t>
        </is>
      </c>
      <c r="Y313" s="48" t="inlineStr">
        <is>
          <t>yes</t>
        </is>
      </c>
      <c r="Z313" s="53" t="inlineStr">
        <is>
          <t>B</t>
        </is>
      </c>
      <c r="AA313" s="53" t="inlineStr">
        <is>
          <t>Standard road area/main or collector road, or up to 3 lanes → cost class B.</t>
        </is>
      </c>
      <c r="AB313" s="168">
        <f>Sources!$C$17</f>
        <v/>
      </c>
      <c r="AC313" s="169">
        <f>Sources!$C$7</f>
        <v/>
      </c>
      <c r="AD313" s="170">
        <f>Sources!$C$8</f>
        <v/>
      </c>
      <c r="AE313" s="169">
        <f>Sources!$C$9</f>
        <v/>
      </c>
      <c r="AF313" s="167">
        <f>R313*AC313*Sources!$C$13</f>
        <v/>
      </c>
      <c r="AG313" s="168">
        <f>R313*AD313*Sources!$C$13</f>
        <v/>
      </c>
      <c r="AH313" s="167">
        <f>R313*AE313*Sources!$C$13</f>
        <v/>
      </c>
      <c r="AI313" s="47">
        <f>1+COUNTIFS($D$7:$D$406,D313,$Q$7:$Q$406,"&gt;"&amp;Q313)</f>
        <v/>
      </c>
      <c r="AJ313" s="47">
        <f>COUNTIF($D$7:$D$406,D313)</f>
        <v/>
      </c>
      <c r="AK313" s="168">
        <f>SUMIF($D$7:$D$406,D313,$Q$7:$Q$406)</f>
        <v/>
      </c>
      <c r="AL313" s="48" t="inlineStr">
        <is>
          <t>https://www.openstreetmap.org/?mlat=51.3469896&amp;mlon=12.3904801#map=19/51.3469896/12.3904801</t>
        </is>
      </c>
    </row>
    <row r="314" ht="15" customHeight="1" s="94">
      <c r="A314" s="47" t="n">
        <v>308</v>
      </c>
      <c r="B314" s="48" t="inlineStr">
        <is>
          <t>O1592</t>
        </is>
      </c>
      <c r="C314" s="48" t="inlineStr">
        <is>
          <t>Lumumbastraße / Nordplatz</t>
        </is>
      </c>
      <c r="D314" s="48" t="inlineStr">
        <is>
          <t>Leibnizschule - Gymnasium der Stadt Leipzig</t>
        </is>
      </c>
      <c r="E314" s="48" t="inlineStr">
        <is>
          <t>Nordplatz 13, 04105 Leipzig</t>
        </is>
      </c>
      <c r="F314" s="48" t="inlineStr">
        <is>
          <t>Leipzig</t>
        </is>
      </c>
      <c r="G314" s="165" t="n">
        <v>118.8</v>
      </c>
      <c r="H314" s="166" t="n">
        <v>12.3733700600001</v>
      </c>
      <c r="I314" s="166" t="n">
        <v>51.3524228870001</v>
      </c>
      <c r="J314" s="47">
        <f>COUNTIF(Accident_Events!$B$5:$B$4031,B314)</f>
        <v/>
      </c>
      <c r="K314" s="47">
        <f>COUNTIFS(Accident_Events!$B$5:$B$4031,B314,Accident_Events!$G$5:$G$4031,1)</f>
        <v/>
      </c>
      <c r="L314" s="47">
        <f>COUNTIFS(Accident_Events!$B$5:$B$4031,B314,Accident_Events!$G$5:$G$4031,2)</f>
        <v/>
      </c>
      <c r="M314" s="47">
        <f>COUNTIFS(Accident_Events!$B$5:$B$4031,B314,Accident_Events!$G$5:$G$4031,3)</f>
        <v/>
      </c>
      <c r="N314" s="167">
        <f>K314*Sources!$F$24</f>
        <v/>
      </c>
      <c r="O314" s="167">
        <f>L314*Sources!$F$25</f>
        <v/>
      </c>
      <c r="P314" s="167">
        <f>M314*Sources!$F$26</f>
        <v/>
      </c>
      <c r="Q314" s="168">
        <f>SUM(N314:P314)</f>
        <v/>
      </c>
      <c r="R314" s="167">
        <f>Q314/Sources!$C$6</f>
        <v/>
      </c>
      <c r="S314" s="48" t="inlineStr">
        <is>
          <t>Important main/connecting road</t>
        </is>
      </c>
      <c r="T314" s="48" t="inlineStr">
        <is>
          <t>Junction</t>
        </is>
      </c>
      <c r="U314" s="48" t="n">
        <v>2</v>
      </c>
      <c r="V314" s="48" t="inlineStr">
        <is>
          <t>yes</t>
        </is>
      </c>
      <c r="W314" s="48" t="inlineStr">
        <is>
          <t>not found</t>
        </is>
      </c>
      <c r="X314" s="48" t="inlineStr">
        <is>
          <t>not found</t>
        </is>
      </c>
      <c r="Y314" s="48" t="inlineStr">
        <is>
          <t>yes</t>
        </is>
      </c>
      <c r="Z314" s="53" t="inlineStr">
        <is>
          <t>B</t>
        </is>
      </c>
      <c r="AA314" s="53" t="inlineStr">
        <is>
          <t>Standard road area/main or collector road, or up to 3 lanes → cost class B.</t>
        </is>
      </c>
      <c r="AB314" s="168">
        <f>Sources!$C$17</f>
        <v/>
      </c>
      <c r="AC314" s="169">
        <f>Sources!$C$7</f>
        <v/>
      </c>
      <c r="AD314" s="170">
        <f>Sources!$C$8</f>
        <v/>
      </c>
      <c r="AE314" s="169">
        <f>Sources!$C$9</f>
        <v/>
      </c>
      <c r="AF314" s="167">
        <f>R314*AC314*Sources!$C$13</f>
        <v/>
      </c>
      <c r="AG314" s="168">
        <f>R314*AD314*Sources!$C$13</f>
        <v/>
      </c>
      <c r="AH314" s="167">
        <f>R314*AE314*Sources!$C$13</f>
        <v/>
      </c>
      <c r="AI314" s="47">
        <f>1+COUNTIFS($D$7:$D$406,D314,$Q$7:$Q$406,"&gt;"&amp;Q314)</f>
        <v/>
      </c>
      <c r="AJ314" s="47">
        <f>COUNTIF($D$7:$D$406,D314)</f>
        <v/>
      </c>
      <c r="AK314" s="168">
        <f>SUMIF($D$7:$D$406,D314,$Q$7:$Q$406)</f>
        <v/>
      </c>
      <c r="AL314" s="48" t="inlineStr">
        <is>
          <t>https://www.openstreetmap.org/?mlat=51.3524229&amp;mlon=12.3733701#map=19/51.3524229/12.3733701</t>
        </is>
      </c>
    </row>
    <row r="315" ht="15" customHeight="1" s="94">
      <c r="A315" s="47" t="n">
        <v>309</v>
      </c>
      <c r="B315" s="48" t="inlineStr">
        <is>
          <t>O1645</t>
        </is>
      </c>
      <c r="C315" s="48" t="inlineStr">
        <is>
          <t>Karl-Liebknecht-Straße / Körnerstraße</t>
        </is>
      </c>
      <c r="D315" s="48" t="inlineStr">
        <is>
          <t>Petrischule - Oberschule der Stadt Leipzig</t>
        </is>
      </c>
      <c r="E315" s="48" t="inlineStr">
        <is>
          <t>Paul-Gruner-Straße 50, 04107 Leipzig</t>
        </is>
      </c>
      <c r="F315" s="48" t="inlineStr">
        <is>
          <t>Leipzig</t>
        </is>
      </c>
      <c r="G315" s="165" t="n">
        <v>386</v>
      </c>
      <c r="H315" s="166" t="n">
        <v>12.373652599</v>
      </c>
      <c r="I315" s="166" t="n">
        <v>51.3254064610001</v>
      </c>
      <c r="J315" s="47">
        <f>COUNTIF(Accident_Events!$B$5:$B$4031,B315)</f>
        <v/>
      </c>
      <c r="K315" s="47">
        <f>COUNTIFS(Accident_Events!$B$5:$B$4031,B315,Accident_Events!$G$5:$G$4031,1)</f>
        <v/>
      </c>
      <c r="L315" s="47">
        <f>COUNTIFS(Accident_Events!$B$5:$B$4031,B315,Accident_Events!$G$5:$G$4031,2)</f>
        <v/>
      </c>
      <c r="M315" s="47">
        <f>COUNTIFS(Accident_Events!$B$5:$B$4031,B315,Accident_Events!$G$5:$G$4031,3)</f>
        <v/>
      </c>
      <c r="N315" s="167">
        <f>K315*Sources!$F$24</f>
        <v/>
      </c>
      <c r="O315" s="167">
        <f>L315*Sources!$F$25</f>
        <v/>
      </c>
      <c r="P315" s="167">
        <f>M315*Sources!$F$26</f>
        <v/>
      </c>
      <c r="Q315" s="168">
        <f>SUM(N315:P315)</f>
        <v/>
      </c>
      <c r="R315" s="167">
        <f>Q315/Sources!$C$6</f>
        <v/>
      </c>
      <c r="S315" s="48" t="inlineStr">
        <is>
          <t>Important main/connecting road</t>
        </is>
      </c>
      <c r="T315" s="48" t="inlineStr">
        <is>
          <t>Junction</t>
        </is>
      </c>
      <c r="U315" s="48" t="n">
        <v>2</v>
      </c>
      <c r="V315" s="48" t="inlineStr">
        <is>
          <t>yes</t>
        </is>
      </c>
      <c r="W315" s="48" t="inlineStr">
        <is>
          <t>yes</t>
        </is>
      </c>
      <c r="X315" s="48" t="inlineStr">
        <is>
          <t>yes</t>
        </is>
      </c>
      <c r="Y315" s="48" t="inlineStr">
        <is>
          <t>yes</t>
        </is>
      </c>
      <c r="Z315" s="53" t="inlineStr">
        <is>
          <t>B</t>
        </is>
      </c>
      <c r="AA315" s="53" t="inlineStr">
        <is>
          <t>Standard road area/main or collector road, or up to 3 lanes → cost class B.</t>
        </is>
      </c>
      <c r="AB315" s="168">
        <f>Sources!$C$17</f>
        <v/>
      </c>
      <c r="AC315" s="169">
        <f>Sources!$C$7</f>
        <v/>
      </c>
      <c r="AD315" s="170">
        <f>Sources!$C$8</f>
        <v/>
      </c>
      <c r="AE315" s="169">
        <f>Sources!$C$9</f>
        <v/>
      </c>
      <c r="AF315" s="167">
        <f>R315*AC315*Sources!$C$13</f>
        <v/>
      </c>
      <c r="AG315" s="168">
        <f>R315*AD315*Sources!$C$13</f>
        <v/>
      </c>
      <c r="AH315" s="167">
        <f>R315*AE315*Sources!$C$13</f>
        <v/>
      </c>
      <c r="AI315" s="47">
        <f>1+COUNTIFS($D$7:$D$406,D315,$Q$7:$Q$406,"&gt;"&amp;Q315)</f>
        <v/>
      </c>
      <c r="AJ315" s="47">
        <f>COUNTIF($D$7:$D$406,D315)</f>
        <v/>
      </c>
      <c r="AK315" s="168">
        <f>SUMIF($D$7:$D$406,D315,$Q$7:$Q$406)</f>
        <v/>
      </c>
      <c r="AL315" s="48" t="inlineStr">
        <is>
          <t>https://www.openstreetmap.org/?mlat=51.3254065&amp;mlon=12.3736526#map=19/51.3254065/12.3736526</t>
        </is>
      </c>
    </row>
    <row r="316" ht="15" customHeight="1" s="94">
      <c r="A316" s="47" t="n">
        <v>310</v>
      </c>
      <c r="B316" s="48" t="inlineStr">
        <is>
          <t>O1866</t>
        </is>
      </c>
      <c r="C316" s="48" t="inlineStr">
        <is>
          <t>Spinnereistraße / Koburger Straße</t>
        </is>
      </c>
      <c r="D316" s="48" t="inlineStr">
        <is>
          <t>AHFGrundschule Markkleeberg (Schule in freier Trägerschaft)</t>
        </is>
      </c>
      <c r="E316" s="48" t="inlineStr">
        <is>
          <t>Koburger Straße 62, 04416 Markkleeberg</t>
        </is>
      </c>
      <c r="F316" s="48" t="inlineStr">
        <is>
          <t>Markkleeberg</t>
        </is>
      </c>
      <c r="G316" s="165" t="n">
        <v>417.2</v>
      </c>
      <c r="H316" s="166" t="n">
        <v>12.3659027985001</v>
      </c>
      <c r="I316" s="166" t="n">
        <v>51.2855560760001</v>
      </c>
      <c r="J316" s="47">
        <f>COUNTIF(Accident_Events!$B$5:$B$4031,B316)</f>
        <v/>
      </c>
      <c r="K316" s="47">
        <f>COUNTIFS(Accident_Events!$B$5:$B$4031,B316,Accident_Events!$G$5:$G$4031,1)</f>
        <v/>
      </c>
      <c r="L316" s="47">
        <f>COUNTIFS(Accident_Events!$B$5:$B$4031,B316,Accident_Events!$G$5:$G$4031,2)</f>
        <v/>
      </c>
      <c r="M316" s="47">
        <f>COUNTIFS(Accident_Events!$B$5:$B$4031,B316,Accident_Events!$G$5:$G$4031,3)</f>
        <v/>
      </c>
      <c r="N316" s="167">
        <f>K316*Sources!$F$24</f>
        <v/>
      </c>
      <c r="O316" s="167">
        <f>L316*Sources!$F$25</f>
        <v/>
      </c>
      <c r="P316" s="167">
        <f>M316*Sources!$F$26</f>
        <v/>
      </c>
      <c r="Q316" s="168">
        <f>SUM(N316:P316)</f>
        <v/>
      </c>
      <c r="R316" s="167">
        <f>Q316/Sources!$C$6</f>
        <v/>
      </c>
      <c r="S316" s="48" t="inlineStr">
        <is>
          <t>Important main/connecting road</t>
        </is>
      </c>
      <c r="T316" s="48" t="inlineStr">
        <is>
          <t>Junction</t>
        </is>
      </c>
      <c r="U316" s="48" t="n">
        <v>1</v>
      </c>
      <c r="V316" s="48" t="inlineStr">
        <is>
          <t>not found</t>
        </is>
      </c>
      <c r="W316" s="48" t="inlineStr">
        <is>
          <t>yes</t>
        </is>
      </c>
      <c r="X316" s="48" t="inlineStr">
        <is>
          <t>not found</t>
        </is>
      </c>
      <c r="Y316" s="48" t="inlineStr">
        <is>
          <t>not found</t>
        </is>
      </c>
      <c r="Z316" s="53" t="inlineStr">
        <is>
          <t>B</t>
        </is>
      </c>
      <c r="AA316" s="53" t="inlineStr">
        <is>
          <t>Standard road area/main or collector road, or up to 3 lanes → cost class B.</t>
        </is>
      </c>
      <c r="AB316" s="168">
        <f>Sources!$C$17</f>
        <v/>
      </c>
      <c r="AC316" s="169">
        <f>Sources!$C$7</f>
        <v/>
      </c>
      <c r="AD316" s="170">
        <f>Sources!$C$8</f>
        <v/>
      </c>
      <c r="AE316" s="169">
        <f>Sources!$C$9</f>
        <v/>
      </c>
      <c r="AF316" s="167">
        <f>R316*AC316*Sources!$C$13</f>
        <v/>
      </c>
      <c r="AG316" s="168">
        <f>R316*AD316*Sources!$C$13</f>
        <v/>
      </c>
      <c r="AH316" s="167">
        <f>R316*AE316*Sources!$C$13</f>
        <v/>
      </c>
      <c r="AI316" s="47">
        <f>1+COUNTIFS($D$7:$D$406,D316,$Q$7:$Q$406,"&gt;"&amp;Q316)</f>
        <v/>
      </c>
      <c r="AJ316" s="47">
        <f>COUNTIF($D$7:$D$406,D316)</f>
        <v/>
      </c>
      <c r="AK316" s="168">
        <f>SUMIF($D$7:$D$406,D316,$Q$7:$Q$406)</f>
        <v/>
      </c>
      <c r="AL316" s="48" t="inlineStr">
        <is>
          <t>https://www.openstreetmap.org/?mlat=51.2855561&amp;mlon=12.3659028#map=19/51.2855561/12.3659028</t>
        </is>
      </c>
    </row>
    <row r="317" ht="15" customHeight="1" s="94">
      <c r="A317" s="47" t="n">
        <v>311</v>
      </c>
      <c r="B317" s="48" t="inlineStr">
        <is>
          <t>O0790</t>
        </is>
      </c>
      <c r="C317" s="48" t="inlineStr">
        <is>
          <t>Gellertstraße / Wiener Straße</t>
        </is>
      </c>
      <c r="D317" s="48" t="inlineStr">
        <is>
          <t>Gymnasium Bürgerwiese</t>
        </is>
      </c>
      <c r="E317" s="48" t="inlineStr">
        <is>
          <t>Parkstraße 4, 01069 Dresden</t>
        </is>
      </c>
      <c r="F317" s="48" t="inlineStr">
        <is>
          <t>Dresden</t>
        </is>
      </c>
      <c r="G317" s="165" t="n">
        <v>173.8</v>
      </c>
      <c r="H317" s="166" t="n">
        <v>13.7444781550001</v>
      </c>
      <c r="I317" s="166" t="n">
        <v>51.0372684345001</v>
      </c>
      <c r="J317" s="47">
        <f>COUNTIF(Accident_Events!$B$5:$B$4031,B317)</f>
        <v/>
      </c>
      <c r="K317" s="47">
        <f>COUNTIFS(Accident_Events!$B$5:$B$4031,B317,Accident_Events!$G$5:$G$4031,1)</f>
        <v/>
      </c>
      <c r="L317" s="47">
        <f>COUNTIFS(Accident_Events!$B$5:$B$4031,B317,Accident_Events!$G$5:$G$4031,2)</f>
        <v/>
      </c>
      <c r="M317" s="47">
        <f>COUNTIFS(Accident_Events!$B$5:$B$4031,B317,Accident_Events!$G$5:$G$4031,3)</f>
        <v/>
      </c>
      <c r="N317" s="167">
        <f>K317*Sources!$F$24</f>
        <v/>
      </c>
      <c r="O317" s="167">
        <f>L317*Sources!$F$25</f>
        <v/>
      </c>
      <c r="P317" s="167">
        <f>M317*Sources!$F$26</f>
        <v/>
      </c>
      <c r="Q317" s="168">
        <f>SUM(N317:P317)</f>
        <v/>
      </c>
      <c r="R317" s="167">
        <f>Q317/Sources!$C$6</f>
        <v/>
      </c>
      <c r="S317" s="48" t="inlineStr">
        <is>
          <t>Important main/connecting road</t>
        </is>
      </c>
      <c r="T317" s="48" t="inlineStr">
        <is>
          <t>Junction</t>
        </is>
      </c>
      <c r="U317" s="48" t="n">
        <v>3</v>
      </c>
      <c r="V317" s="48" t="inlineStr">
        <is>
          <t>yes</t>
        </is>
      </c>
      <c r="W317" s="48" t="inlineStr">
        <is>
          <t>yes</t>
        </is>
      </c>
      <c r="X317" s="48" t="inlineStr">
        <is>
          <t>not found</t>
        </is>
      </c>
      <c r="Y317" s="48" t="inlineStr">
        <is>
          <t>not found</t>
        </is>
      </c>
      <c r="Z317" s="53" t="inlineStr">
        <is>
          <t>B</t>
        </is>
      </c>
      <c r="AA317" s="53" t="inlineStr">
        <is>
          <t>Standard road area/main or collector road, or up to 3 lanes → cost class B.</t>
        </is>
      </c>
      <c r="AB317" s="168">
        <f>Sources!$C$17</f>
        <v/>
      </c>
      <c r="AC317" s="169">
        <f>Sources!$C$7</f>
        <v/>
      </c>
      <c r="AD317" s="170">
        <f>Sources!$C$8</f>
        <v/>
      </c>
      <c r="AE317" s="169">
        <f>Sources!$C$9</f>
        <v/>
      </c>
      <c r="AF317" s="167">
        <f>R317*AC317*Sources!$C$13</f>
        <v/>
      </c>
      <c r="AG317" s="168">
        <f>R317*AD317*Sources!$C$13</f>
        <v/>
      </c>
      <c r="AH317" s="167">
        <f>R317*AE317*Sources!$C$13</f>
        <v/>
      </c>
      <c r="AI317" s="47">
        <f>1+COUNTIFS($D$7:$D$406,D317,$Q$7:$Q$406,"&gt;"&amp;Q317)</f>
        <v/>
      </c>
      <c r="AJ317" s="47">
        <f>COUNTIF($D$7:$D$406,D317)</f>
        <v/>
      </c>
      <c r="AK317" s="168">
        <f>SUMIF($D$7:$D$406,D317,$Q$7:$Q$406)</f>
        <v/>
      </c>
      <c r="AL317" s="48" t="inlineStr">
        <is>
          <t>https://www.openstreetmap.org/?mlat=51.0372684&amp;mlon=13.7444782#map=19/51.0372684/13.7444782</t>
        </is>
      </c>
    </row>
    <row r="318" ht="15" customHeight="1" s="94">
      <c r="A318" s="47" t="n">
        <v>312</v>
      </c>
      <c r="B318" s="48" t="inlineStr">
        <is>
          <t>O1447</t>
        </is>
      </c>
      <c r="C318" s="48" t="inlineStr">
        <is>
          <t>Am Hallischen Tor / Richard-Wagner-Straße</t>
        </is>
      </c>
      <c r="D318" s="48" t="inlineStr">
        <is>
          <t>Ergänzungsschule für Game Design der Macromedia Akademie Leipzig (Schule in freier Trägerschaft)</t>
        </is>
      </c>
      <c r="E318" s="48" t="inlineStr">
        <is>
          <t>Nordstraße 3-15, 04105 Leipzig</t>
        </is>
      </c>
      <c r="F318" s="48" t="inlineStr">
        <is>
          <t>Leipzig</t>
        </is>
      </c>
      <c r="G318" s="165" t="n">
        <v>335.3</v>
      </c>
      <c r="H318" s="166" t="n">
        <v>12.376925117</v>
      </c>
      <c r="I318" s="166" t="n">
        <v>51.343711104</v>
      </c>
      <c r="J318" s="47">
        <f>COUNTIF(Accident_Events!$B$5:$B$4031,B318)</f>
        <v/>
      </c>
      <c r="K318" s="47">
        <f>COUNTIFS(Accident_Events!$B$5:$B$4031,B318,Accident_Events!$G$5:$G$4031,1)</f>
        <v/>
      </c>
      <c r="L318" s="47">
        <f>COUNTIFS(Accident_Events!$B$5:$B$4031,B318,Accident_Events!$G$5:$G$4031,2)</f>
        <v/>
      </c>
      <c r="M318" s="47">
        <f>COUNTIFS(Accident_Events!$B$5:$B$4031,B318,Accident_Events!$G$5:$G$4031,3)</f>
        <v/>
      </c>
      <c r="N318" s="167">
        <f>K318*Sources!$F$24</f>
        <v/>
      </c>
      <c r="O318" s="167">
        <f>L318*Sources!$F$25</f>
        <v/>
      </c>
      <c r="P318" s="167">
        <f>M318*Sources!$F$26</f>
        <v/>
      </c>
      <c r="Q318" s="168">
        <f>SUM(N318:P318)</f>
        <v/>
      </c>
      <c r="R318" s="167">
        <f>Q318/Sources!$C$6</f>
        <v/>
      </c>
      <c r="S318" s="48" t="inlineStr">
        <is>
          <t>Residential road</t>
        </is>
      </c>
      <c r="T318" s="48" t="inlineStr">
        <is>
          <t>Junction</t>
        </is>
      </c>
      <c r="U318" s="48" t="n">
        <v>4</v>
      </c>
      <c r="V318" s="48" t="inlineStr">
        <is>
          <t>not found</t>
        </is>
      </c>
      <c r="W318" s="48" t="inlineStr">
        <is>
          <t>yes</t>
        </is>
      </c>
      <c r="X318" s="48" t="inlineStr">
        <is>
          <t>not found</t>
        </is>
      </c>
      <c r="Y318" s="48" t="inlineStr">
        <is>
          <t>yes</t>
        </is>
      </c>
      <c r="Z318" s="53" t="inlineStr">
        <is>
          <t>C</t>
        </is>
      </c>
      <c r="AA318" s="53" t="inlineStr">
        <is>
          <t>4 or more lanes: large road cross-section → cost class C.</t>
        </is>
      </c>
      <c r="AB318" s="168">
        <f>Sources!$C$17</f>
        <v/>
      </c>
      <c r="AC318" s="169">
        <f>Sources!$C$7</f>
        <v/>
      </c>
      <c r="AD318" s="170">
        <f>Sources!$C$8</f>
        <v/>
      </c>
      <c r="AE318" s="169">
        <f>Sources!$C$9</f>
        <v/>
      </c>
      <c r="AF318" s="167">
        <f>R318*AC318*Sources!$C$13</f>
        <v/>
      </c>
      <c r="AG318" s="168">
        <f>R318*AD318*Sources!$C$13</f>
        <v/>
      </c>
      <c r="AH318" s="167">
        <f>R318*AE318*Sources!$C$13</f>
        <v/>
      </c>
      <c r="AI318" s="47">
        <f>1+COUNTIFS($D$7:$D$406,D318,$Q$7:$Q$406,"&gt;"&amp;Q318)</f>
        <v/>
      </c>
      <c r="AJ318" s="47">
        <f>COUNTIF($D$7:$D$406,D318)</f>
        <v/>
      </c>
      <c r="AK318" s="168">
        <f>SUMIF($D$7:$D$406,D318,$Q$7:$Q$406)</f>
        <v/>
      </c>
      <c r="AL318" s="48" t="inlineStr">
        <is>
          <t>https://www.openstreetmap.org/?mlat=51.3437111&amp;mlon=12.3769251#map=19/51.3437111/12.3769251</t>
        </is>
      </c>
    </row>
    <row r="319" ht="15" customHeight="1" s="94">
      <c r="A319" s="47" t="n">
        <v>313</v>
      </c>
      <c r="B319" s="48" t="inlineStr">
        <is>
          <t>O1651</t>
        </is>
      </c>
      <c r="C319" s="48" t="inlineStr">
        <is>
          <t>Kurt-Eisner-Straße / Brandvorwerkstraße</t>
        </is>
      </c>
      <c r="D319" s="48" t="inlineStr">
        <is>
          <t>Rahn Education Freie Oberschule Leipzig (Schule in freier Trägerschaft)</t>
        </is>
      </c>
      <c r="E319" s="48" t="inlineStr">
        <is>
          <t>Salomonstraße 10, 04103 Leipzig</t>
        </is>
      </c>
      <c r="F319" s="48" t="inlineStr">
        <is>
          <t>Leipzig</t>
        </is>
      </c>
      <c r="G319" s="165" t="n">
        <v>278.4</v>
      </c>
      <c r="H319" s="166" t="n">
        <v>12.3675329500001</v>
      </c>
      <c r="I319" s="166" t="n">
        <v>51.3207823455001</v>
      </c>
      <c r="J319" s="47">
        <f>COUNTIF(Accident_Events!$B$5:$B$4031,B319)</f>
        <v/>
      </c>
      <c r="K319" s="47">
        <f>COUNTIFS(Accident_Events!$B$5:$B$4031,B319,Accident_Events!$G$5:$G$4031,1)</f>
        <v/>
      </c>
      <c r="L319" s="47">
        <f>COUNTIFS(Accident_Events!$B$5:$B$4031,B319,Accident_Events!$G$5:$G$4031,2)</f>
        <v/>
      </c>
      <c r="M319" s="47">
        <f>COUNTIFS(Accident_Events!$B$5:$B$4031,B319,Accident_Events!$G$5:$G$4031,3)</f>
        <v/>
      </c>
      <c r="N319" s="167">
        <f>K319*Sources!$F$24</f>
        <v/>
      </c>
      <c r="O319" s="167">
        <f>L319*Sources!$F$25</f>
        <v/>
      </c>
      <c r="P319" s="167">
        <f>M319*Sources!$F$26</f>
        <v/>
      </c>
      <c r="Q319" s="168">
        <f>SUM(N319:P319)</f>
        <v/>
      </c>
      <c r="R319" s="167">
        <f>Q319/Sources!$C$6</f>
        <v/>
      </c>
      <c r="S319" s="48" t="inlineStr">
        <is>
          <t>Important main/connecting road</t>
        </is>
      </c>
      <c r="T319" s="48" t="inlineStr">
        <is>
          <t>Junction</t>
        </is>
      </c>
      <c r="U319" s="48" t="n">
        <v>2</v>
      </c>
      <c r="V319" s="48" t="inlineStr">
        <is>
          <t>not found</t>
        </is>
      </c>
      <c r="W319" s="48" t="inlineStr">
        <is>
          <t>not found</t>
        </is>
      </c>
      <c r="X319" s="48" t="inlineStr">
        <is>
          <t>not found</t>
        </is>
      </c>
      <c r="Y319" s="48" t="inlineStr">
        <is>
          <t>yes</t>
        </is>
      </c>
      <c r="Z319" s="53" t="inlineStr">
        <is>
          <t>B</t>
        </is>
      </c>
      <c r="AA319" s="53" t="inlineStr">
        <is>
          <t>Standard road area/main or collector road, or up to 3 lanes → cost class B.</t>
        </is>
      </c>
      <c r="AB319" s="168">
        <f>Sources!$C$17</f>
        <v/>
      </c>
      <c r="AC319" s="169">
        <f>Sources!$C$7</f>
        <v/>
      </c>
      <c r="AD319" s="170">
        <f>Sources!$C$8</f>
        <v/>
      </c>
      <c r="AE319" s="169">
        <f>Sources!$C$9</f>
        <v/>
      </c>
      <c r="AF319" s="167">
        <f>R319*AC319*Sources!$C$13</f>
        <v/>
      </c>
      <c r="AG319" s="168">
        <f>R319*AD319*Sources!$C$13</f>
        <v/>
      </c>
      <c r="AH319" s="167">
        <f>R319*AE319*Sources!$C$13</f>
        <v/>
      </c>
      <c r="AI319" s="47">
        <f>1+COUNTIFS($D$7:$D$406,D319,$Q$7:$Q$406,"&gt;"&amp;Q319)</f>
        <v/>
      </c>
      <c r="AJ319" s="47">
        <f>COUNTIF($D$7:$D$406,D319)</f>
        <v/>
      </c>
      <c r="AK319" s="168">
        <f>SUMIF($D$7:$D$406,D319,$Q$7:$Q$406)</f>
        <v/>
      </c>
      <c r="AL319" s="48" t="inlineStr">
        <is>
          <t>https://www.openstreetmap.org/?mlat=51.3207823&amp;mlon=12.3675330#map=19/51.3207823/12.3675330</t>
        </is>
      </c>
    </row>
    <row r="320" ht="15" customHeight="1" s="94">
      <c r="A320" s="47" t="n">
        <v>314</v>
      </c>
      <c r="B320" s="48" t="inlineStr">
        <is>
          <t>O0429</t>
        </is>
      </c>
      <c r="C320" s="48" t="inlineStr">
        <is>
          <t>Rennplatzstraße / Winterbergstraße</t>
        </is>
      </c>
      <c r="D320" s="48" t="inlineStr">
        <is>
          <t>33. Grundschule Dresden</t>
        </is>
      </c>
      <c r="E320" s="48" t="inlineStr">
        <is>
          <t>Schilfweg 3, 01237 Dresden</t>
        </is>
      </c>
      <c r="F320" s="48" t="inlineStr">
        <is>
          <t>Dresden</t>
        </is>
      </c>
      <c r="G320" s="165" t="n">
        <v>413.3</v>
      </c>
      <c r="H320" s="166" t="n">
        <v>13.7973860490001</v>
      </c>
      <c r="I320" s="166" t="n">
        <v>51.024223325</v>
      </c>
      <c r="J320" s="47">
        <f>COUNTIF(Accident_Events!$B$5:$B$4031,B320)</f>
        <v/>
      </c>
      <c r="K320" s="47">
        <f>COUNTIFS(Accident_Events!$B$5:$B$4031,B320,Accident_Events!$G$5:$G$4031,1)</f>
        <v/>
      </c>
      <c r="L320" s="47">
        <f>COUNTIFS(Accident_Events!$B$5:$B$4031,B320,Accident_Events!$G$5:$G$4031,2)</f>
        <v/>
      </c>
      <c r="M320" s="47">
        <f>COUNTIFS(Accident_Events!$B$5:$B$4031,B320,Accident_Events!$G$5:$G$4031,3)</f>
        <v/>
      </c>
      <c r="N320" s="167">
        <f>K320*Sources!$F$24</f>
        <v/>
      </c>
      <c r="O320" s="167">
        <f>L320*Sources!$F$25</f>
        <v/>
      </c>
      <c r="P320" s="167">
        <f>M320*Sources!$F$26</f>
        <v/>
      </c>
      <c r="Q320" s="168">
        <f>SUM(N320:P320)</f>
        <v/>
      </c>
      <c r="R320" s="167">
        <f>Q320/Sources!$C$6</f>
        <v/>
      </c>
      <c r="S320" s="48" t="inlineStr">
        <is>
          <t>Important main/connecting road</t>
        </is>
      </c>
      <c r="T320" s="48" t="inlineStr">
        <is>
          <t>Junction</t>
        </is>
      </c>
      <c r="U320" s="48" t="n">
        <v>4</v>
      </c>
      <c r="V320" s="48" t="inlineStr">
        <is>
          <t>yes</t>
        </is>
      </c>
      <c r="W320" s="48" t="inlineStr">
        <is>
          <t>yes</t>
        </is>
      </c>
      <c r="X320" s="48" t="inlineStr">
        <is>
          <t>not found</t>
        </is>
      </c>
      <c r="Y320" s="48" t="inlineStr">
        <is>
          <t>yes</t>
        </is>
      </c>
      <c r="Z320" s="53" t="inlineStr">
        <is>
          <t>C</t>
        </is>
      </c>
      <c r="AA320" s="53" t="inlineStr">
        <is>
          <t>4 or more lanes: large road cross-section → cost class C.</t>
        </is>
      </c>
      <c r="AB320" s="168">
        <f>Sources!$C$17</f>
        <v/>
      </c>
      <c r="AC320" s="169">
        <f>Sources!$C$7</f>
        <v/>
      </c>
      <c r="AD320" s="170">
        <f>Sources!$C$8</f>
        <v/>
      </c>
      <c r="AE320" s="169">
        <f>Sources!$C$9</f>
        <v/>
      </c>
      <c r="AF320" s="167">
        <f>R320*AC320*Sources!$C$13</f>
        <v/>
      </c>
      <c r="AG320" s="168">
        <f>R320*AD320*Sources!$C$13</f>
        <v/>
      </c>
      <c r="AH320" s="167">
        <f>R320*AE320*Sources!$C$13</f>
        <v/>
      </c>
      <c r="AI320" s="47">
        <f>1+COUNTIFS($D$7:$D$406,D320,$Q$7:$Q$406,"&gt;"&amp;Q320)</f>
        <v/>
      </c>
      <c r="AJ320" s="47">
        <f>COUNTIF($D$7:$D$406,D320)</f>
        <v/>
      </c>
      <c r="AK320" s="168">
        <f>SUMIF($D$7:$D$406,D320,$Q$7:$Q$406)</f>
        <v/>
      </c>
      <c r="AL320" s="48" t="inlineStr">
        <is>
          <t>https://www.openstreetmap.org/?mlat=51.0242233&amp;mlon=13.7973860#map=19/51.0242233/13.7973860</t>
        </is>
      </c>
    </row>
    <row r="321" ht="15" customHeight="1" s="94">
      <c r="A321" s="47" t="n">
        <v>315</v>
      </c>
      <c r="B321" s="48" t="inlineStr">
        <is>
          <t>O0589</t>
        </is>
      </c>
      <c r="C321" s="48" t="inlineStr">
        <is>
          <t>Straßburger Platz / Güntzstraße</t>
        </is>
      </c>
      <c r="D321" s="48" t="inlineStr">
        <is>
          <t>AFBB Dresden Berufsfachschule für Pflegehilfe (Schule in freier Trägerschaft)</t>
        </is>
      </c>
      <c r="E321" s="48" t="inlineStr">
        <is>
          <t>Güntzstraße 1, 01069 Dresden</t>
        </is>
      </c>
      <c r="F321" s="48" t="inlineStr">
        <is>
          <t>Dresden</t>
        </is>
      </c>
      <c r="G321" s="165" t="n">
        <v>54.4</v>
      </c>
      <c r="H321" s="166" t="n">
        <v>13.7551682340001</v>
      </c>
      <c r="I321" s="166" t="n">
        <v>51.0462014990001</v>
      </c>
      <c r="J321" s="47">
        <f>COUNTIF(Accident_Events!$B$5:$B$4031,B321)</f>
        <v/>
      </c>
      <c r="K321" s="47">
        <f>COUNTIFS(Accident_Events!$B$5:$B$4031,B321,Accident_Events!$G$5:$G$4031,1)</f>
        <v/>
      </c>
      <c r="L321" s="47">
        <f>COUNTIFS(Accident_Events!$B$5:$B$4031,B321,Accident_Events!$G$5:$G$4031,2)</f>
        <v/>
      </c>
      <c r="M321" s="47">
        <f>COUNTIFS(Accident_Events!$B$5:$B$4031,B321,Accident_Events!$G$5:$G$4031,3)</f>
        <v/>
      </c>
      <c r="N321" s="167">
        <f>K321*Sources!$F$24</f>
        <v/>
      </c>
      <c r="O321" s="167">
        <f>L321*Sources!$F$25</f>
        <v/>
      </c>
      <c r="P321" s="167">
        <f>M321*Sources!$F$26</f>
        <v/>
      </c>
      <c r="Q321" s="168">
        <f>SUM(N321:P321)</f>
        <v/>
      </c>
      <c r="R321" s="167">
        <f>Q321/Sources!$C$6</f>
        <v/>
      </c>
      <c r="S321" s="48" t="inlineStr">
        <is>
          <t>Important main/connecting road</t>
        </is>
      </c>
      <c r="T321" s="48" t="inlineStr">
        <is>
          <t>Junction</t>
        </is>
      </c>
      <c r="U321" s="48" t="n">
        <v>4</v>
      </c>
      <c r="V321" s="48" t="inlineStr">
        <is>
          <t>yes</t>
        </is>
      </c>
      <c r="W321" s="48" t="inlineStr">
        <is>
          <t>yes</t>
        </is>
      </c>
      <c r="X321" s="48" t="inlineStr">
        <is>
          <t>not found</t>
        </is>
      </c>
      <c r="Y321" s="48" t="inlineStr">
        <is>
          <t>yes</t>
        </is>
      </c>
      <c r="Z321" s="53" t="inlineStr">
        <is>
          <t>C</t>
        </is>
      </c>
      <c r="AA321" s="53" t="inlineStr">
        <is>
          <t>4 or more lanes: large road cross-section → cost class C.</t>
        </is>
      </c>
      <c r="AB321" s="168">
        <f>Sources!$C$17</f>
        <v/>
      </c>
      <c r="AC321" s="169">
        <f>Sources!$C$7</f>
        <v/>
      </c>
      <c r="AD321" s="170">
        <f>Sources!$C$8</f>
        <v/>
      </c>
      <c r="AE321" s="169">
        <f>Sources!$C$9</f>
        <v/>
      </c>
      <c r="AF321" s="167">
        <f>R321*AC321*Sources!$C$13</f>
        <v/>
      </c>
      <c r="AG321" s="168">
        <f>R321*AD321*Sources!$C$13</f>
        <v/>
      </c>
      <c r="AH321" s="167">
        <f>R321*AE321*Sources!$C$13</f>
        <v/>
      </c>
      <c r="AI321" s="47">
        <f>1+COUNTIFS($D$7:$D$406,D321,$Q$7:$Q$406,"&gt;"&amp;Q321)</f>
        <v/>
      </c>
      <c r="AJ321" s="47">
        <f>COUNTIF($D$7:$D$406,D321)</f>
        <v/>
      </c>
      <c r="AK321" s="168">
        <f>SUMIF($D$7:$D$406,D321,$Q$7:$Q$406)</f>
        <v/>
      </c>
      <c r="AL321" s="48" t="inlineStr">
        <is>
          <t>https://www.openstreetmap.org/?mlat=51.0462015&amp;mlon=13.7551682#map=19/51.0462015/13.7551682</t>
        </is>
      </c>
    </row>
    <row r="322" ht="15" customHeight="1" s="94">
      <c r="A322" s="47" t="n">
        <v>316</v>
      </c>
      <c r="B322" s="48" t="inlineStr">
        <is>
          <t>O0947</t>
        </is>
      </c>
      <c r="C322" s="48" t="inlineStr">
        <is>
          <t>Friedrichstraße / Weißeritzstraße</t>
        </is>
      </c>
      <c r="D322" s="48" t="inlineStr">
        <is>
          <t>Sozialpflegeschulen Heimerer GmbH Berufsfachschule für Physiotherapie, Ausbildungsziel Physiotherapeut (Schule in freier Trägerschaft)</t>
        </is>
      </c>
      <c r="E322" s="48" t="inlineStr">
        <is>
          <t>Weißeritzstraße 3, 01067 Dresden</t>
        </is>
      </c>
      <c r="F322" s="48" t="inlineStr">
        <is>
          <t>Dresden</t>
        </is>
      </c>
      <c r="G322" s="165" t="n">
        <v>178</v>
      </c>
      <c r="H322" s="166" t="n">
        <v>13.7249447180001</v>
      </c>
      <c r="I322" s="166" t="n">
        <v>51.0576263470001</v>
      </c>
      <c r="J322" s="47">
        <f>COUNTIF(Accident_Events!$B$5:$B$4031,B322)</f>
        <v/>
      </c>
      <c r="K322" s="47">
        <f>COUNTIFS(Accident_Events!$B$5:$B$4031,B322,Accident_Events!$G$5:$G$4031,1)</f>
        <v/>
      </c>
      <c r="L322" s="47">
        <f>COUNTIFS(Accident_Events!$B$5:$B$4031,B322,Accident_Events!$G$5:$G$4031,2)</f>
        <v/>
      </c>
      <c r="M322" s="47">
        <f>COUNTIFS(Accident_Events!$B$5:$B$4031,B322,Accident_Events!$G$5:$G$4031,3)</f>
        <v/>
      </c>
      <c r="N322" s="167">
        <f>K322*Sources!$F$24</f>
        <v/>
      </c>
      <c r="O322" s="167">
        <f>L322*Sources!$F$25</f>
        <v/>
      </c>
      <c r="P322" s="167">
        <f>M322*Sources!$F$26</f>
        <v/>
      </c>
      <c r="Q322" s="168">
        <f>SUM(N322:P322)</f>
        <v/>
      </c>
      <c r="R322" s="167">
        <f>Q322/Sources!$C$6</f>
        <v/>
      </c>
      <c r="S322" s="48" t="inlineStr">
        <is>
          <t>Important main/connecting road</t>
        </is>
      </c>
      <c r="T322" s="48" t="inlineStr">
        <is>
          <t>Junction</t>
        </is>
      </c>
      <c r="U322" s="48" t="n">
        <v>4</v>
      </c>
      <c r="V322" s="48" t="inlineStr">
        <is>
          <t>yes</t>
        </is>
      </c>
      <c r="W322" s="48" t="inlineStr">
        <is>
          <t>yes</t>
        </is>
      </c>
      <c r="X322" s="48" t="inlineStr">
        <is>
          <t>yes</t>
        </is>
      </c>
      <c r="Y322" s="48" t="inlineStr">
        <is>
          <t>yes</t>
        </is>
      </c>
      <c r="Z322" s="53" t="inlineStr">
        <is>
          <t>C</t>
        </is>
      </c>
      <c r="AA322" s="53" t="inlineStr">
        <is>
          <t>4 or more lanes: large road cross-section → cost class C.</t>
        </is>
      </c>
      <c r="AB322" s="168">
        <f>Sources!$C$17</f>
        <v/>
      </c>
      <c r="AC322" s="169">
        <f>Sources!$C$7</f>
        <v/>
      </c>
      <c r="AD322" s="170">
        <f>Sources!$C$8</f>
        <v/>
      </c>
      <c r="AE322" s="169">
        <f>Sources!$C$9</f>
        <v/>
      </c>
      <c r="AF322" s="167">
        <f>R322*AC322*Sources!$C$13</f>
        <v/>
      </c>
      <c r="AG322" s="168">
        <f>R322*AD322*Sources!$C$13</f>
        <v/>
      </c>
      <c r="AH322" s="167">
        <f>R322*AE322*Sources!$C$13</f>
        <v/>
      </c>
      <c r="AI322" s="47">
        <f>1+COUNTIFS($D$7:$D$406,D322,$Q$7:$Q$406,"&gt;"&amp;Q322)</f>
        <v/>
      </c>
      <c r="AJ322" s="47">
        <f>COUNTIF($D$7:$D$406,D322)</f>
        <v/>
      </c>
      <c r="AK322" s="168">
        <f>SUMIF($D$7:$D$406,D322,$Q$7:$Q$406)</f>
        <v/>
      </c>
      <c r="AL322" s="48" t="inlineStr">
        <is>
          <t>https://www.openstreetmap.org/?mlat=51.0576263&amp;mlon=13.7249447#map=19/51.0576263/13.7249447</t>
        </is>
      </c>
    </row>
    <row r="323" ht="15" customHeight="1" s="94">
      <c r="A323" s="47" t="n">
        <v>317</v>
      </c>
      <c r="B323" s="48" t="inlineStr">
        <is>
          <t>O1593</t>
        </is>
      </c>
      <c r="C323" s="48" t="inlineStr">
        <is>
          <t>Nordplatz / Pfaffendorfer Straße</t>
        </is>
      </c>
      <c r="D323" s="48" t="inlineStr">
        <is>
          <t>Leibnizschule - Gymnasium der Stadt Leipzig</t>
        </is>
      </c>
      <c r="E323" s="48" t="inlineStr">
        <is>
          <t>Nordplatz 13, 04105 Leipzig</t>
        </is>
      </c>
      <c r="F323" s="48" t="inlineStr">
        <is>
          <t>Leipzig</t>
        </is>
      </c>
      <c r="G323" s="165" t="n">
        <v>118.8</v>
      </c>
      <c r="H323" s="166" t="n">
        <v>12.3734699612501</v>
      </c>
      <c r="I323" s="166" t="n">
        <v>51.3516734942501</v>
      </c>
      <c r="J323" s="47">
        <f>COUNTIF(Accident_Events!$B$5:$B$4031,B323)</f>
        <v/>
      </c>
      <c r="K323" s="47">
        <f>COUNTIFS(Accident_Events!$B$5:$B$4031,B323,Accident_Events!$G$5:$G$4031,1)</f>
        <v/>
      </c>
      <c r="L323" s="47">
        <f>COUNTIFS(Accident_Events!$B$5:$B$4031,B323,Accident_Events!$G$5:$G$4031,2)</f>
        <v/>
      </c>
      <c r="M323" s="47">
        <f>COUNTIFS(Accident_Events!$B$5:$B$4031,B323,Accident_Events!$G$5:$G$4031,3)</f>
        <v/>
      </c>
      <c r="N323" s="167">
        <f>K323*Sources!$F$24</f>
        <v/>
      </c>
      <c r="O323" s="167">
        <f>L323*Sources!$F$25</f>
        <v/>
      </c>
      <c r="P323" s="167">
        <f>M323*Sources!$F$26</f>
        <v/>
      </c>
      <c r="Q323" s="168">
        <f>SUM(N323:P323)</f>
        <v/>
      </c>
      <c r="R323" s="167">
        <f>Q323/Sources!$C$6</f>
        <v/>
      </c>
      <c r="S323" s="48" t="inlineStr">
        <is>
          <t>Important main/connecting road</t>
        </is>
      </c>
      <c r="T323" s="48" t="inlineStr">
        <is>
          <t>Junction</t>
        </is>
      </c>
      <c r="U323" s="48" t="n">
        <v>3</v>
      </c>
      <c r="V323" s="48" t="inlineStr">
        <is>
          <t>not found</t>
        </is>
      </c>
      <c r="W323" s="48" t="inlineStr">
        <is>
          <t>not found</t>
        </is>
      </c>
      <c r="X323" s="48" t="inlineStr">
        <is>
          <t>not found</t>
        </is>
      </c>
      <c r="Y323" s="48" t="inlineStr">
        <is>
          <t>yes</t>
        </is>
      </c>
      <c r="Z323" s="53" t="inlineStr">
        <is>
          <t>B</t>
        </is>
      </c>
      <c r="AA323" s="53" t="inlineStr">
        <is>
          <t>Standard road area/main or collector road, or up to 3 lanes → cost class B.</t>
        </is>
      </c>
      <c r="AB323" s="168">
        <f>Sources!$C$17</f>
        <v/>
      </c>
      <c r="AC323" s="169">
        <f>Sources!$C$7</f>
        <v/>
      </c>
      <c r="AD323" s="170">
        <f>Sources!$C$8</f>
        <v/>
      </c>
      <c r="AE323" s="169">
        <f>Sources!$C$9</f>
        <v/>
      </c>
      <c r="AF323" s="167">
        <f>R323*AC323*Sources!$C$13</f>
        <v/>
      </c>
      <c r="AG323" s="168">
        <f>R323*AD323*Sources!$C$13</f>
        <v/>
      </c>
      <c r="AH323" s="167">
        <f>R323*AE323*Sources!$C$13</f>
        <v/>
      </c>
      <c r="AI323" s="47">
        <f>1+COUNTIFS($D$7:$D$406,D323,$Q$7:$Q$406,"&gt;"&amp;Q323)</f>
        <v/>
      </c>
      <c r="AJ323" s="47">
        <f>COUNTIF($D$7:$D$406,D323)</f>
        <v/>
      </c>
      <c r="AK323" s="168">
        <f>SUMIF($D$7:$D$406,D323,$Q$7:$Q$406)</f>
        <v/>
      </c>
      <c r="AL323" s="48" t="inlineStr">
        <is>
          <t>https://www.openstreetmap.org/?mlat=51.3516735&amp;mlon=12.3734700#map=19/51.3516735/12.3734700</t>
        </is>
      </c>
    </row>
    <row r="324" ht="15" customHeight="1" s="94">
      <c r="A324" s="47" t="n">
        <v>318</v>
      </c>
      <c r="B324" s="48" t="inlineStr">
        <is>
          <t>O1708</t>
        </is>
      </c>
      <c r="C324" s="48" t="inlineStr">
        <is>
          <t>Brünner Straße / Gärtnerstraße</t>
        </is>
      </c>
      <c r="D324" s="48" t="inlineStr">
        <is>
          <t>Schule Ratzelstraße - Oberschule der Stadt Leipzig</t>
        </is>
      </c>
      <c r="E324" s="48" t="inlineStr">
        <is>
          <t>Ratzelstraße 26, 04207 Leipzig</t>
        </is>
      </c>
      <c r="F324" s="48" t="inlineStr">
        <is>
          <t>Leipzig</t>
        </is>
      </c>
      <c r="G324" s="165" t="n">
        <v>423.5</v>
      </c>
      <c r="H324" s="166" t="n">
        <v>12.3102360535001</v>
      </c>
      <c r="I324" s="166" t="n">
        <v>51.3177286395001</v>
      </c>
      <c r="J324" s="47">
        <f>COUNTIF(Accident_Events!$B$5:$B$4031,B324)</f>
        <v/>
      </c>
      <c r="K324" s="47">
        <f>COUNTIFS(Accident_Events!$B$5:$B$4031,B324,Accident_Events!$G$5:$G$4031,1)</f>
        <v/>
      </c>
      <c r="L324" s="47">
        <f>COUNTIFS(Accident_Events!$B$5:$B$4031,B324,Accident_Events!$G$5:$G$4031,2)</f>
        <v/>
      </c>
      <c r="M324" s="47">
        <f>COUNTIFS(Accident_Events!$B$5:$B$4031,B324,Accident_Events!$G$5:$G$4031,3)</f>
        <v/>
      </c>
      <c r="N324" s="167">
        <f>K324*Sources!$F$24</f>
        <v/>
      </c>
      <c r="O324" s="167">
        <f>L324*Sources!$F$25</f>
        <v/>
      </c>
      <c r="P324" s="167">
        <f>M324*Sources!$F$26</f>
        <v/>
      </c>
      <c r="Q324" s="168">
        <f>SUM(N324:P324)</f>
        <v/>
      </c>
      <c r="R324" s="167">
        <f>Q324/Sources!$C$6</f>
        <v/>
      </c>
      <c r="S324" s="48" t="inlineStr">
        <is>
          <t>Major arterial road</t>
        </is>
      </c>
      <c r="T324" s="48" t="inlineStr">
        <is>
          <t>Junction</t>
        </is>
      </c>
      <c r="U324" s="48" t="n">
        <v>2</v>
      </c>
      <c r="V324" s="48" t="inlineStr">
        <is>
          <t>not found</t>
        </is>
      </c>
      <c r="W324" s="48" t="inlineStr">
        <is>
          <t>yes</t>
        </is>
      </c>
      <c r="X324" s="48" t="inlineStr">
        <is>
          <t>yes</t>
        </is>
      </c>
      <c r="Y324" s="48" t="inlineStr">
        <is>
          <t>yes</t>
        </is>
      </c>
      <c r="Z324" s="53" t="inlineStr">
        <is>
          <t>B</t>
        </is>
      </c>
      <c r="AA324" s="53" t="inlineStr">
        <is>
          <t>Standard road area/main or collector road, or up to 3 lanes → cost class B.</t>
        </is>
      </c>
      <c r="AB324" s="168">
        <f>Sources!$C$17</f>
        <v/>
      </c>
      <c r="AC324" s="169">
        <f>Sources!$C$7</f>
        <v/>
      </c>
      <c r="AD324" s="170">
        <f>Sources!$C$8</f>
        <v/>
      </c>
      <c r="AE324" s="169">
        <f>Sources!$C$9</f>
        <v/>
      </c>
      <c r="AF324" s="167">
        <f>R324*AC324*Sources!$C$13</f>
        <v/>
      </c>
      <c r="AG324" s="168">
        <f>R324*AD324*Sources!$C$13</f>
        <v/>
      </c>
      <c r="AH324" s="167">
        <f>R324*AE324*Sources!$C$13</f>
        <v/>
      </c>
      <c r="AI324" s="47">
        <f>1+COUNTIFS($D$7:$D$406,D324,$Q$7:$Q$406,"&gt;"&amp;Q324)</f>
        <v/>
      </c>
      <c r="AJ324" s="47">
        <f>COUNTIF($D$7:$D$406,D324)</f>
        <v/>
      </c>
      <c r="AK324" s="168">
        <f>SUMIF($D$7:$D$406,D324,$Q$7:$Q$406)</f>
        <v/>
      </c>
      <c r="AL324" s="48" t="inlineStr">
        <is>
          <t>https://www.openstreetmap.org/?mlat=51.3177286&amp;mlon=12.3102361#map=19/51.3177286/12.3102361</t>
        </is>
      </c>
    </row>
    <row r="325" ht="15" customHeight="1" s="94">
      <c r="A325" s="47" t="n">
        <v>319</v>
      </c>
      <c r="B325" s="48" t="inlineStr">
        <is>
          <t>O1797</t>
        </is>
      </c>
      <c r="C325" s="48" t="inlineStr">
        <is>
          <t>Bayrischer Platz / Nürnberger Straße</t>
        </is>
      </c>
      <c r="D325" s="48" t="inlineStr">
        <is>
          <t>Semper Berufsfachschule für Ergotherapie Leipzig (Schule in freier Trägerschaft)</t>
        </is>
      </c>
      <c r="E325" s="48" t="inlineStr">
        <is>
          <t>Hohe Straße 9-13, 04107 Leipzig</t>
        </is>
      </c>
      <c r="F325" s="48" t="inlineStr">
        <is>
          <t>Leipzig</t>
        </is>
      </c>
      <c r="G325" s="165" t="n">
        <v>274.5</v>
      </c>
      <c r="H325" s="166" t="n">
        <v>12.3810184590001</v>
      </c>
      <c r="I325" s="166" t="n">
        <v>51.3308545530001</v>
      </c>
      <c r="J325" s="47">
        <f>COUNTIF(Accident_Events!$B$5:$B$4031,B325)</f>
        <v/>
      </c>
      <c r="K325" s="47">
        <f>COUNTIFS(Accident_Events!$B$5:$B$4031,B325,Accident_Events!$G$5:$G$4031,1)</f>
        <v/>
      </c>
      <c r="L325" s="47">
        <f>COUNTIFS(Accident_Events!$B$5:$B$4031,B325,Accident_Events!$G$5:$G$4031,2)</f>
        <v/>
      </c>
      <c r="M325" s="47">
        <f>COUNTIFS(Accident_Events!$B$5:$B$4031,B325,Accident_Events!$G$5:$G$4031,3)</f>
        <v/>
      </c>
      <c r="N325" s="167">
        <f>K325*Sources!$F$24</f>
        <v/>
      </c>
      <c r="O325" s="167">
        <f>L325*Sources!$F$25</f>
        <v/>
      </c>
      <c r="P325" s="167">
        <f>M325*Sources!$F$26</f>
        <v/>
      </c>
      <c r="Q325" s="168">
        <f>SUM(N325:P325)</f>
        <v/>
      </c>
      <c r="R325" s="167">
        <f>Q325/Sources!$C$6</f>
        <v/>
      </c>
      <c r="S325" s="48" t="inlineStr">
        <is>
          <t>Important main/connecting road</t>
        </is>
      </c>
      <c r="T325" s="48" t="inlineStr">
        <is>
          <t>Junction</t>
        </is>
      </c>
      <c r="U325" s="48" t="n">
        <v>4</v>
      </c>
      <c r="V325" s="48" t="inlineStr">
        <is>
          <t>yes</t>
        </is>
      </c>
      <c r="W325" s="48" t="inlineStr">
        <is>
          <t>yes</t>
        </is>
      </c>
      <c r="X325" s="48" t="inlineStr">
        <is>
          <t>yes</t>
        </is>
      </c>
      <c r="Y325" s="48" t="inlineStr">
        <is>
          <t>yes</t>
        </is>
      </c>
      <c r="Z325" s="53" t="inlineStr">
        <is>
          <t>C</t>
        </is>
      </c>
      <c r="AA325" s="53" t="inlineStr">
        <is>
          <t>4 or more lanes: large road cross-section → cost class C.</t>
        </is>
      </c>
      <c r="AB325" s="168">
        <f>Sources!$C$17</f>
        <v/>
      </c>
      <c r="AC325" s="169">
        <f>Sources!$C$7</f>
        <v/>
      </c>
      <c r="AD325" s="170">
        <f>Sources!$C$8</f>
        <v/>
      </c>
      <c r="AE325" s="169">
        <f>Sources!$C$9</f>
        <v/>
      </c>
      <c r="AF325" s="167">
        <f>R325*AC325*Sources!$C$13</f>
        <v/>
      </c>
      <c r="AG325" s="168">
        <f>R325*AD325*Sources!$C$13</f>
        <v/>
      </c>
      <c r="AH325" s="167">
        <f>R325*AE325*Sources!$C$13</f>
        <v/>
      </c>
      <c r="AI325" s="47">
        <f>1+COUNTIFS($D$7:$D$406,D325,$Q$7:$Q$406,"&gt;"&amp;Q325)</f>
        <v/>
      </c>
      <c r="AJ325" s="47">
        <f>COUNTIF($D$7:$D$406,D325)</f>
        <v/>
      </c>
      <c r="AK325" s="168">
        <f>SUMIF($D$7:$D$406,D325,$Q$7:$Q$406)</f>
        <v/>
      </c>
      <c r="AL325" s="48" t="inlineStr">
        <is>
          <t>https://www.openstreetmap.org/?mlat=51.3308546&amp;mlon=12.3810185#map=19/51.3308546/12.3810185</t>
        </is>
      </c>
    </row>
    <row r="326" ht="15" customHeight="1" s="94">
      <c r="A326" s="47" t="n">
        <v>320</v>
      </c>
      <c r="B326" s="48" t="inlineStr">
        <is>
          <t>O0143</t>
        </is>
      </c>
      <c r="C326" s="48" t="inlineStr">
        <is>
          <t>Barbarossastraße / Weststraße</t>
        </is>
      </c>
      <c r="D326" s="48" t="inlineStr">
        <is>
          <t>Berufliches Schulzentrum für Wirtschaft und Verwaltung Chemnitz</t>
        </is>
      </c>
      <c r="E326" s="48" t="inlineStr">
        <is>
          <t>Kanzlerstraße 9, 09112 Chemnitz</t>
        </is>
      </c>
      <c r="F326" s="48" t="inlineStr">
        <is>
          <t>Chemnitz</t>
        </is>
      </c>
      <c r="G326" s="165" t="n">
        <v>283.6</v>
      </c>
      <c r="H326" s="166" t="n">
        <v>12.901659635</v>
      </c>
      <c r="I326" s="166" t="n">
        <v>50.832250544</v>
      </c>
      <c r="J326" s="47">
        <f>COUNTIF(Accident_Events!$B$5:$B$4031,B326)</f>
        <v/>
      </c>
      <c r="K326" s="47">
        <f>COUNTIFS(Accident_Events!$B$5:$B$4031,B326,Accident_Events!$G$5:$G$4031,1)</f>
        <v/>
      </c>
      <c r="L326" s="47">
        <f>COUNTIFS(Accident_Events!$B$5:$B$4031,B326,Accident_Events!$G$5:$G$4031,2)</f>
        <v/>
      </c>
      <c r="M326" s="47">
        <f>COUNTIFS(Accident_Events!$B$5:$B$4031,B326,Accident_Events!$G$5:$G$4031,3)</f>
        <v/>
      </c>
      <c r="N326" s="167">
        <f>K326*Sources!$F$24</f>
        <v/>
      </c>
      <c r="O326" s="167">
        <f>L326*Sources!$F$25</f>
        <v/>
      </c>
      <c r="P326" s="167">
        <f>M326*Sources!$F$26</f>
        <v/>
      </c>
      <c r="Q326" s="168">
        <f>SUM(N326:P326)</f>
        <v/>
      </c>
      <c r="R326" s="167">
        <f>Q326/Sources!$C$6</f>
        <v/>
      </c>
      <c r="S326" s="48" t="inlineStr">
        <is>
          <t>Collector/connecting road</t>
        </is>
      </c>
      <c r="T326" s="48" t="inlineStr">
        <is>
          <t>Junction</t>
        </is>
      </c>
      <c r="U326" s="48" t="n">
        <v>3</v>
      </c>
      <c r="V326" s="48" t="inlineStr">
        <is>
          <t>yes</t>
        </is>
      </c>
      <c r="W326" s="48" t="inlineStr">
        <is>
          <t>yes</t>
        </is>
      </c>
      <c r="X326" s="48" t="inlineStr">
        <is>
          <t>not found</t>
        </is>
      </c>
      <c r="Y326" s="48" t="inlineStr">
        <is>
          <t>not found</t>
        </is>
      </c>
      <c r="Z326" s="53" t="inlineStr">
        <is>
          <t>B</t>
        </is>
      </c>
      <c r="AA326" s="53" t="inlineStr">
        <is>
          <t>Standard road area/main or collector road, or up to 3 lanes → cost class B.</t>
        </is>
      </c>
      <c r="AB326" s="168">
        <f>Sources!$C$17</f>
        <v/>
      </c>
      <c r="AC326" s="169">
        <f>Sources!$C$7</f>
        <v/>
      </c>
      <c r="AD326" s="170">
        <f>Sources!$C$8</f>
        <v/>
      </c>
      <c r="AE326" s="169">
        <f>Sources!$C$9</f>
        <v/>
      </c>
      <c r="AF326" s="167">
        <f>R326*AC326*Sources!$C$13</f>
        <v/>
      </c>
      <c r="AG326" s="168">
        <f>R326*AD326*Sources!$C$13</f>
        <v/>
      </c>
      <c r="AH326" s="167">
        <f>R326*AE326*Sources!$C$13</f>
        <v/>
      </c>
      <c r="AI326" s="47">
        <f>1+COUNTIFS($D$7:$D$406,D326,$Q$7:$Q$406,"&gt;"&amp;Q326)</f>
        <v/>
      </c>
      <c r="AJ326" s="47">
        <f>COUNTIF($D$7:$D$406,D326)</f>
        <v/>
      </c>
      <c r="AK326" s="168">
        <f>SUMIF($D$7:$D$406,D326,$Q$7:$Q$406)</f>
        <v/>
      </c>
      <c r="AL326" s="48" t="inlineStr">
        <is>
          <t>https://www.openstreetmap.org/?mlat=50.8322505&amp;mlon=12.9016596#map=19/50.8322505/12.9016596</t>
        </is>
      </c>
    </row>
    <row r="327" ht="15" customHeight="1" s="94">
      <c r="A327" s="47" t="n">
        <v>321</v>
      </c>
      <c r="B327" s="48" t="inlineStr">
        <is>
          <t>O0386</t>
        </is>
      </c>
      <c r="C327" s="48" t="inlineStr">
        <is>
          <t>Bischofsplatz / Rudolf-Leonhard-Straße</t>
        </is>
      </c>
      <c r="D327" s="48" t="inlineStr">
        <is>
          <t>148. Grundschule Dresden</t>
        </is>
      </c>
      <c r="E327" s="48" t="inlineStr">
        <is>
          <t>Marta-Fraenkel-Straße 8, 01097 Dresden</t>
        </is>
      </c>
      <c r="F327" s="48" t="inlineStr">
        <is>
          <t>Dresden</t>
        </is>
      </c>
      <c r="G327" s="165" t="n">
        <v>397.8</v>
      </c>
      <c r="H327" s="166" t="n">
        <v>13.7471858210001</v>
      </c>
      <c r="I327" s="166" t="n">
        <v>51.071963888</v>
      </c>
      <c r="J327" s="47">
        <f>COUNTIF(Accident_Events!$B$5:$B$4031,B327)</f>
        <v/>
      </c>
      <c r="K327" s="47">
        <f>COUNTIFS(Accident_Events!$B$5:$B$4031,B327,Accident_Events!$G$5:$G$4031,1)</f>
        <v/>
      </c>
      <c r="L327" s="47">
        <f>COUNTIFS(Accident_Events!$B$5:$B$4031,B327,Accident_Events!$G$5:$G$4031,2)</f>
        <v/>
      </c>
      <c r="M327" s="47">
        <f>COUNTIFS(Accident_Events!$B$5:$B$4031,B327,Accident_Events!$G$5:$G$4031,3)</f>
        <v/>
      </c>
      <c r="N327" s="167">
        <f>K327*Sources!$F$24</f>
        <v/>
      </c>
      <c r="O327" s="167">
        <f>L327*Sources!$F$25</f>
        <v/>
      </c>
      <c r="P327" s="167">
        <f>M327*Sources!$F$26</f>
        <v/>
      </c>
      <c r="Q327" s="168">
        <f>SUM(N327:P327)</f>
        <v/>
      </c>
      <c r="R327" s="167">
        <f>Q327/Sources!$C$6</f>
        <v/>
      </c>
      <c r="S327" s="48" t="inlineStr">
        <is>
          <t>Important main/connecting road</t>
        </is>
      </c>
      <c r="T327" s="48" t="inlineStr">
        <is>
          <t>Junction</t>
        </is>
      </c>
      <c r="U327" s="48" t="n">
        <v>2</v>
      </c>
      <c r="V327" s="48" t="inlineStr">
        <is>
          <t>yes</t>
        </is>
      </c>
      <c r="W327" s="48" t="inlineStr">
        <is>
          <t>yes</t>
        </is>
      </c>
      <c r="X327" s="48" t="inlineStr">
        <is>
          <t>not found</t>
        </is>
      </c>
      <c r="Y327" s="48" t="inlineStr">
        <is>
          <t>yes</t>
        </is>
      </c>
      <c r="Z327" s="53" t="inlineStr">
        <is>
          <t>B</t>
        </is>
      </c>
      <c r="AA327" s="53" t="inlineStr">
        <is>
          <t>Standard road area/main or collector road, or up to 3 lanes → cost class B.</t>
        </is>
      </c>
      <c r="AB327" s="168">
        <f>Sources!$C$17</f>
        <v/>
      </c>
      <c r="AC327" s="169">
        <f>Sources!$C$7</f>
        <v/>
      </c>
      <c r="AD327" s="170">
        <f>Sources!$C$8</f>
        <v/>
      </c>
      <c r="AE327" s="169">
        <f>Sources!$C$9</f>
        <v/>
      </c>
      <c r="AF327" s="167">
        <f>R327*AC327*Sources!$C$13</f>
        <v/>
      </c>
      <c r="AG327" s="168">
        <f>R327*AD327*Sources!$C$13</f>
        <v/>
      </c>
      <c r="AH327" s="167">
        <f>R327*AE327*Sources!$C$13</f>
        <v/>
      </c>
      <c r="AI327" s="47">
        <f>1+COUNTIFS($D$7:$D$406,D327,$Q$7:$Q$406,"&gt;"&amp;Q327)</f>
        <v/>
      </c>
      <c r="AJ327" s="47">
        <f>COUNTIF($D$7:$D$406,D327)</f>
        <v/>
      </c>
      <c r="AK327" s="168">
        <f>SUMIF($D$7:$D$406,D327,$Q$7:$Q$406)</f>
        <v/>
      </c>
      <c r="AL327" s="48" t="inlineStr">
        <is>
          <t>https://www.openstreetmap.org/?mlat=51.0719639&amp;mlon=13.7471858#map=19/51.0719639/13.7471858</t>
        </is>
      </c>
    </row>
    <row r="328" ht="15" customHeight="1" s="94">
      <c r="A328" s="47" t="n">
        <v>322</v>
      </c>
      <c r="B328" s="48" t="inlineStr">
        <is>
          <t>O0445</t>
        </is>
      </c>
      <c r="C328" s="48" t="inlineStr">
        <is>
          <t>Kesselsdorfer Straße / Gröbelstraße</t>
        </is>
      </c>
      <c r="D328" s="48" t="inlineStr">
        <is>
          <t>35. Grundschule Dresden "Heinrich Graf von Bünau"</t>
        </is>
      </c>
      <c r="E328" s="48" t="inlineStr">
        <is>
          <t>Bünaustraße 12, 01159 Dresden</t>
        </is>
      </c>
      <c r="F328" s="48" t="inlineStr">
        <is>
          <t>Dresden</t>
        </is>
      </c>
      <c r="G328" s="165" t="n">
        <v>357.9</v>
      </c>
      <c r="H328" s="166" t="n">
        <v>13.702303854</v>
      </c>
      <c r="I328" s="166" t="n">
        <v>51.0437383830001</v>
      </c>
      <c r="J328" s="47">
        <f>COUNTIF(Accident_Events!$B$5:$B$4031,B328)</f>
        <v/>
      </c>
      <c r="K328" s="47">
        <f>COUNTIFS(Accident_Events!$B$5:$B$4031,B328,Accident_Events!$G$5:$G$4031,1)</f>
        <v/>
      </c>
      <c r="L328" s="47">
        <f>COUNTIFS(Accident_Events!$B$5:$B$4031,B328,Accident_Events!$G$5:$G$4031,2)</f>
        <v/>
      </c>
      <c r="M328" s="47">
        <f>COUNTIFS(Accident_Events!$B$5:$B$4031,B328,Accident_Events!$G$5:$G$4031,3)</f>
        <v/>
      </c>
      <c r="N328" s="167">
        <f>K328*Sources!$F$24</f>
        <v/>
      </c>
      <c r="O328" s="167">
        <f>L328*Sources!$F$25</f>
        <v/>
      </c>
      <c r="P328" s="167">
        <f>M328*Sources!$F$26</f>
        <v/>
      </c>
      <c r="Q328" s="168">
        <f>SUM(N328:P328)</f>
        <v/>
      </c>
      <c r="R328" s="167">
        <f>Q328/Sources!$C$6</f>
        <v/>
      </c>
      <c r="S328" s="48" t="inlineStr">
        <is>
          <t>Residential road</t>
        </is>
      </c>
      <c r="T328" s="48" t="inlineStr">
        <is>
          <t>Junction</t>
        </is>
      </c>
      <c r="U328" s="48" t="n">
        <v>2</v>
      </c>
      <c r="V328" s="48" t="inlineStr">
        <is>
          <t>not found</t>
        </is>
      </c>
      <c r="W328" s="48" t="inlineStr">
        <is>
          <t>yes</t>
        </is>
      </c>
      <c r="X328" s="48" t="inlineStr">
        <is>
          <t>not found</t>
        </is>
      </c>
      <c r="Y328" s="48" t="inlineStr">
        <is>
          <t>yes</t>
        </is>
      </c>
      <c r="Z328" s="53" t="inlineStr">
        <is>
          <t>A</t>
        </is>
      </c>
      <c r="AA328" s="53" t="inlineStr">
        <is>
          <t>Simple side/residential road with at most 2 lanes → cost class A.</t>
        </is>
      </c>
      <c r="AB328" s="168">
        <f>Sources!$C$17</f>
        <v/>
      </c>
      <c r="AC328" s="169">
        <f>Sources!$C$7</f>
        <v/>
      </c>
      <c r="AD328" s="170">
        <f>Sources!$C$8</f>
        <v/>
      </c>
      <c r="AE328" s="169">
        <f>Sources!$C$9</f>
        <v/>
      </c>
      <c r="AF328" s="167">
        <f>R328*AC328*Sources!$C$13</f>
        <v/>
      </c>
      <c r="AG328" s="168">
        <f>R328*AD328*Sources!$C$13</f>
        <v/>
      </c>
      <c r="AH328" s="167">
        <f>R328*AE328*Sources!$C$13</f>
        <v/>
      </c>
      <c r="AI328" s="47">
        <f>1+COUNTIFS($D$7:$D$406,D328,$Q$7:$Q$406,"&gt;"&amp;Q328)</f>
        <v/>
      </c>
      <c r="AJ328" s="47">
        <f>COUNTIF($D$7:$D$406,D328)</f>
        <v/>
      </c>
      <c r="AK328" s="168">
        <f>SUMIF($D$7:$D$406,D328,$Q$7:$Q$406)</f>
        <v/>
      </c>
      <c r="AL328" s="48" t="inlineStr">
        <is>
          <t>https://www.openstreetmap.org/?mlat=51.0437384&amp;mlon=13.7023039#map=19/51.0437384/13.7023039</t>
        </is>
      </c>
    </row>
    <row r="329" ht="15" customHeight="1" s="94">
      <c r="A329" s="47" t="n">
        <v>323</v>
      </c>
      <c r="B329" s="48" t="inlineStr">
        <is>
          <t>O0490</t>
        </is>
      </c>
      <c r="C329" s="48" t="inlineStr">
        <is>
          <t>Gostritzer Straße / Teplitzer Straße</t>
        </is>
      </c>
      <c r="D329" s="48" t="inlineStr">
        <is>
          <t>47. Grundschule Dresden</t>
        </is>
      </c>
      <c r="E329" s="48" t="inlineStr">
        <is>
          <t>Mockritzer Straße 19, 01219 Dresden</t>
        </is>
      </c>
      <c r="F329" s="48" t="inlineStr">
        <is>
          <t>Dresden</t>
        </is>
      </c>
      <c r="G329" s="165" t="n">
        <v>108</v>
      </c>
      <c r="H329" s="166" t="n">
        <v>13.7602168280001</v>
      </c>
      <c r="I329" s="166" t="n">
        <v>51.0232783020001</v>
      </c>
      <c r="J329" s="47">
        <f>COUNTIF(Accident_Events!$B$5:$B$4031,B329)</f>
        <v/>
      </c>
      <c r="K329" s="47">
        <f>COUNTIFS(Accident_Events!$B$5:$B$4031,B329,Accident_Events!$G$5:$G$4031,1)</f>
        <v/>
      </c>
      <c r="L329" s="47">
        <f>COUNTIFS(Accident_Events!$B$5:$B$4031,B329,Accident_Events!$G$5:$G$4031,2)</f>
        <v/>
      </c>
      <c r="M329" s="47">
        <f>COUNTIFS(Accident_Events!$B$5:$B$4031,B329,Accident_Events!$G$5:$G$4031,3)</f>
        <v/>
      </c>
      <c r="N329" s="167">
        <f>K329*Sources!$F$24</f>
        <v/>
      </c>
      <c r="O329" s="167">
        <f>L329*Sources!$F$25</f>
        <v/>
      </c>
      <c r="P329" s="167">
        <f>M329*Sources!$F$26</f>
        <v/>
      </c>
      <c r="Q329" s="168">
        <f>SUM(N329:P329)</f>
        <v/>
      </c>
      <c r="R329" s="167">
        <f>Q329/Sources!$C$6</f>
        <v/>
      </c>
      <c r="S329" s="48" t="inlineStr">
        <is>
          <t>Important main/connecting road</t>
        </is>
      </c>
      <c r="T329" s="48" t="inlineStr">
        <is>
          <t>Junction</t>
        </is>
      </c>
      <c r="U329" s="48" t="n">
        <v>5</v>
      </c>
      <c r="V329" s="48" t="inlineStr">
        <is>
          <t>yes</t>
        </is>
      </c>
      <c r="W329" s="48" t="inlineStr">
        <is>
          <t>yes</t>
        </is>
      </c>
      <c r="X329" s="48" t="inlineStr">
        <is>
          <t>not found</t>
        </is>
      </c>
      <c r="Y329" s="48" t="inlineStr">
        <is>
          <t>yes</t>
        </is>
      </c>
      <c r="Z329" s="53" t="inlineStr">
        <is>
          <t>C</t>
        </is>
      </c>
      <c r="AA329" s="53" t="inlineStr">
        <is>
          <t>4 or more lanes: large road cross-section → cost class C.</t>
        </is>
      </c>
      <c r="AB329" s="168">
        <f>Sources!$C$17</f>
        <v/>
      </c>
      <c r="AC329" s="169">
        <f>Sources!$C$7</f>
        <v/>
      </c>
      <c r="AD329" s="170">
        <f>Sources!$C$8</f>
        <v/>
      </c>
      <c r="AE329" s="169">
        <f>Sources!$C$9</f>
        <v/>
      </c>
      <c r="AF329" s="167">
        <f>R329*AC329*Sources!$C$13</f>
        <v/>
      </c>
      <c r="AG329" s="168">
        <f>R329*AD329*Sources!$C$13</f>
        <v/>
      </c>
      <c r="AH329" s="167">
        <f>R329*AE329*Sources!$C$13</f>
        <v/>
      </c>
      <c r="AI329" s="47">
        <f>1+COUNTIFS($D$7:$D$406,D329,$Q$7:$Q$406,"&gt;"&amp;Q329)</f>
        <v/>
      </c>
      <c r="AJ329" s="47">
        <f>COUNTIF($D$7:$D$406,D329)</f>
        <v/>
      </c>
      <c r="AK329" s="168">
        <f>SUMIF($D$7:$D$406,D329,$Q$7:$Q$406)</f>
        <v/>
      </c>
      <c r="AL329" s="48" t="inlineStr">
        <is>
          <t>https://www.openstreetmap.org/?mlat=51.0232783&amp;mlon=13.7602168#map=19/51.0232783/13.7602168</t>
        </is>
      </c>
    </row>
    <row r="330" ht="15" customHeight="1" s="94">
      <c r="A330" s="47" t="n">
        <v>324</v>
      </c>
      <c r="B330" s="48" t="inlineStr">
        <is>
          <t>O1140</t>
        </is>
      </c>
      <c r="C330" s="48" t="inlineStr">
        <is>
          <t>Hugo-Keller-Straße / Grüner Graben</t>
        </is>
      </c>
      <c r="D330" s="48" t="inlineStr">
        <is>
          <t>Augustum-Annen-Gymnasium Görlitz</t>
        </is>
      </c>
      <c r="E330" s="48" t="inlineStr">
        <is>
          <t>Annengasse 4, 02826 Görlitz</t>
        </is>
      </c>
      <c r="F330" s="48" t="inlineStr">
        <is>
          <t>Görlitz</t>
        </is>
      </c>
      <c r="G330" s="165" t="n">
        <v>336.5</v>
      </c>
      <c r="H330" s="166" t="n">
        <v>14.9849505285</v>
      </c>
      <c r="I330" s="166" t="n">
        <v>51.1567648915001</v>
      </c>
      <c r="J330" s="47">
        <f>COUNTIF(Accident_Events!$B$5:$B$4031,B330)</f>
        <v/>
      </c>
      <c r="K330" s="47">
        <f>COUNTIFS(Accident_Events!$B$5:$B$4031,B330,Accident_Events!$G$5:$G$4031,1)</f>
        <v/>
      </c>
      <c r="L330" s="47">
        <f>COUNTIFS(Accident_Events!$B$5:$B$4031,B330,Accident_Events!$G$5:$G$4031,2)</f>
        <v/>
      </c>
      <c r="M330" s="47">
        <f>COUNTIFS(Accident_Events!$B$5:$B$4031,B330,Accident_Events!$G$5:$G$4031,3)</f>
        <v/>
      </c>
      <c r="N330" s="167">
        <f>K330*Sources!$F$24</f>
        <v/>
      </c>
      <c r="O330" s="167">
        <f>L330*Sources!$F$25</f>
        <v/>
      </c>
      <c r="P330" s="167">
        <f>M330*Sources!$F$26</f>
        <v/>
      </c>
      <c r="Q330" s="168">
        <f>SUM(N330:P330)</f>
        <v/>
      </c>
      <c r="R330" s="167">
        <f>Q330/Sources!$C$6</f>
        <v/>
      </c>
      <c r="S330" s="48" t="inlineStr">
        <is>
          <t>Collector/connecting road</t>
        </is>
      </c>
      <c r="T330" s="48" t="inlineStr">
        <is>
          <t>Junction</t>
        </is>
      </c>
      <c r="U330" s="48" t="n">
        <v>2</v>
      </c>
      <c r="V330" s="48" t="inlineStr">
        <is>
          <t>yes</t>
        </is>
      </c>
      <c r="W330" s="48" t="inlineStr">
        <is>
          <t>yes</t>
        </is>
      </c>
      <c r="X330" s="48" t="inlineStr">
        <is>
          <t>yes</t>
        </is>
      </c>
      <c r="Y330" s="48" t="inlineStr">
        <is>
          <t>yes</t>
        </is>
      </c>
      <c r="Z330" s="53" t="inlineStr">
        <is>
          <t>B</t>
        </is>
      </c>
      <c r="AA330" s="53" t="inlineStr">
        <is>
          <t>Standard road area/main or collector road, or up to 3 lanes → cost class B.</t>
        </is>
      </c>
      <c r="AB330" s="168">
        <f>Sources!$C$17</f>
        <v/>
      </c>
      <c r="AC330" s="169">
        <f>Sources!$C$7</f>
        <v/>
      </c>
      <c r="AD330" s="170">
        <f>Sources!$C$8</f>
        <v/>
      </c>
      <c r="AE330" s="169">
        <f>Sources!$C$9</f>
        <v/>
      </c>
      <c r="AF330" s="167">
        <f>R330*AC330*Sources!$C$13</f>
        <v/>
      </c>
      <c r="AG330" s="168">
        <f>R330*AD330*Sources!$C$13</f>
        <v/>
      </c>
      <c r="AH330" s="167">
        <f>R330*AE330*Sources!$C$13</f>
        <v/>
      </c>
      <c r="AI330" s="47">
        <f>1+COUNTIFS($D$7:$D$406,D330,$Q$7:$Q$406,"&gt;"&amp;Q330)</f>
        <v/>
      </c>
      <c r="AJ330" s="47">
        <f>COUNTIF($D$7:$D$406,D330)</f>
        <v/>
      </c>
      <c r="AK330" s="168">
        <f>SUMIF($D$7:$D$406,D330,$Q$7:$Q$406)</f>
        <v/>
      </c>
      <c r="AL330" s="48" t="inlineStr">
        <is>
          <t>https://www.openstreetmap.org/?mlat=51.1567649&amp;mlon=14.9849505#map=19/51.1567649/14.9849505</t>
        </is>
      </c>
    </row>
    <row r="331" ht="15" customHeight="1" s="94">
      <c r="A331" s="47" t="n">
        <v>325</v>
      </c>
      <c r="B331" s="48" t="inlineStr">
        <is>
          <t>O1356</t>
        </is>
      </c>
      <c r="C331" s="48" t="inlineStr">
        <is>
          <t>Dittrichring / Gottschedstraße</t>
        </is>
      </c>
      <c r="D331" s="48" t="inlineStr">
        <is>
          <t>Anna-Magdalena-Bach-Schule - Grundschule der Stadt Leipzig</t>
        </is>
      </c>
      <c r="E331" s="48" t="inlineStr">
        <is>
          <t>Manetstraße 8, 04109 Leipzig</t>
        </is>
      </c>
      <c r="F331" s="48" t="inlineStr">
        <is>
          <t>Leipzig</t>
        </is>
      </c>
      <c r="G331" s="165" t="n">
        <v>418.8</v>
      </c>
      <c r="H331" s="166" t="n">
        <v>12.371292254</v>
      </c>
      <c r="I331" s="166" t="n">
        <v>51.3397311680001</v>
      </c>
      <c r="J331" s="47">
        <f>COUNTIF(Accident_Events!$B$5:$B$4031,B331)</f>
        <v/>
      </c>
      <c r="K331" s="47">
        <f>COUNTIFS(Accident_Events!$B$5:$B$4031,B331,Accident_Events!$G$5:$G$4031,1)</f>
        <v/>
      </c>
      <c r="L331" s="47">
        <f>COUNTIFS(Accident_Events!$B$5:$B$4031,B331,Accident_Events!$G$5:$G$4031,2)</f>
        <v/>
      </c>
      <c r="M331" s="47">
        <f>COUNTIFS(Accident_Events!$B$5:$B$4031,B331,Accident_Events!$G$5:$G$4031,3)</f>
        <v/>
      </c>
      <c r="N331" s="167">
        <f>K331*Sources!$F$24</f>
        <v/>
      </c>
      <c r="O331" s="167">
        <f>L331*Sources!$F$25</f>
        <v/>
      </c>
      <c r="P331" s="167">
        <f>M331*Sources!$F$26</f>
        <v/>
      </c>
      <c r="Q331" s="168">
        <f>SUM(N331:P331)</f>
        <v/>
      </c>
      <c r="R331" s="167">
        <f>Q331/Sources!$C$6</f>
        <v/>
      </c>
      <c r="S331" s="48" t="inlineStr">
        <is>
          <t>Major arterial road</t>
        </is>
      </c>
      <c r="T331" s="48" t="inlineStr">
        <is>
          <t>Junction</t>
        </is>
      </c>
      <c r="U331" s="48" t="n">
        <v>3</v>
      </c>
      <c r="V331" s="48" t="inlineStr">
        <is>
          <t>yes</t>
        </is>
      </c>
      <c r="W331" s="48" t="inlineStr">
        <is>
          <t>yes</t>
        </is>
      </c>
      <c r="X331" s="48" t="inlineStr">
        <is>
          <t>not found</t>
        </is>
      </c>
      <c r="Y331" s="48" t="inlineStr">
        <is>
          <t>yes</t>
        </is>
      </c>
      <c r="Z331" s="53" t="inlineStr">
        <is>
          <t>B</t>
        </is>
      </c>
      <c r="AA331" s="53" t="inlineStr">
        <is>
          <t>Standard road area/main or collector road, or up to 3 lanes → cost class B.</t>
        </is>
      </c>
      <c r="AB331" s="168">
        <f>Sources!$C$17</f>
        <v/>
      </c>
      <c r="AC331" s="169">
        <f>Sources!$C$7</f>
        <v/>
      </c>
      <c r="AD331" s="170">
        <f>Sources!$C$8</f>
        <v/>
      </c>
      <c r="AE331" s="169">
        <f>Sources!$C$9</f>
        <v/>
      </c>
      <c r="AF331" s="167">
        <f>R331*AC331*Sources!$C$13</f>
        <v/>
      </c>
      <c r="AG331" s="168">
        <f>R331*AD331*Sources!$C$13</f>
        <v/>
      </c>
      <c r="AH331" s="167">
        <f>R331*AE331*Sources!$C$13</f>
        <v/>
      </c>
      <c r="AI331" s="47">
        <f>1+COUNTIFS($D$7:$D$406,D331,$Q$7:$Q$406,"&gt;"&amp;Q331)</f>
        <v/>
      </c>
      <c r="AJ331" s="47">
        <f>COUNTIF($D$7:$D$406,D331)</f>
        <v/>
      </c>
      <c r="AK331" s="168">
        <f>SUMIF($D$7:$D$406,D331,$Q$7:$Q$406)</f>
        <v/>
      </c>
      <c r="AL331" s="48" t="inlineStr">
        <is>
          <t>https://www.openstreetmap.org/?mlat=51.3397312&amp;mlon=12.3712923#map=19/51.3397312/12.3712923</t>
        </is>
      </c>
    </row>
    <row r="332" ht="15" customHeight="1" s="94">
      <c r="A332" s="47" t="n">
        <v>326</v>
      </c>
      <c r="B332" s="48" t="inlineStr">
        <is>
          <t>O1540</t>
        </is>
      </c>
      <c r="C332" s="48" t="inlineStr">
        <is>
          <t>Goldschmidtstraße / Hinrich-Lehmann-Grube-Platz</t>
        </is>
      </c>
      <c r="D332" s="48" t="inlineStr">
        <is>
          <t>Henriette-Goldschmidt-Schule - Berufliches Schulzentrum der Stadt Leipzig</t>
        </is>
      </c>
      <c r="E332" s="48" t="inlineStr">
        <is>
          <t>Goldschmidtstraße 20, 04103 Leipzig</t>
        </is>
      </c>
      <c r="F332" s="48" t="inlineStr">
        <is>
          <t>Leipzig</t>
        </is>
      </c>
      <c r="G332" s="165" t="n">
        <v>264.5</v>
      </c>
      <c r="H332" s="166" t="n">
        <v>12.381558028</v>
      </c>
      <c r="I332" s="166" t="n">
        <v>51.3366731610001</v>
      </c>
      <c r="J332" s="47">
        <f>COUNTIF(Accident_Events!$B$5:$B$4031,B332)</f>
        <v/>
      </c>
      <c r="K332" s="47">
        <f>COUNTIFS(Accident_Events!$B$5:$B$4031,B332,Accident_Events!$G$5:$G$4031,1)</f>
        <v/>
      </c>
      <c r="L332" s="47">
        <f>COUNTIFS(Accident_Events!$B$5:$B$4031,B332,Accident_Events!$G$5:$G$4031,2)</f>
        <v/>
      </c>
      <c r="M332" s="47">
        <f>COUNTIFS(Accident_Events!$B$5:$B$4031,B332,Accident_Events!$G$5:$G$4031,3)</f>
        <v/>
      </c>
      <c r="N332" s="167">
        <f>K332*Sources!$F$24</f>
        <v/>
      </c>
      <c r="O332" s="167">
        <f>L332*Sources!$F$25</f>
        <v/>
      </c>
      <c r="P332" s="167">
        <f>M332*Sources!$F$26</f>
        <v/>
      </c>
      <c r="Q332" s="168">
        <f>SUM(N332:P332)</f>
        <v/>
      </c>
      <c r="R332" s="167">
        <f>Q332/Sources!$C$6</f>
        <v/>
      </c>
      <c r="S332" s="48" t="inlineStr">
        <is>
          <t>Residential road</t>
        </is>
      </c>
      <c r="T332" s="48" t="inlineStr">
        <is>
          <t>Junction</t>
        </is>
      </c>
      <c r="U332" s="48" t="n">
        <v>2</v>
      </c>
      <c r="V332" s="48" t="inlineStr">
        <is>
          <t>not found</t>
        </is>
      </c>
      <c r="W332" s="48" t="inlineStr">
        <is>
          <t>yes</t>
        </is>
      </c>
      <c r="X332" s="48" t="inlineStr">
        <is>
          <t>not found</t>
        </is>
      </c>
      <c r="Y332" s="48" t="inlineStr">
        <is>
          <t>not found</t>
        </is>
      </c>
      <c r="Z332" s="53" t="inlineStr">
        <is>
          <t>A</t>
        </is>
      </c>
      <c r="AA332" s="53" t="inlineStr">
        <is>
          <t>Simple side/residential road with at most 2 lanes → cost class A.</t>
        </is>
      </c>
      <c r="AB332" s="168">
        <f>Sources!$C$17</f>
        <v/>
      </c>
      <c r="AC332" s="169">
        <f>Sources!$C$7</f>
        <v/>
      </c>
      <c r="AD332" s="170">
        <f>Sources!$C$8</f>
        <v/>
      </c>
      <c r="AE332" s="169">
        <f>Sources!$C$9</f>
        <v/>
      </c>
      <c r="AF332" s="167">
        <f>R332*AC332*Sources!$C$13</f>
        <v/>
      </c>
      <c r="AG332" s="168">
        <f>R332*AD332*Sources!$C$13</f>
        <v/>
      </c>
      <c r="AH332" s="167">
        <f>R332*AE332*Sources!$C$13</f>
        <v/>
      </c>
      <c r="AI332" s="47">
        <f>1+COUNTIFS($D$7:$D$406,D332,$Q$7:$Q$406,"&gt;"&amp;Q332)</f>
        <v/>
      </c>
      <c r="AJ332" s="47">
        <f>COUNTIF($D$7:$D$406,D332)</f>
        <v/>
      </c>
      <c r="AK332" s="168">
        <f>SUMIF($D$7:$D$406,D332,$Q$7:$Q$406)</f>
        <v/>
      </c>
      <c r="AL332" s="48" t="inlineStr">
        <is>
          <t>https://www.openstreetmap.org/?mlat=51.3366732&amp;mlon=12.3815580#map=19/51.3366732/12.3815580</t>
        </is>
      </c>
    </row>
    <row r="333" ht="15" customHeight="1" s="94">
      <c r="A333" s="47" t="n">
        <v>327</v>
      </c>
      <c r="B333" s="48" t="inlineStr">
        <is>
          <t>O1775</t>
        </is>
      </c>
      <c r="C333" s="48" t="inlineStr">
        <is>
          <t>Neustädter Straße / Eisenbahnstraße</t>
        </is>
      </c>
      <c r="D333" s="48" t="inlineStr">
        <is>
          <t>Schule am Rabet - Grundschule der Stadt Leipzig</t>
        </is>
      </c>
      <c r="E333" s="48" t="inlineStr">
        <is>
          <t>Eisenbahnstraße 50, 04315 Leipzig</t>
        </is>
      </c>
      <c r="F333" s="48" t="inlineStr">
        <is>
          <t>Leipzig</t>
        </is>
      </c>
      <c r="G333" s="165" t="n">
        <v>76.5</v>
      </c>
      <c r="H333" s="166" t="n">
        <v>12.4003734890001</v>
      </c>
      <c r="I333" s="166" t="n">
        <v>51.3458135160001</v>
      </c>
      <c r="J333" s="47">
        <f>COUNTIF(Accident_Events!$B$5:$B$4031,B333)</f>
        <v/>
      </c>
      <c r="K333" s="47">
        <f>COUNTIFS(Accident_Events!$B$5:$B$4031,B333,Accident_Events!$G$5:$G$4031,1)</f>
        <v/>
      </c>
      <c r="L333" s="47">
        <f>COUNTIFS(Accident_Events!$B$5:$B$4031,B333,Accident_Events!$G$5:$G$4031,2)</f>
        <v/>
      </c>
      <c r="M333" s="47">
        <f>COUNTIFS(Accident_Events!$B$5:$B$4031,B333,Accident_Events!$G$5:$G$4031,3)</f>
        <v/>
      </c>
      <c r="N333" s="167">
        <f>K333*Sources!$F$24</f>
        <v/>
      </c>
      <c r="O333" s="167">
        <f>L333*Sources!$F$25</f>
        <v/>
      </c>
      <c r="P333" s="167">
        <f>M333*Sources!$F$26</f>
        <v/>
      </c>
      <c r="Q333" s="168">
        <f>SUM(N333:P333)</f>
        <v/>
      </c>
      <c r="R333" s="167">
        <f>Q333/Sources!$C$6</f>
        <v/>
      </c>
      <c r="S333" s="48" t="inlineStr">
        <is>
          <t>Important main/connecting road</t>
        </is>
      </c>
      <c r="T333" s="48" t="inlineStr">
        <is>
          <t>Junction</t>
        </is>
      </c>
      <c r="U333" s="48" t="n">
        <v>2</v>
      </c>
      <c r="V333" s="48" t="inlineStr">
        <is>
          <t>yes</t>
        </is>
      </c>
      <c r="W333" s="48" t="inlineStr">
        <is>
          <t>yes</t>
        </is>
      </c>
      <c r="X333" s="48" t="inlineStr">
        <is>
          <t>not found</t>
        </is>
      </c>
      <c r="Y333" s="48" t="inlineStr">
        <is>
          <t>yes</t>
        </is>
      </c>
      <c r="Z333" s="53" t="inlineStr">
        <is>
          <t>B</t>
        </is>
      </c>
      <c r="AA333" s="53" t="inlineStr">
        <is>
          <t>Standard road area/main or collector road, or up to 3 lanes → cost class B.</t>
        </is>
      </c>
      <c r="AB333" s="168">
        <f>Sources!$C$17</f>
        <v/>
      </c>
      <c r="AC333" s="169">
        <f>Sources!$C$7</f>
        <v/>
      </c>
      <c r="AD333" s="170">
        <f>Sources!$C$8</f>
        <v/>
      </c>
      <c r="AE333" s="169">
        <f>Sources!$C$9</f>
        <v/>
      </c>
      <c r="AF333" s="167">
        <f>R333*AC333*Sources!$C$13</f>
        <v/>
      </c>
      <c r="AG333" s="168">
        <f>R333*AD333*Sources!$C$13</f>
        <v/>
      </c>
      <c r="AH333" s="167">
        <f>R333*AE333*Sources!$C$13</f>
        <v/>
      </c>
      <c r="AI333" s="47">
        <f>1+COUNTIFS($D$7:$D$406,D333,$Q$7:$Q$406,"&gt;"&amp;Q333)</f>
        <v/>
      </c>
      <c r="AJ333" s="47">
        <f>COUNTIF($D$7:$D$406,D333)</f>
        <v/>
      </c>
      <c r="AK333" s="168">
        <f>SUMIF($D$7:$D$406,D333,$Q$7:$Q$406)</f>
        <v/>
      </c>
      <c r="AL333" s="48" t="inlineStr">
        <is>
          <t>https://www.openstreetmap.org/?mlat=51.3458135&amp;mlon=12.4003735#map=19/51.3458135/12.4003735</t>
        </is>
      </c>
    </row>
    <row r="334" ht="15" customHeight="1" s="94">
      <c r="A334" s="47" t="n">
        <v>328</v>
      </c>
      <c r="B334" s="48" t="inlineStr">
        <is>
          <t>O1807</t>
        </is>
      </c>
      <c r="C334" s="48" t="inlineStr">
        <is>
          <t>Prager Straße / Karl-Siegismund-Straße</t>
        </is>
      </c>
      <c r="D334" s="48" t="inlineStr">
        <is>
          <t>Sächsische Landesschule mit dem Förderschwerpunkt Hören, Förderzentrum Samuel Heinicke</t>
        </is>
      </c>
      <c r="E334" s="48" t="inlineStr">
        <is>
          <t>Karl-Siegismund-Straße 2, 04317 Leipzig</t>
        </is>
      </c>
      <c r="F334" s="48" t="inlineStr">
        <is>
          <t>Leipzig</t>
        </is>
      </c>
      <c r="G334" s="165" t="n">
        <v>217.2</v>
      </c>
      <c r="H334" s="166" t="n">
        <v>12.3979679340001</v>
      </c>
      <c r="I334" s="166" t="n">
        <v>51.329981758</v>
      </c>
      <c r="J334" s="47">
        <f>COUNTIF(Accident_Events!$B$5:$B$4031,B334)</f>
        <v/>
      </c>
      <c r="K334" s="47">
        <f>COUNTIFS(Accident_Events!$B$5:$B$4031,B334,Accident_Events!$G$5:$G$4031,1)</f>
        <v/>
      </c>
      <c r="L334" s="47">
        <f>COUNTIFS(Accident_Events!$B$5:$B$4031,B334,Accident_Events!$G$5:$G$4031,2)</f>
        <v/>
      </c>
      <c r="M334" s="47">
        <f>COUNTIFS(Accident_Events!$B$5:$B$4031,B334,Accident_Events!$G$5:$G$4031,3)</f>
        <v/>
      </c>
      <c r="N334" s="167">
        <f>K334*Sources!$F$24</f>
        <v/>
      </c>
      <c r="O334" s="167">
        <f>L334*Sources!$F$25</f>
        <v/>
      </c>
      <c r="P334" s="167">
        <f>M334*Sources!$F$26</f>
        <v/>
      </c>
      <c r="Q334" s="168">
        <f>SUM(N334:P334)</f>
        <v/>
      </c>
      <c r="R334" s="167">
        <f>Q334/Sources!$C$6</f>
        <v/>
      </c>
      <c r="S334" s="48" t="inlineStr">
        <is>
          <t>Major arterial road</t>
        </is>
      </c>
      <c r="T334" s="48" t="inlineStr">
        <is>
          <t>Junction</t>
        </is>
      </c>
      <c r="U334" s="48" t="n">
        <v>3</v>
      </c>
      <c r="V334" s="48" t="inlineStr">
        <is>
          <t>yes</t>
        </is>
      </c>
      <c r="W334" s="48" t="inlineStr">
        <is>
          <t>yes</t>
        </is>
      </c>
      <c r="X334" s="48" t="inlineStr">
        <is>
          <t>yes</t>
        </is>
      </c>
      <c r="Y334" s="48" t="inlineStr">
        <is>
          <t>yes</t>
        </is>
      </c>
      <c r="Z334" s="53" t="inlineStr">
        <is>
          <t>B</t>
        </is>
      </c>
      <c r="AA334" s="53" t="inlineStr">
        <is>
          <t>Standard road area/main or collector road, or up to 3 lanes → cost class B.</t>
        </is>
      </c>
      <c r="AB334" s="168">
        <f>Sources!$C$17</f>
        <v/>
      </c>
      <c r="AC334" s="169">
        <f>Sources!$C$7</f>
        <v/>
      </c>
      <c r="AD334" s="170">
        <f>Sources!$C$8</f>
        <v/>
      </c>
      <c r="AE334" s="169">
        <f>Sources!$C$9</f>
        <v/>
      </c>
      <c r="AF334" s="167">
        <f>R334*AC334*Sources!$C$13</f>
        <v/>
      </c>
      <c r="AG334" s="168">
        <f>R334*AD334*Sources!$C$13</f>
        <v/>
      </c>
      <c r="AH334" s="167">
        <f>R334*AE334*Sources!$C$13</f>
        <v/>
      </c>
      <c r="AI334" s="47">
        <f>1+COUNTIFS($D$7:$D$406,D334,$Q$7:$Q$406,"&gt;"&amp;Q334)</f>
        <v/>
      </c>
      <c r="AJ334" s="47">
        <f>COUNTIF($D$7:$D$406,D334)</f>
        <v/>
      </c>
      <c r="AK334" s="168">
        <f>SUMIF($D$7:$D$406,D334,$Q$7:$Q$406)</f>
        <v/>
      </c>
      <c r="AL334" s="48" t="inlineStr">
        <is>
          <t>https://www.openstreetmap.org/?mlat=51.3299818&amp;mlon=12.3979679#map=19/51.3299818/12.3979679</t>
        </is>
      </c>
    </row>
    <row r="335" ht="15" customHeight="1" s="94">
      <c r="A335" s="47" t="n">
        <v>329</v>
      </c>
      <c r="B335" s="48" t="inlineStr">
        <is>
          <t>O1846</t>
        </is>
      </c>
      <c r="C335" s="48" t="inlineStr">
        <is>
          <t>Schomburgkstraße / Merseburger Straße</t>
        </is>
      </c>
      <c r="D335" s="48" t="inlineStr">
        <is>
          <t>bsw-Fachschule für Technik Leipzig Fachrichtung Kraftfahrzeugtechnik (Schule in freier Trägerschaft)</t>
        </is>
      </c>
      <c r="E335" s="48" t="inlineStr">
        <is>
          <t>Gutenbergstraße 10, 04178 Leipzig</t>
        </is>
      </c>
      <c r="F335" s="48" t="inlineStr">
        <is>
          <t>Leipzig</t>
        </is>
      </c>
      <c r="G335" s="165" t="n">
        <v>427.6</v>
      </c>
      <c r="H335" s="166" t="n">
        <v>12.3018182330001</v>
      </c>
      <c r="I335" s="166" t="n">
        <v>51.3426579690001</v>
      </c>
      <c r="J335" s="47">
        <f>COUNTIF(Accident_Events!$B$5:$B$4031,B335)</f>
        <v/>
      </c>
      <c r="K335" s="47">
        <f>COUNTIFS(Accident_Events!$B$5:$B$4031,B335,Accident_Events!$G$5:$G$4031,1)</f>
        <v/>
      </c>
      <c r="L335" s="47">
        <f>COUNTIFS(Accident_Events!$B$5:$B$4031,B335,Accident_Events!$G$5:$G$4031,2)</f>
        <v/>
      </c>
      <c r="M335" s="47">
        <f>COUNTIFS(Accident_Events!$B$5:$B$4031,B335,Accident_Events!$G$5:$G$4031,3)</f>
        <v/>
      </c>
      <c r="N335" s="167">
        <f>K335*Sources!$F$24</f>
        <v/>
      </c>
      <c r="O335" s="167">
        <f>L335*Sources!$F$25</f>
        <v/>
      </c>
      <c r="P335" s="167">
        <f>M335*Sources!$F$26</f>
        <v/>
      </c>
      <c r="Q335" s="168">
        <f>SUM(N335:P335)</f>
        <v/>
      </c>
      <c r="R335" s="167">
        <f>Q335/Sources!$C$6</f>
        <v/>
      </c>
      <c r="S335" s="48" t="inlineStr">
        <is>
          <t>Major arterial road</t>
        </is>
      </c>
      <c r="T335" s="48" t="inlineStr">
        <is>
          <t>Junction</t>
        </is>
      </c>
      <c r="U335" s="48" t="n">
        <v>4</v>
      </c>
      <c r="V335" s="48" t="inlineStr">
        <is>
          <t>yes</t>
        </is>
      </c>
      <c r="W335" s="48" t="inlineStr">
        <is>
          <t>yes</t>
        </is>
      </c>
      <c r="X335" s="48" t="inlineStr">
        <is>
          <t>not found</t>
        </is>
      </c>
      <c r="Y335" s="48" t="inlineStr">
        <is>
          <t>yes</t>
        </is>
      </c>
      <c r="Z335" s="53" t="inlineStr">
        <is>
          <t>C</t>
        </is>
      </c>
      <c r="AA335" s="53" t="inlineStr">
        <is>
          <t>4 or more lanes: large road cross-section → cost class C.</t>
        </is>
      </c>
      <c r="AB335" s="168">
        <f>Sources!$C$17</f>
        <v/>
      </c>
      <c r="AC335" s="169">
        <f>Sources!$C$7</f>
        <v/>
      </c>
      <c r="AD335" s="170">
        <f>Sources!$C$8</f>
        <v/>
      </c>
      <c r="AE335" s="169">
        <f>Sources!$C$9</f>
        <v/>
      </c>
      <c r="AF335" s="167">
        <f>R335*AC335*Sources!$C$13</f>
        <v/>
      </c>
      <c r="AG335" s="168">
        <f>R335*AD335*Sources!$C$13</f>
        <v/>
      </c>
      <c r="AH335" s="167">
        <f>R335*AE335*Sources!$C$13</f>
        <v/>
      </c>
      <c r="AI335" s="47">
        <f>1+COUNTIFS($D$7:$D$406,D335,$Q$7:$Q$406,"&gt;"&amp;Q335)</f>
        <v/>
      </c>
      <c r="AJ335" s="47">
        <f>COUNTIF($D$7:$D$406,D335)</f>
        <v/>
      </c>
      <c r="AK335" s="168">
        <f>SUMIF($D$7:$D$406,D335,$Q$7:$Q$406)</f>
        <v/>
      </c>
      <c r="AL335" s="48" t="inlineStr">
        <is>
          <t>https://www.openstreetmap.org/?mlat=51.3426580&amp;mlon=12.3018182#map=19/51.3426580/12.3018182</t>
        </is>
      </c>
    </row>
    <row r="336" ht="15" customHeight="1" s="94">
      <c r="A336" s="47" t="n">
        <v>330</v>
      </c>
      <c r="B336" s="48" t="inlineStr">
        <is>
          <t>O2089</t>
        </is>
      </c>
      <c r="C336" s="48" t="inlineStr">
        <is>
          <t>Paul-Greifzu-Straße / Hamburger Straße</t>
        </is>
      </c>
      <c r="D336" s="48" t="inlineStr">
        <is>
          <t>Euro Akademie Riesa Berufsfachschule für Pflegeberufe (Schule in freier Trägerschaft)</t>
        </is>
      </c>
      <c r="E336" s="48" t="inlineStr">
        <is>
          <t>Paul-Greifzu-Straße 30, 01591 Riesa</t>
        </is>
      </c>
      <c r="F336" s="48" t="inlineStr">
        <is>
          <t>Riesa</t>
        </is>
      </c>
      <c r="G336" s="165" t="n">
        <v>76.5</v>
      </c>
      <c r="H336" s="166" t="n">
        <v>13.2631094990001</v>
      </c>
      <c r="I336" s="166" t="n">
        <v>51.3147175300001</v>
      </c>
      <c r="J336" s="47">
        <f>COUNTIF(Accident_Events!$B$5:$B$4031,B336)</f>
        <v/>
      </c>
      <c r="K336" s="47">
        <f>COUNTIFS(Accident_Events!$B$5:$B$4031,B336,Accident_Events!$G$5:$G$4031,1)</f>
        <v/>
      </c>
      <c r="L336" s="47">
        <f>COUNTIFS(Accident_Events!$B$5:$B$4031,B336,Accident_Events!$G$5:$G$4031,2)</f>
        <v/>
      </c>
      <c r="M336" s="47">
        <f>COUNTIFS(Accident_Events!$B$5:$B$4031,B336,Accident_Events!$G$5:$G$4031,3)</f>
        <v/>
      </c>
      <c r="N336" s="167">
        <f>K336*Sources!$F$24</f>
        <v/>
      </c>
      <c r="O336" s="167">
        <f>L336*Sources!$F$25</f>
        <v/>
      </c>
      <c r="P336" s="167">
        <f>M336*Sources!$F$26</f>
        <v/>
      </c>
      <c r="Q336" s="168">
        <f>SUM(N336:P336)</f>
        <v/>
      </c>
      <c r="R336" s="167">
        <f>Q336/Sources!$C$6</f>
        <v/>
      </c>
      <c r="S336" s="48" t="inlineStr">
        <is>
          <t>Important main/connecting road</t>
        </is>
      </c>
      <c r="T336" s="48" t="inlineStr">
        <is>
          <t>Junction</t>
        </is>
      </c>
      <c r="U336" s="48" t="n">
        <v>3</v>
      </c>
      <c r="V336" s="48" t="inlineStr">
        <is>
          <t>yes</t>
        </is>
      </c>
      <c r="W336" s="48" t="inlineStr">
        <is>
          <t>yes</t>
        </is>
      </c>
      <c r="X336" s="48" t="inlineStr">
        <is>
          <t>not found</t>
        </is>
      </c>
      <c r="Y336" s="48" t="inlineStr">
        <is>
          <t>yes</t>
        </is>
      </c>
      <c r="Z336" s="53" t="inlineStr">
        <is>
          <t>B</t>
        </is>
      </c>
      <c r="AA336" s="53" t="inlineStr">
        <is>
          <t>Standard road area/main or collector road, or up to 3 lanes → cost class B.</t>
        </is>
      </c>
      <c r="AB336" s="168">
        <f>Sources!$C$17</f>
        <v/>
      </c>
      <c r="AC336" s="169">
        <f>Sources!$C$7</f>
        <v/>
      </c>
      <c r="AD336" s="170">
        <f>Sources!$C$8</f>
        <v/>
      </c>
      <c r="AE336" s="169">
        <f>Sources!$C$9</f>
        <v/>
      </c>
      <c r="AF336" s="167">
        <f>R336*AC336*Sources!$C$13</f>
        <v/>
      </c>
      <c r="AG336" s="168">
        <f>R336*AD336*Sources!$C$13</f>
        <v/>
      </c>
      <c r="AH336" s="167">
        <f>R336*AE336*Sources!$C$13</f>
        <v/>
      </c>
      <c r="AI336" s="47">
        <f>1+COUNTIFS($D$7:$D$406,D336,$Q$7:$Q$406,"&gt;"&amp;Q336)</f>
        <v/>
      </c>
      <c r="AJ336" s="47">
        <f>COUNTIF($D$7:$D$406,D336)</f>
        <v/>
      </c>
      <c r="AK336" s="168">
        <f>SUMIF($D$7:$D$406,D336,$Q$7:$Q$406)</f>
        <v/>
      </c>
      <c r="AL336" s="48" t="inlineStr">
        <is>
          <t>https://www.openstreetmap.org/?mlat=51.3147175&amp;mlon=13.2631095#map=19/51.3147175/13.2631095</t>
        </is>
      </c>
    </row>
    <row r="337" ht="15" customHeight="1" s="94">
      <c r="A337" s="47" t="n">
        <v>331</v>
      </c>
      <c r="B337" s="48" t="inlineStr">
        <is>
          <t>O0327</t>
        </is>
      </c>
      <c r="C337" s="48" t="inlineStr">
        <is>
          <t>Bodenbacher Straße / Karcherallee</t>
        </is>
      </c>
      <c r="D337" s="48" t="inlineStr">
        <is>
          <t>107. Oberschule Dresden</t>
        </is>
      </c>
      <c r="E337" s="48" t="inlineStr">
        <is>
          <t>Hepkestraße 26, 01309 Dresden</t>
        </is>
      </c>
      <c r="F337" s="48" t="inlineStr">
        <is>
          <t>Dresden</t>
        </is>
      </c>
      <c r="G337" s="165" t="n">
        <v>469.3</v>
      </c>
      <c r="H337" s="166" t="n">
        <v>13.77714</v>
      </c>
      <c r="I337" s="166" t="n">
        <v>51.0357180840001</v>
      </c>
      <c r="J337" s="47">
        <f>COUNTIF(Accident_Events!$B$5:$B$4031,B337)</f>
        <v/>
      </c>
      <c r="K337" s="47">
        <f>COUNTIFS(Accident_Events!$B$5:$B$4031,B337,Accident_Events!$G$5:$G$4031,1)</f>
        <v/>
      </c>
      <c r="L337" s="47">
        <f>COUNTIFS(Accident_Events!$B$5:$B$4031,B337,Accident_Events!$G$5:$G$4031,2)</f>
        <v/>
      </c>
      <c r="M337" s="47">
        <f>COUNTIFS(Accident_Events!$B$5:$B$4031,B337,Accident_Events!$G$5:$G$4031,3)</f>
        <v/>
      </c>
      <c r="N337" s="167">
        <f>K337*Sources!$F$24</f>
        <v/>
      </c>
      <c r="O337" s="167">
        <f>L337*Sources!$F$25</f>
        <v/>
      </c>
      <c r="P337" s="167">
        <f>M337*Sources!$F$26</f>
        <v/>
      </c>
      <c r="Q337" s="168">
        <f>SUM(N337:P337)</f>
        <v/>
      </c>
      <c r="R337" s="167">
        <f>Q337/Sources!$C$6</f>
        <v/>
      </c>
      <c r="S337" s="48" t="inlineStr">
        <is>
          <t>Important main/connecting road</t>
        </is>
      </c>
      <c r="T337" s="48" t="inlineStr">
        <is>
          <t>Junction</t>
        </is>
      </c>
      <c r="U337" s="48" t="n">
        <v>3</v>
      </c>
      <c r="V337" s="48" t="inlineStr">
        <is>
          <t>not found</t>
        </is>
      </c>
      <c r="W337" s="48" t="inlineStr">
        <is>
          <t>yes</t>
        </is>
      </c>
      <c r="X337" s="48" t="inlineStr">
        <is>
          <t>not found</t>
        </is>
      </c>
      <c r="Y337" s="48" t="inlineStr">
        <is>
          <t>not found</t>
        </is>
      </c>
      <c r="Z337" s="53" t="inlineStr">
        <is>
          <t>B</t>
        </is>
      </c>
      <c r="AA337" s="53" t="inlineStr">
        <is>
          <t>Standard road area/main or collector road, or up to 3 lanes → cost class B.</t>
        </is>
      </c>
      <c r="AB337" s="168">
        <f>Sources!$C$17</f>
        <v/>
      </c>
      <c r="AC337" s="169">
        <f>Sources!$C$7</f>
        <v/>
      </c>
      <c r="AD337" s="170">
        <f>Sources!$C$8</f>
        <v/>
      </c>
      <c r="AE337" s="169">
        <f>Sources!$C$9</f>
        <v/>
      </c>
      <c r="AF337" s="167">
        <f>R337*AC337*Sources!$C$13</f>
        <v/>
      </c>
      <c r="AG337" s="168">
        <f>R337*AD337*Sources!$C$13</f>
        <v/>
      </c>
      <c r="AH337" s="167">
        <f>R337*AE337*Sources!$C$13</f>
        <v/>
      </c>
      <c r="AI337" s="47">
        <f>1+COUNTIFS($D$7:$D$406,D337,$Q$7:$Q$406,"&gt;"&amp;Q337)</f>
        <v/>
      </c>
      <c r="AJ337" s="47">
        <f>COUNTIF($D$7:$D$406,D337)</f>
        <v/>
      </c>
      <c r="AK337" s="168">
        <f>SUMIF($D$7:$D$406,D337,$Q$7:$Q$406)</f>
        <v/>
      </c>
      <c r="AL337" s="48" t="inlineStr">
        <is>
          <t>https://www.openstreetmap.org/?mlat=51.0357181&amp;mlon=13.7771400#map=19/51.0357181/13.7771400</t>
        </is>
      </c>
    </row>
    <row r="338" ht="15" customHeight="1" s="94">
      <c r="A338" s="47" t="n">
        <v>332</v>
      </c>
      <c r="B338" s="48" t="inlineStr">
        <is>
          <t>O0395</t>
        </is>
      </c>
      <c r="C338" s="48" t="inlineStr">
        <is>
          <t>Fröbelstraße / Löbtauer Straße</t>
        </is>
      </c>
      <c r="D338" s="48" t="inlineStr">
        <is>
          <t>153. Grundschule Dresden</t>
        </is>
      </c>
      <c r="E338" s="48" t="inlineStr">
        <is>
          <t>Fröbelstraße 1-3, 01159 Dresden</t>
        </is>
      </c>
      <c r="F338" s="48" t="inlineStr">
        <is>
          <t>Dresden</t>
        </is>
      </c>
      <c r="G338" s="165" t="n">
        <v>136.9</v>
      </c>
      <c r="H338" s="166" t="n">
        <v>13.7150315140001</v>
      </c>
      <c r="I338" s="166" t="n">
        <v>51.0515448245</v>
      </c>
      <c r="J338" s="47">
        <f>COUNTIF(Accident_Events!$B$5:$B$4031,B338)</f>
        <v/>
      </c>
      <c r="K338" s="47">
        <f>COUNTIFS(Accident_Events!$B$5:$B$4031,B338,Accident_Events!$G$5:$G$4031,1)</f>
        <v/>
      </c>
      <c r="L338" s="47">
        <f>COUNTIFS(Accident_Events!$B$5:$B$4031,B338,Accident_Events!$G$5:$G$4031,2)</f>
        <v/>
      </c>
      <c r="M338" s="47">
        <f>COUNTIFS(Accident_Events!$B$5:$B$4031,B338,Accident_Events!$G$5:$G$4031,3)</f>
        <v/>
      </c>
      <c r="N338" s="167">
        <f>K338*Sources!$F$24</f>
        <v/>
      </c>
      <c r="O338" s="167">
        <f>L338*Sources!$F$25</f>
        <v/>
      </c>
      <c r="P338" s="167">
        <f>M338*Sources!$F$26</f>
        <v/>
      </c>
      <c r="Q338" s="168">
        <f>SUM(N338:P338)</f>
        <v/>
      </c>
      <c r="R338" s="167">
        <f>Q338/Sources!$C$6</f>
        <v/>
      </c>
      <c r="S338" s="48" t="inlineStr">
        <is>
          <t>Important main/connecting road</t>
        </is>
      </c>
      <c r="T338" s="48" t="inlineStr">
        <is>
          <t>Junction</t>
        </is>
      </c>
      <c r="U338" s="48" t="n">
        <v>5</v>
      </c>
      <c r="V338" s="48" t="inlineStr">
        <is>
          <t>yes</t>
        </is>
      </c>
      <c r="W338" s="48" t="inlineStr">
        <is>
          <t>yes</t>
        </is>
      </c>
      <c r="X338" s="48" t="inlineStr">
        <is>
          <t>yes</t>
        </is>
      </c>
      <c r="Y338" s="48" t="inlineStr">
        <is>
          <t>yes</t>
        </is>
      </c>
      <c r="Z338" s="53" t="inlineStr">
        <is>
          <t>C</t>
        </is>
      </c>
      <c r="AA338" s="53" t="inlineStr">
        <is>
          <t>4 or more lanes: large road cross-section → cost class C.</t>
        </is>
      </c>
      <c r="AB338" s="168">
        <f>Sources!$C$17</f>
        <v/>
      </c>
      <c r="AC338" s="169">
        <f>Sources!$C$7</f>
        <v/>
      </c>
      <c r="AD338" s="170">
        <f>Sources!$C$8</f>
        <v/>
      </c>
      <c r="AE338" s="169">
        <f>Sources!$C$9</f>
        <v/>
      </c>
      <c r="AF338" s="167">
        <f>R338*AC338*Sources!$C$13</f>
        <v/>
      </c>
      <c r="AG338" s="168">
        <f>R338*AD338*Sources!$C$13</f>
        <v/>
      </c>
      <c r="AH338" s="167">
        <f>R338*AE338*Sources!$C$13</f>
        <v/>
      </c>
      <c r="AI338" s="47">
        <f>1+COUNTIFS($D$7:$D$406,D338,$Q$7:$Q$406,"&gt;"&amp;Q338)</f>
        <v/>
      </c>
      <c r="AJ338" s="47">
        <f>COUNTIF($D$7:$D$406,D338)</f>
        <v/>
      </c>
      <c r="AK338" s="168">
        <f>SUMIF($D$7:$D$406,D338,$Q$7:$Q$406)</f>
        <v/>
      </c>
      <c r="AL338" s="48" t="inlineStr">
        <is>
          <t>https://www.openstreetmap.org/?mlat=51.0515448&amp;mlon=13.7150315#map=19/51.0515448/13.7150315</t>
        </is>
      </c>
    </row>
    <row r="339" ht="15" customHeight="1" s="94">
      <c r="A339" s="47" t="n">
        <v>333</v>
      </c>
      <c r="B339" s="48" t="inlineStr">
        <is>
          <t>O0510</t>
        </is>
      </c>
      <c r="C339" s="48" t="inlineStr">
        <is>
          <t>Comeniusplatz / Comeniusstraße</t>
        </is>
      </c>
      <c r="D339" s="48" t="inlineStr">
        <is>
          <t>6. Grundschule Dresden "Am Großen Garten"</t>
        </is>
      </c>
      <c r="E339" s="48" t="inlineStr">
        <is>
          <t>Fetscherstraße 2, 01307 Dresden</t>
        </is>
      </c>
      <c r="F339" s="48" t="inlineStr">
        <is>
          <t>Dresden</t>
        </is>
      </c>
      <c r="G339" s="165" t="n">
        <v>64.59999999999999</v>
      </c>
      <c r="H339" s="166" t="n">
        <v>13.7675045670001</v>
      </c>
      <c r="I339" s="166" t="n">
        <v>51.0424795180001</v>
      </c>
      <c r="J339" s="47">
        <f>COUNTIF(Accident_Events!$B$5:$B$4031,B339)</f>
        <v/>
      </c>
      <c r="K339" s="47">
        <f>COUNTIFS(Accident_Events!$B$5:$B$4031,B339,Accident_Events!$G$5:$G$4031,1)</f>
        <v/>
      </c>
      <c r="L339" s="47">
        <f>COUNTIFS(Accident_Events!$B$5:$B$4031,B339,Accident_Events!$G$5:$G$4031,2)</f>
        <v/>
      </c>
      <c r="M339" s="47">
        <f>COUNTIFS(Accident_Events!$B$5:$B$4031,B339,Accident_Events!$G$5:$G$4031,3)</f>
        <v/>
      </c>
      <c r="N339" s="167">
        <f>K339*Sources!$F$24</f>
        <v/>
      </c>
      <c r="O339" s="167">
        <f>L339*Sources!$F$25</f>
        <v/>
      </c>
      <c r="P339" s="167">
        <f>M339*Sources!$F$26</f>
        <v/>
      </c>
      <c r="Q339" s="168">
        <f>SUM(N339:P339)</f>
        <v/>
      </c>
      <c r="R339" s="167">
        <f>Q339/Sources!$C$6</f>
        <v/>
      </c>
      <c r="S339" s="48" t="inlineStr">
        <is>
          <t>Important main/connecting road</t>
        </is>
      </c>
      <c r="T339" s="48" t="inlineStr">
        <is>
          <t>Junction</t>
        </is>
      </c>
      <c r="U339" s="48" t="n">
        <v>3</v>
      </c>
      <c r="V339" s="48" t="inlineStr">
        <is>
          <t>yes</t>
        </is>
      </c>
      <c r="W339" s="48" t="inlineStr">
        <is>
          <t>yes</t>
        </is>
      </c>
      <c r="X339" s="48" t="inlineStr">
        <is>
          <t>not found</t>
        </is>
      </c>
      <c r="Y339" s="48" t="inlineStr">
        <is>
          <t>yes</t>
        </is>
      </c>
      <c r="Z339" s="53" t="inlineStr">
        <is>
          <t>B</t>
        </is>
      </c>
      <c r="AA339" s="53" t="inlineStr">
        <is>
          <t>Standard road area/main or collector road, or up to 3 lanes → cost class B.</t>
        </is>
      </c>
      <c r="AB339" s="168">
        <f>Sources!$C$17</f>
        <v/>
      </c>
      <c r="AC339" s="169">
        <f>Sources!$C$7</f>
        <v/>
      </c>
      <c r="AD339" s="170">
        <f>Sources!$C$8</f>
        <v/>
      </c>
      <c r="AE339" s="169">
        <f>Sources!$C$9</f>
        <v/>
      </c>
      <c r="AF339" s="167">
        <f>R339*AC339*Sources!$C$13</f>
        <v/>
      </c>
      <c r="AG339" s="168">
        <f>R339*AD339*Sources!$C$13</f>
        <v/>
      </c>
      <c r="AH339" s="167">
        <f>R339*AE339*Sources!$C$13</f>
        <v/>
      </c>
      <c r="AI339" s="47">
        <f>1+COUNTIFS($D$7:$D$406,D339,$Q$7:$Q$406,"&gt;"&amp;Q339)</f>
        <v/>
      </c>
      <c r="AJ339" s="47">
        <f>COUNTIF($D$7:$D$406,D339)</f>
        <v/>
      </c>
      <c r="AK339" s="168">
        <f>SUMIF($D$7:$D$406,D339,$Q$7:$Q$406)</f>
        <v/>
      </c>
      <c r="AL339" s="48" t="inlineStr">
        <is>
          <t>https://www.openstreetmap.org/?mlat=51.0424795&amp;mlon=13.7675046#map=19/51.0424795/13.7675046</t>
        </is>
      </c>
    </row>
    <row r="340" ht="15" customHeight="1" s="94">
      <c r="A340" s="47" t="n">
        <v>334</v>
      </c>
      <c r="B340" s="48" t="inlineStr">
        <is>
          <t>O0679</t>
        </is>
      </c>
      <c r="C340" s="48" t="inlineStr">
        <is>
          <t>Budapester Straße / Hahnebergstraße</t>
        </is>
      </c>
      <c r="D340" s="48" t="inlineStr">
        <is>
          <t>Ehrenfried-Walther-von-Tschirnhaus-Gymnasium Dresden</t>
        </is>
      </c>
      <c r="E340" s="48" t="inlineStr">
        <is>
          <t>Bernhardstraße 18, 01069 Dresden</t>
        </is>
      </c>
      <c r="F340" s="48" t="inlineStr">
        <is>
          <t>Dresden</t>
        </is>
      </c>
      <c r="G340" s="165" t="n">
        <v>456.4</v>
      </c>
      <c r="H340" s="166" t="n">
        <v>13.7187543505</v>
      </c>
      <c r="I340" s="166" t="n">
        <v>51.0394878405</v>
      </c>
      <c r="J340" s="47">
        <f>COUNTIF(Accident_Events!$B$5:$B$4031,B340)</f>
        <v/>
      </c>
      <c r="K340" s="47">
        <f>COUNTIFS(Accident_Events!$B$5:$B$4031,B340,Accident_Events!$G$5:$G$4031,1)</f>
        <v/>
      </c>
      <c r="L340" s="47">
        <f>COUNTIFS(Accident_Events!$B$5:$B$4031,B340,Accident_Events!$G$5:$G$4031,2)</f>
        <v/>
      </c>
      <c r="M340" s="47">
        <f>COUNTIFS(Accident_Events!$B$5:$B$4031,B340,Accident_Events!$G$5:$G$4031,3)</f>
        <v/>
      </c>
      <c r="N340" s="167">
        <f>K340*Sources!$F$24</f>
        <v/>
      </c>
      <c r="O340" s="167">
        <f>L340*Sources!$F$25</f>
        <v/>
      </c>
      <c r="P340" s="167">
        <f>M340*Sources!$F$26</f>
        <v/>
      </c>
      <c r="Q340" s="168">
        <f>SUM(N340:P340)</f>
        <v/>
      </c>
      <c r="R340" s="167">
        <f>Q340/Sources!$C$6</f>
        <v/>
      </c>
      <c r="S340" s="48" t="inlineStr">
        <is>
          <t>Major arterial road</t>
        </is>
      </c>
      <c r="T340" s="48" t="inlineStr">
        <is>
          <t>Junction</t>
        </is>
      </c>
      <c r="U340" s="48" t="n">
        <v>3</v>
      </c>
      <c r="V340" s="48" t="inlineStr">
        <is>
          <t>yes</t>
        </is>
      </c>
      <c r="W340" s="48" t="inlineStr">
        <is>
          <t>yes</t>
        </is>
      </c>
      <c r="X340" s="48" t="inlineStr">
        <is>
          <t>not found</t>
        </is>
      </c>
      <c r="Y340" s="48" t="inlineStr">
        <is>
          <t>yes</t>
        </is>
      </c>
      <c r="Z340" s="53" t="inlineStr">
        <is>
          <t>B</t>
        </is>
      </c>
      <c r="AA340" s="53" t="inlineStr">
        <is>
          <t>Standard road area/main or collector road, or up to 3 lanes → cost class B.</t>
        </is>
      </c>
      <c r="AB340" s="168">
        <f>Sources!$C$17</f>
        <v/>
      </c>
      <c r="AC340" s="169">
        <f>Sources!$C$7</f>
        <v/>
      </c>
      <c r="AD340" s="170">
        <f>Sources!$C$8</f>
        <v/>
      </c>
      <c r="AE340" s="169">
        <f>Sources!$C$9</f>
        <v/>
      </c>
      <c r="AF340" s="167">
        <f>R340*AC340*Sources!$C$13</f>
        <v/>
      </c>
      <c r="AG340" s="168">
        <f>R340*AD340*Sources!$C$13</f>
        <v/>
      </c>
      <c r="AH340" s="167">
        <f>R340*AE340*Sources!$C$13</f>
        <v/>
      </c>
      <c r="AI340" s="47">
        <f>1+COUNTIFS($D$7:$D$406,D340,$Q$7:$Q$406,"&gt;"&amp;Q340)</f>
        <v/>
      </c>
      <c r="AJ340" s="47">
        <f>COUNTIF($D$7:$D$406,D340)</f>
        <v/>
      </c>
      <c r="AK340" s="168">
        <f>SUMIF($D$7:$D$406,D340,$Q$7:$Q$406)</f>
        <v/>
      </c>
      <c r="AL340" s="48" t="inlineStr">
        <is>
          <t>https://www.openstreetmap.org/?mlat=51.0394878&amp;mlon=13.7187544#map=19/51.0394878/13.7187544</t>
        </is>
      </c>
    </row>
    <row r="341" ht="15" customHeight="1" s="94">
      <c r="A341" s="47" t="n">
        <v>335</v>
      </c>
      <c r="B341" s="48" t="inlineStr">
        <is>
          <t>O0941</t>
        </is>
      </c>
      <c r="C341" s="48" t="inlineStr">
        <is>
          <t>Dammweg / Bischofsplatz</t>
        </is>
      </c>
      <c r="D341" s="48" t="inlineStr">
        <is>
          <t>Semper-Oberschule (Schule in freier Trägerschaft)</t>
        </is>
      </c>
      <c r="E341" s="48" t="inlineStr">
        <is>
          <t>Jordanstraße 7, 01099 Dresden</t>
        </is>
      </c>
      <c r="F341" s="48" t="inlineStr">
        <is>
          <t>Dresden</t>
        </is>
      </c>
      <c r="G341" s="165" t="n">
        <v>349</v>
      </c>
      <c r="H341" s="166" t="n">
        <v>13.74857644</v>
      </c>
      <c r="I341" s="166" t="n">
        <v>51.071697999</v>
      </c>
      <c r="J341" s="47">
        <f>COUNTIF(Accident_Events!$B$5:$B$4031,B341)</f>
        <v/>
      </c>
      <c r="K341" s="47">
        <f>COUNTIFS(Accident_Events!$B$5:$B$4031,B341,Accident_Events!$G$5:$G$4031,1)</f>
        <v/>
      </c>
      <c r="L341" s="47">
        <f>COUNTIFS(Accident_Events!$B$5:$B$4031,B341,Accident_Events!$G$5:$G$4031,2)</f>
        <v/>
      </c>
      <c r="M341" s="47">
        <f>COUNTIFS(Accident_Events!$B$5:$B$4031,B341,Accident_Events!$G$5:$G$4031,3)</f>
        <v/>
      </c>
      <c r="N341" s="167">
        <f>K341*Sources!$F$24</f>
        <v/>
      </c>
      <c r="O341" s="167">
        <f>L341*Sources!$F$25</f>
        <v/>
      </c>
      <c r="P341" s="167">
        <f>M341*Sources!$F$26</f>
        <v/>
      </c>
      <c r="Q341" s="168">
        <f>SUM(N341:P341)</f>
        <v/>
      </c>
      <c r="R341" s="167">
        <f>Q341/Sources!$C$6</f>
        <v/>
      </c>
      <c r="S341" s="48" t="inlineStr">
        <is>
          <t>Important main/connecting road</t>
        </is>
      </c>
      <c r="T341" s="48" t="inlineStr">
        <is>
          <t>Junction</t>
        </is>
      </c>
      <c r="U341" s="48" t="n">
        <v>2</v>
      </c>
      <c r="V341" s="48" t="inlineStr">
        <is>
          <t>not found</t>
        </is>
      </c>
      <c r="W341" s="48" t="inlineStr">
        <is>
          <t>yes</t>
        </is>
      </c>
      <c r="X341" s="48" t="inlineStr">
        <is>
          <t>not found</t>
        </is>
      </c>
      <c r="Y341" s="48" t="inlineStr">
        <is>
          <t>yes</t>
        </is>
      </c>
      <c r="Z341" s="53" t="inlineStr">
        <is>
          <t>B</t>
        </is>
      </c>
      <c r="AA341" s="53" t="inlineStr">
        <is>
          <t>Standard road area/main or collector road, or up to 3 lanes → cost class B.</t>
        </is>
      </c>
      <c r="AB341" s="168">
        <f>Sources!$C$17</f>
        <v/>
      </c>
      <c r="AC341" s="169">
        <f>Sources!$C$7</f>
        <v/>
      </c>
      <c r="AD341" s="170">
        <f>Sources!$C$8</f>
        <v/>
      </c>
      <c r="AE341" s="169">
        <f>Sources!$C$9</f>
        <v/>
      </c>
      <c r="AF341" s="167">
        <f>R341*AC341*Sources!$C$13</f>
        <v/>
      </c>
      <c r="AG341" s="168">
        <f>R341*AD341*Sources!$C$13</f>
        <v/>
      </c>
      <c r="AH341" s="167">
        <f>R341*AE341*Sources!$C$13</f>
        <v/>
      </c>
      <c r="AI341" s="47">
        <f>1+COUNTIFS($D$7:$D$406,D341,$Q$7:$Q$406,"&gt;"&amp;Q341)</f>
        <v/>
      </c>
      <c r="AJ341" s="47">
        <f>COUNTIF($D$7:$D$406,D341)</f>
        <v/>
      </c>
      <c r="AK341" s="168">
        <f>SUMIF($D$7:$D$406,D341,$Q$7:$Q$406)</f>
        <v/>
      </c>
      <c r="AL341" s="48" t="inlineStr">
        <is>
          <t>https://www.openstreetmap.org/?mlat=51.0716980&amp;mlon=13.7485764#map=19/51.0716980/13.7485764</t>
        </is>
      </c>
    </row>
    <row r="342" ht="15" customHeight="1" s="94">
      <c r="A342" s="47" t="n">
        <v>336</v>
      </c>
      <c r="B342" s="48" t="inlineStr">
        <is>
          <t>O1177</t>
        </is>
      </c>
      <c r="C342" s="48" t="inlineStr">
        <is>
          <t>Platz der Freiheit / Bahnhofstraße</t>
        </is>
      </c>
      <c r="D342" s="48" t="inlineStr">
        <is>
          <t>Astrid-Lindgren-Grundschule Heidenau</t>
        </is>
      </c>
      <c r="E342" s="48" t="inlineStr">
        <is>
          <t>Dresdner Straße 62, 01809 Heidenau</t>
        </is>
      </c>
      <c r="F342" s="48" t="inlineStr">
        <is>
          <t>Heidenau</t>
        </is>
      </c>
      <c r="G342" s="165" t="n">
        <v>435.1</v>
      </c>
      <c r="H342" s="166" t="n">
        <v>13.860999047</v>
      </c>
      <c r="I342" s="166" t="n">
        <v>50.980426577</v>
      </c>
      <c r="J342" s="47">
        <f>COUNTIF(Accident_Events!$B$5:$B$4031,B342)</f>
        <v/>
      </c>
      <c r="K342" s="47">
        <f>COUNTIFS(Accident_Events!$B$5:$B$4031,B342,Accident_Events!$G$5:$G$4031,1)</f>
        <v/>
      </c>
      <c r="L342" s="47">
        <f>COUNTIFS(Accident_Events!$B$5:$B$4031,B342,Accident_Events!$G$5:$G$4031,2)</f>
        <v/>
      </c>
      <c r="M342" s="47">
        <f>COUNTIFS(Accident_Events!$B$5:$B$4031,B342,Accident_Events!$G$5:$G$4031,3)</f>
        <v/>
      </c>
      <c r="N342" s="167">
        <f>K342*Sources!$F$24</f>
        <v/>
      </c>
      <c r="O342" s="167">
        <f>L342*Sources!$F$25</f>
        <v/>
      </c>
      <c r="P342" s="167">
        <f>M342*Sources!$F$26</f>
        <v/>
      </c>
      <c r="Q342" s="168">
        <f>SUM(N342:P342)</f>
        <v/>
      </c>
      <c r="R342" s="167">
        <f>Q342/Sources!$C$6</f>
        <v/>
      </c>
      <c r="S342" s="48" t="inlineStr">
        <is>
          <t>Collector/connecting road</t>
        </is>
      </c>
      <c r="T342" s="48" t="inlineStr">
        <is>
          <t>Junction</t>
        </is>
      </c>
      <c r="U342" s="48" t="n">
        <v>2</v>
      </c>
      <c r="V342" s="48" t="inlineStr">
        <is>
          <t>not found</t>
        </is>
      </c>
      <c r="W342" s="48" t="inlineStr">
        <is>
          <t>yes</t>
        </is>
      </c>
      <c r="X342" s="48" t="inlineStr">
        <is>
          <t>yes</t>
        </is>
      </c>
      <c r="Y342" s="48" t="inlineStr">
        <is>
          <t>yes</t>
        </is>
      </c>
      <c r="Z342" s="53" t="inlineStr">
        <is>
          <t>B</t>
        </is>
      </c>
      <c r="AA342" s="53" t="inlineStr">
        <is>
          <t>Standard road area/main or collector road, or up to 3 lanes → cost class B.</t>
        </is>
      </c>
      <c r="AB342" s="168">
        <f>Sources!$C$17</f>
        <v/>
      </c>
      <c r="AC342" s="169">
        <f>Sources!$C$7</f>
        <v/>
      </c>
      <c r="AD342" s="170">
        <f>Sources!$C$8</f>
        <v/>
      </c>
      <c r="AE342" s="169">
        <f>Sources!$C$9</f>
        <v/>
      </c>
      <c r="AF342" s="167">
        <f>R342*AC342*Sources!$C$13</f>
        <v/>
      </c>
      <c r="AG342" s="168">
        <f>R342*AD342*Sources!$C$13</f>
        <v/>
      </c>
      <c r="AH342" s="167">
        <f>R342*AE342*Sources!$C$13</f>
        <v/>
      </c>
      <c r="AI342" s="47">
        <f>1+COUNTIFS($D$7:$D$406,D342,$Q$7:$Q$406,"&gt;"&amp;Q342)</f>
        <v/>
      </c>
      <c r="AJ342" s="47">
        <f>COUNTIF($D$7:$D$406,D342)</f>
        <v/>
      </c>
      <c r="AK342" s="168">
        <f>SUMIF($D$7:$D$406,D342,$Q$7:$Q$406)</f>
        <v/>
      </c>
      <c r="AL342" s="48" t="inlineStr">
        <is>
          <t>https://www.openstreetmap.org/?mlat=50.9804266&amp;mlon=13.8609990#map=19/50.9804266/13.8609990</t>
        </is>
      </c>
    </row>
    <row r="343" ht="15" customHeight="1" s="94">
      <c r="A343" s="47" t="n">
        <v>337</v>
      </c>
      <c r="B343" s="48" t="inlineStr">
        <is>
          <t>O1653</t>
        </is>
      </c>
      <c r="C343" s="48" t="inlineStr">
        <is>
          <t>August-Bebel-Straße / Kurt-Eisner-Straße</t>
        </is>
      </c>
      <c r="D343" s="48" t="inlineStr">
        <is>
          <t>Rahn Education Freie Oberschule Leipzig (Schule in freier Trägerschaft)</t>
        </is>
      </c>
      <c r="E343" s="48" t="inlineStr">
        <is>
          <t>Salomonstraße 10, 04103 Leipzig</t>
        </is>
      </c>
      <c r="F343" s="48" t="inlineStr">
        <is>
          <t>Leipzig</t>
        </is>
      </c>
      <c r="G343" s="165" t="n">
        <v>166.5</v>
      </c>
      <c r="H343" s="166" t="n">
        <v>12.3691350240001</v>
      </c>
      <c r="I343" s="166" t="n">
        <v>51.3208915650001</v>
      </c>
      <c r="J343" s="47">
        <f>COUNTIF(Accident_Events!$B$5:$B$4031,B343)</f>
        <v/>
      </c>
      <c r="K343" s="47">
        <f>COUNTIFS(Accident_Events!$B$5:$B$4031,B343,Accident_Events!$G$5:$G$4031,1)</f>
        <v/>
      </c>
      <c r="L343" s="47">
        <f>COUNTIFS(Accident_Events!$B$5:$B$4031,B343,Accident_Events!$G$5:$G$4031,2)</f>
        <v/>
      </c>
      <c r="M343" s="47">
        <f>COUNTIFS(Accident_Events!$B$5:$B$4031,B343,Accident_Events!$G$5:$G$4031,3)</f>
        <v/>
      </c>
      <c r="N343" s="167">
        <f>K343*Sources!$F$24</f>
        <v/>
      </c>
      <c r="O343" s="167">
        <f>L343*Sources!$F$25</f>
        <v/>
      </c>
      <c r="P343" s="167">
        <f>M343*Sources!$F$26</f>
        <v/>
      </c>
      <c r="Q343" s="168">
        <f>SUM(N343:P343)</f>
        <v/>
      </c>
      <c r="R343" s="167">
        <f>Q343/Sources!$C$6</f>
        <v/>
      </c>
      <c r="S343" s="48" t="inlineStr">
        <is>
          <t>Important main/connecting road</t>
        </is>
      </c>
      <c r="T343" s="48" t="inlineStr">
        <is>
          <t>Junction</t>
        </is>
      </c>
      <c r="U343" s="48" t="n">
        <v>2</v>
      </c>
      <c r="V343" s="48" t="inlineStr">
        <is>
          <t>yes</t>
        </is>
      </c>
      <c r="W343" s="48" t="inlineStr">
        <is>
          <t>not found</t>
        </is>
      </c>
      <c r="X343" s="48" t="inlineStr">
        <is>
          <t>not found</t>
        </is>
      </c>
      <c r="Y343" s="48" t="inlineStr">
        <is>
          <t>yes</t>
        </is>
      </c>
      <c r="Z343" s="53" t="inlineStr">
        <is>
          <t>B</t>
        </is>
      </c>
      <c r="AA343" s="53" t="inlineStr">
        <is>
          <t>Standard road area/main or collector road, or up to 3 lanes → cost class B.</t>
        </is>
      </c>
      <c r="AB343" s="168">
        <f>Sources!$C$17</f>
        <v/>
      </c>
      <c r="AC343" s="169">
        <f>Sources!$C$7</f>
        <v/>
      </c>
      <c r="AD343" s="170">
        <f>Sources!$C$8</f>
        <v/>
      </c>
      <c r="AE343" s="169">
        <f>Sources!$C$9</f>
        <v/>
      </c>
      <c r="AF343" s="167">
        <f>R343*AC343*Sources!$C$13</f>
        <v/>
      </c>
      <c r="AG343" s="168">
        <f>R343*AD343*Sources!$C$13</f>
        <v/>
      </c>
      <c r="AH343" s="167">
        <f>R343*AE343*Sources!$C$13</f>
        <v/>
      </c>
      <c r="AI343" s="47">
        <f>1+COUNTIFS($D$7:$D$406,D343,$Q$7:$Q$406,"&gt;"&amp;Q343)</f>
        <v/>
      </c>
      <c r="AJ343" s="47">
        <f>COUNTIF($D$7:$D$406,D343)</f>
        <v/>
      </c>
      <c r="AK343" s="168">
        <f>SUMIF($D$7:$D$406,D343,$Q$7:$Q$406)</f>
        <v/>
      </c>
      <c r="AL343" s="48" t="inlineStr">
        <is>
          <t>https://www.openstreetmap.org/?mlat=51.3208916&amp;mlon=12.3691350#map=19/51.3208916/12.3691350</t>
        </is>
      </c>
    </row>
    <row r="344" ht="15" customHeight="1" s="94">
      <c r="A344" s="47" t="n">
        <v>338</v>
      </c>
      <c r="B344" s="48" t="inlineStr">
        <is>
          <t>O1656</t>
        </is>
      </c>
      <c r="C344" s="48" t="inlineStr">
        <is>
          <t>Karl-Liebknecht-Straße / Südplatz</t>
        </is>
      </c>
      <c r="D344" s="48" t="inlineStr">
        <is>
          <t>Rahn Education Freie Oberschule Leipzig (Schule in freier Trägerschaft)</t>
        </is>
      </c>
      <c r="E344" s="48" t="inlineStr">
        <is>
          <t>Salomonstraße 10, 04103 Leipzig</t>
        </is>
      </c>
      <c r="F344" s="48" t="inlineStr">
        <is>
          <t>Leipzig</t>
        </is>
      </c>
      <c r="G344" s="165" t="n">
        <v>368.8</v>
      </c>
      <c r="H344" s="166" t="n">
        <v>12.373699555</v>
      </c>
      <c r="I344" s="166" t="n">
        <v>51.324306075</v>
      </c>
      <c r="J344" s="47">
        <f>COUNTIF(Accident_Events!$B$5:$B$4031,B344)</f>
        <v/>
      </c>
      <c r="K344" s="47">
        <f>COUNTIFS(Accident_Events!$B$5:$B$4031,B344,Accident_Events!$G$5:$G$4031,1)</f>
        <v/>
      </c>
      <c r="L344" s="47">
        <f>COUNTIFS(Accident_Events!$B$5:$B$4031,B344,Accident_Events!$G$5:$G$4031,2)</f>
        <v/>
      </c>
      <c r="M344" s="47">
        <f>COUNTIFS(Accident_Events!$B$5:$B$4031,B344,Accident_Events!$G$5:$G$4031,3)</f>
        <v/>
      </c>
      <c r="N344" s="167">
        <f>K344*Sources!$F$24</f>
        <v/>
      </c>
      <c r="O344" s="167">
        <f>L344*Sources!$F$25</f>
        <v/>
      </c>
      <c r="P344" s="167">
        <f>M344*Sources!$F$26</f>
        <v/>
      </c>
      <c r="Q344" s="168">
        <f>SUM(N344:P344)</f>
        <v/>
      </c>
      <c r="R344" s="167">
        <f>Q344/Sources!$C$6</f>
        <v/>
      </c>
      <c r="S344" s="48" t="inlineStr">
        <is>
          <t>Important main/connecting road</t>
        </is>
      </c>
      <c r="T344" s="48" t="inlineStr">
        <is>
          <t>Junction</t>
        </is>
      </c>
      <c r="U344" s="48" t="n">
        <v>3</v>
      </c>
      <c r="V344" s="48" t="inlineStr">
        <is>
          <t>yes</t>
        </is>
      </c>
      <c r="W344" s="48" t="inlineStr">
        <is>
          <t>yes</t>
        </is>
      </c>
      <c r="X344" s="48" t="inlineStr">
        <is>
          <t>yes</t>
        </is>
      </c>
      <c r="Y344" s="48" t="inlineStr">
        <is>
          <t>yes</t>
        </is>
      </c>
      <c r="Z344" s="53" t="inlineStr">
        <is>
          <t>B</t>
        </is>
      </c>
      <c r="AA344" s="53" t="inlineStr">
        <is>
          <t>Standard road area/main or collector road, or up to 3 lanes → cost class B.</t>
        </is>
      </c>
      <c r="AB344" s="168">
        <f>Sources!$C$17</f>
        <v/>
      </c>
      <c r="AC344" s="169">
        <f>Sources!$C$7</f>
        <v/>
      </c>
      <c r="AD344" s="170">
        <f>Sources!$C$8</f>
        <v/>
      </c>
      <c r="AE344" s="169">
        <f>Sources!$C$9</f>
        <v/>
      </c>
      <c r="AF344" s="167">
        <f>R344*AC344*Sources!$C$13</f>
        <v/>
      </c>
      <c r="AG344" s="168">
        <f>R344*AD344*Sources!$C$13</f>
        <v/>
      </c>
      <c r="AH344" s="167">
        <f>R344*AE344*Sources!$C$13</f>
        <v/>
      </c>
      <c r="AI344" s="47">
        <f>1+COUNTIFS($D$7:$D$406,D344,$Q$7:$Q$406,"&gt;"&amp;Q344)</f>
        <v/>
      </c>
      <c r="AJ344" s="47">
        <f>COUNTIF($D$7:$D$406,D344)</f>
        <v/>
      </c>
      <c r="AK344" s="168">
        <f>SUMIF($D$7:$D$406,D344,$Q$7:$Q$406)</f>
        <v/>
      </c>
      <c r="AL344" s="48" t="inlineStr">
        <is>
          <t>https://www.openstreetmap.org/?mlat=51.3243061&amp;mlon=12.3736996#map=19/51.3243061/12.3736996</t>
        </is>
      </c>
    </row>
    <row r="345" ht="15" customHeight="1" s="94">
      <c r="A345" s="47" t="n">
        <v>339</v>
      </c>
      <c r="B345" s="48" t="inlineStr">
        <is>
          <t>O1717</t>
        </is>
      </c>
      <c r="C345" s="48" t="inlineStr">
        <is>
          <t>Schenkendorfstraße / August-Bebel-Straße</t>
        </is>
      </c>
      <c r="D345" s="48" t="inlineStr">
        <is>
          <t>Schule Thonberg - Schule mit dem Förderschwerpunkt geistige Entwicklung der Stadt Leipzig</t>
        </is>
      </c>
      <c r="E345" s="48" t="inlineStr">
        <is>
          <t>Curiestraße 3, 04103 Leipzig</t>
        </is>
      </c>
      <c r="F345" s="48" t="inlineStr">
        <is>
          <t>Leipzig</t>
        </is>
      </c>
      <c r="G345" s="165" t="n">
        <v>181.3</v>
      </c>
      <c r="H345" s="166" t="n">
        <v>12.3696889340001</v>
      </c>
      <c r="I345" s="166" t="n">
        <v>51.3244848450001</v>
      </c>
      <c r="J345" s="47">
        <f>COUNTIF(Accident_Events!$B$5:$B$4031,B345)</f>
        <v/>
      </c>
      <c r="K345" s="47">
        <f>COUNTIFS(Accident_Events!$B$5:$B$4031,B345,Accident_Events!$G$5:$G$4031,1)</f>
        <v/>
      </c>
      <c r="L345" s="47">
        <f>COUNTIFS(Accident_Events!$B$5:$B$4031,B345,Accident_Events!$G$5:$G$4031,2)</f>
        <v/>
      </c>
      <c r="M345" s="47">
        <f>COUNTIFS(Accident_Events!$B$5:$B$4031,B345,Accident_Events!$G$5:$G$4031,3)</f>
        <v/>
      </c>
      <c r="N345" s="167">
        <f>K345*Sources!$F$24</f>
        <v/>
      </c>
      <c r="O345" s="167">
        <f>L345*Sources!$F$25</f>
        <v/>
      </c>
      <c r="P345" s="167">
        <f>M345*Sources!$F$26</f>
        <v/>
      </c>
      <c r="Q345" s="168">
        <f>SUM(N345:P345)</f>
        <v/>
      </c>
      <c r="R345" s="167">
        <f>Q345/Sources!$C$6</f>
        <v/>
      </c>
      <c r="S345" s="48" t="inlineStr">
        <is>
          <t>Important main/connecting road</t>
        </is>
      </c>
      <c r="T345" s="48" t="inlineStr">
        <is>
          <t>Junction</t>
        </is>
      </c>
      <c r="U345" s="48" t="n">
        <v>1</v>
      </c>
      <c r="V345" s="48" t="inlineStr">
        <is>
          <t>not found</t>
        </is>
      </c>
      <c r="W345" s="48" t="inlineStr">
        <is>
          <t>not found</t>
        </is>
      </c>
      <c r="X345" s="48" t="inlineStr">
        <is>
          <t>not found</t>
        </is>
      </c>
      <c r="Y345" s="48" t="inlineStr">
        <is>
          <t>yes</t>
        </is>
      </c>
      <c r="Z345" s="53" t="inlineStr">
        <is>
          <t>B</t>
        </is>
      </c>
      <c r="AA345" s="53" t="inlineStr">
        <is>
          <t>Standard road area/main or collector road, or up to 3 lanes → cost class B.</t>
        </is>
      </c>
      <c r="AB345" s="168">
        <f>Sources!$C$17</f>
        <v/>
      </c>
      <c r="AC345" s="169">
        <f>Sources!$C$7</f>
        <v/>
      </c>
      <c r="AD345" s="170">
        <f>Sources!$C$8</f>
        <v/>
      </c>
      <c r="AE345" s="169">
        <f>Sources!$C$9</f>
        <v/>
      </c>
      <c r="AF345" s="167">
        <f>R345*AC345*Sources!$C$13</f>
        <v/>
      </c>
      <c r="AG345" s="168">
        <f>R345*AD345*Sources!$C$13</f>
        <v/>
      </c>
      <c r="AH345" s="167">
        <f>R345*AE345*Sources!$C$13</f>
        <v/>
      </c>
      <c r="AI345" s="47">
        <f>1+COUNTIFS($D$7:$D$406,D345,$Q$7:$Q$406,"&gt;"&amp;Q345)</f>
        <v/>
      </c>
      <c r="AJ345" s="47">
        <f>COUNTIF($D$7:$D$406,D345)</f>
        <v/>
      </c>
      <c r="AK345" s="168">
        <f>SUMIF($D$7:$D$406,D345,$Q$7:$Q$406)</f>
        <v/>
      </c>
      <c r="AL345" s="48" t="inlineStr">
        <is>
          <t>https://www.openstreetmap.org/?mlat=51.3244848&amp;mlon=12.3696889#map=19/51.3244848/12.3696889</t>
        </is>
      </c>
    </row>
    <row r="346" ht="15" customHeight="1" s="94">
      <c r="A346" s="47" t="n">
        <v>340</v>
      </c>
      <c r="B346" s="48" t="inlineStr">
        <is>
          <t>O1747</t>
        </is>
      </c>
      <c r="C346" s="48" t="inlineStr">
        <is>
          <t>Harkortstraße / Straße des 17. Juni</t>
        </is>
      </c>
      <c r="D346" s="48" t="inlineStr">
        <is>
          <t>Schule am Floßplatz - Grundschule der Stadt Leipzig</t>
        </is>
      </c>
      <c r="E346" s="48" t="inlineStr">
        <is>
          <t>Hohe Straße 45, 04107 Leipzig</t>
        </is>
      </c>
      <c r="F346" s="48" t="inlineStr">
        <is>
          <t>Leipzig</t>
        </is>
      </c>
      <c r="G346" s="165" t="n">
        <v>342.8</v>
      </c>
      <c r="H346" s="166" t="n">
        <v>12.3712561180001</v>
      </c>
      <c r="I346" s="166" t="n">
        <v>51.33265204</v>
      </c>
      <c r="J346" s="47">
        <f>COUNTIF(Accident_Events!$B$5:$B$4031,B346)</f>
        <v/>
      </c>
      <c r="K346" s="47">
        <f>COUNTIFS(Accident_Events!$B$5:$B$4031,B346,Accident_Events!$G$5:$G$4031,1)</f>
        <v/>
      </c>
      <c r="L346" s="47">
        <f>COUNTIFS(Accident_Events!$B$5:$B$4031,B346,Accident_Events!$G$5:$G$4031,2)</f>
        <v/>
      </c>
      <c r="M346" s="47">
        <f>COUNTIFS(Accident_Events!$B$5:$B$4031,B346,Accident_Events!$G$5:$G$4031,3)</f>
        <v/>
      </c>
      <c r="N346" s="167">
        <f>K346*Sources!$F$24</f>
        <v/>
      </c>
      <c r="O346" s="167">
        <f>L346*Sources!$F$25</f>
        <v/>
      </c>
      <c r="P346" s="167">
        <f>M346*Sources!$F$26</f>
        <v/>
      </c>
      <c r="Q346" s="168">
        <f>SUM(N346:P346)</f>
        <v/>
      </c>
      <c r="R346" s="167">
        <f>Q346/Sources!$C$6</f>
        <v/>
      </c>
      <c r="S346" s="48" t="inlineStr">
        <is>
          <t>Major arterial road</t>
        </is>
      </c>
      <c r="T346" s="48" t="inlineStr">
        <is>
          <t>Junction</t>
        </is>
      </c>
      <c r="U346" s="48" t="n">
        <v>4</v>
      </c>
      <c r="V346" s="48" t="inlineStr">
        <is>
          <t>yes</t>
        </is>
      </c>
      <c r="W346" s="48" t="inlineStr">
        <is>
          <t>yes</t>
        </is>
      </c>
      <c r="X346" s="48" t="inlineStr">
        <is>
          <t>not found</t>
        </is>
      </c>
      <c r="Y346" s="48" t="inlineStr">
        <is>
          <t>not found</t>
        </is>
      </c>
      <c r="Z346" s="53" t="inlineStr">
        <is>
          <t>C</t>
        </is>
      </c>
      <c r="AA346" s="53" t="inlineStr">
        <is>
          <t>4 or more lanes: large road cross-section → cost class C.</t>
        </is>
      </c>
      <c r="AB346" s="168">
        <f>Sources!$C$17</f>
        <v/>
      </c>
      <c r="AC346" s="169">
        <f>Sources!$C$7</f>
        <v/>
      </c>
      <c r="AD346" s="170">
        <f>Sources!$C$8</f>
        <v/>
      </c>
      <c r="AE346" s="169">
        <f>Sources!$C$9</f>
        <v/>
      </c>
      <c r="AF346" s="167">
        <f>R346*AC346*Sources!$C$13</f>
        <v/>
      </c>
      <c r="AG346" s="168">
        <f>R346*AD346*Sources!$C$13</f>
        <v/>
      </c>
      <c r="AH346" s="167">
        <f>R346*AE346*Sources!$C$13</f>
        <v/>
      </c>
      <c r="AI346" s="47">
        <f>1+COUNTIFS($D$7:$D$406,D346,$Q$7:$Q$406,"&gt;"&amp;Q346)</f>
        <v/>
      </c>
      <c r="AJ346" s="47">
        <f>COUNTIF($D$7:$D$406,D346)</f>
        <v/>
      </c>
      <c r="AK346" s="168">
        <f>SUMIF($D$7:$D$406,D346,$Q$7:$Q$406)</f>
        <v/>
      </c>
      <c r="AL346" s="48" t="inlineStr">
        <is>
          <t>https://www.openstreetmap.org/?mlat=51.3326520&amp;mlon=12.3712561#map=19/51.3326520/12.3712561</t>
        </is>
      </c>
    </row>
    <row r="347" ht="15" customHeight="1" s="94">
      <c r="A347" s="47" t="n">
        <v>341</v>
      </c>
      <c r="B347" s="48" t="inlineStr">
        <is>
          <t>O1753</t>
        </is>
      </c>
      <c r="C347" s="48" t="inlineStr">
        <is>
          <t>Antonienstraße / Klingenstraße</t>
        </is>
      </c>
      <c r="D347" s="48" t="inlineStr">
        <is>
          <t>Schule am Grünen Gleis - Grundschule der Stadt Leipzig</t>
        </is>
      </c>
      <c r="E347" s="48" t="inlineStr">
        <is>
          <t>Baumannstraße 13, 04229 Leipzig</t>
        </is>
      </c>
      <c r="F347" s="48" t="inlineStr">
        <is>
          <t>Leipzig</t>
        </is>
      </c>
      <c r="G347" s="165" t="n">
        <v>380.2</v>
      </c>
      <c r="H347" s="166" t="n">
        <v>12.323810334</v>
      </c>
      <c r="I347" s="166" t="n">
        <v>51.3203908990001</v>
      </c>
      <c r="J347" s="47">
        <f>COUNTIF(Accident_Events!$B$5:$B$4031,B347)</f>
        <v/>
      </c>
      <c r="K347" s="47">
        <f>COUNTIFS(Accident_Events!$B$5:$B$4031,B347,Accident_Events!$G$5:$G$4031,1)</f>
        <v/>
      </c>
      <c r="L347" s="47">
        <f>COUNTIFS(Accident_Events!$B$5:$B$4031,B347,Accident_Events!$G$5:$G$4031,2)</f>
        <v/>
      </c>
      <c r="M347" s="47">
        <f>COUNTIFS(Accident_Events!$B$5:$B$4031,B347,Accident_Events!$G$5:$G$4031,3)</f>
        <v/>
      </c>
      <c r="N347" s="167">
        <f>K347*Sources!$F$24</f>
        <v/>
      </c>
      <c r="O347" s="167">
        <f>L347*Sources!$F$25</f>
        <v/>
      </c>
      <c r="P347" s="167">
        <f>M347*Sources!$F$26</f>
        <v/>
      </c>
      <c r="Q347" s="168">
        <f>SUM(N347:P347)</f>
        <v/>
      </c>
      <c r="R347" s="167">
        <f>Q347/Sources!$C$6</f>
        <v/>
      </c>
      <c r="S347" s="48" t="inlineStr">
        <is>
          <t>Major arterial road</t>
        </is>
      </c>
      <c r="T347" s="48" t="inlineStr">
        <is>
          <t>Junction</t>
        </is>
      </c>
      <c r="U347" s="48" t="n">
        <v>4</v>
      </c>
      <c r="V347" s="48" t="inlineStr">
        <is>
          <t>not found</t>
        </is>
      </c>
      <c r="W347" s="48" t="inlineStr">
        <is>
          <t>not found</t>
        </is>
      </c>
      <c r="X347" s="48" t="inlineStr">
        <is>
          <t>not found</t>
        </is>
      </c>
      <c r="Y347" s="48" t="inlineStr">
        <is>
          <t>yes</t>
        </is>
      </c>
      <c r="Z347" s="53" t="inlineStr">
        <is>
          <t>C</t>
        </is>
      </c>
      <c r="AA347" s="53" t="inlineStr">
        <is>
          <t>4 or more lanes: large road cross-section → cost class C.</t>
        </is>
      </c>
      <c r="AB347" s="168">
        <f>Sources!$C$17</f>
        <v/>
      </c>
      <c r="AC347" s="169">
        <f>Sources!$C$7</f>
        <v/>
      </c>
      <c r="AD347" s="170">
        <f>Sources!$C$8</f>
        <v/>
      </c>
      <c r="AE347" s="169">
        <f>Sources!$C$9</f>
        <v/>
      </c>
      <c r="AF347" s="167">
        <f>R347*AC347*Sources!$C$13</f>
        <v/>
      </c>
      <c r="AG347" s="168">
        <f>R347*AD347*Sources!$C$13</f>
        <v/>
      </c>
      <c r="AH347" s="167">
        <f>R347*AE347*Sources!$C$13</f>
        <v/>
      </c>
      <c r="AI347" s="47">
        <f>1+COUNTIFS($D$7:$D$406,D347,$Q$7:$Q$406,"&gt;"&amp;Q347)</f>
        <v/>
      </c>
      <c r="AJ347" s="47">
        <f>COUNTIF($D$7:$D$406,D347)</f>
        <v/>
      </c>
      <c r="AK347" s="168">
        <f>SUMIF($D$7:$D$406,D347,$Q$7:$Q$406)</f>
        <v/>
      </c>
      <c r="AL347" s="48" t="inlineStr">
        <is>
          <t>https://www.openstreetmap.org/?mlat=51.3203909&amp;mlon=12.3238103#map=19/51.3203909/12.3238103</t>
        </is>
      </c>
    </row>
    <row r="348" ht="15" customHeight="1" s="94">
      <c r="A348" s="47" t="n">
        <v>342</v>
      </c>
      <c r="B348" s="48" t="inlineStr">
        <is>
          <t>O2066</t>
        </is>
      </c>
      <c r="C348" s="48" t="inlineStr">
        <is>
          <t>Kötitzer Straße / Cossebauder Straße</t>
        </is>
      </c>
      <c r="D348" s="48" t="inlineStr">
        <is>
          <t>Grundschule Radebeul-Naundorf</t>
        </is>
      </c>
      <c r="E348" s="48" t="inlineStr">
        <is>
          <t>Bertheltstraße 10, 01445 Radebeul</t>
        </is>
      </c>
      <c r="F348" s="48" t="inlineStr">
        <is>
          <t>Radebeul</t>
        </is>
      </c>
      <c r="G348" s="165" t="n">
        <v>286.8</v>
      </c>
      <c r="H348" s="166" t="n">
        <v>13.610743004</v>
      </c>
      <c r="I348" s="166" t="n">
        <v>51.109436241</v>
      </c>
      <c r="J348" s="47">
        <f>COUNTIF(Accident_Events!$B$5:$B$4031,B348)</f>
        <v/>
      </c>
      <c r="K348" s="47">
        <f>COUNTIFS(Accident_Events!$B$5:$B$4031,B348,Accident_Events!$G$5:$G$4031,1)</f>
        <v/>
      </c>
      <c r="L348" s="47">
        <f>COUNTIFS(Accident_Events!$B$5:$B$4031,B348,Accident_Events!$G$5:$G$4031,2)</f>
        <v/>
      </c>
      <c r="M348" s="47">
        <f>COUNTIFS(Accident_Events!$B$5:$B$4031,B348,Accident_Events!$G$5:$G$4031,3)</f>
        <v/>
      </c>
      <c r="N348" s="167">
        <f>K348*Sources!$F$24</f>
        <v/>
      </c>
      <c r="O348" s="167">
        <f>L348*Sources!$F$25</f>
        <v/>
      </c>
      <c r="P348" s="167">
        <f>M348*Sources!$F$26</f>
        <v/>
      </c>
      <c r="Q348" s="168">
        <f>SUM(N348:P348)</f>
        <v/>
      </c>
      <c r="R348" s="167">
        <f>Q348/Sources!$C$6</f>
        <v/>
      </c>
      <c r="S348" s="48" t="inlineStr">
        <is>
          <t>Collector/connecting road</t>
        </is>
      </c>
      <c r="T348" s="48" t="inlineStr">
        <is>
          <t>Junction</t>
        </is>
      </c>
      <c r="U348" s="48" t="n">
        <v>2</v>
      </c>
      <c r="V348" s="48" t="inlineStr">
        <is>
          <t>not found</t>
        </is>
      </c>
      <c r="W348" s="48" t="inlineStr">
        <is>
          <t>yes</t>
        </is>
      </c>
      <c r="X348" s="48" t="inlineStr">
        <is>
          <t>yes</t>
        </is>
      </c>
      <c r="Y348" s="48" t="inlineStr">
        <is>
          <t>yes</t>
        </is>
      </c>
      <c r="Z348" s="53" t="inlineStr">
        <is>
          <t>B</t>
        </is>
      </c>
      <c r="AA348" s="53" t="inlineStr">
        <is>
          <t>Standard road area/main or collector road, or up to 3 lanes → cost class B.</t>
        </is>
      </c>
      <c r="AB348" s="168">
        <f>Sources!$C$17</f>
        <v/>
      </c>
      <c r="AC348" s="169">
        <f>Sources!$C$7</f>
        <v/>
      </c>
      <c r="AD348" s="170">
        <f>Sources!$C$8</f>
        <v/>
      </c>
      <c r="AE348" s="169">
        <f>Sources!$C$9</f>
        <v/>
      </c>
      <c r="AF348" s="167">
        <f>R348*AC348*Sources!$C$13</f>
        <v/>
      </c>
      <c r="AG348" s="168">
        <f>R348*AD348*Sources!$C$13</f>
        <v/>
      </c>
      <c r="AH348" s="167">
        <f>R348*AE348*Sources!$C$13</f>
        <v/>
      </c>
      <c r="AI348" s="47">
        <f>1+COUNTIFS($D$7:$D$406,D348,$Q$7:$Q$406,"&gt;"&amp;Q348)</f>
        <v/>
      </c>
      <c r="AJ348" s="47">
        <f>COUNTIF($D$7:$D$406,D348)</f>
        <v/>
      </c>
      <c r="AK348" s="168">
        <f>SUMIF($D$7:$D$406,D348,$Q$7:$Q$406)</f>
        <v/>
      </c>
      <c r="AL348" s="48" t="inlineStr">
        <is>
          <t>https://www.openstreetmap.org/?mlat=51.1094362&amp;mlon=13.6107430#map=19/51.1094362/13.6107430</t>
        </is>
      </c>
    </row>
    <row r="349" ht="15" customHeight="1" s="94">
      <c r="A349" s="47" t="n">
        <v>343</v>
      </c>
      <c r="B349" s="48" t="inlineStr">
        <is>
          <t>O2219</t>
        </is>
      </c>
      <c r="C349" s="48" t="inlineStr">
        <is>
          <t>Wettiner Platz / Schweizergartenstraße</t>
        </is>
      </c>
      <c r="D349" s="48" t="inlineStr">
        <is>
          <t>Pestalozzi-Oberschule Wurzen</t>
        </is>
      </c>
      <c r="E349" s="48" t="inlineStr">
        <is>
          <t>August-Bebel-Straße 38, 04808 Wurzen</t>
        </is>
      </c>
      <c r="F349" s="48" t="inlineStr">
        <is>
          <t>Wurzen</t>
        </is>
      </c>
      <c r="G349" s="165" t="n">
        <v>208.9</v>
      </c>
      <c r="H349" s="166" t="n">
        <v>12.7404343216667</v>
      </c>
      <c r="I349" s="166" t="n">
        <v>51.3685876690001</v>
      </c>
      <c r="J349" s="47">
        <f>COUNTIF(Accident_Events!$B$5:$B$4031,B349)</f>
        <v/>
      </c>
      <c r="K349" s="47">
        <f>COUNTIFS(Accident_Events!$B$5:$B$4031,B349,Accident_Events!$G$5:$G$4031,1)</f>
        <v/>
      </c>
      <c r="L349" s="47">
        <f>COUNTIFS(Accident_Events!$B$5:$B$4031,B349,Accident_Events!$G$5:$G$4031,2)</f>
        <v/>
      </c>
      <c r="M349" s="47">
        <f>COUNTIFS(Accident_Events!$B$5:$B$4031,B349,Accident_Events!$G$5:$G$4031,3)</f>
        <v/>
      </c>
      <c r="N349" s="167">
        <f>K349*Sources!$F$24</f>
        <v/>
      </c>
      <c r="O349" s="167">
        <f>L349*Sources!$F$25</f>
        <v/>
      </c>
      <c r="P349" s="167">
        <f>M349*Sources!$F$26</f>
        <v/>
      </c>
      <c r="Q349" s="168">
        <f>SUM(N349:P349)</f>
        <v/>
      </c>
      <c r="R349" s="167">
        <f>Q349/Sources!$C$6</f>
        <v/>
      </c>
      <c r="S349" s="48" t="inlineStr">
        <is>
          <t>Other public road</t>
        </is>
      </c>
      <c r="T349" s="48" t="inlineStr">
        <is>
          <t>Junction</t>
        </is>
      </c>
      <c r="U349" s="48" t="n">
        <v>2</v>
      </c>
      <c r="V349" s="48" t="inlineStr">
        <is>
          <t>not found</t>
        </is>
      </c>
      <c r="W349" s="48" t="inlineStr">
        <is>
          <t>yes</t>
        </is>
      </c>
      <c r="X349" s="48" t="inlineStr">
        <is>
          <t>yes</t>
        </is>
      </c>
      <c r="Y349" s="48" t="inlineStr">
        <is>
          <t>not found</t>
        </is>
      </c>
      <c r="Z349" s="53" t="inlineStr">
        <is>
          <t>A</t>
        </is>
      </c>
      <c r="AA349" s="53" t="inlineStr">
        <is>
          <t>Simple side/residential road with at most 2 lanes → cost class A.</t>
        </is>
      </c>
      <c r="AB349" s="168">
        <f>Sources!$C$17</f>
        <v/>
      </c>
      <c r="AC349" s="169">
        <f>Sources!$C$7</f>
        <v/>
      </c>
      <c r="AD349" s="170">
        <f>Sources!$C$8</f>
        <v/>
      </c>
      <c r="AE349" s="169">
        <f>Sources!$C$9</f>
        <v/>
      </c>
      <c r="AF349" s="167">
        <f>R349*AC349*Sources!$C$13</f>
        <v/>
      </c>
      <c r="AG349" s="168">
        <f>R349*AD349*Sources!$C$13</f>
        <v/>
      </c>
      <c r="AH349" s="167">
        <f>R349*AE349*Sources!$C$13</f>
        <v/>
      </c>
      <c r="AI349" s="47">
        <f>1+COUNTIFS($D$7:$D$406,D349,$Q$7:$Q$406,"&gt;"&amp;Q349)</f>
        <v/>
      </c>
      <c r="AJ349" s="47">
        <f>COUNTIF($D$7:$D$406,D349)</f>
        <v/>
      </c>
      <c r="AK349" s="168">
        <f>SUMIF($D$7:$D$406,D349,$Q$7:$Q$406)</f>
        <v/>
      </c>
      <c r="AL349" s="48" t="inlineStr">
        <is>
          <t>https://www.openstreetmap.org/?mlat=51.3685877&amp;mlon=12.7404343#map=19/51.3685877/12.7404343</t>
        </is>
      </c>
    </row>
    <row r="350" ht="15" customHeight="1" s="94">
      <c r="A350" s="47" t="n">
        <v>344</v>
      </c>
      <c r="B350" s="48" t="inlineStr">
        <is>
          <t>O0023</t>
        </is>
      </c>
      <c r="C350" s="48" t="inlineStr">
        <is>
          <t>Gartenstraße / Sandstraße</t>
        </is>
      </c>
      <c r="D350" s="48" t="inlineStr">
        <is>
          <t>Evangelisches Schulzentrum Bad Düben Grundschule - Evangelische Bekenntnisschule (Schule in freier Trägerschaft)</t>
        </is>
      </c>
      <c r="E350" s="48" t="inlineStr">
        <is>
          <t>Kirchplatz 2, 04849 Bad Düben</t>
        </is>
      </c>
      <c r="F350" s="48" t="inlineStr">
        <is>
          <t>Bad Düben</t>
        </is>
      </c>
      <c r="G350" s="165" t="n">
        <v>264.3</v>
      </c>
      <c r="H350" s="166" t="n">
        <v>12.5876585090001</v>
      </c>
      <c r="I350" s="166" t="n">
        <v>51.5934119995001</v>
      </c>
      <c r="J350" s="47">
        <f>COUNTIF(Accident_Events!$B$5:$B$4031,B350)</f>
        <v/>
      </c>
      <c r="K350" s="47">
        <f>COUNTIFS(Accident_Events!$B$5:$B$4031,B350,Accident_Events!$G$5:$G$4031,1)</f>
        <v/>
      </c>
      <c r="L350" s="47">
        <f>COUNTIFS(Accident_Events!$B$5:$B$4031,B350,Accident_Events!$G$5:$G$4031,2)</f>
        <v/>
      </c>
      <c r="M350" s="47">
        <f>COUNTIFS(Accident_Events!$B$5:$B$4031,B350,Accident_Events!$G$5:$G$4031,3)</f>
        <v/>
      </c>
      <c r="N350" s="167">
        <f>K350*Sources!$F$24</f>
        <v/>
      </c>
      <c r="O350" s="167">
        <f>L350*Sources!$F$25</f>
        <v/>
      </c>
      <c r="P350" s="167">
        <f>M350*Sources!$F$26</f>
        <v/>
      </c>
      <c r="Q350" s="168">
        <f>SUM(N350:P350)</f>
        <v/>
      </c>
      <c r="R350" s="167">
        <f>Q350/Sources!$C$6</f>
        <v/>
      </c>
      <c r="S350" s="48" t="inlineStr">
        <is>
          <t>Major arterial road</t>
        </is>
      </c>
      <c r="T350" s="48" t="inlineStr">
        <is>
          <t>Junction</t>
        </is>
      </c>
      <c r="U350" s="48" t="n">
        <v>1</v>
      </c>
      <c r="V350" s="48" t="inlineStr">
        <is>
          <t>not found</t>
        </is>
      </c>
      <c r="W350" s="48" t="inlineStr">
        <is>
          <t>not found</t>
        </is>
      </c>
      <c r="X350" s="48" t="inlineStr">
        <is>
          <t>not found</t>
        </is>
      </c>
      <c r="Y350" s="48" t="inlineStr">
        <is>
          <t>yes</t>
        </is>
      </c>
      <c r="Z350" s="53" t="inlineStr">
        <is>
          <t>B</t>
        </is>
      </c>
      <c r="AA350" s="53" t="inlineStr">
        <is>
          <t>Standard road area/main or collector road, or up to 3 lanes → cost class B.</t>
        </is>
      </c>
      <c r="AB350" s="168">
        <f>Sources!$C$17</f>
        <v/>
      </c>
      <c r="AC350" s="169">
        <f>Sources!$C$7</f>
        <v/>
      </c>
      <c r="AD350" s="170">
        <f>Sources!$C$8</f>
        <v/>
      </c>
      <c r="AE350" s="169">
        <f>Sources!$C$9</f>
        <v/>
      </c>
      <c r="AF350" s="167">
        <f>R350*AC350*Sources!$C$13</f>
        <v/>
      </c>
      <c r="AG350" s="168">
        <f>R350*AD350*Sources!$C$13</f>
        <v/>
      </c>
      <c r="AH350" s="167">
        <f>R350*AE350*Sources!$C$13</f>
        <v/>
      </c>
      <c r="AI350" s="47">
        <f>1+COUNTIFS($D$7:$D$406,D350,$Q$7:$Q$406,"&gt;"&amp;Q350)</f>
        <v/>
      </c>
      <c r="AJ350" s="47">
        <f>COUNTIF($D$7:$D$406,D350)</f>
        <v/>
      </c>
      <c r="AK350" s="168">
        <f>SUMIF($D$7:$D$406,D350,$Q$7:$Q$406)</f>
        <v/>
      </c>
      <c r="AL350" s="48" t="inlineStr">
        <is>
          <t>https://www.openstreetmap.org/?mlat=51.5934120&amp;mlon=12.5876585#map=19/51.5934120/12.5876585</t>
        </is>
      </c>
    </row>
    <row r="351" ht="15" customHeight="1" s="94">
      <c r="A351" s="47" t="n">
        <v>345</v>
      </c>
      <c r="B351" s="48" t="inlineStr">
        <is>
          <t>O0166</t>
        </is>
      </c>
      <c r="C351" s="48" t="inlineStr">
        <is>
          <t>Reichsstraße / Zwickauer Straße</t>
        </is>
      </c>
      <c r="D351" s="48" t="inlineStr">
        <is>
          <t>Chemnitzer Schulmodell, Grund- und Oberschule</t>
        </is>
      </c>
      <c r="E351" s="48" t="inlineStr">
        <is>
          <t>Stollberger Straße 25, 09119 Chemnitz</t>
        </is>
      </c>
      <c r="F351" s="48" t="inlineStr">
        <is>
          <t>Chemnitz</t>
        </is>
      </c>
      <c r="G351" s="165" t="n">
        <v>444.8</v>
      </c>
      <c r="H351" s="166" t="n">
        <v>12.9123822845</v>
      </c>
      <c r="I351" s="166" t="n">
        <v>50.8279713065001</v>
      </c>
      <c r="J351" s="47">
        <f>COUNTIF(Accident_Events!$B$5:$B$4031,B351)</f>
        <v/>
      </c>
      <c r="K351" s="47">
        <f>COUNTIFS(Accident_Events!$B$5:$B$4031,B351,Accident_Events!$G$5:$G$4031,1)</f>
        <v/>
      </c>
      <c r="L351" s="47">
        <f>COUNTIFS(Accident_Events!$B$5:$B$4031,B351,Accident_Events!$G$5:$G$4031,2)</f>
        <v/>
      </c>
      <c r="M351" s="47">
        <f>COUNTIFS(Accident_Events!$B$5:$B$4031,B351,Accident_Events!$G$5:$G$4031,3)</f>
        <v/>
      </c>
      <c r="N351" s="167">
        <f>K351*Sources!$F$24</f>
        <v/>
      </c>
      <c r="O351" s="167">
        <f>L351*Sources!$F$25</f>
        <v/>
      </c>
      <c r="P351" s="167">
        <f>M351*Sources!$F$26</f>
        <v/>
      </c>
      <c r="Q351" s="168">
        <f>SUM(N351:P351)</f>
        <v/>
      </c>
      <c r="R351" s="167">
        <f>Q351/Sources!$C$6</f>
        <v/>
      </c>
      <c r="S351" s="48" t="inlineStr">
        <is>
          <t>Major arterial road</t>
        </is>
      </c>
      <c r="T351" s="48" t="inlineStr">
        <is>
          <t>Junction</t>
        </is>
      </c>
      <c r="U351" s="48" t="n">
        <v>4</v>
      </c>
      <c r="V351" s="48" t="inlineStr">
        <is>
          <t>yes</t>
        </is>
      </c>
      <c r="W351" s="48" t="inlineStr">
        <is>
          <t>yes</t>
        </is>
      </c>
      <c r="X351" s="48" t="inlineStr">
        <is>
          <t>not found</t>
        </is>
      </c>
      <c r="Y351" s="48" t="inlineStr">
        <is>
          <t>yes</t>
        </is>
      </c>
      <c r="Z351" s="53" t="inlineStr">
        <is>
          <t>C</t>
        </is>
      </c>
      <c r="AA351" s="53" t="inlineStr">
        <is>
          <t>4 or more lanes: large road cross-section → cost class C.</t>
        </is>
      </c>
      <c r="AB351" s="168">
        <f>Sources!$C$17</f>
        <v/>
      </c>
      <c r="AC351" s="169">
        <f>Sources!$C$7</f>
        <v/>
      </c>
      <c r="AD351" s="170">
        <f>Sources!$C$8</f>
        <v/>
      </c>
      <c r="AE351" s="169">
        <f>Sources!$C$9</f>
        <v/>
      </c>
      <c r="AF351" s="167">
        <f>R351*AC351*Sources!$C$13</f>
        <v/>
      </c>
      <c r="AG351" s="168">
        <f>R351*AD351*Sources!$C$13</f>
        <v/>
      </c>
      <c r="AH351" s="167">
        <f>R351*AE351*Sources!$C$13</f>
        <v/>
      </c>
      <c r="AI351" s="47">
        <f>1+COUNTIFS($D$7:$D$406,D351,$Q$7:$Q$406,"&gt;"&amp;Q351)</f>
        <v/>
      </c>
      <c r="AJ351" s="47">
        <f>COUNTIF($D$7:$D$406,D351)</f>
        <v/>
      </c>
      <c r="AK351" s="168">
        <f>SUMIF($D$7:$D$406,D351,$Q$7:$Q$406)</f>
        <v/>
      </c>
      <c r="AL351" s="48" t="inlineStr">
        <is>
          <t>https://www.openstreetmap.org/?mlat=50.8279713&amp;mlon=12.9123823#map=19/50.8279713/12.9123823</t>
        </is>
      </c>
    </row>
    <row r="352" ht="15" customHeight="1" s="94">
      <c r="A352" s="47" t="n">
        <v>346</v>
      </c>
      <c r="B352" s="48" t="inlineStr">
        <is>
          <t>O0210</t>
        </is>
      </c>
      <c r="C352" s="48" t="inlineStr">
        <is>
          <t>Müllerstraße / Straße der Nationen</t>
        </is>
      </c>
      <c r="D352" s="48" t="inlineStr">
        <is>
          <t>Josephinenschule, Oberschule</t>
        </is>
      </c>
      <c r="E352" s="48" t="inlineStr">
        <is>
          <t>Josephinenplatz 9, 09113 Chemnitz</t>
        </is>
      </c>
      <c r="F352" s="48" t="inlineStr">
        <is>
          <t>Chemnitz</t>
        </is>
      </c>
      <c r="G352" s="165" t="n">
        <v>410.9</v>
      </c>
      <c r="H352" s="166" t="n">
        <v>12.93098875</v>
      </c>
      <c r="I352" s="166" t="n">
        <v>50.846255399</v>
      </c>
      <c r="J352" s="47">
        <f>COUNTIF(Accident_Events!$B$5:$B$4031,B352)</f>
        <v/>
      </c>
      <c r="K352" s="47">
        <f>COUNTIFS(Accident_Events!$B$5:$B$4031,B352,Accident_Events!$G$5:$G$4031,1)</f>
        <v/>
      </c>
      <c r="L352" s="47">
        <f>COUNTIFS(Accident_Events!$B$5:$B$4031,B352,Accident_Events!$G$5:$G$4031,2)</f>
        <v/>
      </c>
      <c r="M352" s="47">
        <f>COUNTIFS(Accident_Events!$B$5:$B$4031,B352,Accident_Events!$G$5:$G$4031,3)</f>
        <v/>
      </c>
      <c r="N352" s="167">
        <f>K352*Sources!$F$24</f>
        <v/>
      </c>
      <c r="O352" s="167">
        <f>L352*Sources!$F$25</f>
        <v/>
      </c>
      <c r="P352" s="167">
        <f>M352*Sources!$F$26</f>
        <v/>
      </c>
      <c r="Q352" s="168">
        <f>SUM(N352:P352)</f>
        <v/>
      </c>
      <c r="R352" s="167">
        <f>Q352/Sources!$C$6</f>
        <v/>
      </c>
      <c r="S352" s="48" t="inlineStr">
        <is>
          <t>Major arterial road</t>
        </is>
      </c>
      <c r="T352" s="48" t="inlineStr">
        <is>
          <t>Junction</t>
        </is>
      </c>
      <c r="U352" s="48" t="n">
        <v>5</v>
      </c>
      <c r="V352" s="48" t="inlineStr">
        <is>
          <t>yes</t>
        </is>
      </c>
      <c r="W352" s="48" t="inlineStr">
        <is>
          <t>not found</t>
        </is>
      </c>
      <c r="X352" s="48" t="inlineStr">
        <is>
          <t>not found</t>
        </is>
      </c>
      <c r="Y352" s="48" t="inlineStr">
        <is>
          <t>not found</t>
        </is>
      </c>
      <c r="Z352" s="53" t="inlineStr">
        <is>
          <t>C</t>
        </is>
      </c>
      <c r="AA352" s="53" t="inlineStr">
        <is>
          <t>4 or more lanes: large road cross-section → cost class C.</t>
        </is>
      </c>
      <c r="AB352" s="168">
        <f>Sources!$C$17</f>
        <v/>
      </c>
      <c r="AC352" s="169">
        <f>Sources!$C$7</f>
        <v/>
      </c>
      <c r="AD352" s="170">
        <f>Sources!$C$8</f>
        <v/>
      </c>
      <c r="AE352" s="169">
        <f>Sources!$C$9</f>
        <v/>
      </c>
      <c r="AF352" s="167">
        <f>R352*AC352*Sources!$C$13</f>
        <v/>
      </c>
      <c r="AG352" s="168">
        <f>R352*AD352*Sources!$C$13</f>
        <v/>
      </c>
      <c r="AH352" s="167">
        <f>R352*AE352*Sources!$C$13</f>
        <v/>
      </c>
      <c r="AI352" s="47">
        <f>1+COUNTIFS($D$7:$D$406,D352,$Q$7:$Q$406,"&gt;"&amp;Q352)</f>
        <v/>
      </c>
      <c r="AJ352" s="47">
        <f>COUNTIF($D$7:$D$406,D352)</f>
        <v/>
      </c>
      <c r="AK352" s="168">
        <f>SUMIF($D$7:$D$406,D352,$Q$7:$Q$406)</f>
        <v/>
      </c>
      <c r="AL352" s="48" t="inlineStr">
        <is>
          <t>https://www.openstreetmap.org/?mlat=50.8462554&amp;mlon=12.9309888#map=19/50.8462554/12.9309888</t>
        </is>
      </c>
    </row>
    <row r="353" ht="15" customHeight="1" s="94">
      <c r="A353" s="47" t="n">
        <v>347</v>
      </c>
      <c r="B353" s="48" t="inlineStr">
        <is>
          <t>O0295</t>
        </is>
      </c>
      <c r="C353" s="48" t="inlineStr">
        <is>
          <t>Elberitzstraße / August-Bebel-Straße</t>
        </is>
      </c>
      <c r="D353" s="48" t="inlineStr">
        <is>
          <t>Diesterweg-Grundschule Delitzsch</t>
        </is>
      </c>
      <c r="E353" s="48" t="inlineStr">
        <is>
          <t>August-Bebel-Straße 4, 04509 Delitzsch</t>
        </is>
      </c>
      <c r="F353" s="48" t="inlineStr">
        <is>
          <t>Delitzsch</t>
        </is>
      </c>
      <c r="G353" s="165" t="n">
        <v>169.1</v>
      </c>
      <c r="H353" s="166" t="n">
        <v>12.3353465295001</v>
      </c>
      <c r="I353" s="166" t="n">
        <v>51.518276073</v>
      </c>
      <c r="J353" s="47">
        <f>COUNTIF(Accident_Events!$B$5:$B$4031,B353)</f>
        <v/>
      </c>
      <c r="K353" s="47">
        <f>COUNTIFS(Accident_Events!$B$5:$B$4031,B353,Accident_Events!$G$5:$G$4031,1)</f>
        <v/>
      </c>
      <c r="L353" s="47">
        <f>COUNTIFS(Accident_Events!$B$5:$B$4031,B353,Accident_Events!$G$5:$G$4031,2)</f>
        <v/>
      </c>
      <c r="M353" s="47">
        <f>COUNTIFS(Accident_Events!$B$5:$B$4031,B353,Accident_Events!$G$5:$G$4031,3)</f>
        <v/>
      </c>
      <c r="N353" s="167">
        <f>K353*Sources!$F$24</f>
        <v/>
      </c>
      <c r="O353" s="167">
        <f>L353*Sources!$F$25</f>
        <v/>
      </c>
      <c r="P353" s="167">
        <f>M353*Sources!$F$26</f>
        <v/>
      </c>
      <c r="Q353" s="168">
        <f>SUM(N353:P353)</f>
        <v/>
      </c>
      <c r="R353" s="167">
        <f>Q353/Sources!$C$6</f>
        <v/>
      </c>
      <c r="S353" s="48" t="inlineStr">
        <is>
          <t>Collector/connecting road</t>
        </is>
      </c>
      <c r="T353" s="48" t="inlineStr">
        <is>
          <t>Junction</t>
        </is>
      </c>
      <c r="U353" s="48" t="n">
        <v>2</v>
      </c>
      <c r="V353" s="48" t="inlineStr">
        <is>
          <t>not found</t>
        </is>
      </c>
      <c r="W353" s="48" t="inlineStr">
        <is>
          <t>not found</t>
        </is>
      </c>
      <c r="X353" s="48" t="inlineStr">
        <is>
          <t>not found</t>
        </is>
      </c>
      <c r="Y353" s="48" t="inlineStr">
        <is>
          <t>yes</t>
        </is>
      </c>
      <c r="Z353" s="53" t="inlineStr">
        <is>
          <t>B</t>
        </is>
      </c>
      <c r="AA353" s="53" t="inlineStr">
        <is>
          <t>Standard road area/main or collector road, or up to 3 lanes → cost class B.</t>
        </is>
      </c>
      <c r="AB353" s="168">
        <f>Sources!$C$17</f>
        <v/>
      </c>
      <c r="AC353" s="169">
        <f>Sources!$C$7</f>
        <v/>
      </c>
      <c r="AD353" s="170">
        <f>Sources!$C$8</f>
        <v/>
      </c>
      <c r="AE353" s="169">
        <f>Sources!$C$9</f>
        <v/>
      </c>
      <c r="AF353" s="167">
        <f>R353*AC353*Sources!$C$13</f>
        <v/>
      </c>
      <c r="AG353" s="168">
        <f>R353*AD353*Sources!$C$13</f>
        <v/>
      </c>
      <c r="AH353" s="167">
        <f>R353*AE353*Sources!$C$13</f>
        <v/>
      </c>
      <c r="AI353" s="47">
        <f>1+COUNTIFS($D$7:$D$406,D353,$Q$7:$Q$406,"&gt;"&amp;Q353)</f>
        <v/>
      </c>
      <c r="AJ353" s="47">
        <f>COUNTIF($D$7:$D$406,D353)</f>
        <v/>
      </c>
      <c r="AK353" s="168">
        <f>SUMIF($D$7:$D$406,D353,$Q$7:$Q$406)</f>
        <v/>
      </c>
      <c r="AL353" s="48" t="inlineStr">
        <is>
          <t>https://www.openstreetmap.org/?mlat=51.5182761&amp;mlon=12.3353465#map=19/51.5182761/12.3353465</t>
        </is>
      </c>
    </row>
    <row r="354" ht="15" customHeight="1" s="94">
      <c r="A354" s="47" t="n">
        <v>348</v>
      </c>
      <c r="B354" s="48" t="inlineStr">
        <is>
          <t>O0311</t>
        </is>
      </c>
      <c r="C354" s="48" t="inlineStr">
        <is>
          <t>Wiener Straße / Gret-Palucca-Straße</t>
        </is>
      </c>
      <c r="D354" s="48" t="inlineStr">
        <is>
          <t>10. Grundschule Dresden</t>
        </is>
      </c>
      <c r="E354" s="48" t="inlineStr">
        <is>
          <t>Struvestraße 11, 01069 Dresden</t>
        </is>
      </c>
      <c r="F354" s="48" t="inlineStr">
        <is>
          <t>Dresden</t>
        </is>
      </c>
      <c r="G354" s="165" t="n">
        <v>274.5</v>
      </c>
      <c r="H354" s="166" t="n">
        <v>13.7400840220001</v>
      </c>
      <c r="I354" s="166" t="n">
        <v>51.038627009</v>
      </c>
      <c r="J354" s="47">
        <f>COUNTIF(Accident_Events!$B$5:$B$4031,B354)</f>
        <v/>
      </c>
      <c r="K354" s="47">
        <f>COUNTIFS(Accident_Events!$B$5:$B$4031,B354,Accident_Events!$G$5:$G$4031,1)</f>
        <v/>
      </c>
      <c r="L354" s="47">
        <f>COUNTIFS(Accident_Events!$B$5:$B$4031,B354,Accident_Events!$G$5:$G$4031,2)</f>
        <v/>
      </c>
      <c r="M354" s="47">
        <f>COUNTIFS(Accident_Events!$B$5:$B$4031,B354,Accident_Events!$G$5:$G$4031,3)</f>
        <v/>
      </c>
      <c r="N354" s="167">
        <f>K354*Sources!$F$24</f>
        <v/>
      </c>
      <c r="O354" s="167">
        <f>L354*Sources!$F$25</f>
        <v/>
      </c>
      <c r="P354" s="167">
        <f>M354*Sources!$F$26</f>
        <v/>
      </c>
      <c r="Q354" s="168">
        <f>SUM(N354:P354)</f>
        <v/>
      </c>
      <c r="R354" s="167">
        <f>Q354/Sources!$C$6</f>
        <v/>
      </c>
      <c r="S354" s="48" t="inlineStr">
        <is>
          <t>Important main/connecting road</t>
        </is>
      </c>
      <c r="T354" s="48" t="inlineStr">
        <is>
          <t>Junction</t>
        </is>
      </c>
      <c r="U354" s="48" t="n">
        <v>2</v>
      </c>
      <c r="V354" s="48" t="inlineStr">
        <is>
          <t>yes</t>
        </is>
      </c>
      <c r="W354" s="48" t="inlineStr">
        <is>
          <t>yes</t>
        </is>
      </c>
      <c r="X354" s="48" t="inlineStr">
        <is>
          <t>not found</t>
        </is>
      </c>
      <c r="Y354" s="48" t="inlineStr">
        <is>
          <t>yes</t>
        </is>
      </c>
      <c r="Z354" s="53" t="inlineStr">
        <is>
          <t>B</t>
        </is>
      </c>
      <c r="AA354" s="53" t="inlineStr">
        <is>
          <t>Standard road area/main or collector road, or up to 3 lanes → cost class B.</t>
        </is>
      </c>
      <c r="AB354" s="168">
        <f>Sources!$C$17</f>
        <v/>
      </c>
      <c r="AC354" s="169">
        <f>Sources!$C$7</f>
        <v/>
      </c>
      <c r="AD354" s="170">
        <f>Sources!$C$8</f>
        <v/>
      </c>
      <c r="AE354" s="169">
        <f>Sources!$C$9</f>
        <v/>
      </c>
      <c r="AF354" s="167">
        <f>R354*AC354*Sources!$C$13</f>
        <v/>
      </c>
      <c r="AG354" s="168">
        <f>R354*AD354*Sources!$C$13</f>
        <v/>
      </c>
      <c r="AH354" s="167">
        <f>R354*AE354*Sources!$C$13</f>
        <v/>
      </c>
      <c r="AI354" s="47">
        <f>1+COUNTIFS($D$7:$D$406,D354,$Q$7:$Q$406,"&gt;"&amp;Q354)</f>
        <v/>
      </c>
      <c r="AJ354" s="47">
        <f>COUNTIF($D$7:$D$406,D354)</f>
        <v/>
      </c>
      <c r="AK354" s="168">
        <f>SUMIF($D$7:$D$406,D354,$Q$7:$Q$406)</f>
        <v/>
      </c>
      <c r="AL354" s="48" t="inlineStr">
        <is>
          <t>https://www.openstreetmap.org/?mlat=51.0386270&amp;mlon=13.7400840#map=19/51.0386270/13.7400840</t>
        </is>
      </c>
    </row>
    <row r="355" ht="15" customHeight="1" s="94">
      <c r="A355" s="47" t="n">
        <v>349</v>
      </c>
      <c r="B355" s="48" t="inlineStr">
        <is>
          <t>O0642</t>
        </is>
      </c>
      <c r="C355" s="48" t="inlineStr">
        <is>
          <t>Bautzner Straße / Hoyerswerdaer Straße</t>
        </is>
      </c>
      <c r="D355" s="48" t="inlineStr">
        <is>
          <t>Berufliches Schulzentrum für Wirtschaft "Prof. Dr. Zeigner"</t>
        </is>
      </c>
      <c r="E355" s="48" t="inlineStr">
        <is>
          <t>Melanchthonstraße 9, 01099 Dresden</t>
        </is>
      </c>
      <c r="F355" s="48" t="inlineStr">
        <is>
          <t>Dresden</t>
        </is>
      </c>
      <c r="G355" s="165" t="n">
        <v>173.2</v>
      </c>
      <c r="H355" s="166" t="n">
        <v>13.7518469616667</v>
      </c>
      <c r="I355" s="166" t="n">
        <v>51.0629826336667</v>
      </c>
      <c r="J355" s="47">
        <f>COUNTIF(Accident_Events!$B$5:$B$4031,B355)</f>
        <v/>
      </c>
      <c r="K355" s="47">
        <f>COUNTIFS(Accident_Events!$B$5:$B$4031,B355,Accident_Events!$G$5:$G$4031,1)</f>
        <v/>
      </c>
      <c r="L355" s="47">
        <f>COUNTIFS(Accident_Events!$B$5:$B$4031,B355,Accident_Events!$G$5:$G$4031,2)</f>
        <v/>
      </c>
      <c r="M355" s="47">
        <f>COUNTIFS(Accident_Events!$B$5:$B$4031,B355,Accident_Events!$G$5:$G$4031,3)</f>
        <v/>
      </c>
      <c r="N355" s="167">
        <f>K355*Sources!$F$24</f>
        <v/>
      </c>
      <c r="O355" s="167">
        <f>L355*Sources!$F$25</f>
        <v/>
      </c>
      <c r="P355" s="167">
        <f>M355*Sources!$F$26</f>
        <v/>
      </c>
      <c r="Q355" s="168">
        <f>SUM(N355:P355)</f>
        <v/>
      </c>
      <c r="R355" s="167">
        <f>Q355/Sources!$C$6</f>
        <v/>
      </c>
      <c r="S355" s="48" t="inlineStr">
        <is>
          <t>Major arterial road</t>
        </is>
      </c>
      <c r="T355" s="48" t="inlineStr">
        <is>
          <t>Junction</t>
        </is>
      </c>
      <c r="U355" s="48" t="n">
        <v>4</v>
      </c>
      <c r="V355" s="48" t="inlineStr">
        <is>
          <t>yes</t>
        </is>
      </c>
      <c r="W355" s="48" t="inlineStr">
        <is>
          <t>yes</t>
        </is>
      </c>
      <c r="X355" s="48" t="inlineStr">
        <is>
          <t>not found</t>
        </is>
      </c>
      <c r="Y355" s="48" t="inlineStr">
        <is>
          <t>yes</t>
        </is>
      </c>
      <c r="Z355" s="53" t="inlineStr">
        <is>
          <t>C</t>
        </is>
      </c>
      <c r="AA355" s="53" t="inlineStr">
        <is>
          <t>4 or more lanes: large road cross-section → cost class C.</t>
        </is>
      </c>
      <c r="AB355" s="168">
        <f>Sources!$C$17</f>
        <v/>
      </c>
      <c r="AC355" s="169">
        <f>Sources!$C$7</f>
        <v/>
      </c>
      <c r="AD355" s="170">
        <f>Sources!$C$8</f>
        <v/>
      </c>
      <c r="AE355" s="169">
        <f>Sources!$C$9</f>
        <v/>
      </c>
      <c r="AF355" s="167">
        <f>R355*AC355*Sources!$C$13</f>
        <v/>
      </c>
      <c r="AG355" s="168">
        <f>R355*AD355*Sources!$C$13</f>
        <v/>
      </c>
      <c r="AH355" s="167">
        <f>R355*AE355*Sources!$C$13</f>
        <v/>
      </c>
      <c r="AI355" s="47">
        <f>1+COUNTIFS($D$7:$D$406,D355,$Q$7:$Q$406,"&gt;"&amp;Q355)</f>
        <v/>
      </c>
      <c r="AJ355" s="47">
        <f>COUNTIF($D$7:$D$406,D355)</f>
        <v/>
      </c>
      <c r="AK355" s="168">
        <f>SUMIF($D$7:$D$406,D355,$Q$7:$Q$406)</f>
        <v/>
      </c>
      <c r="AL355" s="48" t="inlineStr">
        <is>
          <t>https://www.openstreetmap.org/?mlat=51.0629826&amp;mlon=13.7518470#map=19/51.0629826/13.7518470</t>
        </is>
      </c>
    </row>
    <row r="356" ht="15" customHeight="1" s="94">
      <c r="A356" s="47" t="n">
        <v>350</v>
      </c>
      <c r="B356" s="48" t="inlineStr">
        <is>
          <t>O0643</t>
        </is>
      </c>
      <c r="C356" s="48" t="inlineStr">
        <is>
          <t>Hoyerswerdaer Straße</t>
        </is>
      </c>
      <c r="D356" s="48" t="inlineStr">
        <is>
          <t>Berufliches Schulzentrum für Wirtschaft "Prof. Dr. Zeigner"</t>
        </is>
      </c>
      <c r="E356" s="48" t="inlineStr">
        <is>
          <t>Melanchthonstraße 9, 01099 Dresden</t>
        </is>
      </c>
      <c r="F356" s="48" t="inlineStr">
        <is>
          <t>Dresden</t>
        </is>
      </c>
      <c r="G356" s="165" t="n">
        <v>94.90000000000001</v>
      </c>
      <c r="H356" s="166" t="n">
        <v>13.7520482300001</v>
      </c>
      <c r="I356" s="166" t="n">
        <v>51.0621197410001</v>
      </c>
      <c r="J356" s="47">
        <f>COUNTIF(Accident_Events!$B$5:$B$4031,B356)</f>
        <v/>
      </c>
      <c r="K356" s="47">
        <f>COUNTIFS(Accident_Events!$B$5:$B$4031,B356,Accident_Events!$G$5:$G$4031,1)</f>
        <v/>
      </c>
      <c r="L356" s="47">
        <f>COUNTIFS(Accident_Events!$B$5:$B$4031,B356,Accident_Events!$G$5:$G$4031,2)</f>
        <v/>
      </c>
      <c r="M356" s="47">
        <f>COUNTIFS(Accident_Events!$B$5:$B$4031,B356,Accident_Events!$G$5:$G$4031,3)</f>
        <v/>
      </c>
      <c r="N356" s="167">
        <f>K356*Sources!$F$24</f>
        <v/>
      </c>
      <c r="O356" s="167">
        <f>L356*Sources!$F$25</f>
        <v/>
      </c>
      <c r="P356" s="167">
        <f>M356*Sources!$F$26</f>
        <v/>
      </c>
      <c r="Q356" s="168">
        <f>SUM(N356:P356)</f>
        <v/>
      </c>
      <c r="R356" s="167">
        <f>Q356/Sources!$C$6</f>
        <v/>
      </c>
      <c r="S356" s="48" t="inlineStr">
        <is>
          <t>Collector/connecting road</t>
        </is>
      </c>
      <c r="T356" s="48" t="inlineStr">
        <is>
          <t>Road section/simple road area</t>
        </is>
      </c>
      <c r="U356" s="48" t="n">
        <v>1</v>
      </c>
      <c r="V356" s="48" t="inlineStr">
        <is>
          <t>yes</t>
        </is>
      </c>
      <c r="W356" s="48" t="inlineStr">
        <is>
          <t>not found</t>
        </is>
      </c>
      <c r="X356" s="48" t="inlineStr">
        <is>
          <t>not found</t>
        </is>
      </c>
      <c r="Y356" s="48" t="inlineStr">
        <is>
          <t>yes</t>
        </is>
      </c>
      <c r="Z356" s="53" t="inlineStr">
        <is>
          <t>B</t>
        </is>
      </c>
      <c r="AA356" s="53" t="inlineStr">
        <is>
          <t>Standard road area/main or collector road, or up to 3 lanes → cost class B.</t>
        </is>
      </c>
      <c r="AB356" s="168">
        <f>Sources!$C$17</f>
        <v/>
      </c>
      <c r="AC356" s="169">
        <f>Sources!$C$7</f>
        <v/>
      </c>
      <c r="AD356" s="170">
        <f>Sources!$C$8</f>
        <v/>
      </c>
      <c r="AE356" s="169">
        <f>Sources!$C$9</f>
        <v/>
      </c>
      <c r="AF356" s="167">
        <f>R356*AC356*Sources!$C$13</f>
        <v/>
      </c>
      <c r="AG356" s="168">
        <f>R356*AD356*Sources!$C$13</f>
        <v/>
      </c>
      <c r="AH356" s="167">
        <f>R356*AE356*Sources!$C$13</f>
        <v/>
      </c>
      <c r="AI356" s="47">
        <f>1+COUNTIFS($D$7:$D$406,D356,$Q$7:$Q$406,"&gt;"&amp;Q356)</f>
        <v/>
      </c>
      <c r="AJ356" s="47">
        <f>COUNTIF($D$7:$D$406,D356)</f>
        <v/>
      </c>
      <c r="AK356" s="168">
        <f>SUMIF($D$7:$D$406,D356,$Q$7:$Q$406)</f>
        <v/>
      </c>
      <c r="AL356" s="48" t="inlineStr">
        <is>
          <t>https://www.openstreetmap.org/?mlat=51.0621197&amp;mlon=13.7520482#map=19/51.0621197/13.7520482</t>
        </is>
      </c>
    </row>
    <row r="357" ht="15" customHeight="1" s="94">
      <c r="A357" s="47" t="n">
        <v>351</v>
      </c>
      <c r="B357" s="48" t="inlineStr">
        <is>
          <t>O0821</t>
        </is>
      </c>
      <c r="C357" s="48" t="inlineStr">
        <is>
          <t>Schandauer Straße / Pohlandstraße</t>
        </is>
      </c>
      <c r="D357" s="48" t="inlineStr">
        <is>
          <t>HOGA Berufsschule Dresden am Beruflichen Schulzentrum (Schule in freier Trägerschaft)</t>
        </is>
      </c>
      <c r="E357" s="48" t="inlineStr">
        <is>
          <t>Schandauer Straße 34, 01309 Dresden</t>
        </is>
      </c>
      <c r="F357" s="48" t="inlineStr">
        <is>
          <t>Dresden</t>
        </is>
      </c>
      <c r="G357" s="165" t="n">
        <v>27.7</v>
      </c>
      <c r="H357" s="166" t="n">
        <v>13.7932209023334</v>
      </c>
      <c r="I357" s="166" t="n">
        <v>51.0430849153334</v>
      </c>
      <c r="J357" s="47">
        <f>COUNTIF(Accident_Events!$B$5:$B$4031,B357)</f>
        <v/>
      </c>
      <c r="K357" s="47">
        <f>COUNTIFS(Accident_Events!$B$5:$B$4031,B357,Accident_Events!$G$5:$G$4031,1)</f>
        <v/>
      </c>
      <c r="L357" s="47">
        <f>COUNTIFS(Accident_Events!$B$5:$B$4031,B357,Accident_Events!$G$5:$G$4031,2)</f>
        <v/>
      </c>
      <c r="M357" s="47">
        <f>COUNTIFS(Accident_Events!$B$5:$B$4031,B357,Accident_Events!$G$5:$G$4031,3)</f>
        <v/>
      </c>
      <c r="N357" s="167">
        <f>K357*Sources!$F$24</f>
        <v/>
      </c>
      <c r="O357" s="167">
        <f>L357*Sources!$F$25</f>
        <v/>
      </c>
      <c r="P357" s="167">
        <f>M357*Sources!$F$26</f>
        <v/>
      </c>
      <c r="Q357" s="168">
        <f>SUM(N357:P357)</f>
        <v/>
      </c>
      <c r="R357" s="167">
        <f>Q357/Sources!$C$6</f>
        <v/>
      </c>
      <c r="S357" s="48" t="inlineStr">
        <is>
          <t>Important main/connecting road</t>
        </is>
      </c>
      <c r="T357" s="48" t="inlineStr">
        <is>
          <t>Junction</t>
        </is>
      </c>
      <c r="U357" s="48" t="n">
        <v>4</v>
      </c>
      <c r="V357" s="48" t="inlineStr">
        <is>
          <t>not found</t>
        </is>
      </c>
      <c r="W357" s="48" t="inlineStr">
        <is>
          <t>not found</t>
        </is>
      </c>
      <c r="X357" s="48" t="inlineStr">
        <is>
          <t>not found</t>
        </is>
      </c>
      <c r="Y357" s="48" t="inlineStr">
        <is>
          <t>yes</t>
        </is>
      </c>
      <c r="Z357" s="53" t="inlineStr">
        <is>
          <t>C</t>
        </is>
      </c>
      <c r="AA357" s="53" t="inlineStr">
        <is>
          <t>4 or more lanes: large road cross-section → cost class C.</t>
        </is>
      </c>
      <c r="AB357" s="168">
        <f>Sources!$C$17</f>
        <v/>
      </c>
      <c r="AC357" s="169">
        <f>Sources!$C$7</f>
        <v/>
      </c>
      <c r="AD357" s="170">
        <f>Sources!$C$8</f>
        <v/>
      </c>
      <c r="AE357" s="169">
        <f>Sources!$C$9</f>
        <v/>
      </c>
      <c r="AF357" s="167">
        <f>R357*AC357*Sources!$C$13</f>
        <v/>
      </c>
      <c r="AG357" s="168">
        <f>R357*AD357*Sources!$C$13</f>
        <v/>
      </c>
      <c r="AH357" s="167">
        <f>R357*AE357*Sources!$C$13</f>
        <v/>
      </c>
      <c r="AI357" s="47">
        <f>1+COUNTIFS($D$7:$D$406,D357,$Q$7:$Q$406,"&gt;"&amp;Q357)</f>
        <v/>
      </c>
      <c r="AJ357" s="47">
        <f>COUNTIF($D$7:$D$406,D357)</f>
        <v/>
      </c>
      <c r="AK357" s="168">
        <f>SUMIF($D$7:$D$406,D357,$Q$7:$Q$406)</f>
        <v/>
      </c>
      <c r="AL357" s="48" t="inlineStr">
        <is>
          <t>https://www.openstreetmap.org/?mlat=51.0430849&amp;mlon=13.7932209#map=19/51.0430849/13.7932209</t>
        </is>
      </c>
    </row>
    <row r="358" ht="15" customHeight="1" s="94">
      <c r="A358" s="47" t="n">
        <v>352</v>
      </c>
      <c r="B358" s="48" t="inlineStr">
        <is>
          <t>O0859</t>
        </is>
      </c>
      <c r="C358" s="48" t="inlineStr">
        <is>
          <t>Tharandter Straße / Mohorner Straße</t>
        </is>
      </c>
      <c r="D358" s="48" t="inlineStr">
        <is>
          <t>Johanniter-Akademie Mitteldeutschland Campus Dresden Berufsfachschule für Notfallsanitäter (Schule in freier Trägerschaft)</t>
        </is>
      </c>
      <c r="E358" s="48" t="inlineStr">
        <is>
          <t>Mohorner Straße 13, 01159 Dresden</t>
        </is>
      </c>
      <c r="F358" s="48" t="inlineStr">
        <is>
          <t>Dresden</t>
        </is>
      </c>
      <c r="G358" s="165" t="n">
        <v>199.5</v>
      </c>
      <c r="H358" s="166" t="n">
        <v>13.7035556810001</v>
      </c>
      <c r="I358" s="166" t="n">
        <v>51.034620208</v>
      </c>
      <c r="J358" s="47">
        <f>COUNTIF(Accident_Events!$B$5:$B$4031,B358)</f>
        <v/>
      </c>
      <c r="K358" s="47">
        <f>COUNTIFS(Accident_Events!$B$5:$B$4031,B358,Accident_Events!$G$5:$G$4031,1)</f>
        <v/>
      </c>
      <c r="L358" s="47">
        <f>COUNTIFS(Accident_Events!$B$5:$B$4031,B358,Accident_Events!$G$5:$G$4031,2)</f>
        <v/>
      </c>
      <c r="M358" s="47">
        <f>COUNTIFS(Accident_Events!$B$5:$B$4031,B358,Accident_Events!$G$5:$G$4031,3)</f>
        <v/>
      </c>
      <c r="N358" s="167">
        <f>K358*Sources!$F$24</f>
        <v/>
      </c>
      <c r="O358" s="167">
        <f>L358*Sources!$F$25</f>
        <v/>
      </c>
      <c r="P358" s="167">
        <f>M358*Sources!$F$26</f>
        <v/>
      </c>
      <c r="Q358" s="168">
        <f>SUM(N358:P358)</f>
        <v/>
      </c>
      <c r="R358" s="167">
        <f>Q358/Sources!$C$6</f>
        <v/>
      </c>
      <c r="S358" s="48" t="inlineStr">
        <is>
          <t>Important main/connecting road</t>
        </is>
      </c>
      <c r="T358" s="48" t="inlineStr">
        <is>
          <t>Junction</t>
        </is>
      </c>
      <c r="U358" s="48" t="n">
        <v>3</v>
      </c>
      <c r="V358" s="48" t="inlineStr">
        <is>
          <t>yes</t>
        </is>
      </c>
      <c r="W358" s="48" t="inlineStr">
        <is>
          <t>yes</t>
        </is>
      </c>
      <c r="X358" s="48" t="inlineStr">
        <is>
          <t>not found</t>
        </is>
      </c>
      <c r="Y358" s="48" t="inlineStr">
        <is>
          <t>yes</t>
        </is>
      </c>
      <c r="Z358" s="53" t="inlineStr">
        <is>
          <t>B</t>
        </is>
      </c>
      <c r="AA358" s="53" t="inlineStr">
        <is>
          <t>Standard road area/main or collector road, or up to 3 lanes → cost class B.</t>
        </is>
      </c>
      <c r="AB358" s="168">
        <f>Sources!$C$17</f>
        <v/>
      </c>
      <c r="AC358" s="169">
        <f>Sources!$C$7</f>
        <v/>
      </c>
      <c r="AD358" s="170">
        <f>Sources!$C$8</f>
        <v/>
      </c>
      <c r="AE358" s="169">
        <f>Sources!$C$9</f>
        <v/>
      </c>
      <c r="AF358" s="167">
        <f>R358*AC358*Sources!$C$13</f>
        <v/>
      </c>
      <c r="AG358" s="168">
        <f>R358*AD358*Sources!$C$13</f>
        <v/>
      </c>
      <c r="AH358" s="167">
        <f>R358*AE358*Sources!$C$13</f>
        <v/>
      </c>
      <c r="AI358" s="47">
        <f>1+COUNTIFS($D$7:$D$406,D358,$Q$7:$Q$406,"&gt;"&amp;Q358)</f>
        <v/>
      </c>
      <c r="AJ358" s="47">
        <f>COUNTIF($D$7:$D$406,D358)</f>
        <v/>
      </c>
      <c r="AK358" s="168">
        <f>SUMIF($D$7:$D$406,D358,$Q$7:$Q$406)</f>
        <v/>
      </c>
      <c r="AL358" s="48" t="inlineStr">
        <is>
          <t>https://www.openstreetmap.org/?mlat=51.0346202&amp;mlon=13.7035557#map=19/51.0346202/13.7035557</t>
        </is>
      </c>
    </row>
    <row r="359" ht="15" customHeight="1" s="94">
      <c r="A359" s="47" t="n">
        <v>353</v>
      </c>
      <c r="B359" s="48" t="inlineStr">
        <is>
          <t>O1000</t>
        </is>
      </c>
      <c r="C359" s="48" t="inlineStr">
        <is>
          <t>Dr.-Külz-Ring / Rathausplatz</t>
        </is>
      </c>
      <c r="D359" s="48" t="inlineStr">
        <is>
          <t>„Erich Kästner“-Schule Dresden mit dem Förderschwerpunkt emotionale und soziale Entwicklung</t>
        </is>
      </c>
      <c r="E359" s="48" t="inlineStr">
        <is>
          <t>Zinzendorfstraße 4, 01069 Dresden</t>
        </is>
      </c>
      <c r="F359" s="48" t="inlineStr">
        <is>
          <t>Dresden</t>
        </is>
      </c>
      <c r="G359" s="165" t="n">
        <v>433.7</v>
      </c>
      <c r="H359" s="166" t="n">
        <v>13.740799113</v>
      </c>
      <c r="I359" s="166" t="n">
        <v>51.047232568</v>
      </c>
      <c r="J359" s="47">
        <f>COUNTIF(Accident_Events!$B$5:$B$4031,B359)</f>
        <v/>
      </c>
      <c r="K359" s="47">
        <f>COUNTIFS(Accident_Events!$B$5:$B$4031,B359,Accident_Events!$G$5:$G$4031,1)</f>
        <v/>
      </c>
      <c r="L359" s="47">
        <f>COUNTIFS(Accident_Events!$B$5:$B$4031,B359,Accident_Events!$G$5:$G$4031,2)</f>
        <v/>
      </c>
      <c r="M359" s="47">
        <f>COUNTIFS(Accident_Events!$B$5:$B$4031,B359,Accident_Events!$G$5:$G$4031,3)</f>
        <v/>
      </c>
      <c r="N359" s="167">
        <f>K359*Sources!$F$24</f>
        <v/>
      </c>
      <c r="O359" s="167">
        <f>L359*Sources!$F$25</f>
        <v/>
      </c>
      <c r="P359" s="167">
        <f>M359*Sources!$F$26</f>
        <v/>
      </c>
      <c r="Q359" s="168">
        <f>SUM(N359:P359)</f>
        <v/>
      </c>
      <c r="R359" s="167">
        <f>Q359/Sources!$C$6</f>
        <v/>
      </c>
      <c r="S359" s="48" t="inlineStr">
        <is>
          <t>Important main/connecting road</t>
        </is>
      </c>
      <c r="T359" s="48" t="inlineStr">
        <is>
          <t>Junction</t>
        </is>
      </c>
      <c r="U359" s="48" t="n">
        <v>2</v>
      </c>
      <c r="V359" s="48" t="inlineStr">
        <is>
          <t>yes</t>
        </is>
      </c>
      <c r="W359" s="48" t="inlineStr">
        <is>
          <t>yes</t>
        </is>
      </c>
      <c r="X359" s="48" t="inlineStr">
        <is>
          <t>not found</t>
        </is>
      </c>
      <c r="Y359" s="48" t="inlineStr">
        <is>
          <t>yes</t>
        </is>
      </c>
      <c r="Z359" s="53" t="inlineStr">
        <is>
          <t>B</t>
        </is>
      </c>
      <c r="AA359" s="53" t="inlineStr">
        <is>
          <t>Standard road area/main or collector road, or up to 3 lanes → cost class B.</t>
        </is>
      </c>
      <c r="AB359" s="168">
        <f>Sources!$C$17</f>
        <v/>
      </c>
      <c r="AC359" s="169">
        <f>Sources!$C$7</f>
        <v/>
      </c>
      <c r="AD359" s="170">
        <f>Sources!$C$8</f>
        <v/>
      </c>
      <c r="AE359" s="169">
        <f>Sources!$C$9</f>
        <v/>
      </c>
      <c r="AF359" s="167">
        <f>R359*AC359*Sources!$C$13</f>
        <v/>
      </c>
      <c r="AG359" s="168">
        <f>R359*AD359*Sources!$C$13</f>
        <v/>
      </c>
      <c r="AH359" s="167">
        <f>R359*AE359*Sources!$C$13</f>
        <v/>
      </c>
      <c r="AI359" s="47">
        <f>1+COUNTIFS($D$7:$D$406,D359,$Q$7:$Q$406,"&gt;"&amp;Q359)</f>
        <v/>
      </c>
      <c r="AJ359" s="47">
        <f>COUNTIF($D$7:$D$406,D359)</f>
        <v/>
      </c>
      <c r="AK359" s="168">
        <f>SUMIF($D$7:$D$406,D359,$Q$7:$Q$406)</f>
        <v/>
      </c>
      <c r="AL359" s="48" t="inlineStr">
        <is>
          <t>https://www.openstreetmap.org/?mlat=51.0472326&amp;mlon=13.7407991#map=19/51.0472326/13.7407991</t>
        </is>
      </c>
    </row>
    <row r="360" ht="15" customHeight="1" s="94">
      <c r="A360" s="47" t="n">
        <v>354</v>
      </c>
      <c r="B360" s="48" t="inlineStr">
        <is>
          <t>O1363</t>
        </is>
      </c>
      <c r="C360" s="48" t="inlineStr">
        <is>
          <t>Semmelweisstraße / An den Tierkliniken</t>
        </is>
      </c>
      <c r="D360" s="48" t="inlineStr">
        <is>
          <t>Anton-Philipp-Reclam-Schule - Gymnasium des Deutsch-Französischen Bildungszentrums der Stadt Leipzig</t>
        </is>
      </c>
      <c r="E360" s="48" t="inlineStr">
        <is>
          <t>Tarostraße 4, 04103 Leipzig</t>
        </is>
      </c>
      <c r="F360" s="48" t="inlineStr">
        <is>
          <t>Leipzig</t>
        </is>
      </c>
      <c r="G360" s="165" t="n">
        <v>467.1</v>
      </c>
      <c r="H360" s="166" t="n">
        <v>12.3896970640001</v>
      </c>
      <c r="I360" s="166" t="n">
        <v>51.3216005720001</v>
      </c>
      <c r="J360" s="47">
        <f>COUNTIF(Accident_Events!$B$5:$B$4031,B360)</f>
        <v/>
      </c>
      <c r="K360" s="47">
        <f>COUNTIFS(Accident_Events!$B$5:$B$4031,B360,Accident_Events!$G$5:$G$4031,1)</f>
        <v/>
      </c>
      <c r="L360" s="47">
        <f>COUNTIFS(Accident_Events!$B$5:$B$4031,B360,Accident_Events!$G$5:$G$4031,2)</f>
        <v/>
      </c>
      <c r="M360" s="47">
        <f>COUNTIFS(Accident_Events!$B$5:$B$4031,B360,Accident_Events!$G$5:$G$4031,3)</f>
        <v/>
      </c>
      <c r="N360" s="167">
        <f>K360*Sources!$F$24</f>
        <v/>
      </c>
      <c r="O360" s="167">
        <f>L360*Sources!$F$25</f>
        <v/>
      </c>
      <c r="P360" s="167">
        <f>M360*Sources!$F$26</f>
        <v/>
      </c>
      <c r="Q360" s="168">
        <f>SUM(N360:P360)</f>
        <v/>
      </c>
      <c r="R360" s="167">
        <f>Q360/Sources!$C$6</f>
        <v/>
      </c>
      <c r="S360" s="48" t="inlineStr">
        <is>
          <t>Important main/connecting road</t>
        </is>
      </c>
      <c r="T360" s="48" t="inlineStr">
        <is>
          <t>Junction</t>
        </is>
      </c>
      <c r="U360" s="48" t="n">
        <v>3</v>
      </c>
      <c r="V360" s="48" t="inlineStr">
        <is>
          <t>yes</t>
        </is>
      </c>
      <c r="W360" s="48" t="inlineStr">
        <is>
          <t>yes</t>
        </is>
      </c>
      <c r="X360" s="48" t="inlineStr">
        <is>
          <t>not found</t>
        </is>
      </c>
      <c r="Y360" s="48" t="inlineStr">
        <is>
          <t>yes</t>
        </is>
      </c>
      <c r="Z360" s="53" t="inlineStr">
        <is>
          <t>B</t>
        </is>
      </c>
      <c r="AA360" s="53" t="inlineStr">
        <is>
          <t>Standard road area/main or collector road, or up to 3 lanes → cost class B.</t>
        </is>
      </c>
      <c r="AB360" s="168">
        <f>Sources!$C$17</f>
        <v/>
      </c>
      <c r="AC360" s="169">
        <f>Sources!$C$7</f>
        <v/>
      </c>
      <c r="AD360" s="170">
        <f>Sources!$C$8</f>
        <v/>
      </c>
      <c r="AE360" s="169">
        <f>Sources!$C$9</f>
        <v/>
      </c>
      <c r="AF360" s="167">
        <f>R360*AC360*Sources!$C$13</f>
        <v/>
      </c>
      <c r="AG360" s="168">
        <f>R360*AD360*Sources!$C$13</f>
        <v/>
      </c>
      <c r="AH360" s="167">
        <f>R360*AE360*Sources!$C$13</f>
        <v/>
      </c>
      <c r="AI360" s="47">
        <f>1+COUNTIFS($D$7:$D$406,D360,$Q$7:$Q$406,"&gt;"&amp;Q360)</f>
        <v/>
      </c>
      <c r="AJ360" s="47">
        <f>COUNTIF($D$7:$D$406,D360)</f>
        <v/>
      </c>
      <c r="AK360" s="168">
        <f>SUMIF($D$7:$D$406,D360,$Q$7:$Q$406)</f>
        <v/>
      </c>
      <c r="AL360" s="48" t="inlineStr">
        <is>
          <t>https://www.openstreetmap.org/?mlat=51.3216006&amp;mlon=12.3896971#map=19/51.3216006/12.3896971</t>
        </is>
      </c>
    </row>
    <row r="361" ht="15" customHeight="1" s="94">
      <c r="A361" s="47" t="n">
        <v>355</v>
      </c>
      <c r="B361" s="48" t="inlineStr">
        <is>
          <t>O1517</t>
        </is>
      </c>
      <c r="C361" s="48" t="inlineStr">
        <is>
          <t>Käthe-Kollwitz-Straße / Schreberstraße</t>
        </is>
      </c>
      <c r="D361" s="48" t="inlineStr">
        <is>
          <t>Grundschule forum thomanum (Schule in freier Trägerschaft)</t>
        </is>
      </c>
      <c r="E361" s="48" t="inlineStr">
        <is>
          <t>Sebastian-Bach-Straße 1, 04109 Leipzig</t>
        </is>
      </c>
      <c r="F361" s="48" t="inlineStr">
        <is>
          <t>Leipzig</t>
        </is>
      </c>
      <c r="G361" s="165" t="n">
        <v>126.3</v>
      </c>
      <c r="H361" s="166" t="n">
        <v>12.360449675</v>
      </c>
      <c r="I361" s="166" t="n">
        <v>51.3379860000001</v>
      </c>
      <c r="J361" s="47">
        <f>COUNTIF(Accident_Events!$B$5:$B$4031,B361)</f>
        <v/>
      </c>
      <c r="K361" s="47">
        <f>COUNTIFS(Accident_Events!$B$5:$B$4031,B361,Accident_Events!$G$5:$G$4031,1)</f>
        <v/>
      </c>
      <c r="L361" s="47">
        <f>COUNTIFS(Accident_Events!$B$5:$B$4031,B361,Accident_Events!$G$5:$G$4031,2)</f>
        <v/>
      </c>
      <c r="M361" s="47">
        <f>COUNTIFS(Accident_Events!$B$5:$B$4031,B361,Accident_Events!$G$5:$G$4031,3)</f>
        <v/>
      </c>
      <c r="N361" s="167">
        <f>K361*Sources!$F$24</f>
        <v/>
      </c>
      <c r="O361" s="167">
        <f>L361*Sources!$F$25</f>
        <v/>
      </c>
      <c r="P361" s="167">
        <f>M361*Sources!$F$26</f>
        <v/>
      </c>
      <c r="Q361" s="168">
        <f>SUM(N361:P361)</f>
        <v/>
      </c>
      <c r="R361" s="167">
        <f>Q361/Sources!$C$6</f>
        <v/>
      </c>
      <c r="S361" s="48" t="inlineStr">
        <is>
          <t>Important main/connecting road</t>
        </is>
      </c>
      <c r="T361" s="48" t="inlineStr">
        <is>
          <t>Junction</t>
        </is>
      </c>
      <c r="U361" s="48" t="n">
        <v>2</v>
      </c>
      <c r="V361" s="48" t="inlineStr">
        <is>
          <t>not found</t>
        </is>
      </c>
      <c r="W361" s="48" t="inlineStr">
        <is>
          <t>yes</t>
        </is>
      </c>
      <c r="X361" s="48" t="inlineStr">
        <is>
          <t>not found</t>
        </is>
      </c>
      <c r="Y361" s="48" t="inlineStr">
        <is>
          <t>not found</t>
        </is>
      </c>
      <c r="Z361" s="53" t="inlineStr">
        <is>
          <t>B</t>
        </is>
      </c>
      <c r="AA361" s="53" t="inlineStr">
        <is>
          <t>Standard road area/main or collector road, or up to 3 lanes → cost class B.</t>
        </is>
      </c>
      <c r="AB361" s="168">
        <f>Sources!$C$17</f>
        <v/>
      </c>
      <c r="AC361" s="169">
        <f>Sources!$C$7</f>
        <v/>
      </c>
      <c r="AD361" s="170">
        <f>Sources!$C$8</f>
        <v/>
      </c>
      <c r="AE361" s="169">
        <f>Sources!$C$9</f>
        <v/>
      </c>
      <c r="AF361" s="167">
        <f>R361*AC361*Sources!$C$13</f>
        <v/>
      </c>
      <c r="AG361" s="168">
        <f>R361*AD361*Sources!$C$13</f>
        <v/>
      </c>
      <c r="AH361" s="167">
        <f>R361*AE361*Sources!$C$13</f>
        <v/>
      </c>
      <c r="AI361" s="47">
        <f>1+COUNTIFS($D$7:$D$406,D361,$Q$7:$Q$406,"&gt;"&amp;Q361)</f>
        <v/>
      </c>
      <c r="AJ361" s="47">
        <f>COUNTIF($D$7:$D$406,D361)</f>
        <v/>
      </c>
      <c r="AK361" s="168">
        <f>SUMIF($D$7:$D$406,D361,$Q$7:$Q$406)</f>
        <v/>
      </c>
      <c r="AL361" s="48" t="inlineStr">
        <is>
          <t>https://www.openstreetmap.org/?mlat=51.3379860&amp;mlon=12.3604497#map=19/51.3379860/12.3604497</t>
        </is>
      </c>
    </row>
    <row r="362" ht="15" customHeight="1" s="94">
      <c r="A362" s="47" t="n">
        <v>356</v>
      </c>
      <c r="B362" s="48" t="inlineStr">
        <is>
          <t>O1612</t>
        </is>
      </c>
      <c r="C362" s="48" t="inlineStr">
        <is>
          <t>Funkenburgstraße / Jahnallee</t>
        </is>
      </c>
      <c r="D362" s="48" t="inlineStr">
        <is>
          <t>Lessingschule - Grundschule der Stadt Leipzig</t>
        </is>
      </c>
      <c r="E362" s="48" t="inlineStr">
        <is>
          <t>Lessingstraße 27, 04109 Leipzig</t>
        </is>
      </c>
      <c r="F362" s="48" t="inlineStr">
        <is>
          <t>Leipzig</t>
        </is>
      </c>
      <c r="G362" s="165" t="n">
        <v>89.2</v>
      </c>
      <c r="H362" s="166" t="n">
        <v>12.3632904465001</v>
      </c>
      <c r="I362" s="166" t="n">
        <v>51.3428410135</v>
      </c>
      <c r="J362" s="47">
        <f>COUNTIF(Accident_Events!$B$5:$B$4031,B362)</f>
        <v/>
      </c>
      <c r="K362" s="47">
        <f>COUNTIFS(Accident_Events!$B$5:$B$4031,B362,Accident_Events!$G$5:$G$4031,1)</f>
        <v/>
      </c>
      <c r="L362" s="47">
        <f>COUNTIFS(Accident_Events!$B$5:$B$4031,B362,Accident_Events!$G$5:$G$4031,2)</f>
        <v/>
      </c>
      <c r="M362" s="47">
        <f>COUNTIFS(Accident_Events!$B$5:$B$4031,B362,Accident_Events!$G$5:$G$4031,3)</f>
        <v/>
      </c>
      <c r="N362" s="167">
        <f>K362*Sources!$F$24</f>
        <v/>
      </c>
      <c r="O362" s="167">
        <f>L362*Sources!$F$25</f>
        <v/>
      </c>
      <c r="P362" s="167">
        <f>M362*Sources!$F$26</f>
        <v/>
      </c>
      <c r="Q362" s="168">
        <f>SUM(N362:P362)</f>
        <v/>
      </c>
      <c r="R362" s="167">
        <f>Q362/Sources!$C$6</f>
        <v/>
      </c>
      <c r="S362" s="48" t="inlineStr">
        <is>
          <t>Major arterial road</t>
        </is>
      </c>
      <c r="T362" s="48" t="inlineStr">
        <is>
          <t>Junction</t>
        </is>
      </c>
      <c r="U362" s="48" t="n">
        <v>4</v>
      </c>
      <c r="V362" s="48" t="inlineStr">
        <is>
          <t>not found</t>
        </is>
      </c>
      <c r="W362" s="48" t="inlineStr">
        <is>
          <t>not found</t>
        </is>
      </c>
      <c r="X362" s="48" t="inlineStr">
        <is>
          <t>not found</t>
        </is>
      </c>
      <c r="Y362" s="48" t="inlineStr">
        <is>
          <t>not found</t>
        </is>
      </c>
      <c r="Z362" s="53" t="inlineStr">
        <is>
          <t>C</t>
        </is>
      </c>
      <c r="AA362" s="53" t="inlineStr">
        <is>
          <t>4 or more lanes: large road cross-section → cost class C.</t>
        </is>
      </c>
      <c r="AB362" s="168">
        <f>Sources!$C$17</f>
        <v/>
      </c>
      <c r="AC362" s="169">
        <f>Sources!$C$7</f>
        <v/>
      </c>
      <c r="AD362" s="170">
        <f>Sources!$C$8</f>
        <v/>
      </c>
      <c r="AE362" s="169">
        <f>Sources!$C$9</f>
        <v/>
      </c>
      <c r="AF362" s="167">
        <f>R362*AC362*Sources!$C$13</f>
        <v/>
      </c>
      <c r="AG362" s="168">
        <f>R362*AD362*Sources!$C$13</f>
        <v/>
      </c>
      <c r="AH362" s="167">
        <f>R362*AE362*Sources!$C$13</f>
        <v/>
      </c>
      <c r="AI362" s="47">
        <f>1+COUNTIFS($D$7:$D$406,D362,$Q$7:$Q$406,"&gt;"&amp;Q362)</f>
        <v/>
      </c>
      <c r="AJ362" s="47">
        <f>COUNTIF($D$7:$D$406,D362)</f>
        <v/>
      </c>
      <c r="AK362" s="168">
        <f>SUMIF($D$7:$D$406,D362,$Q$7:$Q$406)</f>
        <v/>
      </c>
      <c r="AL362" s="48" t="inlineStr">
        <is>
          <t>https://www.openstreetmap.org/?mlat=51.3428410&amp;mlon=12.3632904#map=19/51.3428410/12.3632904</t>
        </is>
      </c>
    </row>
    <row r="363" ht="15" customHeight="1" s="94">
      <c r="A363" s="47" t="n">
        <v>357</v>
      </c>
      <c r="B363" s="48" t="inlineStr">
        <is>
          <t>O1858</t>
        </is>
      </c>
      <c r="C363" s="48" t="inlineStr">
        <is>
          <t>Am Bahnhof / Obere Hauptstraße</t>
        </is>
      </c>
      <c r="D363" s="48" t="inlineStr">
        <is>
          <t>Oberschule am Steegenwald</t>
        </is>
      </c>
      <c r="E363" s="48" t="inlineStr">
        <is>
          <t>Sallauminer Straße 88, 09385 Lugau/Erzgeb.</t>
        </is>
      </c>
      <c r="F363" s="48" t="inlineStr">
        <is>
          <t>Lugau/Erzgeb.</t>
        </is>
      </c>
      <c r="G363" s="165" t="n">
        <v>393.2</v>
      </c>
      <c r="H363" s="166" t="n">
        <v>12.7462884220001</v>
      </c>
      <c r="I363" s="166" t="n">
        <v>50.738511015</v>
      </c>
      <c r="J363" s="47">
        <f>COUNTIF(Accident_Events!$B$5:$B$4031,B363)</f>
        <v/>
      </c>
      <c r="K363" s="47">
        <f>COUNTIFS(Accident_Events!$B$5:$B$4031,B363,Accident_Events!$G$5:$G$4031,1)</f>
        <v/>
      </c>
      <c r="L363" s="47">
        <f>COUNTIFS(Accident_Events!$B$5:$B$4031,B363,Accident_Events!$G$5:$G$4031,2)</f>
        <v/>
      </c>
      <c r="M363" s="47">
        <f>COUNTIFS(Accident_Events!$B$5:$B$4031,B363,Accident_Events!$G$5:$G$4031,3)</f>
        <v/>
      </c>
      <c r="N363" s="167">
        <f>K363*Sources!$F$24</f>
        <v/>
      </c>
      <c r="O363" s="167">
        <f>L363*Sources!$F$25</f>
        <v/>
      </c>
      <c r="P363" s="167">
        <f>M363*Sources!$F$26</f>
        <v/>
      </c>
      <c r="Q363" s="168">
        <f>SUM(N363:P363)</f>
        <v/>
      </c>
      <c r="R363" s="167">
        <f>Q363/Sources!$C$6</f>
        <v/>
      </c>
      <c r="S363" s="48" t="inlineStr">
        <is>
          <t>Major arterial road</t>
        </is>
      </c>
      <c r="T363" s="48" t="inlineStr">
        <is>
          <t>Junction</t>
        </is>
      </c>
      <c r="U363" s="48" t="n">
        <v>2</v>
      </c>
      <c r="V363" s="48" t="inlineStr">
        <is>
          <t>not found</t>
        </is>
      </c>
      <c r="W363" s="48" t="inlineStr">
        <is>
          <t>yes</t>
        </is>
      </c>
      <c r="X363" s="48" t="inlineStr">
        <is>
          <t>not found</t>
        </is>
      </c>
      <c r="Y363" s="48" t="inlineStr">
        <is>
          <t>not found</t>
        </is>
      </c>
      <c r="Z363" s="53" t="inlineStr">
        <is>
          <t>B</t>
        </is>
      </c>
      <c r="AA363" s="53" t="inlineStr">
        <is>
          <t>Standard road area/main or collector road, or up to 3 lanes → cost class B.</t>
        </is>
      </c>
      <c r="AB363" s="168">
        <f>Sources!$C$17</f>
        <v/>
      </c>
      <c r="AC363" s="169">
        <f>Sources!$C$7</f>
        <v/>
      </c>
      <c r="AD363" s="170">
        <f>Sources!$C$8</f>
        <v/>
      </c>
      <c r="AE363" s="169">
        <f>Sources!$C$9</f>
        <v/>
      </c>
      <c r="AF363" s="167">
        <f>R363*AC363*Sources!$C$13</f>
        <v/>
      </c>
      <c r="AG363" s="168">
        <f>R363*AD363*Sources!$C$13</f>
        <v/>
      </c>
      <c r="AH363" s="167">
        <f>R363*AE363*Sources!$C$13</f>
        <v/>
      </c>
      <c r="AI363" s="47">
        <f>1+COUNTIFS($D$7:$D$406,D363,$Q$7:$Q$406,"&gt;"&amp;Q363)</f>
        <v/>
      </c>
      <c r="AJ363" s="47">
        <f>COUNTIF($D$7:$D$406,D363)</f>
        <v/>
      </c>
      <c r="AK363" s="168">
        <f>SUMIF($D$7:$D$406,D363,$Q$7:$Q$406)</f>
        <v/>
      </c>
      <c r="AL363" s="48" t="inlineStr">
        <is>
          <t>https://www.openstreetmap.org/?mlat=50.7385110&amp;mlon=12.7462884#map=19/50.7385110/12.7462884</t>
        </is>
      </c>
    </row>
    <row r="364" ht="15" customHeight="1" s="94">
      <c r="A364" s="47" t="n">
        <v>358</v>
      </c>
      <c r="B364" s="48" t="inlineStr">
        <is>
          <t>O1923</t>
        </is>
      </c>
      <c r="C364" s="48" t="inlineStr">
        <is>
          <t>Hauptstraße / Feldstraße</t>
        </is>
      </c>
      <c r="D364" s="48" t="inlineStr">
        <is>
          <t>Oberschule Neukirchen</t>
        </is>
      </c>
      <c r="E364" s="48" t="inlineStr">
        <is>
          <t>Hauptstraße 56, 09221 Neukirchen/Erzgeb.</t>
        </is>
      </c>
      <c r="F364" s="48" t="inlineStr">
        <is>
          <t>Neukirchen/Erzgeb.</t>
        </is>
      </c>
      <c r="G364" s="165" t="n">
        <v>174.9</v>
      </c>
      <c r="H364" s="166" t="n">
        <v>12.8767845580001</v>
      </c>
      <c r="I364" s="166" t="n">
        <v>50.776561348</v>
      </c>
      <c r="J364" s="47">
        <f>COUNTIF(Accident_Events!$B$5:$B$4031,B364)</f>
        <v/>
      </c>
      <c r="K364" s="47">
        <f>COUNTIFS(Accident_Events!$B$5:$B$4031,B364,Accident_Events!$G$5:$G$4031,1)</f>
        <v/>
      </c>
      <c r="L364" s="47">
        <f>COUNTIFS(Accident_Events!$B$5:$B$4031,B364,Accident_Events!$G$5:$G$4031,2)</f>
        <v/>
      </c>
      <c r="M364" s="47">
        <f>COUNTIFS(Accident_Events!$B$5:$B$4031,B364,Accident_Events!$G$5:$G$4031,3)</f>
        <v/>
      </c>
      <c r="N364" s="167">
        <f>K364*Sources!$F$24</f>
        <v/>
      </c>
      <c r="O364" s="167">
        <f>L364*Sources!$F$25</f>
        <v/>
      </c>
      <c r="P364" s="167">
        <f>M364*Sources!$F$26</f>
        <v/>
      </c>
      <c r="Q364" s="168">
        <f>SUM(N364:P364)</f>
        <v/>
      </c>
      <c r="R364" s="167">
        <f>Q364/Sources!$C$6</f>
        <v/>
      </c>
      <c r="S364" s="48" t="inlineStr">
        <is>
          <t>Important main/connecting road</t>
        </is>
      </c>
      <c r="T364" s="48" t="inlineStr">
        <is>
          <t>Junction</t>
        </is>
      </c>
      <c r="U364" s="48" t="n">
        <v>2</v>
      </c>
      <c r="V364" s="48" t="inlineStr">
        <is>
          <t>not found</t>
        </is>
      </c>
      <c r="W364" s="48" t="inlineStr">
        <is>
          <t>not found</t>
        </is>
      </c>
      <c r="X364" s="48" t="inlineStr">
        <is>
          <t>not found</t>
        </is>
      </c>
      <c r="Y364" s="48" t="inlineStr">
        <is>
          <t>not found</t>
        </is>
      </c>
      <c r="Z364" s="53" t="inlineStr">
        <is>
          <t>B</t>
        </is>
      </c>
      <c r="AA364" s="53" t="inlineStr">
        <is>
          <t>Standard road area/main or collector road, or up to 3 lanes → cost class B.</t>
        </is>
      </c>
      <c r="AB364" s="168">
        <f>Sources!$C$17</f>
        <v/>
      </c>
      <c r="AC364" s="169">
        <f>Sources!$C$7</f>
        <v/>
      </c>
      <c r="AD364" s="170">
        <f>Sources!$C$8</f>
        <v/>
      </c>
      <c r="AE364" s="169">
        <f>Sources!$C$9</f>
        <v/>
      </c>
      <c r="AF364" s="167">
        <f>R364*AC364*Sources!$C$13</f>
        <v/>
      </c>
      <c r="AG364" s="168">
        <f>R364*AD364*Sources!$C$13</f>
        <v/>
      </c>
      <c r="AH364" s="167">
        <f>R364*AE364*Sources!$C$13</f>
        <v/>
      </c>
      <c r="AI364" s="47">
        <f>1+COUNTIFS($D$7:$D$406,D364,$Q$7:$Q$406,"&gt;"&amp;Q364)</f>
        <v/>
      </c>
      <c r="AJ364" s="47">
        <f>COUNTIF($D$7:$D$406,D364)</f>
        <v/>
      </c>
      <c r="AK364" s="168">
        <f>SUMIF($D$7:$D$406,D364,$Q$7:$Q$406)</f>
        <v/>
      </c>
      <c r="AL364" s="48" t="inlineStr">
        <is>
          <t>https://www.openstreetmap.org/?mlat=50.7765613&amp;mlon=12.8767846#map=19/50.7765613/12.8767846</t>
        </is>
      </c>
    </row>
    <row r="365" ht="15" customHeight="1" s="94">
      <c r="A365" s="47" t="n">
        <v>359</v>
      </c>
      <c r="B365" s="48" t="inlineStr">
        <is>
          <t>O0047</t>
        </is>
      </c>
      <c r="C365" s="48" t="inlineStr">
        <is>
          <t>Stieberstraße - Stieberowa / Karl-Liebknecht-Straße - Karla Liebknechtowa</t>
        </is>
      </c>
      <c r="D365" s="48" t="inlineStr">
        <is>
          <t>Evangelische Berufsfachschule für Pflegeberufe der Diakonissenanstalt "Emmaus" Niesky am Standort Bautzen (Schule in freier Trägerschaft)</t>
        </is>
      </c>
      <c r="E365" s="48" t="inlineStr">
        <is>
          <t>Dr.-Peter-Jordan-Straße 19a, 02625 Bautzen</t>
        </is>
      </c>
      <c r="F365" s="48" t="inlineStr">
        <is>
          <t>Bautzen</t>
        </is>
      </c>
      <c r="G365" s="165" t="n">
        <v>287.8</v>
      </c>
      <c r="H365" s="166" t="n">
        <v>14.4371713655001</v>
      </c>
      <c r="I365" s="166" t="n">
        <v>51.1730722955</v>
      </c>
      <c r="J365" s="47">
        <f>COUNTIF(Accident_Events!$B$5:$B$4031,B365)</f>
        <v/>
      </c>
      <c r="K365" s="47">
        <f>COUNTIFS(Accident_Events!$B$5:$B$4031,B365,Accident_Events!$G$5:$G$4031,1)</f>
        <v/>
      </c>
      <c r="L365" s="47">
        <f>COUNTIFS(Accident_Events!$B$5:$B$4031,B365,Accident_Events!$G$5:$G$4031,2)</f>
        <v/>
      </c>
      <c r="M365" s="47">
        <f>COUNTIFS(Accident_Events!$B$5:$B$4031,B365,Accident_Events!$G$5:$G$4031,3)</f>
        <v/>
      </c>
      <c r="N365" s="167">
        <f>K365*Sources!$F$24</f>
        <v/>
      </c>
      <c r="O365" s="167">
        <f>L365*Sources!$F$25</f>
        <v/>
      </c>
      <c r="P365" s="167">
        <f>M365*Sources!$F$26</f>
        <v/>
      </c>
      <c r="Q365" s="168">
        <f>SUM(N365:P365)</f>
        <v/>
      </c>
      <c r="R365" s="167">
        <f>Q365/Sources!$C$6</f>
        <v/>
      </c>
      <c r="S365" s="48" t="inlineStr">
        <is>
          <t>Major arterial road</t>
        </is>
      </c>
      <c r="T365" s="48" t="inlineStr">
        <is>
          <t>Junction</t>
        </is>
      </c>
      <c r="U365" s="48" t="n">
        <v>3</v>
      </c>
      <c r="V365" s="48" t="inlineStr">
        <is>
          <t>yes</t>
        </is>
      </c>
      <c r="W365" s="48" t="inlineStr">
        <is>
          <t>yes</t>
        </is>
      </c>
      <c r="X365" s="48" t="inlineStr">
        <is>
          <t>not found</t>
        </is>
      </c>
      <c r="Y365" s="48" t="inlineStr">
        <is>
          <t>not found</t>
        </is>
      </c>
      <c r="Z365" s="53" t="inlineStr">
        <is>
          <t>B</t>
        </is>
      </c>
      <c r="AA365" s="53" t="inlineStr">
        <is>
          <t>Standard road area/main or collector road, or up to 3 lanes → cost class B.</t>
        </is>
      </c>
      <c r="AB365" s="168">
        <f>Sources!$C$17</f>
        <v/>
      </c>
      <c r="AC365" s="169">
        <f>Sources!$C$7</f>
        <v/>
      </c>
      <c r="AD365" s="170">
        <f>Sources!$C$8</f>
        <v/>
      </c>
      <c r="AE365" s="169">
        <f>Sources!$C$9</f>
        <v/>
      </c>
      <c r="AF365" s="167">
        <f>R365*AC365*Sources!$C$13</f>
        <v/>
      </c>
      <c r="AG365" s="168">
        <f>R365*AD365*Sources!$C$13</f>
        <v/>
      </c>
      <c r="AH365" s="167">
        <f>R365*AE365*Sources!$C$13</f>
        <v/>
      </c>
      <c r="AI365" s="47">
        <f>1+COUNTIFS($D$7:$D$406,D365,$Q$7:$Q$406,"&gt;"&amp;Q365)</f>
        <v/>
      </c>
      <c r="AJ365" s="47">
        <f>COUNTIF($D$7:$D$406,D365)</f>
        <v/>
      </c>
      <c r="AK365" s="168">
        <f>SUMIF($D$7:$D$406,D365,$Q$7:$Q$406)</f>
        <v/>
      </c>
      <c r="AL365" s="48" t="inlineStr">
        <is>
          <t>https://www.openstreetmap.org/?mlat=51.1730723&amp;mlon=14.4371714#map=19/51.1730723/14.4371714</t>
        </is>
      </c>
    </row>
    <row r="366" ht="15" customHeight="1" s="94">
      <c r="A366" s="47" t="n">
        <v>360</v>
      </c>
      <c r="B366" s="48" t="inlineStr">
        <is>
          <t>O0123</t>
        </is>
      </c>
      <c r="C366" s="48" t="inlineStr">
        <is>
          <t>Zschopauer Straße / Gutenbergstraße</t>
        </is>
      </c>
      <c r="D366" s="48" t="inlineStr">
        <is>
          <t>Abendoberschule Chemnitz</t>
        </is>
      </c>
      <c r="E366" s="48" t="inlineStr">
        <is>
          <t>Vettersstraße 34, 09126 Chemnitz</t>
        </is>
      </c>
      <c r="F366" s="48" t="inlineStr">
        <is>
          <t>Chemnitz</t>
        </is>
      </c>
      <c r="G366" s="165" t="n">
        <v>397.7</v>
      </c>
      <c r="H366" s="166" t="n">
        <v>12.936385635</v>
      </c>
      <c r="I366" s="166" t="n">
        <v>50.8220898710001</v>
      </c>
      <c r="J366" s="47">
        <f>COUNTIF(Accident_Events!$B$5:$B$4031,B366)</f>
        <v/>
      </c>
      <c r="K366" s="47">
        <f>COUNTIFS(Accident_Events!$B$5:$B$4031,B366,Accident_Events!$G$5:$G$4031,1)</f>
        <v/>
      </c>
      <c r="L366" s="47">
        <f>COUNTIFS(Accident_Events!$B$5:$B$4031,B366,Accident_Events!$G$5:$G$4031,2)</f>
        <v/>
      </c>
      <c r="M366" s="47">
        <f>COUNTIFS(Accident_Events!$B$5:$B$4031,B366,Accident_Events!$G$5:$G$4031,3)</f>
        <v/>
      </c>
      <c r="N366" s="167">
        <f>K366*Sources!$F$24</f>
        <v/>
      </c>
      <c r="O366" s="167">
        <f>L366*Sources!$F$25</f>
        <v/>
      </c>
      <c r="P366" s="167">
        <f>M366*Sources!$F$26</f>
        <v/>
      </c>
      <c r="Q366" s="168">
        <f>SUM(N366:P366)</f>
        <v/>
      </c>
      <c r="R366" s="167">
        <f>Q366/Sources!$C$6</f>
        <v/>
      </c>
      <c r="S366" s="48" t="inlineStr">
        <is>
          <t>Major arterial road</t>
        </is>
      </c>
      <c r="T366" s="48" t="inlineStr">
        <is>
          <t>Junction</t>
        </is>
      </c>
      <c r="U366" s="48" t="n">
        <v>2</v>
      </c>
      <c r="V366" s="48" t="inlineStr">
        <is>
          <t>not found</t>
        </is>
      </c>
      <c r="W366" s="48" t="inlineStr">
        <is>
          <t>not found</t>
        </is>
      </c>
      <c r="X366" s="48" t="inlineStr">
        <is>
          <t>not found</t>
        </is>
      </c>
      <c r="Y366" s="48" t="inlineStr">
        <is>
          <t>yes</t>
        </is>
      </c>
      <c r="Z366" s="53" t="inlineStr">
        <is>
          <t>B</t>
        </is>
      </c>
      <c r="AA366" s="53" t="inlineStr">
        <is>
          <t>Standard road area/main or collector road, or up to 3 lanes → cost class B.</t>
        </is>
      </c>
      <c r="AB366" s="168">
        <f>Sources!$C$17</f>
        <v/>
      </c>
      <c r="AC366" s="169">
        <f>Sources!$C$7</f>
        <v/>
      </c>
      <c r="AD366" s="170">
        <f>Sources!$C$8</f>
        <v/>
      </c>
      <c r="AE366" s="169">
        <f>Sources!$C$9</f>
        <v/>
      </c>
      <c r="AF366" s="167">
        <f>R366*AC366*Sources!$C$13</f>
        <v/>
      </c>
      <c r="AG366" s="168">
        <f>R366*AD366*Sources!$C$13</f>
        <v/>
      </c>
      <c r="AH366" s="167">
        <f>R366*AE366*Sources!$C$13</f>
        <v/>
      </c>
      <c r="AI366" s="47">
        <f>1+COUNTIFS($D$7:$D$406,D366,$Q$7:$Q$406,"&gt;"&amp;Q366)</f>
        <v/>
      </c>
      <c r="AJ366" s="47">
        <f>COUNTIF($D$7:$D$406,D366)</f>
        <v/>
      </c>
      <c r="AK366" s="168">
        <f>SUMIF($D$7:$D$406,D366,$Q$7:$Q$406)</f>
        <v/>
      </c>
      <c r="AL366" s="48" t="inlineStr">
        <is>
          <t>https://www.openstreetmap.org/?mlat=50.8220899&amp;mlon=12.9363856#map=19/50.8220899/12.9363856</t>
        </is>
      </c>
    </row>
    <row r="367" ht="15" customHeight="1" s="94">
      <c r="A367" s="47" t="n">
        <v>361</v>
      </c>
      <c r="B367" s="48" t="inlineStr">
        <is>
          <t>O0145</t>
        </is>
      </c>
      <c r="C367" s="48" t="inlineStr">
        <is>
          <t>Zschopauer Straße / Lutherstraße</t>
        </is>
      </c>
      <c r="D367" s="48" t="inlineStr">
        <is>
          <t>Berufliches Schulzentrum für Wirtschaft und Verwaltung Chemnitz</t>
        </is>
      </c>
      <c r="E367" s="48" t="inlineStr">
        <is>
          <t>Kanzlerstraße 9, 09112 Chemnitz</t>
        </is>
      </c>
      <c r="F367" s="48" t="inlineStr">
        <is>
          <t>Chemnitz</t>
        </is>
      </c>
      <c r="G367" s="165" t="n">
        <v>366.8</v>
      </c>
      <c r="H367" s="166" t="n">
        <v>12.9321405150001</v>
      </c>
      <c r="I367" s="166" t="n">
        <v>50.8236351280001</v>
      </c>
      <c r="J367" s="47">
        <f>COUNTIF(Accident_Events!$B$5:$B$4031,B367)</f>
        <v/>
      </c>
      <c r="K367" s="47">
        <f>COUNTIFS(Accident_Events!$B$5:$B$4031,B367,Accident_Events!$G$5:$G$4031,1)</f>
        <v/>
      </c>
      <c r="L367" s="47">
        <f>COUNTIFS(Accident_Events!$B$5:$B$4031,B367,Accident_Events!$G$5:$G$4031,2)</f>
        <v/>
      </c>
      <c r="M367" s="47">
        <f>COUNTIFS(Accident_Events!$B$5:$B$4031,B367,Accident_Events!$G$5:$G$4031,3)</f>
        <v/>
      </c>
      <c r="N367" s="167">
        <f>K367*Sources!$F$24</f>
        <v/>
      </c>
      <c r="O367" s="167">
        <f>L367*Sources!$F$25</f>
        <v/>
      </c>
      <c r="P367" s="167">
        <f>M367*Sources!$F$26</f>
        <v/>
      </c>
      <c r="Q367" s="168">
        <f>SUM(N367:P367)</f>
        <v/>
      </c>
      <c r="R367" s="167">
        <f>Q367/Sources!$C$6</f>
        <v/>
      </c>
      <c r="S367" s="48" t="inlineStr">
        <is>
          <t>Major arterial road</t>
        </is>
      </c>
      <c r="T367" s="48" t="inlineStr">
        <is>
          <t>Junction</t>
        </is>
      </c>
      <c r="U367" s="48" t="n">
        <v>3</v>
      </c>
      <c r="V367" s="48" t="inlineStr">
        <is>
          <t>yes</t>
        </is>
      </c>
      <c r="W367" s="48" t="inlineStr">
        <is>
          <t>yes</t>
        </is>
      </c>
      <c r="X367" s="48" t="inlineStr">
        <is>
          <t>not found</t>
        </is>
      </c>
      <c r="Y367" s="48" t="inlineStr">
        <is>
          <t>yes</t>
        </is>
      </c>
      <c r="Z367" s="53" t="inlineStr">
        <is>
          <t>B</t>
        </is>
      </c>
      <c r="AA367" s="53" t="inlineStr">
        <is>
          <t>Standard road area/main or collector road, or up to 3 lanes → cost class B.</t>
        </is>
      </c>
      <c r="AB367" s="168">
        <f>Sources!$C$17</f>
        <v/>
      </c>
      <c r="AC367" s="169">
        <f>Sources!$C$7</f>
        <v/>
      </c>
      <c r="AD367" s="170">
        <f>Sources!$C$8</f>
        <v/>
      </c>
      <c r="AE367" s="169">
        <f>Sources!$C$9</f>
        <v/>
      </c>
      <c r="AF367" s="167">
        <f>R367*AC367*Sources!$C$13</f>
        <v/>
      </c>
      <c r="AG367" s="168">
        <f>R367*AD367*Sources!$C$13</f>
        <v/>
      </c>
      <c r="AH367" s="167">
        <f>R367*AE367*Sources!$C$13</f>
        <v/>
      </c>
      <c r="AI367" s="47">
        <f>1+COUNTIFS($D$7:$D$406,D367,$Q$7:$Q$406,"&gt;"&amp;Q367)</f>
        <v/>
      </c>
      <c r="AJ367" s="47">
        <f>COUNTIF($D$7:$D$406,D367)</f>
        <v/>
      </c>
      <c r="AK367" s="168">
        <f>SUMIF($D$7:$D$406,D367,$Q$7:$Q$406)</f>
        <v/>
      </c>
      <c r="AL367" s="48" t="inlineStr">
        <is>
          <t>https://www.openstreetmap.org/?mlat=50.8236351&amp;mlon=12.9321405#map=19/50.8236351/12.9321405</t>
        </is>
      </c>
    </row>
    <row r="368" ht="15" customHeight="1" s="94">
      <c r="A368" s="47" t="n">
        <v>362</v>
      </c>
      <c r="B368" s="48" t="inlineStr">
        <is>
          <t>O0157</t>
        </is>
      </c>
      <c r="C368" s="48" t="inlineStr">
        <is>
          <t>Bernsbachplatz / Bernsdorfer Straße</t>
        </is>
      </c>
      <c r="D368" s="48" t="inlineStr">
        <is>
          <t>Berufsbildende Schule "Gerd Condé" Berufsschule der F+U Sachsen gGmbH (Schule in freier Trägerschaft)</t>
        </is>
      </c>
      <c r="E368" s="48" t="inlineStr">
        <is>
          <t>Stollberger Straße 40, 09119 Chemnitz</t>
        </is>
      </c>
      <c r="F368" s="48" t="inlineStr">
        <is>
          <t>Chemnitz</t>
        </is>
      </c>
      <c r="G368" s="165" t="n">
        <v>313.7</v>
      </c>
      <c r="H368" s="166" t="n">
        <v>12.9261957890001</v>
      </c>
      <c r="I368" s="166" t="n">
        <v>50.8255115420001</v>
      </c>
      <c r="J368" s="47">
        <f>COUNTIF(Accident_Events!$B$5:$B$4031,B368)</f>
        <v/>
      </c>
      <c r="K368" s="47">
        <f>COUNTIFS(Accident_Events!$B$5:$B$4031,B368,Accident_Events!$G$5:$G$4031,1)</f>
        <v/>
      </c>
      <c r="L368" s="47">
        <f>COUNTIFS(Accident_Events!$B$5:$B$4031,B368,Accident_Events!$G$5:$G$4031,2)</f>
        <v/>
      </c>
      <c r="M368" s="47">
        <f>COUNTIFS(Accident_Events!$B$5:$B$4031,B368,Accident_Events!$G$5:$G$4031,3)</f>
        <v/>
      </c>
      <c r="N368" s="167">
        <f>K368*Sources!$F$24</f>
        <v/>
      </c>
      <c r="O368" s="167">
        <f>L368*Sources!$F$25</f>
        <v/>
      </c>
      <c r="P368" s="167">
        <f>M368*Sources!$F$26</f>
        <v/>
      </c>
      <c r="Q368" s="168">
        <f>SUM(N368:P368)</f>
        <v/>
      </c>
      <c r="R368" s="167">
        <f>Q368/Sources!$C$6</f>
        <v/>
      </c>
      <c r="S368" s="48" t="inlineStr">
        <is>
          <t>Major arterial road</t>
        </is>
      </c>
      <c r="T368" s="48" t="inlineStr">
        <is>
          <t>Junction</t>
        </is>
      </c>
      <c r="U368" s="48" t="n">
        <v>3</v>
      </c>
      <c r="V368" s="48" t="inlineStr">
        <is>
          <t>yes</t>
        </is>
      </c>
      <c r="W368" s="48" t="inlineStr">
        <is>
          <t>yes</t>
        </is>
      </c>
      <c r="X368" s="48" t="inlineStr">
        <is>
          <t>not found</t>
        </is>
      </c>
      <c r="Y368" s="48" t="inlineStr">
        <is>
          <t>yes</t>
        </is>
      </c>
      <c r="Z368" s="53" t="inlineStr">
        <is>
          <t>B</t>
        </is>
      </c>
      <c r="AA368" s="53" t="inlineStr">
        <is>
          <t>Standard road area/main or collector road, or up to 3 lanes → cost class B.</t>
        </is>
      </c>
      <c r="AB368" s="168">
        <f>Sources!$C$17</f>
        <v/>
      </c>
      <c r="AC368" s="169">
        <f>Sources!$C$7</f>
        <v/>
      </c>
      <c r="AD368" s="170">
        <f>Sources!$C$8</f>
        <v/>
      </c>
      <c r="AE368" s="169">
        <f>Sources!$C$9</f>
        <v/>
      </c>
      <c r="AF368" s="167">
        <f>R368*AC368*Sources!$C$13</f>
        <v/>
      </c>
      <c r="AG368" s="168">
        <f>R368*AD368*Sources!$C$13</f>
        <v/>
      </c>
      <c r="AH368" s="167">
        <f>R368*AE368*Sources!$C$13</f>
        <v/>
      </c>
      <c r="AI368" s="47">
        <f>1+COUNTIFS($D$7:$D$406,D368,$Q$7:$Q$406,"&gt;"&amp;Q368)</f>
        <v/>
      </c>
      <c r="AJ368" s="47">
        <f>COUNTIF($D$7:$D$406,D368)</f>
        <v/>
      </c>
      <c r="AK368" s="168">
        <f>SUMIF($D$7:$D$406,D368,$Q$7:$Q$406)</f>
        <v/>
      </c>
      <c r="AL368" s="48" t="inlineStr">
        <is>
          <t>https://www.openstreetmap.org/?mlat=50.8255115&amp;mlon=12.9261958#map=19/50.8255115/12.9261958</t>
        </is>
      </c>
    </row>
    <row r="369" ht="15" customHeight="1" s="94">
      <c r="A369" s="47" t="n">
        <v>363</v>
      </c>
      <c r="B369" s="48" t="inlineStr">
        <is>
          <t>O0251</t>
        </is>
      </c>
      <c r="C369" s="48" t="inlineStr">
        <is>
          <t>Helbersdorfer Straße / Friedrich-Hähnel-Straße</t>
        </is>
      </c>
      <c r="D369" s="48" t="inlineStr">
        <is>
          <t>Sonderpädagogisches Förderzentrum "Johannes Trüper", Schule mit dem Förderschwerpunkt emotionale und soziale Entwicklung</t>
        </is>
      </c>
      <c r="E369" s="48" t="inlineStr">
        <is>
          <t>Scheffelstraße 18, 09120 Chemnitz</t>
        </is>
      </c>
      <c r="F369" s="48" t="inlineStr">
        <is>
          <t>Chemnitz</t>
        </is>
      </c>
      <c r="G369" s="165" t="n">
        <v>188.5</v>
      </c>
      <c r="H369" s="166" t="n">
        <v>12.8977978780001</v>
      </c>
      <c r="I369" s="166" t="n">
        <v>50.8050804640001</v>
      </c>
      <c r="J369" s="47">
        <f>COUNTIF(Accident_Events!$B$5:$B$4031,B369)</f>
        <v/>
      </c>
      <c r="K369" s="47">
        <f>COUNTIFS(Accident_Events!$B$5:$B$4031,B369,Accident_Events!$G$5:$G$4031,1)</f>
        <v/>
      </c>
      <c r="L369" s="47">
        <f>COUNTIFS(Accident_Events!$B$5:$B$4031,B369,Accident_Events!$G$5:$G$4031,2)</f>
        <v/>
      </c>
      <c r="M369" s="47">
        <f>COUNTIFS(Accident_Events!$B$5:$B$4031,B369,Accident_Events!$G$5:$G$4031,3)</f>
        <v/>
      </c>
      <c r="N369" s="167">
        <f>K369*Sources!$F$24</f>
        <v/>
      </c>
      <c r="O369" s="167">
        <f>L369*Sources!$F$25</f>
        <v/>
      </c>
      <c r="P369" s="167">
        <f>M369*Sources!$F$26</f>
        <v/>
      </c>
      <c r="Q369" s="168">
        <f>SUM(N369:P369)</f>
        <v/>
      </c>
      <c r="R369" s="167">
        <f>Q369/Sources!$C$6</f>
        <v/>
      </c>
      <c r="S369" s="48" t="inlineStr">
        <is>
          <t>Collector/connecting road</t>
        </is>
      </c>
      <c r="T369" s="48" t="inlineStr">
        <is>
          <t>Junction</t>
        </is>
      </c>
      <c r="U369" s="48" t="n">
        <v>2</v>
      </c>
      <c r="V369" s="48" t="inlineStr">
        <is>
          <t>not found</t>
        </is>
      </c>
      <c r="W369" s="48" t="inlineStr">
        <is>
          <t>not found</t>
        </is>
      </c>
      <c r="X369" s="48" t="inlineStr">
        <is>
          <t>not found</t>
        </is>
      </c>
      <c r="Y369" s="48" t="inlineStr">
        <is>
          <t>not found</t>
        </is>
      </c>
      <c r="Z369" s="53" t="inlineStr">
        <is>
          <t>B</t>
        </is>
      </c>
      <c r="AA369" s="53" t="inlineStr">
        <is>
          <t>Standard road area/main or collector road, or up to 3 lanes → cost class B.</t>
        </is>
      </c>
      <c r="AB369" s="168">
        <f>Sources!$C$17</f>
        <v/>
      </c>
      <c r="AC369" s="169">
        <f>Sources!$C$7</f>
        <v/>
      </c>
      <c r="AD369" s="170">
        <f>Sources!$C$8</f>
        <v/>
      </c>
      <c r="AE369" s="169">
        <f>Sources!$C$9</f>
        <v/>
      </c>
      <c r="AF369" s="167">
        <f>R369*AC369*Sources!$C$13</f>
        <v/>
      </c>
      <c r="AG369" s="168">
        <f>R369*AD369*Sources!$C$13</f>
        <v/>
      </c>
      <c r="AH369" s="167">
        <f>R369*AE369*Sources!$C$13</f>
        <v/>
      </c>
      <c r="AI369" s="47">
        <f>1+COUNTIFS($D$7:$D$406,D369,$Q$7:$Q$406,"&gt;"&amp;Q369)</f>
        <v/>
      </c>
      <c r="AJ369" s="47">
        <f>COUNTIF($D$7:$D$406,D369)</f>
        <v/>
      </c>
      <c r="AK369" s="168">
        <f>SUMIF($D$7:$D$406,D369,$Q$7:$Q$406)</f>
        <v/>
      </c>
      <c r="AL369" s="48" t="inlineStr">
        <is>
          <t>https://www.openstreetmap.org/?mlat=50.8050805&amp;mlon=12.8977979#map=19/50.8050805/12.8977979</t>
        </is>
      </c>
    </row>
    <row r="370" ht="15" customHeight="1" s="94">
      <c r="A370" s="47" t="n">
        <v>364</v>
      </c>
      <c r="B370" s="48" t="inlineStr">
        <is>
          <t>O0275</t>
        </is>
      </c>
      <c r="C370" s="48" t="inlineStr">
        <is>
          <t>Ravensburger Platz / Hauptstraße</t>
        </is>
      </c>
      <c r="D370" s="48" t="inlineStr">
        <is>
          <t>Leonhard-Frank-Oberschule</t>
        </is>
      </c>
      <c r="E370" s="48" t="inlineStr">
        <is>
          <t>Hauptstraße 6, 01640 Coswig</t>
        </is>
      </c>
      <c r="F370" s="48" t="inlineStr">
        <is>
          <t>Coswig</t>
        </is>
      </c>
      <c r="G370" s="165" t="n">
        <v>51.2</v>
      </c>
      <c r="H370" s="166" t="n">
        <v>13.580529041</v>
      </c>
      <c r="I370" s="166" t="n">
        <v>51.125830051</v>
      </c>
      <c r="J370" s="47">
        <f>COUNTIF(Accident_Events!$B$5:$B$4031,B370)</f>
        <v/>
      </c>
      <c r="K370" s="47">
        <f>COUNTIFS(Accident_Events!$B$5:$B$4031,B370,Accident_Events!$G$5:$G$4031,1)</f>
        <v/>
      </c>
      <c r="L370" s="47">
        <f>COUNTIFS(Accident_Events!$B$5:$B$4031,B370,Accident_Events!$G$5:$G$4031,2)</f>
        <v/>
      </c>
      <c r="M370" s="47">
        <f>COUNTIFS(Accident_Events!$B$5:$B$4031,B370,Accident_Events!$G$5:$G$4031,3)</f>
        <v/>
      </c>
      <c r="N370" s="167">
        <f>K370*Sources!$F$24</f>
        <v/>
      </c>
      <c r="O370" s="167">
        <f>L370*Sources!$F$25</f>
        <v/>
      </c>
      <c r="P370" s="167">
        <f>M370*Sources!$F$26</f>
        <v/>
      </c>
      <c r="Q370" s="168">
        <f>SUM(N370:P370)</f>
        <v/>
      </c>
      <c r="R370" s="167">
        <f>Q370/Sources!$C$6</f>
        <v/>
      </c>
      <c r="S370" s="48" t="inlineStr">
        <is>
          <t>Important main/connecting road</t>
        </is>
      </c>
      <c r="T370" s="48" t="inlineStr">
        <is>
          <t>Junction</t>
        </is>
      </c>
      <c r="U370" s="48" t="n">
        <v>2</v>
      </c>
      <c r="V370" s="48" t="inlineStr">
        <is>
          <t>yes</t>
        </is>
      </c>
      <c r="W370" s="48" t="inlineStr">
        <is>
          <t>yes</t>
        </is>
      </c>
      <c r="X370" s="48" t="inlineStr">
        <is>
          <t>not found</t>
        </is>
      </c>
      <c r="Y370" s="48" t="inlineStr">
        <is>
          <t>not found</t>
        </is>
      </c>
      <c r="Z370" s="53" t="inlineStr">
        <is>
          <t>B</t>
        </is>
      </c>
      <c r="AA370" s="53" t="inlineStr">
        <is>
          <t>Standard road area/main or collector road, or up to 3 lanes → cost class B.</t>
        </is>
      </c>
      <c r="AB370" s="168">
        <f>Sources!$C$17</f>
        <v/>
      </c>
      <c r="AC370" s="169">
        <f>Sources!$C$7</f>
        <v/>
      </c>
      <c r="AD370" s="170">
        <f>Sources!$C$8</f>
        <v/>
      </c>
      <c r="AE370" s="169">
        <f>Sources!$C$9</f>
        <v/>
      </c>
      <c r="AF370" s="167">
        <f>R370*AC370*Sources!$C$13</f>
        <v/>
      </c>
      <c r="AG370" s="168">
        <f>R370*AD370*Sources!$C$13</f>
        <v/>
      </c>
      <c r="AH370" s="167">
        <f>R370*AE370*Sources!$C$13</f>
        <v/>
      </c>
      <c r="AI370" s="47">
        <f>1+COUNTIFS($D$7:$D$406,D370,$Q$7:$Q$406,"&gt;"&amp;Q370)</f>
        <v/>
      </c>
      <c r="AJ370" s="47">
        <f>COUNTIF($D$7:$D$406,D370)</f>
        <v/>
      </c>
      <c r="AK370" s="168">
        <f>SUMIF($D$7:$D$406,D370,$Q$7:$Q$406)</f>
        <v/>
      </c>
      <c r="AL370" s="48" t="inlineStr">
        <is>
          <t>https://www.openstreetmap.org/?mlat=51.1258301&amp;mlon=13.5805290#map=19/51.1258301/13.5805290</t>
        </is>
      </c>
    </row>
    <row r="371" ht="15" customHeight="1" s="94">
      <c r="A371" s="47" t="n">
        <v>365</v>
      </c>
      <c r="B371" s="48" t="inlineStr">
        <is>
          <t>O0315</t>
        </is>
      </c>
      <c r="C371" s="48" t="inlineStr">
        <is>
          <t>Prießnitzstraße / Bischofsweg</t>
        </is>
      </c>
      <c r="D371" s="48" t="inlineStr">
        <is>
          <t>103. Grundschule Dresden "Unterm Regenbogen"</t>
        </is>
      </c>
      <c r="E371" s="48" t="inlineStr">
        <is>
          <t>Hohnsteiner Straße 8, 01099 Dresden</t>
        </is>
      </c>
      <c r="F371" s="48" t="inlineStr">
        <is>
          <t>Dresden</t>
        </is>
      </c>
      <c r="G371" s="165" t="n">
        <v>229.7</v>
      </c>
      <c r="H371" s="166" t="n">
        <v>13.7610996110001</v>
      </c>
      <c r="I371" s="166" t="n">
        <v>51.06818891</v>
      </c>
      <c r="J371" s="47">
        <f>COUNTIF(Accident_Events!$B$5:$B$4031,B371)</f>
        <v/>
      </c>
      <c r="K371" s="47">
        <f>COUNTIFS(Accident_Events!$B$5:$B$4031,B371,Accident_Events!$G$5:$G$4031,1)</f>
        <v/>
      </c>
      <c r="L371" s="47">
        <f>COUNTIFS(Accident_Events!$B$5:$B$4031,B371,Accident_Events!$G$5:$G$4031,2)</f>
        <v/>
      </c>
      <c r="M371" s="47">
        <f>COUNTIFS(Accident_Events!$B$5:$B$4031,B371,Accident_Events!$G$5:$G$4031,3)</f>
        <v/>
      </c>
      <c r="N371" s="167">
        <f>K371*Sources!$F$24</f>
        <v/>
      </c>
      <c r="O371" s="167">
        <f>L371*Sources!$F$25</f>
        <v/>
      </c>
      <c r="P371" s="167">
        <f>M371*Sources!$F$26</f>
        <v/>
      </c>
      <c r="Q371" s="168">
        <f>SUM(N371:P371)</f>
        <v/>
      </c>
      <c r="R371" s="167">
        <f>Q371/Sources!$C$6</f>
        <v/>
      </c>
      <c r="S371" s="48" t="inlineStr">
        <is>
          <t>Collector/connecting road</t>
        </is>
      </c>
      <c r="T371" s="48" t="inlineStr">
        <is>
          <t>Junction</t>
        </is>
      </c>
      <c r="U371" s="48" t="n">
        <v>2</v>
      </c>
      <c r="V371" s="48" t="inlineStr">
        <is>
          <t>not found</t>
        </is>
      </c>
      <c r="W371" s="48" t="inlineStr">
        <is>
          <t>not found</t>
        </is>
      </c>
      <c r="X371" s="48" t="inlineStr">
        <is>
          <t>not found</t>
        </is>
      </c>
      <c r="Y371" s="48" t="inlineStr">
        <is>
          <t>not found</t>
        </is>
      </c>
      <c r="Z371" s="53" t="inlineStr">
        <is>
          <t>B</t>
        </is>
      </c>
      <c r="AA371" s="53" t="inlineStr">
        <is>
          <t>Standard road area/main or collector road, or up to 3 lanes → cost class B.</t>
        </is>
      </c>
      <c r="AB371" s="168">
        <f>Sources!$C$17</f>
        <v/>
      </c>
      <c r="AC371" s="169">
        <f>Sources!$C$7</f>
        <v/>
      </c>
      <c r="AD371" s="170">
        <f>Sources!$C$8</f>
        <v/>
      </c>
      <c r="AE371" s="169">
        <f>Sources!$C$9</f>
        <v/>
      </c>
      <c r="AF371" s="167">
        <f>R371*AC371*Sources!$C$13</f>
        <v/>
      </c>
      <c r="AG371" s="168">
        <f>R371*AD371*Sources!$C$13</f>
        <v/>
      </c>
      <c r="AH371" s="167">
        <f>R371*AE371*Sources!$C$13</f>
        <v/>
      </c>
      <c r="AI371" s="47">
        <f>1+COUNTIFS($D$7:$D$406,D371,$Q$7:$Q$406,"&gt;"&amp;Q371)</f>
        <v/>
      </c>
      <c r="AJ371" s="47">
        <f>COUNTIF($D$7:$D$406,D371)</f>
        <v/>
      </c>
      <c r="AK371" s="168">
        <f>SUMIF($D$7:$D$406,D371,$Q$7:$Q$406)</f>
        <v/>
      </c>
      <c r="AL371" s="48" t="inlineStr">
        <is>
          <t>https://www.openstreetmap.org/?mlat=51.0681889&amp;mlon=13.7610996#map=19/51.0681889/13.7610996</t>
        </is>
      </c>
    </row>
    <row r="372" ht="15" customHeight="1" s="94">
      <c r="A372" s="47" t="n">
        <v>366</v>
      </c>
      <c r="B372" s="48" t="inlineStr">
        <is>
          <t>O0464</t>
        </is>
      </c>
      <c r="C372" s="48" t="inlineStr">
        <is>
          <t>Tharandter Straße / Fritz-Schulze-Straße</t>
        </is>
      </c>
      <c r="D372" s="48" t="inlineStr">
        <is>
          <t>39. Grundschule Dresden</t>
        </is>
      </c>
      <c r="E372" s="48" t="inlineStr">
        <is>
          <t>Schleiermacherstraße 8, 01187 Dresden</t>
        </is>
      </c>
      <c r="F372" s="48" t="inlineStr">
        <is>
          <t>Dresden</t>
        </is>
      </c>
      <c r="G372" s="165" t="n">
        <v>288.9</v>
      </c>
      <c r="H372" s="166" t="n">
        <v>13.7017209260001</v>
      </c>
      <c r="I372" s="166" t="n">
        <v>51.0308761590001</v>
      </c>
      <c r="J372" s="47">
        <f>COUNTIF(Accident_Events!$B$5:$B$4031,B372)</f>
        <v/>
      </c>
      <c r="K372" s="47">
        <f>COUNTIFS(Accident_Events!$B$5:$B$4031,B372,Accident_Events!$G$5:$G$4031,1)</f>
        <v/>
      </c>
      <c r="L372" s="47">
        <f>COUNTIFS(Accident_Events!$B$5:$B$4031,B372,Accident_Events!$G$5:$G$4031,2)</f>
        <v/>
      </c>
      <c r="M372" s="47">
        <f>COUNTIFS(Accident_Events!$B$5:$B$4031,B372,Accident_Events!$G$5:$G$4031,3)</f>
        <v/>
      </c>
      <c r="N372" s="167">
        <f>K372*Sources!$F$24</f>
        <v/>
      </c>
      <c r="O372" s="167">
        <f>L372*Sources!$F$25</f>
        <v/>
      </c>
      <c r="P372" s="167">
        <f>M372*Sources!$F$26</f>
        <v/>
      </c>
      <c r="Q372" s="168">
        <f>SUM(N372:P372)</f>
        <v/>
      </c>
      <c r="R372" s="167">
        <f>Q372/Sources!$C$6</f>
        <v/>
      </c>
      <c r="S372" s="48" t="inlineStr">
        <is>
          <t>Important main/connecting road</t>
        </is>
      </c>
      <c r="T372" s="48" t="inlineStr">
        <is>
          <t>Junction</t>
        </is>
      </c>
      <c r="U372" s="48" t="n">
        <v>2</v>
      </c>
      <c r="V372" s="48" t="inlineStr">
        <is>
          <t>not found</t>
        </is>
      </c>
      <c r="W372" s="48" t="inlineStr">
        <is>
          <t>yes</t>
        </is>
      </c>
      <c r="X372" s="48" t="inlineStr">
        <is>
          <t>yes</t>
        </is>
      </c>
      <c r="Y372" s="48" t="inlineStr">
        <is>
          <t>yes</t>
        </is>
      </c>
      <c r="Z372" s="53" t="inlineStr">
        <is>
          <t>B</t>
        </is>
      </c>
      <c r="AA372" s="53" t="inlineStr">
        <is>
          <t>Standard road area/main or collector road, or up to 3 lanes → cost class B.</t>
        </is>
      </c>
      <c r="AB372" s="168">
        <f>Sources!$C$17</f>
        <v/>
      </c>
      <c r="AC372" s="169">
        <f>Sources!$C$7</f>
        <v/>
      </c>
      <c r="AD372" s="170">
        <f>Sources!$C$8</f>
        <v/>
      </c>
      <c r="AE372" s="169">
        <f>Sources!$C$9</f>
        <v/>
      </c>
      <c r="AF372" s="167">
        <f>R372*AC372*Sources!$C$13</f>
        <v/>
      </c>
      <c r="AG372" s="168">
        <f>R372*AD372*Sources!$C$13</f>
        <v/>
      </c>
      <c r="AH372" s="167">
        <f>R372*AE372*Sources!$C$13</f>
        <v/>
      </c>
      <c r="AI372" s="47">
        <f>1+COUNTIFS($D$7:$D$406,D372,$Q$7:$Q$406,"&gt;"&amp;Q372)</f>
        <v/>
      </c>
      <c r="AJ372" s="47">
        <f>COUNTIF($D$7:$D$406,D372)</f>
        <v/>
      </c>
      <c r="AK372" s="168">
        <f>SUMIF($D$7:$D$406,D372,$Q$7:$Q$406)</f>
        <v/>
      </c>
      <c r="AL372" s="48" t="inlineStr">
        <is>
          <t>https://www.openstreetmap.org/?mlat=51.0308762&amp;mlon=13.7017209#map=19/51.0308762/13.7017209</t>
        </is>
      </c>
    </row>
    <row r="373" ht="15" customHeight="1" s="94">
      <c r="A373" s="47" t="n">
        <v>367</v>
      </c>
      <c r="B373" s="48" t="inlineStr">
        <is>
          <t>O0503</t>
        </is>
      </c>
      <c r="C373" s="48" t="inlineStr">
        <is>
          <t>Bergmannstraße / Wittenberger Straße</t>
        </is>
      </c>
      <c r="D373" s="48" t="inlineStr">
        <is>
          <t>51. Grundschule Dresden "An den Platanen"</t>
        </is>
      </c>
      <c r="E373" s="48" t="inlineStr">
        <is>
          <t>Rosa-Menzer-Straße 24, 01309 Dresden</t>
        </is>
      </c>
      <c r="F373" s="48" t="inlineStr">
        <is>
          <t>Dresden</t>
        </is>
      </c>
      <c r="G373" s="165" t="n">
        <v>129.2</v>
      </c>
      <c r="H373" s="166" t="n">
        <v>13.7913658466667</v>
      </c>
      <c r="I373" s="166" t="n">
        <v>51.0467751336667</v>
      </c>
      <c r="J373" s="47">
        <f>COUNTIF(Accident_Events!$B$5:$B$4031,B373)</f>
        <v/>
      </c>
      <c r="K373" s="47">
        <f>COUNTIFS(Accident_Events!$B$5:$B$4031,B373,Accident_Events!$G$5:$G$4031,1)</f>
        <v/>
      </c>
      <c r="L373" s="47">
        <f>COUNTIFS(Accident_Events!$B$5:$B$4031,B373,Accident_Events!$G$5:$G$4031,2)</f>
        <v/>
      </c>
      <c r="M373" s="47">
        <f>COUNTIFS(Accident_Events!$B$5:$B$4031,B373,Accident_Events!$G$5:$G$4031,3)</f>
        <v/>
      </c>
      <c r="N373" s="167">
        <f>K373*Sources!$F$24</f>
        <v/>
      </c>
      <c r="O373" s="167">
        <f>L373*Sources!$F$25</f>
        <v/>
      </c>
      <c r="P373" s="167">
        <f>M373*Sources!$F$26</f>
        <v/>
      </c>
      <c r="Q373" s="168">
        <f>SUM(N373:P373)</f>
        <v/>
      </c>
      <c r="R373" s="167">
        <f>Q373/Sources!$C$6</f>
        <v/>
      </c>
      <c r="S373" s="48" t="inlineStr">
        <is>
          <t>Collector/connecting road</t>
        </is>
      </c>
      <c r="T373" s="48" t="inlineStr">
        <is>
          <t>Junction</t>
        </is>
      </c>
      <c r="U373" s="48" t="n">
        <v>2</v>
      </c>
      <c r="V373" s="48" t="inlineStr">
        <is>
          <t>not found</t>
        </is>
      </c>
      <c r="W373" s="48" t="inlineStr">
        <is>
          <t>not found</t>
        </is>
      </c>
      <c r="X373" s="48" t="inlineStr">
        <is>
          <t>not found</t>
        </is>
      </c>
      <c r="Y373" s="48" t="inlineStr">
        <is>
          <t>yes</t>
        </is>
      </c>
      <c r="Z373" s="53" t="inlineStr">
        <is>
          <t>B</t>
        </is>
      </c>
      <c r="AA373" s="53" t="inlineStr">
        <is>
          <t>Standard road area/main or collector road, or up to 3 lanes → cost class B.</t>
        </is>
      </c>
      <c r="AB373" s="168">
        <f>Sources!$C$17</f>
        <v/>
      </c>
      <c r="AC373" s="169">
        <f>Sources!$C$7</f>
        <v/>
      </c>
      <c r="AD373" s="170">
        <f>Sources!$C$8</f>
        <v/>
      </c>
      <c r="AE373" s="169">
        <f>Sources!$C$9</f>
        <v/>
      </c>
      <c r="AF373" s="167">
        <f>R373*AC373*Sources!$C$13</f>
        <v/>
      </c>
      <c r="AG373" s="168">
        <f>R373*AD373*Sources!$C$13</f>
        <v/>
      </c>
      <c r="AH373" s="167">
        <f>R373*AE373*Sources!$C$13</f>
        <v/>
      </c>
      <c r="AI373" s="47">
        <f>1+COUNTIFS($D$7:$D$406,D373,$Q$7:$Q$406,"&gt;"&amp;Q373)</f>
        <v/>
      </c>
      <c r="AJ373" s="47">
        <f>COUNTIF($D$7:$D$406,D373)</f>
        <v/>
      </c>
      <c r="AK373" s="168">
        <f>SUMIF($D$7:$D$406,D373,$Q$7:$Q$406)</f>
        <v/>
      </c>
      <c r="AL373" s="48" t="inlineStr">
        <is>
          <t>https://www.openstreetmap.org/?mlat=51.0467751&amp;mlon=13.7913658#map=19/51.0467751/13.7913658</t>
        </is>
      </c>
    </row>
    <row r="374" ht="15" customHeight="1" s="94">
      <c r="A374" s="47" t="n">
        <v>368</v>
      </c>
      <c r="B374" s="48" t="inlineStr">
        <is>
          <t>O0596</t>
        </is>
      </c>
      <c r="C374" s="48" t="inlineStr">
        <is>
          <t>Rietschelstraße / Terrassenufer</t>
        </is>
      </c>
      <c r="D374" s="48" t="inlineStr">
        <is>
          <t>Bertolt-Brecht-Gymnasium Dresden</t>
        </is>
      </c>
      <c r="E374" s="48" t="inlineStr">
        <is>
          <t>Terrassenufer 15, 01069 Dresden</t>
        </is>
      </c>
      <c r="F374" s="48" t="inlineStr">
        <is>
          <t>Dresden</t>
        </is>
      </c>
      <c r="G374" s="165" t="n">
        <v>192.2</v>
      </c>
      <c r="H374" s="166" t="n">
        <v>13.7521841760001</v>
      </c>
      <c r="I374" s="166" t="n">
        <v>51.0544200670001</v>
      </c>
      <c r="J374" s="47">
        <f>COUNTIF(Accident_Events!$B$5:$B$4031,B374)</f>
        <v/>
      </c>
      <c r="K374" s="47">
        <f>COUNTIFS(Accident_Events!$B$5:$B$4031,B374,Accident_Events!$G$5:$G$4031,1)</f>
        <v/>
      </c>
      <c r="L374" s="47">
        <f>COUNTIFS(Accident_Events!$B$5:$B$4031,B374,Accident_Events!$G$5:$G$4031,2)</f>
        <v/>
      </c>
      <c r="M374" s="47">
        <f>COUNTIFS(Accident_Events!$B$5:$B$4031,B374,Accident_Events!$G$5:$G$4031,3)</f>
        <v/>
      </c>
      <c r="N374" s="167">
        <f>K374*Sources!$F$24</f>
        <v/>
      </c>
      <c r="O374" s="167">
        <f>L374*Sources!$F$25</f>
        <v/>
      </c>
      <c r="P374" s="167">
        <f>M374*Sources!$F$26</f>
        <v/>
      </c>
      <c r="Q374" s="168">
        <f>SUM(N374:P374)</f>
        <v/>
      </c>
      <c r="R374" s="167">
        <f>Q374/Sources!$C$6</f>
        <v/>
      </c>
      <c r="S374" s="48" t="inlineStr">
        <is>
          <t>Important main/connecting road</t>
        </is>
      </c>
      <c r="T374" s="48" t="inlineStr">
        <is>
          <t>Junction</t>
        </is>
      </c>
      <c r="U374" s="48" t="n">
        <v>2</v>
      </c>
      <c r="V374" s="48" t="inlineStr">
        <is>
          <t>not found</t>
        </is>
      </c>
      <c r="W374" s="48" t="inlineStr">
        <is>
          <t>not found</t>
        </is>
      </c>
      <c r="X374" s="48" t="inlineStr">
        <is>
          <t>not found</t>
        </is>
      </c>
      <c r="Y374" s="48" t="inlineStr">
        <is>
          <t>yes</t>
        </is>
      </c>
      <c r="Z374" s="53" t="inlineStr">
        <is>
          <t>B</t>
        </is>
      </c>
      <c r="AA374" s="53" t="inlineStr">
        <is>
          <t>Standard road area/main or collector road, or up to 3 lanes → cost class B.</t>
        </is>
      </c>
      <c r="AB374" s="168">
        <f>Sources!$C$17</f>
        <v/>
      </c>
      <c r="AC374" s="169">
        <f>Sources!$C$7</f>
        <v/>
      </c>
      <c r="AD374" s="170">
        <f>Sources!$C$8</f>
        <v/>
      </c>
      <c r="AE374" s="169">
        <f>Sources!$C$9</f>
        <v/>
      </c>
      <c r="AF374" s="167">
        <f>R374*AC374*Sources!$C$13</f>
        <v/>
      </c>
      <c r="AG374" s="168">
        <f>R374*AD374*Sources!$C$13</f>
        <v/>
      </c>
      <c r="AH374" s="167">
        <f>R374*AE374*Sources!$C$13</f>
        <v/>
      </c>
      <c r="AI374" s="47">
        <f>1+COUNTIFS($D$7:$D$406,D374,$Q$7:$Q$406,"&gt;"&amp;Q374)</f>
        <v/>
      </c>
      <c r="AJ374" s="47">
        <f>COUNTIF($D$7:$D$406,D374)</f>
        <v/>
      </c>
      <c r="AK374" s="168">
        <f>SUMIF($D$7:$D$406,D374,$Q$7:$Q$406)</f>
        <v/>
      </c>
      <c r="AL374" s="48" t="inlineStr">
        <is>
          <t>https://www.openstreetmap.org/?mlat=51.0544201&amp;mlon=13.7521842#map=19/51.0544201/13.7521842</t>
        </is>
      </c>
    </row>
    <row r="375" ht="15" customHeight="1" s="94">
      <c r="A375" s="47" t="n">
        <v>369</v>
      </c>
      <c r="B375" s="48" t="inlineStr">
        <is>
          <t>O0670</t>
        </is>
      </c>
      <c r="C375" s="48" t="inlineStr">
        <is>
          <t>Hertelstraße / Käthe-Kollwitz-Ufer</t>
        </is>
      </c>
      <c r="D375" s="48" t="inlineStr">
        <is>
          <t>DAA Berufsfachschule für Pflegeberufe der Deutsche Angestellten-Akademie GmbH (Schule in freier Trägerschaft)</t>
        </is>
      </c>
      <c r="E375" s="48" t="inlineStr">
        <is>
          <t>Blumenstraße 80, 01307 Dresden</t>
        </is>
      </c>
      <c r="F375" s="48" t="inlineStr">
        <is>
          <t>Dresden</t>
        </is>
      </c>
      <c r="G375" s="165" t="n">
        <v>172.1</v>
      </c>
      <c r="H375" s="166" t="n">
        <v>13.7713687795001</v>
      </c>
      <c r="I375" s="166" t="n">
        <v>51.0603076245</v>
      </c>
      <c r="J375" s="47">
        <f>COUNTIF(Accident_Events!$B$5:$B$4031,B375)</f>
        <v/>
      </c>
      <c r="K375" s="47">
        <f>COUNTIFS(Accident_Events!$B$5:$B$4031,B375,Accident_Events!$G$5:$G$4031,1)</f>
        <v/>
      </c>
      <c r="L375" s="47">
        <f>COUNTIFS(Accident_Events!$B$5:$B$4031,B375,Accident_Events!$G$5:$G$4031,2)</f>
        <v/>
      </c>
      <c r="M375" s="47">
        <f>COUNTIFS(Accident_Events!$B$5:$B$4031,B375,Accident_Events!$G$5:$G$4031,3)</f>
        <v/>
      </c>
      <c r="N375" s="167">
        <f>K375*Sources!$F$24</f>
        <v/>
      </c>
      <c r="O375" s="167">
        <f>L375*Sources!$F$25</f>
        <v/>
      </c>
      <c r="P375" s="167">
        <f>M375*Sources!$F$26</f>
        <v/>
      </c>
      <c r="Q375" s="168">
        <f>SUM(N375:P375)</f>
        <v/>
      </c>
      <c r="R375" s="167">
        <f>Q375/Sources!$C$6</f>
        <v/>
      </c>
      <c r="S375" s="48" t="inlineStr">
        <is>
          <t>Important main/connecting road</t>
        </is>
      </c>
      <c r="T375" s="48" t="inlineStr">
        <is>
          <t>Junction</t>
        </is>
      </c>
      <c r="U375" s="48" t="n">
        <v>2</v>
      </c>
      <c r="V375" s="48" t="inlineStr">
        <is>
          <t>not found</t>
        </is>
      </c>
      <c r="W375" s="48" t="inlineStr">
        <is>
          <t>yes</t>
        </is>
      </c>
      <c r="X375" s="48" t="inlineStr">
        <is>
          <t>not found</t>
        </is>
      </c>
      <c r="Y375" s="48" t="inlineStr">
        <is>
          <t>yes</t>
        </is>
      </c>
      <c r="Z375" s="53" t="inlineStr">
        <is>
          <t>B</t>
        </is>
      </c>
      <c r="AA375" s="53" t="inlineStr">
        <is>
          <t>Standard road area/main or collector road, or up to 3 lanes → cost class B.</t>
        </is>
      </c>
      <c r="AB375" s="168">
        <f>Sources!$C$17</f>
        <v/>
      </c>
      <c r="AC375" s="169">
        <f>Sources!$C$7</f>
        <v/>
      </c>
      <c r="AD375" s="170">
        <f>Sources!$C$8</f>
        <v/>
      </c>
      <c r="AE375" s="169">
        <f>Sources!$C$9</f>
        <v/>
      </c>
      <c r="AF375" s="167">
        <f>R375*AC375*Sources!$C$13</f>
        <v/>
      </c>
      <c r="AG375" s="168">
        <f>R375*AD375*Sources!$C$13</f>
        <v/>
      </c>
      <c r="AH375" s="167">
        <f>R375*AE375*Sources!$C$13</f>
        <v/>
      </c>
      <c r="AI375" s="47">
        <f>1+COUNTIFS($D$7:$D$406,D375,$Q$7:$Q$406,"&gt;"&amp;Q375)</f>
        <v/>
      </c>
      <c r="AJ375" s="47">
        <f>COUNTIF($D$7:$D$406,D375)</f>
        <v/>
      </c>
      <c r="AK375" s="168">
        <f>SUMIF($D$7:$D$406,D375,$Q$7:$Q$406)</f>
        <v/>
      </c>
      <c r="AL375" s="48" t="inlineStr">
        <is>
          <t>https://www.openstreetmap.org/?mlat=51.0603076&amp;mlon=13.7713688#map=19/51.0603076/13.7713688</t>
        </is>
      </c>
    </row>
    <row r="376" ht="15" customHeight="1" s="94">
      <c r="A376" s="47" t="n">
        <v>370</v>
      </c>
      <c r="B376" s="48" t="inlineStr">
        <is>
          <t>O0792</t>
        </is>
      </c>
      <c r="C376" s="48" t="inlineStr">
        <is>
          <t>Lennéstraße / Lennéplatz</t>
        </is>
      </c>
      <c r="D376" s="48" t="inlineStr">
        <is>
          <t>Gymnasium Bürgerwiese</t>
        </is>
      </c>
      <c r="E376" s="48" t="inlineStr">
        <is>
          <t>Parkstraße 4, 01069 Dresden</t>
        </is>
      </c>
      <c r="F376" s="48" t="inlineStr">
        <is>
          <t>Dresden</t>
        </is>
      </c>
      <c r="G376" s="165" t="n">
        <v>146.7</v>
      </c>
      <c r="H376" s="166" t="n">
        <v>13.746894044</v>
      </c>
      <c r="I376" s="166" t="n">
        <v>51.0385181500001</v>
      </c>
      <c r="J376" s="47">
        <f>COUNTIF(Accident_Events!$B$5:$B$4031,B376)</f>
        <v/>
      </c>
      <c r="K376" s="47">
        <f>COUNTIFS(Accident_Events!$B$5:$B$4031,B376,Accident_Events!$G$5:$G$4031,1)</f>
        <v/>
      </c>
      <c r="L376" s="47">
        <f>COUNTIFS(Accident_Events!$B$5:$B$4031,B376,Accident_Events!$G$5:$G$4031,2)</f>
        <v/>
      </c>
      <c r="M376" s="47">
        <f>COUNTIFS(Accident_Events!$B$5:$B$4031,B376,Accident_Events!$G$5:$G$4031,3)</f>
        <v/>
      </c>
      <c r="N376" s="167">
        <f>K376*Sources!$F$24</f>
        <v/>
      </c>
      <c r="O376" s="167">
        <f>L376*Sources!$F$25</f>
        <v/>
      </c>
      <c r="P376" s="167">
        <f>M376*Sources!$F$26</f>
        <v/>
      </c>
      <c r="Q376" s="168">
        <f>SUM(N376:P376)</f>
        <v/>
      </c>
      <c r="R376" s="167">
        <f>Q376/Sources!$C$6</f>
        <v/>
      </c>
      <c r="S376" s="48" t="inlineStr">
        <is>
          <t>Important main/connecting road</t>
        </is>
      </c>
      <c r="T376" s="48" t="inlineStr">
        <is>
          <t>Junction</t>
        </is>
      </c>
      <c r="U376" s="48" t="n">
        <v>2</v>
      </c>
      <c r="V376" s="48" t="inlineStr">
        <is>
          <t>yes</t>
        </is>
      </c>
      <c r="W376" s="48" t="inlineStr">
        <is>
          <t>yes</t>
        </is>
      </c>
      <c r="X376" s="48" t="inlineStr">
        <is>
          <t>not found</t>
        </is>
      </c>
      <c r="Y376" s="48" t="inlineStr">
        <is>
          <t>yes</t>
        </is>
      </c>
      <c r="Z376" s="53" t="inlineStr">
        <is>
          <t>B</t>
        </is>
      </c>
      <c r="AA376" s="53" t="inlineStr">
        <is>
          <t>Standard road area/main or collector road, or up to 3 lanes → cost class B.</t>
        </is>
      </c>
      <c r="AB376" s="168">
        <f>Sources!$C$17</f>
        <v/>
      </c>
      <c r="AC376" s="169">
        <f>Sources!$C$7</f>
        <v/>
      </c>
      <c r="AD376" s="170">
        <f>Sources!$C$8</f>
        <v/>
      </c>
      <c r="AE376" s="169">
        <f>Sources!$C$9</f>
        <v/>
      </c>
      <c r="AF376" s="167">
        <f>R376*AC376*Sources!$C$13</f>
        <v/>
      </c>
      <c r="AG376" s="168">
        <f>R376*AD376*Sources!$C$13</f>
        <v/>
      </c>
      <c r="AH376" s="167">
        <f>R376*AE376*Sources!$C$13</f>
        <v/>
      </c>
      <c r="AI376" s="47">
        <f>1+COUNTIFS($D$7:$D$406,D376,$Q$7:$Q$406,"&gt;"&amp;Q376)</f>
        <v/>
      </c>
      <c r="AJ376" s="47">
        <f>COUNTIF($D$7:$D$406,D376)</f>
        <v/>
      </c>
      <c r="AK376" s="168">
        <f>SUMIF($D$7:$D$406,D376,$Q$7:$Q$406)</f>
        <v/>
      </c>
      <c r="AL376" s="48" t="inlineStr">
        <is>
          <t>https://www.openstreetmap.org/?mlat=51.0385182&amp;mlon=13.7468940#map=19/51.0385182/13.7468940</t>
        </is>
      </c>
    </row>
    <row r="377" ht="15" customHeight="1" s="94">
      <c r="A377" s="47" t="n">
        <v>371</v>
      </c>
      <c r="B377" s="48" t="inlineStr">
        <is>
          <t>O0849</t>
        </is>
      </c>
      <c r="C377" s="48" t="inlineStr">
        <is>
          <t>Postplatz / Wilsdruffer Straße</t>
        </is>
      </c>
      <c r="D377" s="48" t="inlineStr">
        <is>
          <t>Internationale Schule Dresden -Dresden International School (Schule in freier Trägerschaft)</t>
        </is>
      </c>
      <c r="E377" s="48" t="inlineStr">
        <is>
          <t>Annenstraße 9, 01067 Dresden</t>
        </is>
      </c>
      <c r="F377" s="48" t="inlineStr">
        <is>
          <t>Dresden</t>
        </is>
      </c>
      <c r="G377" s="165" t="n">
        <v>344.5</v>
      </c>
      <c r="H377" s="166" t="n">
        <v>13.733308043</v>
      </c>
      <c r="I377" s="166" t="n">
        <v>51.051073214</v>
      </c>
      <c r="J377" s="47">
        <f>COUNTIF(Accident_Events!$B$5:$B$4031,B377)</f>
        <v/>
      </c>
      <c r="K377" s="47">
        <f>COUNTIFS(Accident_Events!$B$5:$B$4031,B377,Accident_Events!$G$5:$G$4031,1)</f>
        <v/>
      </c>
      <c r="L377" s="47">
        <f>COUNTIFS(Accident_Events!$B$5:$B$4031,B377,Accident_Events!$G$5:$G$4031,2)</f>
        <v/>
      </c>
      <c r="M377" s="47">
        <f>COUNTIFS(Accident_Events!$B$5:$B$4031,B377,Accident_Events!$G$5:$G$4031,3)</f>
        <v/>
      </c>
      <c r="N377" s="167">
        <f>K377*Sources!$F$24</f>
        <v/>
      </c>
      <c r="O377" s="167">
        <f>L377*Sources!$F$25</f>
        <v/>
      </c>
      <c r="P377" s="167">
        <f>M377*Sources!$F$26</f>
        <v/>
      </c>
      <c r="Q377" s="168">
        <f>SUM(N377:P377)</f>
        <v/>
      </c>
      <c r="R377" s="167">
        <f>Q377/Sources!$C$6</f>
        <v/>
      </c>
      <c r="S377" s="48" t="inlineStr">
        <is>
          <t>Collector/connecting road</t>
        </is>
      </c>
      <c r="T377" s="48" t="inlineStr">
        <is>
          <t>Junction</t>
        </is>
      </c>
      <c r="U377" s="48" t="n">
        <v>1</v>
      </c>
      <c r="V377" s="48" t="inlineStr">
        <is>
          <t>yes</t>
        </is>
      </c>
      <c r="W377" s="48" t="inlineStr">
        <is>
          <t>yes</t>
        </is>
      </c>
      <c r="X377" s="48" t="inlineStr">
        <is>
          <t>not found</t>
        </is>
      </c>
      <c r="Y377" s="48" t="inlineStr">
        <is>
          <t>yes</t>
        </is>
      </c>
      <c r="Z377" s="53" t="inlineStr">
        <is>
          <t>B</t>
        </is>
      </c>
      <c r="AA377" s="53" t="inlineStr">
        <is>
          <t>Standard road area/main or collector road, or up to 3 lanes → cost class B.</t>
        </is>
      </c>
      <c r="AB377" s="168">
        <f>Sources!$C$17</f>
        <v/>
      </c>
      <c r="AC377" s="169">
        <f>Sources!$C$7</f>
        <v/>
      </c>
      <c r="AD377" s="170">
        <f>Sources!$C$8</f>
        <v/>
      </c>
      <c r="AE377" s="169">
        <f>Sources!$C$9</f>
        <v/>
      </c>
      <c r="AF377" s="167">
        <f>R377*AC377*Sources!$C$13</f>
        <v/>
      </c>
      <c r="AG377" s="168">
        <f>R377*AD377*Sources!$C$13</f>
        <v/>
      </c>
      <c r="AH377" s="167">
        <f>R377*AE377*Sources!$C$13</f>
        <v/>
      </c>
      <c r="AI377" s="47">
        <f>1+COUNTIFS($D$7:$D$406,D377,$Q$7:$Q$406,"&gt;"&amp;Q377)</f>
        <v/>
      </c>
      <c r="AJ377" s="47">
        <f>COUNTIF($D$7:$D$406,D377)</f>
        <v/>
      </c>
      <c r="AK377" s="168">
        <f>SUMIF($D$7:$D$406,D377,$Q$7:$Q$406)</f>
        <v/>
      </c>
      <c r="AL377" s="48" t="inlineStr">
        <is>
          <t>https://www.openstreetmap.org/?mlat=51.0510732&amp;mlon=13.7333080#map=19/51.0510732/13.7333080</t>
        </is>
      </c>
    </row>
    <row r="378" ht="15" customHeight="1" s="94">
      <c r="A378" s="47" t="n">
        <v>372</v>
      </c>
      <c r="B378" s="48" t="inlineStr">
        <is>
          <t>O0900</t>
        </is>
      </c>
      <c r="C378" s="48" t="inlineStr">
        <is>
          <t>Bautzner Landstraße / Bahnhofstraße</t>
        </is>
      </c>
      <c r="D378" s="48" t="inlineStr">
        <is>
          <t>Oberschule Weißig</t>
        </is>
      </c>
      <c r="E378" s="48" t="inlineStr">
        <is>
          <t>Gönnsdorfer Weg 1, 01328 Dresden</t>
        </is>
      </c>
      <c r="F378" s="48" t="inlineStr">
        <is>
          <t>Dresden</t>
        </is>
      </c>
      <c r="G378" s="165" t="n">
        <v>435.1</v>
      </c>
      <c r="H378" s="166" t="n">
        <v>13.878470826</v>
      </c>
      <c r="I378" s="166" t="n">
        <v>51.0599597005</v>
      </c>
      <c r="J378" s="47">
        <f>COUNTIF(Accident_Events!$B$5:$B$4031,B378)</f>
        <v/>
      </c>
      <c r="K378" s="47">
        <f>COUNTIFS(Accident_Events!$B$5:$B$4031,B378,Accident_Events!$G$5:$G$4031,1)</f>
        <v/>
      </c>
      <c r="L378" s="47">
        <f>COUNTIFS(Accident_Events!$B$5:$B$4031,B378,Accident_Events!$G$5:$G$4031,2)</f>
        <v/>
      </c>
      <c r="M378" s="47">
        <f>COUNTIFS(Accident_Events!$B$5:$B$4031,B378,Accident_Events!$G$5:$G$4031,3)</f>
        <v/>
      </c>
      <c r="N378" s="167">
        <f>K378*Sources!$F$24</f>
        <v/>
      </c>
      <c r="O378" s="167">
        <f>L378*Sources!$F$25</f>
        <v/>
      </c>
      <c r="P378" s="167">
        <f>M378*Sources!$F$26</f>
        <v/>
      </c>
      <c r="Q378" s="168">
        <f>SUM(N378:P378)</f>
        <v/>
      </c>
      <c r="R378" s="167">
        <f>Q378/Sources!$C$6</f>
        <v/>
      </c>
      <c r="S378" s="48" t="inlineStr">
        <is>
          <t>Major arterial road</t>
        </is>
      </c>
      <c r="T378" s="48" t="inlineStr">
        <is>
          <t>Junction</t>
        </is>
      </c>
      <c r="U378" s="48" t="n">
        <v>2</v>
      </c>
      <c r="V378" s="48" t="inlineStr">
        <is>
          <t>not found</t>
        </is>
      </c>
      <c r="W378" s="48" t="inlineStr">
        <is>
          <t>yes</t>
        </is>
      </c>
      <c r="X378" s="48" t="inlineStr">
        <is>
          <t>not found</t>
        </is>
      </c>
      <c r="Y378" s="48" t="inlineStr">
        <is>
          <t>not found</t>
        </is>
      </c>
      <c r="Z378" s="53" t="inlineStr">
        <is>
          <t>B</t>
        </is>
      </c>
      <c r="AA378" s="53" t="inlineStr">
        <is>
          <t>Standard road area/main or collector road, or up to 3 lanes → cost class B.</t>
        </is>
      </c>
      <c r="AB378" s="168">
        <f>Sources!$C$17</f>
        <v/>
      </c>
      <c r="AC378" s="169">
        <f>Sources!$C$7</f>
        <v/>
      </c>
      <c r="AD378" s="170">
        <f>Sources!$C$8</f>
        <v/>
      </c>
      <c r="AE378" s="169">
        <f>Sources!$C$9</f>
        <v/>
      </c>
      <c r="AF378" s="167">
        <f>R378*AC378*Sources!$C$13</f>
        <v/>
      </c>
      <c r="AG378" s="168">
        <f>R378*AD378*Sources!$C$13</f>
        <v/>
      </c>
      <c r="AH378" s="167">
        <f>R378*AE378*Sources!$C$13</f>
        <v/>
      </c>
      <c r="AI378" s="47">
        <f>1+COUNTIFS($D$7:$D$406,D378,$Q$7:$Q$406,"&gt;"&amp;Q378)</f>
        <v/>
      </c>
      <c r="AJ378" s="47">
        <f>COUNTIF($D$7:$D$406,D378)</f>
        <v/>
      </c>
      <c r="AK378" s="168">
        <f>SUMIF($D$7:$D$406,D378,$Q$7:$Q$406)</f>
        <v/>
      </c>
      <c r="AL378" s="48" t="inlineStr">
        <is>
          <t>https://www.openstreetmap.org/?mlat=51.0599597&amp;mlon=13.8784708#map=19/51.0599597/13.8784708</t>
        </is>
      </c>
    </row>
    <row r="379" ht="15" customHeight="1" s="94">
      <c r="A379" s="47" t="n">
        <v>373</v>
      </c>
      <c r="B379" s="48" t="inlineStr">
        <is>
          <t>O0971</t>
        </is>
      </c>
      <c r="C379" s="48" t="inlineStr">
        <is>
          <t>Wernerstraße / Lübecker Straße</t>
        </is>
      </c>
      <c r="D379" s="48" t="inlineStr">
        <is>
          <t>Städtisches Klinikum Dresden, Medizinische Berufsfachschule</t>
        </is>
      </c>
      <c r="E379" s="48" t="inlineStr">
        <is>
          <t>Bodelschwinghstraße 1-3, 01159 Dresden</t>
        </is>
      </c>
      <c r="F379" s="48" t="inlineStr">
        <is>
          <t>Dresden</t>
        </is>
      </c>
      <c r="G379" s="165" t="n">
        <v>445.1</v>
      </c>
      <c r="H379" s="166" t="n">
        <v>13.7023053350001</v>
      </c>
      <c r="I379" s="166" t="n">
        <v>51.0458806680001</v>
      </c>
      <c r="J379" s="47">
        <f>COUNTIF(Accident_Events!$B$5:$B$4031,B379)</f>
        <v/>
      </c>
      <c r="K379" s="47">
        <f>COUNTIFS(Accident_Events!$B$5:$B$4031,B379,Accident_Events!$G$5:$G$4031,1)</f>
        <v/>
      </c>
      <c r="L379" s="47">
        <f>COUNTIFS(Accident_Events!$B$5:$B$4031,B379,Accident_Events!$G$5:$G$4031,2)</f>
        <v/>
      </c>
      <c r="M379" s="47">
        <f>COUNTIFS(Accident_Events!$B$5:$B$4031,B379,Accident_Events!$G$5:$G$4031,3)</f>
        <v/>
      </c>
      <c r="N379" s="167">
        <f>K379*Sources!$F$24</f>
        <v/>
      </c>
      <c r="O379" s="167">
        <f>L379*Sources!$F$25</f>
        <v/>
      </c>
      <c r="P379" s="167">
        <f>M379*Sources!$F$26</f>
        <v/>
      </c>
      <c r="Q379" s="168">
        <f>SUM(N379:P379)</f>
        <v/>
      </c>
      <c r="R379" s="167">
        <f>Q379/Sources!$C$6</f>
        <v/>
      </c>
      <c r="S379" s="48" t="inlineStr">
        <is>
          <t>Collector/connecting road</t>
        </is>
      </c>
      <c r="T379" s="48" t="inlineStr">
        <is>
          <t>Junction</t>
        </is>
      </c>
      <c r="U379" s="48" t="n">
        <v>2</v>
      </c>
      <c r="V379" s="48" t="inlineStr">
        <is>
          <t>yes</t>
        </is>
      </c>
      <c r="W379" s="48" t="inlineStr">
        <is>
          <t>yes</t>
        </is>
      </c>
      <c r="X379" s="48" t="inlineStr">
        <is>
          <t>not found</t>
        </is>
      </c>
      <c r="Y379" s="48" t="inlineStr">
        <is>
          <t>yes</t>
        </is>
      </c>
      <c r="Z379" s="53" t="inlineStr">
        <is>
          <t>B</t>
        </is>
      </c>
      <c r="AA379" s="53" t="inlineStr">
        <is>
          <t>Standard road area/main or collector road, or up to 3 lanes → cost class B.</t>
        </is>
      </c>
      <c r="AB379" s="168">
        <f>Sources!$C$17</f>
        <v/>
      </c>
      <c r="AC379" s="169">
        <f>Sources!$C$7</f>
        <v/>
      </c>
      <c r="AD379" s="170">
        <f>Sources!$C$8</f>
        <v/>
      </c>
      <c r="AE379" s="169">
        <f>Sources!$C$9</f>
        <v/>
      </c>
      <c r="AF379" s="167">
        <f>R379*AC379*Sources!$C$13</f>
        <v/>
      </c>
      <c r="AG379" s="168">
        <f>R379*AD379*Sources!$C$13</f>
        <v/>
      </c>
      <c r="AH379" s="167">
        <f>R379*AE379*Sources!$C$13</f>
        <v/>
      </c>
      <c r="AI379" s="47">
        <f>1+COUNTIFS($D$7:$D$406,D379,$Q$7:$Q$406,"&gt;"&amp;Q379)</f>
        <v/>
      </c>
      <c r="AJ379" s="47">
        <f>COUNTIF($D$7:$D$406,D379)</f>
        <v/>
      </c>
      <c r="AK379" s="168">
        <f>SUMIF($D$7:$D$406,D379,$Q$7:$Q$406)</f>
        <v/>
      </c>
      <c r="AL379" s="48" t="inlineStr">
        <is>
          <t>https://www.openstreetmap.org/?mlat=51.0458807&amp;mlon=13.7023053#map=19/51.0458807/13.7023053</t>
        </is>
      </c>
    </row>
    <row r="380" ht="15" customHeight="1" s="94">
      <c r="A380" s="47" t="n">
        <v>374</v>
      </c>
      <c r="B380" s="48" t="inlineStr">
        <is>
          <t>O0974</t>
        </is>
      </c>
      <c r="C380" s="48" t="inlineStr">
        <is>
          <t>Columbusstraße / Wernerplatz</t>
        </is>
      </c>
      <c r="D380" s="48" t="inlineStr">
        <is>
          <t>Städtisches Klinikum Dresden, Medizinische Berufsfachschule</t>
        </is>
      </c>
      <c r="E380" s="48" t="inlineStr">
        <is>
          <t>Bodelschwinghstraße 1-3, 01159 Dresden</t>
        </is>
      </c>
      <c r="F380" s="48" t="inlineStr">
        <is>
          <t>Dresden</t>
        </is>
      </c>
      <c r="G380" s="165" t="n">
        <v>270.1</v>
      </c>
      <c r="H380" s="166" t="n">
        <v>13.7047619715001</v>
      </c>
      <c r="I380" s="166" t="n">
        <v>51.0463244505001</v>
      </c>
      <c r="J380" s="47">
        <f>COUNTIF(Accident_Events!$B$5:$B$4031,B380)</f>
        <v/>
      </c>
      <c r="K380" s="47">
        <f>COUNTIFS(Accident_Events!$B$5:$B$4031,B380,Accident_Events!$G$5:$G$4031,1)</f>
        <v/>
      </c>
      <c r="L380" s="47">
        <f>COUNTIFS(Accident_Events!$B$5:$B$4031,B380,Accident_Events!$G$5:$G$4031,2)</f>
        <v/>
      </c>
      <c r="M380" s="47">
        <f>COUNTIFS(Accident_Events!$B$5:$B$4031,B380,Accident_Events!$G$5:$G$4031,3)</f>
        <v/>
      </c>
      <c r="N380" s="167">
        <f>K380*Sources!$F$24</f>
        <v/>
      </c>
      <c r="O380" s="167">
        <f>L380*Sources!$F$25</f>
        <v/>
      </c>
      <c r="P380" s="167">
        <f>M380*Sources!$F$26</f>
        <v/>
      </c>
      <c r="Q380" s="168">
        <f>SUM(N380:P380)</f>
        <v/>
      </c>
      <c r="R380" s="167">
        <f>Q380/Sources!$C$6</f>
        <v/>
      </c>
      <c r="S380" s="48" t="inlineStr">
        <is>
          <t>Link road of a major arterial road</t>
        </is>
      </c>
      <c r="T380" s="48" t="inlineStr">
        <is>
          <t>Junction</t>
        </is>
      </c>
      <c r="U380" s="48" t="n">
        <v>2</v>
      </c>
      <c r="V380" s="48" t="inlineStr">
        <is>
          <t>yes</t>
        </is>
      </c>
      <c r="W380" s="48" t="inlineStr">
        <is>
          <t>yes</t>
        </is>
      </c>
      <c r="X380" s="48" t="inlineStr">
        <is>
          <t>not found</t>
        </is>
      </c>
      <c r="Y380" s="48" t="inlineStr">
        <is>
          <t>yes</t>
        </is>
      </c>
      <c r="Z380" s="53" t="inlineStr">
        <is>
          <t>B</t>
        </is>
      </c>
      <c r="AA380" s="53" t="inlineStr">
        <is>
          <t>Standard road area/main or collector road, or up to 3 lanes → cost class B.</t>
        </is>
      </c>
      <c r="AB380" s="168">
        <f>Sources!$C$17</f>
        <v/>
      </c>
      <c r="AC380" s="169">
        <f>Sources!$C$7</f>
        <v/>
      </c>
      <c r="AD380" s="170">
        <f>Sources!$C$8</f>
        <v/>
      </c>
      <c r="AE380" s="169">
        <f>Sources!$C$9</f>
        <v/>
      </c>
      <c r="AF380" s="167">
        <f>R380*AC380*Sources!$C$13</f>
        <v/>
      </c>
      <c r="AG380" s="168">
        <f>R380*AD380*Sources!$C$13</f>
        <v/>
      </c>
      <c r="AH380" s="167">
        <f>R380*AE380*Sources!$C$13</f>
        <v/>
      </c>
      <c r="AI380" s="47">
        <f>1+COUNTIFS($D$7:$D$406,D380,$Q$7:$Q$406,"&gt;"&amp;Q380)</f>
        <v/>
      </c>
      <c r="AJ380" s="47">
        <f>COUNTIF($D$7:$D$406,D380)</f>
        <v/>
      </c>
      <c r="AK380" s="168">
        <f>SUMIF($D$7:$D$406,D380,$Q$7:$Q$406)</f>
        <v/>
      </c>
      <c r="AL380" s="48" t="inlineStr">
        <is>
          <t>https://www.openstreetmap.org/?mlat=51.0463245&amp;mlon=13.7047620#map=19/51.0463245/13.7047620</t>
        </is>
      </c>
    </row>
    <row r="381" ht="15" customHeight="1" s="94">
      <c r="A381" s="47" t="n">
        <v>375</v>
      </c>
      <c r="B381" s="48" t="inlineStr">
        <is>
          <t>O1376</t>
        </is>
      </c>
      <c r="C381" s="48" t="inlineStr">
        <is>
          <t>Ludwig-Erhard-Straße / Kreuzstraße</t>
        </is>
      </c>
      <c r="D381" s="48" t="inlineStr">
        <is>
          <t>August-Bebel-Schule - Grundschule der Stadt Leipzig</t>
        </is>
      </c>
      <c r="E381" s="48" t="inlineStr">
        <is>
          <t>Husemannstraße 2, 04315 Leipzig</t>
        </is>
      </c>
      <c r="F381" s="48" t="inlineStr">
        <is>
          <t>Leipzig</t>
        </is>
      </c>
      <c r="G381" s="165" t="n">
        <v>258.3</v>
      </c>
      <c r="H381" s="166" t="n">
        <v>12.395373916</v>
      </c>
      <c r="I381" s="166" t="n">
        <v>51.34116827</v>
      </c>
      <c r="J381" s="47">
        <f>COUNTIF(Accident_Events!$B$5:$B$4031,B381)</f>
        <v/>
      </c>
      <c r="K381" s="47">
        <f>COUNTIFS(Accident_Events!$B$5:$B$4031,B381,Accident_Events!$G$5:$G$4031,1)</f>
        <v/>
      </c>
      <c r="L381" s="47">
        <f>COUNTIFS(Accident_Events!$B$5:$B$4031,B381,Accident_Events!$G$5:$G$4031,2)</f>
        <v/>
      </c>
      <c r="M381" s="47">
        <f>COUNTIFS(Accident_Events!$B$5:$B$4031,B381,Accident_Events!$G$5:$G$4031,3)</f>
        <v/>
      </c>
      <c r="N381" s="167">
        <f>K381*Sources!$F$24</f>
        <v/>
      </c>
      <c r="O381" s="167">
        <f>L381*Sources!$F$25</f>
        <v/>
      </c>
      <c r="P381" s="167">
        <f>M381*Sources!$F$26</f>
        <v/>
      </c>
      <c r="Q381" s="168">
        <f>SUM(N381:P381)</f>
        <v/>
      </c>
      <c r="R381" s="167">
        <f>Q381/Sources!$C$6</f>
        <v/>
      </c>
      <c r="S381" s="48" t="inlineStr">
        <is>
          <t>Major arterial road</t>
        </is>
      </c>
      <c r="T381" s="48" t="inlineStr">
        <is>
          <t>Junction</t>
        </is>
      </c>
      <c r="U381" s="48" t="n">
        <v>2</v>
      </c>
      <c r="V381" s="48" t="inlineStr">
        <is>
          <t>yes</t>
        </is>
      </c>
      <c r="W381" s="48" t="inlineStr">
        <is>
          <t>yes</t>
        </is>
      </c>
      <c r="X381" s="48" t="inlineStr">
        <is>
          <t>yes</t>
        </is>
      </c>
      <c r="Y381" s="48" t="inlineStr">
        <is>
          <t>yes</t>
        </is>
      </c>
      <c r="Z381" s="53" t="inlineStr">
        <is>
          <t>B</t>
        </is>
      </c>
      <c r="AA381" s="53" t="inlineStr">
        <is>
          <t>Standard road area/main or collector road, or up to 3 lanes → cost class B.</t>
        </is>
      </c>
      <c r="AB381" s="168">
        <f>Sources!$C$17</f>
        <v/>
      </c>
      <c r="AC381" s="169">
        <f>Sources!$C$7</f>
        <v/>
      </c>
      <c r="AD381" s="170">
        <f>Sources!$C$8</f>
        <v/>
      </c>
      <c r="AE381" s="169">
        <f>Sources!$C$9</f>
        <v/>
      </c>
      <c r="AF381" s="167">
        <f>R381*AC381*Sources!$C$13</f>
        <v/>
      </c>
      <c r="AG381" s="168">
        <f>R381*AD381*Sources!$C$13</f>
        <v/>
      </c>
      <c r="AH381" s="167">
        <f>R381*AE381*Sources!$C$13</f>
        <v/>
      </c>
      <c r="AI381" s="47">
        <f>1+COUNTIFS($D$7:$D$406,D381,$Q$7:$Q$406,"&gt;"&amp;Q381)</f>
        <v/>
      </c>
      <c r="AJ381" s="47">
        <f>COUNTIF($D$7:$D$406,D381)</f>
        <v/>
      </c>
      <c r="AK381" s="168">
        <f>SUMIF($D$7:$D$406,D381,$Q$7:$Q$406)</f>
        <v/>
      </c>
      <c r="AL381" s="48" t="inlineStr">
        <is>
          <t>https://www.openstreetmap.org/?mlat=51.3411683&amp;mlon=12.3953739#map=19/51.3411683/12.3953739</t>
        </is>
      </c>
    </row>
    <row r="382" ht="15" customHeight="1" s="94">
      <c r="A382" s="47" t="n">
        <v>376</v>
      </c>
      <c r="B382" s="48" t="inlineStr">
        <is>
          <t>O1433</t>
        </is>
      </c>
      <c r="C382" s="48" t="inlineStr">
        <is>
          <t>Jacobstraße / Humboldtstraße</t>
        </is>
      </c>
      <c r="D382" s="48" t="inlineStr">
        <is>
          <t>Ergänzungsschule für Game Design der Macromedia Akademie Leipzig (Schule in freier Trägerschaft)</t>
        </is>
      </c>
      <c r="E382" s="48" t="inlineStr">
        <is>
          <t>Nordstraße 3-15, 04105 Leipzig</t>
        </is>
      </c>
      <c r="F382" s="48" t="inlineStr">
        <is>
          <t>Leipzig</t>
        </is>
      </c>
      <c r="G382" s="165" t="n">
        <v>333.8</v>
      </c>
      <c r="H382" s="166" t="n">
        <v>12.367794584</v>
      </c>
      <c r="I382" s="166" t="n">
        <v>51.3454705340001</v>
      </c>
      <c r="J382" s="47">
        <f>COUNTIF(Accident_Events!$B$5:$B$4031,B382)</f>
        <v/>
      </c>
      <c r="K382" s="47">
        <f>COUNTIFS(Accident_Events!$B$5:$B$4031,B382,Accident_Events!$G$5:$G$4031,1)</f>
        <v/>
      </c>
      <c r="L382" s="47">
        <f>COUNTIFS(Accident_Events!$B$5:$B$4031,B382,Accident_Events!$G$5:$G$4031,2)</f>
        <v/>
      </c>
      <c r="M382" s="47">
        <f>COUNTIFS(Accident_Events!$B$5:$B$4031,B382,Accident_Events!$G$5:$G$4031,3)</f>
        <v/>
      </c>
      <c r="N382" s="167">
        <f>K382*Sources!$F$24</f>
        <v/>
      </c>
      <c r="O382" s="167">
        <f>L382*Sources!$F$25</f>
        <v/>
      </c>
      <c r="P382" s="167">
        <f>M382*Sources!$F$26</f>
        <v/>
      </c>
      <c r="Q382" s="168">
        <f>SUM(N382:P382)</f>
        <v/>
      </c>
      <c r="R382" s="167">
        <f>Q382/Sources!$C$6</f>
        <v/>
      </c>
      <c r="S382" s="48" t="inlineStr">
        <is>
          <t>Residential road</t>
        </is>
      </c>
      <c r="T382" s="48" t="inlineStr">
        <is>
          <t>Junction</t>
        </is>
      </c>
      <c r="U382" s="48" t="n">
        <v>1</v>
      </c>
      <c r="V382" s="48" t="inlineStr">
        <is>
          <t>not found</t>
        </is>
      </c>
      <c r="W382" s="48" t="inlineStr">
        <is>
          <t>not found</t>
        </is>
      </c>
      <c r="X382" s="48" t="inlineStr">
        <is>
          <t>not found</t>
        </is>
      </c>
      <c r="Y382" s="48" t="inlineStr">
        <is>
          <t>not found</t>
        </is>
      </c>
      <c r="Z382" s="53" t="inlineStr">
        <is>
          <t>A</t>
        </is>
      </c>
      <c r="AA382" s="53" t="inlineStr">
        <is>
          <t>Simple side/residential road with at most 2 lanes → cost class A.</t>
        </is>
      </c>
      <c r="AB382" s="168">
        <f>Sources!$C$17</f>
        <v/>
      </c>
      <c r="AC382" s="169">
        <f>Sources!$C$7</f>
        <v/>
      </c>
      <c r="AD382" s="170">
        <f>Sources!$C$8</f>
        <v/>
      </c>
      <c r="AE382" s="169">
        <f>Sources!$C$9</f>
        <v/>
      </c>
      <c r="AF382" s="167">
        <f>R382*AC382*Sources!$C$13</f>
        <v/>
      </c>
      <c r="AG382" s="168">
        <f>R382*AD382*Sources!$C$13</f>
        <v/>
      </c>
      <c r="AH382" s="167">
        <f>R382*AE382*Sources!$C$13</f>
        <v/>
      </c>
      <c r="AI382" s="47">
        <f>1+COUNTIFS($D$7:$D$406,D382,$Q$7:$Q$406,"&gt;"&amp;Q382)</f>
        <v/>
      </c>
      <c r="AJ382" s="47">
        <f>COUNTIF($D$7:$D$406,D382)</f>
        <v/>
      </c>
      <c r="AK382" s="168">
        <f>SUMIF($D$7:$D$406,D382,$Q$7:$Q$406)</f>
        <v/>
      </c>
      <c r="AL382" s="48" t="inlineStr">
        <is>
          <t>https://www.openstreetmap.org/?mlat=51.3454705&amp;mlon=12.3677946#map=19/51.3454705/12.3677946</t>
        </is>
      </c>
    </row>
    <row r="383" ht="15" customHeight="1" s="94">
      <c r="A383" s="47" t="n">
        <v>377</v>
      </c>
      <c r="B383" s="48" t="inlineStr">
        <is>
          <t>O1441</t>
        </is>
      </c>
      <c r="C383" s="48" t="inlineStr">
        <is>
          <t>Brühl / Große Fleischergasse</t>
        </is>
      </c>
      <c r="D383" s="48" t="inlineStr">
        <is>
          <t>Ergänzungsschule für Game Design der Macromedia Akademie Leipzig (Schule in freier Trägerschaft)</t>
        </is>
      </c>
      <c r="E383" s="48" t="inlineStr">
        <is>
          <t>Nordstraße 3-15, 04105 Leipzig</t>
        </is>
      </c>
      <c r="F383" s="48" t="inlineStr">
        <is>
          <t>Leipzig</t>
        </is>
      </c>
      <c r="G383" s="165" t="n">
        <v>172.4</v>
      </c>
      <c r="H383" s="166" t="n">
        <v>12.3728653270001</v>
      </c>
      <c r="I383" s="166" t="n">
        <v>51.34317686</v>
      </c>
      <c r="J383" s="47">
        <f>COUNTIF(Accident_Events!$B$5:$B$4031,B383)</f>
        <v/>
      </c>
      <c r="K383" s="47">
        <f>COUNTIFS(Accident_Events!$B$5:$B$4031,B383,Accident_Events!$G$5:$G$4031,1)</f>
        <v/>
      </c>
      <c r="L383" s="47">
        <f>COUNTIFS(Accident_Events!$B$5:$B$4031,B383,Accident_Events!$G$5:$G$4031,2)</f>
        <v/>
      </c>
      <c r="M383" s="47">
        <f>COUNTIFS(Accident_Events!$B$5:$B$4031,B383,Accident_Events!$G$5:$G$4031,3)</f>
        <v/>
      </c>
      <c r="N383" s="167">
        <f>K383*Sources!$F$24</f>
        <v/>
      </c>
      <c r="O383" s="167">
        <f>L383*Sources!$F$25</f>
        <v/>
      </c>
      <c r="P383" s="167">
        <f>M383*Sources!$F$26</f>
        <v/>
      </c>
      <c r="Q383" s="168">
        <f>SUM(N383:P383)</f>
        <v/>
      </c>
      <c r="R383" s="167">
        <f>Q383/Sources!$C$6</f>
        <v/>
      </c>
      <c r="S383" s="48" t="inlineStr">
        <is>
          <t>Residential road</t>
        </is>
      </c>
      <c r="T383" s="48" t="inlineStr">
        <is>
          <t>Road section/simple road area</t>
        </is>
      </c>
      <c r="U383" s="48" t="inlineStr">
        <is>
          <t>not tagged</t>
        </is>
      </c>
      <c r="V383" s="48" t="inlineStr">
        <is>
          <t>not found</t>
        </is>
      </c>
      <c r="W383" s="48" t="inlineStr">
        <is>
          <t>not found</t>
        </is>
      </c>
      <c r="X383" s="48" t="inlineStr">
        <is>
          <t>not found</t>
        </is>
      </c>
      <c r="Y383" s="48" t="inlineStr">
        <is>
          <t>not found</t>
        </is>
      </c>
      <c r="Z383" s="53" t="inlineStr">
        <is>
          <t>unclear</t>
        </is>
      </c>
      <c r="AA383" s="53" t="inlineStr">
        <is>
          <t>Lane count in OSM is not numerically reliable; municipal assessment required.</t>
        </is>
      </c>
      <c r="AB383" s="168">
        <f>Sources!$C$17</f>
        <v/>
      </c>
      <c r="AC383" s="169">
        <f>Sources!$C$7</f>
        <v/>
      </c>
      <c r="AD383" s="170">
        <f>Sources!$C$8</f>
        <v/>
      </c>
      <c r="AE383" s="169">
        <f>Sources!$C$9</f>
        <v/>
      </c>
      <c r="AF383" s="167">
        <f>R383*AC383*Sources!$C$13</f>
        <v/>
      </c>
      <c r="AG383" s="168">
        <f>R383*AD383*Sources!$C$13</f>
        <v/>
      </c>
      <c r="AH383" s="167">
        <f>R383*AE383*Sources!$C$13</f>
        <v/>
      </c>
      <c r="AI383" s="47">
        <f>1+COUNTIFS($D$7:$D$406,D383,$Q$7:$Q$406,"&gt;"&amp;Q383)</f>
        <v/>
      </c>
      <c r="AJ383" s="47">
        <f>COUNTIF($D$7:$D$406,D383)</f>
        <v/>
      </c>
      <c r="AK383" s="168">
        <f>SUMIF($D$7:$D$406,D383,$Q$7:$Q$406)</f>
        <v/>
      </c>
      <c r="AL383" s="48" t="inlineStr">
        <is>
          <t>https://www.openstreetmap.org/?mlat=51.3431769&amp;mlon=12.3728653#map=19/51.3431769/12.3728653</t>
        </is>
      </c>
    </row>
    <row r="384" ht="15" customHeight="1" s="94">
      <c r="A384" s="47" t="n">
        <v>378</v>
      </c>
      <c r="B384" s="48" t="inlineStr">
        <is>
          <t>O1525</t>
        </is>
      </c>
      <c r="C384" s="48" t="inlineStr">
        <is>
          <t>Gerichtsweg / Eilenburger Straße</t>
        </is>
      </c>
      <c r="D384" s="48" t="inlineStr">
        <is>
          <t>Gutenbergschule - Berufliches Schulzentrum der Stadt Leipzig</t>
        </is>
      </c>
      <c r="E384" s="48" t="inlineStr">
        <is>
          <t>Gutenbergplatz 8, 04103 Leipzig</t>
        </is>
      </c>
      <c r="F384" s="48" t="inlineStr">
        <is>
          <t>Leipzig</t>
        </is>
      </c>
      <c r="G384" s="165" t="n">
        <v>166.4</v>
      </c>
      <c r="H384" s="166" t="n">
        <v>12.392876252</v>
      </c>
      <c r="I384" s="166" t="n">
        <v>51.3344693635</v>
      </c>
      <c r="J384" s="47">
        <f>COUNTIF(Accident_Events!$B$5:$B$4031,B384)</f>
        <v/>
      </c>
      <c r="K384" s="47">
        <f>COUNTIFS(Accident_Events!$B$5:$B$4031,B384,Accident_Events!$G$5:$G$4031,1)</f>
        <v/>
      </c>
      <c r="L384" s="47">
        <f>COUNTIFS(Accident_Events!$B$5:$B$4031,B384,Accident_Events!$G$5:$G$4031,2)</f>
        <v/>
      </c>
      <c r="M384" s="47">
        <f>COUNTIFS(Accident_Events!$B$5:$B$4031,B384,Accident_Events!$G$5:$G$4031,3)</f>
        <v/>
      </c>
      <c r="N384" s="167">
        <f>K384*Sources!$F$24</f>
        <v/>
      </c>
      <c r="O384" s="167">
        <f>L384*Sources!$F$25</f>
        <v/>
      </c>
      <c r="P384" s="167">
        <f>M384*Sources!$F$26</f>
        <v/>
      </c>
      <c r="Q384" s="168">
        <f>SUM(N384:P384)</f>
        <v/>
      </c>
      <c r="R384" s="167">
        <f>Q384/Sources!$C$6</f>
        <v/>
      </c>
      <c r="S384" s="48" t="inlineStr">
        <is>
          <t>Major arterial road</t>
        </is>
      </c>
      <c r="T384" s="48" t="inlineStr">
        <is>
          <t>Junction</t>
        </is>
      </c>
      <c r="U384" s="48" t="n">
        <v>2</v>
      </c>
      <c r="V384" s="48" t="inlineStr">
        <is>
          <t>yes</t>
        </is>
      </c>
      <c r="W384" s="48" t="inlineStr">
        <is>
          <t>yes</t>
        </is>
      </c>
      <c r="X384" s="48" t="inlineStr">
        <is>
          <t>not found</t>
        </is>
      </c>
      <c r="Y384" s="48" t="inlineStr">
        <is>
          <t>yes</t>
        </is>
      </c>
      <c r="Z384" s="53" t="inlineStr">
        <is>
          <t>B</t>
        </is>
      </c>
      <c r="AA384" s="53" t="inlineStr">
        <is>
          <t>Standard road area/main or collector road, or up to 3 lanes → cost class B.</t>
        </is>
      </c>
      <c r="AB384" s="168">
        <f>Sources!$C$17</f>
        <v/>
      </c>
      <c r="AC384" s="169">
        <f>Sources!$C$7</f>
        <v/>
      </c>
      <c r="AD384" s="170">
        <f>Sources!$C$8</f>
        <v/>
      </c>
      <c r="AE384" s="169">
        <f>Sources!$C$9</f>
        <v/>
      </c>
      <c r="AF384" s="167">
        <f>R384*AC384*Sources!$C$13</f>
        <v/>
      </c>
      <c r="AG384" s="168">
        <f>R384*AD384*Sources!$C$13</f>
        <v/>
      </c>
      <c r="AH384" s="167">
        <f>R384*AE384*Sources!$C$13</f>
        <v/>
      </c>
      <c r="AI384" s="47">
        <f>1+COUNTIFS($D$7:$D$406,D384,$Q$7:$Q$406,"&gt;"&amp;Q384)</f>
        <v/>
      </c>
      <c r="AJ384" s="47">
        <f>COUNTIF($D$7:$D$406,D384)</f>
        <v/>
      </c>
      <c r="AK384" s="168">
        <f>SUMIF($D$7:$D$406,D384,$Q$7:$Q$406)</f>
        <v/>
      </c>
      <c r="AL384" s="48" t="inlineStr">
        <is>
          <t>https://www.openstreetmap.org/?mlat=51.3344694&amp;mlon=12.3928763#map=19/51.3344694/12.3928763</t>
        </is>
      </c>
    </row>
    <row r="385" ht="15" customHeight="1" s="94">
      <c r="A385" s="47" t="n">
        <v>379</v>
      </c>
      <c r="B385" s="48" t="inlineStr">
        <is>
          <t>O1606</t>
        </is>
      </c>
      <c r="C385" s="48" t="inlineStr">
        <is>
          <t>Willmar-Schwabe-Straße / Jahnallee</t>
        </is>
      </c>
      <c r="D385" s="48" t="inlineStr">
        <is>
          <t>Lessingschule - Grundschule der Stadt Leipzig</t>
        </is>
      </c>
      <c r="E385" s="48" t="inlineStr">
        <is>
          <t>Lessingstraße 27, 04109 Leipzig</t>
        </is>
      </c>
      <c r="F385" s="48" t="inlineStr">
        <is>
          <t>Leipzig</t>
        </is>
      </c>
      <c r="G385" s="165" t="n">
        <v>327.2</v>
      </c>
      <c r="H385" s="166" t="n">
        <v>12.358048381</v>
      </c>
      <c r="I385" s="166" t="n">
        <v>51.3418650615001</v>
      </c>
      <c r="J385" s="47">
        <f>COUNTIF(Accident_Events!$B$5:$B$4031,B385)</f>
        <v/>
      </c>
      <c r="K385" s="47">
        <f>COUNTIFS(Accident_Events!$B$5:$B$4031,B385,Accident_Events!$G$5:$G$4031,1)</f>
        <v/>
      </c>
      <c r="L385" s="47">
        <f>COUNTIFS(Accident_Events!$B$5:$B$4031,B385,Accident_Events!$G$5:$G$4031,2)</f>
        <v/>
      </c>
      <c r="M385" s="47">
        <f>COUNTIFS(Accident_Events!$B$5:$B$4031,B385,Accident_Events!$G$5:$G$4031,3)</f>
        <v/>
      </c>
      <c r="N385" s="167">
        <f>K385*Sources!$F$24</f>
        <v/>
      </c>
      <c r="O385" s="167">
        <f>L385*Sources!$F$25</f>
        <v/>
      </c>
      <c r="P385" s="167">
        <f>M385*Sources!$F$26</f>
        <v/>
      </c>
      <c r="Q385" s="168">
        <f>SUM(N385:P385)</f>
        <v/>
      </c>
      <c r="R385" s="167">
        <f>Q385/Sources!$C$6</f>
        <v/>
      </c>
      <c r="S385" s="48" t="inlineStr">
        <is>
          <t>Major arterial road</t>
        </is>
      </c>
      <c r="T385" s="48" t="inlineStr">
        <is>
          <t>Junction</t>
        </is>
      </c>
      <c r="U385" s="48" t="n">
        <v>4</v>
      </c>
      <c r="V385" s="48" t="inlineStr">
        <is>
          <t>yes</t>
        </is>
      </c>
      <c r="W385" s="48" t="inlineStr">
        <is>
          <t>not found</t>
        </is>
      </c>
      <c r="X385" s="48" t="inlineStr">
        <is>
          <t>not found</t>
        </is>
      </c>
      <c r="Y385" s="48" t="inlineStr">
        <is>
          <t>yes</t>
        </is>
      </c>
      <c r="Z385" s="53" t="inlineStr">
        <is>
          <t>C</t>
        </is>
      </c>
      <c r="AA385" s="53" t="inlineStr">
        <is>
          <t>4 or more lanes: large road cross-section → cost class C.</t>
        </is>
      </c>
      <c r="AB385" s="168">
        <f>Sources!$C$17</f>
        <v/>
      </c>
      <c r="AC385" s="169">
        <f>Sources!$C$7</f>
        <v/>
      </c>
      <c r="AD385" s="170">
        <f>Sources!$C$8</f>
        <v/>
      </c>
      <c r="AE385" s="169">
        <f>Sources!$C$9</f>
        <v/>
      </c>
      <c r="AF385" s="167">
        <f>R385*AC385*Sources!$C$13</f>
        <v/>
      </c>
      <c r="AG385" s="168">
        <f>R385*AD385*Sources!$C$13</f>
        <v/>
      </c>
      <c r="AH385" s="167">
        <f>R385*AE385*Sources!$C$13</f>
        <v/>
      </c>
      <c r="AI385" s="47">
        <f>1+COUNTIFS($D$7:$D$406,D385,$Q$7:$Q$406,"&gt;"&amp;Q385)</f>
        <v/>
      </c>
      <c r="AJ385" s="47">
        <f>COUNTIF($D$7:$D$406,D385)</f>
        <v/>
      </c>
      <c r="AK385" s="168">
        <f>SUMIF($D$7:$D$406,D385,$Q$7:$Q$406)</f>
        <v/>
      </c>
      <c r="AL385" s="48" t="inlineStr">
        <is>
          <t>https://www.openstreetmap.org/?mlat=51.3418651&amp;mlon=12.3580484#map=19/51.3418651/12.3580484</t>
        </is>
      </c>
    </row>
    <row r="386" ht="15" customHeight="1" s="94">
      <c r="A386" s="47" t="n">
        <v>380</v>
      </c>
      <c r="B386" s="48" t="inlineStr">
        <is>
          <t>O1624</t>
        </is>
      </c>
      <c r="C386" s="48" t="inlineStr">
        <is>
          <t>Demmeringstraße / Odermannstraße</t>
        </is>
      </c>
      <c r="D386" s="48" t="inlineStr">
        <is>
          <t>Ludwig Fresenius Schulen Leipzig - Berufsfachschule für Ergotherapie (Schule in freier Trägerschaft)</t>
        </is>
      </c>
      <c r="E386" s="48" t="inlineStr">
        <is>
          <t>Lindenauer Markt 13b, 04177 Leipzig</t>
        </is>
      </c>
      <c r="F386" s="48" t="inlineStr">
        <is>
          <t>Leipzig</t>
        </is>
      </c>
      <c r="G386" s="165" t="n">
        <v>96.09999999999999</v>
      </c>
      <c r="H386" s="166" t="n">
        <v>12.3323401656667</v>
      </c>
      <c r="I386" s="166" t="n">
        <v>51.3378100653334</v>
      </c>
      <c r="J386" s="47">
        <f>COUNTIF(Accident_Events!$B$5:$B$4031,B386)</f>
        <v/>
      </c>
      <c r="K386" s="47">
        <f>COUNTIFS(Accident_Events!$B$5:$B$4031,B386,Accident_Events!$G$5:$G$4031,1)</f>
        <v/>
      </c>
      <c r="L386" s="47">
        <f>COUNTIFS(Accident_Events!$B$5:$B$4031,B386,Accident_Events!$G$5:$G$4031,2)</f>
        <v/>
      </c>
      <c r="M386" s="47">
        <f>COUNTIFS(Accident_Events!$B$5:$B$4031,B386,Accident_Events!$G$5:$G$4031,3)</f>
        <v/>
      </c>
      <c r="N386" s="167">
        <f>K386*Sources!$F$24</f>
        <v/>
      </c>
      <c r="O386" s="167">
        <f>L386*Sources!$F$25</f>
        <v/>
      </c>
      <c r="P386" s="167">
        <f>M386*Sources!$F$26</f>
        <v/>
      </c>
      <c r="Q386" s="168">
        <f>SUM(N386:P386)</f>
        <v/>
      </c>
      <c r="R386" s="167">
        <f>Q386/Sources!$C$6</f>
        <v/>
      </c>
      <c r="S386" s="48" t="inlineStr">
        <is>
          <t>Collector/connecting road</t>
        </is>
      </c>
      <c r="T386" s="48" t="inlineStr">
        <is>
          <t>Junction</t>
        </is>
      </c>
      <c r="U386" s="48" t="n">
        <v>2</v>
      </c>
      <c r="V386" s="48" t="inlineStr">
        <is>
          <t>not found</t>
        </is>
      </c>
      <c r="W386" s="48" t="inlineStr">
        <is>
          <t>not found</t>
        </is>
      </c>
      <c r="X386" s="48" t="inlineStr">
        <is>
          <t>not found</t>
        </is>
      </c>
      <c r="Y386" s="48" t="inlineStr">
        <is>
          <t>not found</t>
        </is>
      </c>
      <c r="Z386" s="53" t="inlineStr">
        <is>
          <t>B</t>
        </is>
      </c>
      <c r="AA386" s="53" t="inlineStr">
        <is>
          <t>Standard road area/main or collector road, or up to 3 lanes → cost class B.</t>
        </is>
      </c>
      <c r="AB386" s="168">
        <f>Sources!$C$17</f>
        <v/>
      </c>
      <c r="AC386" s="169">
        <f>Sources!$C$7</f>
        <v/>
      </c>
      <c r="AD386" s="170">
        <f>Sources!$C$8</f>
        <v/>
      </c>
      <c r="AE386" s="169">
        <f>Sources!$C$9</f>
        <v/>
      </c>
      <c r="AF386" s="167">
        <f>R386*AC386*Sources!$C$13</f>
        <v/>
      </c>
      <c r="AG386" s="168">
        <f>R386*AD386*Sources!$C$13</f>
        <v/>
      </c>
      <c r="AH386" s="167">
        <f>R386*AE386*Sources!$C$13</f>
        <v/>
      </c>
      <c r="AI386" s="47">
        <f>1+COUNTIFS($D$7:$D$406,D386,$Q$7:$Q$406,"&gt;"&amp;Q386)</f>
        <v/>
      </c>
      <c r="AJ386" s="47">
        <f>COUNTIF($D$7:$D$406,D386)</f>
        <v/>
      </c>
      <c r="AK386" s="168">
        <f>SUMIF($D$7:$D$406,D386,$Q$7:$Q$406)</f>
        <v/>
      </c>
      <c r="AL386" s="48" t="inlineStr">
        <is>
          <t>https://www.openstreetmap.org/?mlat=51.3378101&amp;mlon=12.3323402#map=19/51.3378101/12.3323402</t>
        </is>
      </c>
    </row>
    <row r="387" ht="15" customHeight="1" s="94">
      <c r="A387" s="47" t="n">
        <v>381</v>
      </c>
      <c r="B387" s="48" t="inlineStr">
        <is>
          <t>O1674</t>
        </is>
      </c>
      <c r="C387" s="48" t="inlineStr">
        <is>
          <t>Schönauer Landstraße / Heinrich-Heine-Straße</t>
        </is>
      </c>
      <c r="D387" s="48" t="inlineStr">
        <is>
          <t>Schule Böhlitz-Ehrenberg - Grundschule der Stadt Leipzig</t>
        </is>
      </c>
      <c r="E387" s="48" t="inlineStr">
        <is>
          <t>Heinrich-Heine-Straße 64, 04178 Leipzig</t>
        </is>
      </c>
      <c r="F387" s="48" t="inlineStr">
        <is>
          <t>Leipzig</t>
        </is>
      </c>
      <c r="G387" s="165" t="n">
        <v>482.4</v>
      </c>
      <c r="H387" s="166" t="n">
        <v>12.281989443</v>
      </c>
      <c r="I387" s="166" t="n">
        <v>51.3579238</v>
      </c>
      <c r="J387" s="47">
        <f>COUNTIF(Accident_Events!$B$5:$B$4031,B387)</f>
        <v/>
      </c>
      <c r="K387" s="47">
        <f>COUNTIFS(Accident_Events!$B$5:$B$4031,B387,Accident_Events!$G$5:$G$4031,1)</f>
        <v/>
      </c>
      <c r="L387" s="47">
        <f>COUNTIFS(Accident_Events!$B$5:$B$4031,B387,Accident_Events!$G$5:$G$4031,2)</f>
        <v/>
      </c>
      <c r="M387" s="47">
        <f>COUNTIFS(Accident_Events!$B$5:$B$4031,B387,Accident_Events!$G$5:$G$4031,3)</f>
        <v/>
      </c>
      <c r="N387" s="167">
        <f>K387*Sources!$F$24</f>
        <v/>
      </c>
      <c r="O387" s="167">
        <f>L387*Sources!$F$25</f>
        <v/>
      </c>
      <c r="P387" s="167">
        <f>M387*Sources!$F$26</f>
        <v/>
      </c>
      <c r="Q387" s="168">
        <f>SUM(N387:P387)</f>
        <v/>
      </c>
      <c r="R387" s="167">
        <f>Q387/Sources!$C$6</f>
        <v/>
      </c>
      <c r="S387" s="48" t="inlineStr">
        <is>
          <t>Collector/connecting road</t>
        </is>
      </c>
      <c r="T387" s="48" t="inlineStr">
        <is>
          <t>Junction</t>
        </is>
      </c>
      <c r="U387" s="48" t="n">
        <v>2</v>
      </c>
      <c r="V387" s="48" t="inlineStr">
        <is>
          <t>not found</t>
        </is>
      </c>
      <c r="W387" s="48" t="inlineStr">
        <is>
          <t>yes</t>
        </is>
      </c>
      <c r="X387" s="48" t="inlineStr">
        <is>
          <t>not found</t>
        </is>
      </c>
      <c r="Y387" s="48" t="inlineStr">
        <is>
          <t>yes</t>
        </is>
      </c>
      <c r="Z387" s="53" t="inlineStr">
        <is>
          <t>B</t>
        </is>
      </c>
      <c r="AA387" s="53" t="inlineStr">
        <is>
          <t>Standard road area/main or collector road, or up to 3 lanes → cost class B.</t>
        </is>
      </c>
      <c r="AB387" s="168">
        <f>Sources!$C$17</f>
        <v/>
      </c>
      <c r="AC387" s="169">
        <f>Sources!$C$7</f>
        <v/>
      </c>
      <c r="AD387" s="170">
        <f>Sources!$C$8</f>
        <v/>
      </c>
      <c r="AE387" s="169">
        <f>Sources!$C$9</f>
        <v/>
      </c>
      <c r="AF387" s="167">
        <f>R387*AC387*Sources!$C$13</f>
        <v/>
      </c>
      <c r="AG387" s="168">
        <f>R387*AD387*Sources!$C$13</f>
        <v/>
      </c>
      <c r="AH387" s="167">
        <f>R387*AE387*Sources!$C$13</f>
        <v/>
      </c>
      <c r="AI387" s="47">
        <f>1+COUNTIFS($D$7:$D$406,D387,$Q$7:$Q$406,"&gt;"&amp;Q387)</f>
        <v/>
      </c>
      <c r="AJ387" s="47">
        <f>COUNTIF($D$7:$D$406,D387)</f>
        <v/>
      </c>
      <c r="AK387" s="168">
        <f>SUMIF($D$7:$D$406,D387,$Q$7:$Q$406)</f>
        <v/>
      </c>
      <c r="AL387" s="48" t="inlineStr">
        <is>
          <t>https://www.openstreetmap.org/?mlat=51.3579238&amp;mlon=12.2819894#map=19/51.3579238/12.2819894</t>
        </is>
      </c>
    </row>
    <row r="388" ht="15" customHeight="1" s="94">
      <c r="A388" s="47" t="n">
        <v>382</v>
      </c>
      <c r="B388" s="48" t="inlineStr">
        <is>
          <t>O1745</t>
        </is>
      </c>
      <c r="C388" s="48" t="inlineStr">
        <is>
          <t>Alte Messe / Prager Straße</t>
        </is>
      </c>
      <c r="D388" s="48" t="inlineStr">
        <is>
          <t>Schule am Barnet-Licht-Platz - Oberschule der Stadt Leipzig</t>
        </is>
      </c>
      <c r="E388" s="48" t="inlineStr">
        <is>
          <t>Barnet-Licht-Platz 1, 04317 Leipzig</t>
        </is>
      </c>
      <c r="F388" s="48" t="inlineStr">
        <is>
          <t>Leipzig</t>
        </is>
      </c>
      <c r="G388" s="165" t="n">
        <v>297.8</v>
      </c>
      <c r="H388" s="166" t="n">
        <v>12.4056198480001</v>
      </c>
      <c r="I388" s="166" t="n">
        <v>51.3200152710001</v>
      </c>
      <c r="J388" s="47">
        <f>COUNTIF(Accident_Events!$B$5:$B$4031,B388)</f>
        <v/>
      </c>
      <c r="K388" s="47">
        <f>COUNTIFS(Accident_Events!$B$5:$B$4031,B388,Accident_Events!$G$5:$G$4031,1)</f>
        <v/>
      </c>
      <c r="L388" s="47">
        <f>COUNTIFS(Accident_Events!$B$5:$B$4031,B388,Accident_Events!$G$5:$G$4031,2)</f>
        <v/>
      </c>
      <c r="M388" s="47">
        <f>COUNTIFS(Accident_Events!$B$5:$B$4031,B388,Accident_Events!$G$5:$G$4031,3)</f>
        <v/>
      </c>
      <c r="N388" s="167">
        <f>K388*Sources!$F$24</f>
        <v/>
      </c>
      <c r="O388" s="167">
        <f>L388*Sources!$F$25</f>
        <v/>
      </c>
      <c r="P388" s="167">
        <f>M388*Sources!$F$26</f>
        <v/>
      </c>
      <c r="Q388" s="168">
        <f>SUM(N388:P388)</f>
        <v/>
      </c>
      <c r="R388" s="167">
        <f>Q388/Sources!$C$6</f>
        <v/>
      </c>
      <c r="S388" s="48" t="inlineStr">
        <is>
          <t>Major arterial road</t>
        </is>
      </c>
      <c r="T388" s="48" t="inlineStr">
        <is>
          <t>Junction</t>
        </is>
      </c>
      <c r="U388" s="48" t="n">
        <v>3</v>
      </c>
      <c r="V388" s="48" t="inlineStr">
        <is>
          <t>yes</t>
        </is>
      </c>
      <c r="W388" s="48" t="inlineStr">
        <is>
          <t>yes</t>
        </is>
      </c>
      <c r="X388" s="48" t="inlineStr">
        <is>
          <t>yes</t>
        </is>
      </c>
      <c r="Y388" s="48" t="inlineStr">
        <is>
          <t>yes</t>
        </is>
      </c>
      <c r="Z388" s="53" t="inlineStr">
        <is>
          <t>B</t>
        </is>
      </c>
      <c r="AA388" s="53" t="inlineStr">
        <is>
          <t>Standard road area/main or collector road, or up to 3 lanes → cost class B.</t>
        </is>
      </c>
      <c r="AB388" s="168">
        <f>Sources!$C$17</f>
        <v/>
      </c>
      <c r="AC388" s="169">
        <f>Sources!$C$7</f>
        <v/>
      </c>
      <c r="AD388" s="170">
        <f>Sources!$C$8</f>
        <v/>
      </c>
      <c r="AE388" s="169">
        <f>Sources!$C$9</f>
        <v/>
      </c>
      <c r="AF388" s="167">
        <f>R388*AC388*Sources!$C$13</f>
        <v/>
      </c>
      <c r="AG388" s="168">
        <f>R388*AD388*Sources!$C$13</f>
        <v/>
      </c>
      <c r="AH388" s="167">
        <f>R388*AE388*Sources!$C$13</f>
        <v/>
      </c>
      <c r="AI388" s="47">
        <f>1+COUNTIFS($D$7:$D$406,D388,$Q$7:$Q$406,"&gt;"&amp;Q388)</f>
        <v/>
      </c>
      <c r="AJ388" s="47">
        <f>COUNTIF($D$7:$D$406,D388)</f>
        <v/>
      </c>
      <c r="AK388" s="168">
        <f>SUMIF($D$7:$D$406,D388,$Q$7:$Q$406)</f>
        <v/>
      </c>
      <c r="AL388" s="48" t="inlineStr">
        <is>
          <t>https://www.openstreetmap.org/?mlat=51.3200153&amp;mlon=12.4056198#map=19/51.3200153/12.4056198</t>
        </is>
      </c>
    </row>
    <row r="389" ht="15" customHeight="1" s="94">
      <c r="A389" s="47" t="n">
        <v>383</v>
      </c>
      <c r="B389" s="48" t="inlineStr">
        <is>
          <t>O1801</t>
        </is>
      </c>
      <c r="C389" s="48" t="inlineStr">
        <is>
          <t>Am Sportforum / Leutzscher Allee</t>
        </is>
      </c>
      <c r="D389" s="48" t="inlineStr">
        <is>
          <t>Sportoberschule Leipzig - Oberschule der Stadt Leipzig</t>
        </is>
      </c>
      <c r="E389" s="48" t="inlineStr">
        <is>
          <t>Max-Planck-Straße 53-55, 04105 Leipzig</t>
        </is>
      </c>
      <c r="F389" s="48" t="inlineStr">
        <is>
          <t>Leipzig</t>
        </is>
      </c>
      <c r="G389" s="165" t="n">
        <v>352.3</v>
      </c>
      <c r="H389" s="166" t="n">
        <v>12.3473772525001</v>
      </c>
      <c r="I389" s="166" t="n">
        <v>51.3504890820001</v>
      </c>
      <c r="J389" s="47">
        <f>COUNTIF(Accident_Events!$B$5:$B$4031,B389)</f>
        <v/>
      </c>
      <c r="K389" s="47">
        <f>COUNTIFS(Accident_Events!$B$5:$B$4031,B389,Accident_Events!$G$5:$G$4031,1)</f>
        <v/>
      </c>
      <c r="L389" s="47">
        <f>COUNTIFS(Accident_Events!$B$5:$B$4031,B389,Accident_Events!$G$5:$G$4031,2)</f>
        <v/>
      </c>
      <c r="M389" s="47">
        <f>COUNTIFS(Accident_Events!$B$5:$B$4031,B389,Accident_Events!$G$5:$G$4031,3)</f>
        <v/>
      </c>
      <c r="N389" s="167">
        <f>K389*Sources!$F$24</f>
        <v/>
      </c>
      <c r="O389" s="167">
        <f>L389*Sources!$F$25</f>
        <v/>
      </c>
      <c r="P389" s="167">
        <f>M389*Sources!$F$26</f>
        <v/>
      </c>
      <c r="Q389" s="168">
        <f>SUM(N389:P389)</f>
        <v/>
      </c>
      <c r="R389" s="167">
        <f>Q389/Sources!$C$6</f>
        <v/>
      </c>
      <c r="S389" s="48" t="inlineStr">
        <is>
          <t>Important main/connecting road</t>
        </is>
      </c>
      <c r="T389" s="48" t="inlineStr">
        <is>
          <t>Junction</t>
        </is>
      </c>
      <c r="U389" s="48" t="n">
        <v>2</v>
      </c>
      <c r="V389" s="48" t="inlineStr">
        <is>
          <t>not found</t>
        </is>
      </c>
      <c r="W389" s="48" t="inlineStr">
        <is>
          <t>not found</t>
        </is>
      </c>
      <c r="X389" s="48" t="inlineStr">
        <is>
          <t>not found</t>
        </is>
      </c>
      <c r="Y389" s="48" t="inlineStr">
        <is>
          <t>yes</t>
        </is>
      </c>
      <c r="Z389" s="53" t="inlineStr">
        <is>
          <t>B</t>
        </is>
      </c>
      <c r="AA389" s="53" t="inlineStr">
        <is>
          <t>Standard road area/main or collector road, or up to 3 lanes → cost class B.</t>
        </is>
      </c>
      <c r="AB389" s="168">
        <f>Sources!$C$17</f>
        <v/>
      </c>
      <c r="AC389" s="169">
        <f>Sources!$C$7</f>
        <v/>
      </c>
      <c r="AD389" s="170">
        <f>Sources!$C$8</f>
        <v/>
      </c>
      <c r="AE389" s="169">
        <f>Sources!$C$9</f>
        <v/>
      </c>
      <c r="AF389" s="167">
        <f>R389*AC389*Sources!$C$13</f>
        <v/>
      </c>
      <c r="AG389" s="168">
        <f>R389*AD389*Sources!$C$13</f>
        <v/>
      </c>
      <c r="AH389" s="167">
        <f>R389*AE389*Sources!$C$13</f>
        <v/>
      </c>
      <c r="AI389" s="47">
        <f>1+COUNTIFS($D$7:$D$406,D389,$Q$7:$Q$406,"&gt;"&amp;Q389)</f>
        <v/>
      </c>
      <c r="AJ389" s="47">
        <f>COUNTIF($D$7:$D$406,D389)</f>
        <v/>
      </c>
      <c r="AK389" s="168">
        <f>SUMIF($D$7:$D$406,D389,$Q$7:$Q$406)</f>
        <v/>
      </c>
      <c r="AL389" s="48" t="inlineStr">
        <is>
          <t>https://www.openstreetmap.org/?mlat=51.3504891&amp;mlon=12.3473773#map=19/51.3504891/12.3473773</t>
        </is>
      </c>
    </row>
    <row r="390" ht="15" customHeight="1" s="94">
      <c r="A390" s="47" t="n">
        <v>384</v>
      </c>
      <c r="B390" s="48" t="inlineStr">
        <is>
          <t>O1838</t>
        </is>
      </c>
      <c r="C390" s="48" t="inlineStr">
        <is>
          <t>Mariannenstraße / Hermann-Liebmann-Straße</t>
        </is>
      </c>
      <c r="D390" s="48" t="inlineStr">
        <is>
          <t>Wilhelm-Wander-Schule - Grundschule der Stadt Leipzig</t>
        </is>
      </c>
      <c r="E390" s="48" t="inlineStr">
        <is>
          <t>Schulze-Delitzsch-Straße 23, 04315 Leipzig</t>
        </is>
      </c>
      <c r="F390" s="48" t="inlineStr">
        <is>
          <t>Leipzig</t>
        </is>
      </c>
      <c r="G390" s="165" t="n">
        <v>251.9</v>
      </c>
      <c r="H390" s="166" t="n">
        <v>12.4061524370001</v>
      </c>
      <c r="I390" s="166" t="n">
        <v>51.346860953</v>
      </c>
      <c r="J390" s="47">
        <f>COUNTIF(Accident_Events!$B$5:$B$4031,B390)</f>
        <v/>
      </c>
      <c r="K390" s="47">
        <f>COUNTIFS(Accident_Events!$B$5:$B$4031,B390,Accident_Events!$G$5:$G$4031,1)</f>
        <v/>
      </c>
      <c r="L390" s="47">
        <f>COUNTIFS(Accident_Events!$B$5:$B$4031,B390,Accident_Events!$G$5:$G$4031,2)</f>
        <v/>
      </c>
      <c r="M390" s="47">
        <f>COUNTIFS(Accident_Events!$B$5:$B$4031,B390,Accident_Events!$G$5:$G$4031,3)</f>
        <v/>
      </c>
      <c r="N390" s="167">
        <f>K390*Sources!$F$24</f>
        <v/>
      </c>
      <c r="O390" s="167">
        <f>L390*Sources!$F$25</f>
        <v/>
      </c>
      <c r="P390" s="167">
        <f>M390*Sources!$F$26</f>
        <v/>
      </c>
      <c r="Q390" s="168">
        <f>SUM(N390:P390)</f>
        <v/>
      </c>
      <c r="R390" s="167">
        <f>Q390/Sources!$C$6</f>
        <v/>
      </c>
      <c r="S390" s="48" t="inlineStr">
        <is>
          <t>Important main/connecting road</t>
        </is>
      </c>
      <c r="T390" s="48" t="inlineStr">
        <is>
          <t>Junction</t>
        </is>
      </c>
      <c r="U390" s="48" t="n">
        <v>2</v>
      </c>
      <c r="V390" s="48" t="inlineStr">
        <is>
          <t>not found</t>
        </is>
      </c>
      <c r="W390" s="48" t="inlineStr">
        <is>
          <t>not found</t>
        </is>
      </c>
      <c r="X390" s="48" t="inlineStr">
        <is>
          <t>not found</t>
        </is>
      </c>
      <c r="Y390" s="48" t="inlineStr">
        <is>
          <t>yes</t>
        </is>
      </c>
      <c r="Z390" s="53" t="inlineStr">
        <is>
          <t>B</t>
        </is>
      </c>
      <c r="AA390" s="53" t="inlineStr">
        <is>
          <t>Standard road area/main or collector road, or up to 3 lanes → cost class B.</t>
        </is>
      </c>
      <c r="AB390" s="168">
        <f>Sources!$C$17</f>
        <v/>
      </c>
      <c r="AC390" s="169">
        <f>Sources!$C$7</f>
        <v/>
      </c>
      <c r="AD390" s="170">
        <f>Sources!$C$8</f>
        <v/>
      </c>
      <c r="AE390" s="169">
        <f>Sources!$C$9</f>
        <v/>
      </c>
      <c r="AF390" s="167">
        <f>R390*AC390*Sources!$C$13</f>
        <v/>
      </c>
      <c r="AG390" s="168">
        <f>R390*AD390*Sources!$C$13</f>
        <v/>
      </c>
      <c r="AH390" s="167">
        <f>R390*AE390*Sources!$C$13</f>
        <v/>
      </c>
      <c r="AI390" s="47">
        <f>1+COUNTIFS($D$7:$D$406,D390,$Q$7:$Q$406,"&gt;"&amp;Q390)</f>
        <v/>
      </c>
      <c r="AJ390" s="47">
        <f>COUNTIF($D$7:$D$406,D390)</f>
        <v/>
      </c>
      <c r="AK390" s="168">
        <f>SUMIF($D$7:$D$406,D390,$Q$7:$Q$406)</f>
        <v/>
      </c>
      <c r="AL390" s="48" t="inlineStr">
        <is>
          <t>https://www.openstreetmap.org/?mlat=51.3468610&amp;mlon=12.4061524#map=19/51.3468610/12.4061524</t>
        </is>
      </c>
    </row>
    <row r="391" ht="15" customHeight="1" s="94">
      <c r="A391" s="47" t="n">
        <v>385</v>
      </c>
      <c r="B391" s="48" t="inlineStr">
        <is>
          <t>O2213</t>
        </is>
      </c>
      <c r="C391" s="48" t="inlineStr">
        <is>
          <t>Albert-Kuntz-Straße / Straße des Friedens</t>
        </is>
      </c>
      <c r="D391" s="48" t="inlineStr">
        <is>
          <t>Berufliches Schulzentrum Wurzen</t>
        </is>
      </c>
      <c r="E391" s="48" t="inlineStr">
        <is>
          <t>Straße des Friedens 12, 04808 Wurzen</t>
        </is>
      </c>
      <c r="F391" s="48" t="inlineStr">
        <is>
          <t>Wurzen</t>
        </is>
      </c>
      <c r="G391" s="165" t="n">
        <v>130.9</v>
      </c>
      <c r="H391" s="166" t="n">
        <v>12.7362483420001</v>
      </c>
      <c r="I391" s="166" t="n">
        <v>51.3726508730001</v>
      </c>
      <c r="J391" s="47">
        <f>COUNTIF(Accident_Events!$B$5:$B$4031,B391)</f>
        <v/>
      </c>
      <c r="K391" s="47">
        <f>COUNTIFS(Accident_Events!$B$5:$B$4031,B391,Accident_Events!$G$5:$G$4031,1)</f>
        <v/>
      </c>
      <c r="L391" s="47">
        <f>COUNTIFS(Accident_Events!$B$5:$B$4031,B391,Accident_Events!$G$5:$G$4031,2)</f>
        <v/>
      </c>
      <c r="M391" s="47">
        <f>COUNTIFS(Accident_Events!$B$5:$B$4031,B391,Accident_Events!$G$5:$G$4031,3)</f>
        <v/>
      </c>
      <c r="N391" s="167">
        <f>K391*Sources!$F$24</f>
        <v/>
      </c>
      <c r="O391" s="167">
        <f>L391*Sources!$F$25</f>
        <v/>
      </c>
      <c r="P391" s="167">
        <f>M391*Sources!$F$26</f>
        <v/>
      </c>
      <c r="Q391" s="168">
        <f>SUM(N391:P391)</f>
        <v/>
      </c>
      <c r="R391" s="167">
        <f>Q391/Sources!$C$6</f>
        <v/>
      </c>
      <c r="S391" s="48" t="inlineStr">
        <is>
          <t>Important main/connecting road</t>
        </is>
      </c>
      <c r="T391" s="48" t="inlineStr">
        <is>
          <t>Junction</t>
        </is>
      </c>
      <c r="U391" s="48" t="n">
        <v>2</v>
      </c>
      <c r="V391" s="48" t="inlineStr">
        <is>
          <t>not found</t>
        </is>
      </c>
      <c r="W391" s="48" t="inlineStr">
        <is>
          <t>not found</t>
        </is>
      </c>
      <c r="X391" s="48" t="inlineStr">
        <is>
          <t>not found</t>
        </is>
      </c>
      <c r="Y391" s="48" t="inlineStr">
        <is>
          <t>not found</t>
        </is>
      </c>
      <c r="Z391" s="53" t="inlineStr">
        <is>
          <t>B</t>
        </is>
      </c>
      <c r="AA391" s="53" t="inlineStr">
        <is>
          <t>Standard road area/main or collector road, or up to 3 lanes → cost class B.</t>
        </is>
      </c>
      <c r="AB391" s="168">
        <f>Sources!$C$17</f>
        <v/>
      </c>
      <c r="AC391" s="169">
        <f>Sources!$C$7</f>
        <v/>
      </c>
      <c r="AD391" s="170">
        <f>Sources!$C$8</f>
        <v/>
      </c>
      <c r="AE391" s="169">
        <f>Sources!$C$9</f>
        <v/>
      </c>
      <c r="AF391" s="167">
        <f>R391*AC391*Sources!$C$13</f>
        <v/>
      </c>
      <c r="AG391" s="168">
        <f>R391*AD391*Sources!$C$13</f>
        <v/>
      </c>
      <c r="AH391" s="167">
        <f>R391*AE391*Sources!$C$13</f>
        <v/>
      </c>
      <c r="AI391" s="47">
        <f>1+COUNTIFS($D$7:$D$406,D391,$Q$7:$Q$406,"&gt;"&amp;Q391)</f>
        <v/>
      </c>
      <c r="AJ391" s="47">
        <f>COUNTIF($D$7:$D$406,D391)</f>
        <v/>
      </c>
      <c r="AK391" s="168">
        <f>SUMIF($D$7:$D$406,D391,$Q$7:$Q$406)</f>
        <v/>
      </c>
      <c r="AL391" s="48" t="inlineStr">
        <is>
          <t>https://www.openstreetmap.org/?mlat=51.3726509&amp;mlon=12.7362483#map=19/51.3726509/12.7362483</t>
        </is>
      </c>
    </row>
    <row r="392" ht="15" customHeight="1" s="94">
      <c r="A392" s="47" t="n">
        <v>386</v>
      </c>
      <c r="B392" s="48" t="inlineStr">
        <is>
          <t>O2241</t>
        </is>
      </c>
      <c r="C392" s="48" t="inlineStr">
        <is>
          <t>Zirkusallee / Ottokarplatz</t>
        </is>
      </c>
      <c r="D392" s="48" t="inlineStr">
        <is>
          <t>Park-Oberschule Zittau</t>
        </is>
      </c>
      <c r="E392" s="48" t="inlineStr">
        <is>
          <t>Karl-Liebknecht-Ring 4, 02763 Zittau</t>
        </is>
      </c>
      <c r="F392" s="48" t="inlineStr">
        <is>
          <t>Zittau</t>
        </is>
      </c>
      <c r="G392" s="165" t="n">
        <v>133</v>
      </c>
      <c r="H392" s="166" t="n">
        <v>14.8097826870001</v>
      </c>
      <c r="I392" s="166" t="n">
        <v>50.8930890950001</v>
      </c>
      <c r="J392" s="47">
        <f>COUNTIF(Accident_Events!$B$5:$B$4031,B392)</f>
        <v/>
      </c>
      <c r="K392" s="47">
        <f>COUNTIFS(Accident_Events!$B$5:$B$4031,B392,Accident_Events!$G$5:$G$4031,1)</f>
        <v/>
      </c>
      <c r="L392" s="47">
        <f>COUNTIFS(Accident_Events!$B$5:$B$4031,B392,Accident_Events!$G$5:$G$4031,2)</f>
        <v/>
      </c>
      <c r="M392" s="47">
        <f>COUNTIFS(Accident_Events!$B$5:$B$4031,B392,Accident_Events!$G$5:$G$4031,3)</f>
        <v/>
      </c>
      <c r="N392" s="167">
        <f>K392*Sources!$F$24</f>
        <v/>
      </c>
      <c r="O392" s="167">
        <f>L392*Sources!$F$25</f>
        <v/>
      </c>
      <c r="P392" s="167">
        <f>M392*Sources!$F$26</f>
        <v/>
      </c>
      <c r="Q392" s="168">
        <f>SUM(N392:P392)</f>
        <v/>
      </c>
      <c r="R392" s="167">
        <f>Q392/Sources!$C$6</f>
        <v/>
      </c>
      <c r="S392" s="48" t="inlineStr">
        <is>
          <t>Major arterial road</t>
        </is>
      </c>
      <c r="T392" s="48" t="inlineStr">
        <is>
          <t>Junction</t>
        </is>
      </c>
      <c r="U392" s="48" t="n">
        <v>3</v>
      </c>
      <c r="V392" s="48" t="inlineStr">
        <is>
          <t>yes</t>
        </is>
      </c>
      <c r="W392" s="48" t="inlineStr">
        <is>
          <t>yes</t>
        </is>
      </c>
      <c r="X392" s="48" t="inlineStr">
        <is>
          <t>not found</t>
        </is>
      </c>
      <c r="Y392" s="48" t="inlineStr">
        <is>
          <t>not found</t>
        </is>
      </c>
      <c r="Z392" s="53" t="inlineStr">
        <is>
          <t>B</t>
        </is>
      </c>
      <c r="AA392" s="53" t="inlineStr">
        <is>
          <t>Standard road area/main or collector road, or up to 3 lanes → cost class B.</t>
        </is>
      </c>
      <c r="AB392" s="168">
        <f>Sources!$C$17</f>
        <v/>
      </c>
      <c r="AC392" s="169">
        <f>Sources!$C$7</f>
        <v/>
      </c>
      <c r="AD392" s="170">
        <f>Sources!$C$8</f>
        <v/>
      </c>
      <c r="AE392" s="169">
        <f>Sources!$C$9</f>
        <v/>
      </c>
      <c r="AF392" s="167">
        <f>R392*AC392*Sources!$C$13</f>
        <v/>
      </c>
      <c r="AG392" s="168">
        <f>R392*AD392*Sources!$C$13</f>
        <v/>
      </c>
      <c r="AH392" s="167">
        <f>R392*AE392*Sources!$C$13</f>
        <v/>
      </c>
      <c r="AI392" s="47">
        <f>1+COUNTIFS($D$7:$D$406,D392,$Q$7:$Q$406,"&gt;"&amp;Q392)</f>
        <v/>
      </c>
      <c r="AJ392" s="47">
        <f>COUNTIF($D$7:$D$406,D392)</f>
        <v/>
      </c>
      <c r="AK392" s="168">
        <f>SUMIF($D$7:$D$406,D392,$Q$7:$Q$406)</f>
        <v/>
      </c>
      <c r="AL392" s="48" t="inlineStr">
        <is>
          <t>https://www.openstreetmap.org/?mlat=50.8930891&amp;mlon=14.8097827#map=19/50.8930891/14.8097827</t>
        </is>
      </c>
    </row>
    <row r="393" ht="15" customHeight="1" s="94">
      <c r="A393" s="47" t="n">
        <v>387</v>
      </c>
      <c r="B393" s="48" t="inlineStr">
        <is>
          <t>O2267</t>
        </is>
      </c>
      <c r="C393" s="48" t="inlineStr">
        <is>
          <t>Leipziger Straße / Schlachthofstraße</t>
        </is>
      </c>
      <c r="D393" s="48" t="inlineStr">
        <is>
          <t>Dittesschule-Grundschule</t>
        </is>
      </c>
      <c r="E393" s="48" t="inlineStr">
        <is>
          <t>Leipziger Straße 107, 08058 Zwickau</t>
        </is>
      </c>
      <c r="F393" s="48" t="inlineStr">
        <is>
          <t>Zwickau</t>
        </is>
      </c>
      <c r="G393" s="165" t="n">
        <v>180.6</v>
      </c>
      <c r="H393" s="166" t="n">
        <v>12.4902338520001</v>
      </c>
      <c r="I393" s="166" t="n">
        <v>50.7362922070001</v>
      </c>
      <c r="J393" s="47">
        <f>COUNTIF(Accident_Events!$B$5:$B$4031,B393)</f>
        <v/>
      </c>
      <c r="K393" s="47">
        <f>COUNTIFS(Accident_Events!$B$5:$B$4031,B393,Accident_Events!$G$5:$G$4031,1)</f>
        <v/>
      </c>
      <c r="L393" s="47">
        <f>COUNTIFS(Accident_Events!$B$5:$B$4031,B393,Accident_Events!$G$5:$G$4031,2)</f>
        <v/>
      </c>
      <c r="M393" s="47">
        <f>COUNTIFS(Accident_Events!$B$5:$B$4031,B393,Accident_Events!$G$5:$G$4031,3)</f>
        <v/>
      </c>
      <c r="N393" s="167">
        <f>K393*Sources!$F$24</f>
        <v/>
      </c>
      <c r="O393" s="167">
        <f>L393*Sources!$F$25</f>
        <v/>
      </c>
      <c r="P393" s="167">
        <f>M393*Sources!$F$26</f>
        <v/>
      </c>
      <c r="Q393" s="168">
        <f>SUM(N393:P393)</f>
        <v/>
      </c>
      <c r="R393" s="167">
        <f>Q393/Sources!$C$6</f>
        <v/>
      </c>
      <c r="S393" s="48" t="inlineStr">
        <is>
          <t>Collector/connecting road</t>
        </is>
      </c>
      <c r="T393" s="48" t="inlineStr">
        <is>
          <t>Junction</t>
        </is>
      </c>
      <c r="U393" s="48" t="n">
        <v>4</v>
      </c>
      <c r="V393" s="48" t="inlineStr">
        <is>
          <t>not found</t>
        </is>
      </c>
      <c r="W393" s="48" t="inlineStr">
        <is>
          <t>not found</t>
        </is>
      </c>
      <c r="X393" s="48" t="inlineStr">
        <is>
          <t>not found</t>
        </is>
      </c>
      <c r="Y393" s="48" t="inlineStr">
        <is>
          <t>not found</t>
        </is>
      </c>
      <c r="Z393" s="53" t="inlineStr">
        <is>
          <t>C</t>
        </is>
      </c>
      <c r="AA393" s="53" t="inlineStr">
        <is>
          <t>4 or more lanes: large road cross-section → cost class C.</t>
        </is>
      </c>
      <c r="AB393" s="168">
        <f>Sources!$C$17</f>
        <v/>
      </c>
      <c r="AC393" s="169">
        <f>Sources!$C$7</f>
        <v/>
      </c>
      <c r="AD393" s="170">
        <f>Sources!$C$8</f>
        <v/>
      </c>
      <c r="AE393" s="169">
        <f>Sources!$C$9</f>
        <v/>
      </c>
      <c r="AF393" s="167">
        <f>R393*AC393*Sources!$C$13</f>
        <v/>
      </c>
      <c r="AG393" s="168">
        <f>R393*AD393*Sources!$C$13</f>
        <v/>
      </c>
      <c r="AH393" s="167">
        <f>R393*AE393*Sources!$C$13</f>
        <v/>
      </c>
      <c r="AI393" s="47">
        <f>1+COUNTIFS($D$7:$D$406,D393,$Q$7:$Q$406,"&gt;"&amp;Q393)</f>
        <v/>
      </c>
      <c r="AJ393" s="47">
        <f>COUNTIF($D$7:$D$406,D393)</f>
        <v/>
      </c>
      <c r="AK393" s="168">
        <f>SUMIF($D$7:$D$406,D393,$Q$7:$Q$406)</f>
        <v/>
      </c>
      <c r="AL393" s="48" t="inlineStr">
        <is>
          <t>https://www.openstreetmap.org/?mlat=50.7362922&amp;mlon=12.4902339#map=19/50.7362922/12.4902339</t>
        </is>
      </c>
    </row>
    <row r="394" ht="15" customHeight="1" s="94">
      <c r="A394" s="47" t="n">
        <v>388</v>
      </c>
      <c r="B394" s="48" t="inlineStr">
        <is>
          <t>O2278</t>
        </is>
      </c>
      <c r="C394" s="48" t="inlineStr">
        <is>
          <t>Spiegelstraße / Lutherstraße</t>
        </is>
      </c>
      <c r="D394" s="48" t="inlineStr">
        <is>
          <t>Peter-Breuer-Gymnasium Zwickau (Schule in freier Trägerschaft)</t>
        </is>
      </c>
      <c r="E394" s="48" t="inlineStr">
        <is>
          <t>Georgenstraße 3-5, 08056 Zwickau</t>
        </is>
      </c>
      <c r="F394" s="48" t="inlineStr">
        <is>
          <t>Zwickau</t>
        </is>
      </c>
      <c r="G394" s="165" t="n">
        <v>385</v>
      </c>
      <c r="H394" s="166" t="n">
        <v>12.4847582850001</v>
      </c>
      <c r="I394" s="166" t="n">
        <v>50.7190274870001</v>
      </c>
      <c r="J394" s="47">
        <f>COUNTIF(Accident_Events!$B$5:$B$4031,B394)</f>
        <v/>
      </c>
      <c r="K394" s="47">
        <f>COUNTIFS(Accident_Events!$B$5:$B$4031,B394,Accident_Events!$G$5:$G$4031,1)</f>
        <v/>
      </c>
      <c r="L394" s="47">
        <f>COUNTIFS(Accident_Events!$B$5:$B$4031,B394,Accident_Events!$G$5:$G$4031,2)</f>
        <v/>
      </c>
      <c r="M394" s="47">
        <f>COUNTIFS(Accident_Events!$B$5:$B$4031,B394,Accident_Events!$G$5:$G$4031,3)</f>
        <v/>
      </c>
      <c r="N394" s="167">
        <f>K394*Sources!$F$24</f>
        <v/>
      </c>
      <c r="O394" s="167">
        <f>L394*Sources!$F$25</f>
        <v/>
      </c>
      <c r="P394" s="167">
        <f>M394*Sources!$F$26</f>
        <v/>
      </c>
      <c r="Q394" s="168">
        <f>SUM(N394:P394)</f>
        <v/>
      </c>
      <c r="R394" s="167">
        <f>Q394/Sources!$C$6</f>
        <v/>
      </c>
      <c r="S394" s="48" t="inlineStr">
        <is>
          <t>Residential road</t>
        </is>
      </c>
      <c r="T394" s="48" t="inlineStr">
        <is>
          <t>Junction</t>
        </is>
      </c>
      <c r="U394" s="48" t="inlineStr">
        <is>
          <t>not tagged</t>
        </is>
      </c>
      <c r="V394" s="48" t="inlineStr">
        <is>
          <t>not found</t>
        </is>
      </c>
      <c r="W394" s="48" t="inlineStr">
        <is>
          <t>not found</t>
        </is>
      </c>
      <c r="X394" s="48" t="inlineStr">
        <is>
          <t>not found</t>
        </is>
      </c>
      <c r="Y394" s="48" t="inlineStr">
        <is>
          <t>not found</t>
        </is>
      </c>
      <c r="Z394" s="53" t="inlineStr">
        <is>
          <t>unclear</t>
        </is>
      </c>
      <c r="AA394" s="53" t="inlineStr">
        <is>
          <t>Lane count in OSM is not numerically reliable; municipal assessment required.</t>
        </is>
      </c>
      <c r="AB394" s="168">
        <f>Sources!$C$17</f>
        <v/>
      </c>
      <c r="AC394" s="169">
        <f>Sources!$C$7</f>
        <v/>
      </c>
      <c r="AD394" s="170">
        <f>Sources!$C$8</f>
        <v/>
      </c>
      <c r="AE394" s="169">
        <f>Sources!$C$9</f>
        <v/>
      </c>
      <c r="AF394" s="167">
        <f>R394*AC394*Sources!$C$13</f>
        <v/>
      </c>
      <c r="AG394" s="168">
        <f>R394*AD394*Sources!$C$13</f>
        <v/>
      </c>
      <c r="AH394" s="167">
        <f>R394*AE394*Sources!$C$13</f>
        <v/>
      </c>
      <c r="AI394" s="47">
        <f>1+COUNTIFS($D$7:$D$406,D394,$Q$7:$Q$406,"&gt;"&amp;Q394)</f>
        <v/>
      </c>
      <c r="AJ394" s="47">
        <f>COUNTIF($D$7:$D$406,D394)</f>
        <v/>
      </c>
      <c r="AK394" s="168">
        <f>SUMIF($D$7:$D$406,D394,$Q$7:$Q$406)</f>
        <v/>
      </c>
      <c r="AL394" s="48" t="inlineStr">
        <is>
          <t>https://www.openstreetmap.org/?mlat=50.7190275&amp;mlon=12.4847583#map=19/50.7190275/12.4847583</t>
        </is>
      </c>
    </row>
    <row r="395" ht="15" customHeight="1" s="94">
      <c r="A395" s="47" t="n">
        <v>389</v>
      </c>
      <c r="B395" s="48" t="inlineStr">
        <is>
          <t>O0437</t>
        </is>
      </c>
      <c r="C395" s="48" t="inlineStr">
        <is>
          <t>Wernerstraße / Kesselsdorfer Straße</t>
        </is>
      </c>
      <c r="D395" s="48" t="inlineStr">
        <is>
          <t>35. Grundschule Dresden "Heinrich Graf von Bünau"</t>
        </is>
      </c>
      <c r="E395" s="48" t="inlineStr">
        <is>
          <t>Bünaustraße 12, 01159 Dresden</t>
        </is>
      </c>
      <c r="F395" s="48" t="inlineStr">
        <is>
          <t>Dresden</t>
        </is>
      </c>
      <c r="G395" s="165" t="n">
        <v>142.4</v>
      </c>
      <c r="H395" s="166" t="n">
        <v>13.697190264</v>
      </c>
      <c r="I395" s="166" t="n">
        <v>51.0434843115001</v>
      </c>
      <c r="J395" s="47">
        <f>COUNTIF(Accident_Events!$B$5:$B$4031,B395)</f>
        <v/>
      </c>
      <c r="K395" s="47">
        <f>COUNTIFS(Accident_Events!$B$5:$B$4031,B395,Accident_Events!$G$5:$G$4031,1)</f>
        <v/>
      </c>
      <c r="L395" s="47">
        <f>COUNTIFS(Accident_Events!$B$5:$B$4031,B395,Accident_Events!$G$5:$G$4031,2)</f>
        <v/>
      </c>
      <c r="M395" s="47">
        <f>COUNTIFS(Accident_Events!$B$5:$B$4031,B395,Accident_Events!$G$5:$G$4031,3)</f>
        <v/>
      </c>
      <c r="N395" s="167">
        <f>K395*Sources!$F$24</f>
        <v/>
      </c>
      <c r="O395" s="167">
        <f>L395*Sources!$F$25</f>
        <v/>
      </c>
      <c r="P395" s="167">
        <f>M395*Sources!$F$26</f>
        <v/>
      </c>
      <c r="Q395" s="168">
        <f>SUM(N395:P395)</f>
        <v/>
      </c>
      <c r="R395" s="167">
        <f>Q395/Sources!$C$6</f>
        <v/>
      </c>
      <c r="S395" s="48" t="inlineStr">
        <is>
          <t>Collector/connecting road</t>
        </is>
      </c>
      <c r="T395" s="48" t="inlineStr">
        <is>
          <t>Junction</t>
        </is>
      </c>
      <c r="U395" s="48" t="n">
        <v>3</v>
      </c>
      <c r="V395" s="48" t="inlineStr">
        <is>
          <t>yes</t>
        </is>
      </c>
      <c r="W395" s="48" t="inlineStr">
        <is>
          <t>yes</t>
        </is>
      </c>
      <c r="X395" s="48" t="inlineStr">
        <is>
          <t>not found</t>
        </is>
      </c>
      <c r="Y395" s="48" t="inlineStr">
        <is>
          <t>yes</t>
        </is>
      </c>
      <c r="Z395" s="53" t="inlineStr">
        <is>
          <t>B</t>
        </is>
      </c>
      <c r="AA395" s="53" t="inlineStr">
        <is>
          <t>Standard road area/main or collector road, or up to 3 lanes → cost class B.</t>
        </is>
      </c>
      <c r="AB395" s="168">
        <f>Sources!$C$17</f>
        <v/>
      </c>
      <c r="AC395" s="169">
        <f>Sources!$C$7</f>
        <v/>
      </c>
      <c r="AD395" s="170">
        <f>Sources!$C$8</f>
        <v/>
      </c>
      <c r="AE395" s="169">
        <f>Sources!$C$9</f>
        <v/>
      </c>
      <c r="AF395" s="167">
        <f>R395*AC395*Sources!$C$13</f>
        <v/>
      </c>
      <c r="AG395" s="168">
        <f>R395*AD395*Sources!$C$13</f>
        <v/>
      </c>
      <c r="AH395" s="167">
        <f>R395*AE395*Sources!$C$13</f>
        <v/>
      </c>
      <c r="AI395" s="47">
        <f>1+COUNTIFS($D$7:$D$406,D395,$Q$7:$Q$406,"&gt;"&amp;Q395)</f>
        <v/>
      </c>
      <c r="AJ395" s="47">
        <f>COUNTIF($D$7:$D$406,D395)</f>
        <v/>
      </c>
      <c r="AK395" s="168">
        <f>SUMIF($D$7:$D$406,D395,$Q$7:$Q$406)</f>
        <v/>
      </c>
      <c r="AL395" s="48" t="inlineStr">
        <is>
          <t>https://www.openstreetmap.org/?mlat=51.0434843&amp;mlon=13.6971903#map=19/51.0434843/13.6971903</t>
        </is>
      </c>
    </row>
    <row r="396" ht="15" customHeight="1" s="94">
      <c r="A396" s="47" t="n">
        <v>390</v>
      </c>
      <c r="B396" s="48" t="inlineStr">
        <is>
          <t>O0472</t>
        </is>
      </c>
      <c r="C396" s="48" t="inlineStr">
        <is>
          <t>Bunsenstraße / Leipziger Straße</t>
        </is>
      </c>
      <c r="D396" s="48" t="inlineStr">
        <is>
          <t>41. Grundschule "Elbtalkinder" Dresden</t>
        </is>
      </c>
      <c r="E396" s="48" t="inlineStr">
        <is>
          <t>Hauptmannstraße 15, 01139 Dresden</t>
        </is>
      </c>
      <c r="F396" s="48" t="inlineStr">
        <is>
          <t>Dresden</t>
        </is>
      </c>
      <c r="G396" s="165" t="n">
        <v>436.7</v>
      </c>
      <c r="H396" s="166" t="n">
        <v>13.706976696</v>
      </c>
      <c r="I396" s="166" t="n">
        <v>51.0844864470001</v>
      </c>
      <c r="J396" s="47">
        <f>COUNTIF(Accident_Events!$B$5:$B$4031,B396)</f>
        <v/>
      </c>
      <c r="K396" s="47">
        <f>COUNTIFS(Accident_Events!$B$5:$B$4031,B396,Accident_Events!$G$5:$G$4031,1)</f>
        <v/>
      </c>
      <c r="L396" s="47">
        <f>COUNTIFS(Accident_Events!$B$5:$B$4031,B396,Accident_Events!$G$5:$G$4031,2)</f>
        <v/>
      </c>
      <c r="M396" s="47">
        <f>COUNTIFS(Accident_Events!$B$5:$B$4031,B396,Accident_Events!$G$5:$G$4031,3)</f>
        <v/>
      </c>
      <c r="N396" s="167">
        <f>K396*Sources!$F$24</f>
        <v/>
      </c>
      <c r="O396" s="167">
        <f>L396*Sources!$F$25</f>
        <v/>
      </c>
      <c r="P396" s="167">
        <f>M396*Sources!$F$26</f>
        <v/>
      </c>
      <c r="Q396" s="168">
        <f>SUM(N396:P396)</f>
        <v/>
      </c>
      <c r="R396" s="167">
        <f>Q396/Sources!$C$6</f>
        <v/>
      </c>
      <c r="S396" s="48" t="inlineStr">
        <is>
          <t>Important main/connecting road</t>
        </is>
      </c>
      <c r="T396" s="48" t="inlineStr">
        <is>
          <t>Junction</t>
        </is>
      </c>
      <c r="U396" s="48" t="n">
        <v>4</v>
      </c>
      <c r="V396" s="48" t="inlineStr">
        <is>
          <t>not found</t>
        </is>
      </c>
      <c r="W396" s="48" t="inlineStr">
        <is>
          <t>yes</t>
        </is>
      </c>
      <c r="X396" s="48" t="inlineStr">
        <is>
          <t>not found</t>
        </is>
      </c>
      <c r="Y396" s="48" t="inlineStr">
        <is>
          <t>not found</t>
        </is>
      </c>
      <c r="Z396" s="53" t="inlineStr">
        <is>
          <t>C</t>
        </is>
      </c>
      <c r="AA396" s="53" t="inlineStr">
        <is>
          <t>4 or more lanes: large road cross-section → cost class C.</t>
        </is>
      </c>
      <c r="AB396" s="168">
        <f>Sources!$C$17</f>
        <v/>
      </c>
      <c r="AC396" s="169">
        <f>Sources!$C$7</f>
        <v/>
      </c>
      <c r="AD396" s="170">
        <f>Sources!$C$8</f>
        <v/>
      </c>
      <c r="AE396" s="169">
        <f>Sources!$C$9</f>
        <v/>
      </c>
      <c r="AF396" s="167">
        <f>R396*AC396*Sources!$C$13</f>
        <v/>
      </c>
      <c r="AG396" s="168">
        <f>R396*AD396*Sources!$C$13</f>
        <v/>
      </c>
      <c r="AH396" s="167">
        <f>R396*AE396*Sources!$C$13</f>
        <v/>
      </c>
      <c r="AI396" s="47">
        <f>1+COUNTIFS($D$7:$D$406,D396,$Q$7:$Q$406,"&gt;"&amp;Q396)</f>
        <v/>
      </c>
      <c r="AJ396" s="47">
        <f>COUNTIF($D$7:$D$406,D396)</f>
        <v/>
      </c>
      <c r="AK396" s="168">
        <f>SUMIF($D$7:$D$406,D396,$Q$7:$Q$406)</f>
        <v/>
      </c>
      <c r="AL396" s="48" t="inlineStr">
        <is>
          <t>https://www.openstreetmap.org/?mlat=51.0844864&amp;mlon=13.7069767#map=19/51.0844864/13.7069767</t>
        </is>
      </c>
    </row>
    <row r="397" ht="15" customHeight="1" s="94">
      <c r="A397" s="47" t="n">
        <v>391</v>
      </c>
      <c r="B397" s="48" t="inlineStr">
        <is>
          <t>O0594</t>
        </is>
      </c>
      <c r="C397" s="48" t="inlineStr">
        <is>
          <t>Steinstraße / Ziegelstraße</t>
        </is>
      </c>
      <c r="D397" s="48" t="inlineStr">
        <is>
          <t>Bertolt-Brecht-Gymnasium Dresden</t>
        </is>
      </c>
      <c r="E397" s="48" t="inlineStr">
        <is>
          <t>Terrassenufer 15, 01069 Dresden</t>
        </is>
      </c>
      <c r="F397" s="48" t="inlineStr">
        <is>
          <t>Dresden</t>
        </is>
      </c>
      <c r="G397" s="165" t="n">
        <v>109.8</v>
      </c>
      <c r="H397" s="166" t="n">
        <v>13.749119685</v>
      </c>
      <c r="I397" s="166" t="n">
        <v>51.0525494950001</v>
      </c>
      <c r="J397" s="47">
        <f>COUNTIF(Accident_Events!$B$5:$B$4031,B397)</f>
        <v/>
      </c>
      <c r="K397" s="47">
        <f>COUNTIFS(Accident_Events!$B$5:$B$4031,B397,Accident_Events!$G$5:$G$4031,1)</f>
        <v/>
      </c>
      <c r="L397" s="47">
        <f>COUNTIFS(Accident_Events!$B$5:$B$4031,B397,Accident_Events!$G$5:$G$4031,2)</f>
        <v/>
      </c>
      <c r="M397" s="47">
        <f>COUNTIFS(Accident_Events!$B$5:$B$4031,B397,Accident_Events!$G$5:$G$4031,3)</f>
        <v/>
      </c>
      <c r="N397" s="167">
        <f>K397*Sources!$F$24</f>
        <v/>
      </c>
      <c r="O397" s="167">
        <f>L397*Sources!$F$25</f>
        <v/>
      </c>
      <c r="P397" s="167">
        <f>M397*Sources!$F$26</f>
        <v/>
      </c>
      <c r="Q397" s="168">
        <f>SUM(N397:P397)</f>
        <v/>
      </c>
      <c r="R397" s="167">
        <f>Q397/Sources!$C$6</f>
        <v/>
      </c>
      <c r="S397" s="48" t="inlineStr">
        <is>
          <t>Important main/connecting road</t>
        </is>
      </c>
      <c r="T397" s="48" t="inlineStr">
        <is>
          <t>Junction</t>
        </is>
      </c>
      <c r="U397" s="48" t="n">
        <v>2</v>
      </c>
      <c r="V397" s="48" t="inlineStr">
        <is>
          <t>not found</t>
        </is>
      </c>
      <c r="W397" s="48" t="inlineStr">
        <is>
          <t>yes</t>
        </is>
      </c>
      <c r="X397" s="48" t="inlineStr">
        <is>
          <t>not found</t>
        </is>
      </c>
      <c r="Y397" s="48" t="inlineStr">
        <is>
          <t>not found</t>
        </is>
      </c>
      <c r="Z397" s="53" t="inlineStr">
        <is>
          <t>B</t>
        </is>
      </c>
      <c r="AA397" s="53" t="inlineStr">
        <is>
          <t>Standard road area/main or collector road, or up to 3 lanes → cost class B.</t>
        </is>
      </c>
      <c r="AB397" s="168">
        <f>Sources!$C$17</f>
        <v/>
      </c>
      <c r="AC397" s="169">
        <f>Sources!$C$7</f>
        <v/>
      </c>
      <c r="AD397" s="170">
        <f>Sources!$C$8</f>
        <v/>
      </c>
      <c r="AE397" s="169">
        <f>Sources!$C$9</f>
        <v/>
      </c>
      <c r="AF397" s="167">
        <f>R397*AC397*Sources!$C$13</f>
        <v/>
      </c>
      <c r="AG397" s="168">
        <f>R397*AD397*Sources!$C$13</f>
        <v/>
      </c>
      <c r="AH397" s="167">
        <f>R397*AE397*Sources!$C$13</f>
        <v/>
      </c>
      <c r="AI397" s="47">
        <f>1+COUNTIFS($D$7:$D$406,D397,$Q$7:$Q$406,"&gt;"&amp;Q397)</f>
        <v/>
      </c>
      <c r="AJ397" s="47">
        <f>COUNTIF($D$7:$D$406,D397)</f>
        <v/>
      </c>
      <c r="AK397" s="168">
        <f>SUMIF($D$7:$D$406,D397,$Q$7:$Q$406)</f>
        <v/>
      </c>
      <c r="AL397" s="48" t="inlineStr">
        <is>
          <t>https://www.openstreetmap.org/?mlat=51.0525495&amp;mlon=13.7491197#map=19/51.0525495/13.7491197</t>
        </is>
      </c>
    </row>
    <row r="398" ht="15" customHeight="1" s="94">
      <c r="A398" s="47" t="n">
        <v>392</v>
      </c>
      <c r="B398" s="48" t="inlineStr">
        <is>
          <t>O0850</t>
        </is>
      </c>
      <c r="C398" s="48" t="inlineStr">
        <is>
          <t>Sophienstraße / Postplatz</t>
        </is>
      </c>
      <c r="D398" s="48" t="inlineStr">
        <is>
          <t>Internationale Schule Dresden -Dresden International School (Schule in freier Trägerschaft)</t>
        </is>
      </c>
      <c r="E398" s="48" t="inlineStr">
        <is>
          <t>Annenstraße 9, 01067 Dresden</t>
        </is>
      </c>
      <c r="F398" s="48" t="inlineStr">
        <is>
          <t>Dresden</t>
        </is>
      </c>
      <c r="G398" s="165" t="n">
        <v>397.3</v>
      </c>
      <c r="H398" s="166" t="n">
        <v>13.7335840190001</v>
      </c>
      <c r="I398" s="166" t="n">
        <v>51.0516966735001</v>
      </c>
      <c r="J398" s="47">
        <f>COUNTIF(Accident_Events!$B$5:$B$4031,B398)</f>
        <v/>
      </c>
      <c r="K398" s="47">
        <f>COUNTIFS(Accident_Events!$B$5:$B$4031,B398,Accident_Events!$G$5:$G$4031,1)</f>
        <v/>
      </c>
      <c r="L398" s="47">
        <f>COUNTIFS(Accident_Events!$B$5:$B$4031,B398,Accident_Events!$G$5:$G$4031,2)</f>
        <v/>
      </c>
      <c r="M398" s="47">
        <f>COUNTIFS(Accident_Events!$B$5:$B$4031,B398,Accident_Events!$G$5:$G$4031,3)</f>
        <v/>
      </c>
      <c r="N398" s="167">
        <f>K398*Sources!$F$24</f>
        <v/>
      </c>
      <c r="O398" s="167">
        <f>L398*Sources!$F$25</f>
        <v/>
      </c>
      <c r="P398" s="167">
        <f>M398*Sources!$F$26</f>
        <v/>
      </c>
      <c r="Q398" s="168">
        <f>SUM(N398:P398)</f>
        <v/>
      </c>
      <c r="R398" s="167">
        <f>Q398/Sources!$C$6</f>
        <v/>
      </c>
      <c r="S398" s="48" t="inlineStr">
        <is>
          <t>Other public road</t>
        </is>
      </c>
      <c r="T398" s="48" t="inlineStr">
        <is>
          <t>Junction</t>
        </is>
      </c>
      <c r="U398" s="48" t="n">
        <v>2</v>
      </c>
      <c r="V398" s="48" t="inlineStr">
        <is>
          <t>not found</t>
        </is>
      </c>
      <c r="W398" s="48" t="inlineStr">
        <is>
          <t>yes</t>
        </is>
      </c>
      <c r="X398" s="48" t="inlineStr">
        <is>
          <t>not found</t>
        </is>
      </c>
      <c r="Y398" s="48" t="inlineStr">
        <is>
          <t>not found</t>
        </is>
      </c>
      <c r="Z398" s="53" t="inlineStr">
        <is>
          <t>A</t>
        </is>
      </c>
      <c r="AA398" s="53" t="inlineStr">
        <is>
          <t>Simple side/residential road with at most 2 lanes → cost class A.</t>
        </is>
      </c>
      <c r="AB398" s="168">
        <f>Sources!$C$17</f>
        <v/>
      </c>
      <c r="AC398" s="169">
        <f>Sources!$C$7</f>
        <v/>
      </c>
      <c r="AD398" s="170">
        <f>Sources!$C$8</f>
        <v/>
      </c>
      <c r="AE398" s="169">
        <f>Sources!$C$9</f>
        <v/>
      </c>
      <c r="AF398" s="167">
        <f>R398*AC398*Sources!$C$13</f>
        <v/>
      </c>
      <c r="AG398" s="168">
        <f>R398*AD398*Sources!$C$13</f>
        <v/>
      </c>
      <c r="AH398" s="167">
        <f>R398*AE398*Sources!$C$13</f>
        <v/>
      </c>
      <c r="AI398" s="47">
        <f>1+COUNTIFS($D$7:$D$406,D398,$Q$7:$Q$406,"&gt;"&amp;Q398)</f>
        <v/>
      </c>
      <c r="AJ398" s="47">
        <f>COUNTIF($D$7:$D$406,D398)</f>
        <v/>
      </c>
      <c r="AK398" s="168">
        <f>SUMIF($D$7:$D$406,D398,$Q$7:$Q$406)</f>
        <v/>
      </c>
      <c r="AL398" s="48" t="inlineStr">
        <is>
          <t>https://www.openstreetmap.org/?mlat=51.0516967&amp;mlon=13.7335840#map=19/51.0516967/13.7335840</t>
        </is>
      </c>
    </row>
    <row r="399" ht="15" customHeight="1" s="94">
      <c r="A399" s="47" t="n">
        <v>393</v>
      </c>
      <c r="B399" s="48" t="inlineStr">
        <is>
          <t>O1388</t>
        </is>
      </c>
      <c r="C399" s="48" t="inlineStr">
        <is>
          <t>Eutritzscher Straße / Georg-Schumann-Straße</t>
        </is>
      </c>
      <c r="D399" s="48" t="inlineStr">
        <is>
          <t>Berufsfachschule für Anästhesietechnische Assistenten (Schule in freier Trägerschaft)</t>
        </is>
      </c>
      <c r="E399" s="48" t="inlineStr">
        <is>
          <t>Richterstraße 9-11, 04105 Leipzig</t>
        </is>
      </c>
      <c r="F399" s="48" t="inlineStr">
        <is>
          <t>Leipzig</t>
        </is>
      </c>
      <c r="G399" s="165" t="n">
        <v>297.9</v>
      </c>
      <c r="H399" s="166" t="n">
        <v>12.3767282645001</v>
      </c>
      <c r="I399" s="166" t="n">
        <v>51.3565635785001</v>
      </c>
      <c r="J399" s="47">
        <f>COUNTIF(Accident_Events!$B$5:$B$4031,B399)</f>
        <v/>
      </c>
      <c r="K399" s="47">
        <f>COUNTIFS(Accident_Events!$B$5:$B$4031,B399,Accident_Events!$G$5:$G$4031,1)</f>
        <v/>
      </c>
      <c r="L399" s="47">
        <f>COUNTIFS(Accident_Events!$B$5:$B$4031,B399,Accident_Events!$G$5:$G$4031,2)</f>
        <v/>
      </c>
      <c r="M399" s="47">
        <f>COUNTIFS(Accident_Events!$B$5:$B$4031,B399,Accident_Events!$G$5:$G$4031,3)</f>
        <v/>
      </c>
      <c r="N399" s="167">
        <f>K399*Sources!$F$24</f>
        <v/>
      </c>
      <c r="O399" s="167">
        <f>L399*Sources!$F$25</f>
        <v/>
      </c>
      <c r="P399" s="167">
        <f>M399*Sources!$F$26</f>
        <v/>
      </c>
      <c r="Q399" s="168">
        <f>SUM(N399:P399)</f>
        <v/>
      </c>
      <c r="R399" s="167">
        <f>Q399/Sources!$C$6</f>
        <v/>
      </c>
      <c r="S399" s="48" t="inlineStr">
        <is>
          <t>Important main/connecting road</t>
        </is>
      </c>
      <c r="T399" s="48" t="inlineStr">
        <is>
          <t>Junction</t>
        </is>
      </c>
      <c r="U399" s="48" t="n">
        <v>2</v>
      </c>
      <c r="V399" s="48" t="inlineStr">
        <is>
          <t>yes</t>
        </is>
      </c>
      <c r="W399" s="48" t="inlineStr">
        <is>
          <t>yes</t>
        </is>
      </c>
      <c r="X399" s="48" t="inlineStr">
        <is>
          <t>not found</t>
        </is>
      </c>
      <c r="Y399" s="48" t="inlineStr">
        <is>
          <t>yes</t>
        </is>
      </c>
      <c r="Z399" s="53" t="inlineStr">
        <is>
          <t>B</t>
        </is>
      </c>
      <c r="AA399" s="53" t="inlineStr">
        <is>
          <t>Standard road area/main or collector road, or up to 3 lanes → cost class B.</t>
        </is>
      </c>
      <c r="AB399" s="168">
        <f>Sources!$C$17</f>
        <v/>
      </c>
      <c r="AC399" s="169">
        <f>Sources!$C$7</f>
        <v/>
      </c>
      <c r="AD399" s="170">
        <f>Sources!$C$8</f>
        <v/>
      </c>
      <c r="AE399" s="169">
        <f>Sources!$C$9</f>
        <v/>
      </c>
      <c r="AF399" s="167">
        <f>R399*AC399*Sources!$C$13</f>
        <v/>
      </c>
      <c r="AG399" s="168">
        <f>R399*AD399*Sources!$C$13</f>
        <v/>
      </c>
      <c r="AH399" s="167">
        <f>R399*AE399*Sources!$C$13</f>
        <v/>
      </c>
      <c r="AI399" s="47">
        <f>1+COUNTIFS($D$7:$D$406,D399,$Q$7:$Q$406,"&gt;"&amp;Q399)</f>
        <v/>
      </c>
      <c r="AJ399" s="47">
        <f>COUNTIF($D$7:$D$406,D399)</f>
        <v/>
      </c>
      <c r="AK399" s="168">
        <f>SUMIF($D$7:$D$406,D399,$Q$7:$Q$406)</f>
        <v/>
      </c>
      <c r="AL399" s="48" t="inlineStr">
        <is>
          <t>https://www.openstreetmap.org/?mlat=51.3565636&amp;mlon=12.3767283#map=19/51.3565636/12.3767283</t>
        </is>
      </c>
    </row>
    <row r="400" ht="15" customHeight="1" s="94">
      <c r="A400" s="47" t="n">
        <v>394</v>
      </c>
      <c r="B400" s="48" t="inlineStr">
        <is>
          <t>O1398</t>
        </is>
      </c>
      <c r="C400" s="48" t="inlineStr">
        <is>
          <t>Karl-Tauchnitz-Straße / Wundtstraße</t>
        </is>
      </c>
      <c r="D400" s="48" t="inlineStr">
        <is>
          <t>Berufsfachschule für Physiotherapie (Schule in freier Trägerschaft)</t>
        </is>
      </c>
      <c r="E400" s="48" t="inlineStr">
        <is>
          <t>Lützner Straße 93-95, 04177 Leipzig</t>
        </is>
      </c>
      <c r="F400" s="48" t="inlineStr">
        <is>
          <t>Leipzig</t>
        </is>
      </c>
      <c r="G400" s="165" t="n">
        <v>13.9</v>
      </c>
      <c r="H400" s="166" t="n">
        <v>12.3670589810001</v>
      </c>
      <c r="I400" s="166" t="n">
        <v>51.32546719</v>
      </c>
      <c r="J400" s="47">
        <f>COUNTIF(Accident_Events!$B$5:$B$4031,B400)</f>
        <v/>
      </c>
      <c r="K400" s="47">
        <f>COUNTIFS(Accident_Events!$B$5:$B$4031,B400,Accident_Events!$G$5:$G$4031,1)</f>
        <v/>
      </c>
      <c r="L400" s="47">
        <f>COUNTIFS(Accident_Events!$B$5:$B$4031,B400,Accident_Events!$G$5:$G$4031,2)</f>
        <v/>
      </c>
      <c r="M400" s="47">
        <f>COUNTIFS(Accident_Events!$B$5:$B$4031,B400,Accident_Events!$G$5:$G$4031,3)</f>
        <v/>
      </c>
      <c r="N400" s="167">
        <f>K400*Sources!$F$24</f>
        <v/>
      </c>
      <c r="O400" s="167">
        <f>L400*Sources!$F$25</f>
        <v/>
      </c>
      <c r="P400" s="167">
        <f>M400*Sources!$F$26</f>
        <v/>
      </c>
      <c r="Q400" s="168">
        <f>SUM(N400:P400)</f>
        <v/>
      </c>
      <c r="R400" s="167">
        <f>Q400/Sources!$C$6</f>
        <v/>
      </c>
      <c r="S400" s="48" t="inlineStr">
        <is>
          <t>Major arterial road</t>
        </is>
      </c>
      <c r="T400" s="48" t="inlineStr">
        <is>
          <t>Junction</t>
        </is>
      </c>
      <c r="U400" s="48" t="n">
        <v>4</v>
      </c>
      <c r="V400" s="48" t="inlineStr">
        <is>
          <t>yes</t>
        </is>
      </c>
      <c r="W400" s="48" t="inlineStr">
        <is>
          <t>yes</t>
        </is>
      </c>
      <c r="X400" s="48" t="inlineStr">
        <is>
          <t>not found</t>
        </is>
      </c>
      <c r="Y400" s="48" t="inlineStr">
        <is>
          <t>yes</t>
        </is>
      </c>
      <c r="Z400" s="53" t="inlineStr">
        <is>
          <t>C</t>
        </is>
      </c>
      <c r="AA400" s="53" t="inlineStr">
        <is>
          <t>4 or more lanes: large road cross-section → cost class C.</t>
        </is>
      </c>
      <c r="AB400" s="168">
        <f>Sources!$C$17</f>
        <v/>
      </c>
      <c r="AC400" s="169">
        <f>Sources!$C$7</f>
        <v/>
      </c>
      <c r="AD400" s="170">
        <f>Sources!$C$8</f>
        <v/>
      </c>
      <c r="AE400" s="169">
        <f>Sources!$C$9</f>
        <v/>
      </c>
      <c r="AF400" s="167">
        <f>R400*AC400*Sources!$C$13</f>
        <v/>
      </c>
      <c r="AG400" s="168">
        <f>R400*AD400*Sources!$C$13</f>
        <v/>
      </c>
      <c r="AH400" s="167">
        <f>R400*AE400*Sources!$C$13</f>
        <v/>
      </c>
      <c r="AI400" s="47">
        <f>1+COUNTIFS($D$7:$D$406,D400,$Q$7:$Q$406,"&gt;"&amp;Q400)</f>
        <v/>
      </c>
      <c r="AJ400" s="47">
        <f>COUNTIF($D$7:$D$406,D400)</f>
        <v/>
      </c>
      <c r="AK400" s="168">
        <f>SUMIF($D$7:$D$406,D400,$Q$7:$Q$406)</f>
        <v/>
      </c>
      <c r="AL400" s="48" t="inlineStr">
        <is>
          <t>https://www.openstreetmap.org/?mlat=51.3254672&amp;mlon=12.3670590#map=19/51.3254672/12.3670590</t>
        </is>
      </c>
    </row>
    <row r="401" ht="15" customHeight="1" s="94">
      <c r="A401" s="47" t="n">
        <v>395</v>
      </c>
      <c r="B401" s="48" t="inlineStr">
        <is>
          <t>O1443</t>
        </is>
      </c>
      <c r="C401" s="48" t="inlineStr">
        <is>
          <t>Tröndlinring / Nordstraße</t>
        </is>
      </c>
      <c r="D401" s="48" t="inlineStr">
        <is>
          <t>Ergänzungsschule für Game Design der Macromedia Akademie Leipzig (Schule in freier Trägerschaft)</t>
        </is>
      </c>
      <c r="E401" s="48" t="inlineStr">
        <is>
          <t>Nordstraße 3-15, 04105 Leipzig</t>
        </is>
      </c>
      <c r="F401" s="48" t="inlineStr">
        <is>
          <t>Leipzig</t>
        </is>
      </c>
      <c r="G401" s="165" t="n">
        <v>172.8</v>
      </c>
      <c r="H401" s="166" t="n">
        <v>12.3748148475001</v>
      </c>
      <c r="I401" s="166" t="n">
        <v>51.3443746015001</v>
      </c>
      <c r="J401" s="47">
        <f>COUNTIF(Accident_Events!$B$5:$B$4031,B401)</f>
        <v/>
      </c>
      <c r="K401" s="47">
        <f>COUNTIFS(Accident_Events!$B$5:$B$4031,B401,Accident_Events!$G$5:$G$4031,1)</f>
        <v/>
      </c>
      <c r="L401" s="47">
        <f>COUNTIFS(Accident_Events!$B$5:$B$4031,B401,Accident_Events!$G$5:$G$4031,2)</f>
        <v/>
      </c>
      <c r="M401" s="47">
        <f>COUNTIFS(Accident_Events!$B$5:$B$4031,B401,Accident_Events!$G$5:$G$4031,3)</f>
        <v/>
      </c>
      <c r="N401" s="167">
        <f>K401*Sources!$F$24</f>
        <v/>
      </c>
      <c r="O401" s="167">
        <f>L401*Sources!$F$25</f>
        <v/>
      </c>
      <c r="P401" s="167">
        <f>M401*Sources!$F$26</f>
        <v/>
      </c>
      <c r="Q401" s="168">
        <f>SUM(N401:P401)</f>
        <v/>
      </c>
      <c r="R401" s="167">
        <f>Q401/Sources!$C$6</f>
        <v/>
      </c>
      <c r="S401" s="48" t="inlineStr">
        <is>
          <t>Major arterial road</t>
        </is>
      </c>
      <c r="T401" s="48" t="inlineStr">
        <is>
          <t>Junction</t>
        </is>
      </c>
      <c r="U401" s="48" t="n">
        <v>4</v>
      </c>
      <c r="V401" s="48" t="inlineStr">
        <is>
          <t>not found</t>
        </is>
      </c>
      <c r="W401" s="48" t="inlineStr">
        <is>
          <t>not found</t>
        </is>
      </c>
      <c r="X401" s="48" t="inlineStr">
        <is>
          <t>not found</t>
        </is>
      </c>
      <c r="Y401" s="48" t="inlineStr">
        <is>
          <t>yes</t>
        </is>
      </c>
      <c r="Z401" s="53" t="inlineStr">
        <is>
          <t>C</t>
        </is>
      </c>
      <c r="AA401" s="53" t="inlineStr">
        <is>
          <t>4 or more lanes: large road cross-section → cost class C.</t>
        </is>
      </c>
      <c r="AB401" s="168">
        <f>Sources!$C$17</f>
        <v/>
      </c>
      <c r="AC401" s="169">
        <f>Sources!$C$7</f>
        <v/>
      </c>
      <c r="AD401" s="170">
        <f>Sources!$C$8</f>
        <v/>
      </c>
      <c r="AE401" s="169">
        <f>Sources!$C$9</f>
        <v/>
      </c>
      <c r="AF401" s="167">
        <f>R401*AC401*Sources!$C$13</f>
        <v/>
      </c>
      <c r="AG401" s="168">
        <f>R401*AD401*Sources!$C$13</f>
        <v/>
      </c>
      <c r="AH401" s="167">
        <f>R401*AE401*Sources!$C$13</f>
        <v/>
      </c>
      <c r="AI401" s="47">
        <f>1+COUNTIFS($D$7:$D$406,D401,$Q$7:$Q$406,"&gt;"&amp;Q401)</f>
        <v/>
      </c>
      <c r="AJ401" s="47">
        <f>COUNTIF($D$7:$D$406,D401)</f>
        <v/>
      </c>
      <c r="AK401" s="168">
        <f>SUMIF($D$7:$D$406,D401,$Q$7:$Q$406)</f>
        <v/>
      </c>
      <c r="AL401" s="48" t="inlineStr">
        <is>
          <t>https://www.openstreetmap.org/?mlat=51.3443746&amp;mlon=12.3748148#map=19/51.3443746/12.3748148</t>
        </is>
      </c>
    </row>
    <row r="402" ht="15" customHeight="1" s="94">
      <c r="A402" s="47" t="n">
        <v>396</v>
      </c>
      <c r="B402" s="48" t="inlineStr">
        <is>
          <t>O1507</t>
        </is>
      </c>
      <c r="C402" s="48" t="inlineStr">
        <is>
          <t>Telemannstraße / Karl-Tauchnitz-Straße</t>
        </is>
      </c>
      <c r="D402" s="48" t="inlineStr">
        <is>
          <t>Gerda-Taro-Schule - Gymnasium der Stadt Leipzig</t>
        </is>
      </c>
      <c r="E402" s="48" t="inlineStr">
        <is>
          <t>Telemannstraße 9, 04107 Leipzig</t>
        </is>
      </c>
      <c r="F402" s="48" t="inlineStr">
        <is>
          <t>Leipzig</t>
        </is>
      </c>
      <c r="G402" s="165" t="n">
        <v>141.4</v>
      </c>
      <c r="H402" s="166" t="n">
        <v>12.3645446090001</v>
      </c>
      <c r="I402" s="166" t="n">
        <v>51.3267842560001</v>
      </c>
      <c r="J402" s="47">
        <f>COUNTIF(Accident_Events!$B$5:$B$4031,B402)</f>
        <v/>
      </c>
      <c r="K402" s="47">
        <f>COUNTIFS(Accident_Events!$B$5:$B$4031,B402,Accident_Events!$G$5:$G$4031,1)</f>
        <v/>
      </c>
      <c r="L402" s="47">
        <f>COUNTIFS(Accident_Events!$B$5:$B$4031,B402,Accident_Events!$G$5:$G$4031,2)</f>
        <v/>
      </c>
      <c r="M402" s="47">
        <f>COUNTIFS(Accident_Events!$B$5:$B$4031,B402,Accident_Events!$G$5:$G$4031,3)</f>
        <v/>
      </c>
      <c r="N402" s="167">
        <f>K402*Sources!$F$24</f>
        <v/>
      </c>
      <c r="O402" s="167">
        <f>L402*Sources!$F$25</f>
        <v/>
      </c>
      <c r="P402" s="167">
        <f>M402*Sources!$F$26</f>
        <v/>
      </c>
      <c r="Q402" s="168">
        <f>SUM(N402:P402)</f>
        <v/>
      </c>
      <c r="R402" s="167">
        <f>Q402/Sources!$C$6</f>
        <v/>
      </c>
      <c r="S402" s="48" t="inlineStr">
        <is>
          <t>Important main/connecting road</t>
        </is>
      </c>
      <c r="T402" s="48" t="inlineStr">
        <is>
          <t>Junction</t>
        </is>
      </c>
      <c r="U402" s="48" t="n">
        <v>2</v>
      </c>
      <c r="V402" s="48" t="inlineStr">
        <is>
          <t>not found</t>
        </is>
      </c>
      <c r="W402" s="48" t="inlineStr">
        <is>
          <t>yes</t>
        </is>
      </c>
      <c r="X402" s="48" t="inlineStr">
        <is>
          <t>yes</t>
        </is>
      </c>
      <c r="Y402" s="48" t="inlineStr">
        <is>
          <t>yes</t>
        </is>
      </c>
      <c r="Z402" s="53" t="inlineStr">
        <is>
          <t>B</t>
        </is>
      </c>
      <c r="AA402" s="53" t="inlineStr">
        <is>
          <t>Standard road area/main or collector road, or up to 3 lanes → cost class B.</t>
        </is>
      </c>
      <c r="AB402" s="168">
        <f>Sources!$C$17</f>
        <v/>
      </c>
      <c r="AC402" s="169">
        <f>Sources!$C$7</f>
        <v/>
      </c>
      <c r="AD402" s="170">
        <f>Sources!$C$8</f>
        <v/>
      </c>
      <c r="AE402" s="169">
        <f>Sources!$C$9</f>
        <v/>
      </c>
      <c r="AF402" s="167">
        <f>R402*AC402*Sources!$C$13</f>
        <v/>
      </c>
      <c r="AG402" s="168">
        <f>R402*AD402*Sources!$C$13</f>
        <v/>
      </c>
      <c r="AH402" s="167">
        <f>R402*AE402*Sources!$C$13</f>
        <v/>
      </c>
      <c r="AI402" s="47">
        <f>1+COUNTIFS($D$7:$D$406,D402,$Q$7:$Q$406,"&gt;"&amp;Q402)</f>
        <v/>
      </c>
      <c r="AJ402" s="47">
        <f>COUNTIF($D$7:$D$406,D402)</f>
        <v/>
      </c>
      <c r="AK402" s="168">
        <f>SUMIF($D$7:$D$406,D402,$Q$7:$Q$406)</f>
        <v/>
      </c>
      <c r="AL402" s="48" t="inlineStr">
        <is>
          <t>https://www.openstreetmap.org/?mlat=51.3267843&amp;mlon=12.3645446#map=19/51.3267843/12.3645446</t>
        </is>
      </c>
    </row>
    <row r="403" ht="15" customHeight="1" s="94">
      <c r="A403" s="47" t="n">
        <v>397</v>
      </c>
      <c r="B403" s="48" t="inlineStr">
        <is>
          <t>O1512</t>
        </is>
      </c>
      <c r="C403" s="48" t="inlineStr">
        <is>
          <t>Stöckelstraße / Ossietzkystraße</t>
        </is>
      </c>
      <c r="D403" s="48" t="inlineStr">
        <is>
          <t>Goethe-Gymnasium der Stadt Leipzig</t>
        </is>
      </c>
      <c r="E403" s="48" t="inlineStr">
        <is>
          <t>Gorkistraße 25, 04347 Leipzig</t>
        </is>
      </c>
      <c r="F403" s="48" t="inlineStr">
        <is>
          <t>Leipzig</t>
        </is>
      </c>
      <c r="G403" s="165" t="n">
        <v>337.5</v>
      </c>
      <c r="H403" s="166" t="n">
        <v>12.413275792</v>
      </c>
      <c r="I403" s="166" t="n">
        <v>51.3594140230001</v>
      </c>
      <c r="J403" s="47">
        <f>COUNTIF(Accident_Events!$B$5:$B$4031,B403)</f>
        <v/>
      </c>
      <c r="K403" s="47">
        <f>COUNTIFS(Accident_Events!$B$5:$B$4031,B403,Accident_Events!$G$5:$G$4031,1)</f>
        <v/>
      </c>
      <c r="L403" s="47">
        <f>COUNTIFS(Accident_Events!$B$5:$B$4031,B403,Accident_Events!$G$5:$G$4031,2)</f>
        <v/>
      </c>
      <c r="M403" s="47">
        <f>COUNTIFS(Accident_Events!$B$5:$B$4031,B403,Accident_Events!$G$5:$G$4031,3)</f>
        <v/>
      </c>
      <c r="N403" s="167">
        <f>K403*Sources!$F$24</f>
        <v/>
      </c>
      <c r="O403" s="167">
        <f>L403*Sources!$F$25</f>
        <v/>
      </c>
      <c r="P403" s="167">
        <f>M403*Sources!$F$26</f>
        <v/>
      </c>
      <c r="Q403" s="168">
        <f>SUM(N403:P403)</f>
        <v/>
      </c>
      <c r="R403" s="167">
        <f>Q403/Sources!$C$6</f>
        <v/>
      </c>
      <c r="S403" s="48" t="inlineStr">
        <is>
          <t>Important main/connecting road</t>
        </is>
      </c>
      <c r="T403" s="48" t="inlineStr">
        <is>
          <t>Junction</t>
        </is>
      </c>
      <c r="U403" s="48" t="n">
        <v>2</v>
      </c>
      <c r="V403" s="48" t="inlineStr">
        <is>
          <t>yes</t>
        </is>
      </c>
      <c r="W403" s="48" t="inlineStr">
        <is>
          <t>yes</t>
        </is>
      </c>
      <c r="X403" s="48" t="inlineStr">
        <is>
          <t>not found</t>
        </is>
      </c>
      <c r="Y403" s="48" t="inlineStr">
        <is>
          <t>not found</t>
        </is>
      </c>
      <c r="Z403" s="53" t="inlineStr">
        <is>
          <t>B</t>
        </is>
      </c>
      <c r="AA403" s="53" t="inlineStr">
        <is>
          <t>Standard road area/main or collector road, or up to 3 lanes → cost class B.</t>
        </is>
      </c>
      <c r="AB403" s="168">
        <f>Sources!$C$17</f>
        <v/>
      </c>
      <c r="AC403" s="169">
        <f>Sources!$C$7</f>
        <v/>
      </c>
      <c r="AD403" s="170">
        <f>Sources!$C$8</f>
        <v/>
      </c>
      <c r="AE403" s="169">
        <f>Sources!$C$9</f>
        <v/>
      </c>
      <c r="AF403" s="167">
        <f>R403*AC403*Sources!$C$13</f>
        <v/>
      </c>
      <c r="AG403" s="168">
        <f>R403*AD403*Sources!$C$13</f>
        <v/>
      </c>
      <c r="AH403" s="167">
        <f>R403*AE403*Sources!$C$13</f>
        <v/>
      </c>
      <c r="AI403" s="47">
        <f>1+COUNTIFS($D$7:$D$406,D403,$Q$7:$Q$406,"&gt;"&amp;Q403)</f>
        <v/>
      </c>
      <c r="AJ403" s="47">
        <f>COUNTIF($D$7:$D$406,D403)</f>
        <v/>
      </c>
      <c r="AK403" s="168">
        <f>SUMIF($D$7:$D$406,D403,$Q$7:$Q$406)</f>
        <v/>
      </c>
      <c r="AL403" s="48" t="inlineStr">
        <is>
          <t>https://www.openstreetmap.org/?mlat=51.3594140&amp;mlon=12.4132758#map=19/51.3594140/12.4132758</t>
        </is>
      </c>
    </row>
    <row r="404" ht="15" customHeight="1" s="94">
      <c r="A404" s="47" t="n">
        <v>398</v>
      </c>
      <c r="B404" s="48" t="inlineStr">
        <is>
          <t>O1750</t>
        </is>
      </c>
      <c r="C404" s="48" t="inlineStr">
        <is>
          <t>Peterssteinweg / Münzgasse</t>
        </is>
      </c>
      <c r="D404" s="48" t="inlineStr">
        <is>
          <t>Schule am Floßplatz - Grundschule der Stadt Leipzig</t>
        </is>
      </c>
      <c r="E404" s="48" t="inlineStr">
        <is>
          <t>Hohe Straße 45, 04107 Leipzig</t>
        </is>
      </c>
      <c r="F404" s="48" t="inlineStr">
        <is>
          <t>Leipzig</t>
        </is>
      </c>
      <c r="G404" s="165" t="n">
        <v>315.2</v>
      </c>
      <c r="H404" s="166" t="n">
        <v>12.3736916880001</v>
      </c>
      <c r="I404" s="166" t="n">
        <v>51.3324248930001</v>
      </c>
      <c r="J404" s="47">
        <f>COUNTIF(Accident_Events!$B$5:$B$4031,B404)</f>
        <v/>
      </c>
      <c r="K404" s="47">
        <f>COUNTIFS(Accident_Events!$B$5:$B$4031,B404,Accident_Events!$G$5:$G$4031,1)</f>
        <v/>
      </c>
      <c r="L404" s="47">
        <f>COUNTIFS(Accident_Events!$B$5:$B$4031,B404,Accident_Events!$G$5:$G$4031,2)</f>
        <v/>
      </c>
      <c r="M404" s="47">
        <f>COUNTIFS(Accident_Events!$B$5:$B$4031,B404,Accident_Events!$G$5:$G$4031,3)</f>
        <v/>
      </c>
      <c r="N404" s="167">
        <f>K404*Sources!$F$24</f>
        <v/>
      </c>
      <c r="O404" s="167">
        <f>L404*Sources!$F$25</f>
        <v/>
      </c>
      <c r="P404" s="167">
        <f>M404*Sources!$F$26</f>
        <v/>
      </c>
      <c r="Q404" s="168">
        <f>SUM(N404:P404)</f>
        <v/>
      </c>
      <c r="R404" s="167">
        <f>Q404/Sources!$C$6</f>
        <v/>
      </c>
      <c r="S404" s="48" t="inlineStr">
        <is>
          <t>Important main/connecting road</t>
        </is>
      </c>
      <c r="T404" s="48" t="inlineStr">
        <is>
          <t>Junction</t>
        </is>
      </c>
      <c r="U404" s="48" t="n">
        <v>2</v>
      </c>
      <c r="V404" s="48" t="inlineStr">
        <is>
          <t>not found</t>
        </is>
      </c>
      <c r="W404" s="48" t="inlineStr">
        <is>
          <t>yes</t>
        </is>
      </c>
      <c r="X404" s="48" t="inlineStr">
        <is>
          <t>not found</t>
        </is>
      </c>
      <c r="Y404" s="48" t="inlineStr">
        <is>
          <t>yes</t>
        </is>
      </c>
      <c r="Z404" s="53" t="inlineStr">
        <is>
          <t>B</t>
        </is>
      </c>
      <c r="AA404" s="53" t="inlineStr">
        <is>
          <t>Standard road area/main or collector road, or up to 3 lanes → cost class B.</t>
        </is>
      </c>
      <c r="AB404" s="168">
        <f>Sources!$C$17</f>
        <v/>
      </c>
      <c r="AC404" s="169">
        <f>Sources!$C$7</f>
        <v/>
      </c>
      <c r="AD404" s="170">
        <f>Sources!$C$8</f>
        <v/>
      </c>
      <c r="AE404" s="169">
        <f>Sources!$C$9</f>
        <v/>
      </c>
      <c r="AF404" s="167">
        <f>R404*AC404*Sources!$C$13</f>
        <v/>
      </c>
      <c r="AG404" s="168">
        <f>R404*AD404*Sources!$C$13</f>
        <v/>
      </c>
      <c r="AH404" s="167">
        <f>R404*AE404*Sources!$C$13</f>
        <v/>
      </c>
      <c r="AI404" s="47">
        <f>1+COUNTIFS($D$7:$D$406,D404,$Q$7:$Q$406,"&gt;"&amp;Q404)</f>
        <v/>
      </c>
      <c r="AJ404" s="47">
        <f>COUNTIF($D$7:$D$406,D404)</f>
        <v/>
      </c>
      <c r="AK404" s="168">
        <f>SUMIF($D$7:$D$406,D404,$Q$7:$Q$406)</f>
        <v/>
      </c>
      <c r="AL404" s="48" t="inlineStr">
        <is>
          <t>https://www.openstreetmap.org/?mlat=51.3324249&amp;mlon=12.3736917#map=19/51.3324249/12.3736917</t>
        </is>
      </c>
    </row>
    <row r="405" ht="15" customHeight="1" s="94">
      <c r="A405" s="47" t="n">
        <v>399</v>
      </c>
      <c r="B405" s="48" t="inlineStr">
        <is>
          <t>O1819</t>
        </is>
      </c>
      <c r="C405" s="48" t="inlineStr">
        <is>
          <t>Karl-Tauchnitz-Straße / Edvard-Grieg-Allee</t>
        </is>
      </c>
      <c r="D405" s="48" t="inlineStr">
        <is>
          <t>Thomasschule - Gymnasium der Stadt Leipzig</t>
        </is>
      </c>
      <c r="E405" s="48" t="inlineStr">
        <is>
          <t>Hillerstraße 7, 04109 Leipzig</t>
        </is>
      </c>
      <c r="F405" s="48" t="inlineStr">
        <is>
          <t>Leipzig</t>
        </is>
      </c>
      <c r="G405" s="165" t="n">
        <v>478.8</v>
      </c>
      <c r="H405" s="166" t="n">
        <v>12.3616789750001</v>
      </c>
      <c r="I405" s="166" t="n">
        <v>51.3324787340001</v>
      </c>
      <c r="J405" s="47">
        <f>COUNTIF(Accident_Events!$B$5:$B$4031,B405)</f>
        <v/>
      </c>
      <c r="K405" s="47">
        <f>COUNTIFS(Accident_Events!$B$5:$B$4031,B405,Accident_Events!$G$5:$G$4031,1)</f>
        <v/>
      </c>
      <c r="L405" s="47">
        <f>COUNTIFS(Accident_Events!$B$5:$B$4031,B405,Accident_Events!$G$5:$G$4031,2)</f>
        <v/>
      </c>
      <c r="M405" s="47">
        <f>COUNTIFS(Accident_Events!$B$5:$B$4031,B405,Accident_Events!$G$5:$G$4031,3)</f>
        <v/>
      </c>
      <c r="N405" s="167">
        <f>K405*Sources!$F$24</f>
        <v/>
      </c>
      <c r="O405" s="167">
        <f>L405*Sources!$F$25</f>
        <v/>
      </c>
      <c r="P405" s="167">
        <f>M405*Sources!$F$26</f>
        <v/>
      </c>
      <c r="Q405" s="168">
        <f>SUM(N405:P405)</f>
        <v/>
      </c>
      <c r="R405" s="167">
        <f>Q405/Sources!$C$6</f>
        <v/>
      </c>
      <c r="S405" s="48" t="inlineStr">
        <is>
          <t>Important main/connecting road</t>
        </is>
      </c>
      <c r="T405" s="48" t="inlineStr">
        <is>
          <t>Junction</t>
        </is>
      </c>
      <c r="U405" s="48" t="n">
        <v>1</v>
      </c>
      <c r="V405" s="48" t="inlineStr">
        <is>
          <t>not found</t>
        </is>
      </c>
      <c r="W405" s="48" t="inlineStr">
        <is>
          <t>yes</t>
        </is>
      </c>
      <c r="X405" s="48" t="inlineStr">
        <is>
          <t>not found</t>
        </is>
      </c>
      <c r="Y405" s="48" t="inlineStr">
        <is>
          <t>yes</t>
        </is>
      </c>
      <c r="Z405" s="53" t="inlineStr">
        <is>
          <t>B</t>
        </is>
      </c>
      <c r="AA405" s="53" t="inlineStr">
        <is>
          <t>Standard road area/main or collector road, or up to 3 lanes → cost class B.</t>
        </is>
      </c>
      <c r="AB405" s="168">
        <f>Sources!$C$17</f>
        <v/>
      </c>
      <c r="AC405" s="169">
        <f>Sources!$C$7</f>
        <v/>
      </c>
      <c r="AD405" s="170">
        <f>Sources!$C$8</f>
        <v/>
      </c>
      <c r="AE405" s="169">
        <f>Sources!$C$9</f>
        <v/>
      </c>
      <c r="AF405" s="167">
        <f>R405*AC405*Sources!$C$13</f>
        <v/>
      </c>
      <c r="AG405" s="168">
        <f>R405*AD405*Sources!$C$13</f>
        <v/>
      </c>
      <c r="AH405" s="167">
        <f>R405*AE405*Sources!$C$13</f>
        <v/>
      </c>
      <c r="AI405" s="47">
        <f>1+COUNTIFS($D$7:$D$406,D405,$Q$7:$Q$406,"&gt;"&amp;Q405)</f>
        <v/>
      </c>
      <c r="AJ405" s="47">
        <f>COUNTIF($D$7:$D$406,D405)</f>
        <v/>
      </c>
      <c r="AK405" s="168">
        <f>SUMIF($D$7:$D$406,D405,$Q$7:$Q$406)</f>
        <v/>
      </c>
      <c r="AL405" s="48" t="inlineStr">
        <is>
          <t>https://www.openstreetmap.org/?mlat=51.3324787&amp;mlon=12.3616790#map=19/51.3324787/12.3616790</t>
        </is>
      </c>
    </row>
    <row r="406" ht="15" customHeight="1" s="94">
      <c r="A406" s="47" t="n">
        <v>400</v>
      </c>
      <c r="B406" s="48" t="inlineStr">
        <is>
          <t>O2028</t>
        </is>
      </c>
      <c r="C406" s="48" t="inlineStr">
        <is>
          <t>Theaterstraße / Dobenaustraße</t>
        </is>
      </c>
      <c r="D406" s="48" t="inlineStr">
        <is>
          <t>Freies Gymnasium am König-Albert-Stift Plauen (Schule in freier Trägerschaft)</t>
        </is>
      </c>
      <c r="E406" s="48" t="inlineStr">
        <is>
          <t>Dobenaustraße 14-16, 08523 Plauen</t>
        </is>
      </c>
      <c r="F406" s="48" t="inlineStr">
        <is>
          <t>Plauen</t>
        </is>
      </c>
      <c r="G406" s="165" t="n">
        <v>52.8</v>
      </c>
      <c r="H406" s="166" t="n">
        <v>12.132081322</v>
      </c>
      <c r="I406" s="166" t="n">
        <v>50.4962378770001</v>
      </c>
      <c r="J406" s="47">
        <f>COUNTIF(Accident_Events!$B$5:$B$4031,B406)</f>
        <v/>
      </c>
      <c r="K406" s="47">
        <f>COUNTIFS(Accident_Events!$B$5:$B$4031,B406,Accident_Events!$G$5:$G$4031,1)</f>
        <v/>
      </c>
      <c r="L406" s="47">
        <f>COUNTIFS(Accident_Events!$B$5:$B$4031,B406,Accident_Events!$G$5:$G$4031,2)</f>
        <v/>
      </c>
      <c r="M406" s="47">
        <f>COUNTIFS(Accident_Events!$B$5:$B$4031,B406,Accident_Events!$G$5:$G$4031,3)</f>
        <v/>
      </c>
      <c r="N406" s="167">
        <f>K406*Sources!$F$24</f>
        <v/>
      </c>
      <c r="O406" s="167">
        <f>L406*Sources!$F$25</f>
        <v/>
      </c>
      <c r="P406" s="167">
        <f>M406*Sources!$F$26</f>
        <v/>
      </c>
      <c r="Q406" s="168">
        <f>SUM(N406:P406)</f>
        <v/>
      </c>
      <c r="R406" s="167">
        <f>Q406/Sources!$C$6</f>
        <v/>
      </c>
      <c r="S406" s="48" t="inlineStr">
        <is>
          <t>Residential road</t>
        </is>
      </c>
      <c r="T406" s="48" t="inlineStr">
        <is>
          <t>Junction</t>
        </is>
      </c>
      <c r="U406" s="48" t="n">
        <v>2</v>
      </c>
      <c r="V406" s="48" t="inlineStr">
        <is>
          <t>not found</t>
        </is>
      </c>
      <c r="W406" s="48" t="inlineStr">
        <is>
          <t>yes</t>
        </is>
      </c>
      <c r="X406" s="48" t="inlineStr">
        <is>
          <t>not found</t>
        </is>
      </c>
      <c r="Y406" s="48" t="inlineStr">
        <is>
          <t>not found</t>
        </is>
      </c>
      <c r="Z406" s="53" t="inlineStr">
        <is>
          <t>A</t>
        </is>
      </c>
      <c r="AA406" s="53" t="inlineStr">
        <is>
          <t>Simple side/residential road with at most 2 lanes → cost class A.</t>
        </is>
      </c>
      <c r="AB406" s="168">
        <f>Sources!$C$17</f>
        <v/>
      </c>
      <c r="AC406" s="169">
        <f>Sources!$C$7</f>
        <v/>
      </c>
      <c r="AD406" s="170">
        <f>Sources!$C$8</f>
        <v/>
      </c>
      <c r="AE406" s="169">
        <f>Sources!$C$9</f>
        <v/>
      </c>
      <c r="AF406" s="167">
        <f>R406*AC406*Sources!$C$13</f>
        <v/>
      </c>
      <c r="AG406" s="168">
        <f>R406*AD406*Sources!$C$13</f>
        <v/>
      </c>
      <c r="AH406" s="167">
        <f>R406*AE406*Sources!$C$13</f>
        <v/>
      </c>
      <c r="AI406" s="47">
        <f>1+COUNTIFS($D$7:$D$406,D406,$Q$7:$Q$406,"&gt;"&amp;Q406)</f>
        <v/>
      </c>
      <c r="AJ406" s="47">
        <f>COUNTIF($D$7:$D$406,D406)</f>
        <v/>
      </c>
      <c r="AK406" s="168">
        <f>SUMIF($D$7:$D$406,D406,$Q$7:$Q$406)</f>
        <v/>
      </c>
      <c r="AL406" s="48" t="inlineStr">
        <is>
          <t>https://www.openstreetmap.org/?mlat=50.4962379&amp;mlon=12.1320813#map=19/50.4962379/12.1320813</t>
        </is>
      </c>
    </row>
  </sheetData>
  <autoFilter ref="A4:AL406"/>
  <mergeCells count="3">
    <mergeCell ref="A1:AL1"/>
    <mergeCell ref="A3:AL3"/>
    <mergeCell ref="A2:AL2"/>
  </mergeCells>
  <conditionalFormatting sqref="Q7:Q406">
    <cfRule type="colorScale" priority="2">
      <colorScale>
        <cfvo type="min"/>
        <cfvo type="percentile" val="50"/>
        <cfvo type="max"/>
        <color rgb="FFFFFFFF"/>
        <color rgb="FFFFF2CC"/>
        <color rgb="FFF4CCCC"/>
      </colorScale>
    </cfRule>
  </conditionalFormatting>
  <pageMargins left="0.75" right="0.75" top="1" bottom="1" header="0.511811023622047" footer="0.511811023622047"/>
  <pageSetup orientation="portrait" paperSize="9" horizontalDpi="300" verticalDpi="300"/>
</worksheet>
</file>

<file path=xl/worksheets/sheet6.xml><?xml version="1.0" encoding="utf-8"?>
<worksheet xmlns="http://schemas.openxmlformats.org/spreadsheetml/2006/main">
  <sheetPr>
    <tabColor rgb="00193B64"/>
    <outlinePr summaryBelow="1" summaryRight="1"/>
    <pageSetUpPr fitToPage="1"/>
  </sheetPr>
  <dimension ref="A1:H43"/>
  <sheetViews>
    <sheetView showGridLines="0" zoomScaleNormal="100" workbookViewId="0">
      <pane ySplit="4" topLeftCell="A5" activePane="bottomLeft" state="frozen"/>
      <selection pane="bottomLeft" activeCell="A1" sqref="A1:H1"/>
    </sheetView>
  </sheetViews>
  <sheetFormatPr baseColWidth="10" defaultColWidth="8.6640625" defaultRowHeight="15" customHeight="1"/>
  <cols>
    <col width="24" customWidth="1" style="94" min="1" max="1"/>
    <col width="28" customWidth="1" style="94" min="2" max="2"/>
    <col width="20" customWidth="1" style="94" min="3" max="7"/>
    <col width="50" customWidth="1" style="94" min="8" max="8"/>
  </cols>
  <sheetData>
    <row r="1" ht="31.5" customHeight="1" s="94">
      <c r="A1" s="171" t="inlineStr">
        <is>
          <t>Robustness checks | How stable are portfolio results?</t>
        </is>
      </c>
    </row>
    <row r="2" ht="36" customHeight="1" s="94">
      <c r="A2" s="111" t="inlineStr">
        <is>
          <t>The main model remains unchanged. Appraisal period, impact, regression to the mean and an alternative cost structure are tested. All metrics apply to portfolios.</t>
        </is>
      </c>
    </row>
    <row r="4" ht="31.5" customHeight="1" s="94">
      <c r="A4" s="116" t="inlineStr">
        <is>
          <t>1 | Appraisal period 5 / 10 / 15 years</t>
        </is>
      </c>
    </row>
    <row r="5" ht="31.5" customHeight="1" s="94">
      <c r="A5" s="56" t="inlineStr">
        <is>
          <t>Portfolio</t>
        </is>
      </c>
      <c r="B5" s="56" t="inlineStr">
        <is>
          <t>Accident costs, 5 years</t>
        </is>
      </c>
      <c r="C5" s="56" t="inlineStr">
        <is>
          <t>Costs</t>
        </is>
      </c>
      <c r="D5" s="56" t="inlineStr">
        <is>
          <t>BCR 5 years</t>
        </is>
      </c>
      <c r="E5" s="56" t="inlineStr">
        <is>
          <t>BCR 10 years</t>
        </is>
      </c>
      <c r="F5" s="56" t="inlineStr">
        <is>
          <t>BCR 15 years</t>
        </is>
      </c>
      <c r="G5" s="56" t="inlineStr">
        <is>
          <t>Source</t>
        </is>
      </c>
      <c r="H5" s="56" t="inlineStr">
        <is>
          <t>Interpretation</t>
        </is>
      </c>
    </row>
    <row r="6" ht="31.5" customHeight="1" s="94">
      <c r="A6" s="111" t="inlineStr">
        <is>
          <t>Top 25</t>
        </is>
      </c>
      <c r="B6" s="172">
        <f>Calculations!C25</f>
        <v/>
      </c>
      <c r="C6" s="172">
        <f>Calculations!E25</f>
        <v/>
      </c>
      <c r="D6" s="173">
        <f>((B6/Sources!$C$6)*Sources!$C$8*Sources!$C$12)/C6</f>
        <v/>
      </c>
      <c r="E6" s="173">
        <f>((B6/Sources!$C$6)*Sources!$C$8*Sources!$C$13)/C6</f>
        <v/>
      </c>
      <c r="F6" s="173">
        <f>((B6/Sources!$C$6)*Sources!$C$8*Sources!$C$14)/C6</f>
        <v/>
      </c>
      <c r="G6" s="111" t="inlineStr">
        <is>
          <t>S20/S21/S22</t>
        </is>
      </c>
      <c r="H6" s="111" t="inlineStr">
        <is>
          <t>10 years central; 5/15 years as sensitivities; no uniform service life is claimed.</t>
        </is>
      </c>
    </row>
    <row r="7" ht="31.5" customHeight="1" s="94">
      <c r="A7" s="111" t="inlineStr">
        <is>
          <t>Top 50</t>
        </is>
      </c>
      <c r="B7" s="172">
        <f>Calculations!C26</f>
        <v/>
      </c>
      <c r="C7" s="172">
        <f>Calculations!E26</f>
        <v/>
      </c>
      <c r="D7" s="173">
        <f>((B7/Sources!$C$6)*Sources!$C$8*Sources!$C$12)/C7</f>
        <v/>
      </c>
      <c r="E7" s="173">
        <f>((B7/Sources!$C$6)*Sources!$C$8*Sources!$C$13)/C7</f>
        <v/>
      </c>
      <c r="F7" s="173">
        <f>((B7/Sources!$C$6)*Sources!$C$8*Sources!$C$14)/C7</f>
        <v/>
      </c>
      <c r="G7" s="111" t="inlineStr">
        <is>
          <t>S20/S21/S22</t>
        </is>
      </c>
      <c r="H7" s="111" t="inlineStr">
        <is>
          <t>10 years central; 5/15 years as sensitivities; no uniform service life is claimed.</t>
        </is>
      </c>
    </row>
    <row r="8" ht="31.5" customHeight="1" s="94">
      <c r="A8" s="111" t="inlineStr">
        <is>
          <t>Top 100</t>
        </is>
      </c>
      <c r="B8" s="172">
        <f>Calculations!C27</f>
        <v/>
      </c>
      <c r="C8" s="172">
        <f>Calculations!E27</f>
        <v/>
      </c>
      <c r="D8" s="173">
        <f>((B8/Sources!$C$6)*Sources!$C$8*Sources!$C$12)/C8</f>
        <v/>
      </c>
      <c r="E8" s="173">
        <f>((B8/Sources!$C$6)*Sources!$C$8*Sources!$C$13)/C8</f>
        <v/>
      </c>
      <c r="F8" s="173">
        <f>((B8/Sources!$C$6)*Sources!$C$8*Sources!$C$14)/C8</f>
        <v/>
      </c>
      <c r="G8" s="111" t="inlineStr">
        <is>
          <t>S20/S21/S22</t>
        </is>
      </c>
      <c r="H8" s="111" t="inlineStr">
        <is>
          <t>10 years central; 5/15 years as sensitivities; no uniform service life is claimed.</t>
        </is>
      </c>
    </row>
    <row r="9" ht="31.5" customHeight="1" s="94">
      <c r="A9" s="111" t="inlineStr">
        <is>
          <t>All 400</t>
        </is>
      </c>
      <c r="B9" s="172">
        <f>Calculations!C28</f>
        <v/>
      </c>
      <c r="C9" s="172">
        <f>Calculations!E28</f>
        <v/>
      </c>
      <c r="D9" s="173">
        <f>((B9/Sources!$C$6)*Sources!$C$8*Sources!$C$12)/C9</f>
        <v/>
      </c>
      <c r="E9" s="173">
        <f>((B9/Sources!$C$6)*Sources!$C$8*Sources!$C$13)/C9</f>
        <v/>
      </c>
      <c r="F9" s="173">
        <f>((B9/Sources!$C$6)*Sources!$C$8*Sources!$C$14)/C9</f>
        <v/>
      </c>
      <c r="G9" s="111" t="inlineStr">
        <is>
          <t>S20/S21/S22</t>
        </is>
      </c>
      <c r="H9" s="111" t="inlineStr">
        <is>
          <t>10 years central; 5/15 years as sensitivities; no uniform service life is claimed.</t>
        </is>
      </c>
    </row>
    <row r="12" ht="31.5" customHeight="1" s="94">
      <c r="A12" s="116" t="inlineStr">
        <is>
          <t>2 | Impact assumption 20 / 25 / 30%</t>
        </is>
      </c>
    </row>
    <row r="13" ht="31.5" customHeight="1" s="94">
      <c r="A13" s="56" t="inlineStr">
        <is>
          <t>Portfolio</t>
        </is>
      </c>
      <c r="B13" s="56" t="inlineStr">
        <is>
          <t>Costs</t>
        </is>
      </c>
      <c r="C13" s="56" t="inlineStr">
        <is>
          <t>BCR 20%</t>
        </is>
      </c>
      <c r="D13" s="56" t="inlineStr">
        <is>
          <t>BCR 25%</t>
        </is>
      </c>
      <c r="E13" s="56" t="inlineStr">
        <is>
          <t>BCR 30%</t>
        </is>
      </c>
      <c r="F13" s="56" t="inlineStr">
        <is>
          <t>Source</t>
        </is>
      </c>
      <c r="G13" s="56" t="inlineStr">
        <is>
          <t>Interpretation</t>
        </is>
      </c>
      <c r="H13" s="59" t="n"/>
    </row>
    <row r="14" ht="31.5" customHeight="1" s="94">
      <c r="A14" s="111" t="inlineStr">
        <is>
          <t>Top 25</t>
        </is>
      </c>
      <c r="B14" s="172">
        <f>Calculations!E25</f>
        <v/>
      </c>
      <c r="C14" s="173">
        <f>((Calculations!C25/Sources!$C$6)*Sources!$C$7*Sources!$C$13)/B14</f>
        <v/>
      </c>
      <c r="D14" s="173">
        <f>((Calculations!C25/Sources!$C$6)*Sources!$C$8*Sources!$C$13)/B14</f>
        <v/>
      </c>
      <c r="E14" s="173">
        <f>((Calculations!C25/Sources!$C$6)*Sources!$C$9*Sources!$C$13)/B14</f>
        <v/>
      </c>
      <c r="F14" s="111" t="inlineStr">
        <is>
          <t>S07/S08</t>
        </is>
      </c>
      <c r="G14" s="111" t="inlineStr">
        <is>
          <t>Impact range; 25% central.</t>
        </is>
      </c>
    </row>
    <row r="15" ht="31.5" customHeight="1" s="94">
      <c r="A15" s="111" t="inlineStr">
        <is>
          <t>Top 50</t>
        </is>
      </c>
      <c r="B15" s="172">
        <f>Calculations!E26</f>
        <v/>
      </c>
      <c r="C15" s="173">
        <f>((Calculations!C26/Sources!$C$6)*Sources!$C$7*Sources!$C$13)/B15</f>
        <v/>
      </c>
      <c r="D15" s="173">
        <f>((Calculations!C26/Sources!$C$6)*Sources!$C$8*Sources!$C$13)/B15</f>
        <v/>
      </c>
      <c r="E15" s="173">
        <f>((Calculations!C26/Sources!$C$6)*Sources!$C$9*Sources!$C$13)/B15</f>
        <v/>
      </c>
      <c r="F15" s="111" t="inlineStr">
        <is>
          <t>S07/S08</t>
        </is>
      </c>
      <c r="G15" s="111" t="inlineStr">
        <is>
          <t>Impact range; 25% central.</t>
        </is>
      </c>
    </row>
    <row r="16" ht="31.5" customHeight="1" s="94">
      <c r="A16" s="111" t="inlineStr">
        <is>
          <t>Top 100</t>
        </is>
      </c>
      <c r="B16" s="172">
        <f>Calculations!E27</f>
        <v/>
      </c>
      <c r="C16" s="173">
        <f>((Calculations!C27/Sources!$C$6)*Sources!$C$7*Sources!$C$13)/B16</f>
        <v/>
      </c>
      <c r="D16" s="173">
        <f>((Calculations!C27/Sources!$C$6)*Sources!$C$8*Sources!$C$13)/B16</f>
        <v/>
      </c>
      <c r="E16" s="173">
        <f>((Calculations!C27/Sources!$C$6)*Sources!$C$9*Sources!$C$13)/B16</f>
        <v/>
      </c>
      <c r="F16" s="111" t="inlineStr">
        <is>
          <t>S07/S08</t>
        </is>
      </c>
      <c r="G16" s="111" t="inlineStr">
        <is>
          <t>Impact range; 25% central.</t>
        </is>
      </c>
    </row>
    <row r="17" ht="31.5" customHeight="1" s="94">
      <c r="A17" s="111" t="inlineStr">
        <is>
          <t>All 400</t>
        </is>
      </c>
      <c r="B17" s="172">
        <f>Calculations!E28</f>
        <v/>
      </c>
      <c r="C17" s="173">
        <f>((Calculations!C28/Sources!$C$6)*Sources!$C$7*Sources!$C$13)/B17</f>
        <v/>
      </c>
      <c r="D17" s="173">
        <f>((Calculations!C28/Sources!$C$6)*Sources!$C$8*Sources!$C$13)/B17</f>
        <v/>
      </c>
      <c r="E17" s="173">
        <f>((Calculations!C28/Sources!$C$6)*Sources!$C$9*Sources!$C$13)/B17</f>
        <v/>
      </c>
      <c r="F17" s="111" t="inlineStr">
        <is>
          <t>S07/S08</t>
        </is>
      </c>
      <c r="G17" s="111" t="inlineStr">
        <is>
          <t>Impact range; 25% central.</t>
        </is>
      </c>
    </row>
    <row r="20" ht="31.5" customHeight="1" s="94">
      <c r="A20" s="116" t="inlineStr">
        <is>
          <t>3 | Regression to the mean – separate 20% baseline test</t>
        </is>
      </c>
    </row>
    <row r="21" ht="42" customHeight="1" s="94">
      <c r="A21" s="111" t="inlineStr">
        <is>
          <t>Note</t>
        </is>
      </c>
      <c r="B21" s="111" t="inlineStr">
        <is>
          <t>A flat 20% reduction is a robustness check, not an empirically calibrated correction. An Empirical Bayes approach would be methodologically stronger but requires additional reference/exposure data.</t>
        </is>
      </c>
    </row>
    <row r="23" ht="31.5" customHeight="1" s="94">
      <c r="A23" s="56" t="inlineStr">
        <is>
          <t>Portfolio</t>
        </is>
      </c>
      <c r="B23" s="56" t="inlineStr">
        <is>
          <t>Main model BCR</t>
        </is>
      </c>
      <c r="C23" s="56" t="inlineStr">
        <is>
          <t>BCR with 20% baseline reduction</t>
        </is>
      </c>
      <c r="D23" s="56" t="inlineStr">
        <is>
          <t>Change</t>
        </is>
      </c>
      <c r="E23" s="56" t="inlineStr">
        <is>
          <t>Source</t>
        </is>
      </c>
      <c r="F23" s="56" t="inlineStr">
        <is>
          <t>Interpretation</t>
        </is>
      </c>
      <c r="G23" s="59" t="n"/>
      <c r="H23" s="59" t="n"/>
    </row>
    <row r="24" ht="45" customHeight="1" s="94">
      <c r="A24" s="60" t="inlineStr">
        <is>
          <t>Top 25</t>
        </is>
      </c>
      <c r="B24" s="174">
        <f>Calculations!G25</f>
        <v/>
      </c>
      <c r="C24" s="174">
        <f>B24*80%</f>
        <v/>
      </c>
      <c r="D24" s="175">
        <f>C24/B24-1</f>
        <v/>
      </c>
      <c r="E24" s="60" t="inlineStr">
        <is>
          <t>S17</t>
        </is>
      </c>
      <c r="F24" s="60" t="inlineStr">
        <is>
          <t>Appendix/robustness check only.</t>
        </is>
      </c>
    </row>
    <row r="25" ht="45" customHeight="1" s="94">
      <c r="A25" s="60" t="inlineStr">
        <is>
          <t>Top 50</t>
        </is>
      </c>
      <c r="B25" s="174">
        <f>Calculations!G26</f>
        <v/>
      </c>
      <c r="C25" s="174">
        <f>B25*80%</f>
        <v/>
      </c>
      <c r="D25" s="175">
        <f>C25/B25-1</f>
        <v/>
      </c>
      <c r="E25" s="60" t="inlineStr">
        <is>
          <t>S17</t>
        </is>
      </c>
      <c r="F25" s="60" t="inlineStr">
        <is>
          <t>Appendix/robustness check only.</t>
        </is>
      </c>
    </row>
    <row r="26" ht="45" customHeight="1" s="94">
      <c r="A26" s="60" t="inlineStr">
        <is>
          <t>Top 100</t>
        </is>
      </c>
      <c r="B26" s="174">
        <f>Calculations!G27</f>
        <v/>
      </c>
      <c r="C26" s="174">
        <f>B26*80%</f>
        <v/>
      </c>
      <c r="D26" s="175">
        <f>C26/B26-1</f>
        <v/>
      </c>
      <c r="E26" s="60" t="inlineStr">
        <is>
          <t>S17</t>
        </is>
      </c>
      <c r="F26" s="60" t="inlineStr">
        <is>
          <t>Appendix/robustness check only.</t>
        </is>
      </c>
    </row>
    <row r="27" ht="45" customHeight="1" s="94">
      <c r="A27" s="60" t="inlineStr">
        <is>
          <t>All 400</t>
        </is>
      </c>
      <c r="B27" s="174">
        <f>Calculations!G28</f>
        <v/>
      </c>
      <c r="C27" s="174">
        <f>B27*80%</f>
        <v/>
      </c>
      <c r="D27" s="175">
        <f>C27/B27-1</f>
        <v/>
      </c>
      <c r="E27" s="60" t="inlineStr">
        <is>
          <t>S17</t>
        </is>
      </c>
      <c r="F27" s="60" t="inlineStr">
        <is>
          <t>Appendix/robustness check only.</t>
        </is>
      </c>
    </row>
    <row r="30" ht="31.5" customHeight="1" s="94">
      <c r="A30" s="116" t="inlineStr">
        <is>
          <t>4 | Cost structure stress test – previous OSM class proxy A/B/C</t>
        </is>
      </c>
    </row>
    <row r="31" ht="36" customHeight="1" s="94">
      <c r="A31" s="111" t="inlineStr">
        <is>
          <t>Only tests whether a high share of large road areas distorts cost estimates. The A/B/C classification is not a reliable site-specific cost rate and does not determine the main model.</t>
        </is>
      </c>
    </row>
    <row r="32" ht="31.5" customHeight="1" s="94">
      <c r="A32" s="56" t="inlineStr">
        <is>
          <t>Portfolio</t>
        </is>
      </c>
      <c r="B32" s="56" t="inlineStr">
        <is>
          <t>Average cost model</t>
        </is>
      </c>
      <c r="C32" s="56" t="inlineStr">
        <is>
          <t>Class proxy costs</t>
        </is>
      </c>
      <c r="D32" s="56" t="inlineStr">
        <is>
          <t>Difference</t>
        </is>
      </c>
      <c r="E32" s="56" t="inlineStr">
        <is>
          <t>Share of class C</t>
        </is>
      </c>
      <c r="F32" s="56" t="inlineStr">
        <is>
          <t>Average cost BCR</t>
        </is>
      </c>
      <c r="G32" s="56" t="inlineStr">
        <is>
          <t>Class proxy BCR</t>
        </is>
      </c>
      <c r="H32" s="56" t="inlineStr">
        <is>
          <t>Source / status</t>
        </is>
      </c>
    </row>
    <row r="33" ht="31.5" customHeight="1" s="94">
      <c r="A33" s="111" t="inlineStr">
        <is>
          <t>Top 50</t>
        </is>
      </c>
      <c r="B33" s="172">
        <f>50*Sources!$C$17</f>
        <v/>
      </c>
      <c r="C33" s="172">
        <f>COUNTIF(Hotspots_Potential!$Z$7:$Z$56,"A")*15500+COUNTIF(Hotspots_Potential!$Z$7:$Z$56,"B")*100000+COUNTIF(Hotspots_Potential!$Z$7:$Z$56,"C")*250000+COUNTIF(Hotspots_Potential!$Z$7:$Z$56,"unclear")*Sources!$C$17</f>
        <v/>
      </c>
      <c r="D33" s="176">
        <f>C33/B33-1</f>
        <v/>
      </c>
      <c r="E33" s="176">
        <f>COUNTIF(Hotspots_Potential!$Z$7:$Z$56,"C")/50</f>
        <v/>
      </c>
      <c r="F33" s="173">
        <f>Calculations!G26</f>
        <v/>
      </c>
      <c r="G33" s="173">
        <f>Calculations!F26/C33</f>
        <v/>
      </c>
      <c r="H33" s="111" t="inlineStr">
        <is>
          <t>M03/M04; S03; S09–S16 | stress test only</t>
        </is>
      </c>
    </row>
    <row r="34" ht="31.5" customHeight="1" s="94">
      <c r="A34" s="111" t="inlineStr">
        <is>
          <t>Top 100</t>
        </is>
      </c>
      <c r="B34" s="172">
        <f>100*Sources!$C$17</f>
        <v/>
      </c>
      <c r="C34" s="172">
        <f>COUNTIF(Hotspots_Potential!$Z$7:$Z$106,"A")*15500+COUNTIF(Hotspots_Potential!$Z$7:$Z$106,"B")*100000+COUNTIF(Hotspots_Potential!$Z$7:$Z$106,"C")*250000+COUNTIF(Hotspots_Potential!$Z$7:$Z$106,"unclear")*Sources!$C$17</f>
        <v/>
      </c>
      <c r="D34" s="176">
        <f>C34/B34-1</f>
        <v/>
      </c>
      <c r="E34" s="176">
        <f>COUNTIF(Hotspots_Potential!$Z$7:$Z$106,"C")/100</f>
        <v/>
      </c>
      <c r="F34" s="173">
        <f>Calculations!G27</f>
        <v/>
      </c>
      <c r="G34" s="173">
        <f>Calculations!F27/C34</f>
        <v/>
      </c>
      <c r="H34" s="111" t="inlineStr">
        <is>
          <t>M03/M04; S03; S09–S16 | stress test only</t>
        </is>
      </c>
    </row>
    <row r="35" ht="31.5" customHeight="1" s="94">
      <c r="A35" s="111" t="inlineStr">
        <is>
          <t>All 400</t>
        </is>
      </c>
      <c r="B35" s="172">
        <f>400*Sources!$C$17</f>
        <v/>
      </c>
      <c r="C35" s="172">
        <f>COUNTIF(Hotspots_Potential!$Z$7:$Z$406,"A")*15500+COUNTIF(Hotspots_Potential!$Z$7:$Z$406,"B")*100000+COUNTIF(Hotspots_Potential!$Z$7:$Z$406,"C")*250000+COUNTIF(Hotspots_Potential!$Z$7:$Z$406,"unclear")*Sources!$C$17</f>
        <v/>
      </c>
      <c r="D35" s="176">
        <f>C35/B35-1</f>
        <v/>
      </c>
      <c r="E35" s="176">
        <f>COUNTIF(Hotspots_Potential!$Z$7:$Z$406,"C")/400</f>
        <v/>
      </c>
      <c r="F35" s="173">
        <f>Calculations!G28</f>
        <v/>
      </c>
      <c r="G35" s="173">
        <f>Calculations!F28/C35</f>
        <v/>
      </c>
      <c r="H35" s="111" t="inlineStr">
        <is>
          <t>M03/M04; S03; S09–S16 | stress test only</t>
        </is>
      </c>
    </row>
    <row r="38" ht="31.5" customHeight="1" s="94">
      <c r="A38" s="116" t="inlineStr">
        <is>
          <t>A/B/C proxy rule (sensitivity only)</t>
        </is>
      </c>
    </row>
    <row r="39" ht="31.5" customHeight="1" s="94">
      <c r="A39" s="56" t="inlineStr">
        <is>
          <t>Class</t>
        </is>
      </c>
      <c r="B39" s="56" t="inlineStr">
        <is>
          <t>OSM proxy rule</t>
        </is>
      </c>
      <c r="C39" s="56" t="inlineStr">
        <is>
          <t>Central test value</t>
        </is>
      </c>
      <c r="D39" s="56" t="inlineStr">
        <is>
          <t>Source</t>
        </is>
      </c>
      <c r="E39" s="56" t="inlineStr">
        <is>
          <t>Status</t>
        </is>
      </c>
      <c r="F39" s="59" t="n"/>
      <c r="G39" s="59" t="n"/>
      <c r="H39" s="59" t="n"/>
    </row>
    <row r="40" ht="31.5" customHeight="1" s="94">
      <c r="A40" s="111" t="inlineStr">
        <is>
          <t>A</t>
        </is>
      </c>
      <c r="B40" s="111" t="inlineStr">
        <is>
          <t>simple side/residential road, ≤2 lanes</t>
        </is>
      </c>
      <c r="C40" s="172" t="n">
        <v>15500</v>
      </c>
      <c r="D40" s="111" t="inlineStr">
        <is>
          <t>S09</t>
        </is>
      </c>
      <c r="E40" s="111" t="inlineStr">
        <is>
          <t>Sensitivity only; not an individual cost estimate.</t>
        </is>
      </c>
    </row>
    <row r="41" ht="31.5" customHeight="1" s="94">
      <c r="A41" s="111" t="inlineStr">
        <is>
          <t>B</t>
        </is>
      </c>
      <c r="B41" s="111" t="inlineStr">
        <is>
          <t>other road areas with up to 3 lanes</t>
        </is>
      </c>
      <c r="C41" s="172" t="n">
        <v>100000</v>
      </c>
      <c r="D41" s="111" t="inlineStr">
        <is>
          <t>S10/S11/S12</t>
        </is>
      </c>
      <c r="E41" s="111" t="inlineStr">
        <is>
          <t>Sensitivity only; not an individual cost estimate.</t>
        </is>
      </c>
    </row>
    <row r="42" ht="31.5" customHeight="1" s="94">
      <c r="A42" s="111" t="inlineStr">
        <is>
          <t>C</t>
        </is>
      </c>
      <c r="B42" s="111" t="inlineStr">
        <is>
          <t>≥4 lanes</t>
        </is>
      </c>
      <c r="C42" s="172" t="n">
        <v>250000</v>
      </c>
      <c r="D42" s="111" t="inlineStr">
        <is>
          <t>S13–S16</t>
        </is>
      </c>
      <c r="E42" s="111" t="inlineStr">
        <is>
          <t>Sensitivity only; not an individual cost estimate.</t>
        </is>
      </c>
    </row>
    <row r="43" ht="31.5" customHeight="1" s="94">
      <c r="A43" s="111" t="inlineStr">
        <is>
          <t>unclear</t>
        </is>
      </c>
      <c r="B43" s="111" t="inlineStr">
        <is>
          <t>Lane count missing</t>
        </is>
      </c>
      <c r="C43" s="172">
        <f>Sources!$C$17</f>
        <v/>
      </c>
      <c r="D43" s="111" t="inlineStr">
        <is>
          <t>M03/M04</t>
        </is>
      </c>
      <c r="E43" s="111" t="inlineStr">
        <is>
          <t>Sensitivity only; not an individual cost estimate.</t>
        </is>
      </c>
    </row>
  </sheetData>
  <mergeCells count="9">
    <mergeCell ref="A12:H12"/>
    <mergeCell ref="A4:H4"/>
    <mergeCell ref="A30:H30"/>
    <mergeCell ref="A20:H20"/>
    <mergeCell ref="A38:H38"/>
    <mergeCell ref="A2:H2"/>
    <mergeCell ref="B21:H21"/>
    <mergeCell ref="A1:H1"/>
    <mergeCell ref="A31:H31"/>
  </mergeCells>
  <printOptions horizontalCentered="1"/>
  <pageMargins left="0.25" right="0.25" top="0.320138888888889" bottom="0.320138888888889" header="0.511811023622047" footer="0.511811023622047"/>
  <pageSetup orientation="landscape" paperSize="9" fitToHeight="0" horizontalDpi="300" verticalDpi="300"/>
</worksheet>
</file>

<file path=xl/worksheets/sheet7.xml><?xml version="1.0" encoding="utf-8"?>
<worksheet xmlns="http://schemas.openxmlformats.org/spreadsheetml/2006/main">
  <sheetPr>
    <tabColor rgb="006B7280"/>
    <outlinePr summaryBelow="1" summaryRight="1"/>
    <pageSetUpPr/>
  </sheetPr>
  <dimension ref="A1:I256"/>
  <sheetViews>
    <sheetView showGridLines="0" zoomScaleNormal="100" workbookViewId="0">
      <pane ySplit="4" topLeftCell="A5" activePane="bottomLeft" state="frozen"/>
      <selection pane="bottomLeft" activeCell="A1" sqref="A1:I1"/>
    </sheetView>
  </sheetViews>
  <sheetFormatPr baseColWidth="10" defaultColWidth="8.6640625" defaultRowHeight="15" customHeight="1"/>
  <cols>
    <col width="16" customWidth="1" style="94" min="1" max="1"/>
    <col width="48" customWidth="1" style="94" min="2" max="2"/>
    <col width="40" customWidth="1" style="94" min="3" max="3"/>
    <col width="16" customWidth="1" style="94" min="4" max="4"/>
    <col width="10" customWidth="1" style="94" min="5" max="5"/>
    <col width="16" customWidth="1" style="94" min="6" max="6"/>
    <col width="24" customWidth="1" style="94" min="7" max="7"/>
    <col width="15" customWidth="1" style="94" min="8" max="8"/>
    <col width="24" customWidth="1" style="94" min="9" max="9"/>
  </cols>
  <sheetData>
    <row r="1" ht="17.25" customHeight="1" s="94">
      <c r="A1" s="130" t="inlineStr">
        <is>
          <t>School priority | Hotspots aggregated by associated school</t>
        </is>
      </c>
    </row>
    <row r="2" ht="42" customHeight="1" s="94">
      <c r="A2" s="131" t="inlineStr">
        <is>
          <t>This view supports school-based prioritisation of a state programme. It aggregates hotspots sharing the same nearest school. This is a spatial assignment, not evidence that pupils caused or were involved in these accidents.</t>
        </is>
      </c>
    </row>
    <row r="4" ht="41.25" customHeight="1" s="94">
      <c r="A4" s="64" t="inlineStr">
        <is>
          <t>School rank by accident costs</t>
        </is>
      </c>
      <c r="B4" s="64" t="inlineStr">
        <is>
          <t>School</t>
        </is>
      </c>
      <c r="C4" s="64" t="inlineStr">
        <is>
          <t>School address</t>
        </is>
      </c>
      <c r="D4" s="64" t="inlineStr">
        <is>
          <t>Municipality</t>
        </is>
      </c>
      <c r="E4" s="64" t="inlineStr">
        <is>
          <t>Hotspots</t>
        </is>
      </c>
      <c r="F4" s="64" t="inlineStr">
        <is>
          <t>Accidents 2021–25</t>
        </is>
      </c>
      <c r="G4" s="64" t="inlineStr">
        <is>
          <t>Societal accident costs, 5 years (EUR)</t>
        </is>
      </c>
      <c r="H4" s="64" t="inlineStr">
        <is>
          <t>Highest-cost hotspot</t>
        </is>
      </c>
      <c r="I4" s="64" t="inlineStr">
        <is>
          <t>Costs at highest-cost hotspot (EUR)</t>
        </is>
      </c>
    </row>
    <row r="5" ht="15" customHeight="1" s="94">
      <c r="A5" t="n">
        <v>1</v>
      </c>
      <c r="B5" t="inlineStr">
        <is>
          <t>Ergänzungsschule für Game Design der Macromedia Akademie Leipzig (Schule in freier Trägerschaft)</t>
        </is>
      </c>
      <c r="C5" t="inlineStr">
        <is>
          <t>Nordstraße 3-15, 04105 Leipzig</t>
        </is>
      </c>
      <c r="D5" t="inlineStr">
        <is>
          <t>Leipzig</t>
        </is>
      </c>
      <c r="E5">
        <f>COUNTIF(Hotspots_Potential!$D$7:$D$406,B5)</f>
        <v/>
      </c>
      <c r="F5">
        <f>SUMIF(Hotspots_Potential!$D$7:$D$406,B5,Hotspots_Potential!$J$7:$J$406)</f>
        <v/>
      </c>
      <c r="G5" s="177">
        <f>SUMIF(Hotspots_Potential!$D$7:$D$406,B5,Hotspots_Potential!$Q$7:$Q$406)</f>
        <v/>
      </c>
      <c r="H5" t="inlineStr">
        <is>
          <t>O1436</t>
        </is>
      </c>
      <c r="I5" s="177">
        <f>INDEX(Hotspots_Potential!$Q$7:$Q$406,MATCH(H5,Hotspots_Potential!$B$7:$B$406,0))</f>
        <v/>
      </c>
    </row>
    <row r="6" ht="15" customHeight="1" s="94">
      <c r="A6" t="n">
        <v>2</v>
      </c>
      <c r="B6" t="inlineStr">
        <is>
          <t>Berufliches Gymnasium der Semper Schulen Media gGmbH (Schule in freier Trägerschaft)</t>
        </is>
      </c>
      <c r="C6" t="inlineStr">
        <is>
          <t>Antonstraße 19-21, 01097 Dresden</t>
        </is>
      </c>
      <c r="D6" t="inlineStr">
        <is>
          <t>Dresden</t>
        </is>
      </c>
      <c r="E6">
        <f>COUNTIF(Hotspots_Potential!$D$7:$D$406,B6)</f>
        <v/>
      </c>
      <c r="F6">
        <f>SUMIF(Hotspots_Potential!$D$7:$D$406,B6,Hotspots_Potential!$J$7:$J$406)</f>
        <v/>
      </c>
      <c r="G6" s="177">
        <f>SUMIF(Hotspots_Potential!$D$7:$D$406,B6,Hotspots_Potential!$Q$7:$Q$406)</f>
        <v/>
      </c>
      <c r="H6" t="inlineStr">
        <is>
          <t>O0611</t>
        </is>
      </c>
      <c r="I6" s="177">
        <f>INDEX(Hotspots_Potential!$Q$7:$Q$406,MATCH(H6,Hotspots_Potential!$B$7:$B$406,0))</f>
        <v/>
      </c>
    </row>
    <row r="7" ht="15" customHeight="1" s="94">
      <c r="A7" t="n">
        <v>3</v>
      </c>
      <c r="B7" t="inlineStr">
        <is>
          <t>Anna-Magdalena-Bach-Schule - Grundschule der Stadt Leipzig</t>
        </is>
      </c>
      <c r="C7" t="inlineStr">
        <is>
          <t>Manetstraße 8, 04109 Leipzig</t>
        </is>
      </c>
      <c r="D7" t="inlineStr">
        <is>
          <t>Leipzig</t>
        </is>
      </c>
      <c r="E7">
        <f>COUNTIF(Hotspots_Potential!$D$7:$D$406,B7)</f>
        <v/>
      </c>
      <c r="F7">
        <f>SUMIF(Hotspots_Potential!$D$7:$D$406,B7,Hotspots_Potential!$J$7:$J$406)</f>
        <v/>
      </c>
      <c r="G7" s="177">
        <f>SUMIF(Hotspots_Potential!$D$7:$D$406,B7,Hotspots_Potential!$Q$7:$Q$406)</f>
        <v/>
      </c>
      <c r="H7" t="inlineStr">
        <is>
          <t>O1352</t>
        </is>
      </c>
      <c r="I7" s="177">
        <f>INDEX(Hotspots_Potential!$Q$7:$Q$406,MATCH(H7,Hotspots_Potential!$B$7:$B$406,0))</f>
        <v/>
      </c>
    </row>
    <row r="8" ht="15" customHeight="1" s="94">
      <c r="A8" t="n">
        <v>4</v>
      </c>
      <c r="B8" t="inlineStr">
        <is>
          <t>Elsa-Brändström-Schule der F+U Sachsen gGmbH freie Fachschule für Sozialwesen (Schule in freier Trägerschaft)</t>
        </is>
      </c>
      <c r="C8" t="inlineStr">
        <is>
          <t>Rathausstraße 7, 09111 Chemnitz</t>
        </is>
      </c>
      <c r="D8" t="inlineStr">
        <is>
          <t>Chemnitz</t>
        </is>
      </c>
      <c r="E8">
        <f>COUNTIF(Hotspots_Potential!$D$7:$D$406,B8)</f>
        <v/>
      </c>
      <c r="F8">
        <f>SUMIF(Hotspots_Potential!$D$7:$D$406,B8,Hotspots_Potential!$J$7:$J$406)</f>
        <v/>
      </c>
      <c r="G8" s="177">
        <f>SUMIF(Hotspots_Potential!$D$7:$D$406,B8,Hotspots_Potential!$Q$7:$Q$406)</f>
        <v/>
      </c>
      <c r="H8" t="inlineStr">
        <is>
          <t>O0171</t>
        </is>
      </c>
      <c r="I8" s="177">
        <f>INDEX(Hotspots_Potential!$Q$7:$Q$406,MATCH(H8,Hotspots_Potential!$B$7:$B$406,0))</f>
        <v/>
      </c>
    </row>
    <row r="9" ht="15" customHeight="1" s="94">
      <c r="A9" t="n">
        <v>5</v>
      </c>
      <c r="B9" t="inlineStr">
        <is>
          <t>Gutenbergschule - Berufliches Schulzentrum der Stadt Leipzig</t>
        </is>
      </c>
      <c r="C9" t="inlineStr">
        <is>
          <t>Gutenbergplatz 8, 04103 Leipzig</t>
        </is>
      </c>
      <c r="D9" t="inlineStr">
        <is>
          <t>Leipzig</t>
        </is>
      </c>
      <c r="E9">
        <f>COUNTIF(Hotspots_Potential!$D$7:$D$406,B9)</f>
        <v/>
      </c>
      <c r="F9">
        <f>SUMIF(Hotspots_Potential!$D$7:$D$406,B9,Hotspots_Potential!$J$7:$J$406)</f>
        <v/>
      </c>
      <c r="G9" s="177">
        <f>SUMIF(Hotspots_Potential!$D$7:$D$406,B9,Hotspots_Potential!$Q$7:$Q$406)</f>
        <v/>
      </c>
      <c r="H9" t="inlineStr">
        <is>
          <t>O1524</t>
        </is>
      </c>
      <c r="I9" s="177">
        <f>INDEX(Hotspots_Potential!$Q$7:$Q$406,MATCH(H9,Hotspots_Potential!$B$7:$B$406,0))</f>
        <v/>
      </c>
    </row>
    <row r="10" ht="15" customHeight="1" s="94">
      <c r="A10" t="n">
        <v>6</v>
      </c>
      <c r="B10" t="inlineStr">
        <is>
          <t>108. Grundschule Dresden "Sonnenblumenschule"</t>
        </is>
      </c>
      <c r="C10" t="inlineStr">
        <is>
          <t>Hepkestraße 28, 01309 Dresden</t>
        </is>
      </c>
      <c r="D10" t="inlineStr">
        <is>
          <t>Dresden</t>
        </is>
      </c>
      <c r="E10">
        <f>COUNTIF(Hotspots_Potential!$D$7:$D$406,B10)</f>
        <v/>
      </c>
      <c r="F10">
        <f>SUMIF(Hotspots_Potential!$D$7:$D$406,B10,Hotspots_Potential!$J$7:$J$406)</f>
        <v/>
      </c>
      <c r="G10" s="177">
        <f>SUMIF(Hotspots_Potential!$D$7:$D$406,B10,Hotspots_Potential!$Q$7:$Q$406)</f>
        <v/>
      </c>
      <c r="H10" t="inlineStr">
        <is>
          <t>O0334</t>
        </is>
      </c>
      <c r="I10" s="177">
        <f>INDEX(Hotspots_Potential!$Q$7:$Q$406,MATCH(H10,Hotspots_Potential!$B$7:$B$406,0))</f>
        <v/>
      </c>
    </row>
    <row r="11" ht="15" customHeight="1" s="94">
      <c r="A11" t="n">
        <v>7</v>
      </c>
      <c r="B11" t="inlineStr">
        <is>
          <t>6. Grundschule Dresden "Am Großen Garten"</t>
        </is>
      </c>
      <c r="C11" t="inlineStr">
        <is>
          <t>Fetscherstraße 2, 01307 Dresden</t>
        </is>
      </c>
      <c r="D11" t="inlineStr">
        <is>
          <t>Dresden</t>
        </is>
      </c>
      <c r="E11">
        <f>COUNTIF(Hotspots_Potential!$D$7:$D$406,B11)</f>
        <v/>
      </c>
      <c r="F11">
        <f>SUMIF(Hotspots_Potential!$D$7:$D$406,B11,Hotspots_Potential!$J$7:$J$406)</f>
        <v/>
      </c>
      <c r="G11" s="177">
        <f>SUMIF(Hotspots_Potential!$D$7:$D$406,B11,Hotspots_Potential!$Q$7:$Q$406)</f>
        <v/>
      </c>
      <c r="H11" t="inlineStr">
        <is>
          <t>O0514</t>
        </is>
      </c>
      <c r="I11" s="177">
        <f>INDEX(Hotspots_Potential!$Q$7:$Q$406,MATCH(H11,Hotspots_Potential!$B$7:$B$406,0))</f>
        <v/>
      </c>
    </row>
    <row r="12" ht="15" customHeight="1" s="94">
      <c r="A12" t="n">
        <v>8</v>
      </c>
      <c r="B12" t="inlineStr">
        <is>
          <t>Euro Akademie Leipzig Fachschule für Sozialwesen, Fachrichtung Sozialpädagogik (Schule in freier Trägerschaft)</t>
        </is>
      </c>
      <c r="C12" t="inlineStr">
        <is>
          <t>Atriumstraße 3, 04315 Leipzig</t>
        </is>
      </c>
      <c r="D12" t="inlineStr">
        <is>
          <t>Leipzig</t>
        </is>
      </c>
      <c r="E12">
        <f>COUNTIF(Hotspots_Potential!$D$7:$D$406,B12)</f>
        <v/>
      </c>
      <c r="F12">
        <f>SUMIF(Hotspots_Potential!$D$7:$D$406,B12,Hotspots_Potential!$J$7:$J$406)</f>
        <v/>
      </c>
      <c r="G12" s="177">
        <f>SUMIF(Hotspots_Potential!$D$7:$D$406,B12,Hotspots_Potential!$Q$7:$Q$406)</f>
        <v/>
      </c>
      <c r="H12" t="inlineStr">
        <is>
          <t>O1467</t>
        </is>
      </c>
      <c r="I12" s="177">
        <f>INDEX(Hotspots_Potential!$Q$7:$Q$406,MATCH(H12,Hotspots_Potential!$B$7:$B$406,0))</f>
        <v/>
      </c>
    </row>
    <row r="13" ht="15" customHeight="1" s="94">
      <c r="A13" t="n">
        <v>9</v>
      </c>
      <c r="B13" t="inlineStr">
        <is>
          <t>Henriette-Goldschmidt-Schule - Berufliches Schulzentrum der Stadt Leipzig</t>
        </is>
      </c>
      <c r="C13" t="inlineStr">
        <is>
          <t>Goldschmidtstraße 20, 04103 Leipzig</t>
        </is>
      </c>
      <c r="D13" t="inlineStr">
        <is>
          <t>Leipzig</t>
        </is>
      </c>
      <c r="E13">
        <f>COUNTIF(Hotspots_Potential!$D$7:$D$406,B13)</f>
        <v/>
      </c>
      <c r="F13">
        <f>SUMIF(Hotspots_Potential!$D$7:$D$406,B13,Hotspots_Potential!$J$7:$J$406)</f>
        <v/>
      </c>
      <c r="G13" s="177">
        <f>SUMIF(Hotspots_Potential!$D$7:$D$406,B13,Hotspots_Potential!$Q$7:$Q$406)</f>
        <v/>
      </c>
      <c r="H13" t="inlineStr">
        <is>
          <t>O1542</t>
        </is>
      </c>
      <c r="I13" s="177">
        <f>INDEX(Hotspots_Potential!$Q$7:$Q$406,MATCH(H13,Hotspots_Potential!$B$7:$B$406,0))</f>
        <v/>
      </c>
    </row>
    <row r="14" ht="15" customHeight="1" s="94">
      <c r="A14" t="n">
        <v>10</v>
      </c>
      <c r="B14" t="inlineStr">
        <is>
          <t>Euro Akademie Leipzig Fachoberschule, Fachrichtung Gesundheit und Soziales (Schule in freier Trägerschaft)</t>
        </is>
      </c>
      <c r="C14" t="inlineStr">
        <is>
          <t>Atriumstraße 3, 04315 Leipzig</t>
        </is>
      </c>
      <c r="D14" t="inlineStr">
        <is>
          <t>Leipzig</t>
        </is>
      </c>
      <c r="E14">
        <f>COUNTIF(Hotspots_Potential!$D$7:$D$406,B14)</f>
        <v/>
      </c>
      <c r="F14">
        <f>SUMIF(Hotspots_Potential!$D$7:$D$406,B14,Hotspots_Potential!$J$7:$J$406)</f>
        <v/>
      </c>
      <c r="G14" s="177">
        <f>SUMIF(Hotspots_Potential!$D$7:$D$406,B14,Hotspots_Potential!$Q$7:$Q$406)</f>
        <v/>
      </c>
      <c r="H14" t="inlineStr">
        <is>
          <t>O1462</t>
        </is>
      </c>
      <c r="I14" s="177">
        <f>INDEX(Hotspots_Potential!$Q$7:$Q$406,MATCH(H14,Hotspots_Potential!$B$7:$B$406,0))</f>
        <v/>
      </c>
    </row>
    <row r="15" ht="15" customHeight="1" s="94">
      <c r="A15" t="n">
        <v>11</v>
      </c>
      <c r="B15" t="inlineStr">
        <is>
          <t>Lessingschule - Grundschule der Stadt Leipzig</t>
        </is>
      </c>
      <c r="C15" t="inlineStr">
        <is>
          <t>Lessingstraße 27, 04109 Leipzig</t>
        </is>
      </c>
      <c r="D15" t="inlineStr">
        <is>
          <t>Leipzig</t>
        </is>
      </c>
      <c r="E15">
        <f>COUNTIF(Hotspots_Potential!$D$7:$D$406,B15)</f>
        <v/>
      </c>
      <c r="F15">
        <f>SUMIF(Hotspots_Potential!$D$7:$D$406,B15,Hotspots_Potential!$J$7:$J$406)</f>
        <v/>
      </c>
      <c r="G15" s="177">
        <f>SUMIF(Hotspots_Potential!$D$7:$D$406,B15,Hotspots_Potential!$Q$7:$Q$406)</f>
        <v/>
      </c>
      <c r="H15" t="inlineStr">
        <is>
          <t>O1611</t>
        </is>
      </c>
      <c r="I15" s="177">
        <f>INDEX(Hotspots_Potential!$Q$7:$Q$406,MATCH(H15,Hotspots_Potential!$B$7:$B$406,0))</f>
        <v/>
      </c>
    </row>
    <row r="16" ht="15" customHeight="1" s="94">
      <c r="A16" t="n">
        <v>12</v>
      </c>
      <c r="B16" t="inlineStr">
        <is>
          <t>St.-Benno-Gymnasium Dresden (Schule in freier Trägerschaft)</t>
        </is>
      </c>
      <c r="C16" t="inlineStr">
        <is>
          <t>Pillnitzer Straße 39, 01069 Dresden</t>
        </is>
      </c>
      <c r="D16" t="inlineStr">
        <is>
          <t>Dresden</t>
        </is>
      </c>
      <c r="E16">
        <f>COUNTIF(Hotspots_Potential!$D$7:$D$406,B16)</f>
        <v/>
      </c>
      <c r="F16">
        <f>SUMIF(Hotspots_Potential!$D$7:$D$406,B16,Hotspots_Potential!$J$7:$J$406)</f>
        <v/>
      </c>
      <c r="G16" s="177">
        <f>SUMIF(Hotspots_Potential!$D$7:$D$406,B16,Hotspots_Potential!$Q$7:$Q$406)</f>
        <v/>
      </c>
      <c r="H16" t="inlineStr">
        <is>
          <t>O0966</t>
        </is>
      </c>
      <c r="I16" s="177">
        <f>INDEX(Hotspots_Potential!$Q$7:$Q$406,MATCH(H16,Hotspots_Potential!$B$7:$B$406,0))</f>
        <v/>
      </c>
    </row>
    <row r="17" ht="15" customHeight="1" s="94">
      <c r="A17" t="n">
        <v>13</v>
      </c>
      <c r="B17" t="inlineStr">
        <is>
          <t>Berufsbildende Schule "Gerd Condé" Berufsschule der F+U Sachsen gGmbH (Schule in freier Trägerschaft)</t>
        </is>
      </c>
      <c r="C17" t="inlineStr">
        <is>
          <t>Stollberger Straße 40, 09119 Chemnitz</t>
        </is>
      </c>
      <c r="D17" t="inlineStr">
        <is>
          <t>Chemnitz</t>
        </is>
      </c>
      <c r="E17">
        <f>COUNTIF(Hotspots_Potential!$D$7:$D$406,B17)</f>
        <v/>
      </c>
      <c r="F17">
        <f>SUMIF(Hotspots_Potential!$D$7:$D$406,B17,Hotspots_Potential!$J$7:$J$406)</f>
        <v/>
      </c>
      <c r="G17" s="177">
        <f>SUMIF(Hotspots_Potential!$D$7:$D$406,B17,Hotspots_Potential!$Q$7:$Q$406)</f>
        <v/>
      </c>
      <c r="H17" t="inlineStr">
        <is>
          <t>O0149</t>
        </is>
      </c>
      <c r="I17" s="177">
        <f>INDEX(Hotspots_Potential!$Q$7:$Q$406,MATCH(H17,Hotspots_Potential!$B$7:$B$406,0))</f>
        <v/>
      </c>
    </row>
    <row r="18" ht="15" customHeight="1" s="94">
      <c r="A18" t="n">
        <v>14</v>
      </c>
      <c r="B18" t="inlineStr">
        <is>
          <t>Schule am Floßplatz - Grundschule der Stadt Leipzig</t>
        </is>
      </c>
      <c r="C18" t="inlineStr">
        <is>
          <t>Hohe Straße 45, 04107 Leipzig</t>
        </is>
      </c>
      <c r="D18" t="inlineStr">
        <is>
          <t>Leipzig</t>
        </is>
      </c>
      <c r="E18">
        <f>COUNTIF(Hotspots_Potential!$D$7:$D$406,B18)</f>
        <v/>
      </c>
      <c r="F18">
        <f>SUMIF(Hotspots_Potential!$D$7:$D$406,B18,Hotspots_Potential!$J$7:$J$406)</f>
        <v/>
      </c>
      <c r="G18" s="177">
        <f>SUMIF(Hotspots_Potential!$D$7:$D$406,B18,Hotspots_Potential!$Q$7:$Q$406)</f>
        <v/>
      </c>
      <c r="H18" t="inlineStr">
        <is>
          <t>O1749</t>
        </is>
      </c>
      <c r="I18" s="177">
        <f>INDEX(Hotspots_Potential!$Q$7:$Q$406,MATCH(H18,Hotspots_Potential!$B$7:$B$406,0))</f>
        <v/>
      </c>
    </row>
    <row r="19" ht="15" customHeight="1" s="94">
      <c r="A19" t="n">
        <v>15</v>
      </c>
      <c r="B19" t="inlineStr">
        <is>
          <t>Regine-Heinecke-Schule - Grundschule der Stadt Leipzig</t>
        </is>
      </c>
      <c r="C19" t="inlineStr">
        <is>
          <t>Hans-Driesch-Straße 41, 04179 Leipzig</t>
        </is>
      </c>
      <c r="D19" t="inlineStr">
        <is>
          <t>Leipzig</t>
        </is>
      </c>
      <c r="E19">
        <f>COUNTIF(Hotspots_Potential!$D$7:$D$406,B19)</f>
        <v/>
      </c>
      <c r="F19">
        <f>SUMIF(Hotspots_Potential!$D$7:$D$406,B19,Hotspots_Potential!$J$7:$J$406)</f>
        <v/>
      </c>
      <c r="G19" s="177">
        <f>SUMIF(Hotspots_Potential!$D$7:$D$406,B19,Hotspots_Potential!$Q$7:$Q$406)</f>
        <v/>
      </c>
      <c r="H19" t="inlineStr">
        <is>
          <t>O1664</t>
        </is>
      </c>
      <c r="I19" s="177">
        <f>INDEX(Hotspots_Potential!$Q$7:$Q$406,MATCH(H19,Hotspots_Potential!$B$7:$B$406,0))</f>
        <v/>
      </c>
    </row>
    <row r="20" ht="15" customHeight="1" s="94">
      <c r="A20" t="n">
        <v>16</v>
      </c>
      <c r="B20" t="inlineStr">
        <is>
          <t>Gemeinschaftsschule Campus Cordis</t>
        </is>
      </c>
      <c r="C20" t="inlineStr">
        <is>
          <t>Stauffenbergallee 8, 01099 Dresden</t>
        </is>
      </c>
      <c r="D20" t="inlineStr">
        <is>
          <t>Dresden</t>
        </is>
      </c>
      <c r="E20">
        <f>COUNTIF(Hotspots_Potential!$D$7:$D$406,B20)</f>
        <v/>
      </c>
      <c r="F20">
        <f>SUMIF(Hotspots_Potential!$D$7:$D$406,B20,Hotspots_Potential!$J$7:$J$406)</f>
        <v/>
      </c>
      <c r="G20" s="177">
        <f>SUMIF(Hotspots_Potential!$D$7:$D$406,B20,Hotspots_Potential!$Q$7:$Q$406)</f>
        <v/>
      </c>
      <c r="H20" t="inlineStr">
        <is>
          <t>O0780</t>
        </is>
      </c>
      <c r="I20" s="177">
        <f>INDEX(Hotspots_Potential!$Q$7:$Q$406,MATCH(H20,Hotspots_Potential!$B$7:$B$406,0))</f>
        <v/>
      </c>
    </row>
    <row r="21" ht="15" customHeight="1" s="94">
      <c r="A21" t="n">
        <v>17</v>
      </c>
      <c r="B21" t="inlineStr">
        <is>
          <t>Grundschule Weststraße</t>
        </is>
      </c>
      <c r="C21" t="inlineStr">
        <is>
          <t>Weststraße 19, 09112 Chemnitz</t>
        </is>
      </c>
      <c r="D21" t="inlineStr">
        <is>
          <t>Chemnitz</t>
        </is>
      </c>
      <c r="E21">
        <f>COUNTIF(Hotspots_Potential!$D$7:$D$406,B21)</f>
        <v/>
      </c>
      <c r="F21">
        <f>SUMIF(Hotspots_Potential!$D$7:$D$406,B21,Hotspots_Potential!$J$7:$J$406)</f>
        <v/>
      </c>
      <c r="G21" s="177">
        <f>SUMIF(Hotspots_Potential!$D$7:$D$406,B21,Hotspots_Potential!$Q$7:$Q$406)</f>
        <v/>
      </c>
      <c r="H21" t="inlineStr">
        <is>
          <t>O0199</t>
        </is>
      </c>
      <c r="I21" s="177">
        <f>INDEX(Hotspots_Potential!$Q$7:$Q$406,MATCH(H21,Hotspots_Potential!$B$7:$B$406,0))</f>
        <v/>
      </c>
    </row>
    <row r="22" ht="15" customHeight="1" s="94">
      <c r="A22" t="n">
        <v>18</v>
      </c>
      <c r="B22" t="inlineStr">
        <is>
          <t>Förderzentrum „Albert Schweitzer“ Dresden mit dem Förderschwerpunkt Lernen</t>
        </is>
      </c>
      <c r="C22" t="inlineStr">
        <is>
          <t>Georg-Palitzsch-Straße 42, 01239 Dresden</t>
        </is>
      </c>
      <c r="D22" t="inlineStr">
        <is>
          <t>Dresden</t>
        </is>
      </c>
      <c r="E22">
        <f>COUNTIF(Hotspots_Potential!$D$7:$D$406,B22)</f>
        <v/>
      </c>
      <c r="F22">
        <f>SUMIF(Hotspots_Potential!$D$7:$D$406,B22,Hotspots_Potential!$J$7:$J$406)</f>
        <v/>
      </c>
      <c r="G22" s="177">
        <f>SUMIF(Hotspots_Potential!$D$7:$D$406,B22,Hotspots_Potential!$Q$7:$Q$406)</f>
        <v/>
      </c>
      <c r="H22" t="inlineStr">
        <is>
          <t>O0760</t>
        </is>
      </c>
      <c r="I22" s="177">
        <f>INDEX(Hotspots_Potential!$Q$7:$Q$406,MATCH(H22,Hotspots_Potential!$B$7:$B$406,0))</f>
        <v/>
      </c>
    </row>
    <row r="23" ht="15" customHeight="1" s="94">
      <c r="A23" t="n">
        <v>19</v>
      </c>
      <c r="B23" t="inlineStr">
        <is>
          <t>Christliches Gymnasium Johanneum (Schule in freier Trägerschaft)</t>
        </is>
      </c>
      <c r="C23" t="inlineStr">
        <is>
          <t>Fischerstraße 5, 02977 Hoyerswerda</t>
        </is>
      </c>
      <c r="D23" t="inlineStr">
        <is>
          <t>Hoyerswerda</t>
        </is>
      </c>
      <c r="E23">
        <f>COUNTIF(Hotspots_Potential!$D$7:$D$406,B23)</f>
        <v/>
      </c>
      <c r="F23">
        <f>SUMIF(Hotspots_Potential!$D$7:$D$406,B23,Hotspots_Potential!$J$7:$J$406)</f>
        <v/>
      </c>
      <c r="G23" s="177">
        <f>SUMIF(Hotspots_Potential!$D$7:$D$406,B23,Hotspots_Potential!$Q$7:$Q$406)</f>
        <v/>
      </c>
      <c r="H23" t="inlineStr">
        <is>
          <t>O1213</t>
        </is>
      </c>
      <c r="I23" s="177">
        <f>INDEX(Hotspots_Potential!$Q$7:$Q$406,MATCH(H23,Hotspots_Potential!$B$7:$B$406,0))</f>
        <v/>
      </c>
    </row>
    <row r="24" ht="15" customHeight="1" s="94">
      <c r="A24" t="n">
        <v>20</v>
      </c>
      <c r="B24" t="inlineStr">
        <is>
          <t>Berufsfachschule für Anästhesietechnische Assistenten (Schule in freier Trägerschaft)</t>
        </is>
      </c>
      <c r="C24" t="inlineStr">
        <is>
          <t>Richterstraße 9-11, 04105 Leipzig</t>
        </is>
      </c>
      <c r="D24" t="inlineStr">
        <is>
          <t>Leipzig</t>
        </is>
      </c>
      <c r="E24">
        <f>COUNTIF(Hotspots_Potential!$D$7:$D$406,B24)</f>
        <v/>
      </c>
      <c r="F24">
        <f>SUMIF(Hotspots_Potential!$D$7:$D$406,B24,Hotspots_Potential!$J$7:$J$406)</f>
        <v/>
      </c>
      <c r="G24" s="177">
        <f>SUMIF(Hotspots_Potential!$D$7:$D$406,B24,Hotspots_Potential!$Q$7:$Q$406)</f>
        <v/>
      </c>
      <c r="H24" t="inlineStr">
        <is>
          <t>O1387</t>
        </is>
      </c>
      <c r="I24" s="177">
        <f>INDEX(Hotspots_Potential!$Q$7:$Q$406,MATCH(H24,Hotspots_Potential!$B$7:$B$406,0))</f>
        <v/>
      </c>
    </row>
    <row r="25" ht="15" customHeight="1" s="94">
      <c r="A25" t="n">
        <v>21</v>
      </c>
      <c r="B25" t="inlineStr">
        <is>
          <t>Schule am Addis-Abeba-Platz - Grundschule der Stadt Leipzig</t>
        </is>
      </c>
      <c r="C25" t="inlineStr">
        <is>
          <t>Addis-Abeba-Platz 1, 04103 Leipzig</t>
        </is>
      </c>
      <c r="D25" t="inlineStr">
        <is>
          <t>Leipzig</t>
        </is>
      </c>
      <c r="E25">
        <f>COUNTIF(Hotspots_Potential!$D$7:$D$406,B25)</f>
        <v/>
      </c>
      <c r="F25">
        <f>SUMIF(Hotspots_Potential!$D$7:$D$406,B25,Hotspots_Potential!$J$7:$J$406)</f>
        <v/>
      </c>
      <c r="G25" s="177">
        <f>SUMIF(Hotspots_Potential!$D$7:$D$406,B25,Hotspots_Potential!$Q$7:$Q$406)</f>
        <v/>
      </c>
      <c r="H25" t="inlineStr">
        <is>
          <t>O1734</t>
        </is>
      </c>
      <c r="I25" s="177">
        <f>INDEX(Hotspots_Potential!$Q$7:$Q$406,MATCH(H25,Hotspots_Potential!$B$7:$B$406,0))</f>
        <v/>
      </c>
    </row>
    <row r="26" ht="15" customHeight="1" s="94">
      <c r="A26" t="n">
        <v>22</v>
      </c>
      <c r="B26" t="inlineStr">
        <is>
          <t>Sozialpflegeschulen Heimerer GmbH Berufsfachschule für Physiotherapie, Ausbildungsziel Physiotherapeut (Schule in freier Trägerschaft)</t>
        </is>
      </c>
      <c r="C26" t="inlineStr">
        <is>
          <t>Weißeritzstraße 3, 01067 Dresden</t>
        </is>
      </c>
      <c r="D26" t="inlineStr">
        <is>
          <t>Dresden</t>
        </is>
      </c>
      <c r="E26">
        <f>COUNTIF(Hotspots_Potential!$D$7:$D$406,B26)</f>
        <v/>
      </c>
      <c r="F26">
        <f>SUMIF(Hotspots_Potential!$D$7:$D$406,B26,Hotspots_Potential!$J$7:$J$406)</f>
        <v/>
      </c>
      <c r="G26" s="177">
        <f>SUMIF(Hotspots_Potential!$D$7:$D$406,B26,Hotspots_Potential!$Q$7:$Q$406)</f>
        <v/>
      </c>
      <c r="H26" t="inlineStr">
        <is>
          <t>O0954</t>
        </is>
      </c>
      <c r="I26" s="177">
        <f>INDEX(Hotspots_Potential!$Q$7:$Q$406,MATCH(H26,Hotspots_Potential!$B$7:$B$406,0))</f>
        <v/>
      </c>
    </row>
    <row r="27" ht="15" customHeight="1" s="94">
      <c r="A27" t="n">
        <v>23</v>
      </c>
      <c r="B27" t="inlineStr">
        <is>
          <t>Abendgymnasium Leipzig</t>
        </is>
      </c>
      <c r="C27" t="inlineStr">
        <is>
          <t>Czermaks Garten 8, 04103 Leipzig</t>
        </is>
      </c>
      <c r="D27" t="inlineStr">
        <is>
          <t>Leipzig</t>
        </is>
      </c>
      <c r="E27">
        <f>COUNTIF(Hotspots_Potential!$D$7:$D$406,B27)</f>
        <v/>
      </c>
      <c r="F27">
        <f>SUMIF(Hotspots_Potential!$D$7:$D$406,B27,Hotspots_Potential!$J$7:$J$406)</f>
        <v/>
      </c>
      <c r="G27" s="177">
        <f>SUMIF(Hotspots_Potential!$D$7:$D$406,B27,Hotspots_Potential!$Q$7:$Q$406)</f>
        <v/>
      </c>
      <c r="H27" t="inlineStr">
        <is>
          <t>O1309</t>
        </is>
      </c>
      <c r="I27" s="177">
        <f>INDEX(Hotspots_Potential!$Q$7:$Q$406,MATCH(H27,Hotspots_Potential!$B$7:$B$406,0))</f>
        <v/>
      </c>
    </row>
    <row r="28" ht="15" customHeight="1" s="94">
      <c r="A28" t="n">
        <v>24</v>
      </c>
      <c r="B28" t="inlineStr">
        <is>
          <t>Fachschule für Sozialwesen SSA - Sächsische Sozialakademie gGmbH Berufsbildende Schulen Lene Voigt (Schule in freier Trägerschaft)</t>
        </is>
      </c>
      <c r="C28" t="inlineStr">
        <is>
          <t>Helmholtzstraße 30, 09131 Chemnitz</t>
        </is>
      </c>
      <c r="D28" t="inlineStr">
        <is>
          <t>Chemnitz</t>
        </is>
      </c>
      <c r="E28">
        <f>COUNTIF(Hotspots_Potential!$D$7:$D$406,B28)</f>
        <v/>
      </c>
      <c r="F28">
        <f>SUMIF(Hotspots_Potential!$D$7:$D$406,B28,Hotspots_Potential!$J$7:$J$406)</f>
        <v/>
      </c>
      <c r="G28" s="177">
        <f>SUMIF(Hotspots_Potential!$D$7:$D$406,B28,Hotspots_Potential!$Q$7:$Q$406)</f>
        <v/>
      </c>
      <c r="H28" t="inlineStr">
        <is>
          <t>O0178</t>
        </is>
      </c>
      <c r="I28" s="177">
        <f>INDEX(Hotspots_Potential!$Q$7:$Q$406,MATCH(H28,Hotspots_Potential!$B$7:$B$406,0))</f>
        <v/>
      </c>
    </row>
    <row r="29" ht="15" customHeight="1" s="94">
      <c r="A29" t="n">
        <v>25</v>
      </c>
      <c r="B29" t="inlineStr">
        <is>
          <t>Julius-Ambrosius-Hülße-Gymnasium Dresden</t>
        </is>
      </c>
      <c r="C29" t="inlineStr">
        <is>
          <t>Hülßestraße 16, 01237 Dresden</t>
        </is>
      </c>
      <c r="D29" t="inlineStr">
        <is>
          <t>Dresden</t>
        </is>
      </c>
      <c r="E29">
        <f>COUNTIF(Hotspots_Potential!$D$7:$D$406,B29)</f>
        <v/>
      </c>
      <c r="F29">
        <f>SUMIF(Hotspots_Potential!$D$7:$D$406,B29,Hotspots_Potential!$J$7:$J$406)</f>
        <v/>
      </c>
      <c r="G29" s="177">
        <f>SUMIF(Hotspots_Potential!$D$7:$D$406,B29,Hotspots_Potential!$Q$7:$Q$406)</f>
        <v/>
      </c>
      <c r="H29" t="inlineStr">
        <is>
          <t>O0861</t>
        </is>
      </c>
      <c r="I29" s="177">
        <f>INDEX(Hotspots_Potential!$Q$7:$Q$406,MATCH(H29,Hotspots_Potential!$B$7:$B$406,0))</f>
        <v/>
      </c>
    </row>
    <row r="30" ht="15" customHeight="1" s="94">
      <c r="A30" t="n">
        <v>26</v>
      </c>
      <c r="B30" t="inlineStr">
        <is>
          <t>Geschwister-Scholl-Grundschule</t>
        </is>
      </c>
      <c r="C30" t="inlineStr">
        <is>
          <t>Bautzener Straße 44, 02943 Weißwasser/O.L.</t>
        </is>
      </c>
      <c r="D30" t="inlineStr">
        <is>
          <t>Weißwasser/O.L.</t>
        </is>
      </c>
      <c r="E30">
        <f>COUNTIF(Hotspots_Potential!$D$7:$D$406,B30)</f>
        <v/>
      </c>
      <c r="F30">
        <f>SUMIF(Hotspots_Potential!$D$7:$D$406,B30,Hotspots_Potential!$J$7:$J$406)</f>
        <v/>
      </c>
      <c r="G30" s="177">
        <f>SUMIF(Hotspots_Potential!$D$7:$D$406,B30,Hotspots_Potential!$Q$7:$Q$406)</f>
        <v/>
      </c>
      <c r="H30" t="inlineStr">
        <is>
          <t>O2185</t>
        </is>
      </c>
      <c r="I30" s="177">
        <f>INDEX(Hotspots_Potential!$Q$7:$Q$406,MATCH(H30,Hotspots_Potential!$B$7:$B$406,0))</f>
        <v/>
      </c>
    </row>
    <row r="31" ht="15" customHeight="1" s="94">
      <c r="A31" t="n">
        <v>27</v>
      </c>
      <c r="B31" t="inlineStr">
        <is>
          <t>AFBB Dresden Fachoberschule - Staatlich anerkannte Ersatzschule - (Schule in freier Trägerschaft)</t>
        </is>
      </c>
      <c r="C31" t="inlineStr">
        <is>
          <t>Blochmannstraße 2, 01069 Dresden</t>
        </is>
      </c>
      <c r="D31" t="inlineStr">
        <is>
          <t>Dresden</t>
        </is>
      </c>
      <c r="E31">
        <f>COUNTIF(Hotspots_Potential!$D$7:$D$406,B31)</f>
        <v/>
      </c>
      <c r="F31">
        <f>SUMIF(Hotspots_Potential!$D$7:$D$406,B31,Hotspots_Potential!$J$7:$J$406)</f>
        <v/>
      </c>
      <c r="G31" s="177">
        <f>SUMIF(Hotspots_Potential!$D$7:$D$406,B31,Hotspots_Potential!$Q$7:$Q$406)</f>
        <v/>
      </c>
      <c r="H31" t="inlineStr">
        <is>
          <t>O0591</t>
        </is>
      </c>
      <c r="I31" s="177">
        <f>INDEX(Hotspots_Potential!$Q$7:$Q$406,MATCH(H31,Hotspots_Potential!$B$7:$B$406,0))</f>
        <v/>
      </c>
    </row>
    <row r="32" ht="15" customHeight="1" s="94">
      <c r="A32" t="n">
        <v>28</v>
      </c>
      <c r="B32" t="inlineStr">
        <is>
          <t>Städtisches Klinikum Dresden, Medizinische Berufsfachschule</t>
        </is>
      </c>
      <c r="C32" t="inlineStr">
        <is>
          <t>Bodelschwinghstraße 1-3, 01159 Dresden</t>
        </is>
      </c>
      <c r="D32" t="inlineStr">
        <is>
          <t>Dresden</t>
        </is>
      </c>
      <c r="E32">
        <f>COUNTIF(Hotspots_Potential!$D$7:$D$406,B32)</f>
        <v/>
      </c>
      <c r="F32">
        <f>SUMIF(Hotspots_Potential!$D$7:$D$406,B32,Hotspots_Potential!$J$7:$J$406)</f>
        <v/>
      </c>
      <c r="G32" s="177">
        <f>SUMIF(Hotspots_Potential!$D$7:$D$406,B32,Hotspots_Potential!$Q$7:$Q$406)</f>
        <v/>
      </c>
      <c r="H32" t="inlineStr">
        <is>
          <t>O0981</t>
        </is>
      </c>
      <c r="I32" s="177">
        <f>INDEX(Hotspots_Potential!$Q$7:$Q$406,MATCH(H32,Hotspots_Potential!$B$7:$B$406,0))</f>
        <v/>
      </c>
    </row>
    <row r="33" ht="15" customHeight="1" s="94">
      <c r="A33" t="n">
        <v>29</v>
      </c>
      <c r="B33" t="inlineStr">
        <is>
          <t>Leibnizschule - Gymnasium der Stadt Leipzig</t>
        </is>
      </c>
      <c r="C33" t="inlineStr">
        <is>
          <t>Nordplatz 13, 04105 Leipzig</t>
        </is>
      </c>
      <c r="D33" t="inlineStr">
        <is>
          <t>Leipzig</t>
        </is>
      </c>
      <c r="E33">
        <f>COUNTIF(Hotspots_Potential!$D$7:$D$406,B33)</f>
        <v/>
      </c>
      <c r="F33">
        <f>SUMIF(Hotspots_Potential!$D$7:$D$406,B33,Hotspots_Potential!$J$7:$J$406)</f>
        <v/>
      </c>
      <c r="G33" s="177">
        <f>SUMIF(Hotspots_Potential!$D$7:$D$406,B33,Hotspots_Potential!$Q$7:$Q$406)</f>
        <v/>
      </c>
      <c r="H33" t="inlineStr">
        <is>
          <t>O1591</t>
        </is>
      </c>
      <c r="I33" s="177">
        <f>INDEX(Hotspots_Potential!$Q$7:$Q$406,MATCH(H33,Hotspots_Potential!$B$7:$B$406,0))</f>
        <v/>
      </c>
    </row>
    <row r="34" ht="15" customHeight="1" s="94">
      <c r="A34" t="n">
        <v>30</v>
      </c>
      <c r="B34" t="inlineStr">
        <is>
          <t>117. Grundschule Dresden "Ludwig Reichenbach"</t>
        </is>
      </c>
      <c r="C34" t="inlineStr">
        <is>
          <t>Reichenbachstraße 12, 01069 Dresden</t>
        </is>
      </c>
      <c r="D34" t="inlineStr">
        <is>
          <t>Dresden</t>
        </is>
      </c>
      <c r="E34">
        <f>COUNTIF(Hotspots_Potential!$D$7:$D$406,B34)</f>
        <v/>
      </c>
      <c r="F34">
        <f>SUMIF(Hotspots_Potential!$D$7:$D$406,B34,Hotspots_Potential!$J$7:$J$406)</f>
        <v/>
      </c>
      <c r="G34" s="177">
        <f>SUMIF(Hotspots_Potential!$D$7:$D$406,B34,Hotspots_Potential!$Q$7:$Q$406)</f>
        <v/>
      </c>
      <c r="H34" t="inlineStr">
        <is>
          <t>O0341</t>
        </is>
      </c>
      <c r="I34" s="177">
        <f>INDEX(Hotspots_Potential!$Q$7:$Q$406,MATCH(H34,Hotspots_Potential!$B$7:$B$406,0))</f>
        <v/>
      </c>
    </row>
    <row r="35" ht="15" customHeight="1" s="94">
      <c r="A35" t="n">
        <v>31</v>
      </c>
      <c r="B35" t="inlineStr">
        <is>
          <t>Martin-Andersen-Nexö-Gymnasium Dresden</t>
        </is>
      </c>
      <c r="C35" t="inlineStr">
        <is>
          <t>Haydnstraße 49, 01309 Dresden</t>
        </is>
      </c>
      <c r="D35" t="inlineStr">
        <is>
          <t>Dresden</t>
        </is>
      </c>
      <c r="E35">
        <f>COUNTIF(Hotspots_Potential!$D$7:$D$406,B35)</f>
        <v/>
      </c>
      <c r="F35">
        <f>SUMIF(Hotspots_Potential!$D$7:$D$406,B35,Hotspots_Potential!$J$7:$J$406)</f>
        <v/>
      </c>
      <c r="G35" s="177">
        <f>SUMIF(Hotspots_Potential!$D$7:$D$406,B35,Hotspots_Potential!$Q$7:$Q$406)</f>
        <v/>
      </c>
      <c r="H35" t="inlineStr">
        <is>
          <t>O0887</t>
        </is>
      </c>
      <c r="I35" s="177">
        <f>INDEX(Hotspots_Potential!$Q$7:$Q$406,MATCH(H35,Hotspots_Potential!$B$7:$B$406,0))</f>
        <v/>
      </c>
    </row>
    <row r="36" ht="15" customHeight="1" s="94">
      <c r="A36" t="n">
        <v>32</v>
      </c>
      <c r="B36" t="inlineStr">
        <is>
          <t>Schule am Barnet-Licht-Platz - Oberschule der Stadt Leipzig</t>
        </is>
      </c>
      <c r="C36" t="inlineStr">
        <is>
          <t>Barnet-Licht-Platz 1, 04317 Leipzig</t>
        </is>
      </c>
      <c r="D36" t="inlineStr">
        <is>
          <t>Leipzig</t>
        </is>
      </c>
      <c r="E36">
        <f>COUNTIF(Hotspots_Potential!$D$7:$D$406,B36)</f>
        <v/>
      </c>
      <c r="F36">
        <f>SUMIF(Hotspots_Potential!$D$7:$D$406,B36,Hotspots_Potential!$J$7:$J$406)</f>
        <v/>
      </c>
      <c r="G36" s="177">
        <f>SUMIF(Hotspots_Potential!$D$7:$D$406,B36,Hotspots_Potential!$Q$7:$Q$406)</f>
        <v/>
      </c>
      <c r="H36" t="inlineStr">
        <is>
          <t>O1742</t>
        </is>
      </c>
      <c r="I36" s="177">
        <f>INDEX(Hotspots_Potential!$Q$7:$Q$406,MATCH(H36,Hotspots_Potential!$B$7:$B$406,0))</f>
        <v/>
      </c>
    </row>
    <row r="37" ht="15" customHeight="1" s="94">
      <c r="A37" t="n">
        <v>33</v>
      </c>
      <c r="B37" t="inlineStr">
        <is>
          <t>DAA Berufsfachschule für Pflegeberufe der Deutsche Angestellten-Akademie GmbH (Schule in freier Trägerschaft)</t>
        </is>
      </c>
      <c r="C37" t="inlineStr">
        <is>
          <t>Blumenstraße 80, 01307 Dresden</t>
        </is>
      </c>
      <c r="D37" t="inlineStr">
        <is>
          <t>Dresden</t>
        </is>
      </c>
      <c r="E37">
        <f>COUNTIF(Hotspots_Potential!$D$7:$D$406,B37)</f>
        <v/>
      </c>
      <c r="F37">
        <f>SUMIF(Hotspots_Potential!$D$7:$D$406,B37,Hotspots_Potential!$J$7:$J$406)</f>
        <v/>
      </c>
      <c r="G37" s="177">
        <f>SUMIF(Hotspots_Potential!$D$7:$D$406,B37,Hotspots_Potential!$Q$7:$Q$406)</f>
        <v/>
      </c>
      <c r="H37" t="inlineStr">
        <is>
          <t>O0674</t>
        </is>
      </c>
      <c r="I37" s="177">
        <f>INDEX(Hotspots_Potential!$Q$7:$Q$406,MATCH(H37,Hotspots_Potential!$B$7:$B$406,0))</f>
        <v/>
      </c>
    </row>
    <row r="38" ht="15" customHeight="1" s="94">
      <c r="A38" t="n">
        <v>34</v>
      </c>
      <c r="B38" t="inlineStr">
        <is>
          <t>Bertolt-Brecht-Gymnasium Dresden</t>
        </is>
      </c>
      <c r="C38" t="inlineStr">
        <is>
          <t>Terrassenufer 15, 01069 Dresden</t>
        </is>
      </c>
      <c r="D38" t="inlineStr">
        <is>
          <t>Dresden</t>
        </is>
      </c>
      <c r="E38">
        <f>COUNTIF(Hotspots_Potential!$D$7:$D$406,B38)</f>
        <v/>
      </c>
      <c r="F38">
        <f>SUMIF(Hotspots_Potential!$D$7:$D$406,B38,Hotspots_Potential!$J$7:$J$406)</f>
        <v/>
      </c>
      <c r="G38" s="177">
        <f>SUMIF(Hotspots_Potential!$D$7:$D$406,B38,Hotspots_Potential!$Q$7:$Q$406)</f>
        <v/>
      </c>
      <c r="H38" t="inlineStr">
        <is>
          <t>O0600</t>
        </is>
      </c>
      <c r="I38" s="177">
        <f>INDEX(Hotspots_Potential!$Q$7:$Q$406,MATCH(H38,Hotspots_Potential!$B$7:$B$406,0))</f>
        <v/>
      </c>
    </row>
    <row r="39" ht="15" customHeight="1" s="94">
      <c r="A39" t="n">
        <v>35</v>
      </c>
      <c r="B39" t="inlineStr">
        <is>
          <t>Förderzentrum Klinik- und Krankenhausschule Dresden am Universitätsklinikum "Carl Gustav Carus"</t>
        </is>
      </c>
      <c r="C39" t="inlineStr">
        <is>
          <t>Fetscherstraße 74, 01307 Dresden</t>
        </is>
      </c>
      <c r="D39" t="inlineStr">
        <is>
          <t>Dresden</t>
        </is>
      </c>
      <c r="E39">
        <f>COUNTIF(Hotspots_Potential!$D$7:$D$406,B39)</f>
        <v/>
      </c>
      <c r="F39">
        <f>SUMIF(Hotspots_Potential!$D$7:$D$406,B39,Hotspots_Potential!$J$7:$J$406)</f>
        <v/>
      </c>
      <c r="G39" s="177">
        <f>SUMIF(Hotspots_Potential!$D$7:$D$406,B39,Hotspots_Potential!$Q$7:$Q$406)</f>
        <v/>
      </c>
      <c r="H39" t="inlineStr">
        <is>
          <t>O0744</t>
        </is>
      </c>
      <c r="I39" s="177">
        <f>INDEX(Hotspots_Potential!$Q$7:$Q$406,MATCH(H39,Hotspots_Potential!$B$7:$B$406,0))</f>
        <v/>
      </c>
    </row>
    <row r="40" ht="15" customHeight="1" s="94">
      <c r="A40" t="n">
        <v>36</v>
      </c>
      <c r="B40" t="inlineStr">
        <is>
          <t>35. Grundschule Dresden "Heinrich Graf von Bünau"</t>
        </is>
      </c>
      <c r="C40" t="inlineStr">
        <is>
          <t>Bünaustraße 12, 01159 Dresden</t>
        </is>
      </c>
      <c r="D40" t="inlineStr">
        <is>
          <t>Dresden</t>
        </is>
      </c>
      <c r="E40">
        <f>COUNTIF(Hotspots_Potential!$D$7:$D$406,B40)</f>
        <v/>
      </c>
      <c r="F40">
        <f>SUMIF(Hotspots_Potential!$D$7:$D$406,B40,Hotspots_Potential!$J$7:$J$406)</f>
        <v/>
      </c>
      <c r="G40" s="177">
        <f>SUMIF(Hotspots_Potential!$D$7:$D$406,B40,Hotspots_Potential!$Q$7:$Q$406)</f>
        <v/>
      </c>
      <c r="H40" t="inlineStr">
        <is>
          <t>O0448</t>
        </is>
      </c>
      <c r="I40" s="177">
        <f>INDEX(Hotspots_Potential!$Q$7:$Q$406,MATCH(H40,Hotspots_Potential!$B$7:$B$406,0))</f>
        <v/>
      </c>
    </row>
    <row r="41" ht="15" customHeight="1" s="94">
      <c r="A41" t="n">
        <v>37</v>
      </c>
      <c r="B41" t="inlineStr">
        <is>
          <t>Rahn Education Freie Oberschule Leipzig (Schule in freier Trägerschaft)</t>
        </is>
      </c>
      <c r="C41" t="inlineStr">
        <is>
          <t>Salomonstraße 10, 04103 Leipzig</t>
        </is>
      </c>
      <c r="D41" t="inlineStr">
        <is>
          <t>Leipzig</t>
        </is>
      </c>
      <c r="E41">
        <f>COUNTIF(Hotspots_Potential!$D$7:$D$406,B41)</f>
        <v/>
      </c>
      <c r="F41">
        <f>SUMIF(Hotspots_Potential!$D$7:$D$406,B41,Hotspots_Potential!$J$7:$J$406)</f>
        <v/>
      </c>
      <c r="G41" s="177">
        <f>SUMIF(Hotspots_Potential!$D$7:$D$406,B41,Hotspots_Potential!$Q$7:$Q$406)</f>
        <v/>
      </c>
      <c r="H41" t="inlineStr">
        <is>
          <t>O1650</t>
        </is>
      </c>
      <c r="I41" s="177">
        <f>INDEX(Hotspots_Potential!$Q$7:$Q$406,MATCH(H41,Hotspots_Potential!$B$7:$B$406,0))</f>
        <v/>
      </c>
    </row>
    <row r="42" ht="15" customHeight="1" s="94">
      <c r="A42" t="n">
        <v>38</v>
      </c>
      <c r="B42" t="inlineStr">
        <is>
          <t>Schule „Am Leubnitzbach“ Dresden mit den Förderschwerpunkten Lernen und emotionale und soziale Entwicklung</t>
        </is>
      </c>
      <c r="C42" t="inlineStr">
        <is>
          <t>Karl-Laux-Straße 5, 01219 Dresden</t>
        </is>
      </c>
      <c r="D42" t="inlineStr">
        <is>
          <t>Dresden</t>
        </is>
      </c>
      <c r="E42">
        <f>COUNTIF(Hotspots_Potential!$D$7:$D$406,B42)</f>
        <v/>
      </c>
      <c r="F42">
        <f>SUMIF(Hotspots_Potential!$D$7:$D$406,B42,Hotspots_Potential!$J$7:$J$406)</f>
        <v/>
      </c>
      <c r="G42" s="177">
        <f>SUMIF(Hotspots_Potential!$D$7:$D$406,B42,Hotspots_Potential!$Q$7:$Q$406)</f>
        <v/>
      </c>
      <c r="H42" t="inlineStr">
        <is>
          <t>O0932</t>
        </is>
      </c>
      <c r="I42" s="177">
        <f>INDEX(Hotspots_Potential!$Q$7:$Q$406,MATCH(H42,Hotspots_Potential!$B$7:$B$406,0))</f>
        <v/>
      </c>
    </row>
    <row r="43" ht="15" customHeight="1" s="94">
      <c r="A43" t="n">
        <v>39</v>
      </c>
      <c r="B43" t="inlineStr">
        <is>
          <t>Schule Hauptbahnhof-Westseite - Gymnasium der Stadt Leipzig</t>
        </is>
      </c>
      <c r="C43" t="inlineStr">
        <is>
          <t>Annemarie-Renger-Straße 19, 04105 Leipzig</t>
        </is>
      </c>
      <c r="D43" t="inlineStr">
        <is>
          <t>Leipzig</t>
        </is>
      </c>
      <c r="E43">
        <f>COUNTIF(Hotspots_Potential!$D$7:$D$406,B43)</f>
        <v/>
      </c>
      <c r="F43">
        <f>SUMIF(Hotspots_Potential!$D$7:$D$406,B43,Hotspots_Potential!$J$7:$J$406)</f>
        <v/>
      </c>
      <c r="G43" s="177">
        <f>SUMIF(Hotspots_Potential!$D$7:$D$406,B43,Hotspots_Potential!$Q$7:$Q$406)</f>
        <v/>
      </c>
      <c r="H43" t="inlineStr">
        <is>
          <t>O1693</t>
        </is>
      </c>
      <c r="I43" s="177">
        <f>INDEX(Hotspots_Potential!$Q$7:$Q$406,MATCH(H43,Hotspots_Potential!$B$7:$B$406,0))</f>
        <v/>
      </c>
    </row>
    <row r="44" ht="15" customHeight="1" s="94">
      <c r="A44" t="n">
        <v>40</v>
      </c>
      <c r="B44" t="inlineStr">
        <is>
          <t>Schule am Rabet - Grundschule der Stadt Leipzig</t>
        </is>
      </c>
      <c r="C44" t="inlineStr">
        <is>
          <t>Eisenbahnstraße 50, 04315 Leipzig</t>
        </is>
      </c>
      <c r="D44" t="inlineStr">
        <is>
          <t>Leipzig</t>
        </is>
      </c>
      <c r="E44">
        <f>COUNTIF(Hotspots_Potential!$D$7:$D$406,B44)</f>
        <v/>
      </c>
      <c r="F44">
        <f>SUMIF(Hotspots_Potential!$D$7:$D$406,B44,Hotspots_Potential!$J$7:$J$406)</f>
        <v/>
      </c>
      <c r="G44" s="177">
        <f>SUMIF(Hotspots_Potential!$D$7:$D$406,B44,Hotspots_Potential!$Q$7:$Q$406)</f>
        <v/>
      </c>
      <c r="H44" t="inlineStr">
        <is>
          <t>O1777</t>
        </is>
      </c>
      <c r="I44" s="177">
        <f>INDEX(Hotspots_Potential!$Q$7:$Q$406,MATCH(H44,Hotspots_Potential!$B$7:$B$406,0))</f>
        <v/>
      </c>
    </row>
    <row r="45" ht="15" customHeight="1" s="94">
      <c r="A45" t="n">
        <v>41</v>
      </c>
      <c r="B45" t="inlineStr">
        <is>
          <t>16. Grundschule Dresden "Josephine"</t>
        </is>
      </c>
      <c r="C45" t="inlineStr">
        <is>
          <t>Josephinenstraße 6, 01069 Dresden</t>
        </is>
      </c>
      <c r="D45" t="inlineStr">
        <is>
          <t>Dresden</t>
        </is>
      </c>
      <c r="E45">
        <f>COUNTIF(Hotspots_Potential!$D$7:$D$406,B45)</f>
        <v/>
      </c>
      <c r="F45">
        <f>SUMIF(Hotspots_Potential!$D$7:$D$406,B45,Hotspots_Potential!$J$7:$J$406)</f>
        <v/>
      </c>
      <c r="G45" s="177">
        <f>SUMIF(Hotspots_Potential!$D$7:$D$406,B45,Hotspots_Potential!$Q$7:$Q$406)</f>
        <v/>
      </c>
      <c r="H45" t="inlineStr">
        <is>
          <t>O0403</t>
        </is>
      </c>
      <c r="I45" s="177">
        <f>INDEX(Hotspots_Potential!$Q$7:$Q$406,MATCH(H45,Hotspots_Potential!$B$7:$B$406,0))</f>
        <v/>
      </c>
    </row>
    <row r="46" ht="15" customHeight="1" s="94">
      <c r="A46" t="n">
        <v>42</v>
      </c>
      <c r="B46" t="inlineStr">
        <is>
          <t>Sozialpflegeschulen Heimerer GmbH Berufsfachschule für Sozialwesen (Schule in freier Trägerschaft)</t>
        </is>
      </c>
      <c r="C46" t="inlineStr">
        <is>
          <t>Schloßstraße 26, 04860 Torgau</t>
        </is>
      </c>
      <c r="D46" t="inlineStr">
        <is>
          <t>Torgau</t>
        </is>
      </c>
      <c r="E46">
        <f>COUNTIF(Hotspots_Potential!$D$7:$D$406,B46)</f>
        <v/>
      </c>
      <c r="F46">
        <f>SUMIF(Hotspots_Potential!$D$7:$D$406,B46,Hotspots_Potential!$J$7:$J$406)</f>
        <v/>
      </c>
      <c r="G46" s="177">
        <f>SUMIF(Hotspots_Potential!$D$7:$D$406,B46,Hotspots_Potential!$Q$7:$Q$406)</f>
        <v/>
      </c>
      <c r="H46" t="inlineStr">
        <is>
          <t>O2167</t>
        </is>
      </c>
      <c r="I46" s="177">
        <f>INDEX(Hotspots_Potential!$Q$7:$Q$406,MATCH(H46,Hotspots_Potential!$B$7:$B$406,0))</f>
        <v/>
      </c>
    </row>
    <row r="47" ht="15" customHeight="1" s="94">
      <c r="A47" t="n">
        <v>43</v>
      </c>
      <c r="B47" t="inlineStr">
        <is>
          <t>Berufliches Schulzentrum für Elektrotechnik</t>
        </is>
      </c>
      <c r="C47" t="inlineStr">
        <is>
          <t>Strehlener Platz 2, 01219 Dresden</t>
        </is>
      </c>
      <c r="D47" t="inlineStr">
        <is>
          <t>Dresden</t>
        </is>
      </c>
      <c r="E47">
        <f>COUNTIF(Hotspots_Potential!$D$7:$D$406,B47)</f>
        <v/>
      </c>
      <c r="F47">
        <f>SUMIF(Hotspots_Potential!$D$7:$D$406,B47,Hotspots_Potential!$J$7:$J$406)</f>
        <v/>
      </c>
      <c r="G47" s="177">
        <f>SUMIF(Hotspots_Potential!$D$7:$D$406,B47,Hotspots_Potential!$Q$7:$Q$406)</f>
        <v/>
      </c>
      <c r="H47" t="inlineStr">
        <is>
          <t>O0633</t>
        </is>
      </c>
      <c r="I47" s="177">
        <f>INDEX(Hotspots_Potential!$Q$7:$Q$406,MATCH(H47,Hotspots_Potential!$B$7:$B$406,0))</f>
        <v/>
      </c>
    </row>
    <row r="48" ht="15" customHeight="1" s="94">
      <c r="A48" t="n">
        <v>44</v>
      </c>
      <c r="B48" t="inlineStr">
        <is>
          <t>Semper-Oberschule (Schule in freier Trägerschaft)</t>
        </is>
      </c>
      <c r="C48" t="inlineStr">
        <is>
          <t>Jordanstraße 7, 01099 Dresden</t>
        </is>
      </c>
      <c r="D48" t="inlineStr">
        <is>
          <t>Dresden</t>
        </is>
      </c>
      <c r="E48">
        <f>COUNTIF(Hotspots_Potential!$D$7:$D$406,B48)</f>
        <v/>
      </c>
      <c r="F48">
        <f>SUMIF(Hotspots_Potential!$D$7:$D$406,B48,Hotspots_Potential!$J$7:$J$406)</f>
        <v/>
      </c>
      <c r="G48" s="177">
        <f>SUMIF(Hotspots_Potential!$D$7:$D$406,B48,Hotspots_Potential!$Q$7:$Q$406)</f>
        <v/>
      </c>
      <c r="H48" t="inlineStr">
        <is>
          <t>O0945</t>
        </is>
      </c>
      <c r="I48" s="177">
        <f>INDEX(Hotspots_Potential!$Q$7:$Q$406,MATCH(H48,Hotspots_Potential!$B$7:$B$406,0))</f>
        <v/>
      </c>
    </row>
    <row r="49" ht="15" customHeight="1" s="94">
      <c r="A49" t="n">
        <v>45</v>
      </c>
      <c r="B49" t="inlineStr">
        <is>
          <t>Thomasschule - Gymnasium der Stadt Leipzig</t>
        </is>
      </c>
      <c r="C49" t="inlineStr">
        <is>
          <t>Hillerstraße 7, 04109 Leipzig</t>
        </is>
      </c>
      <c r="D49" t="inlineStr">
        <is>
          <t>Leipzig</t>
        </is>
      </c>
      <c r="E49">
        <f>COUNTIF(Hotspots_Potential!$D$7:$D$406,B49)</f>
        <v/>
      </c>
      <c r="F49">
        <f>SUMIF(Hotspots_Potential!$D$7:$D$406,B49,Hotspots_Potential!$J$7:$J$406)</f>
        <v/>
      </c>
      <c r="G49" s="177">
        <f>SUMIF(Hotspots_Potential!$D$7:$D$406,B49,Hotspots_Potential!$Q$7:$Q$406)</f>
        <v/>
      </c>
      <c r="H49" t="inlineStr">
        <is>
          <t>O1815</t>
        </is>
      </c>
      <c r="I49" s="177">
        <f>INDEX(Hotspots_Potential!$Q$7:$Q$406,MATCH(H49,Hotspots_Potential!$B$7:$B$406,0))</f>
        <v/>
      </c>
    </row>
    <row r="50" ht="15" customHeight="1" s="94">
      <c r="A50" t="n">
        <v>46</v>
      </c>
      <c r="B50" t="inlineStr">
        <is>
          <t>Ludwig Fresenius Schulen Leipzig - Berufsfachschule für Physiotherapie (Schule in freier Trägerschaft)</t>
        </is>
      </c>
      <c r="C50" t="inlineStr">
        <is>
          <t>Lindenauer Markt 13b, 04177 Leipzig</t>
        </is>
      </c>
      <c r="D50" t="inlineStr">
        <is>
          <t>Leipzig</t>
        </is>
      </c>
      <c r="E50">
        <f>COUNTIF(Hotspots_Potential!$D$7:$D$406,B50)</f>
        <v/>
      </c>
      <c r="F50">
        <f>SUMIF(Hotspots_Potential!$D$7:$D$406,B50,Hotspots_Potential!$J$7:$J$406)</f>
        <v/>
      </c>
      <c r="G50" s="177">
        <f>SUMIF(Hotspots_Potential!$D$7:$D$406,B50,Hotspots_Potential!$Q$7:$Q$406)</f>
        <v/>
      </c>
      <c r="H50" t="inlineStr">
        <is>
          <t>O1622</t>
        </is>
      </c>
      <c r="I50" s="177">
        <f>INDEX(Hotspots_Potential!$Q$7:$Q$406,MATCH(H50,Hotspots_Potential!$B$7:$B$406,0))</f>
        <v/>
      </c>
    </row>
    <row r="51" ht="15" customHeight="1" s="94">
      <c r="A51" t="n">
        <v>47</v>
      </c>
      <c r="B51" t="inlineStr">
        <is>
          <t>33. Grundschule Dresden</t>
        </is>
      </c>
      <c r="C51" t="inlineStr">
        <is>
          <t>Schilfweg 3, 01237 Dresden</t>
        </is>
      </c>
      <c r="D51" t="inlineStr">
        <is>
          <t>Dresden</t>
        </is>
      </c>
      <c r="E51">
        <f>COUNTIF(Hotspots_Potential!$D$7:$D$406,B51)</f>
        <v/>
      </c>
      <c r="F51">
        <f>SUMIF(Hotspots_Potential!$D$7:$D$406,B51,Hotspots_Potential!$J$7:$J$406)</f>
        <v/>
      </c>
      <c r="G51" s="177">
        <f>SUMIF(Hotspots_Potential!$D$7:$D$406,B51,Hotspots_Potential!$Q$7:$Q$406)</f>
        <v/>
      </c>
      <c r="H51" t="inlineStr">
        <is>
          <t>O0432</t>
        </is>
      </c>
      <c r="I51" s="177">
        <f>INDEX(Hotspots_Potential!$Q$7:$Q$406,MATCH(H51,Hotspots_Potential!$B$7:$B$406,0))</f>
        <v/>
      </c>
    </row>
    <row r="52" ht="15" customHeight="1" s="94">
      <c r="A52" t="n">
        <v>48</v>
      </c>
      <c r="B52" t="inlineStr">
        <is>
          <t>Untere Luisenschule, Oberschule</t>
        </is>
      </c>
      <c r="C52" t="inlineStr">
        <is>
          <t>Fritz-Matschke-Straße 21, 09113 Chemnitz</t>
        </is>
      </c>
      <c r="D52" t="inlineStr">
        <is>
          <t>Chemnitz</t>
        </is>
      </c>
      <c r="E52">
        <f>COUNTIF(Hotspots_Potential!$D$7:$D$406,B52)</f>
        <v/>
      </c>
      <c r="F52">
        <f>SUMIF(Hotspots_Potential!$D$7:$D$406,B52,Hotspots_Potential!$J$7:$J$406)</f>
        <v/>
      </c>
      <c r="G52" s="177">
        <f>SUMIF(Hotspots_Potential!$D$7:$D$406,B52,Hotspots_Potential!$Q$7:$Q$406)</f>
        <v/>
      </c>
      <c r="H52" t="inlineStr">
        <is>
          <t>O0255</t>
        </is>
      </c>
      <c r="I52" s="177">
        <f>INDEX(Hotspots_Potential!$Q$7:$Q$406,MATCH(H52,Hotspots_Potential!$B$7:$B$406,0))</f>
        <v/>
      </c>
    </row>
    <row r="53" ht="15" customHeight="1" s="94">
      <c r="A53" t="n">
        <v>49</v>
      </c>
      <c r="B53" t="inlineStr">
        <is>
          <t>64. Oberschule Dresden</t>
        </is>
      </c>
      <c r="C53" t="inlineStr">
        <is>
          <t>Linzer Straße 1, 01279 Dresden</t>
        </is>
      </c>
      <c r="D53" t="inlineStr">
        <is>
          <t>Dresden</t>
        </is>
      </c>
      <c r="E53">
        <f>COUNTIF(Hotspots_Potential!$D$7:$D$406,B53)</f>
        <v/>
      </c>
      <c r="F53">
        <f>SUMIF(Hotspots_Potential!$D$7:$D$406,B53,Hotspots_Potential!$J$7:$J$406)</f>
        <v/>
      </c>
      <c r="G53" s="177">
        <f>SUMIF(Hotspots_Potential!$D$7:$D$406,B53,Hotspots_Potential!$Q$7:$Q$406)</f>
        <v/>
      </c>
      <c r="H53" t="inlineStr">
        <is>
          <t>O0529</t>
        </is>
      </c>
      <c r="I53" s="177">
        <f>INDEX(Hotspots_Potential!$Q$7:$Q$406,MATCH(H53,Hotspots_Potential!$B$7:$B$406,0))</f>
        <v/>
      </c>
    </row>
    <row r="54" ht="15" customHeight="1" s="94">
      <c r="A54" t="n">
        <v>50</v>
      </c>
      <c r="B54" t="inlineStr">
        <is>
          <t>Schule Ratzelstraße - Oberschule der Stadt Leipzig</t>
        </is>
      </c>
      <c r="C54" t="inlineStr">
        <is>
          <t>Ratzelstraße 26, 04207 Leipzig</t>
        </is>
      </c>
      <c r="D54" t="inlineStr">
        <is>
          <t>Leipzig</t>
        </is>
      </c>
      <c r="E54">
        <f>COUNTIF(Hotspots_Potential!$D$7:$D$406,B54)</f>
        <v/>
      </c>
      <c r="F54">
        <f>SUMIF(Hotspots_Potential!$D$7:$D$406,B54,Hotspots_Potential!$J$7:$J$406)</f>
        <v/>
      </c>
      <c r="G54" s="177">
        <f>SUMIF(Hotspots_Potential!$D$7:$D$406,B54,Hotspots_Potential!$Q$7:$Q$406)</f>
        <v/>
      </c>
      <c r="H54" t="inlineStr">
        <is>
          <t>O1706</t>
        </is>
      </c>
      <c r="I54" s="177">
        <f>INDEX(Hotspots_Potential!$Q$7:$Q$406,MATCH(H54,Hotspots_Potential!$B$7:$B$406,0))</f>
        <v/>
      </c>
    </row>
    <row r="55" ht="15" customHeight="1" s="94">
      <c r="A55" t="n">
        <v>51</v>
      </c>
      <c r="B55" t="inlineStr">
        <is>
          <t>Ergänzungsschule für Grafik- und Mediendesign, zum International Business Administrator (Schule in freier Trägerschaft)</t>
        </is>
      </c>
      <c r="C55" t="inlineStr">
        <is>
          <t>Semperstraße 2, 01069 Dresden</t>
        </is>
      </c>
      <c r="D55" t="inlineStr">
        <is>
          <t>Dresden</t>
        </is>
      </c>
      <c r="E55">
        <f>COUNTIF(Hotspots_Potential!$D$7:$D$406,B55)</f>
        <v/>
      </c>
      <c r="F55">
        <f>SUMIF(Hotspots_Potential!$D$7:$D$406,B55,Hotspots_Potential!$J$7:$J$406)</f>
        <v/>
      </c>
      <c r="G55" s="177">
        <f>SUMIF(Hotspots_Potential!$D$7:$D$406,B55,Hotspots_Potential!$Q$7:$Q$406)</f>
        <v/>
      </c>
      <c r="H55" t="inlineStr">
        <is>
          <t>O0689</t>
        </is>
      </c>
      <c r="I55" s="177">
        <f>INDEX(Hotspots_Potential!$Q$7:$Q$406,MATCH(H55,Hotspots_Potential!$B$7:$B$406,0))</f>
        <v/>
      </c>
    </row>
    <row r="56" ht="15" customHeight="1" s="94">
      <c r="A56" t="n">
        <v>52</v>
      </c>
      <c r="B56" t="inlineStr">
        <is>
          <t>Johann- Heinrich- Pestalozzi- Schule - Förderzentrum mit dem Förderschwerpunkt Lernen der Stadt Leipzig</t>
        </is>
      </c>
      <c r="C56" t="inlineStr">
        <is>
          <t>Hannoversche Straße 2, 04157 Leipzig</t>
        </is>
      </c>
      <c r="D56" t="inlineStr">
        <is>
          <t>Leipzig</t>
        </is>
      </c>
      <c r="E56">
        <f>COUNTIF(Hotspots_Potential!$D$7:$D$406,B56)</f>
        <v/>
      </c>
      <c r="F56">
        <f>SUMIF(Hotspots_Potential!$D$7:$D$406,B56,Hotspots_Potential!$J$7:$J$406)</f>
        <v/>
      </c>
      <c r="G56" s="177">
        <f>SUMIF(Hotspots_Potential!$D$7:$D$406,B56,Hotspots_Potential!$Q$7:$Q$406)</f>
        <v/>
      </c>
      <c r="H56" t="inlineStr">
        <is>
          <t>O1569</t>
        </is>
      </c>
      <c r="I56" s="177">
        <f>INDEX(Hotspots_Potential!$Q$7:$Q$406,MATCH(H56,Hotspots_Potential!$B$7:$B$406,0))</f>
        <v/>
      </c>
    </row>
    <row r="57" ht="15" customHeight="1" s="94">
      <c r="A57" t="n">
        <v>53</v>
      </c>
      <c r="B57" t="inlineStr">
        <is>
          <t>Euro Akademie Fachoberschule für Wirtschaft und Verwaltung sowie Sozialwesen (Schule in freier Trägerschaft)</t>
        </is>
      </c>
      <c r="C57" t="inlineStr">
        <is>
          <t>Wiener Platz 6, 01069 Dresden</t>
        </is>
      </c>
      <c r="D57" t="inlineStr">
        <is>
          <t>Dresden</t>
        </is>
      </c>
      <c r="E57">
        <f>COUNTIF(Hotspots_Potential!$D$7:$D$406,B57)</f>
        <v/>
      </c>
      <c r="F57">
        <f>SUMIF(Hotspots_Potential!$D$7:$D$406,B57,Hotspots_Potential!$J$7:$J$406)</f>
        <v/>
      </c>
      <c r="G57" s="177">
        <f>SUMIF(Hotspots_Potential!$D$7:$D$406,B57,Hotspots_Potential!$Q$7:$Q$406)</f>
        <v/>
      </c>
      <c r="H57" t="inlineStr">
        <is>
          <t>O0694</t>
        </is>
      </c>
      <c r="I57" s="177">
        <f>INDEX(Hotspots_Potential!$Q$7:$Q$406,MATCH(H57,Hotspots_Potential!$B$7:$B$406,0))</f>
        <v/>
      </c>
    </row>
    <row r="58" ht="15" customHeight="1" s="94">
      <c r="A58" t="n">
        <v>54</v>
      </c>
      <c r="B58" t="inlineStr">
        <is>
          <t>47. Grundschule Dresden</t>
        </is>
      </c>
      <c r="C58" t="inlineStr">
        <is>
          <t>Mockritzer Straße 19, 01219 Dresden</t>
        </is>
      </c>
      <c r="D58" t="inlineStr">
        <is>
          <t>Dresden</t>
        </is>
      </c>
      <c r="E58">
        <f>COUNTIF(Hotspots_Potential!$D$7:$D$406,B58)</f>
        <v/>
      </c>
      <c r="F58">
        <f>SUMIF(Hotspots_Potential!$D$7:$D$406,B58,Hotspots_Potential!$J$7:$J$406)</f>
        <v/>
      </c>
      <c r="G58" s="177">
        <f>SUMIF(Hotspots_Potential!$D$7:$D$406,B58,Hotspots_Potential!$Q$7:$Q$406)</f>
        <v/>
      </c>
      <c r="H58" t="inlineStr">
        <is>
          <t>O0489</t>
        </is>
      </c>
      <c r="I58" s="177">
        <f>INDEX(Hotspots_Potential!$Q$7:$Q$406,MATCH(H58,Hotspots_Potential!$B$7:$B$406,0))</f>
        <v/>
      </c>
    </row>
    <row r="59" ht="15" customHeight="1" s="94">
      <c r="A59" t="n">
        <v>55</v>
      </c>
      <c r="B59" t="inlineStr">
        <is>
          <t>Marie-Curie-Gymnasium Dresden</t>
        </is>
      </c>
      <c r="C59" t="inlineStr">
        <is>
          <t>Zirkusstraße 7, 01069 Dresden</t>
        </is>
      </c>
      <c r="D59" t="inlineStr">
        <is>
          <t>Dresden</t>
        </is>
      </c>
      <c r="E59">
        <f>COUNTIF(Hotspots_Potential!$D$7:$D$406,B59)</f>
        <v/>
      </c>
      <c r="F59">
        <f>SUMIF(Hotspots_Potential!$D$7:$D$406,B59,Hotspots_Potential!$J$7:$J$406)</f>
        <v/>
      </c>
      <c r="G59" s="177">
        <f>SUMIF(Hotspots_Potential!$D$7:$D$406,B59,Hotspots_Potential!$Q$7:$Q$406)</f>
        <v/>
      </c>
      <c r="H59" t="inlineStr">
        <is>
          <t>O0880</t>
        </is>
      </c>
      <c r="I59" s="177">
        <f>INDEX(Hotspots_Potential!$Q$7:$Q$406,MATCH(H59,Hotspots_Potential!$B$7:$B$406,0))</f>
        <v/>
      </c>
    </row>
    <row r="60" ht="15" customHeight="1" s="94">
      <c r="A60" t="n">
        <v>56</v>
      </c>
      <c r="B60" t="inlineStr">
        <is>
          <t>Berufsfachschule für Ergotherapie Erste Europäische Schule für Physiotherapie, Ergotherapie und Sporttherapie Klinik Bavaria GmbH (Schule in freier Trägerschaft)</t>
        </is>
      </c>
      <c r="C60" t="inlineStr">
        <is>
          <t>Gasanstaltstraße 3, 01237 Dresden</t>
        </is>
      </c>
      <c r="D60" t="inlineStr">
        <is>
          <t>Dresden</t>
        </is>
      </c>
      <c r="E60">
        <f>COUNTIF(Hotspots_Potential!$D$7:$D$406,B60)</f>
        <v/>
      </c>
      <c r="F60">
        <f>SUMIF(Hotspots_Potential!$D$7:$D$406,B60,Hotspots_Potential!$J$7:$J$406)</f>
        <v/>
      </c>
      <c r="G60" s="177">
        <f>SUMIF(Hotspots_Potential!$D$7:$D$406,B60,Hotspots_Potential!$Q$7:$Q$406)</f>
        <v/>
      </c>
      <c r="H60" t="inlineStr">
        <is>
          <t>O0650</t>
        </is>
      </c>
      <c r="I60" s="177">
        <f>INDEX(Hotspots_Potential!$Q$7:$Q$406,MATCH(H60,Hotspots_Potential!$B$7:$B$406,0))</f>
        <v/>
      </c>
    </row>
    <row r="61" ht="15" customHeight="1" s="94">
      <c r="A61" t="n">
        <v>57</v>
      </c>
      <c r="B61" t="inlineStr">
        <is>
          <t>Schule am Gutspark Paunsdorf - Grundschule der Stadt Leipzig</t>
        </is>
      </c>
      <c r="C61" t="inlineStr">
        <is>
          <t>Döllingstraße 25, 04328 Leipzig</t>
        </is>
      </c>
      <c r="D61" t="inlineStr">
        <is>
          <t>Leipzig</t>
        </is>
      </c>
      <c r="E61">
        <f>COUNTIF(Hotspots_Potential!$D$7:$D$406,B61)</f>
        <v/>
      </c>
      <c r="F61">
        <f>SUMIF(Hotspots_Potential!$D$7:$D$406,B61,Hotspots_Potential!$J$7:$J$406)</f>
        <v/>
      </c>
      <c r="G61" s="177">
        <f>SUMIF(Hotspots_Potential!$D$7:$D$406,B61,Hotspots_Potential!$Q$7:$Q$406)</f>
        <v/>
      </c>
      <c r="H61" t="inlineStr">
        <is>
          <t>O1759</t>
        </is>
      </c>
      <c r="I61" s="177">
        <f>INDEX(Hotspots_Potential!$Q$7:$Q$406,MATCH(H61,Hotspots_Potential!$B$7:$B$406,0))</f>
        <v/>
      </c>
    </row>
    <row r="62" ht="15" customHeight="1" s="94">
      <c r="A62" t="n">
        <v>58</v>
      </c>
      <c r="B62" t="inlineStr">
        <is>
          <t>Förderzentrum „A. S. Makarenko“ Dresden mit den Förderschwerpunkten Lernen und emotionale und soziale Entwicklung</t>
        </is>
      </c>
      <c r="C62" t="inlineStr">
        <is>
          <t>Leisniger Straße 76, 01127 Dresden</t>
        </is>
      </c>
      <c r="D62" t="inlineStr">
        <is>
          <t>Dresden</t>
        </is>
      </c>
      <c r="E62">
        <f>COUNTIF(Hotspots_Potential!$D$7:$D$406,B62)</f>
        <v/>
      </c>
      <c r="F62">
        <f>SUMIF(Hotspots_Potential!$D$7:$D$406,B62,Hotspots_Potential!$J$7:$J$406)</f>
        <v/>
      </c>
      <c r="G62" s="177">
        <f>SUMIF(Hotspots_Potential!$D$7:$D$406,B62,Hotspots_Potential!$Q$7:$Q$406)</f>
        <v/>
      </c>
      <c r="H62" t="inlineStr">
        <is>
          <t>O0754</t>
        </is>
      </c>
      <c r="I62" s="177">
        <f>INDEX(Hotspots_Potential!$Q$7:$Q$406,MATCH(H62,Hotspots_Potential!$B$7:$B$406,0))</f>
        <v/>
      </c>
    </row>
    <row r="63" ht="15" customHeight="1" s="94">
      <c r="A63" t="n">
        <v>59</v>
      </c>
      <c r="B63" t="inlineStr">
        <is>
          <t>Schule am Palmengarten - Gymnasium der Stadt Leipzig</t>
        </is>
      </c>
      <c r="C63" t="inlineStr">
        <is>
          <t>Karl-Heine-Straße 22b, 04229 Leipzig</t>
        </is>
      </c>
      <c r="D63" t="inlineStr">
        <is>
          <t>Leipzig</t>
        </is>
      </c>
      <c r="E63">
        <f>COUNTIF(Hotspots_Potential!$D$7:$D$406,B63)</f>
        <v/>
      </c>
      <c r="F63">
        <f>SUMIF(Hotspots_Potential!$D$7:$D$406,B63,Hotspots_Potential!$J$7:$J$406)</f>
        <v/>
      </c>
      <c r="G63" s="177">
        <f>SUMIF(Hotspots_Potential!$D$7:$D$406,B63,Hotspots_Potential!$Q$7:$Q$406)</f>
        <v/>
      </c>
      <c r="H63" t="inlineStr">
        <is>
          <t>O1769</t>
        </is>
      </c>
      <c r="I63" s="177">
        <f>INDEX(Hotspots_Potential!$Q$7:$Q$406,MATCH(H63,Hotspots_Potential!$B$7:$B$406,0))</f>
        <v/>
      </c>
    </row>
    <row r="64" ht="15" customHeight="1" s="94">
      <c r="A64" t="n">
        <v>60</v>
      </c>
      <c r="B64" t="inlineStr">
        <is>
          <t>Förderzentrum „Johann-Friedrich-Jencke“ Dresden mit dem Förderschwerpunkt Hören</t>
        </is>
      </c>
      <c r="C64" t="inlineStr">
        <is>
          <t>Maxim-Gorki-Straße 4, 01127 Dresden</t>
        </is>
      </c>
      <c r="D64" t="inlineStr">
        <is>
          <t>Dresden</t>
        </is>
      </c>
      <c r="E64">
        <f>COUNTIF(Hotspots_Potential!$D$7:$D$406,B64)</f>
        <v/>
      </c>
      <c r="F64">
        <f>SUMIF(Hotspots_Potential!$D$7:$D$406,B64,Hotspots_Potential!$J$7:$J$406)</f>
        <v/>
      </c>
      <c r="G64" s="177">
        <f>SUMIF(Hotspots_Potential!$D$7:$D$406,B64,Hotspots_Potential!$Q$7:$Q$406)</f>
        <v/>
      </c>
      <c r="H64" t="inlineStr">
        <is>
          <t>O0769</t>
        </is>
      </c>
      <c r="I64" s="177">
        <f>INDEX(Hotspots_Potential!$Q$7:$Q$406,MATCH(H64,Hotspots_Potential!$B$7:$B$406,0))</f>
        <v/>
      </c>
    </row>
    <row r="65" ht="15" customHeight="1" s="94">
      <c r="A65" t="n">
        <v>61</v>
      </c>
      <c r="B65" t="inlineStr">
        <is>
          <t>89. Grundschule Dresden</t>
        </is>
      </c>
      <c r="C65" t="inlineStr">
        <is>
          <t>Sosaer Straße 10, 01257 Dresden</t>
        </is>
      </c>
      <c r="D65" t="inlineStr">
        <is>
          <t>Dresden</t>
        </is>
      </c>
      <c r="E65">
        <f>COUNTIF(Hotspots_Potential!$D$7:$D$406,B65)</f>
        <v/>
      </c>
      <c r="F65">
        <f>SUMIF(Hotspots_Potential!$D$7:$D$406,B65,Hotspots_Potential!$J$7:$J$406)</f>
        <v/>
      </c>
      <c r="G65" s="177">
        <f>SUMIF(Hotspots_Potential!$D$7:$D$406,B65,Hotspots_Potential!$Q$7:$Q$406)</f>
        <v/>
      </c>
      <c r="H65" t="inlineStr">
        <is>
          <t>O0570</t>
        </is>
      </c>
      <c r="I65" s="177">
        <f>INDEX(Hotspots_Potential!$Q$7:$Q$406,MATCH(H65,Hotspots_Potential!$B$7:$B$406,0))</f>
        <v/>
      </c>
    </row>
    <row r="66" ht="15" customHeight="1" s="94">
      <c r="A66" t="n">
        <v>62</v>
      </c>
      <c r="B66" t="inlineStr">
        <is>
          <t>Friedrich-Schiller-Gymnasium Pirna</t>
        </is>
      </c>
      <c r="C66" t="inlineStr">
        <is>
          <t>Schloßstraße 13, 01796 Pirna</t>
        </is>
      </c>
      <c r="D66" t="inlineStr">
        <is>
          <t>Pirna</t>
        </is>
      </c>
      <c r="E66">
        <f>COUNTIF(Hotspots_Potential!$D$7:$D$406,B66)</f>
        <v/>
      </c>
      <c r="F66">
        <f>SUMIF(Hotspots_Potential!$D$7:$D$406,B66,Hotspots_Potential!$J$7:$J$406)</f>
        <v/>
      </c>
      <c r="G66" s="177">
        <f>SUMIF(Hotspots_Potential!$D$7:$D$406,B66,Hotspots_Potential!$Q$7:$Q$406)</f>
        <v/>
      </c>
      <c r="H66" t="inlineStr">
        <is>
          <t>O1990</t>
        </is>
      </c>
      <c r="I66" s="177">
        <f>INDEX(Hotspots_Potential!$Q$7:$Q$406,MATCH(H66,Hotspots_Potential!$B$7:$B$406,0))</f>
        <v/>
      </c>
    </row>
    <row r="67" ht="15" customHeight="1" s="94">
      <c r="A67" t="n">
        <v>63</v>
      </c>
      <c r="B67" t="inlineStr">
        <is>
          <t>Friedrich-Arnold-Brockhaus-Schule - Gymnasium der Stadt Leipzig</t>
        </is>
      </c>
      <c r="C67" t="inlineStr">
        <is>
          <t>Kieler Straße 72b, 04357 Leipzig</t>
        </is>
      </c>
      <c r="D67" t="inlineStr">
        <is>
          <t>Leipzig</t>
        </is>
      </c>
      <c r="E67">
        <f>COUNTIF(Hotspots_Potential!$D$7:$D$406,B67)</f>
        <v/>
      </c>
      <c r="F67">
        <f>SUMIF(Hotspots_Potential!$D$7:$D$406,B67,Hotspots_Potential!$J$7:$J$406)</f>
        <v/>
      </c>
      <c r="G67" s="177">
        <f>SUMIF(Hotspots_Potential!$D$7:$D$406,B67,Hotspots_Potential!$Q$7:$Q$406)</f>
        <v/>
      </c>
      <c r="H67" t="inlineStr">
        <is>
          <t>O1498</t>
        </is>
      </c>
      <c r="I67" s="177">
        <f>INDEX(Hotspots_Potential!$Q$7:$Q$406,MATCH(H67,Hotspots_Potential!$B$7:$B$406,0))</f>
        <v/>
      </c>
    </row>
    <row r="68" ht="15" customHeight="1" s="94">
      <c r="A68" t="n">
        <v>64</v>
      </c>
      <c r="B68" t="inlineStr">
        <is>
          <t>Polizeifachschule Leipzig</t>
        </is>
      </c>
      <c r="C68" t="inlineStr">
        <is>
          <t>Dübener Landstraße 4, 04129 Leipzig</t>
        </is>
      </c>
      <c r="D68" t="inlineStr">
        <is>
          <t>Leipzig</t>
        </is>
      </c>
      <c r="E68">
        <f>COUNTIF(Hotspots_Potential!$D$7:$D$406,B68)</f>
        <v/>
      </c>
      <c r="F68">
        <f>SUMIF(Hotspots_Potential!$D$7:$D$406,B68,Hotspots_Potential!$J$7:$J$406)</f>
        <v/>
      </c>
      <c r="G68" s="177">
        <f>SUMIF(Hotspots_Potential!$D$7:$D$406,B68,Hotspots_Potential!$Q$7:$Q$406)</f>
        <v/>
      </c>
      <c r="H68" t="inlineStr">
        <is>
          <t>O1647</t>
        </is>
      </c>
      <c r="I68" s="177">
        <f>INDEX(Hotspots_Potential!$Q$7:$Q$406,MATCH(H68,Hotspots_Potential!$B$7:$B$406,0))</f>
        <v/>
      </c>
    </row>
    <row r="69" ht="15" customHeight="1" s="94">
      <c r="A69" t="n">
        <v>65</v>
      </c>
      <c r="B69" t="inlineStr">
        <is>
          <t>Frédéric-Joliot-Curie-Grundschule Bautzen</t>
        </is>
      </c>
      <c r="C69" t="inlineStr">
        <is>
          <t>Frederic-Joliot-Curie-Straße 65, 02625 Bautzen</t>
        </is>
      </c>
      <c r="D69" t="inlineStr">
        <is>
          <t>Bautzen</t>
        </is>
      </c>
      <c r="E69">
        <f>COUNTIF(Hotspots_Potential!$D$7:$D$406,B69)</f>
        <v/>
      </c>
      <c r="F69">
        <f>SUMIF(Hotspots_Potential!$D$7:$D$406,B69,Hotspots_Potential!$J$7:$J$406)</f>
        <v/>
      </c>
      <c r="G69" s="177">
        <f>SUMIF(Hotspots_Potential!$D$7:$D$406,B69,Hotspots_Potential!$Q$7:$Q$406)</f>
        <v/>
      </c>
      <c r="H69" t="inlineStr">
        <is>
          <t>O0052</t>
        </is>
      </c>
      <c r="I69" s="177">
        <f>INDEX(Hotspots_Potential!$Q$7:$Q$406,MATCH(H69,Hotspots_Potential!$B$7:$B$406,0))</f>
        <v/>
      </c>
    </row>
    <row r="70" ht="15" customHeight="1" s="94">
      <c r="A70" t="n">
        <v>66</v>
      </c>
      <c r="B70" t="inlineStr">
        <is>
          <t>Wilhelm-Wander-Schule - Grundschule der Stadt Leipzig</t>
        </is>
      </c>
      <c r="C70" t="inlineStr">
        <is>
          <t>Schulze-Delitzsch-Straße 23, 04315 Leipzig</t>
        </is>
      </c>
      <c r="D70" t="inlineStr">
        <is>
          <t>Leipzig</t>
        </is>
      </c>
      <c r="E70">
        <f>COUNTIF(Hotspots_Potential!$D$7:$D$406,B70)</f>
        <v/>
      </c>
      <c r="F70">
        <f>SUMIF(Hotspots_Potential!$D$7:$D$406,B70,Hotspots_Potential!$J$7:$J$406)</f>
        <v/>
      </c>
      <c r="G70" s="177">
        <f>SUMIF(Hotspots_Potential!$D$7:$D$406,B70,Hotspots_Potential!$Q$7:$Q$406)</f>
        <v/>
      </c>
      <c r="H70" t="inlineStr">
        <is>
          <t>O1839</t>
        </is>
      </c>
      <c r="I70" s="177">
        <f>INDEX(Hotspots_Potential!$Q$7:$Q$406,MATCH(H70,Hotspots_Potential!$B$7:$B$406,0))</f>
        <v/>
      </c>
    </row>
    <row r="71" ht="15" customHeight="1" s="94">
      <c r="A71" t="n">
        <v>67</v>
      </c>
      <c r="B71" t="inlineStr">
        <is>
          <t>Humboldt-Schule - Gymnasium der Stadt Leipzig</t>
        </is>
      </c>
      <c r="C71" t="inlineStr">
        <is>
          <t>Möbiusstraße 8, 04317 Leipzig</t>
        </is>
      </c>
      <c r="D71" t="inlineStr">
        <is>
          <t>Leipzig</t>
        </is>
      </c>
      <c r="E71">
        <f>COUNTIF(Hotspots_Potential!$D$7:$D$406,B71)</f>
        <v/>
      </c>
      <c r="F71">
        <f>SUMIF(Hotspots_Potential!$D$7:$D$406,B71,Hotspots_Potential!$J$7:$J$406)</f>
        <v/>
      </c>
      <c r="G71" s="177">
        <f>SUMIF(Hotspots_Potential!$D$7:$D$406,B71,Hotspots_Potential!$Q$7:$Q$406)</f>
        <v/>
      </c>
      <c r="H71" t="inlineStr">
        <is>
          <t>O1553</t>
        </is>
      </c>
      <c r="I71" s="177">
        <f>INDEX(Hotspots_Potential!$Q$7:$Q$406,MATCH(H71,Hotspots_Potential!$B$7:$B$406,0))</f>
        <v/>
      </c>
    </row>
    <row r="72" ht="15" customHeight="1" s="94">
      <c r="A72" t="n">
        <v>68</v>
      </c>
      <c r="B72" t="inlineStr">
        <is>
          <t>Berufliches Gymnasium der Privaten Schule IBB gGmbH Dresden (Schule in freier Trägerschaft)</t>
        </is>
      </c>
      <c r="C72" t="inlineStr">
        <is>
          <t>Könneritzstraße 33, 01067 Dresden</t>
        </is>
      </c>
      <c r="D72" t="inlineStr">
        <is>
          <t>Dresden</t>
        </is>
      </c>
      <c r="E72">
        <f>COUNTIF(Hotspots_Potential!$D$7:$D$406,B72)</f>
        <v/>
      </c>
      <c r="F72">
        <f>SUMIF(Hotspots_Potential!$D$7:$D$406,B72,Hotspots_Potential!$J$7:$J$406)</f>
        <v/>
      </c>
      <c r="G72" s="177">
        <f>SUMIF(Hotspots_Potential!$D$7:$D$406,B72,Hotspots_Potential!$Q$7:$Q$406)</f>
        <v/>
      </c>
      <c r="H72" t="inlineStr">
        <is>
          <t>O0602</t>
        </is>
      </c>
      <c r="I72" s="177">
        <f>INDEX(Hotspots_Potential!$Q$7:$Q$406,MATCH(H72,Hotspots_Potential!$B$7:$B$406,0))</f>
        <v/>
      </c>
    </row>
    <row r="73" ht="15" customHeight="1" s="94">
      <c r="A73" t="n">
        <v>69</v>
      </c>
      <c r="B73" t="inlineStr">
        <is>
          <t>Valentina-Tereschkowa-Grundschule</t>
        </is>
      </c>
      <c r="C73" t="inlineStr">
        <is>
          <t>Haydnstraße 21, 09119 Chemnitz</t>
        </is>
      </c>
      <c r="D73" t="inlineStr">
        <is>
          <t>Chemnitz</t>
        </is>
      </c>
      <c r="E73">
        <f>COUNTIF(Hotspots_Potential!$D$7:$D$406,B73)</f>
        <v/>
      </c>
      <c r="F73">
        <f>SUMIF(Hotspots_Potential!$D$7:$D$406,B73,Hotspots_Potential!$J$7:$J$406)</f>
        <v/>
      </c>
      <c r="G73" s="177">
        <f>SUMIF(Hotspots_Potential!$D$7:$D$406,B73,Hotspots_Potential!$Q$7:$Q$406)</f>
        <v/>
      </c>
      <c r="H73" t="inlineStr">
        <is>
          <t>O0257</t>
        </is>
      </c>
      <c r="I73" s="177">
        <f>INDEX(Hotspots_Potential!$Q$7:$Q$406,MATCH(H73,Hotspots_Potential!$B$7:$B$406,0))</f>
        <v/>
      </c>
    </row>
    <row r="74" ht="15" customHeight="1" s="94">
      <c r="A74" t="n">
        <v>70</v>
      </c>
      <c r="B74" t="inlineStr">
        <is>
          <t>Ehrenfried-Walther-von-Tschirnhaus-Gymnasium Dresden</t>
        </is>
      </c>
      <c r="C74" t="inlineStr">
        <is>
          <t>Bernhardstraße 18, 01069 Dresden</t>
        </is>
      </c>
      <c r="D74" t="inlineStr">
        <is>
          <t>Dresden</t>
        </is>
      </c>
      <c r="E74">
        <f>COUNTIF(Hotspots_Potential!$D$7:$D$406,B74)</f>
        <v/>
      </c>
      <c r="F74">
        <f>SUMIF(Hotspots_Potential!$D$7:$D$406,B74,Hotspots_Potential!$J$7:$J$406)</f>
        <v/>
      </c>
      <c r="G74" s="177">
        <f>SUMIF(Hotspots_Potential!$D$7:$D$406,B74,Hotspots_Potential!$Q$7:$Q$406)</f>
        <v/>
      </c>
      <c r="H74" t="inlineStr">
        <is>
          <t>O0677</t>
        </is>
      </c>
      <c r="I74" s="177">
        <f>INDEX(Hotspots_Potential!$Q$7:$Q$406,MATCH(H74,Hotspots_Potential!$B$7:$B$406,0))</f>
        <v/>
      </c>
    </row>
    <row r="75" ht="15" customHeight="1" s="94">
      <c r="A75" t="n">
        <v>71</v>
      </c>
      <c r="B75" t="inlineStr">
        <is>
          <t>Grundschule "Gottfried Silbermann"</t>
        </is>
      </c>
      <c r="C75" t="inlineStr">
        <is>
          <t>Am Mühlgraben 1, 09599 Freiberg</t>
        </is>
      </c>
      <c r="D75" t="inlineStr">
        <is>
          <t>Freiberg</t>
        </is>
      </c>
      <c r="E75">
        <f>COUNTIF(Hotspots_Potential!$D$7:$D$406,B75)</f>
        <v/>
      </c>
      <c r="F75">
        <f>SUMIF(Hotspots_Potential!$D$7:$D$406,B75,Hotspots_Potential!$J$7:$J$406)</f>
        <v/>
      </c>
      <c r="G75" s="177">
        <f>SUMIF(Hotspots_Potential!$D$7:$D$406,B75,Hotspots_Potential!$Q$7:$Q$406)</f>
        <v/>
      </c>
      <c r="H75" t="inlineStr">
        <is>
          <t>O1058</t>
        </is>
      </c>
      <c r="I75" s="177">
        <f>INDEX(Hotspots_Potential!$Q$7:$Q$406,MATCH(H75,Hotspots_Potential!$B$7:$B$406,0))</f>
        <v/>
      </c>
    </row>
    <row r="76" ht="15" customHeight="1" s="94">
      <c r="A76" t="n">
        <v>72</v>
      </c>
      <c r="B76" t="inlineStr">
        <is>
          <t>Oberschule Aue-Zelle</t>
        </is>
      </c>
      <c r="C76" t="inlineStr">
        <is>
          <t>Agricolastraße 5, 08280 Aue-Bad Schlema</t>
        </is>
      </c>
      <c r="D76" t="inlineStr">
        <is>
          <t>Aue-Bad Schlema</t>
        </is>
      </c>
      <c r="E76">
        <f>COUNTIF(Hotspots_Potential!$D$7:$D$406,B76)</f>
        <v/>
      </c>
      <c r="F76">
        <f>SUMIF(Hotspots_Potential!$D$7:$D$406,B76,Hotspots_Potential!$J$7:$J$406)</f>
        <v/>
      </c>
      <c r="G76" s="177">
        <f>SUMIF(Hotspots_Potential!$D$7:$D$406,B76,Hotspots_Potential!$Q$7:$Q$406)</f>
        <v/>
      </c>
      <c r="H76" t="inlineStr">
        <is>
          <t>O0015</t>
        </is>
      </c>
      <c r="I76" s="177">
        <f>INDEX(Hotspots_Potential!$Q$7:$Q$406,MATCH(H76,Hotspots_Potential!$B$7:$B$406,0))</f>
        <v/>
      </c>
    </row>
    <row r="77" ht="15" customHeight="1" s="94">
      <c r="A77" t="n">
        <v>73</v>
      </c>
      <c r="B77" t="inlineStr">
        <is>
          <t>Schule "Am Landgraben" Dresden mit dem Förderschwerpunkt Lernen</t>
        </is>
      </c>
      <c r="C77" t="inlineStr">
        <is>
          <t>Pirnaer Landstraße 55, 01237 Dresden</t>
        </is>
      </c>
      <c r="D77" t="inlineStr">
        <is>
          <t>Dresden</t>
        </is>
      </c>
      <c r="E77">
        <f>COUNTIF(Hotspots_Potential!$D$7:$D$406,B77)</f>
        <v/>
      </c>
      <c r="F77">
        <f>SUMIF(Hotspots_Potential!$D$7:$D$406,B77,Hotspots_Potential!$J$7:$J$406)</f>
        <v/>
      </c>
      <c r="G77" s="177">
        <f>SUMIF(Hotspots_Potential!$D$7:$D$406,B77,Hotspots_Potential!$Q$7:$Q$406)</f>
        <v/>
      </c>
      <c r="H77" t="inlineStr">
        <is>
          <t>O0926</t>
        </is>
      </c>
      <c r="I77" s="177">
        <f>INDEX(Hotspots_Potential!$Q$7:$Q$406,MATCH(H77,Hotspots_Potential!$B$7:$B$406,0))</f>
        <v/>
      </c>
    </row>
    <row r="78" ht="15" customHeight="1" s="94">
      <c r="A78" t="n">
        <v>74</v>
      </c>
      <c r="B78" t="inlineStr">
        <is>
          <t>BIP-Kreativitätsgrundschule Dresden (Schule in freier Trägerschaft)</t>
        </is>
      </c>
      <c r="C78" t="inlineStr">
        <is>
          <t>Tiergartenstraße 18, 01219 Dresden</t>
        </is>
      </c>
      <c r="D78" t="inlineStr">
        <is>
          <t>Dresden</t>
        </is>
      </c>
      <c r="E78">
        <f>COUNTIF(Hotspots_Potential!$D$7:$D$406,B78)</f>
        <v/>
      </c>
      <c r="F78">
        <f>SUMIF(Hotspots_Potential!$D$7:$D$406,B78,Hotspots_Potential!$J$7:$J$406)</f>
        <v/>
      </c>
      <c r="G78" s="177">
        <f>SUMIF(Hotspots_Potential!$D$7:$D$406,B78,Hotspots_Potential!$Q$7:$Q$406)</f>
        <v/>
      </c>
      <c r="H78" t="inlineStr">
        <is>
          <t>O0593</t>
        </is>
      </c>
      <c r="I78" s="177">
        <f>INDEX(Hotspots_Potential!$Q$7:$Q$406,MATCH(H78,Hotspots_Potential!$B$7:$B$406,0))</f>
        <v/>
      </c>
    </row>
    <row r="79" ht="15" customHeight="1" s="94">
      <c r="A79" t="n">
        <v>75</v>
      </c>
      <c r="B79" t="inlineStr">
        <is>
          <t>Pestalozzi-Oberschule</t>
        </is>
      </c>
      <c r="C79" t="inlineStr">
        <is>
          <t>Schulstraße 10, 01796 Pirna</t>
        </is>
      </c>
      <c r="D79" t="inlineStr">
        <is>
          <t>Pirna</t>
        </is>
      </c>
      <c r="E79">
        <f>COUNTIF(Hotspots_Potential!$D$7:$D$406,B79)</f>
        <v/>
      </c>
      <c r="F79">
        <f>SUMIF(Hotspots_Potential!$D$7:$D$406,B79,Hotspots_Potential!$J$7:$J$406)</f>
        <v/>
      </c>
      <c r="G79" s="177">
        <f>SUMIF(Hotspots_Potential!$D$7:$D$406,B79,Hotspots_Potential!$Q$7:$Q$406)</f>
        <v/>
      </c>
      <c r="H79" t="inlineStr">
        <is>
          <t>O2015</t>
        </is>
      </c>
      <c r="I79" s="177">
        <f>INDEX(Hotspots_Potential!$Q$7:$Q$406,MATCH(H79,Hotspots_Potential!$B$7:$B$406,0))</f>
        <v/>
      </c>
    </row>
    <row r="80" ht="15" customHeight="1" s="94">
      <c r="A80" t="n">
        <v>76</v>
      </c>
      <c r="B80" t="inlineStr">
        <is>
          <t>Förderzentrum „Dinglingerschule“ Dresden mit dem Förderschwerpunkt Lernen</t>
        </is>
      </c>
      <c r="C80" t="inlineStr">
        <is>
          <t>Dinglingerstraße 4, 01307 Dresden</t>
        </is>
      </c>
      <c r="D80" t="inlineStr">
        <is>
          <t>Dresden</t>
        </is>
      </c>
      <c r="E80">
        <f>COUNTIF(Hotspots_Potential!$D$7:$D$406,B80)</f>
        <v/>
      </c>
      <c r="F80">
        <f>SUMIF(Hotspots_Potential!$D$7:$D$406,B80,Hotspots_Potential!$J$7:$J$406)</f>
        <v/>
      </c>
      <c r="G80" s="177">
        <f>SUMIF(Hotspots_Potential!$D$7:$D$406,B80,Hotspots_Potential!$Q$7:$Q$406)</f>
        <v/>
      </c>
      <c r="H80" t="inlineStr">
        <is>
          <t>O0766</t>
        </is>
      </c>
      <c r="I80" s="177">
        <f>INDEX(Hotspots_Potential!$Q$7:$Q$406,MATCH(H80,Hotspots_Potential!$B$7:$B$406,0))</f>
        <v/>
      </c>
    </row>
    <row r="81" ht="15" customHeight="1" s="94">
      <c r="A81" t="n">
        <v>77</v>
      </c>
      <c r="B81" t="inlineStr">
        <is>
          <t>Euro Akademie Chemnitz Berufsfachschule für Pflegehilfe (Schule in freier Trägerschaft)</t>
        </is>
      </c>
      <c r="C81" t="inlineStr">
        <is>
          <t>Hartmannstraße 3a-7, 09111 Chemnitz</t>
        </is>
      </c>
      <c r="D81" t="inlineStr">
        <is>
          <t>Chemnitz</t>
        </is>
      </c>
      <c r="E81">
        <f>COUNTIF(Hotspots_Potential!$D$7:$D$406,B81)</f>
        <v/>
      </c>
      <c r="F81">
        <f>SUMIF(Hotspots_Potential!$D$7:$D$406,B81,Hotspots_Potential!$J$7:$J$406)</f>
        <v/>
      </c>
      <c r="G81" s="177">
        <f>SUMIF(Hotspots_Potential!$D$7:$D$406,B81,Hotspots_Potential!$Q$7:$Q$406)</f>
        <v/>
      </c>
      <c r="H81" t="inlineStr">
        <is>
          <t>O0176</t>
        </is>
      </c>
      <c r="I81" s="177">
        <f>INDEX(Hotspots_Potential!$Q$7:$Q$406,MATCH(H81,Hotspots_Potential!$B$7:$B$406,0))</f>
        <v/>
      </c>
    </row>
    <row r="82" ht="15" customHeight="1" s="94">
      <c r="A82" t="n">
        <v>78</v>
      </c>
      <c r="B82" t="inlineStr">
        <is>
          <t>Schule mit den Förderschwerpunkten Lernen und emotionale und soziale Entwicklung "Nikolaus Kopernikus"</t>
        </is>
      </c>
      <c r="C82" t="inlineStr">
        <is>
          <t>Robert-Schumann-Straße 10, 02977 Hoyerswerda</t>
        </is>
      </c>
      <c r="D82" t="inlineStr">
        <is>
          <t>Hoyerswerda</t>
        </is>
      </c>
      <c r="E82">
        <f>COUNTIF(Hotspots_Potential!$D$7:$D$406,B82)</f>
        <v/>
      </c>
      <c r="F82">
        <f>SUMIF(Hotspots_Potential!$D$7:$D$406,B82,Hotspots_Potential!$J$7:$J$406)</f>
        <v/>
      </c>
      <c r="G82" s="177">
        <f>SUMIF(Hotspots_Potential!$D$7:$D$406,B82,Hotspots_Potential!$Q$7:$Q$406)</f>
        <v/>
      </c>
      <c r="H82" t="inlineStr">
        <is>
          <t>O1238</t>
        </is>
      </c>
      <c r="I82" s="177">
        <f>INDEX(Hotspots_Potential!$Q$7:$Q$406,MATCH(H82,Hotspots_Potential!$B$7:$B$406,0))</f>
        <v/>
      </c>
    </row>
    <row r="83" ht="15" customHeight="1" s="94">
      <c r="A83" t="n">
        <v>79</v>
      </c>
      <c r="B83" t="inlineStr">
        <is>
          <t>Leonhard-Frank-Oberschule</t>
        </is>
      </c>
      <c r="C83" t="inlineStr">
        <is>
          <t>Hauptstraße 6, 01640 Coswig</t>
        </is>
      </c>
      <c r="D83" t="inlineStr">
        <is>
          <t>Coswig</t>
        </is>
      </c>
      <c r="E83">
        <f>COUNTIF(Hotspots_Potential!$D$7:$D$406,B83)</f>
        <v/>
      </c>
      <c r="F83">
        <f>SUMIF(Hotspots_Potential!$D$7:$D$406,B83,Hotspots_Potential!$J$7:$J$406)</f>
        <v/>
      </c>
      <c r="G83" s="177">
        <f>SUMIF(Hotspots_Potential!$D$7:$D$406,B83,Hotspots_Potential!$Q$7:$Q$406)</f>
        <v/>
      </c>
      <c r="H83" t="inlineStr">
        <is>
          <t>O0274</t>
        </is>
      </c>
      <c r="I83" s="177">
        <f>INDEX(Hotspots_Potential!$Q$7:$Q$406,MATCH(H83,Hotspots_Potential!$B$7:$B$406,0))</f>
        <v/>
      </c>
    </row>
    <row r="84" ht="15" customHeight="1" s="94">
      <c r="A84" t="n">
        <v>80</v>
      </c>
      <c r="B84" t="inlineStr">
        <is>
          <t>UNIVERSUM-Akademie Leipzig Berufsfachschule für Pflegehilfe (Schule in freier Trägerschaft)</t>
        </is>
      </c>
      <c r="C84" t="inlineStr">
        <is>
          <t>Angerstraße 42e, 04177 Leipzig</t>
        </is>
      </c>
      <c r="D84" t="inlineStr">
        <is>
          <t>Leipzig</t>
        </is>
      </c>
      <c r="E84">
        <f>COUNTIF(Hotspots_Potential!$D$7:$D$406,B84)</f>
        <v/>
      </c>
      <c r="F84">
        <f>SUMIF(Hotspots_Potential!$D$7:$D$406,B84,Hotspots_Potential!$J$7:$J$406)</f>
        <v/>
      </c>
      <c r="G84" s="177">
        <f>SUMIF(Hotspots_Potential!$D$7:$D$406,B84,Hotspots_Potential!$Q$7:$Q$406)</f>
        <v/>
      </c>
      <c r="H84" t="inlineStr">
        <is>
          <t>O1825</t>
        </is>
      </c>
      <c r="I84" s="177">
        <f>INDEX(Hotspots_Potential!$Q$7:$Q$406,MATCH(H84,Hotspots_Potential!$B$7:$B$406,0))</f>
        <v/>
      </c>
    </row>
    <row r="85" ht="15" customHeight="1" s="94">
      <c r="A85" t="n">
        <v>81</v>
      </c>
      <c r="B85" t="inlineStr">
        <is>
          <t>Gymnasium Bürgerwiese</t>
        </is>
      </c>
      <c r="C85" t="inlineStr">
        <is>
          <t>Parkstraße 4, 01069 Dresden</t>
        </is>
      </c>
      <c r="D85" t="inlineStr">
        <is>
          <t>Dresden</t>
        </is>
      </c>
      <c r="E85">
        <f>COUNTIF(Hotspots_Potential!$D$7:$D$406,B85)</f>
        <v/>
      </c>
      <c r="F85">
        <f>SUMIF(Hotspots_Potential!$D$7:$D$406,B85,Hotspots_Potential!$J$7:$J$406)</f>
        <v/>
      </c>
      <c r="G85" s="177">
        <f>SUMIF(Hotspots_Potential!$D$7:$D$406,B85,Hotspots_Potential!$Q$7:$Q$406)</f>
        <v/>
      </c>
      <c r="H85" t="inlineStr">
        <is>
          <t>O0791</t>
        </is>
      </c>
      <c r="I85" s="177">
        <f>INDEX(Hotspots_Potential!$Q$7:$Q$406,MATCH(H85,Hotspots_Potential!$B$7:$B$406,0))</f>
        <v/>
      </c>
    </row>
    <row r="86" ht="15" customHeight="1" s="94">
      <c r="A86" t="n">
        <v>82</v>
      </c>
      <c r="B86" t="inlineStr">
        <is>
          <t>Förderzentrum „An der Goethestraße“ Riesa mit den Förderschwerpunkten Lernen und emotionale und soziale Entwicklung</t>
        </is>
      </c>
      <c r="C86" t="inlineStr">
        <is>
          <t>Goethestraße 21, 01589 Riesa</t>
        </is>
      </c>
      <c r="D86" t="inlineStr">
        <is>
          <t>Riesa</t>
        </is>
      </c>
      <c r="E86">
        <f>COUNTIF(Hotspots_Potential!$D$7:$D$406,B86)</f>
        <v/>
      </c>
      <c r="F86">
        <f>SUMIF(Hotspots_Potential!$D$7:$D$406,B86,Hotspots_Potential!$J$7:$J$406)</f>
        <v/>
      </c>
      <c r="G86" s="177">
        <f>SUMIF(Hotspots_Potential!$D$7:$D$406,B86,Hotspots_Potential!$Q$7:$Q$406)</f>
        <v/>
      </c>
      <c r="H86" t="inlineStr">
        <is>
          <t>O2091</t>
        </is>
      </c>
      <c r="I86" s="177">
        <f>INDEX(Hotspots_Potential!$Q$7:$Q$406,MATCH(H86,Hotspots_Potential!$B$7:$B$406,0))</f>
        <v/>
      </c>
    </row>
    <row r="87" ht="15" customHeight="1" s="94">
      <c r="A87" t="n">
        <v>83</v>
      </c>
      <c r="B87" t="inlineStr">
        <is>
          <t>„Erich Kästner“-Schule Dresden mit dem Förderschwerpunkt emotionale und soziale Entwicklung</t>
        </is>
      </c>
      <c r="C87" t="inlineStr">
        <is>
          <t>Zinzendorfstraße 4, 01069 Dresden</t>
        </is>
      </c>
      <c r="D87" t="inlineStr">
        <is>
          <t>Dresden</t>
        </is>
      </c>
      <c r="E87">
        <f>COUNTIF(Hotspots_Potential!$D$7:$D$406,B87)</f>
        <v/>
      </c>
      <c r="F87">
        <f>SUMIF(Hotspots_Potential!$D$7:$D$406,B87,Hotspots_Potential!$J$7:$J$406)</f>
        <v/>
      </c>
      <c r="G87" s="177">
        <f>SUMIF(Hotspots_Potential!$D$7:$D$406,B87,Hotspots_Potential!$Q$7:$Q$406)</f>
        <v/>
      </c>
      <c r="H87" t="inlineStr">
        <is>
          <t>O1003</t>
        </is>
      </c>
      <c r="I87" s="177">
        <f>INDEX(Hotspots_Potential!$Q$7:$Q$406,MATCH(H87,Hotspots_Potential!$B$7:$B$406,0))</f>
        <v/>
      </c>
    </row>
    <row r="88" ht="15" customHeight="1" s="94">
      <c r="A88" t="n">
        <v>84</v>
      </c>
      <c r="B88" t="inlineStr">
        <is>
          <t>Freie berufsbildende Schule Dresden Fachschule für Sozialwesen (Schule in freier Trägerschaft)</t>
        </is>
      </c>
      <c r="C88" t="inlineStr">
        <is>
          <t>Gerokstraße 16-20, 01307 Dresden</t>
        </is>
      </c>
      <c r="D88" t="inlineStr">
        <is>
          <t>Dresden</t>
        </is>
      </c>
      <c r="E88">
        <f>COUNTIF(Hotspots_Potential!$D$7:$D$406,B88)</f>
        <v/>
      </c>
      <c r="F88">
        <f>SUMIF(Hotspots_Potential!$D$7:$D$406,B88,Hotspots_Potential!$J$7:$J$406)</f>
        <v/>
      </c>
      <c r="G88" s="177">
        <f>SUMIF(Hotspots_Potential!$D$7:$D$406,B88,Hotspots_Potential!$Q$7:$Q$406)</f>
        <v/>
      </c>
      <c r="H88" t="inlineStr">
        <is>
          <t>O0732</t>
        </is>
      </c>
      <c r="I88" s="177">
        <f>INDEX(Hotspots_Potential!$Q$7:$Q$406,MATCH(H88,Hotspots_Potential!$B$7:$B$406,0))</f>
        <v/>
      </c>
    </row>
    <row r="89" ht="15" customHeight="1" s="94">
      <c r="A89" t="n">
        <v>85</v>
      </c>
      <c r="B89" t="inlineStr">
        <is>
          <t>Berufliches Schulzentrum für Wirtschaft "Prof. Dr. Zeigner"</t>
        </is>
      </c>
      <c r="C89" t="inlineStr">
        <is>
          <t>Melanchthonstraße 9, 01099 Dresden</t>
        </is>
      </c>
      <c r="D89" t="inlineStr">
        <is>
          <t>Dresden</t>
        </is>
      </c>
      <c r="E89">
        <f>COUNTIF(Hotspots_Potential!$D$7:$D$406,B89)</f>
        <v/>
      </c>
      <c r="F89">
        <f>SUMIF(Hotspots_Potential!$D$7:$D$406,B89,Hotspots_Potential!$J$7:$J$406)</f>
        <v/>
      </c>
      <c r="G89" s="177">
        <f>SUMIF(Hotspots_Potential!$D$7:$D$406,B89,Hotspots_Potential!$Q$7:$Q$406)</f>
        <v/>
      </c>
      <c r="H89" t="inlineStr">
        <is>
          <t>O0644</t>
        </is>
      </c>
      <c r="I89" s="177">
        <f>INDEX(Hotspots_Potential!$Q$7:$Q$406,MATCH(H89,Hotspots_Potential!$B$7:$B$406,0))</f>
        <v/>
      </c>
    </row>
    <row r="90" ht="15" customHeight="1" s="94">
      <c r="A90" t="n">
        <v>86</v>
      </c>
      <c r="B90" t="inlineStr">
        <is>
          <t>9. Oberschule "Am Elbe Park"</t>
        </is>
      </c>
      <c r="C90" t="inlineStr">
        <is>
          <t>Lommatzscher Straße 121, 01139 Dresden</t>
        </is>
      </c>
      <c r="D90" t="inlineStr">
        <is>
          <t>Dresden</t>
        </is>
      </c>
      <c r="E90">
        <f>COUNTIF(Hotspots_Potential!$D$7:$D$406,B90)</f>
        <v/>
      </c>
      <c r="F90">
        <f>SUMIF(Hotspots_Potential!$D$7:$D$406,B90,Hotspots_Potential!$J$7:$J$406)</f>
        <v/>
      </c>
      <c r="G90" s="177">
        <f>SUMIF(Hotspots_Potential!$D$7:$D$406,B90,Hotspots_Potential!$Q$7:$Q$406)</f>
        <v/>
      </c>
      <c r="H90" t="inlineStr">
        <is>
          <t>O0574</t>
        </is>
      </c>
      <c r="I90" s="177">
        <f>INDEX(Hotspots_Potential!$Q$7:$Q$406,MATCH(H90,Hotspots_Potential!$B$7:$B$406,0))</f>
        <v/>
      </c>
    </row>
    <row r="91" ht="15" customHeight="1" s="94">
      <c r="A91" t="n">
        <v>87</v>
      </c>
      <c r="B91" t="inlineStr">
        <is>
          <t>Freie Montessorischule Huckepack Berufliches Gymnasium Fachrichtungen Wirtschaftswissenschaft und Gesundheit und Soziales (Schule in freier Trägerschaft)</t>
        </is>
      </c>
      <c r="C91" t="inlineStr">
        <is>
          <t>Maria-Montessori-Weg 4, 01309 Dresden</t>
        </is>
      </c>
      <c r="D91" t="inlineStr">
        <is>
          <t>Dresden</t>
        </is>
      </c>
      <c r="E91">
        <f>COUNTIF(Hotspots_Potential!$D$7:$D$406,B91)</f>
        <v/>
      </c>
      <c r="F91">
        <f>SUMIF(Hotspots_Potential!$D$7:$D$406,B91,Hotspots_Potential!$J$7:$J$406)</f>
        <v/>
      </c>
      <c r="G91" s="177">
        <f>SUMIF(Hotspots_Potential!$D$7:$D$406,B91,Hotspots_Potential!$Q$7:$Q$406)</f>
        <v/>
      </c>
      <c r="H91" t="inlineStr">
        <is>
          <t>O0720</t>
        </is>
      </c>
      <c r="I91" s="177">
        <f>INDEX(Hotspots_Potential!$Q$7:$Q$406,MATCH(H91,Hotspots_Potential!$B$7:$B$406,0))</f>
        <v/>
      </c>
    </row>
    <row r="92" ht="15" customHeight="1" s="94">
      <c r="A92" t="n">
        <v>88</v>
      </c>
      <c r="B92" t="inlineStr">
        <is>
          <t>Berufsfachschule für Logopädie (Schule in freier Trägerschaft)</t>
        </is>
      </c>
      <c r="C92" t="inlineStr">
        <is>
          <t>Bauhofstraße 3, 04103 Leipzig</t>
        </is>
      </c>
      <c r="D92" t="inlineStr">
        <is>
          <t>Leipzig</t>
        </is>
      </c>
      <c r="E92">
        <f>COUNTIF(Hotspots_Potential!$D$7:$D$406,B92)</f>
        <v/>
      </c>
      <c r="F92">
        <f>SUMIF(Hotspots_Potential!$D$7:$D$406,B92,Hotspots_Potential!$J$7:$J$406)</f>
        <v/>
      </c>
      <c r="G92" s="177">
        <f>SUMIF(Hotspots_Potential!$D$7:$D$406,B92,Hotspots_Potential!$Q$7:$Q$406)</f>
        <v/>
      </c>
      <c r="H92" t="inlineStr">
        <is>
          <t>O1390</t>
        </is>
      </c>
      <c r="I92" s="177">
        <f>INDEX(Hotspots_Potential!$Q$7:$Q$406,MATCH(H92,Hotspots_Potential!$B$7:$B$406,0))</f>
        <v/>
      </c>
    </row>
    <row r="93" ht="15" customHeight="1" s="94">
      <c r="A93" t="n">
        <v>89</v>
      </c>
      <c r="B93" t="inlineStr">
        <is>
          <t>Schule Wiederitzsch - Oberschule der Stadt Leipzig</t>
        </is>
      </c>
      <c r="C93" t="inlineStr">
        <is>
          <t>Messe-Allee 21, 04158 Leipzig</t>
        </is>
      </c>
      <c r="D93" t="inlineStr">
        <is>
          <t>Leipzig</t>
        </is>
      </c>
      <c r="E93">
        <f>COUNTIF(Hotspots_Potential!$D$7:$D$406,B93)</f>
        <v/>
      </c>
      <c r="F93">
        <f>SUMIF(Hotspots_Potential!$D$7:$D$406,B93,Hotspots_Potential!$J$7:$J$406)</f>
        <v/>
      </c>
      <c r="G93" s="177">
        <f>SUMIF(Hotspots_Potential!$D$7:$D$406,B93,Hotspots_Potential!$Q$7:$Q$406)</f>
        <v/>
      </c>
      <c r="H93" t="inlineStr">
        <is>
          <t>O1724</t>
        </is>
      </c>
      <c r="I93" s="177">
        <f>INDEX(Hotspots_Potential!$Q$7:$Q$406,MATCH(H93,Hotspots_Potential!$B$7:$B$406,0))</f>
        <v/>
      </c>
    </row>
    <row r="94" ht="15" customHeight="1" s="94">
      <c r="A94" t="n">
        <v>90</v>
      </c>
      <c r="B94" t="inlineStr">
        <is>
          <t>Arwed-Rossbach-Schule - Berufliches Schulzentrum der Stadt Leipzig</t>
        </is>
      </c>
      <c r="C94" t="inlineStr">
        <is>
          <t>Am Kleinen Feld 3-5, 04205 Leipzig</t>
        </is>
      </c>
      <c r="D94" t="inlineStr">
        <is>
          <t>Leipzig</t>
        </is>
      </c>
      <c r="E94">
        <f>COUNTIF(Hotspots_Potential!$D$7:$D$406,B94)</f>
        <v/>
      </c>
      <c r="F94">
        <f>SUMIF(Hotspots_Potential!$D$7:$D$406,B94,Hotspots_Potential!$J$7:$J$406)</f>
        <v/>
      </c>
      <c r="G94" s="177">
        <f>SUMIF(Hotspots_Potential!$D$7:$D$406,B94,Hotspots_Potential!$Q$7:$Q$406)</f>
        <v/>
      </c>
      <c r="H94" t="inlineStr">
        <is>
          <t>O1371</t>
        </is>
      </c>
      <c r="I94" s="177">
        <f>INDEX(Hotspots_Potential!$Q$7:$Q$406,MATCH(H94,Hotspots_Potential!$B$7:$B$406,0))</f>
        <v/>
      </c>
    </row>
    <row r="95" ht="15" customHeight="1" s="94">
      <c r="A95" t="n">
        <v>91</v>
      </c>
      <c r="B95" t="inlineStr">
        <is>
          <t>Freie Oberschule Gohlis -Schulen für gemeinschaftliches Lernen e.V. (Schule in freier Trägerschaft)</t>
        </is>
      </c>
      <c r="C95" t="inlineStr">
        <is>
          <t>Lützowstraße 8, 04155 Leipzig</t>
        </is>
      </c>
      <c r="D95" t="inlineStr">
        <is>
          <t>Leipzig</t>
        </is>
      </c>
      <c r="E95">
        <f>COUNTIF(Hotspots_Potential!$D$7:$D$406,B95)</f>
        <v/>
      </c>
      <c r="F95">
        <f>SUMIF(Hotspots_Potential!$D$7:$D$406,B95,Hotspots_Potential!$J$7:$J$406)</f>
        <v/>
      </c>
      <c r="G95" s="177">
        <f>SUMIF(Hotspots_Potential!$D$7:$D$406,B95,Hotspots_Potential!$Q$7:$Q$406)</f>
        <v/>
      </c>
      <c r="H95" t="inlineStr">
        <is>
          <t>O1490</t>
        </is>
      </c>
      <c r="I95" s="177">
        <f>INDEX(Hotspots_Potential!$Q$7:$Q$406,MATCH(H95,Hotspots_Potential!$B$7:$B$406,0))</f>
        <v/>
      </c>
    </row>
    <row r="96" ht="15" customHeight="1" s="94">
      <c r="A96" t="n">
        <v>92</v>
      </c>
      <c r="B96" t="inlineStr">
        <is>
          <t>Kulturwerkschule - Oberschule (Schule in freier Trägerschaft)</t>
        </is>
      </c>
      <c r="C96" t="inlineStr">
        <is>
          <t>Luboldtstraße 15, 01324 Dresden</t>
        </is>
      </c>
      <c r="D96" t="inlineStr">
        <is>
          <t>Dresden</t>
        </is>
      </c>
      <c r="E96">
        <f>COUNTIF(Hotspots_Potential!$D$7:$D$406,B96)</f>
        <v/>
      </c>
      <c r="F96">
        <f>SUMIF(Hotspots_Potential!$D$7:$D$406,B96,Hotspots_Potential!$J$7:$J$406)</f>
        <v/>
      </c>
      <c r="G96" s="177">
        <f>SUMIF(Hotspots_Potential!$D$7:$D$406,B96,Hotspots_Potential!$Q$7:$Q$406)</f>
        <v/>
      </c>
      <c r="H96" t="inlineStr">
        <is>
          <t>O0871</t>
        </is>
      </c>
      <c r="I96" s="177">
        <f>INDEX(Hotspots_Potential!$Q$7:$Q$406,MATCH(H96,Hotspots_Potential!$B$7:$B$406,0))</f>
        <v/>
      </c>
    </row>
    <row r="97" ht="15" customHeight="1" s="94">
      <c r="A97" t="n">
        <v>93</v>
      </c>
      <c r="B97" t="inlineStr">
        <is>
          <t>Berufliches Schulzentrum für Technik "Gustav Anton Zeuner"</t>
        </is>
      </c>
      <c r="C97" t="inlineStr">
        <is>
          <t>Gerokstraße 22, 01307 Dresden</t>
        </is>
      </c>
      <c r="D97" t="inlineStr">
        <is>
          <t>Dresden</t>
        </is>
      </c>
      <c r="E97">
        <f>COUNTIF(Hotspots_Potential!$D$7:$D$406,B97)</f>
        <v/>
      </c>
      <c r="F97">
        <f>SUMIF(Hotspots_Potential!$D$7:$D$406,B97,Hotspots_Potential!$J$7:$J$406)</f>
        <v/>
      </c>
      <c r="G97" s="177">
        <f>SUMIF(Hotspots_Potential!$D$7:$D$406,B97,Hotspots_Potential!$Q$7:$Q$406)</f>
        <v/>
      </c>
      <c r="H97" t="inlineStr">
        <is>
          <t>O0638</t>
        </is>
      </c>
      <c r="I97" s="177">
        <f>INDEX(Hotspots_Potential!$Q$7:$Q$406,MATCH(H97,Hotspots_Potential!$B$7:$B$406,0))</f>
        <v/>
      </c>
    </row>
    <row r="98" ht="15" customHeight="1" s="94">
      <c r="A98" t="n">
        <v>94</v>
      </c>
      <c r="B98" t="inlineStr">
        <is>
          <t>Erich-Zeigner-Schule - Grundschule der Stadt Leipzig</t>
        </is>
      </c>
      <c r="C98" t="inlineStr">
        <is>
          <t>Erich-Zeigner-Allee 24, 04229 Leipzig</t>
        </is>
      </c>
      <c r="D98" t="inlineStr">
        <is>
          <t>Leipzig</t>
        </is>
      </c>
      <c r="E98">
        <f>COUNTIF(Hotspots_Potential!$D$7:$D$406,B98)</f>
        <v/>
      </c>
      <c r="F98">
        <f>SUMIF(Hotspots_Potential!$D$7:$D$406,B98,Hotspots_Potential!$J$7:$J$406)</f>
        <v/>
      </c>
      <c r="G98" s="177">
        <f>SUMIF(Hotspots_Potential!$D$7:$D$406,B98,Hotspots_Potential!$Q$7:$Q$406)</f>
        <v/>
      </c>
      <c r="H98" t="inlineStr">
        <is>
          <t>O1452</t>
        </is>
      </c>
      <c r="I98" s="177">
        <f>INDEX(Hotspots_Potential!$Q$7:$Q$406,MATCH(H98,Hotspots_Potential!$B$7:$B$406,0))</f>
        <v/>
      </c>
    </row>
    <row r="99" ht="15" customHeight="1" s="94">
      <c r="A99" t="n">
        <v>95</v>
      </c>
      <c r="B99" t="inlineStr">
        <is>
          <t>148. Grundschule Dresden</t>
        </is>
      </c>
      <c r="C99" t="inlineStr">
        <is>
          <t>Marta-Fraenkel-Straße 8, 01097 Dresden</t>
        </is>
      </c>
      <c r="D99" t="inlineStr">
        <is>
          <t>Dresden</t>
        </is>
      </c>
      <c r="E99">
        <f>COUNTIF(Hotspots_Potential!$D$7:$D$406,B99)</f>
        <v/>
      </c>
      <c r="F99">
        <f>SUMIF(Hotspots_Potential!$D$7:$D$406,B99,Hotspots_Potential!$J$7:$J$406)</f>
        <v/>
      </c>
      <c r="G99" s="177">
        <f>SUMIF(Hotspots_Potential!$D$7:$D$406,B99,Hotspots_Potential!$Q$7:$Q$406)</f>
        <v/>
      </c>
      <c r="H99" t="inlineStr">
        <is>
          <t>O0380</t>
        </is>
      </c>
      <c r="I99" s="177">
        <f>INDEX(Hotspots_Potential!$Q$7:$Q$406,MATCH(H99,Hotspots_Potential!$B$7:$B$406,0))</f>
        <v/>
      </c>
    </row>
    <row r="100" ht="15" customHeight="1" s="94">
      <c r="A100" t="n">
        <v>96</v>
      </c>
      <c r="B100" t="inlineStr">
        <is>
          <t>Obere Luisenschule -Grundschule-</t>
        </is>
      </c>
      <c r="C100" t="inlineStr">
        <is>
          <t>Fritz-Matschke-Straße 23, 09113 Chemnitz</t>
        </is>
      </c>
      <c r="D100" t="inlineStr">
        <is>
          <t>Chemnitz</t>
        </is>
      </c>
      <c r="E100">
        <f>COUNTIF(Hotspots_Potential!$D$7:$D$406,B100)</f>
        <v/>
      </c>
      <c r="F100">
        <f>SUMIF(Hotspots_Potential!$D$7:$D$406,B100,Hotspots_Potential!$J$7:$J$406)</f>
        <v/>
      </c>
      <c r="G100" s="177">
        <f>SUMIF(Hotspots_Potential!$D$7:$D$406,B100,Hotspots_Potential!$Q$7:$Q$406)</f>
        <v/>
      </c>
      <c r="H100" t="inlineStr">
        <is>
          <t>O0224</t>
        </is>
      </c>
      <c r="I100" s="177">
        <f>INDEX(Hotspots_Potential!$Q$7:$Q$406,MATCH(H100,Hotspots_Potential!$B$7:$B$406,0))</f>
        <v/>
      </c>
    </row>
    <row r="101" ht="15" customHeight="1" s="94">
      <c r="A101" t="n">
        <v>97</v>
      </c>
      <c r="B101" t="inlineStr">
        <is>
          <t>Internationale Schule Dresden -Dresden International School (Schule in freier Trägerschaft)</t>
        </is>
      </c>
      <c r="C101" t="inlineStr">
        <is>
          <t>Annenstraße 9, 01067 Dresden</t>
        </is>
      </c>
      <c r="D101" t="inlineStr">
        <is>
          <t>Dresden</t>
        </is>
      </c>
      <c r="E101">
        <f>COUNTIF(Hotspots_Potential!$D$7:$D$406,B101)</f>
        <v/>
      </c>
      <c r="F101">
        <f>SUMIF(Hotspots_Potential!$D$7:$D$406,B101,Hotspots_Potential!$J$7:$J$406)</f>
        <v/>
      </c>
      <c r="G101" s="177">
        <f>SUMIF(Hotspots_Potential!$D$7:$D$406,B101,Hotspots_Potential!$Q$7:$Q$406)</f>
        <v/>
      </c>
      <c r="H101" t="inlineStr">
        <is>
          <t>O0844</t>
        </is>
      </c>
      <c r="I101" s="177">
        <f>INDEX(Hotspots_Potential!$Q$7:$Q$406,MATCH(H101,Hotspots_Potential!$B$7:$B$406,0))</f>
        <v/>
      </c>
    </row>
    <row r="102" ht="15" customHeight="1" s="94">
      <c r="A102" t="n">
        <v>98</v>
      </c>
      <c r="B102" t="inlineStr">
        <is>
          <t>Oberschule Radebeul Mitte</t>
        </is>
      </c>
      <c r="C102" t="inlineStr">
        <is>
          <t>Wasastraße 21, 01445 Radebeul</t>
        </is>
      </c>
      <c r="D102" t="inlineStr">
        <is>
          <t>Radebeul</t>
        </is>
      </c>
      <c r="E102">
        <f>COUNTIF(Hotspots_Potential!$D$7:$D$406,B102)</f>
        <v/>
      </c>
      <c r="F102">
        <f>SUMIF(Hotspots_Potential!$D$7:$D$406,B102,Hotspots_Potential!$J$7:$J$406)</f>
        <v/>
      </c>
      <c r="G102" s="177">
        <f>SUMIF(Hotspots_Potential!$D$7:$D$406,B102,Hotspots_Potential!$Q$7:$Q$406)</f>
        <v/>
      </c>
      <c r="H102" t="inlineStr">
        <is>
          <t>O2079</t>
        </is>
      </c>
      <c r="I102" s="177">
        <f>INDEX(Hotspots_Potential!$Q$7:$Q$406,MATCH(H102,Hotspots_Potential!$B$7:$B$406,0))</f>
        <v/>
      </c>
    </row>
    <row r="103" ht="15" customHeight="1" s="94">
      <c r="A103" t="n">
        <v>99</v>
      </c>
      <c r="B103" t="inlineStr">
        <is>
          <t>10. Grundschule Dresden</t>
        </is>
      </c>
      <c r="C103" t="inlineStr">
        <is>
          <t>Struvestraße 11, 01069 Dresden</t>
        </is>
      </c>
      <c r="D103" t="inlineStr">
        <is>
          <t>Dresden</t>
        </is>
      </c>
      <c r="E103">
        <f>COUNTIF(Hotspots_Potential!$D$7:$D$406,B103)</f>
        <v/>
      </c>
      <c r="F103">
        <f>SUMIF(Hotspots_Potential!$D$7:$D$406,B103,Hotspots_Potential!$J$7:$J$406)</f>
        <v/>
      </c>
      <c r="G103" s="177">
        <f>SUMIF(Hotspots_Potential!$D$7:$D$406,B103,Hotspots_Potential!$Q$7:$Q$406)</f>
        <v/>
      </c>
      <c r="H103" t="inlineStr">
        <is>
          <t>O0310</t>
        </is>
      </c>
      <c r="I103" s="177">
        <f>INDEX(Hotspots_Potential!$Q$7:$Q$406,MATCH(H103,Hotspots_Potential!$B$7:$B$406,0))</f>
        <v/>
      </c>
    </row>
    <row r="104" ht="15" customHeight="1" s="94">
      <c r="A104" t="n">
        <v>100</v>
      </c>
      <c r="B104" t="inlineStr">
        <is>
          <t>Schule Thonberg - Schule mit dem Förderschwerpunkt geistige Entwicklung der Stadt Leipzig</t>
        </is>
      </c>
      <c r="C104" t="inlineStr">
        <is>
          <t>Curiestraße 3, 04103 Leipzig</t>
        </is>
      </c>
      <c r="D104" t="inlineStr">
        <is>
          <t>Leipzig</t>
        </is>
      </c>
      <c r="E104">
        <f>COUNTIF(Hotspots_Potential!$D$7:$D$406,B104)</f>
        <v/>
      </c>
      <c r="F104">
        <f>SUMIF(Hotspots_Potential!$D$7:$D$406,B104,Hotspots_Potential!$J$7:$J$406)</f>
        <v/>
      </c>
      <c r="G104" s="177">
        <f>SUMIF(Hotspots_Potential!$D$7:$D$406,B104,Hotspots_Potential!$Q$7:$Q$406)</f>
        <v/>
      </c>
      <c r="H104" t="inlineStr">
        <is>
          <t>O1720</t>
        </is>
      </c>
      <c r="I104" s="177">
        <f>INDEX(Hotspots_Potential!$Q$7:$Q$406,MATCH(H104,Hotspots_Potential!$B$7:$B$406,0))</f>
        <v/>
      </c>
    </row>
    <row r="105" ht="15" customHeight="1" s="94">
      <c r="A105" t="n">
        <v>101</v>
      </c>
      <c r="B105" t="inlineStr">
        <is>
          <t>91. Schule - Grundschule der Stadt Leipzig</t>
        </is>
      </c>
      <c r="C105" t="inlineStr">
        <is>
          <t>Uranusstraße 1, 04205 Leipzig</t>
        </is>
      </c>
      <c r="D105" t="inlineStr">
        <is>
          <t>Leipzig</t>
        </is>
      </c>
      <c r="E105">
        <f>COUNTIF(Hotspots_Potential!$D$7:$D$406,B105)</f>
        <v/>
      </c>
      <c r="F105">
        <f>SUMIF(Hotspots_Potential!$D$7:$D$406,B105,Hotspots_Potential!$J$7:$J$406)</f>
        <v/>
      </c>
      <c r="G105" s="177">
        <f>SUMIF(Hotspots_Potential!$D$7:$D$406,B105,Hotspots_Potential!$Q$7:$Q$406)</f>
        <v/>
      </c>
      <c r="H105" t="inlineStr">
        <is>
          <t>O1302</t>
        </is>
      </c>
      <c r="I105" s="177">
        <f>INDEX(Hotspots_Potential!$Q$7:$Q$406,MATCH(H105,Hotspots_Potential!$B$7:$B$406,0))</f>
        <v/>
      </c>
    </row>
    <row r="106" ht="15" customHeight="1" s="94">
      <c r="A106" t="n">
        <v>102</v>
      </c>
      <c r="B106" t="inlineStr">
        <is>
          <t>Schule am Weißeplatz - Oberschule der Stadt Leipzig</t>
        </is>
      </c>
      <c r="C106" t="inlineStr">
        <is>
          <t>Ferdinand-Jost-Straße 33, 04299 Leipzig</t>
        </is>
      </c>
      <c r="D106" t="inlineStr">
        <is>
          <t>Leipzig</t>
        </is>
      </c>
      <c r="E106">
        <f>COUNTIF(Hotspots_Potential!$D$7:$D$406,B106)</f>
        <v/>
      </c>
      <c r="F106">
        <f>SUMIF(Hotspots_Potential!$D$7:$D$406,B106,Hotspots_Potential!$J$7:$J$406)</f>
        <v/>
      </c>
      <c r="G106" s="177">
        <f>SUMIF(Hotspots_Potential!$D$7:$D$406,B106,Hotspots_Potential!$Q$7:$Q$406)</f>
        <v/>
      </c>
      <c r="H106" t="inlineStr">
        <is>
          <t>O1784</t>
        </is>
      </c>
      <c r="I106" s="177">
        <f>INDEX(Hotspots_Potential!$Q$7:$Q$406,MATCH(H106,Hotspots_Potential!$B$7:$B$406,0))</f>
        <v/>
      </c>
    </row>
    <row r="107" ht="15" customHeight="1" s="94">
      <c r="A107" t="n">
        <v>103</v>
      </c>
      <c r="B107" t="inlineStr">
        <is>
          <t>Lessinggrundschule Neukirch</t>
        </is>
      </c>
      <c r="C107" t="inlineStr">
        <is>
          <t>Hauptstraße 24, 01904 Neukirch/Lausitz</t>
        </is>
      </c>
      <c r="D107" t="inlineStr">
        <is>
          <t>Neukirch/Lausitz</t>
        </is>
      </c>
      <c r="E107">
        <f>COUNTIF(Hotspots_Potential!$D$7:$D$406,B107)</f>
        <v/>
      </c>
      <c r="F107">
        <f>SUMIF(Hotspots_Potential!$D$7:$D$406,B107,Hotspots_Potential!$J$7:$J$406)</f>
        <v/>
      </c>
      <c r="G107" s="177">
        <f>SUMIF(Hotspots_Potential!$D$7:$D$406,B107,Hotspots_Potential!$Q$7:$Q$406)</f>
        <v/>
      </c>
      <c r="H107" t="inlineStr">
        <is>
          <t>O1919</t>
        </is>
      </c>
      <c r="I107" s="177">
        <f>INDEX(Hotspots_Potential!$Q$7:$Q$406,MATCH(H107,Hotspots_Potential!$B$7:$B$406,0))</f>
        <v/>
      </c>
    </row>
    <row r="108" ht="15" customHeight="1" s="94">
      <c r="A108" t="n">
        <v>104</v>
      </c>
      <c r="B108" t="inlineStr">
        <is>
          <t>Friedrich-Schiller-Oberschule Neustadt/Sachsen</t>
        </is>
      </c>
      <c r="C108" t="inlineStr">
        <is>
          <t>Rosa-Luxemburg-Straße 11, 01844 Neustadt in Sachsen</t>
        </is>
      </c>
      <c r="D108" t="inlineStr">
        <is>
          <t>Neustadt in Sachsen</t>
        </is>
      </c>
      <c r="E108">
        <f>COUNTIF(Hotspots_Potential!$D$7:$D$406,B108)</f>
        <v/>
      </c>
      <c r="F108">
        <f>SUMIF(Hotspots_Potential!$D$7:$D$406,B108,Hotspots_Potential!$J$7:$J$406)</f>
        <v/>
      </c>
      <c r="G108" s="177">
        <f>SUMIF(Hotspots_Potential!$D$7:$D$406,B108,Hotspots_Potential!$Q$7:$Q$406)</f>
        <v/>
      </c>
      <c r="H108" t="inlineStr">
        <is>
          <t>O1930</t>
        </is>
      </c>
      <c r="I108" s="177">
        <f>INDEX(Hotspots_Potential!$Q$7:$Q$406,MATCH(H108,Hotspots_Potential!$B$7:$B$406,0))</f>
        <v/>
      </c>
    </row>
    <row r="109" ht="15" customHeight="1" s="94">
      <c r="A109" t="n">
        <v>105</v>
      </c>
      <c r="B109" t="inlineStr">
        <is>
          <t>82. Oberschule Dresden "Am Flughafen"</t>
        </is>
      </c>
      <c r="C109" t="inlineStr">
        <is>
          <t>Korolenkostraße 6, 01109 Dresden</t>
        </is>
      </c>
      <c r="D109" t="inlineStr">
        <is>
          <t>Dresden</t>
        </is>
      </c>
      <c r="E109">
        <f>COUNTIF(Hotspots_Potential!$D$7:$D$406,B109)</f>
        <v/>
      </c>
      <c r="F109">
        <f>SUMIF(Hotspots_Potential!$D$7:$D$406,B109,Hotspots_Potential!$J$7:$J$406)</f>
        <v/>
      </c>
      <c r="G109" s="177">
        <f>SUMIF(Hotspots_Potential!$D$7:$D$406,B109,Hotspots_Potential!$Q$7:$Q$406)</f>
        <v/>
      </c>
      <c r="H109" t="inlineStr">
        <is>
          <t>O0560</t>
        </is>
      </c>
      <c r="I109" s="177">
        <f>INDEX(Hotspots_Potential!$Q$7:$Q$406,MATCH(H109,Hotspots_Potential!$B$7:$B$406,0))</f>
        <v/>
      </c>
    </row>
    <row r="110" ht="15" customHeight="1" s="94">
      <c r="A110" t="n">
        <v>106</v>
      </c>
      <c r="B110" t="inlineStr">
        <is>
          <t>Freie Evangelische Oberschule Dresden (Schule in freier Trägerschaft)</t>
        </is>
      </c>
      <c r="C110" t="inlineStr">
        <is>
          <t>Hausdorfer Straße 4, 01277 Dresden</t>
        </is>
      </c>
      <c r="D110" t="inlineStr">
        <is>
          <t>Dresden</t>
        </is>
      </c>
      <c r="E110">
        <f>COUNTIF(Hotspots_Potential!$D$7:$D$406,B110)</f>
        <v/>
      </c>
      <c r="F110">
        <f>SUMIF(Hotspots_Potential!$D$7:$D$406,B110,Hotspots_Potential!$J$7:$J$406)</f>
        <v/>
      </c>
      <c r="G110" s="177">
        <f>SUMIF(Hotspots_Potential!$D$7:$D$406,B110,Hotspots_Potential!$Q$7:$Q$406)</f>
        <v/>
      </c>
      <c r="H110" t="inlineStr">
        <is>
          <t>O0715</t>
        </is>
      </c>
      <c r="I110" s="177">
        <f>INDEX(Hotspots_Potential!$Q$7:$Q$406,MATCH(H110,Hotspots_Potential!$B$7:$B$406,0))</f>
        <v/>
      </c>
    </row>
    <row r="111" ht="15" customHeight="1" s="94">
      <c r="A111" t="n">
        <v>107</v>
      </c>
      <c r="B111" t="inlineStr">
        <is>
          <t>Hans-Christian-Andersen-Schule - Grundschule der Stadt Leipzig</t>
        </is>
      </c>
      <c r="C111" t="inlineStr">
        <is>
          <t>Louis-Fürnberg-Straße 2, 04318 Leipzig</t>
        </is>
      </c>
      <c r="D111" t="inlineStr">
        <is>
          <t>Leipzig</t>
        </is>
      </c>
      <c r="E111">
        <f>COUNTIF(Hotspots_Potential!$D$7:$D$406,B111)</f>
        <v/>
      </c>
      <c r="F111">
        <f>SUMIF(Hotspots_Potential!$D$7:$D$406,B111,Hotspots_Potential!$J$7:$J$406)</f>
        <v/>
      </c>
      <c r="G111" s="177">
        <f>SUMIF(Hotspots_Potential!$D$7:$D$406,B111,Hotspots_Potential!$Q$7:$Q$406)</f>
        <v/>
      </c>
      <c r="H111" t="inlineStr">
        <is>
          <t>O1534</t>
        </is>
      </c>
      <c r="I111" s="177">
        <f>INDEX(Hotspots_Potential!$Q$7:$Q$406,MATCH(H111,Hotspots_Potential!$B$7:$B$406,0))</f>
        <v/>
      </c>
    </row>
    <row r="112" ht="15" customHeight="1" s="94">
      <c r="A112" t="n">
        <v>108</v>
      </c>
      <c r="B112" t="inlineStr">
        <is>
          <t>Schule an der Parthe - Grundschule der Stadt Leipzig</t>
        </is>
      </c>
      <c r="C112" t="inlineStr">
        <is>
          <t>Rosenowstraße 56, 04357 Leipzig</t>
        </is>
      </c>
      <c r="D112" t="inlineStr">
        <is>
          <t>Leipzig</t>
        </is>
      </c>
      <c r="E112">
        <f>COUNTIF(Hotspots_Potential!$D$7:$D$406,B112)</f>
        <v/>
      </c>
      <c r="F112">
        <f>SUMIF(Hotspots_Potential!$D$7:$D$406,B112,Hotspots_Potential!$J$7:$J$406)</f>
        <v/>
      </c>
      <c r="G112" s="177">
        <f>SUMIF(Hotspots_Potential!$D$7:$D$406,B112,Hotspots_Potential!$Q$7:$Q$406)</f>
        <v/>
      </c>
      <c r="H112" t="inlineStr">
        <is>
          <t>O1787</t>
        </is>
      </c>
      <c r="I112" s="177">
        <f>INDEX(Hotspots_Potential!$Q$7:$Q$406,MATCH(H112,Hotspots_Potential!$B$7:$B$406,0))</f>
        <v/>
      </c>
    </row>
    <row r="113" ht="15" customHeight="1" s="94">
      <c r="A113" t="n">
        <v>109</v>
      </c>
      <c r="B113" t="inlineStr">
        <is>
          <t>Gymnasium Dresden-Klotzsche</t>
        </is>
      </c>
      <c r="C113" t="inlineStr">
        <is>
          <t>Karl-Marx-Straße 44, 01109 Dresden</t>
        </is>
      </c>
      <c r="D113" t="inlineStr">
        <is>
          <t>Dresden</t>
        </is>
      </c>
      <c r="E113">
        <f>COUNTIF(Hotspots_Potential!$D$7:$D$406,B113)</f>
        <v/>
      </c>
      <c r="F113">
        <f>SUMIF(Hotspots_Potential!$D$7:$D$406,B113,Hotspots_Potential!$J$7:$J$406)</f>
        <v/>
      </c>
      <c r="G113" s="177">
        <f>SUMIF(Hotspots_Potential!$D$7:$D$406,B113,Hotspots_Potential!$Q$7:$Q$406)</f>
        <v/>
      </c>
      <c r="H113" t="inlineStr">
        <is>
          <t>O0810</t>
        </is>
      </c>
      <c r="I113" s="177">
        <f>INDEX(Hotspots_Potential!$Q$7:$Q$406,MATCH(H113,Hotspots_Potential!$B$7:$B$406,0))</f>
        <v/>
      </c>
    </row>
    <row r="114" ht="15" customHeight="1" s="94">
      <c r="A114" t="n">
        <v>110</v>
      </c>
      <c r="B114" t="inlineStr">
        <is>
          <t>Berufliches Schulzentrum für Agrarwirtschaft, Ernährung und Hauswirtschaft Freiberg mit Fachschulzentrum Freiberg-Zug</t>
        </is>
      </c>
      <c r="C114" t="inlineStr">
        <is>
          <t>Turnerstraße 5, 09599 Freiberg</t>
        </is>
      </c>
      <c r="D114" t="inlineStr">
        <is>
          <t>Freiberg</t>
        </is>
      </c>
      <c r="E114">
        <f>COUNTIF(Hotspots_Potential!$D$7:$D$406,B114)</f>
        <v/>
      </c>
      <c r="F114">
        <f>SUMIF(Hotspots_Potential!$D$7:$D$406,B114,Hotspots_Potential!$J$7:$J$406)</f>
        <v/>
      </c>
      <c r="G114" s="177">
        <f>SUMIF(Hotspots_Potential!$D$7:$D$406,B114,Hotspots_Potential!$Q$7:$Q$406)</f>
        <v/>
      </c>
      <c r="H114" t="inlineStr">
        <is>
          <t>O1046</t>
        </is>
      </c>
      <c r="I114" s="177">
        <f>INDEX(Hotspots_Potential!$Q$7:$Q$406,MATCH(H114,Hotspots_Potential!$B$7:$B$406,0))</f>
        <v/>
      </c>
    </row>
    <row r="115" ht="15" customHeight="1" s="94">
      <c r="A115" t="n">
        <v>111</v>
      </c>
      <c r="B115" t="inlineStr">
        <is>
          <t>Aktive Schule Leipzig - Freie Grundschule (Schule in freier Trägerschaft)</t>
        </is>
      </c>
      <c r="C115" t="inlineStr">
        <is>
          <t>Eisenacher Straße 40a, 04155 Leipzig</t>
        </is>
      </c>
      <c r="D115" t="inlineStr">
        <is>
          <t>Leipzig</t>
        </is>
      </c>
      <c r="E115">
        <f>COUNTIF(Hotspots_Potential!$D$7:$D$406,B115)</f>
        <v/>
      </c>
      <c r="F115">
        <f>SUMIF(Hotspots_Potential!$D$7:$D$406,B115,Hotspots_Potential!$J$7:$J$406)</f>
        <v/>
      </c>
      <c r="G115" s="177">
        <f>SUMIF(Hotspots_Potential!$D$7:$D$406,B115,Hotspots_Potential!$Q$7:$Q$406)</f>
        <v/>
      </c>
      <c r="H115" t="inlineStr">
        <is>
          <t>O1329</t>
        </is>
      </c>
      <c r="I115" s="177">
        <f>INDEX(Hotspots_Potential!$Q$7:$Q$406,MATCH(H115,Hotspots_Potential!$B$7:$B$406,0))</f>
        <v/>
      </c>
    </row>
    <row r="116" ht="15" customHeight="1" s="94">
      <c r="A116" t="n">
        <v>112</v>
      </c>
      <c r="B116" t="inlineStr">
        <is>
          <t>Schule am Auwald - Grundschule der Stadt Leipzig</t>
        </is>
      </c>
      <c r="C116" t="inlineStr">
        <is>
          <t>Rödelstraße 6, 04229 Leipzig</t>
        </is>
      </c>
      <c r="D116" t="inlineStr">
        <is>
          <t>Leipzig</t>
        </is>
      </c>
      <c r="E116">
        <f>COUNTIF(Hotspots_Potential!$D$7:$D$406,B116)</f>
        <v/>
      </c>
      <c r="F116">
        <f>SUMIF(Hotspots_Potential!$D$7:$D$406,B116,Hotspots_Potential!$J$7:$J$406)</f>
        <v/>
      </c>
      <c r="G116" s="177">
        <f>SUMIF(Hotspots_Potential!$D$7:$D$406,B116,Hotspots_Potential!$Q$7:$Q$406)</f>
        <v/>
      </c>
      <c r="H116" t="inlineStr">
        <is>
          <t>O1738</t>
        </is>
      </c>
      <c r="I116" s="177">
        <f>INDEX(Hotspots_Potential!$Q$7:$Q$406,MATCH(H116,Hotspots_Potential!$B$7:$B$406,0))</f>
        <v/>
      </c>
    </row>
    <row r="117" ht="15" customHeight="1" s="94">
      <c r="A117" t="n">
        <v>113</v>
      </c>
      <c r="B117" t="inlineStr">
        <is>
          <t>Richard-von-Schlieben-Oberschule</t>
        </is>
      </c>
      <c r="C117" t="inlineStr">
        <is>
          <t>Schliebenstraße 19, 02763 Zittau</t>
        </is>
      </c>
      <c r="D117" t="inlineStr">
        <is>
          <t>Zittau</t>
        </is>
      </c>
      <c r="E117">
        <f>COUNTIF(Hotspots_Potential!$D$7:$D$406,B117)</f>
        <v/>
      </c>
      <c r="F117">
        <f>SUMIF(Hotspots_Potential!$D$7:$D$406,B117,Hotspots_Potential!$J$7:$J$406)</f>
        <v/>
      </c>
      <c r="G117" s="177">
        <f>SUMIF(Hotspots_Potential!$D$7:$D$406,B117,Hotspots_Potential!$Q$7:$Q$406)</f>
        <v/>
      </c>
      <c r="H117" t="inlineStr">
        <is>
          <t>O2245</t>
        </is>
      </c>
      <c r="I117" s="177">
        <f>INDEX(Hotspots_Potential!$Q$7:$Q$406,MATCH(H117,Hotspots_Potential!$B$7:$B$406,0))</f>
        <v/>
      </c>
    </row>
    <row r="118" ht="15" customHeight="1" s="94">
      <c r="A118" t="n">
        <v>114</v>
      </c>
      <c r="B118" t="inlineStr">
        <is>
          <t>Gymnasium "Am Breiten Teich" Borna</t>
        </is>
      </c>
      <c r="C118" t="inlineStr">
        <is>
          <t>Am Breiten Teich 4, 04552 Borna</t>
        </is>
      </c>
      <c r="D118" t="inlineStr">
        <is>
          <t>Borna</t>
        </is>
      </c>
      <c r="E118">
        <f>COUNTIF(Hotspots_Potential!$D$7:$D$406,B118)</f>
        <v/>
      </c>
      <c r="F118">
        <f>SUMIF(Hotspots_Potential!$D$7:$D$406,B118,Hotspots_Potential!$J$7:$J$406)</f>
        <v/>
      </c>
      <c r="G118" s="177">
        <f>SUMIF(Hotspots_Potential!$D$7:$D$406,B118,Hotspots_Potential!$Q$7:$Q$406)</f>
        <v/>
      </c>
      <c r="H118" t="inlineStr">
        <is>
          <t>O0102</t>
        </is>
      </c>
      <c r="I118" s="177">
        <f>INDEX(Hotspots_Potential!$Q$7:$Q$406,MATCH(H118,Hotspots_Potential!$B$7:$B$406,0))</f>
        <v/>
      </c>
    </row>
    <row r="119" ht="15" customHeight="1" s="94">
      <c r="A119" t="n">
        <v>115</v>
      </c>
      <c r="B119" t="inlineStr">
        <is>
          <t>Berufsschule (Schule in freier Trägerschaft)</t>
        </is>
      </c>
      <c r="C119" t="inlineStr">
        <is>
          <t>Chemnitztalstraße 66a, 09114 Chemnitz</t>
        </is>
      </c>
      <c r="D119" t="inlineStr">
        <is>
          <t>Chemnitz</t>
        </is>
      </c>
      <c r="E119">
        <f>COUNTIF(Hotspots_Potential!$D$7:$D$406,B119)</f>
        <v/>
      </c>
      <c r="F119">
        <f>SUMIF(Hotspots_Potential!$D$7:$D$406,B119,Hotspots_Potential!$J$7:$J$406)</f>
        <v/>
      </c>
      <c r="G119" s="177">
        <f>SUMIF(Hotspots_Potential!$D$7:$D$406,B119,Hotspots_Potential!$Q$7:$Q$406)</f>
        <v/>
      </c>
      <c r="H119" t="inlineStr">
        <is>
          <t>O0162</t>
        </is>
      </c>
      <c r="I119" s="177">
        <f>INDEX(Hotspots_Potential!$Q$7:$Q$406,MATCH(H119,Hotspots_Potential!$B$7:$B$406,0))</f>
        <v/>
      </c>
    </row>
    <row r="120" ht="15" customHeight="1" s="94">
      <c r="A120" t="n">
        <v>116</v>
      </c>
      <c r="B120" t="inlineStr">
        <is>
          <t>106. Grundschule Dresden</t>
        </is>
      </c>
      <c r="C120" t="inlineStr">
        <is>
          <t>Großenhainer Straße 187, 01129 Dresden</t>
        </is>
      </c>
      <c r="D120" t="inlineStr">
        <is>
          <t>Dresden</t>
        </is>
      </c>
      <c r="E120">
        <f>COUNTIF(Hotspots_Potential!$D$7:$D$406,B120)</f>
        <v/>
      </c>
      <c r="F120">
        <f>SUMIF(Hotspots_Potential!$D$7:$D$406,B120,Hotspots_Potential!$J$7:$J$406)</f>
        <v/>
      </c>
      <c r="G120" s="177">
        <f>SUMIF(Hotspots_Potential!$D$7:$D$406,B120,Hotspots_Potential!$Q$7:$Q$406)</f>
        <v/>
      </c>
      <c r="H120" t="inlineStr">
        <is>
          <t>O0324</t>
        </is>
      </c>
      <c r="I120" s="177">
        <f>INDEX(Hotspots_Potential!$Q$7:$Q$406,MATCH(H120,Hotspots_Potential!$B$7:$B$406,0))</f>
        <v/>
      </c>
    </row>
    <row r="121" ht="15" customHeight="1" s="94">
      <c r="A121" t="n">
        <v>117</v>
      </c>
      <c r="B121" t="inlineStr">
        <is>
          <t>Palucca Hochschule für Tanz Dresden, Oberschule</t>
        </is>
      </c>
      <c r="C121" t="inlineStr">
        <is>
          <t>Basteiplatz 4, 01277 Dresden</t>
        </is>
      </c>
      <c r="D121" t="inlineStr">
        <is>
          <t>Dresden</t>
        </is>
      </c>
      <c r="E121">
        <f>COUNTIF(Hotspots_Potential!$D$7:$D$406,B121)</f>
        <v/>
      </c>
      <c r="F121">
        <f>SUMIF(Hotspots_Potential!$D$7:$D$406,B121,Hotspots_Potential!$J$7:$J$406)</f>
        <v/>
      </c>
      <c r="G121" s="177">
        <f>SUMIF(Hotspots_Potential!$D$7:$D$406,B121,Hotspots_Potential!$Q$7:$Q$406)</f>
        <v/>
      </c>
      <c r="H121" t="inlineStr">
        <is>
          <t>O0904</t>
        </is>
      </c>
      <c r="I121" s="177">
        <f>INDEX(Hotspots_Potential!$Q$7:$Q$406,MATCH(H121,Hotspots_Potential!$B$7:$B$406,0))</f>
        <v/>
      </c>
    </row>
    <row r="122" ht="15" customHeight="1" s="94">
      <c r="A122" t="n">
        <v>118</v>
      </c>
      <c r="B122" t="inlineStr">
        <is>
          <t>Wladimir- Filatow- Schule - Förderzentrum mit dem Förderschwerpunkt Sehen der Stadt Leipzig</t>
        </is>
      </c>
      <c r="C122" t="inlineStr">
        <is>
          <t>Am Kirschberg 49, 04209 Leipzig</t>
        </is>
      </c>
      <c r="D122" t="inlineStr">
        <is>
          <t>Leipzig</t>
        </is>
      </c>
      <c r="E122">
        <f>COUNTIF(Hotspots_Potential!$D$7:$D$406,B122)</f>
        <v/>
      </c>
      <c r="F122">
        <f>SUMIF(Hotspots_Potential!$D$7:$D$406,B122,Hotspots_Potential!$J$7:$J$406)</f>
        <v/>
      </c>
      <c r="G122" s="177">
        <f>SUMIF(Hotspots_Potential!$D$7:$D$406,B122,Hotspots_Potential!$Q$7:$Q$406)</f>
        <v/>
      </c>
      <c r="H122" t="inlineStr">
        <is>
          <t>O1841</t>
        </is>
      </c>
      <c r="I122" s="177">
        <f>INDEX(Hotspots_Potential!$Q$7:$Q$406,MATCH(H122,Hotspots_Potential!$B$7:$B$406,0))</f>
        <v/>
      </c>
    </row>
    <row r="123" ht="15" customHeight="1" s="94">
      <c r="A123" t="n">
        <v>119</v>
      </c>
      <c r="B123" t="inlineStr">
        <is>
          <t>Grundschule "Gotthold Ephraim Lessing" Pirna</t>
        </is>
      </c>
      <c r="C123" t="inlineStr">
        <is>
          <t>Königsteiner Straße 22a, 01796 Pirna</t>
        </is>
      </c>
      <c r="D123" t="inlineStr">
        <is>
          <t>Pirna</t>
        </is>
      </c>
      <c r="E123">
        <f>COUNTIF(Hotspots_Potential!$D$7:$D$406,B123)</f>
        <v/>
      </c>
      <c r="F123">
        <f>SUMIF(Hotspots_Potential!$D$7:$D$406,B123,Hotspots_Potential!$J$7:$J$406)</f>
        <v/>
      </c>
      <c r="G123" s="177">
        <f>SUMIF(Hotspots_Potential!$D$7:$D$406,B123,Hotspots_Potential!$Q$7:$Q$406)</f>
        <v/>
      </c>
      <c r="H123" t="inlineStr">
        <is>
          <t>O2007</t>
        </is>
      </c>
      <c r="I123" s="177">
        <f>INDEX(Hotspots_Potential!$Q$7:$Q$406,MATCH(H123,Hotspots_Potential!$B$7:$B$406,0))</f>
        <v/>
      </c>
    </row>
    <row r="124" ht="15" customHeight="1" s="94">
      <c r="A124" t="n">
        <v>120</v>
      </c>
      <c r="B124" t="inlineStr">
        <is>
          <t>Private Ganztagsschule - Grundschule der Privaten Schule IBB gGmbH Dresden (Schule in freier Trägerschaft)</t>
        </is>
      </c>
      <c r="C124" t="inlineStr">
        <is>
          <t>Paul-Gerhardt-Straße 17, 01309 Dresden</t>
        </is>
      </c>
      <c r="D124" t="inlineStr">
        <is>
          <t>Dresden</t>
        </is>
      </c>
      <c r="E124">
        <f>COUNTIF(Hotspots_Potential!$D$7:$D$406,B124)</f>
        <v/>
      </c>
      <c r="F124">
        <f>SUMIF(Hotspots_Potential!$D$7:$D$406,B124,Hotspots_Potential!$J$7:$J$406)</f>
        <v/>
      </c>
      <c r="G124" s="177">
        <f>SUMIF(Hotspots_Potential!$D$7:$D$406,B124,Hotspots_Potential!$Q$7:$Q$406)</f>
        <v/>
      </c>
      <c r="H124" t="inlineStr">
        <is>
          <t>O0912</t>
        </is>
      </c>
      <c r="I124" s="177">
        <f>INDEX(Hotspots_Potential!$Q$7:$Q$406,MATCH(H124,Hotspots_Potential!$B$7:$B$406,0))</f>
        <v/>
      </c>
    </row>
    <row r="125" ht="15" customHeight="1" s="94">
      <c r="A125" t="n">
        <v>121</v>
      </c>
      <c r="B125" t="inlineStr">
        <is>
          <t>Berufliches Schulzentrum Christoph Lüders Görlitz</t>
        </is>
      </c>
      <c r="C125" t="inlineStr">
        <is>
          <t>Carl-von-Ossietzky-Straße 13-16, 02826 Görlitz</t>
        </is>
      </c>
      <c r="D125" t="inlineStr">
        <is>
          <t>Görlitz</t>
        </is>
      </c>
      <c r="E125">
        <f>COUNTIF(Hotspots_Potential!$D$7:$D$406,B125)</f>
        <v/>
      </c>
      <c r="F125">
        <f>SUMIF(Hotspots_Potential!$D$7:$D$406,B125,Hotspots_Potential!$J$7:$J$406)</f>
        <v/>
      </c>
      <c r="G125" s="177">
        <f>SUMIF(Hotspots_Potential!$D$7:$D$406,B125,Hotspots_Potential!$Q$7:$Q$406)</f>
        <v/>
      </c>
      <c r="H125" t="inlineStr">
        <is>
          <t>O1142</t>
        </is>
      </c>
      <c r="I125" s="177">
        <f>INDEX(Hotspots_Potential!$Q$7:$Q$406,MATCH(H125,Hotspots_Potential!$B$7:$B$406,0))</f>
        <v/>
      </c>
    </row>
    <row r="126" ht="15" customHeight="1" s="94">
      <c r="A126" t="n">
        <v>122</v>
      </c>
      <c r="B126" t="inlineStr">
        <is>
          <t>Ida-Blum-Schule - Grundschule der Stadt Leipzig</t>
        </is>
      </c>
      <c r="C126" t="inlineStr">
        <is>
          <t>Bernhard-Göring-Straße 107, 04275 Leipzig</t>
        </is>
      </c>
      <c r="D126" t="inlineStr">
        <is>
          <t>Leipzig</t>
        </is>
      </c>
      <c r="E126">
        <f>COUNTIF(Hotspots_Potential!$D$7:$D$406,B126)</f>
        <v/>
      </c>
      <c r="F126">
        <f>SUMIF(Hotspots_Potential!$D$7:$D$406,B126,Hotspots_Potential!$J$7:$J$406)</f>
        <v/>
      </c>
      <c r="G126" s="177">
        <f>SUMIF(Hotspots_Potential!$D$7:$D$406,B126,Hotspots_Potential!$Q$7:$Q$406)</f>
        <v/>
      </c>
      <c r="H126" t="inlineStr">
        <is>
          <t>O1556</t>
        </is>
      </c>
      <c r="I126" s="177">
        <f>INDEX(Hotspots_Potential!$Q$7:$Q$406,MATCH(H126,Hotspots_Potential!$B$7:$B$406,0))</f>
        <v/>
      </c>
    </row>
    <row r="127" ht="15" customHeight="1" s="94">
      <c r="A127" t="n">
        <v>123</v>
      </c>
      <c r="B127" t="inlineStr">
        <is>
          <t>Semper Berufsfachschule für Ergotherapie Leipzig (Schule in freier Trägerschaft)</t>
        </is>
      </c>
      <c r="C127" t="inlineStr">
        <is>
          <t>Hohe Straße 9-13, 04107 Leipzig</t>
        </is>
      </c>
      <c r="D127" t="inlineStr">
        <is>
          <t>Leipzig</t>
        </is>
      </c>
      <c r="E127">
        <f>COUNTIF(Hotspots_Potential!$D$7:$D$406,B127)</f>
        <v/>
      </c>
      <c r="F127">
        <f>SUMIF(Hotspots_Potential!$D$7:$D$406,B127,Hotspots_Potential!$J$7:$J$406)</f>
        <v/>
      </c>
      <c r="G127" s="177">
        <f>SUMIF(Hotspots_Potential!$D$7:$D$406,B127,Hotspots_Potential!$Q$7:$Q$406)</f>
        <v/>
      </c>
      <c r="H127" t="inlineStr">
        <is>
          <t>O1795</t>
        </is>
      </c>
      <c r="I127" s="177">
        <f>INDEX(Hotspots_Potential!$Q$7:$Q$406,MATCH(H127,Hotspots_Potential!$B$7:$B$406,0))</f>
        <v/>
      </c>
    </row>
    <row r="128" ht="15" customHeight="1" s="94">
      <c r="A128" t="n">
        <v>124</v>
      </c>
      <c r="B128" t="inlineStr">
        <is>
          <t>Interkulturelle Waldorfschule Dresden (Schule in freier Trägerschaft)</t>
        </is>
      </c>
      <c r="C128" t="inlineStr">
        <is>
          <t>An der Christuskirche 9, 01219 Dresden</t>
        </is>
      </c>
      <c r="D128" t="inlineStr">
        <is>
          <t>Dresden</t>
        </is>
      </c>
      <c r="E128">
        <f>COUNTIF(Hotspots_Potential!$D$7:$D$406,B128)</f>
        <v/>
      </c>
      <c r="F128">
        <f>SUMIF(Hotspots_Potential!$D$7:$D$406,B128,Hotspots_Potential!$J$7:$J$406)</f>
        <v/>
      </c>
      <c r="G128" s="177">
        <f>SUMIF(Hotspots_Potential!$D$7:$D$406,B128,Hotspots_Potential!$Q$7:$Q$406)</f>
        <v/>
      </c>
      <c r="H128" t="inlineStr">
        <is>
          <t>O0840</t>
        </is>
      </c>
      <c r="I128" s="177">
        <f>INDEX(Hotspots_Potential!$Q$7:$Q$406,MATCH(H128,Hotspots_Potential!$B$7:$B$406,0))</f>
        <v/>
      </c>
    </row>
    <row r="129" ht="15" customHeight="1" s="94">
      <c r="A129" t="n">
        <v>125</v>
      </c>
      <c r="B129" t="inlineStr">
        <is>
          <t>Ostsachsen Care Academy</t>
        </is>
      </c>
      <c r="C129" t="inlineStr">
        <is>
          <t>Scultetusstraße 18, 02828 Görlitz</t>
        </is>
      </c>
      <c r="D129" t="inlineStr">
        <is>
          <t>Görlitz</t>
        </is>
      </c>
      <c r="E129">
        <f>COUNTIF(Hotspots_Potential!$D$7:$D$406,B129)</f>
        <v/>
      </c>
      <c r="F129">
        <f>SUMIF(Hotspots_Potential!$D$7:$D$406,B129,Hotspots_Potential!$J$7:$J$406)</f>
        <v/>
      </c>
      <c r="G129" s="177">
        <f>SUMIF(Hotspots_Potential!$D$7:$D$406,B129,Hotspots_Potential!$Q$7:$Q$406)</f>
        <v/>
      </c>
      <c r="H129" t="inlineStr">
        <is>
          <t>O1163</t>
        </is>
      </c>
      <c r="I129" s="177">
        <f>INDEX(Hotspots_Potential!$Q$7:$Q$406,MATCH(H129,Hotspots_Potential!$B$7:$B$406,0))</f>
        <v/>
      </c>
    </row>
    <row r="130" ht="15" customHeight="1" s="94">
      <c r="A130" t="n">
        <v>126</v>
      </c>
      <c r="B130" t="inlineStr">
        <is>
          <t>Erich-Ohser-Grundschule Plauen</t>
        </is>
      </c>
      <c r="C130" t="inlineStr">
        <is>
          <t>Seminarstraße 13-15, 08523 Plauen</t>
        </is>
      </c>
      <c r="D130" t="inlineStr">
        <is>
          <t>Plauen</t>
        </is>
      </c>
      <c r="E130">
        <f>COUNTIF(Hotspots_Potential!$D$7:$D$406,B130)</f>
        <v/>
      </c>
      <c r="F130">
        <f>SUMIF(Hotspots_Potential!$D$7:$D$406,B130,Hotspots_Potential!$J$7:$J$406)</f>
        <v/>
      </c>
      <c r="G130" s="177">
        <f>SUMIF(Hotspots_Potential!$D$7:$D$406,B130,Hotspots_Potential!$Q$7:$Q$406)</f>
        <v/>
      </c>
      <c r="H130" t="inlineStr">
        <is>
          <t>O2025</t>
        </is>
      </c>
      <c r="I130" s="177">
        <f>INDEX(Hotspots_Potential!$Q$7:$Q$406,MATCH(H130,Hotspots_Potential!$B$7:$B$406,0))</f>
        <v/>
      </c>
    </row>
    <row r="131" ht="15" customHeight="1" s="94">
      <c r="A131" t="n">
        <v>127</v>
      </c>
      <c r="B131" t="inlineStr">
        <is>
          <t>Freie Waldorfschule Leipzig (Schule in freier Trägerschaft)</t>
        </is>
      </c>
      <c r="C131" t="inlineStr">
        <is>
          <t>Berthastraße 15, 04357 Leipzig</t>
        </is>
      </c>
      <c r="D131" t="inlineStr">
        <is>
          <t>Leipzig</t>
        </is>
      </c>
      <c r="E131">
        <f>COUNTIF(Hotspots_Potential!$D$7:$D$406,B131)</f>
        <v/>
      </c>
      <c r="F131">
        <f>SUMIF(Hotspots_Potential!$D$7:$D$406,B131,Hotspots_Potential!$J$7:$J$406)</f>
        <v/>
      </c>
      <c r="G131" s="177">
        <f>SUMIF(Hotspots_Potential!$D$7:$D$406,B131,Hotspots_Potential!$Q$7:$Q$406)</f>
        <v/>
      </c>
      <c r="H131" t="inlineStr">
        <is>
          <t>O1492</t>
        </is>
      </c>
      <c r="I131" s="177">
        <f>INDEX(Hotspots_Potential!$Q$7:$Q$406,MATCH(H131,Hotspots_Potential!$B$7:$B$406,0))</f>
        <v/>
      </c>
    </row>
    <row r="132" ht="15" customHeight="1" s="94">
      <c r="A132" t="n">
        <v>128</v>
      </c>
      <c r="B132" t="inlineStr">
        <is>
          <t>Immanuel-Kant-Schule - Gymnasium der Stadt Leipzig</t>
        </is>
      </c>
      <c r="C132" t="inlineStr">
        <is>
          <t>Scharnhorststraße 15, 04275 Leipzig</t>
        </is>
      </c>
      <c r="D132" t="inlineStr">
        <is>
          <t>Leipzig</t>
        </is>
      </c>
      <c r="E132">
        <f>COUNTIF(Hotspots_Potential!$D$7:$D$406,B132)</f>
        <v/>
      </c>
      <c r="F132">
        <f>SUMIF(Hotspots_Potential!$D$7:$D$406,B132,Hotspots_Potential!$J$7:$J$406)</f>
        <v/>
      </c>
      <c r="G132" s="177">
        <f>SUMIF(Hotspots_Potential!$D$7:$D$406,B132,Hotspots_Potential!$Q$7:$Q$406)</f>
        <v/>
      </c>
      <c r="H132" t="inlineStr">
        <is>
          <t>O1565</t>
        </is>
      </c>
      <c r="I132" s="177">
        <f>INDEX(Hotspots_Potential!$Q$7:$Q$406,MATCH(H132,Hotspots_Potential!$B$7:$B$406,0))</f>
        <v/>
      </c>
    </row>
    <row r="133" ht="15" customHeight="1" s="94">
      <c r="A133" t="n">
        <v>129</v>
      </c>
      <c r="B133" t="inlineStr">
        <is>
          <t>107. Oberschule Dresden</t>
        </is>
      </c>
      <c r="C133" t="inlineStr">
        <is>
          <t>Hepkestraße 26, 01309 Dresden</t>
        </is>
      </c>
      <c r="D133" t="inlineStr">
        <is>
          <t>Dresden</t>
        </is>
      </c>
      <c r="E133">
        <f>COUNTIF(Hotspots_Potential!$D$7:$D$406,B133)</f>
        <v/>
      </c>
      <c r="F133">
        <f>SUMIF(Hotspots_Potential!$D$7:$D$406,B133,Hotspots_Potential!$J$7:$J$406)</f>
        <v/>
      </c>
      <c r="G133" s="177">
        <f>SUMIF(Hotspots_Potential!$D$7:$D$406,B133,Hotspots_Potential!$Q$7:$Q$406)</f>
        <v/>
      </c>
      <c r="H133" t="inlineStr">
        <is>
          <t>O0328</t>
        </is>
      </c>
      <c r="I133" s="177">
        <f>INDEX(Hotspots_Potential!$Q$7:$Q$406,MATCH(H133,Hotspots_Potential!$B$7:$B$406,0))</f>
        <v/>
      </c>
    </row>
    <row r="134" ht="15" customHeight="1" s="94">
      <c r="A134" t="n">
        <v>130</v>
      </c>
      <c r="B134" t="inlineStr">
        <is>
          <t>Philipp-Melanchthon-Gymnasium Bautzen</t>
        </is>
      </c>
      <c r="C134" t="inlineStr">
        <is>
          <t>Bahnhofstraße 2, 02625 Bautzen</t>
        </is>
      </c>
      <c r="D134" t="inlineStr">
        <is>
          <t>Bautzen</t>
        </is>
      </c>
      <c r="E134">
        <f>COUNTIF(Hotspots_Potential!$D$7:$D$406,B134)</f>
        <v/>
      </c>
      <c r="F134">
        <f>SUMIF(Hotspots_Potential!$D$7:$D$406,B134,Hotspots_Potential!$J$7:$J$406)</f>
        <v/>
      </c>
      <c r="G134" s="177">
        <f>SUMIF(Hotspots_Potential!$D$7:$D$406,B134,Hotspots_Potential!$Q$7:$Q$406)</f>
        <v/>
      </c>
      <c r="H134" t="inlineStr">
        <is>
          <t>O0061</t>
        </is>
      </c>
      <c r="I134" s="177">
        <f>INDEX(Hotspots_Potential!$Q$7:$Q$406,MATCH(H134,Hotspots_Potential!$B$7:$B$406,0))</f>
        <v/>
      </c>
    </row>
    <row r="135" ht="15" customHeight="1" s="94">
      <c r="A135" t="n">
        <v>131</v>
      </c>
      <c r="B135" t="inlineStr">
        <is>
          <t>Georgius-Agricola-Gymnasium</t>
        </is>
      </c>
      <c r="C135" t="inlineStr">
        <is>
          <t>Park der Opfer des Faschismus 2, 09111 Chemnitz</t>
        </is>
      </c>
      <c r="D135" t="inlineStr">
        <is>
          <t>Chemnitz</t>
        </is>
      </c>
      <c r="E135">
        <f>COUNTIF(Hotspots_Potential!$D$7:$D$406,B135)</f>
        <v/>
      </c>
      <c r="F135">
        <f>SUMIF(Hotspots_Potential!$D$7:$D$406,B135,Hotspots_Potential!$J$7:$J$406)</f>
        <v/>
      </c>
      <c r="G135" s="177">
        <f>SUMIF(Hotspots_Potential!$D$7:$D$406,B135,Hotspots_Potential!$Q$7:$Q$406)</f>
        <v/>
      </c>
      <c r="H135" t="inlineStr">
        <is>
          <t>O0188</t>
        </is>
      </c>
      <c r="I135" s="177">
        <f>INDEX(Hotspots_Potential!$Q$7:$Q$406,MATCH(H135,Hotspots_Potential!$B$7:$B$406,0))</f>
        <v/>
      </c>
    </row>
    <row r="136" ht="15" customHeight="1" s="94">
      <c r="A136" t="n">
        <v>132</v>
      </c>
      <c r="B136" t="inlineStr">
        <is>
          <t>Christian-Gottfried-Ehrenberg-Gymnasium Delitzsch</t>
        </is>
      </c>
      <c r="C136" t="inlineStr">
        <is>
          <t>Am Wallgraben 16, 04509 Delitzsch</t>
        </is>
      </c>
      <c r="D136" t="inlineStr">
        <is>
          <t>Delitzsch</t>
        </is>
      </c>
      <c r="E136">
        <f>COUNTIF(Hotspots_Potential!$D$7:$D$406,B136)</f>
        <v/>
      </c>
      <c r="F136">
        <f>SUMIF(Hotspots_Potential!$D$7:$D$406,B136,Hotspots_Potential!$J$7:$J$406)</f>
        <v/>
      </c>
      <c r="G136" s="177">
        <f>SUMIF(Hotspots_Potential!$D$7:$D$406,B136,Hotspots_Potential!$Q$7:$Q$406)</f>
        <v/>
      </c>
      <c r="H136" t="inlineStr">
        <is>
          <t>O0293</t>
        </is>
      </c>
      <c r="I136" s="177">
        <f>INDEX(Hotspots_Potential!$Q$7:$Q$406,MATCH(H136,Hotspots_Potential!$B$7:$B$406,0))</f>
        <v/>
      </c>
    </row>
    <row r="137" ht="15" customHeight="1" s="94">
      <c r="A137" t="n">
        <v>133</v>
      </c>
      <c r="B137" t="inlineStr">
        <is>
          <t>HOGA Fachoberschule Dresden am Beruflichen Schulzentrum (Schule in freier Trägerschaft)</t>
        </is>
      </c>
      <c r="C137" t="inlineStr">
        <is>
          <t>Heinrich-Schütz-Straße 1b, 01277 Dresden</t>
        </is>
      </c>
      <c r="D137" t="inlineStr">
        <is>
          <t>Dresden</t>
        </is>
      </c>
      <c r="E137">
        <f>COUNTIF(Hotspots_Potential!$D$7:$D$406,B137)</f>
        <v/>
      </c>
      <c r="F137">
        <f>SUMIF(Hotspots_Potential!$D$7:$D$406,B137,Hotspots_Potential!$J$7:$J$406)</f>
        <v/>
      </c>
      <c r="G137" s="177">
        <f>SUMIF(Hotspots_Potential!$D$7:$D$406,B137,Hotspots_Potential!$Q$7:$Q$406)</f>
        <v/>
      </c>
      <c r="H137" t="inlineStr">
        <is>
          <t>O0824</t>
        </is>
      </c>
      <c r="I137" s="177">
        <f>INDEX(Hotspots_Potential!$Q$7:$Q$406,MATCH(H137,Hotspots_Potential!$B$7:$B$406,0))</f>
        <v/>
      </c>
    </row>
    <row r="138" ht="15" customHeight="1" s="94">
      <c r="A138" t="n">
        <v>134</v>
      </c>
      <c r="B138" t="inlineStr">
        <is>
          <t>Freie Waldorfschule "Jacob Böhme" (Schule in freier Trägerschaft)</t>
        </is>
      </c>
      <c r="C138" t="inlineStr">
        <is>
          <t>Bahnhofstraße 80, 02826 Görlitz</t>
        </is>
      </c>
      <c r="D138" t="inlineStr">
        <is>
          <t>Görlitz</t>
        </is>
      </c>
      <c r="E138">
        <f>COUNTIF(Hotspots_Potential!$D$7:$D$406,B138)</f>
        <v/>
      </c>
      <c r="F138">
        <f>SUMIF(Hotspots_Potential!$D$7:$D$406,B138,Hotspots_Potential!$J$7:$J$406)</f>
        <v/>
      </c>
      <c r="G138" s="177">
        <f>SUMIF(Hotspots_Potential!$D$7:$D$406,B138,Hotspots_Potential!$Q$7:$Q$406)</f>
        <v/>
      </c>
      <c r="H138" t="inlineStr">
        <is>
          <t>O1147</t>
        </is>
      </c>
      <c r="I138" s="177">
        <f>INDEX(Hotspots_Potential!$Q$7:$Q$406,MATCH(H138,Hotspots_Potential!$B$7:$B$406,0))</f>
        <v/>
      </c>
    </row>
    <row r="139" ht="15" customHeight="1" s="94">
      <c r="A139" t="n">
        <v>135</v>
      </c>
      <c r="B139" t="inlineStr">
        <is>
          <t>Johanniter-Akademie Mitteldeutschland Campus Dresden Berufsfachschule für Notfallsanitäter (Schule in freier Trägerschaft)</t>
        </is>
      </c>
      <c r="C139" t="inlineStr">
        <is>
          <t>Mohorner Straße 13, 01159 Dresden</t>
        </is>
      </c>
      <c r="D139" t="inlineStr">
        <is>
          <t>Dresden</t>
        </is>
      </c>
      <c r="E139">
        <f>COUNTIF(Hotspots_Potential!$D$7:$D$406,B139)</f>
        <v/>
      </c>
      <c r="F139">
        <f>SUMIF(Hotspots_Potential!$D$7:$D$406,B139,Hotspots_Potential!$J$7:$J$406)</f>
        <v/>
      </c>
      <c r="G139" s="177">
        <f>SUMIF(Hotspots_Potential!$D$7:$D$406,B139,Hotspots_Potential!$Q$7:$Q$406)</f>
        <v/>
      </c>
      <c r="H139" t="inlineStr">
        <is>
          <t>O0856</t>
        </is>
      </c>
      <c r="I139" s="177">
        <f>INDEX(Hotspots_Potential!$Q$7:$Q$406,MATCH(H139,Hotspots_Potential!$B$7:$B$406,0))</f>
        <v/>
      </c>
    </row>
    <row r="140" ht="15" customHeight="1" s="94">
      <c r="A140" t="n">
        <v>136</v>
      </c>
      <c r="B140" t="inlineStr">
        <is>
          <t>Paul-Robeson-Schule - Oberschule der Stadt Leipzig</t>
        </is>
      </c>
      <c r="C140" t="inlineStr">
        <is>
          <t>Jungmannstraße 5, 04159 Leipzig</t>
        </is>
      </c>
      <c r="D140" t="inlineStr">
        <is>
          <t>Leipzig</t>
        </is>
      </c>
      <c r="E140">
        <f>COUNTIF(Hotspots_Potential!$D$7:$D$406,B140)</f>
        <v/>
      </c>
      <c r="F140">
        <f>SUMIF(Hotspots_Potential!$D$7:$D$406,B140,Hotspots_Potential!$J$7:$J$406)</f>
        <v/>
      </c>
      <c r="G140" s="177">
        <f>SUMIF(Hotspots_Potential!$D$7:$D$406,B140,Hotspots_Potential!$Q$7:$Q$406)</f>
        <v/>
      </c>
      <c r="H140" t="inlineStr">
        <is>
          <t>O1642</t>
        </is>
      </c>
      <c r="I140" s="177">
        <f>INDEX(Hotspots_Potential!$Q$7:$Q$406,MATCH(H140,Hotspots_Potential!$B$7:$B$406,0))</f>
        <v/>
      </c>
    </row>
    <row r="141" ht="15" customHeight="1" s="94">
      <c r="A141" t="n">
        <v>137</v>
      </c>
      <c r="B141" t="inlineStr">
        <is>
          <t>39. Grundschule Dresden</t>
        </is>
      </c>
      <c r="C141" t="inlineStr">
        <is>
          <t>Schleiermacherstraße 8, 01187 Dresden</t>
        </is>
      </c>
      <c r="D141" t="inlineStr">
        <is>
          <t>Dresden</t>
        </is>
      </c>
      <c r="E141">
        <f>COUNTIF(Hotspots_Potential!$D$7:$D$406,B141)</f>
        <v/>
      </c>
      <c r="F141">
        <f>SUMIF(Hotspots_Potential!$D$7:$D$406,B141,Hotspots_Potential!$J$7:$J$406)</f>
        <v/>
      </c>
      <c r="G141" s="177">
        <f>SUMIF(Hotspots_Potential!$D$7:$D$406,B141,Hotspots_Potential!$Q$7:$Q$406)</f>
        <v/>
      </c>
      <c r="H141" t="inlineStr">
        <is>
          <t>O0463</t>
        </is>
      </c>
      <c r="I141" s="177">
        <f>INDEX(Hotspots_Potential!$Q$7:$Q$406,MATCH(H141,Hotspots_Potential!$B$7:$B$406,0))</f>
        <v/>
      </c>
    </row>
    <row r="142" ht="15" customHeight="1" s="94">
      <c r="A142" t="n">
        <v>138</v>
      </c>
      <c r="B142" t="inlineStr">
        <is>
          <t>Johann-Wolfgang-von-Goethe-Gymnasium Chemnitz</t>
        </is>
      </c>
      <c r="C142" t="inlineStr">
        <is>
          <t>Bernsdorfer Straße 126, 09126 Chemnitz</t>
        </is>
      </c>
      <c r="D142" t="inlineStr">
        <is>
          <t>Chemnitz</t>
        </is>
      </c>
      <c r="E142">
        <f>COUNTIF(Hotspots_Potential!$D$7:$D$406,B142)</f>
        <v/>
      </c>
      <c r="F142">
        <f>SUMIF(Hotspots_Potential!$D$7:$D$406,B142,Hotspots_Potential!$J$7:$J$406)</f>
        <v/>
      </c>
      <c r="G142" s="177">
        <f>SUMIF(Hotspots_Potential!$D$7:$D$406,B142,Hotspots_Potential!$Q$7:$Q$406)</f>
        <v/>
      </c>
      <c r="H142" t="inlineStr">
        <is>
          <t>O0206</t>
        </is>
      </c>
      <c r="I142" s="177">
        <f>INDEX(Hotspots_Potential!$Q$7:$Q$406,MATCH(H142,Hotspots_Potential!$B$7:$B$406,0))</f>
        <v/>
      </c>
    </row>
    <row r="143" ht="15" customHeight="1" s="94">
      <c r="A143" t="n">
        <v>139</v>
      </c>
      <c r="B143" t="inlineStr">
        <is>
          <t>Astrid-Lindgren-Schule - Grundschule der Stadt Leipzig</t>
        </is>
      </c>
      <c r="C143" t="inlineStr">
        <is>
          <t>Volksgartenstraße 16, 04347 Leipzig</t>
        </is>
      </c>
      <c r="D143" t="inlineStr">
        <is>
          <t>Leipzig</t>
        </is>
      </c>
      <c r="E143">
        <f>COUNTIF(Hotspots_Potential!$D$7:$D$406,B143)</f>
        <v/>
      </c>
      <c r="F143">
        <f>SUMIF(Hotspots_Potential!$D$7:$D$406,B143,Hotspots_Potential!$J$7:$J$406)</f>
        <v/>
      </c>
      <c r="G143" s="177">
        <f>SUMIF(Hotspots_Potential!$D$7:$D$406,B143,Hotspots_Potential!$Q$7:$Q$406)</f>
        <v/>
      </c>
      <c r="H143" t="inlineStr">
        <is>
          <t>O1375</t>
        </is>
      </c>
      <c r="I143" s="177">
        <f>INDEX(Hotspots_Potential!$Q$7:$Q$406,MATCH(H143,Hotspots_Potential!$B$7:$B$406,0))</f>
        <v/>
      </c>
    </row>
    <row r="144" ht="15" customHeight="1" s="94">
      <c r="A144" t="n">
        <v>140</v>
      </c>
      <c r="B144" t="inlineStr">
        <is>
          <t>Dr.-Pienitz-Schule, Schule mit dem Förderschwerpunkt geistige Entwicklung</t>
        </is>
      </c>
      <c r="C144" t="inlineStr">
        <is>
          <t>Otto-Walther-Straße 14, 01796 Pirna</t>
        </is>
      </c>
      <c r="D144" t="inlineStr">
        <is>
          <t>Pirna</t>
        </is>
      </c>
      <c r="E144">
        <f>COUNTIF(Hotspots_Potential!$D$7:$D$406,B144)</f>
        <v/>
      </c>
      <c r="F144">
        <f>SUMIF(Hotspots_Potential!$D$7:$D$406,B144,Hotspots_Potential!$J$7:$J$406)</f>
        <v/>
      </c>
      <c r="G144" s="177">
        <f>SUMIF(Hotspots_Potential!$D$7:$D$406,B144,Hotspots_Potential!$Q$7:$Q$406)</f>
        <v/>
      </c>
      <c r="H144" t="inlineStr">
        <is>
          <t>O1985</t>
        </is>
      </c>
      <c r="I144" s="177">
        <f>INDEX(Hotspots_Potential!$Q$7:$Q$406,MATCH(H144,Hotspots_Potential!$B$7:$B$406,0))</f>
        <v/>
      </c>
    </row>
    <row r="145" ht="15" customHeight="1" s="94">
      <c r="A145" t="n">
        <v>141</v>
      </c>
      <c r="B145" t="inlineStr">
        <is>
          <t>mediCampus Gesundheitsfachberufe der F+U Sachsen gGmbH Berufsfachschule für Pflegeberufe (Schule in freier Trägerschaft)</t>
        </is>
      </c>
      <c r="C145" t="inlineStr">
        <is>
          <t>Rochlitzer Straße 29, 09111 Chemnitz</t>
        </is>
      </c>
      <c r="D145" t="inlineStr">
        <is>
          <t>Chemnitz</t>
        </is>
      </c>
      <c r="E145">
        <f>COUNTIF(Hotspots_Potential!$D$7:$D$406,B145)</f>
        <v/>
      </c>
      <c r="F145">
        <f>SUMIF(Hotspots_Potential!$D$7:$D$406,B145,Hotspots_Potential!$J$7:$J$406)</f>
        <v/>
      </c>
      <c r="G145" s="177">
        <f>SUMIF(Hotspots_Potential!$D$7:$D$406,B145,Hotspots_Potential!$Q$7:$Q$406)</f>
        <v/>
      </c>
      <c r="H145" t="inlineStr">
        <is>
          <t>O0262</t>
        </is>
      </c>
      <c r="I145" s="177">
        <f>INDEX(Hotspots_Potential!$Q$7:$Q$406,MATCH(H145,Hotspots_Potential!$B$7:$B$406,0))</f>
        <v/>
      </c>
    </row>
    <row r="146" ht="15" customHeight="1" s="94">
      <c r="A146" t="n">
        <v>142</v>
      </c>
      <c r="B146" t="inlineStr">
        <is>
          <t>Nachbarschaftsschule - Grund- und Oberschule der Stadt Leipzig</t>
        </is>
      </c>
      <c r="C146" t="inlineStr">
        <is>
          <t>Gemeindeamtsstraße 8-10, 04177 Leipzig</t>
        </is>
      </c>
      <c r="D146" t="inlineStr">
        <is>
          <t>Leipzig</t>
        </is>
      </c>
      <c r="E146">
        <f>COUNTIF(Hotspots_Potential!$D$7:$D$406,B146)</f>
        <v/>
      </c>
      <c r="F146">
        <f>SUMIF(Hotspots_Potential!$D$7:$D$406,B146,Hotspots_Potential!$J$7:$J$406)</f>
        <v/>
      </c>
      <c r="G146" s="177">
        <f>SUMIF(Hotspots_Potential!$D$7:$D$406,B146,Hotspots_Potential!$Q$7:$Q$406)</f>
        <v/>
      </c>
      <c r="H146" t="inlineStr">
        <is>
          <t>O1630</t>
        </is>
      </c>
      <c r="I146" s="177">
        <f>INDEX(Hotspots_Potential!$Q$7:$Q$406,MATCH(H146,Hotspots_Potential!$B$7:$B$406,0))</f>
        <v/>
      </c>
    </row>
    <row r="147" ht="15" customHeight="1" s="94">
      <c r="A147" t="n">
        <v>143</v>
      </c>
      <c r="B147" t="inlineStr">
        <is>
          <t>Berufsfachschule für Krankenpflegehilfe (Schule in freier Trägerschaft)</t>
        </is>
      </c>
      <c r="C147" t="inlineStr">
        <is>
          <t>Kurt-Pchalek-Straße 15, 02625 Bautzen</t>
        </is>
      </c>
      <c r="D147" t="inlineStr">
        <is>
          <t>Bautzen</t>
        </is>
      </c>
      <c r="E147">
        <f>COUNTIF(Hotspots_Potential!$D$7:$D$406,B147)</f>
        <v/>
      </c>
      <c r="F147">
        <f>SUMIF(Hotspots_Potential!$D$7:$D$406,B147,Hotspots_Potential!$J$7:$J$406)</f>
        <v/>
      </c>
      <c r="G147" s="177">
        <f>SUMIF(Hotspots_Potential!$D$7:$D$406,B147,Hotspots_Potential!$Q$7:$Q$406)</f>
        <v/>
      </c>
      <c r="H147" t="inlineStr">
        <is>
          <t>O0031</t>
        </is>
      </c>
      <c r="I147" s="177">
        <f>INDEX(Hotspots_Potential!$Q$7:$Q$406,MATCH(H147,Hotspots_Potential!$B$7:$B$406,0))</f>
        <v/>
      </c>
    </row>
    <row r="148" ht="15" customHeight="1" s="94">
      <c r="A148" t="n">
        <v>144</v>
      </c>
      <c r="B148" t="inlineStr">
        <is>
          <t>Lernort Therapie &amp; Pflege Die Berufsfachschule für Physiotherapie am Berufsbildungswerk Chemnitz der SFZ Förderzentrum gGmbH - staatlich anerkannte Ersatzschule - (Schule in freier Trägerschaft)</t>
        </is>
      </c>
      <c r="C148" t="inlineStr">
        <is>
          <t>An der Alten Post 1-2, 09111 Chemnitz</t>
        </is>
      </c>
      <c r="D148" t="inlineStr">
        <is>
          <t>Chemnitz</t>
        </is>
      </c>
      <c r="E148">
        <f>COUNTIF(Hotspots_Potential!$D$7:$D$406,B148)</f>
        <v/>
      </c>
      <c r="F148">
        <f>SUMIF(Hotspots_Potential!$D$7:$D$406,B148,Hotspots_Potential!$J$7:$J$406)</f>
        <v/>
      </c>
      <c r="G148" s="177">
        <f>SUMIF(Hotspots_Potential!$D$7:$D$406,B148,Hotspots_Potential!$Q$7:$Q$406)</f>
        <v/>
      </c>
      <c r="H148" t="inlineStr">
        <is>
          <t>O0219</t>
        </is>
      </c>
      <c r="I148" s="177">
        <f>INDEX(Hotspots_Potential!$Q$7:$Q$406,MATCH(H148,Hotspots_Potential!$B$7:$B$406,0))</f>
        <v/>
      </c>
    </row>
    <row r="149" ht="15" customHeight="1" s="94">
      <c r="A149" t="n">
        <v>145</v>
      </c>
      <c r="B149" t="inlineStr">
        <is>
          <t>76. Oberschule Dresden "Am Briesnitzer Schulberg"</t>
        </is>
      </c>
      <c r="C149" t="inlineStr">
        <is>
          <t>Merbitzer Straße 9, 01157 Dresden</t>
        </is>
      </c>
      <c r="D149" t="inlineStr">
        <is>
          <t>Dresden</t>
        </is>
      </c>
      <c r="E149">
        <f>COUNTIF(Hotspots_Potential!$D$7:$D$406,B149)</f>
        <v/>
      </c>
      <c r="F149">
        <f>SUMIF(Hotspots_Potential!$D$7:$D$406,B149,Hotspots_Potential!$J$7:$J$406)</f>
        <v/>
      </c>
      <c r="G149" s="177">
        <f>SUMIF(Hotspots_Potential!$D$7:$D$406,B149,Hotspots_Potential!$Q$7:$Q$406)</f>
        <v/>
      </c>
      <c r="H149" t="inlineStr">
        <is>
          <t>O0545</t>
        </is>
      </c>
      <c r="I149" s="177">
        <f>INDEX(Hotspots_Potential!$Q$7:$Q$406,MATCH(H149,Hotspots_Potential!$B$7:$B$406,0))</f>
        <v/>
      </c>
    </row>
    <row r="150" ht="15" customHeight="1" s="94">
      <c r="A150" t="n">
        <v>146</v>
      </c>
      <c r="B150" t="inlineStr">
        <is>
          <t>DRK Akademie Sachsen - Campus Dresden - Fachoberschule für Gesundheit und Soziales (Schule in freier Trägerschaft)</t>
        </is>
      </c>
      <c r="C150" t="inlineStr">
        <is>
          <t>Bremer Straße  10d, 01067 Dresden</t>
        </is>
      </c>
      <c r="D150" t="inlineStr">
        <is>
          <t>Dresden</t>
        </is>
      </c>
      <c r="E150">
        <f>COUNTIF(Hotspots_Potential!$D$7:$D$406,B150)</f>
        <v/>
      </c>
      <c r="F150">
        <f>SUMIF(Hotspots_Potential!$D$7:$D$406,B150,Hotspots_Potential!$J$7:$J$406)</f>
        <v/>
      </c>
      <c r="G150" s="177">
        <f>SUMIF(Hotspots_Potential!$D$7:$D$406,B150,Hotspots_Potential!$Q$7:$Q$406)</f>
        <v/>
      </c>
      <c r="H150" t="inlineStr">
        <is>
          <t>O0676</t>
        </is>
      </c>
      <c r="I150" s="177">
        <f>INDEX(Hotspots_Potential!$Q$7:$Q$406,MATCH(H150,Hotspots_Potential!$B$7:$B$406,0))</f>
        <v/>
      </c>
    </row>
    <row r="151" ht="15" customHeight="1" s="94">
      <c r="A151" t="n">
        <v>147</v>
      </c>
      <c r="B151" t="inlineStr">
        <is>
          <t>Freiberg-Kolleg</t>
        </is>
      </c>
      <c r="C151" t="inlineStr">
        <is>
          <t>Bergstiftsgasse 1, 09599 Freiberg</t>
        </is>
      </c>
      <c r="D151" t="inlineStr">
        <is>
          <t>Freiberg</t>
        </is>
      </c>
      <c r="E151">
        <f>COUNTIF(Hotspots_Potential!$D$7:$D$406,B151)</f>
        <v/>
      </c>
      <c r="F151">
        <f>SUMIF(Hotspots_Potential!$D$7:$D$406,B151,Hotspots_Potential!$J$7:$J$406)</f>
        <v/>
      </c>
      <c r="G151" s="177">
        <f>SUMIF(Hotspots_Potential!$D$7:$D$406,B151,Hotspots_Potential!$Q$7:$Q$406)</f>
        <v/>
      </c>
      <c r="H151" t="inlineStr">
        <is>
          <t>O1049</t>
        </is>
      </c>
      <c r="I151" s="177">
        <f>INDEX(Hotspots_Potential!$Q$7:$Q$406,MATCH(H151,Hotspots_Potential!$B$7:$B$406,0))</f>
        <v/>
      </c>
    </row>
    <row r="152" ht="15" customHeight="1" s="94">
      <c r="A152" t="n">
        <v>148</v>
      </c>
      <c r="B152" t="inlineStr">
        <is>
          <t>Aktive Schule Leipzig - Freie Oberschule (Schule in freier Trägerschaft)</t>
        </is>
      </c>
      <c r="C152" t="inlineStr">
        <is>
          <t>Motteler Straße 4, 04155 Leipzig</t>
        </is>
      </c>
      <c r="D152" t="inlineStr">
        <is>
          <t>Leipzig</t>
        </is>
      </c>
      <c r="E152">
        <f>COUNTIF(Hotspots_Potential!$D$7:$D$406,B152)</f>
        <v/>
      </c>
      <c r="F152">
        <f>SUMIF(Hotspots_Potential!$D$7:$D$406,B152,Hotspots_Potential!$J$7:$J$406)</f>
        <v/>
      </c>
      <c r="G152" s="177">
        <f>SUMIF(Hotspots_Potential!$D$7:$D$406,B152,Hotspots_Potential!$Q$7:$Q$406)</f>
        <v/>
      </c>
      <c r="H152" t="inlineStr">
        <is>
          <t>O1335</t>
        </is>
      </c>
      <c r="I152" s="177">
        <f>INDEX(Hotspots_Potential!$Q$7:$Q$406,MATCH(H152,Hotspots_Potential!$B$7:$B$406,0))</f>
        <v/>
      </c>
    </row>
    <row r="153" ht="15" customHeight="1" s="94">
      <c r="A153" t="n">
        <v>149</v>
      </c>
      <c r="B153" t="inlineStr">
        <is>
          <t>SCHKOLA ergodia - Schule für Gesundheitsberufe, Berufsfachschule für Diätassistenz (Schule in freier Trägerschaft)</t>
        </is>
      </c>
      <c r="C153" t="inlineStr">
        <is>
          <t>Dresdner Straße 7, 02763 Zittau</t>
        </is>
      </c>
      <c r="D153" t="inlineStr">
        <is>
          <t>Zittau</t>
        </is>
      </c>
      <c r="E153">
        <f>COUNTIF(Hotspots_Potential!$D$7:$D$406,B153)</f>
        <v/>
      </c>
      <c r="F153">
        <f>SUMIF(Hotspots_Potential!$D$7:$D$406,B153,Hotspots_Potential!$J$7:$J$406)</f>
        <v/>
      </c>
      <c r="G153" s="177">
        <f>SUMIF(Hotspots_Potential!$D$7:$D$406,B153,Hotspots_Potential!$Q$7:$Q$406)</f>
        <v/>
      </c>
      <c r="H153" t="inlineStr">
        <is>
          <t>O2249</t>
        </is>
      </c>
      <c r="I153" s="177">
        <f>INDEX(Hotspots_Potential!$Q$7:$Q$406,MATCH(H153,Hotspots_Potential!$B$7:$B$406,0))</f>
        <v/>
      </c>
    </row>
    <row r="154" ht="15" customHeight="1" s="94">
      <c r="A154" t="n">
        <v>150</v>
      </c>
      <c r="B154" t="inlineStr">
        <is>
          <t>Berufsfachschule für Pflegehilfe Dresden der Adolph-Kolping-Schule Dresden der ASG - Anerkannte Schulgesellschaft mbH (Schule in freier Trägerschaft)</t>
        </is>
      </c>
      <c r="C154" t="inlineStr">
        <is>
          <t>Weberplatz 2, 01217 Dresden</t>
        </is>
      </c>
      <c r="D154" t="inlineStr">
        <is>
          <t>Dresden</t>
        </is>
      </c>
      <c r="E154">
        <f>COUNTIF(Hotspots_Potential!$D$7:$D$406,B154)</f>
        <v/>
      </c>
      <c r="F154">
        <f>SUMIF(Hotspots_Potential!$D$7:$D$406,B154,Hotspots_Potential!$J$7:$J$406)</f>
        <v/>
      </c>
      <c r="G154" s="177">
        <f>SUMIF(Hotspots_Potential!$D$7:$D$406,B154,Hotspots_Potential!$Q$7:$Q$406)</f>
        <v/>
      </c>
      <c r="H154" t="inlineStr">
        <is>
          <t>O0663</t>
        </is>
      </c>
      <c r="I154" s="177">
        <f>INDEX(Hotspots_Potential!$Q$7:$Q$406,MATCH(H154,Hotspots_Potential!$B$7:$B$406,0))</f>
        <v/>
      </c>
    </row>
    <row r="155" ht="15" customHeight="1" s="94">
      <c r="A155" t="n">
        <v>151</v>
      </c>
      <c r="B155" t="inlineStr">
        <is>
          <t>Schule Friesenstraße</t>
        </is>
      </c>
      <c r="C155" t="inlineStr">
        <is>
          <t>Friesenstraße 8, 04177 Leipzig</t>
        </is>
      </c>
      <c r="D155" t="inlineStr">
        <is>
          <t>Leipzig</t>
        </is>
      </c>
      <c r="E155">
        <f>COUNTIF(Hotspots_Potential!$D$7:$D$406,B155)</f>
        <v/>
      </c>
      <c r="F155">
        <f>SUMIF(Hotspots_Potential!$D$7:$D$406,B155,Hotspots_Potential!$J$7:$J$406)</f>
        <v/>
      </c>
      <c r="G155" s="177">
        <f>SUMIF(Hotspots_Potential!$D$7:$D$406,B155,Hotspots_Potential!$Q$7:$Q$406)</f>
        <v/>
      </c>
      <c r="H155" t="inlineStr">
        <is>
          <t>O1684</t>
        </is>
      </c>
      <c r="I155" s="177">
        <f>INDEX(Hotspots_Potential!$Q$7:$Q$406,MATCH(H155,Hotspots_Potential!$B$7:$B$406,0))</f>
        <v/>
      </c>
    </row>
    <row r="156" ht="15" customHeight="1" s="94">
      <c r="A156" t="n">
        <v>152</v>
      </c>
      <c r="B156" t="inlineStr">
        <is>
          <t>Gerda-Taro-Schule - Gymnasium der Stadt Leipzig</t>
        </is>
      </c>
      <c r="C156" t="inlineStr">
        <is>
          <t>Telemannstraße 9, 04107 Leipzig</t>
        </is>
      </c>
      <c r="D156" t="inlineStr">
        <is>
          <t>Leipzig</t>
        </is>
      </c>
      <c r="E156">
        <f>COUNTIF(Hotspots_Potential!$D$7:$D$406,B156)</f>
        <v/>
      </c>
      <c r="F156">
        <f>SUMIF(Hotspots_Potential!$D$7:$D$406,B156,Hotspots_Potential!$J$7:$J$406)</f>
        <v/>
      </c>
      <c r="G156" s="177">
        <f>SUMIF(Hotspots_Potential!$D$7:$D$406,B156,Hotspots_Potential!$Q$7:$Q$406)</f>
        <v/>
      </c>
      <c r="H156" t="inlineStr">
        <is>
          <t>O1505</t>
        </is>
      </c>
      <c r="I156" s="177">
        <f>INDEX(Hotspots_Potential!$Q$7:$Q$406,MATCH(H156,Hotspots_Potential!$B$7:$B$406,0))</f>
        <v/>
      </c>
    </row>
    <row r="157" ht="15" customHeight="1" s="94">
      <c r="A157" t="n">
        <v>153</v>
      </c>
      <c r="B157" t="inlineStr">
        <is>
          <t>Anton-Philipp-Reclam-Schule - Gymnasium des Deutsch-Französischen Bildungszentrums der Stadt Leipzig</t>
        </is>
      </c>
      <c r="C157" t="inlineStr">
        <is>
          <t>Tarostraße 4, 04103 Leipzig</t>
        </is>
      </c>
      <c r="D157" t="inlineStr">
        <is>
          <t>Leipzig</t>
        </is>
      </c>
      <c r="E157">
        <f>COUNTIF(Hotspots_Potential!$D$7:$D$406,B157)</f>
        <v/>
      </c>
      <c r="F157">
        <f>SUMIF(Hotspots_Potential!$D$7:$D$406,B157,Hotspots_Potential!$J$7:$J$406)</f>
        <v/>
      </c>
      <c r="G157" s="177">
        <f>SUMIF(Hotspots_Potential!$D$7:$D$406,B157,Hotspots_Potential!$Q$7:$Q$406)</f>
        <v/>
      </c>
      <c r="H157" t="inlineStr">
        <is>
          <t>O1361</t>
        </is>
      </c>
      <c r="I157" s="177">
        <f>INDEX(Hotspots_Potential!$Q$7:$Q$406,MATCH(H157,Hotspots_Potential!$B$7:$B$406,0))</f>
        <v/>
      </c>
    </row>
    <row r="158" ht="15" customHeight="1" s="94">
      <c r="A158" t="n">
        <v>154</v>
      </c>
      <c r="B158" t="inlineStr">
        <is>
          <t>Pestalozzi-Gymnasium Heidenau</t>
        </is>
      </c>
      <c r="C158" t="inlineStr">
        <is>
          <t>Hauptstraße 37, 01809 Heidenau</t>
        </is>
      </c>
      <c r="D158" t="inlineStr">
        <is>
          <t>Heidenau</t>
        </is>
      </c>
      <c r="E158">
        <f>COUNTIF(Hotspots_Potential!$D$7:$D$406,B158)</f>
        <v/>
      </c>
      <c r="F158">
        <f>SUMIF(Hotspots_Potential!$D$7:$D$406,B158,Hotspots_Potential!$J$7:$J$406)</f>
        <v/>
      </c>
      <c r="G158" s="177">
        <f>SUMIF(Hotspots_Potential!$D$7:$D$406,B158,Hotspots_Potential!$Q$7:$Q$406)</f>
        <v/>
      </c>
      <c r="H158" t="inlineStr">
        <is>
          <t>O1193</t>
        </is>
      </c>
      <c r="I158" s="177">
        <f>INDEX(Hotspots_Potential!$Q$7:$Q$406,MATCH(H158,Hotspots_Potential!$B$7:$B$406,0))</f>
        <v/>
      </c>
    </row>
    <row r="159" ht="15" customHeight="1" s="94">
      <c r="A159" t="n">
        <v>155</v>
      </c>
      <c r="B159" t="inlineStr">
        <is>
          <t>Berufsfachschule für Sozialwesen, der Europäisches Bildungswerk für Beruf und Gesellschaft gemeinnützige GmbH (Schule in freier Trägerschaft)</t>
        </is>
      </c>
      <c r="C159" t="inlineStr">
        <is>
          <t>Hohmannstraße 7, 04129 Leipzig</t>
        </is>
      </c>
      <c r="D159" t="inlineStr">
        <is>
          <t>Leipzig</t>
        </is>
      </c>
      <c r="E159">
        <f>COUNTIF(Hotspots_Potential!$D$7:$D$406,B159)</f>
        <v/>
      </c>
      <c r="F159">
        <f>SUMIF(Hotspots_Potential!$D$7:$D$406,B159,Hotspots_Potential!$J$7:$J$406)</f>
        <v/>
      </c>
      <c r="G159" s="177">
        <f>SUMIF(Hotspots_Potential!$D$7:$D$406,B159,Hotspots_Potential!$Q$7:$Q$406)</f>
        <v/>
      </c>
      <c r="H159" t="inlineStr">
        <is>
          <t>O1406</t>
        </is>
      </c>
      <c r="I159" s="177">
        <f>INDEX(Hotspots_Potential!$Q$7:$Q$406,MATCH(H159,Hotspots_Potential!$B$7:$B$406,0))</f>
        <v/>
      </c>
    </row>
    <row r="160" ht="15" customHeight="1" s="94">
      <c r="A160" t="n">
        <v>156</v>
      </c>
      <c r="B160" t="inlineStr">
        <is>
          <t>Kurt-Masur-Schule - Grundschule der Stadt Leipzig</t>
        </is>
      </c>
      <c r="C160" t="inlineStr">
        <is>
          <t>Scharnhorststraße 24, 04275 Leipzig</t>
        </is>
      </c>
      <c r="D160" t="inlineStr">
        <is>
          <t>Leipzig</t>
        </is>
      </c>
      <c r="E160">
        <f>COUNTIF(Hotspots_Potential!$D$7:$D$406,B160)</f>
        <v/>
      </c>
      <c r="F160">
        <f>SUMIF(Hotspots_Potential!$D$7:$D$406,B160,Hotspots_Potential!$J$7:$J$406)</f>
        <v/>
      </c>
      <c r="G160" s="177">
        <f>SUMIF(Hotspots_Potential!$D$7:$D$406,B160,Hotspots_Potential!$Q$7:$Q$406)</f>
        <v/>
      </c>
      <c r="H160" t="inlineStr">
        <is>
          <t>O1589</t>
        </is>
      </c>
      <c r="I160" s="177">
        <f>INDEX(Hotspots_Potential!$Q$7:$Q$406,MATCH(H160,Hotspots_Potential!$B$7:$B$406,0))</f>
        <v/>
      </c>
    </row>
    <row r="161" ht="15" customHeight="1" s="94">
      <c r="A161" t="n">
        <v>157</v>
      </c>
      <c r="B161" t="inlineStr">
        <is>
          <t>Schule mit dem Förderschwerpunkt geistige Entwicklung Schloss Schönefeld (Schule in freier Trägerschaft)</t>
        </is>
      </c>
      <c r="C161" t="inlineStr">
        <is>
          <t>Zeumerstraße 1, 04347 Leipzig</t>
        </is>
      </c>
      <c r="D161" t="inlineStr">
        <is>
          <t>Leipzig</t>
        </is>
      </c>
      <c r="E161">
        <f>COUNTIF(Hotspots_Potential!$D$7:$D$406,B161)</f>
        <v/>
      </c>
      <c r="F161">
        <f>SUMIF(Hotspots_Potential!$D$7:$D$406,B161,Hotspots_Potential!$J$7:$J$406)</f>
        <v/>
      </c>
      <c r="G161" s="177">
        <f>SUMIF(Hotspots_Potential!$D$7:$D$406,B161,Hotspots_Potential!$Q$7:$Q$406)</f>
        <v/>
      </c>
      <c r="H161" t="inlineStr">
        <is>
          <t>O1791</t>
        </is>
      </c>
      <c r="I161" s="177">
        <f>INDEX(Hotspots_Potential!$Q$7:$Q$406,MATCH(H161,Hotspots_Potential!$B$7:$B$406,0))</f>
        <v/>
      </c>
    </row>
    <row r="162" ht="15" customHeight="1" s="94">
      <c r="A162" t="n">
        <v>158</v>
      </c>
      <c r="B162" t="inlineStr">
        <is>
          <t>Regenbogenschule - Grundschule der Stadt Taucha</t>
        </is>
      </c>
      <c r="C162" t="inlineStr">
        <is>
          <t>Rudolf-Breitscheid-Straße 1, 04425 Taucha</t>
        </is>
      </c>
      <c r="D162" t="inlineStr">
        <is>
          <t>Taucha</t>
        </is>
      </c>
      <c r="E162">
        <f>COUNTIF(Hotspots_Potential!$D$7:$D$406,B162)</f>
        <v/>
      </c>
      <c r="F162">
        <f>SUMIF(Hotspots_Potential!$D$7:$D$406,B162,Hotspots_Potential!$J$7:$J$406)</f>
        <v/>
      </c>
      <c r="G162" s="177">
        <f>SUMIF(Hotspots_Potential!$D$7:$D$406,B162,Hotspots_Potential!$Q$7:$Q$406)</f>
        <v/>
      </c>
      <c r="H162" t="inlineStr">
        <is>
          <t>O2152</t>
        </is>
      </c>
      <c r="I162" s="177">
        <f>INDEX(Hotspots_Potential!$Q$7:$Q$406,MATCH(H162,Hotspots_Potential!$B$7:$B$406,0))</f>
        <v/>
      </c>
    </row>
    <row r="163" ht="15" customHeight="1" s="94">
      <c r="A163" t="n">
        <v>159</v>
      </c>
      <c r="B163" t="inlineStr">
        <is>
          <t>Fachoberschule mit den Fachrichtungen Gesundheit und Soziales, Gestaltung und Wirtschaft und Verwaltung der Privaten Schule IBB gGmbH Dresden (Schule in freier Trägerschaft)</t>
        </is>
      </c>
      <c r="C163" t="inlineStr">
        <is>
          <t>Schumannstraße 21, 01307 Dresden</t>
        </is>
      </c>
      <c r="D163" t="inlineStr">
        <is>
          <t>Dresden</t>
        </is>
      </c>
      <c r="E163">
        <f>COUNTIF(Hotspots_Potential!$D$7:$D$406,B163)</f>
        <v/>
      </c>
      <c r="F163">
        <f>SUMIF(Hotspots_Potential!$D$7:$D$406,B163,Hotspots_Potential!$J$7:$J$406)</f>
        <v/>
      </c>
      <c r="G163" s="177">
        <f>SUMIF(Hotspots_Potential!$D$7:$D$406,B163,Hotspots_Potential!$Q$7:$Q$406)</f>
        <v/>
      </c>
      <c r="H163" t="inlineStr">
        <is>
          <t>O0700</t>
        </is>
      </c>
      <c r="I163" s="177">
        <f>INDEX(Hotspots_Potential!$Q$7:$Q$406,MATCH(H163,Hotspots_Potential!$B$7:$B$406,0))</f>
        <v/>
      </c>
    </row>
    <row r="164" ht="15" customHeight="1" s="94">
      <c r="A164" t="n">
        <v>160</v>
      </c>
      <c r="B164" t="inlineStr">
        <is>
          <t>Julius-Adolph-Stöckhardt-Gymnasium, Freie Fachoberschule (Schule in freier Trägerschaft)</t>
        </is>
      </c>
      <c r="C164" t="inlineStr">
        <is>
          <t>Rathausstraße 7, 09111 Chemnitz</t>
        </is>
      </c>
      <c r="D164" t="inlineStr">
        <is>
          <t>Chemnitz</t>
        </is>
      </c>
      <c r="E164">
        <f>COUNTIF(Hotspots_Potential!$D$7:$D$406,B164)</f>
        <v/>
      </c>
      <c r="F164">
        <f>SUMIF(Hotspots_Potential!$D$7:$D$406,B164,Hotspots_Potential!$J$7:$J$406)</f>
        <v/>
      </c>
      <c r="G164" s="177">
        <f>SUMIF(Hotspots_Potential!$D$7:$D$406,B164,Hotspots_Potential!$Q$7:$Q$406)</f>
        <v/>
      </c>
      <c r="H164" t="inlineStr">
        <is>
          <t>O0212</t>
        </is>
      </c>
      <c r="I164" s="177">
        <f>INDEX(Hotspots_Potential!$Q$7:$Q$406,MATCH(H164,Hotspots_Potential!$B$7:$B$406,0))</f>
        <v/>
      </c>
    </row>
    <row r="165" ht="15" customHeight="1" s="94">
      <c r="A165" t="n">
        <v>161</v>
      </c>
      <c r="B165" t="inlineStr">
        <is>
          <t>14. Grundschule Dresden "Im Schweizer Viertel"</t>
        </is>
      </c>
      <c r="C165" t="inlineStr">
        <is>
          <t>Schweizer Straße 7, 01069 Dresden</t>
        </is>
      </c>
      <c r="D165" t="inlineStr">
        <is>
          <t>Dresden</t>
        </is>
      </c>
      <c r="E165">
        <f>COUNTIF(Hotspots_Potential!$D$7:$D$406,B165)</f>
        <v/>
      </c>
      <c r="F165">
        <f>SUMIF(Hotspots_Potential!$D$7:$D$406,B165,Hotspots_Potential!$J$7:$J$406)</f>
        <v/>
      </c>
      <c r="G165" s="177">
        <f>SUMIF(Hotspots_Potential!$D$7:$D$406,B165,Hotspots_Potential!$Q$7:$Q$406)</f>
        <v/>
      </c>
      <c r="H165" t="inlineStr">
        <is>
          <t>O0366</t>
        </is>
      </c>
      <c r="I165" s="177">
        <f>INDEX(Hotspots_Potential!$Q$7:$Q$406,MATCH(H165,Hotspots_Potential!$B$7:$B$406,0))</f>
        <v/>
      </c>
    </row>
    <row r="166" ht="15" customHeight="1" s="94">
      <c r="A166" t="n">
        <v>162</v>
      </c>
      <c r="B166" t="inlineStr">
        <is>
          <t>Rahn Education Musikalisch-Sportliches Gymnasium (Schule in freier Trägerschaft)</t>
        </is>
      </c>
      <c r="C166" t="inlineStr">
        <is>
          <t>Salomonstraße 10, 04103 Leipzig</t>
        </is>
      </c>
      <c r="D166" t="inlineStr">
        <is>
          <t>Leipzig</t>
        </is>
      </c>
      <c r="E166">
        <f>COUNTIF(Hotspots_Potential!$D$7:$D$406,B166)</f>
        <v/>
      </c>
      <c r="F166">
        <f>SUMIF(Hotspots_Potential!$D$7:$D$406,B166,Hotspots_Potential!$J$7:$J$406)</f>
        <v/>
      </c>
      <c r="G166" s="177">
        <f>SUMIF(Hotspots_Potential!$D$7:$D$406,B166,Hotspots_Potential!$Q$7:$Q$406)</f>
        <v/>
      </c>
      <c r="H166" t="inlineStr">
        <is>
          <t>O1662</t>
        </is>
      </c>
      <c r="I166" s="177">
        <f>INDEX(Hotspots_Potential!$Q$7:$Q$406,MATCH(H166,Hotspots_Potential!$B$7:$B$406,0))</f>
        <v/>
      </c>
    </row>
    <row r="167" ht="15" customHeight="1" s="94">
      <c r="A167" t="n">
        <v>163</v>
      </c>
      <c r="B167" t="inlineStr">
        <is>
          <t>Medizinische Berufsfachschule des Kreiskrankenhauses Torgau "Johann Kentmann" gGmbH Berufsfachschule für Pflegeberufe</t>
        </is>
      </c>
      <c r="C167" t="inlineStr">
        <is>
          <t>Christianistraße 1, 04860 Torgau</t>
        </is>
      </c>
      <c r="D167" t="inlineStr">
        <is>
          <t>Torgau</t>
        </is>
      </c>
      <c r="E167">
        <f>COUNTIF(Hotspots_Potential!$D$7:$D$406,B167)</f>
        <v/>
      </c>
      <c r="F167">
        <f>SUMIF(Hotspots_Potential!$D$7:$D$406,B167,Hotspots_Potential!$J$7:$J$406)</f>
        <v/>
      </c>
      <c r="G167" s="177">
        <f>SUMIF(Hotspots_Potential!$D$7:$D$406,B167,Hotspots_Potential!$Q$7:$Q$406)</f>
        <v/>
      </c>
      <c r="H167" t="inlineStr">
        <is>
          <t>O2164</t>
        </is>
      </c>
      <c r="I167" s="177">
        <f>INDEX(Hotspots_Potential!$Q$7:$Q$406,MATCH(H167,Hotspots_Potential!$B$7:$B$406,0))</f>
        <v/>
      </c>
    </row>
    <row r="168" ht="15" customHeight="1" s="94">
      <c r="A168" t="n">
        <v>164</v>
      </c>
      <c r="B168" t="inlineStr">
        <is>
          <t>Gotthold-Ephraim-Lessing-Grundschule</t>
        </is>
      </c>
      <c r="C168" t="inlineStr">
        <is>
          <t>Reinhardtstraße 6, 09130 Chemnitz</t>
        </is>
      </c>
      <c r="D168" t="inlineStr">
        <is>
          <t>Chemnitz</t>
        </is>
      </c>
      <c r="E168">
        <f>COUNTIF(Hotspots_Potential!$D$7:$D$406,B168)</f>
        <v/>
      </c>
      <c r="F168">
        <f>SUMIF(Hotspots_Potential!$D$7:$D$406,B168,Hotspots_Potential!$J$7:$J$406)</f>
        <v/>
      </c>
      <c r="G168" s="177">
        <f>SUMIF(Hotspots_Potential!$D$7:$D$406,B168,Hotspots_Potential!$Q$7:$Q$406)</f>
        <v/>
      </c>
      <c r="H168" t="inlineStr">
        <is>
          <t>O0190</t>
        </is>
      </c>
      <c r="I168" s="177">
        <f>INDEX(Hotspots_Potential!$Q$7:$Q$406,MATCH(H168,Hotspots_Potential!$B$7:$B$406,0))</f>
        <v/>
      </c>
    </row>
    <row r="169" ht="15" customHeight="1" s="94">
      <c r="A169" t="n">
        <v>165</v>
      </c>
      <c r="B169" t="inlineStr">
        <is>
          <t>Gymnasium Dresden-Bühlau</t>
        </is>
      </c>
      <c r="C169" t="inlineStr">
        <is>
          <t>Quohrener Straße 12, 01324 Dresden</t>
        </is>
      </c>
      <c r="D169" t="inlineStr">
        <is>
          <t>Dresden</t>
        </is>
      </c>
      <c r="E169">
        <f>COUNTIF(Hotspots_Potential!$D$7:$D$406,B169)</f>
        <v/>
      </c>
      <c r="F169">
        <f>SUMIF(Hotspots_Potential!$D$7:$D$406,B169,Hotspots_Potential!$J$7:$J$406)</f>
        <v/>
      </c>
      <c r="G169" s="177">
        <f>SUMIF(Hotspots_Potential!$D$7:$D$406,B169,Hotspots_Potential!$Q$7:$Q$406)</f>
        <v/>
      </c>
      <c r="H169" t="inlineStr">
        <is>
          <t>O0795</t>
        </is>
      </c>
      <c r="I169" s="177">
        <f>INDEX(Hotspots_Potential!$Q$7:$Q$406,MATCH(H169,Hotspots_Potential!$B$7:$B$406,0))</f>
        <v/>
      </c>
    </row>
    <row r="170" ht="15" customHeight="1" s="94">
      <c r="A170" t="n">
        <v>166</v>
      </c>
      <c r="B170" t="inlineStr">
        <is>
          <t>Katholische Krankenpflegeschule des St. Elisabeth-Krankenhauses Leipzig Berufsfachschule für Pflegeberufe (Schule in freier Trägerschaft)</t>
        </is>
      </c>
      <c r="C170" t="inlineStr">
        <is>
          <t>Biedermannstraße 84, 04277 Leipzig</t>
        </is>
      </c>
      <c r="D170" t="inlineStr">
        <is>
          <t>Leipzig</t>
        </is>
      </c>
      <c r="E170">
        <f>COUNTIF(Hotspots_Potential!$D$7:$D$406,B170)</f>
        <v/>
      </c>
      <c r="F170">
        <f>SUMIF(Hotspots_Potential!$D$7:$D$406,B170,Hotspots_Potential!$J$7:$J$406)</f>
        <v/>
      </c>
      <c r="G170" s="177">
        <f>SUMIF(Hotspots_Potential!$D$7:$D$406,B170,Hotspots_Potential!$Q$7:$Q$406)</f>
        <v/>
      </c>
      <c r="H170" t="inlineStr">
        <is>
          <t>O1587</t>
        </is>
      </c>
      <c r="I170" s="177">
        <f>INDEX(Hotspots_Potential!$Q$7:$Q$406,MATCH(H170,Hotspots_Potential!$B$7:$B$406,0))</f>
        <v/>
      </c>
    </row>
    <row r="171" ht="15" customHeight="1" s="94">
      <c r="A171" t="n">
        <v>167</v>
      </c>
      <c r="B171" t="inlineStr">
        <is>
          <t>Berufliches Schulzentrum für Wirtschaft und Verwaltung Chemnitz</t>
        </is>
      </c>
      <c r="C171" t="inlineStr">
        <is>
          <t>Kanzlerstraße 9, 09112 Chemnitz</t>
        </is>
      </c>
      <c r="D171" t="inlineStr">
        <is>
          <t>Chemnitz</t>
        </is>
      </c>
      <c r="E171">
        <f>COUNTIF(Hotspots_Potential!$D$7:$D$406,B171)</f>
        <v/>
      </c>
      <c r="F171">
        <f>SUMIF(Hotspots_Potential!$D$7:$D$406,B171,Hotspots_Potential!$J$7:$J$406)</f>
        <v/>
      </c>
      <c r="G171" s="177">
        <f>SUMIF(Hotspots_Potential!$D$7:$D$406,B171,Hotspots_Potential!$Q$7:$Q$406)</f>
        <v/>
      </c>
      <c r="H171" t="inlineStr">
        <is>
          <t>O0143</t>
        </is>
      </c>
      <c r="I171" s="177">
        <f>INDEX(Hotspots_Potential!$Q$7:$Q$406,MATCH(H171,Hotspots_Potential!$B$7:$B$406,0))</f>
        <v/>
      </c>
    </row>
    <row r="172" ht="15" customHeight="1" s="94">
      <c r="A172" t="n">
        <v>168</v>
      </c>
      <c r="B172" t="inlineStr">
        <is>
          <t>92. Grundschule Dresden "An der Aue"</t>
        </is>
      </c>
      <c r="C172" t="inlineStr">
        <is>
          <t>Großzschachwitzer Straße 29, 01259 Dresden</t>
        </is>
      </c>
      <c r="D172" t="inlineStr">
        <is>
          <t>Dresden</t>
        </is>
      </c>
      <c r="E172">
        <f>COUNTIF(Hotspots_Potential!$D$7:$D$406,B172)</f>
        <v/>
      </c>
      <c r="F172">
        <f>SUMIF(Hotspots_Potential!$D$7:$D$406,B172,Hotspots_Potential!$J$7:$J$406)</f>
        <v/>
      </c>
      <c r="G172" s="177">
        <f>SUMIF(Hotspots_Potential!$D$7:$D$406,B172,Hotspots_Potential!$Q$7:$Q$406)</f>
        <v/>
      </c>
      <c r="H172" t="inlineStr">
        <is>
          <t>O0579</t>
        </is>
      </c>
      <c r="I172" s="177">
        <f>INDEX(Hotspots_Potential!$Q$7:$Q$406,MATCH(H172,Hotspots_Potential!$B$7:$B$406,0))</f>
        <v/>
      </c>
    </row>
    <row r="173" ht="15" customHeight="1" s="94">
      <c r="A173" t="n">
        <v>169</v>
      </c>
      <c r="B173" t="inlineStr">
        <is>
          <t>Berufsfachschule für Pflegeberufe der Ev.-Luth. Diakonissenanstalt Dresden e. V. (Schule in freier Trägerschaft)</t>
        </is>
      </c>
      <c r="C173" t="inlineStr">
        <is>
          <t>Holzhofgasse 29, 01099 Dresden</t>
        </is>
      </c>
      <c r="D173" t="inlineStr">
        <is>
          <t>Dresden</t>
        </is>
      </c>
      <c r="E173">
        <f>COUNTIF(Hotspots_Potential!$D$7:$D$406,B173)</f>
        <v/>
      </c>
      <c r="F173">
        <f>SUMIF(Hotspots_Potential!$D$7:$D$406,B173,Hotspots_Potential!$J$7:$J$406)</f>
        <v/>
      </c>
      <c r="G173" s="177">
        <f>SUMIF(Hotspots_Potential!$D$7:$D$406,B173,Hotspots_Potential!$Q$7:$Q$406)</f>
        <v/>
      </c>
      <c r="H173" t="inlineStr">
        <is>
          <t>O0661</t>
        </is>
      </c>
      <c r="I173" s="177">
        <f>INDEX(Hotspots_Potential!$Q$7:$Q$406,MATCH(H173,Hotspots_Potential!$B$7:$B$406,0))</f>
        <v/>
      </c>
    </row>
    <row r="174" ht="15" customHeight="1" s="94">
      <c r="A174" t="n">
        <v>170</v>
      </c>
      <c r="B174" t="inlineStr">
        <is>
          <t>Freie Montessorischule Huckepack Grundschule (Schule in freier Trägerschaft)</t>
        </is>
      </c>
      <c r="C174" t="inlineStr">
        <is>
          <t>Maria-Montessori-Weg 4, 01309 Dresden</t>
        </is>
      </c>
      <c r="D174" t="inlineStr">
        <is>
          <t>Dresden</t>
        </is>
      </c>
      <c r="E174">
        <f>COUNTIF(Hotspots_Potential!$D$7:$D$406,B174)</f>
        <v/>
      </c>
      <c r="F174">
        <f>SUMIF(Hotspots_Potential!$D$7:$D$406,B174,Hotspots_Potential!$J$7:$J$406)</f>
        <v/>
      </c>
      <c r="G174" s="177">
        <f>SUMIF(Hotspots_Potential!$D$7:$D$406,B174,Hotspots_Potential!$Q$7:$Q$406)</f>
        <v/>
      </c>
      <c r="H174" t="inlineStr">
        <is>
          <t>O0723</t>
        </is>
      </c>
      <c r="I174" s="177">
        <f>INDEX(Hotspots_Potential!$Q$7:$Q$406,MATCH(H174,Hotspots_Potential!$B$7:$B$406,0))</f>
        <v/>
      </c>
    </row>
    <row r="175" ht="15" customHeight="1" s="94">
      <c r="A175" t="n">
        <v>171</v>
      </c>
      <c r="B175" t="inlineStr">
        <is>
          <t>Gymnasium "Dreikönigschule" Dresden</t>
        </is>
      </c>
      <c r="C175" t="inlineStr">
        <is>
          <t>Louisenstraße 42, 01099 Dresden</t>
        </is>
      </c>
      <c r="D175" t="inlineStr">
        <is>
          <t>Dresden</t>
        </is>
      </c>
      <c r="E175">
        <f>COUNTIF(Hotspots_Potential!$D$7:$D$406,B175)</f>
        <v/>
      </c>
      <c r="F175">
        <f>SUMIF(Hotspots_Potential!$D$7:$D$406,B175,Hotspots_Potential!$J$7:$J$406)</f>
        <v/>
      </c>
      <c r="G175" s="177">
        <f>SUMIF(Hotspots_Potential!$D$7:$D$406,B175,Hotspots_Potential!$Q$7:$Q$406)</f>
        <v/>
      </c>
      <c r="H175" t="inlineStr">
        <is>
          <t>O0787</t>
        </is>
      </c>
      <c r="I175" s="177">
        <f>INDEX(Hotspots_Potential!$Q$7:$Q$406,MATCH(H175,Hotspots_Potential!$B$7:$B$406,0))</f>
        <v/>
      </c>
    </row>
    <row r="176" ht="15" customHeight="1" s="94">
      <c r="A176" t="n">
        <v>172</v>
      </c>
      <c r="B176" t="inlineStr">
        <is>
          <t>Pestalozzi-Gymnasium Dresden</t>
        </is>
      </c>
      <c r="C176" t="inlineStr">
        <is>
          <t>Pestalozziplatz 22, 01127 Dresden</t>
        </is>
      </c>
      <c r="D176" t="inlineStr">
        <is>
          <t>Dresden</t>
        </is>
      </c>
      <c r="E176">
        <f>COUNTIF(Hotspots_Potential!$D$7:$D$406,B176)</f>
        <v/>
      </c>
      <c r="F176">
        <f>SUMIF(Hotspots_Potential!$D$7:$D$406,B176,Hotspots_Potential!$J$7:$J$406)</f>
        <v/>
      </c>
      <c r="G176" s="177">
        <f>SUMIF(Hotspots_Potential!$D$7:$D$406,B176,Hotspots_Potential!$Q$7:$Q$406)</f>
        <v/>
      </c>
      <c r="H176" t="inlineStr">
        <is>
          <t>O0910</t>
        </is>
      </c>
      <c r="I176" s="177">
        <f>INDEX(Hotspots_Potential!$Q$7:$Q$406,MATCH(H176,Hotspots_Potential!$B$7:$B$406,0))</f>
        <v/>
      </c>
    </row>
    <row r="177" ht="15" customHeight="1" s="94">
      <c r="A177" t="n">
        <v>173</v>
      </c>
      <c r="B177" t="inlineStr">
        <is>
          <t>Schule Großzschocher - Grundschule der Stadt Leipzig</t>
        </is>
      </c>
      <c r="C177" t="inlineStr">
        <is>
          <t>Arthur-Nagel-Straße 2, 04249 Leipzig</t>
        </is>
      </c>
      <c r="D177" t="inlineStr">
        <is>
          <t>Leipzig</t>
        </is>
      </c>
      <c r="E177">
        <f>COUNTIF(Hotspots_Potential!$D$7:$D$406,B177)</f>
        <v/>
      </c>
      <c r="F177">
        <f>SUMIF(Hotspots_Potential!$D$7:$D$406,B177,Hotspots_Potential!$J$7:$J$406)</f>
        <v/>
      </c>
      <c r="G177" s="177">
        <f>SUMIF(Hotspots_Potential!$D$7:$D$406,B177,Hotspots_Potential!$Q$7:$Q$406)</f>
        <v/>
      </c>
      <c r="H177" t="inlineStr">
        <is>
          <t>O1688</t>
        </is>
      </c>
      <c r="I177" s="177">
        <f>INDEX(Hotspots_Potential!$Q$7:$Q$406,MATCH(H177,Hotspots_Potential!$B$7:$B$406,0))</f>
        <v/>
      </c>
    </row>
    <row r="178" ht="15" customHeight="1" s="94">
      <c r="A178" t="n">
        <v>174</v>
      </c>
      <c r="B178" t="inlineStr">
        <is>
          <t>Universitätsklinikum Leipzig AöR Berufsfachschule für Pflegehilfe (Schule in freier Trägerschaft)</t>
        </is>
      </c>
      <c r="C178" t="inlineStr">
        <is>
          <t>Richterstraße 9-11, 04105 Leipzig</t>
        </is>
      </c>
      <c r="D178" t="inlineStr">
        <is>
          <t>Leipzig</t>
        </is>
      </c>
      <c r="E178">
        <f>COUNTIF(Hotspots_Potential!$D$7:$D$406,B178)</f>
        <v/>
      </c>
      <c r="F178">
        <f>SUMIF(Hotspots_Potential!$D$7:$D$406,B178,Hotspots_Potential!$J$7:$J$406)</f>
        <v/>
      </c>
      <c r="G178" s="177">
        <f>SUMIF(Hotspots_Potential!$D$7:$D$406,B178,Hotspots_Potential!$Q$7:$Q$406)</f>
        <v/>
      </c>
      <c r="H178" t="inlineStr">
        <is>
          <t>O1830</t>
        </is>
      </c>
      <c r="I178" s="177">
        <f>INDEX(Hotspots_Potential!$Q$7:$Q$406,MATCH(H178,Hotspots_Potential!$B$7:$B$406,0))</f>
        <v/>
      </c>
    </row>
    <row r="179" ht="15" customHeight="1" s="94">
      <c r="A179" t="n">
        <v>175</v>
      </c>
      <c r="B179" t="inlineStr">
        <is>
          <t>Werner-Vogel-Schulzentrum Grundschule (Schule in freier Trägerschaft)</t>
        </is>
      </c>
      <c r="C179" t="inlineStr">
        <is>
          <t>Hans-Marchwitza-Straße 12, 04279 Leipzig</t>
        </is>
      </c>
      <c r="D179" t="inlineStr">
        <is>
          <t>Leipzig</t>
        </is>
      </c>
      <c r="E179">
        <f>COUNTIF(Hotspots_Potential!$D$7:$D$406,B179)</f>
        <v/>
      </c>
      <c r="F179">
        <f>SUMIF(Hotspots_Potential!$D$7:$D$406,B179,Hotspots_Potential!$J$7:$J$406)</f>
        <v/>
      </c>
      <c r="G179" s="177">
        <f>SUMIF(Hotspots_Potential!$D$7:$D$406,B179,Hotspots_Potential!$Q$7:$Q$406)</f>
        <v/>
      </c>
      <c r="H179" t="inlineStr">
        <is>
          <t>O1834</t>
        </is>
      </c>
      <c r="I179" s="177">
        <f>INDEX(Hotspots_Potential!$Q$7:$Q$406,MATCH(H179,Hotspots_Potential!$B$7:$B$406,0))</f>
        <v/>
      </c>
    </row>
    <row r="180" ht="15" customHeight="1" s="94">
      <c r="A180" t="n">
        <v>176</v>
      </c>
      <c r="B180" t="inlineStr">
        <is>
          <t>Grundschule an der Weinau Zittau</t>
        </is>
      </c>
      <c r="C180" t="inlineStr">
        <is>
          <t>Weinauallee 1, 02763 Zittau</t>
        </is>
      </c>
      <c r="D180" t="inlineStr">
        <is>
          <t>Zittau</t>
        </is>
      </c>
      <c r="E180">
        <f>COUNTIF(Hotspots_Potential!$D$7:$D$406,B180)</f>
        <v/>
      </c>
      <c r="F180">
        <f>SUMIF(Hotspots_Potential!$D$7:$D$406,B180,Hotspots_Potential!$J$7:$J$406)</f>
        <v/>
      </c>
      <c r="G180" s="177">
        <f>SUMIF(Hotspots_Potential!$D$7:$D$406,B180,Hotspots_Potential!$Q$7:$Q$406)</f>
        <v/>
      </c>
      <c r="H180" t="inlineStr">
        <is>
          <t>O2234</t>
        </is>
      </c>
      <c r="I180" s="177">
        <f>INDEX(Hotspots_Potential!$Q$7:$Q$406,MATCH(H180,Hotspots_Potential!$B$7:$B$406,0))</f>
        <v/>
      </c>
    </row>
    <row r="181" ht="15" customHeight="1" s="94">
      <c r="A181" t="n">
        <v>177</v>
      </c>
      <c r="B181" t="inlineStr">
        <is>
          <t>AHFGrundschule Leipzig (Schule in freier Trägerschaft)</t>
        </is>
      </c>
      <c r="C181" t="inlineStr">
        <is>
          <t>Puschstraße 9, 04103 Leipzig</t>
        </is>
      </c>
      <c r="D181" t="inlineStr">
        <is>
          <t>Leipzig</t>
        </is>
      </c>
      <c r="E181">
        <f>COUNTIF(Hotspots_Potential!$D$7:$D$406,B181)</f>
        <v/>
      </c>
      <c r="F181">
        <f>SUMIF(Hotspots_Potential!$D$7:$D$406,B181,Hotspots_Potential!$J$7:$J$406)</f>
        <v/>
      </c>
      <c r="G181" s="177">
        <f>SUMIF(Hotspots_Potential!$D$7:$D$406,B181,Hotspots_Potential!$Q$7:$Q$406)</f>
        <v/>
      </c>
      <c r="H181" t="inlineStr">
        <is>
          <t>O1303</t>
        </is>
      </c>
      <c r="I181" s="177">
        <f>INDEX(Hotspots_Potential!$Q$7:$Q$406,MATCH(H181,Hotspots_Potential!$B$7:$B$406,0))</f>
        <v/>
      </c>
    </row>
    <row r="182" ht="15" customHeight="1" s="94">
      <c r="A182" t="n">
        <v>178</v>
      </c>
      <c r="B182" t="inlineStr">
        <is>
          <t>Dr.-Salvador-Allende-Oberschule Bautzen</t>
        </is>
      </c>
      <c r="C182" t="inlineStr">
        <is>
          <t>Dr.-Salvador-Allende-Straße 52, 02625 Bautzen</t>
        </is>
      </c>
      <c r="D182" t="inlineStr">
        <is>
          <t>Bautzen</t>
        </is>
      </c>
      <c r="E182">
        <f>COUNTIF(Hotspots_Potential!$D$7:$D$406,B182)</f>
        <v/>
      </c>
      <c r="F182">
        <f>SUMIF(Hotspots_Potential!$D$7:$D$406,B182,Hotspots_Potential!$J$7:$J$406)</f>
        <v/>
      </c>
      <c r="G182" s="177">
        <f>SUMIF(Hotspots_Potential!$D$7:$D$406,B182,Hotspots_Potential!$Q$7:$Q$406)</f>
        <v/>
      </c>
      <c r="H182" t="inlineStr">
        <is>
          <t>O0043</t>
        </is>
      </c>
      <c r="I182" s="177">
        <f>INDEX(Hotspots_Potential!$Q$7:$Q$406,MATCH(H182,Hotspots_Potential!$B$7:$B$406,0))</f>
        <v/>
      </c>
    </row>
    <row r="183" ht="15" customHeight="1" s="94">
      <c r="A183" t="n">
        <v>179</v>
      </c>
      <c r="B183" t="inlineStr">
        <is>
          <t>Oberschule Bischofswerda</t>
        </is>
      </c>
      <c r="C183" t="inlineStr">
        <is>
          <t>Kirchstraße 29, 01877 Bischofswerda</t>
        </is>
      </c>
      <c r="D183" t="inlineStr">
        <is>
          <t>Bischofswerda</t>
        </is>
      </c>
      <c r="E183">
        <f>COUNTIF(Hotspots_Potential!$D$7:$D$406,B183)</f>
        <v/>
      </c>
      <c r="F183">
        <f>SUMIF(Hotspots_Potential!$D$7:$D$406,B183,Hotspots_Potential!$J$7:$J$406)</f>
        <v/>
      </c>
      <c r="G183" s="177">
        <f>SUMIF(Hotspots_Potential!$D$7:$D$406,B183,Hotspots_Potential!$Q$7:$Q$406)</f>
        <v/>
      </c>
      <c r="H183" t="inlineStr">
        <is>
          <t>O0093</t>
        </is>
      </c>
      <c r="I183" s="177">
        <f>INDEX(Hotspots_Potential!$Q$7:$Q$406,MATCH(H183,Hotspots_Potential!$B$7:$B$406,0))</f>
        <v/>
      </c>
    </row>
    <row r="184" ht="15" customHeight="1" s="94">
      <c r="A184" t="n">
        <v>180</v>
      </c>
      <c r="B184" t="inlineStr">
        <is>
          <t>Berufliches Schulzentrum für Technik I Industrieschule</t>
        </is>
      </c>
      <c r="C184" t="inlineStr">
        <is>
          <t>Park der Opfer des Faschismus 1, 09111 Chemnitz</t>
        </is>
      </c>
      <c r="D184" t="inlineStr">
        <is>
          <t>Chemnitz</t>
        </is>
      </c>
      <c r="E184">
        <f>COUNTIF(Hotspots_Potential!$D$7:$D$406,B184)</f>
        <v/>
      </c>
      <c r="F184">
        <f>SUMIF(Hotspots_Potential!$D$7:$D$406,B184,Hotspots_Potential!$J$7:$J$406)</f>
        <v/>
      </c>
      <c r="G184" s="177">
        <f>SUMIF(Hotspots_Potential!$D$7:$D$406,B184,Hotspots_Potential!$Q$7:$Q$406)</f>
        <v/>
      </c>
      <c r="H184" t="inlineStr">
        <is>
          <t>O0140</t>
        </is>
      </c>
      <c r="I184" s="177">
        <f>INDEX(Hotspots_Potential!$Q$7:$Q$406,MATCH(H184,Hotspots_Potential!$B$7:$B$406,0))</f>
        <v/>
      </c>
    </row>
    <row r="185" ht="15" customHeight="1" s="94">
      <c r="A185" t="n">
        <v>181</v>
      </c>
      <c r="B185" t="inlineStr">
        <is>
          <t>Geschwister-Scholl-Gymnasium Freiberg</t>
        </is>
      </c>
      <c r="C185" t="inlineStr">
        <is>
          <t>Geschwister-Scholl-Straße 1, 09599 Freiberg</t>
        </is>
      </c>
      <c r="D185" t="inlineStr">
        <is>
          <t>Freiberg</t>
        </is>
      </c>
      <c r="E185">
        <f>COUNTIF(Hotspots_Potential!$D$7:$D$406,B185)</f>
        <v/>
      </c>
      <c r="F185">
        <f>SUMIF(Hotspots_Potential!$D$7:$D$406,B185,Hotspots_Potential!$J$7:$J$406)</f>
        <v/>
      </c>
      <c r="G185" s="177">
        <f>SUMIF(Hotspots_Potential!$D$7:$D$406,B185,Hotspots_Potential!$Q$7:$Q$406)</f>
        <v/>
      </c>
      <c r="H185" t="inlineStr">
        <is>
          <t>O1055</t>
        </is>
      </c>
      <c r="I185" s="177">
        <f>INDEX(Hotspots_Potential!$Q$7:$Q$406,MATCH(H185,Hotspots_Potential!$B$7:$B$406,0))</f>
        <v/>
      </c>
    </row>
    <row r="186" ht="15" customHeight="1" s="94">
      <c r="A186" t="n">
        <v>182</v>
      </c>
      <c r="B186" t="inlineStr">
        <is>
          <t>Grundschule "Bruno Gleißberg" Heidenau</t>
        </is>
      </c>
      <c r="C186" t="inlineStr">
        <is>
          <t>Ernst-Schneller-Straße 12, 01809 Heidenau</t>
        </is>
      </c>
      <c r="D186" t="inlineStr">
        <is>
          <t>Heidenau</t>
        </is>
      </c>
      <c r="E186">
        <f>COUNTIF(Hotspots_Potential!$D$7:$D$406,B186)</f>
        <v/>
      </c>
      <c r="F186">
        <f>SUMIF(Hotspots_Potential!$D$7:$D$406,B186,Hotspots_Potential!$J$7:$J$406)</f>
        <v/>
      </c>
      <c r="G186" s="177">
        <f>SUMIF(Hotspots_Potential!$D$7:$D$406,B186,Hotspots_Potential!$Q$7:$Q$406)</f>
        <v/>
      </c>
      <c r="H186" t="inlineStr">
        <is>
          <t>O1181</t>
        </is>
      </c>
      <c r="I186" s="177">
        <f>INDEX(Hotspots_Potential!$Q$7:$Q$406,MATCH(H186,Hotspots_Potential!$B$7:$B$406,0))</f>
        <v/>
      </c>
    </row>
    <row r="187" ht="15" customHeight="1" s="94">
      <c r="A187" t="n">
        <v>183</v>
      </c>
      <c r="B187" t="inlineStr">
        <is>
          <t>Grundschule "Am Park" Hoyerswerda</t>
        </is>
      </c>
      <c r="C187" t="inlineStr">
        <is>
          <t>Schulstraße 2, 02977 Hoyerswerda</t>
        </is>
      </c>
      <c r="D187" t="inlineStr">
        <is>
          <t>Hoyerswerda</t>
        </is>
      </c>
      <c r="E187">
        <f>COUNTIF(Hotspots_Potential!$D$7:$D$406,B187)</f>
        <v/>
      </c>
      <c r="F187">
        <f>SUMIF(Hotspots_Potential!$D$7:$D$406,B187,Hotspots_Potential!$J$7:$J$406)</f>
        <v/>
      </c>
      <c r="G187" s="177">
        <f>SUMIF(Hotspots_Potential!$D$7:$D$406,B187,Hotspots_Potential!$Q$7:$Q$406)</f>
        <v/>
      </c>
      <c r="H187" t="inlineStr">
        <is>
          <t>O1217</t>
        </is>
      </c>
      <c r="I187" s="177">
        <f>INDEX(Hotspots_Potential!$Q$7:$Q$406,MATCH(H187,Hotspots_Potential!$B$7:$B$406,0))</f>
        <v/>
      </c>
    </row>
    <row r="188" ht="15" customHeight="1" s="94">
      <c r="A188" t="n">
        <v>184</v>
      </c>
      <c r="B188" t="inlineStr">
        <is>
          <t>Berufsschule der Berufsbildungswerk Leipzig für Hör- und Sprachgeschädigte gGmbH (Schule in freier Trägerschaft)</t>
        </is>
      </c>
      <c r="C188" t="inlineStr">
        <is>
          <t>Knautnaundorfer Straße 4, 04249 Leipzig</t>
        </is>
      </c>
      <c r="D188" t="inlineStr">
        <is>
          <t>Leipzig</t>
        </is>
      </c>
      <c r="E188">
        <f>COUNTIF(Hotspots_Potential!$D$7:$D$406,B188)</f>
        <v/>
      </c>
      <c r="F188">
        <f>SUMIF(Hotspots_Potential!$D$7:$D$406,B188,Hotspots_Potential!$J$7:$J$406)</f>
        <v/>
      </c>
      <c r="G188" s="177">
        <f>SUMIF(Hotspots_Potential!$D$7:$D$406,B188,Hotspots_Potential!$Q$7:$Q$406)</f>
        <v/>
      </c>
      <c r="H188" t="inlineStr">
        <is>
          <t>O1408</t>
        </is>
      </c>
      <c r="I188" s="177">
        <f>INDEX(Hotspots_Potential!$Q$7:$Q$406,MATCH(H188,Hotspots_Potential!$B$7:$B$406,0))</f>
        <v/>
      </c>
    </row>
    <row r="189" ht="15" customHeight="1" s="94">
      <c r="A189" t="n">
        <v>185</v>
      </c>
      <c r="B189" t="inlineStr">
        <is>
          <t>Johanna-Moosdorf-Schule - Gymnasium der Stadt Leipzig</t>
        </is>
      </c>
      <c r="C189" t="inlineStr">
        <is>
          <t>Philipp-Rosenthal-Straße 61-63, 04103 Leipzig</t>
        </is>
      </c>
      <c r="D189" t="inlineStr">
        <is>
          <t>Leipzig</t>
        </is>
      </c>
      <c r="E189">
        <f>COUNTIF(Hotspots_Potential!$D$7:$D$406,B189)</f>
        <v/>
      </c>
      <c r="F189">
        <f>SUMIF(Hotspots_Potential!$D$7:$D$406,B189,Hotspots_Potential!$J$7:$J$406)</f>
        <v/>
      </c>
      <c r="G189" s="177">
        <f>SUMIF(Hotspots_Potential!$D$7:$D$406,B189,Hotspots_Potential!$Q$7:$Q$406)</f>
        <v/>
      </c>
      <c r="H189" t="inlineStr">
        <is>
          <t>O1574</t>
        </is>
      </c>
      <c r="I189" s="177">
        <f>INDEX(Hotspots_Potential!$Q$7:$Q$406,MATCH(H189,Hotspots_Potential!$B$7:$B$406,0))</f>
        <v/>
      </c>
    </row>
    <row r="190" ht="15" customHeight="1" s="94">
      <c r="A190" t="n">
        <v>186</v>
      </c>
      <c r="B190" t="inlineStr">
        <is>
          <t>Wolfgang-Mutzeck-Schule, Schule für Erziehungshilfe mit dem Förderschwerpunkt emotionale und soziale Entwicklung (Schule in freier Trägerschaft)</t>
        </is>
      </c>
      <c r="C190" t="inlineStr">
        <is>
          <t>Markranstädter Straße 9, 04229 Leipzig</t>
        </is>
      </c>
      <c r="D190" t="inlineStr">
        <is>
          <t>Leipzig</t>
        </is>
      </c>
      <c r="E190">
        <f>COUNTIF(Hotspots_Potential!$D$7:$D$406,B190)</f>
        <v/>
      </c>
      <c r="F190">
        <f>SUMIF(Hotspots_Potential!$D$7:$D$406,B190,Hotspots_Potential!$J$7:$J$406)</f>
        <v/>
      </c>
      <c r="G190" s="177">
        <f>SUMIF(Hotspots_Potential!$D$7:$D$406,B190,Hotspots_Potential!$Q$7:$Q$406)</f>
        <v/>
      </c>
      <c r="H190" t="inlineStr">
        <is>
          <t>O1844</t>
        </is>
      </c>
      <c r="I190" s="177">
        <f>INDEX(Hotspots_Potential!$Q$7:$Q$406,MATCH(H190,Hotspots_Potential!$B$7:$B$406,0))</f>
        <v/>
      </c>
    </row>
    <row r="191" ht="15" customHeight="1" s="94">
      <c r="A191" t="n">
        <v>187</v>
      </c>
      <c r="B191" t="inlineStr">
        <is>
          <t>Bischöfliche Maria-Montessori-Grundschule Bautzen (Schule in freier Trägerschaft)</t>
        </is>
      </c>
      <c r="C191" t="inlineStr">
        <is>
          <t>Tzschirnerstraße 12, 02625 Bautzen</t>
        </is>
      </c>
      <c r="D191" t="inlineStr">
        <is>
          <t>Bautzen</t>
        </is>
      </c>
      <c r="E191">
        <f>COUNTIF(Hotspots_Potential!$D$7:$D$406,B191)</f>
        <v/>
      </c>
      <c r="F191">
        <f>SUMIF(Hotspots_Potential!$D$7:$D$406,B191,Hotspots_Potential!$J$7:$J$406)</f>
        <v/>
      </c>
      <c r="G191" s="177">
        <f>SUMIF(Hotspots_Potential!$D$7:$D$406,B191,Hotspots_Potential!$Q$7:$Q$406)</f>
        <v/>
      </c>
      <c r="H191" t="inlineStr">
        <is>
          <t>O0039</t>
        </is>
      </c>
      <c r="I191" s="177">
        <f>INDEX(Hotspots_Potential!$Q$7:$Q$406,MATCH(H191,Hotspots_Potential!$B$7:$B$406,0))</f>
        <v/>
      </c>
    </row>
    <row r="192" ht="15" customHeight="1" s="94">
      <c r="A192" t="n">
        <v>188</v>
      </c>
      <c r="B192" t="inlineStr">
        <is>
          <t>Berufliches Schulzentrum für Technik II Handwerkerschule</t>
        </is>
      </c>
      <c r="C192" t="inlineStr">
        <is>
          <t>Schloßstraße 3, 09111 Chemnitz</t>
        </is>
      </c>
      <c r="D192" t="inlineStr">
        <is>
          <t>Chemnitz</t>
        </is>
      </c>
      <c r="E192">
        <f>COUNTIF(Hotspots_Potential!$D$7:$D$406,B192)</f>
        <v/>
      </c>
      <c r="F192">
        <f>SUMIF(Hotspots_Potential!$D$7:$D$406,B192,Hotspots_Potential!$J$7:$J$406)</f>
        <v/>
      </c>
      <c r="G192" s="177">
        <f>SUMIF(Hotspots_Potential!$D$7:$D$406,B192,Hotspots_Potential!$Q$7:$Q$406)</f>
        <v/>
      </c>
      <c r="H192" t="inlineStr">
        <is>
          <t>O0141</t>
        </is>
      </c>
      <c r="I192" s="177">
        <f>INDEX(Hotspots_Potential!$Q$7:$Q$406,MATCH(H192,Hotspots_Potential!$B$7:$B$406,0))</f>
        <v/>
      </c>
    </row>
    <row r="193" ht="15" customHeight="1" s="94">
      <c r="A193" t="n">
        <v>189</v>
      </c>
      <c r="B193" t="inlineStr">
        <is>
          <t>Friedrich-Fröbel-Schule, Schule mit dem Förderschwerpunkt Lernen</t>
        </is>
      </c>
      <c r="C193" t="inlineStr">
        <is>
          <t>Reichsstraße 45, 09112 Chemnitz</t>
        </is>
      </c>
      <c r="D193" t="inlineStr">
        <is>
          <t>Chemnitz</t>
        </is>
      </c>
      <c r="E193">
        <f>COUNTIF(Hotspots_Potential!$D$7:$D$406,B193)</f>
        <v/>
      </c>
      <c r="F193">
        <f>SUMIF(Hotspots_Potential!$D$7:$D$406,B193,Hotspots_Potential!$J$7:$J$406)</f>
        <v/>
      </c>
      <c r="G193" s="177">
        <f>SUMIF(Hotspots_Potential!$D$7:$D$406,B193,Hotspots_Potential!$Q$7:$Q$406)</f>
        <v/>
      </c>
      <c r="H193" t="inlineStr">
        <is>
          <t>O0183</t>
        </is>
      </c>
      <c r="I193" s="177">
        <f>INDEX(Hotspots_Potential!$Q$7:$Q$406,MATCH(H193,Hotspots_Potential!$B$7:$B$406,0))</f>
        <v/>
      </c>
    </row>
    <row r="194" ht="15" customHeight="1" s="94">
      <c r="A194" t="n">
        <v>190</v>
      </c>
      <c r="B194" t="inlineStr">
        <is>
          <t>Rudolfschule -Grundschule-</t>
        </is>
      </c>
      <c r="C194" t="inlineStr">
        <is>
          <t>Rudolfstraße 12, 09126 Chemnitz</t>
        </is>
      </c>
      <c r="D194" t="inlineStr">
        <is>
          <t>Chemnitz</t>
        </is>
      </c>
      <c r="E194">
        <f>COUNTIF(Hotspots_Potential!$D$7:$D$406,B194)</f>
        <v/>
      </c>
      <c r="F194">
        <f>SUMIF(Hotspots_Potential!$D$7:$D$406,B194,Hotspots_Potential!$J$7:$J$406)</f>
        <v/>
      </c>
      <c r="G194" s="177">
        <f>SUMIF(Hotspots_Potential!$D$7:$D$406,B194,Hotspots_Potential!$Q$7:$Q$406)</f>
        <v/>
      </c>
      <c r="H194" t="inlineStr">
        <is>
          <t>O0244</t>
        </is>
      </c>
      <c r="I194" s="177">
        <f>INDEX(Hotspots_Potential!$Q$7:$Q$406,MATCH(H194,Hotspots_Potential!$B$7:$B$406,0))</f>
        <v/>
      </c>
    </row>
    <row r="195" ht="15" customHeight="1" s="94">
      <c r="A195" t="n">
        <v>191</v>
      </c>
      <c r="B195" t="inlineStr">
        <is>
          <t>12. Grundschule Dresden</t>
        </is>
      </c>
      <c r="C195" t="inlineStr">
        <is>
          <t>Hebbelstraße 20, 01157 Dresden</t>
        </is>
      </c>
      <c r="D195" t="inlineStr">
        <is>
          <t>Dresden</t>
        </is>
      </c>
      <c r="E195">
        <f>COUNTIF(Hotspots_Potential!$D$7:$D$406,B195)</f>
        <v/>
      </c>
      <c r="F195">
        <f>SUMIF(Hotspots_Potential!$D$7:$D$406,B195,Hotspots_Potential!$J$7:$J$406)</f>
        <v/>
      </c>
      <c r="G195" s="177">
        <f>SUMIF(Hotspots_Potential!$D$7:$D$406,B195,Hotspots_Potential!$Q$7:$Q$406)</f>
        <v/>
      </c>
      <c r="H195" t="inlineStr">
        <is>
          <t>O0350</t>
        </is>
      </c>
      <c r="I195" s="177">
        <f>INDEX(Hotspots_Potential!$Q$7:$Q$406,MATCH(H195,Hotspots_Potential!$B$7:$B$406,0))</f>
        <v/>
      </c>
    </row>
    <row r="196" ht="15" customHeight="1" s="94">
      <c r="A196" t="n">
        <v>192</v>
      </c>
      <c r="B196" t="inlineStr">
        <is>
          <t>144. Grundschule Dresden</t>
        </is>
      </c>
      <c r="C196" t="inlineStr">
        <is>
          <t>Micktner Straße 10, 01139 Dresden</t>
        </is>
      </c>
      <c r="D196" t="inlineStr">
        <is>
          <t>Dresden</t>
        </is>
      </c>
      <c r="E196">
        <f>COUNTIF(Hotspots_Potential!$D$7:$D$406,B196)</f>
        <v/>
      </c>
      <c r="F196">
        <f>SUMIF(Hotspots_Potential!$D$7:$D$406,B196,Hotspots_Potential!$J$7:$J$406)</f>
        <v/>
      </c>
      <c r="G196" s="177">
        <f>SUMIF(Hotspots_Potential!$D$7:$D$406,B196,Hotspots_Potential!$Q$7:$Q$406)</f>
        <v/>
      </c>
      <c r="H196" t="inlineStr">
        <is>
          <t>O0374</t>
        </is>
      </c>
      <c r="I196" s="177">
        <f>INDEX(Hotspots_Potential!$Q$7:$Q$406,MATCH(H196,Hotspots_Potential!$B$7:$B$406,0))</f>
        <v/>
      </c>
    </row>
    <row r="197" ht="15" customHeight="1" s="94">
      <c r="A197" t="n">
        <v>193</v>
      </c>
      <c r="B197" t="inlineStr">
        <is>
          <t>8. Grundschule Dresden</t>
        </is>
      </c>
      <c r="C197" t="inlineStr">
        <is>
          <t>Konkordienstraße 12, 01127 Dresden</t>
        </is>
      </c>
      <c r="D197" t="inlineStr">
        <is>
          <t>Dresden</t>
        </is>
      </c>
      <c r="E197">
        <f>COUNTIF(Hotspots_Potential!$D$7:$D$406,B197)</f>
        <v/>
      </c>
      <c r="F197">
        <f>SUMIF(Hotspots_Potential!$D$7:$D$406,B197,Hotspots_Potential!$J$7:$J$406)</f>
        <v/>
      </c>
      <c r="G197" s="177">
        <f>SUMIF(Hotspots_Potential!$D$7:$D$406,B197,Hotspots_Potential!$Q$7:$Q$406)</f>
        <v/>
      </c>
      <c r="H197" t="inlineStr">
        <is>
          <t>O0549</t>
        </is>
      </c>
      <c r="I197" s="177">
        <f>INDEX(Hotspots_Potential!$Q$7:$Q$406,MATCH(H197,Hotspots_Potential!$B$7:$B$406,0))</f>
        <v/>
      </c>
    </row>
    <row r="198" ht="15" customHeight="1" s="94">
      <c r="A198" t="n">
        <v>194</v>
      </c>
      <c r="B198" t="inlineStr">
        <is>
          <t>93. Grundschule Dresden</t>
        </is>
      </c>
      <c r="C198" t="inlineStr">
        <is>
          <t>Dobritzer Weg 1, 01237 Dresden</t>
        </is>
      </c>
      <c r="D198" t="inlineStr">
        <is>
          <t>Dresden</t>
        </is>
      </c>
      <c r="E198">
        <f>COUNTIF(Hotspots_Potential!$D$7:$D$406,B198)</f>
        <v/>
      </c>
      <c r="F198">
        <f>SUMIF(Hotspots_Potential!$D$7:$D$406,B198,Hotspots_Potential!$J$7:$J$406)</f>
        <v/>
      </c>
      <c r="G198" s="177">
        <f>SUMIF(Hotspots_Potential!$D$7:$D$406,B198,Hotspots_Potential!$Q$7:$Q$406)</f>
        <v/>
      </c>
      <c r="H198" t="inlineStr">
        <is>
          <t>O0580</t>
        </is>
      </c>
      <c r="I198" s="177">
        <f>INDEX(Hotspots_Potential!$Q$7:$Q$406,MATCH(H198,Hotspots_Potential!$B$7:$B$406,0))</f>
        <v/>
      </c>
    </row>
    <row r="199" ht="15" customHeight="1" s="94">
      <c r="A199" t="n">
        <v>195</v>
      </c>
      <c r="B199" t="inlineStr">
        <is>
          <t>Berufliches Schulzentrum für Wirtschaft "Franz Ludwig Gehe"</t>
        </is>
      </c>
      <c r="C199" t="inlineStr">
        <is>
          <t>Freiberger Straße 30, 01159 Dresden</t>
        </is>
      </c>
      <c r="D199" t="inlineStr">
        <is>
          <t>Dresden</t>
        </is>
      </c>
      <c r="E199">
        <f>COUNTIF(Hotspots_Potential!$D$7:$D$406,B199)</f>
        <v/>
      </c>
      <c r="F199">
        <f>SUMIF(Hotspots_Potential!$D$7:$D$406,B199,Hotspots_Potential!$J$7:$J$406)</f>
        <v/>
      </c>
      <c r="G199" s="177">
        <f>SUMIF(Hotspots_Potential!$D$7:$D$406,B199,Hotspots_Potential!$Q$7:$Q$406)</f>
        <v/>
      </c>
      <c r="H199" t="inlineStr">
        <is>
          <t>O0639</t>
        </is>
      </c>
      <c r="I199" s="177">
        <f>INDEX(Hotspots_Potential!$Q$7:$Q$406,MATCH(H199,Hotspots_Potential!$B$7:$B$406,0))</f>
        <v/>
      </c>
    </row>
    <row r="200" ht="15" customHeight="1" s="94">
      <c r="A200" t="n">
        <v>196</v>
      </c>
      <c r="B200" t="inlineStr">
        <is>
          <t>Freie Montessorischule Huckepack e.V. Berufsschule mit zweijährigem Berufsvorbereitungsjahr für Schüler mit dem Förderschwerpunkt geistige Entwicklung (Schule in freier Trägerschaft)</t>
        </is>
      </c>
      <c r="C200" t="inlineStr">
        <is>
          <t>Maria-Montessori-Weg 4, 01309 Dresden</t>
        </is>
      </c>
      <c r="D200" t="inlineStr">
        <is>
          <t>Dresden</t>
        </is>
      </c>
      <c r="E200">
        <f>COUNTIF(Hotspots_Potential!$D$7:$D$406,B200)</f>
        <v/>
      </c>
      <c r="F200">
        <f>SUMIF(Hotspots_Potential!$D$7:$D$406,B200,Hotspots_Potential!$J$7:$J$406)</f>
        <v/>
      </c>
      <c r="G200" s="177">
        <f>SUMIF(Hotspots_Potential!$D$7:$D$406,B200,Hotspots_Potential!$Q$7:$Q$406)</f>
        <v/>
      </c>
      <c r="H200" t="inlineStr">
        <is>
          <t>O0725</t>
        </is>
      </c>
      <c r="I200" s="177">
        <f>INDEX(Hotspots_Potential!$Q$7:$Q$406,MATCH(H200,Hotspots_Potential!$B$7:$B$406,0))</f>
        <v/>
      </c>
    </row>
    <row r="201" ht="15" customHeight="1" s="94">
      <c r="A201" t="n">
        <v>197</v>
      </c>
      <c r="B201" t="inlineStr">
        <is>
          <t>Medizinische Berufsfachschule am Krankenhaus St. Joseph-Stift Dresden (Schule in freier Trägerschaft)</t>
        </is>
      </c>
      <c r="C201" t="inlineStr">
        <is>
          <t>Wintergartenstraße 15-17, 01307 Dresden</t>
        </is>
      </c>
      <c r="D201" t="inlineStr">
        <is>
          <t>Dresden</t>
        </is>
      </c>
      <c r="E201">
        <f>COUNTIF(Hotspots_Potential!$D$7:$D$406,B201)</f>
        <v/>
      </c>
      <c r="F201">
        <f>SUMIF(Hotspots_Potential!$D$7:$D$406,B201,Hotspots_Potential!$J$7:$J$406)</f>
        <v/>
      </c>
      <c r="G201" s="177">
        <f>SUMIF(Hotspots_Potential!$D$7:$D$406,B201,Hotspots_Potential!$Q$7:$Q$406)</f>
        <v/>
      </c>
      <c r="H201" t="inlineStr">
        <is>
          <t>O0893</t>
        </is>
      </c>
      <c r="I201" s="177">
        <f>INDEX(Hotspots_Potential!$Q$7:$Q$406,MATCH(H201,Hotspots_Potential!$B$7:$B$406,0))</f>
        <v/>
      </c>
    </row>
    <row r="202" ht="15" customHeight="1" s="94">
      <c r="A202" t="n">
        <v>198</v>
      </c>
      <c r="B202" t="inlineStr">
        <is>
          <t>St. Franziskus Schule Schulzentrum zur Förderung des Lernens und der geistigen Entwicklung mit dem Förderschwerpunkt Lernen (Schule in freier Trägerschaft)</t>
        </is>
      </c>
      <c r="C202" t="inlineStr">
        <is>
          <t>Dornblüthstraße 31, 01277 Dresden</t>
        </is>
      </c>
      <c r="D202" t="inlineStr">
        <is>
          <t>Dresden</t>
        </is>
      </c>
      <c r="E202">
        <f>COUNTIF(Hotspots_Potential!$D$7:$D$406,B202)</f>
        <v/>
      </c>
      <c r="F202">
        <f>SUMIF(Hotspots_Potential!$D$7:$D$406,B202,Hotspots_Potential!$J$7:$J$406)</f>
        <v/>
      </c>
      <c r="G202" s="177">
        <f>SUMIF(Hotspots_Potential!$D$7:$D$406,B202,Hotspots_Potential!$Q$7:$Q$406)</f>
        <v/>
      </c>
      <c r="H202" t="inlineStr">
        <is>
          <t>O0958</t>
        </is>
      </c>
      <c r="I202" s="177">
        <f>INDEX(Hotspots_Potential!$Q$7:$Q$406,MATCH(H202,Hotspots_Potential!$B$7:$B$406,0))</f>
        <v/>
      </c>
    </row>
    <row r="203" ht="15" customHeight="1" s="94">
      <c r="A203" t="n">
        <v>199</v>
      </c>
      <c r="B203" t="inlineStr">
        <is>
          <t>Förderzentrum Oberland "Albert Schweitzer" Schule mit den Förderschwerpunkten Lernen und emotionale und soziale Entwicklung</t>
        </is>
      </c>
      <c r="C203" t="inlineStr">
        <is>
          <t>Friedrich-Ebert-Straße 27, 02730 Ebersbach-Neugersdorf</t>
        </is>
      </c>
      <c r="D203" t="inlineStr">
        <is>
          <t>Ebersbach-Neugersdorf</t>
        </is>
      </c>
      <c r="E203">
        <f>COUNTIF(Hotspots_Potential!$D$7:$D$406,B203)</f>
        <v/>
      </c>
      <c r="F203">
        <f>SUMIF(Hotspots_Potential!$D$7:$D$406,B203,Hotspots_Potential!$J$7:$J$406)</f>
        <v/>
      </c>
      <c r="G203" s="177">
        <f>SUMIF(Hotspots_Potential!$D$7:$D$406,B203,Hotspots_Potential!$Q$7:$Q$406)</f>
        <v/>
      </c>
      <c r="H203" t="inlineStr">
        <is>
          <t>O1023</t>
        </is>
      </c>
      <c r="I203" s="177">
        <f>INDEX(Hotspots_Potential!$Q$7:$Q$406,MATCH(H203,Hotspots_Potential!$B$7:$B$406,0))</f>
        <v/>
      </c>
    </row>
    <row r="204" ht="15" customHeight="1" s="94">
      <c r="A204" t="n">
        <v>200</v>
      </c>
      <c r="B204" t="inlineStr">
        <is>
          <t>Martin-Rinckart-Gymnasium Eilenburg</t>
        </is>
      </c>
      <c r="C204" t="inlineStr">
        <is>
          <t>Hochhausstraße 49, 04838 Eilenburg</t>
        </is>
      </c>
      <c r="D204" t="inlineStr">
        <is>
          <t>Eilenburg</t>
        </is>
      </c>
      <c r="E204">
        <f>COUNTIF(Hotspots_Potential!$D$7:$D$406,B204)</f>
        <v/>
      </c>
      <c r="F204">
        <f>SUMIF(Hotspots_Potential!$D$7:$D$406,B204,Hotspots_Potential!$J$7:$J$406)</f>
        <v/>
      </c>
      <c r="G204" s="177">
        <f>SUMIF(Hotspots_Potential!$D$7:$D$406,B204,Hotspots_Potential!$Q$7:$Q$406)</f>
        <v/>
      </c>
      <c r="H204" t="inlineStr">
        <is>
          <t>O1031</t>
        </is>
      </c>
      <c r="I204" s="177">
        <f>INDEX(Hotspots_Potential!$Q$7:$Q$406,MATCH(H204,Hotspots_Potential!$B$7:$B$406,0))</f>
        <v/>
      </c>
    </row>
    <row r="205" ht="15" customHeight="1" s="94">
      <c r="A205" t="n">
        <v>201</v>
      </c>
      <c r="B205" t="inlineStr">
        <is>
          <t>Joliot-Curie-Gymnasium Görlitz</t>
        </is>
      </c>
      <c r="C205" t="inlineStr">
        <is>
          <t>Wilhelmsplatz 5, 02826 Görlitz</t>
        </is>
      </c>
      <c r="D205" t="inlineStr">
        <is>
          <t>Görlitz</t>
        </is>
      </c>
      <c r="E205">
        <f>COUNTIF(Hotspots_Potential!$D$7:$D$406,B205)</f>
        <v/>
      </c>
      <c r="F205">
        <f>SUMIF(Hotspots_Potential!$D$7:$D$406,B205,Hotspots_Potential!$J$7:$J$406)</f>
        <v/>
      </c>
      <c r="G205" s="177">
        <f>SUMIF(Hotspots_Potential!$D$7:$D$406,B205,Hotspots_Potential!$Q$7:$Q$406)</f>
        <v/>
      </c>
      <c r="H205" t="inlineStr">
        <is>
          <t>O1158</t>
        </is>
      </c>
      <c r="I205" s="177">
        <f>INDEX(Hotspots_Potential!$Q$7:$Q$406,MATCH(H205,Hotspots_Potential!$B$7:$B$406,0))</f>
        <v/>
      </c>
    </row>
    <row r="206" ht="15" customHeight="1" s="94">
      <c r="A206" t="n">
        <v>202</v>
      </c>
      <c r="B206" t="inlineStr">
        <is>
          <t>Karl-May-Grundschule</t>
        </is>
      </c>
      <c r="C206" t="inlineStr">
        <is>
          <t>Südstraße 16, 09337 Hohenstein-Ernstthal</t>
        </is>
      </c>
      <c r="D206" t="inlineStr">
        <is>
          <t>Hohenstein-Ernstthal</t>
        </is>
      </c>
      <c r="E206">
        <f>COUNTIF(Hotspots_Potential!$D$7:$D$406,B206)</f>
        <v/>
      </c>
      <c r="F206">
        <f>SUMIF(Hotspots_Potential!$D$7:$D$406,B206,Hotspots_Potential!$J$7:$J$406)</f>
        <v/>
      </c>
      <c r="G206" s="177">
        <f>SUMIF(Hotspots_Potential!$D$7:$D$406,B206,Hotspots_Potential!$Q$7:$Q$406)</f>
        <v/>
      </c>
      <c r="H206" t="inlineStr">
        <is>
          <t>O1197</t>
        </is>
      </c>
      <c r="I206" s="177">
        <f>INDEX(Hotspots_Potential!$Q$7:$Q$406,MATCH(H206,Hotspots_Potential!$B$7:$B$406,0))</f>
        <v/>
      </c>
    </row>
    <row r="207" ht="15" customHeight="1" s="94">
      <c r="A207" t="n">
        <v>203</v>
      </c>
      <c r="B207" t="inlineStr">
        <is>
          <t>1. Oberschule Kamenz</t>
        </is>
      </c>
      <c r="C207" t="inlineStr">
        <is>
          <t>Schulplatz 1, 01917 Kamenz</t>
        </is>
      </c>
      <c r="D207" t="inlineStr">
        <is>
          <t>Kamenz</t>
        </is>
      </c>
      <c r="E207">
        <f>COUNTIF(Hotspots_Potential!$D$7:$D$406,B207)</f>
        <v/>
      </c>
      <c r="F207">
        <f>SUMIF(Hotspots_Potential!$D$7:$D$406,B207,Hotspots_Potential!$J$7:$J$406)</f>
        <v/>
      </c>
      <c r="G207" s="177">
        <f>SUMIF(Hotspots_Potential!$D$7:$D$406,B207,Hotspots_Potential!$Q$7:$Q$406)</f>
        <v/>
      </c>
      <c r="H207" t="inlineStr">
        <is>
          <t>O1245</t>
        </is>
      </c>
      <c r="I207" s="177">
        <f>INDEX(Hotspots_Potential!$Q$7:$Q$406,MATCH(H207,Hotspots_Potential!$B$7:$B$406,0))</f>
        <v/>
      </c>
    </row>
    <row r="208" ht="15" customHeight="1" s="94">
      <c r="A208" t="n">
        <v>204</v>
      </c>
      <c r="B208" t="inlineStr">
        <is>
          <t>Friedrich-Schiller-Schule - Gymnasium der Stadt Leipzig</t>
        </is>
      </c>
      <c r="C208" t="inlineStr">
        <is>
          <t>Elsbethstraße 2, 04155 Leipzig</t>
        </is>
      </c>
      <c r="D208" t="inlineStr">
        <is>
          <t>Leipzig</t>
        </is>
      </c>
      <c r="E208">
        <f>COUNTIF(Hotspots_Potential!$D$7:$D$406,B208)</f>
        <v/>
      </c>
      <c r="F208">
        <f>SUMIF(Hotspots_Potential!$D$7:$D$406,B208,Hotspots_Potential!$J$7:$J$406)</f>
        <v/>
      </c>
      <c r="G208" s="177">
        <f>SUMIF(Hotspots_Potential!$D$7:$D$406,B208,Hotspots_Potential!$Q$7:$Q$406)</f>
        <v/>
      </c>
      <c r="H208" t="inlineStr">
        <is>
          <t>O1500</t>
        </is>
      </c>
      <c r="I208" s="177">
        <f>INDEX(Hotspots_Potential!$Q$7:$Q$406,MATCH(H208,Hotspots_Potential!$B$7:$B$406,0))</f>
        <v/>
      </c>
    </row>
    <row r="209" ht="15" customHeight="1" s="94">
      <c r="A209" t="n">
        <v>205</v>
      </c>
      <c r="B209" t="inlineStr">
        <is>
          <t>Neue Nikolaischule - Gymnasium der Stadt Leipzig</t>
        </is>
      </c>
      <c r="C209" t="inlineStr">
        <is>
          <t>Schönbachstraße 17, 04299 Leipzig</t>
        </is>
      </c>
      <c r="D209" t="inlineStr">
        <is>
          <t>Leipzig</t>
        </is>
      </c>
      <c r="E209">
        <f>COUNTIF(Hotspots_Potential!$D$7:$D$406,B209)</f>
        <v/>
      </c>
      <c r="F209">
        <f>SUMIF(Hotspots_Potential!$D$7:$D$406,B209,Hotspots_Potential!$J$7:$J$406)</f>
        <v/>
      </c>
      <c r="G209" s="177">
        <f>SUMIF(Hotspots_Potential!$D$7:$D$406,B209,Hotspots_Potential!$Q$7:$Q$406)</f>
        <v/>
      </c>
      <c r="H209" t="inlineStr">
        <is>
          <t>O1637</t>
        </is>
      </c>
      <c r="I209" s="177">
        <f>INDEX(Hotspots_Potential!$Q$7:$Q$406,MATCH(H209,Hotspots_Potential!$B$7:$B$406,0))</f>
        <v/>
      </c>
    </row>
    <row r="210" ht="15" customHeight="1" s="94">
      <c r="A210" t="n">
        <v>206</v>
      </c>
      <c r="B210" t="inlineStr">
        <is>
          <t>Gutenbergschule Schule mit dem Förderschwerpunkt Lernen</t>
        </is>
      </c>
      <c r="C210" t="inlineStr">
        <is>
          <t>Bautzener Straße 48a, 02906 Niesky</t>
        </is>
      </c>
      <c r="D210" t="inlineStr">
        <is>
          <t>Niesky</t>
        </is>
      </c>
      <c r="E210">
        <f>COUNTIF(Hotspots_Potential!$D$7:$D$406,B210)</f>
        <v/>
      </c>
      <c r="F210">
        <f>SUMIF(Hotspots_Potential!$D$7:$D$406,B210,Hotspots_Potential!$J$7:$J$406)</f>
        <v/>
      </c>
      <c r="G210" s="177">
        <f>SUMIF(Hotspots_Potential!$D$7:$D$406,B210,Hotspots_Potential!$Q$7:$Q$406)</f>
        <v/>
      </c>
      <c r="H210" t="inlineStr">
        <is>
          <t>O1939</t>
        </is>
      </c>
      <c r="I210" s="177">
        <f>INDEX(Hotspots_Potential!$Q$7:$Q$406,MATCH(H210,Hotspots_Potential!$B$7:$B$406,0))</f>
        <v/>
      </c>
    </row>
    <row r="211" ht="15" customHeight="1" s="94">
      <c r="A211" t="n">
        <v>207</v>
      </c>
      <c r="B211" t="inlineStr">
        <is>
          <t>Dr. Hirsch gSchulgmbH Berufsfachschule für Pflegeberufe (Schule in freier Trägerschaft)</t>
        </is>
      </c>
      <c r="C211" t="inlineStr">
        <is>
          <t>Bahnhofstraße 12, 01796 Pirna</t>
        </is>
      </c>
      <c r="D211" t="inlineStr">
        <is>
          <t>Pirna</t>
        </is>
      </c>
      <c r="E211">
        <f>COUNTIF(Hotspots_Potential!$D$7:$D$406,B211)</f>
        <v/>
      </c>
      <c r="F211">
        <f>SUMIF(Hotspots_Potential!$D$7:$D$406,B211,Hotspots_Potential!$J$7:$J$406)</f>
        <v/>
      </c>
      <c r="G211" s="177">
        <f>SUMIF(Hotspots_Potential!$D$7:$D$406,B211,Hotspots_Potential!$Q$7:$Q$406)</f>
        <v/>
      </c>
      <c r="H211" t="inlineStr">
        <is>
          <t>O1981</t>
        </is>
      </c>
      <c r="I211" s="177">
        <f>INDEX(Hotspots_Potential!$Q$7:$Q$406,MATCH(H211,Hotspots_Potential!$B$7:$B$406,0))</f>
        <v/>
      </c>
    </row>
    <row r="212" ht="15" customHeight="1" s="94">
      <c r="A212" t="n">
        <v>208</v>
      </c>
      <c r="B212" t="inlineStr">
        <is>
          <t>Geschwister-Scholl-Gymnasium Taucha</t>
        </is>
      </c>
      <c r="C212" t="inlineStr">
        <is>
          <t>Geschwister-Scholl-Straße 4, 04425 Taucha</t>
        </is>
      </c>
      <c r="D212" t="inlineStr">
        <is>
          <t>Taucha</t>
        </is>
      </c>
      <c r="E212">
        <f>COUNTIF(Hotspots_Potential!$D$7:$D$406,B212)</f>
        <v/>
      </c>
      <c r="F212">
        <f>SUMIF(Hotspots_Potential!$D$7:$D$406,B212,Hotspots_Potential!$J$7:$J$406)</f>
        <v/>
      </c>
      <c r="G212" s="177">
        <f>SUMIF(Hotspots_Potential!$D$7:$D$406,B212,Hotspots_Potential!$Q$7:$Q$406)</f>
        <v/>
      </c>
      <c r="H212" t="inlineStr">
        <is>
          <t>O2144</t>
        </is>
      </c>
      <c r="I212" s="177">
        <f>INDEX(Hotspots_Potential!$Q$7:$Q$406,MATCH(H212,Hotspots_Potential!$B$7:$B$406,0))</f>
        <v/>
      </c>
    </row>
    <row r="213" ht="15" customHeight="1" s="94">
      <c r="A213" t="n">
        <v>209</v>
      </c>
      <c r="B213" t="inlineStr">
        <is>
          <t>Alexander-von-Humboldt-Gymnasium</t>
        </is>
      </c>
      <c r="C213" t="inlineStr">
        <is>
          <t>Alexander-v.-Humboldt-Straße 2/4, 08412 Werdau</t>
        </is>
      </c>
      <c r="D213" t="inlineStr">
        <is>
          <t>Werdau</t>
        </is>
      </c>
      <c r="E213">
        <f>COUNTIF(Hotspots_Potential!$D$7:$D$406,B213)</f>
        <v/>
      </c>
      <c r="F213">
        <f>SUMIF(Hotspots_Potential!$D$7:$D$406,B213,Hotspots_Potential!$J$7:$J$406)</f>
        <v/>
      </c>
      <c r="G213" s="177">
        <f>SUMIF(Hotspots_Potential!$D$7:$D$406,B213,Hotspots_Potential!$Q$7:$Q$406)</f>
        <v/>
      </c>
      <c r="H213" t="inlineStr">
        <is>
          <t>O2191</t>
        </is>
      </c>
      <c r="I213" s="177">
        <f>INDEX(Hotspots_Potential!$Q$7:$Q$406,MATCH(H213,Hotspots_Potential!$B$7:$B$406,0))</f>
        <v/>
      </c>
    </row>
    <row r="214" ht="15" customHeight="1" s="94">
      <c r="A214" t="n">
        <v>210</v>
      </c>
      <c r="B214" t="inlineStr">
        <is>
          <t>Berufliches Schulzentrum Zittau</t>
        </is>
      </c>
      <c r="C214" t="inlineStr">
        <is>
          <t>Hochwaldstraße 21a, 02763 Zittau</t>
        </is>
      </c>
      <c r="D214" t="inlineStr">
        <is>
          <t>Zittau</t>
        </is>
      </c>
      <c r="E214">
        <f>COUNTIF(Hotspots_Potential!$D$7:$D$406,B214)</f>
        <v/>
      </c>
      <c r="F214">
        <f>SUMIF(Hotspots_Potential!$D$7:$D$406,B214,Hotspots_Potential!$J$7:$J$406)</f>
        <v/>
      </c>
      <c r="G214" s="177">
        <f>SUMIF(Hotspots_Potential!$D$7:$D$406,B214,Hotspots_Potential!$Q$7:$Q$406)</f>
        <v/>
      </c>
      <c r="H214" t="inlineStr">
        <is>
          <t>O2227</t>
        </is>
      </c>
      <c r="I214" s="177">
        <f>INDEX(Hotspots_Potential!$Q$7:$Q$406,MATCH(H214,Hotspots_Potential!$B$7:$B$406,0))</f>
        <v/>
      </c>
    </row>
    <row r="215" ht="15" customHeight="1" s="94">
      <c r="A215" t="n">
        <v>211</v>
      </c>
      <c r="B215" t="inlineStr">
        <is>
          <t>Freie Waldorfschule Dresden (Schule in freier Trägerschaft)</t>
        </is>
      </c>
      <c r="C215" t="inlineStr">
        <is>
          <t>Marienallee 5, 01099 Dresden</t>
        </is>
      </c>
      <c r="D215" t="inlineStr">
        <is>
          <t>Dresden</t>
        </is>
      </c>
      <c r="E215">
        <f>COUNTIF(Hotspots_Potential!$D$7:$D$406,B215)</f>
        <v/>
      </c>
      <c r="F215">
        <f>SUMIF(Hotspots_Potential!$D$7:$D$406,B215,Hotspots_Potential!$J$7:$J$406)</f>
        <v/>
      </c>
      <c r="G215" s="177">
        <f>SUMIF(Hotspots_Potential!$D$7:$D$406,B215,Hotspots_Potential!$Q$7:$Q$406)</f>
        <v/>
      </c>
      <c r="H215" t="inlineStr">
        <is>
          <t>O0731</t>
        </is>
      </c>
      <c r="I215" s="177">
        <f>INDEX(Hotspots_Potential!$Q$7:$Q$406,MATCH(H215,Hotspots_Potential!$B$7:$B$406,0))</f>
        <v/>
      </c>
    </row>
    <row r="216" ht="15" customHeight="1" s="94">
      <c r="A216" t="n">
        <v>212</v>
      </c>
      <c r="B216" t="inlineStr">
        <is>
          <t>Gymnasium Dresden-Cotta</t>
        </is>
      </c>
      <c r="C216" t="inlineStr">
        <is>
          <t>Cossebauder Straße 35, 01157 Dresden</t>
        </is>
      </c>
      <c r="D216" t="inlineStr">
        <is>
          <t>Dresden</t>
        </is>
      </c>
      <c r="E216">
        <f>COUNTIF(Hotspots_Potential!$D$7:$D$406,B216)</f>
        <v/>
      </c>
      <c r="F216">
        <f>SUMIF(Hotspots_Potential!$D$7:$D$406,B216,Hotspots_Potential!$J$7:$J$406)</f>
        <v/>
      </c>
      <c r="G216" s="177">
        <f>SUMIF(Hotspots_Potential!$D$7:$D$406,B216,Hotspots_Potential!$Q$7:$Q$406)</f>
        <v/>
      </c>
      <c r="H216" t="inlineStr">
        <is>
          <t>O0802</t>
        </is>
      </c>
      <c r="I216" s="177">
        <f>INDEX(Hotspots_Potential!$Q$7:$Q$406,MATCH(H216,Hotspots_Potential!$B$7:$B$406,0))</f>
        <v/>
      </c>
    </row>
    <row r="217" ht="15" customHeight="1" s="94">
      <c r="A217" t="n">
        <v>213</v>
      </c>
      <c r="B217" t="inlineStr">
        <is>
          <t>Grundschule "Karl Günzel"</t>
        </is>
      </c>
      <c r="C217" t="inlineStr">
        <is>
          <t>Am Seilerberg 11A, 09599 Freiberg</t>
        </is>
      </c>
      <c r="D217" t="inlineStr">
        <is>
          <t>Freiberg</t>
        </is>
      </c>
      <c r="E217">
        <f>COUNTIF(Hotspots_Potential!$D$7:$D$406,B217)</f>
        <v/>
      </c>
      <c r="F217">
        <f>SUMIF(Hotspots_Potential!$D$7:$D$406,B217,Hotspots_Potential!$J$7:$J$406)</f>
        <v/>
      </c>
      <c r="G217" s="177">
        <f>SUMIF(Hotspots_Potential!$D$7:$D$406,B217,Hotspots_Potential!$Q$7:$Q$406)</f>
        <v/>
      </c>
      <c r="H217" t="inlineStr">
        <is>
          <t>O1062</t>
        </is>
      </c>
      <c r="I217" s="177">
        <f>INDEX(Hotspots_Potential!$Q$7:$Q$406,MATCH(H217,Hotspots_Potential!$B$7:$B$406,0))</f>
        <v/>
      </c>
    </row>
    <row r="218" ht="15" customHeight="1" s="94">
      <c r="A218" t="n">
        <v>214</v>
      </c>
      <c r="B218" t="inlineStr">
        <is>
          <t>Oberlausitzer Berufsbildende Förderschule (Schule in freier Trägerschaft)</t>
        </is>
      </c>
      <c r="C218" t="inlineStr">
        <is>
          <t>Neustädter Straße  12, 01877 Bischofswerda</t>
        </is>
      </c>
      <c r="D218" t="inlineStr">
        <is>
          <t>Bischofswerda</t>
        </is>
      </c>
      <c r="E218">
        <f>COUNTIF(Hotspots_Potential!$D$7:$D$406,B218)</f>
        <v/>
      </c>
      <c r="F218">
        <f>SUMIF(Hotspots_Potential!$D$7:$D$406,B218,Hotspots_Potential!$J$7:$J$406)</f>
        <v/>
      </c>
      <c r="G218" s="177">
        <f>SUMIF(Hotspots_Potential!$D$7:$D$406,B218,Hotspots_Potential!$Q$7:$Q$406)</f>
        <v/>
      </c>
      <c r="H218" t="inlineStr">
        <is>
          <t>O0091</t>
        </is>
      </c>
      <c r="I218" s="177">
        <f>INDEX(Hotspots_Potential!$Q$7:$Q$406,MATCH(H218,Hotspots_Potential!$B$7:$B$406,0))</f>
        <v/>
      </c>
    </row>
    <row r="219" ht="15" customHeight="1" s="94">
      <c r="A219" t="n">
        <v>215</v>
      </c>
      <c r="B219" t="inlineStr">
        <is>
          <t>Petrischule - Oberschule der Stadt Leipzig</t>
        </is>
      </c>
      <c r="C219" t="inlineStr">
        <is>
          <t>Paul-Gruner-Straße 50, 04107 Leipzig</t>
        </is>
      </c>
      <c r="D219" t="inlineStr">
        <is>
          <t>Leipzig</t>
        </is>
      </c>
      <c r="E219">
        <f>COUNTIF(Hotspots_Potential!$D$7:$D$406,B219)</f>
        <v/>
      </c>
      <c r="F219">
        <f>SUMIF(Hotspots_Potential!$D$7:$D$406,B219,Hotspots_Potential!$J$7:$J$406)</f>
        <v/>
      </c>
      <c r="G219" s="177">
        <f>SUMIF(Hotspots_Potential!$D$7:$D$406,B219,Hotspots_Potential!$Q$7:$Q$406)</f>
        <v/>
      </c>
      <c r="H219" t="inlineStr">
        <is>
          <t>O1645</t>
        </is>
      </c>
      <c r="I219" s="177">
        <f>INDEX(Hotspots_Potential!$Q$7:$Q$406,MATCH(H219,Hotspots_Potential!$B$7:$B$406,0))</f>
        <v/>
      </c>
    </row>
    <row r="220" ht="15" customHeight="1" s="94">
      <c r="A220" t="n">
        <v>216</v>
      </c>
      <c r="B220" t="inlineStr">
        <is>
          <t>AHFGrundschule Markkleeberg (Schule in freier Trägerschaft)</t>
        </is>
      </c>
      <c r="C220" t="inlineStr">
        <is>
          <t>Koburger Straße 62, 04416 Markkleeberg</t>
        </is>
      </c>
      <c r="D220" t="inlineStr">
        <is>
          <t>Markkleeberg</t>
        </is>
      </c>
      <c r="E220">
        <f>COUNTIF(Hotspots_Potential!$D$7:$D$406,B220)</f>
        <v/>
      </c>
      <c r="F220">
        <f>SUMIF(Hotspots_Potential!$D$7:$D$406,B220,Hotspots_Potential!$J$7:$J$406)</f>
        <v/>
      </c>
      <c r="G220" s="177">
        <f>SUMIF(Hotspots_Potential!$D$7:$D$406,B220,Hotspots_Potential!$Q$7:$Q$406)</f>
        <v/>
      </c>
      <c r="H220" t="inlineStr">
        <is>
          <t>O1866</t>
        </is>
      </c>
      <c r="I220" s="177">
        <f>INDEX(Hotspots_Potential!$Q$7:$Q$406,MATCH(H220,Hotspots_Potential!$B$7:$B$406,0))</f>
        <v/>
      </c>
    </row>
    <row r="221" ht="15" customHeight="1" s="94">
      <c r="A221" t="n">
        <v>217</v>
      </c>
      <c r="B221" t="inlineStr">
        <is>
          <t>AFBB Dresden Berufsfachschule für Pflegehilfe (Schule in freier Trägerschaft)</t>
        </is>
      </c>
      <c r="C221" t="inlineStr">
        <is>
          <t>Güntzstraße 1, 01069 Dresden</t>
        </is>
      </c>
      <c r="D221" t="inlineStr">
        <is>
          <t>Dresden</t>
        </is>
      </c>
      <c r="E221">
        <f>COUNTIF(Hotspots_Potential!$D$7:$D$406,B221)</f>
        <v/>
      </c>
      <c r="F221">
        <f>SUMIF(Hotspots_Potential!$D$7:$D$406,B221,Hotspots_Potential!$J$7:$J$406)</f>
        <v/>
      </c>
      <c r="G221" s="177">
        <f>SUMIF(Hotspots_Potential!$D$7:$D$406,B221,Hotspots_Potential!$Q$7:$Q$406)</f>
        <v/>
      </c>
      <c r="H221" t="inlineStr">
        <is>
          <t>O0589</t>
        </is>
      </c>
      <c r="I221" s="177">
        <f>INDEX(Hotspots_Potential!$Q$7:$Q$406,MATCH(H221,Hotspots_Potential!$B$7:$B$406,0))</f>
        <v/>
      </c>
    </row>
    <row r="222" ht="15" customHeight="1" s="94">
      <c r="A222" t="n">
        <v>218</v>
      </c>
      <c r="B222" t="inlineStr">
        <is>
          <t>Augustum-Annen-Gymnasium Görlitz</t>
        </is>
      </c>
      <c r="C222" t="inlineStr">
        <is>
          <t>Annengasse 4, 02826 Görlitz</t>
        </is>
      </c>
      <c r="D222" t="inlineStr">
        <is>
          <t>Görlitz</t>
        </is>
      </c>
      <c r="E222">
        <f>COUNTIF(Hotspots_Potential!$D$7:$D$406,B222)</f>
        <v/>
      </c>
      <c r="F222">
        <f>SUMIF(Hotspots_Potential!$D$7:$D$406,B222,Hotspots_Potential!$J$7:$J$406)</f>
        <v/>
      </c>
      <c r="G222" s="177">
        <f>SUMIF(Hotspots_Potential!$D$7:$D$406,B222,Hotspots_Potential!$Q$7:$Q$406)</f>
        <v/>
      </c>
      <c r="H222" t="inlineStr">
        <is>
          <t>O1140</t>
        </is>
      </c>
      <c r="I222" s="177">
        <f>INDEX(Hotspots_Potential!$Q$7:$Q$406,MATCH(H222,Hotspots_Potential!$B$7:$B$406,0))</f>
        <v/>
      </c>
    </row>
    <row r="223" ht="15" customHeight="1" s="94">
      <c r="A223" t="n">
        <v>219</v>
      </c>
      <c r="B223" t="inlineStr">
        <is>
          <t>Sächsische Landesschule mit dem Förderschwerpunkt Hören, Förderzentrum Samuel Heinicke</t>
        </is>
      </c>
      <c r="C223" t="inlineStr">
        <is>
          <t>Karl-Siegismund-Straße 2, 04317 Leipzig</t>
        </is>
      </c>
      <c r="D223" t="inlineStr">
        <is>
          <t>Leipzig</t>
        </is>
      </c>
      <c r="E223">
        <f>COUNTIF(Hotspots_Potential!$D$7:$D$406,B223)</f>
        <v/>
      </c>
      <c r="F223">
        <f>SUMIF(Hotspots_Potential!$D$7:$D$406,B223,Hotspots_Potential!$J$7:$J$406)</f>
        <v/>
      </c>
      <c r="G223" s="177">
        <f>SUMIF(Hotspots_Potential!$D$7:$D$406,B223,Hotspots_Potential!$Q$7:$Q$406)</f>
        <v/>
      </c>
      <c r="H223" t="inlineStr">
        <is>
          <t>O1807</t>
        </is>
      </c>
      <c r="I223" s="177">
        <f>INDEX(Hotspots_Potential!$Q$7:$Q$406,MATCH(H223,Hotspots_Potential!$B$7:$B$406,0))</f>
        <v/>
      </c>
    </row>
    <row r="224" ht="15" customHeight="1" s="94">
      <c r="A224" t="n">
        <v>220</v>
      </c>
      <c r="B224" t="inlineStr">
        <is>
          <t>bsw-Fachschule für Technik Leipzig Fachrichtung Kraftfahrzeugtechnik (Schule in freier Trägerschaft)</t>
        </is>
      </c>
      <c r="C224" t="inlineStr">
        <is>
          <t>Gutenbergstraße 10, 04178 Leipzig</t>
        </is>
      </c>
      <c r="D224" t="inlineStr">
        <is>
          <t>Leipzig</t>
        </is>
      </c>
      <c r="E224">
        <f>COUNTIF(Hotspots_Potential!$D$7:$D$406,B224)</f>
        <v/>
      </c>
      <c r="F224">
        <f>SUMIF(Hotspots_Potential!$D$7:$D$406,B224,Hotspots_Potential!$J$7:$J$406)</f>
        <v/>
      </c>
      <c r="G224" s="177">
        <f>SUMIF(Hotspots_Potential!$D$7:$D$406,B224,Hotspots_Potential!$Q$7:$Q$406)</f>
        <v/>
      </c>
      <c r="H224" t="inlineStr">
        <is>
          <t>O1846</t>
        </is>
      </c>
      <c r="I224" s="177">
        <f>INDEX(Hotspots_Potential!$Q$7:$Q$406,MATCH(H224,Hotspots_Potential!$B$7:$B$406,0))</f>
        <v/>
      </c>
    </row>
    <row r="225" ht="15" customHeight="1" s="94">
      <c r="A225" t="n">
        <v>221</v>
      </c>
      <c r="B225" t="inlineStr">
        <is>
          <t>Euro Akademie Riesa Berufsfachschule für Pflegeberufe (Schule in freier Trägerschaft)</t>
        </is>
      </c>
      <c r="C225" t="inlineStr">
        <is>
          <t>Paul-Greifzu-Straße 30, 01591 Riesa</t>
        </is>
      </c>
      <c r="D225" t="inlineStr">
        <is>
          <t>Riesa</t>
        </is>
      </c>
      <c r="E225">
        <f>COUNTIF(Hotspots_Potential!$D$7:$D$406,B225)</f>
        <v/>
      </c>
      <c r="F225">
        <f>SUMIF(Hotspots_Potential!$D$7:$D$406,B225,Hotspots_Potential!$J$7:$J$406)</f>
        <v/>
      </c>
      <c r="G225" s="177">
        <f>SUMIF(Hotspots_Potential!$D$7:$D$406,B225,Hotspots_Potential!$Q$7:$Q$406)</f>
        <v/>
      </c>
      <c r="H225" t="inlineStr">
        <is>
          <t>O2089</t>
        </is>
      </c>
      <c r="I225" s="177">
        <f>INDEX(Hotspots_Potential!$Q$7:$Q$406,MATCH(H225,Hotspots_Potential!$B$7:$B$406,0))</f>
        <v/>
      </c>
    </row>
    <row r="226" ht="15" customHeight="1" s="94">
      <c r="A226" t="n">
        <v>222</v>
      </c>
      <c r="B226" t="inlineStr">
        <is>
          <t>153. Grundschule Dresden</t>
        </is>
      </c>
      <c r="C226" t="inlineStr">
        <is>
          <t>Fröbelstraße 1-3, 01159 Dresden</t>
        </is>
      </c>
      <c r="D226" t="inlineStr">
        <is>
          <t>Dresden</t>
        </is>
      </c>
      <c r="E226">
        <f>COUNTIF(Hotspots_Potential!$D$7:$D$406,B226)</f>
        <v/>
      </c>
      <c r="F226">
        <f>SUMIF(Hotspots_Potential!$D$7:$D$406,B226,Hotspots_Potential!$J$7:$J$406)</f>
        <v/>
      </c>
      <c r="G226" s="177">
        <f>SUMIF(Hotspots_Potential!$D$7:$D$406,B226,Hotspots_Potential!$Q$7:$Q$406)</f>
        <v/>
      </c>
      <c r="H226" t="inlineStr">
        <is>
          <t>O0395</t>
        </is>
      </c>
      <c r="I226" s="177">
        <f>INDEX(Hotspots_Potential!$Q$7:$Q$406,MATCH(H226,Hotspots_Potential!$B$7:$B$406,0))</f>
        <v/>
      </c>
    </row>
    <row r="227" ht="15" customHeight="1" s="94">
      <c r="A227" t="n">
        <v>223</v>
      </c>
      <c r="B227" t="inlineStr">
        <is>
          <t>Astrid-Lindgren-Grundschule Heidenau</t>
        </is>
      </c>
      <c r="C227" t="inlineStr">
        <is>
          <t>Dresdner Straße 62, 01809 Heidenau</t>
        </is>
      </c>
      <c r="D227" t="inlineStr">
        <is>
          <t>Heidenau</t>
        </is>
      </c>
      <c r="E227">
        <f>COUNTIF(Hotspots_Potential!$D$7:$D$406,B227)</f>
        <v/>
      </c>
      <c r="F227">
        <f>SUMIF(Hotspots_Potential!$D$7:$D$406,B227,Hotspots_Potential!$J$7:$J$406)</f>
        <v/>
      </c>
      <c r="G227" s="177">
        <f>SUMIF(Hotspots_Potential!$D$7:$D$406,B227,Hotspots_Potential!$Q$7:$Q$406)</f>
        <v/>
      </c>
      <c r="H227" t="inlineStr">
        <is>
          <t>O1177</t>
        </is>
      </c>
      <c r="I227" s="177">
        <f>INDEX(Hotspots_Potential!$Q$7:$Q$406,MATCH(H227,Hotspots_Potential!$B$7:$B$406,0))</f>
        <v/>
      </c>
    </row>
    <row r="228" ht="15" customHeight="1" s="94">
      <c r="A228" t="n">
        <v>224</v>
      </c>
      <c r="B228" t="inlineStr">
        <is>
          <t>Schule am Grünen Gleis - Grundschule der Stadt Leipzig</t>
        </is>
      </c>
      <c r="C228" t="inlineStr">
        <is>
          <t>Baumannstraße 13, 04229 Leipzig</t>
        </is>
      </c>
      <c r="D228" t="inlineStr">
        <is>
          <t>Leipzig</t>
        </is>
      </c>
      <c r="E228">
        <f>COUNTIF(Hotspots_Potential!$D$7:$D$406,B228)</f>
        <v/>
      </c>
      <c r="F228">
        <f>SUMIF(Hotspots_Potential!$D$7:$D$406,B228,Hotspots_Potential!$J$7:$J$406)</f>
        <v/>
      </c>
      <c r="G228" s="177">
        <f>SUMIF(Hotspots_Potential!$D$7:$D$406,B228,Hotspots_Potential!$Q$7:$Q$406)</f>
        <v/>
      </c>
      <c r="H228" t="inlineStr">
        <is>
          <t>O1753</t>
        </is>
      </c>
      <c r="I228" s="177">
        <f>INDEX(Hotspots_Potential!$Q$7:$Q$406,MATCH(H228,Hotspots_Potential!$B$7:$B$406,0))</f>
        <v/>
      </c>
    </row>
    <row r="229" ht="15" customHeight="1" s="94">
      <c r="A229" t="n">
        <v>225</v>
      </c>
      <c r="B229" t="inlineStr">
        <is>
          <t>Grundschule Radebeul-Naundorf</t>
        </is>
      </c>
      <c r="C229" t="inlineStr">
        <is>
          <t>Bertheltstraße 10, 01445 Radebeul</t>
        </is>
      </c>
      <c r="D229" t="inlineStr">
        <is>
          <t>Radebeul</t>
        </is>
      </c>
      <c r="E229">
        <f>COUNTIF(Hotspots_Potential!$D$7:$D$406,B229)</f>
        <v/>
      </c>
      <c r="F229">
        <f>SUMIF(Hotspots_Potential!$D$7:$D$406,B229,Hotspots_Potential!$J$7:$J$406)</f>
        <v/>
      </c>
      <c r="G229" s="177">
        <f>SUMIF(Hotspots_Potential!$D$7:$D$406,B229,Hotspots_Potential!$Q$7:$Q$406)</f>
        <v/>
      </c>
      <c r="H229" t="inlineStr">
        <is>
          <t>O2066</t>
        </is>
      </c>
      <c r="I229" s="177">
        <f>INDEX(Hotspots_Potential!$Q$7:$Q$406,MATCH(H229,Hotspots_Potential!$B$7:$B$406,0))</f>
        <v/>
      </c>
    </row>
    <row r="230" ht="15" customHeight="1" s="94">
      <c r="A230" t="n">
        <v>226</v>
      </c>
      <c r="B230" t="inlineStr">
        <is>
          <t>Pestalozzi-Oberschule Wurzen</t>
        </is>
      </c>
      <c r="C230" t="inlineStr">
        <is>
          <t>August-Bebel-Straße 38, 04808 Wurzen</t>
        </is>
      </c>
      <c r="D230" t="inlineStr">
        <is>
          <t>Wurzen</t>
        </is>
      </c>
      <c r="E230">
        <f>COUNTIF(Hotspots_Potential!$D$7:$D$406,B230)</f>
        <v/>
      </c>
      <c r="F230">
        <f>SUMIF(Hotspots_Potential!$D$7:$D$406,B230,Hotspots_Potential!$J$7:$J$406)</f>
        <v/>
      </c>
      <c r="G230" s="177">
        <f>SUMIF(Hotspots_Potential!$D$7:$D$406,B230,Hotspots_Potential!$Q$7:$Q$406)</f>
        <v/>
      </c>
      <c r="H230" t="inlineStr">
        <is>
          <t>O2219</t>
        </is>
      </c>
      <c r="I230" s="177">
        <f>INDEX(Hotspots_Potential!$Q$7:$Q$406,MATCH(H230,Hotspots_Potential!$B$7:$B$406,0))</f>
        <v/>
      </c>
    </row>
    <row r="231" ht="15" customHeight="1" s="94">
      <c r="A231" t="n">
        <v>227</v>
      </c>
      <c r="B231" t="inlineStr">
        <is>
          <t>Evangelisches Schulzentrum Bad Düben Grundschule - Evangelische Bekenntnisschule (Schule in freier Trägerschaft)</t>
        </is>
      </c>
      <c r="C231" t="inlineStr">
        <is>
          <t>Kirchplatz 2, 04849 Bad Düben</t>
        </is>
      </c>
      <c r="D231" t="inlineStr">
        <is>
          <t>Bad Düben</t>
        </is>
      </c>
      <c r="E231">
        <f>COUNTIF(Hotspots_Potential!$D$7:$D$406,B231)</f>
        <v/>
      </c>
      <c r="F231">
        <f>SUMIF(Hotspots_Potential!$D$7:$D$406,B231,Hotspots_Potential!$J$7:$J$406)</f>
        <v/>
      </c>
      <c r="G231" s="177">
        <f>SUMIF(Hotspots_Potential!$D$7:$D$406,B231,Hotspots_Potential!$Q$7:$Q$406)</f>
        <v/>
      </c>
      <c r="H231" t="inlineStr">
        <is>
          <t>O0023</t>
        </is>
      </c>
      <c r="I231" s="177">
        <f>INDEX(Hotspots_Potential!$Q$7:$Q$406,MATCH(H231,Hotspots_Potential!$B$7:$B$406,0))</f>
        <v/>
      </c>
    </row>
    <row r="232" ht="15" customHeight="1" s="94">
      <c r="A232" t="n">
        <v>228</v>
      </c>
      <c r="B232" t="inlineStr">
        <is>
          <t>Chemnitzer Schulmodell, Grund- und Oberschule</t>
        </is>
      </c>
      <c r="C232" t="inlineStr">
        <is>
          <t>Stollberger Straße 25, 09119 Chemnitz</t>
        </is>
      </c>
      <c r="D232" t="inlineStr">
        <is>
          <t>Chemnitz</t>
        </is>
      </c>
      <c r="E232">
        <f>COUNTIF(Hotspots_Potential!$D$7:$D$406,B232)</f>
        <v/>
      </c>
      <c r="F232">
        <f>SUMIF(Hotspots_Potential!$D$7:$D$406,B232,Hotspots_Potential!$J$7:$J$406)</f>
        <v/>
      </c>
      <c r="G232" s="177">
        <f>SUMIF(Hotspots_Potential!$D$7:$D$406,B232,Hotspots_Potential!$Q$7:$Q$406)</f>
        <v/>
      </c>
      <c r="H232" t="inlineStr">
        <is>
          <t>O0166</t>
        </is>
      </c>
      <c r="I232" s="177">
        <f>INDEX(Hotspots_Potential!$Q$7:$Q$406,MATCH(H232,Hotspots_Potential!$B$7:$B$406,0))</f>
        <v/>
      </c>
    </row>
    <row r="233" ht="15" customHeight="1" s="94">
      <c r="A233" t="n">
        <v>229</v>
      </c>
      <c r="B233" t="inlineStr">
        <is>
          <t>Josephinenschule, Oberschule</t>
        </is>
      </c>
      <c r="C233" t="inlineStr">
        <is>
          <t>Josephinenplatz 9, 09113 Chemnitz</t>
        </is>
      </c>
      <c r="D233" t="inlineStr">
        <is>
          <t>Chemnitz</t>
        </is>
      </c>
      <c r="E233">
        <f>COUNTIF(Hotspots_Potential!$D$7:$D$406,B233)</f>
        <v/>
      </c>
      <c r="F233">
        <f>SUMIF(Hotspots_Potential!$D$7:$D$406,B233,Hotspots_Potential!$J$7:$J$406)</f>
        <v/>
      </c>
      <c r="G233" s="177">
        <f>SUMIF(Hotspots_Potential!$D$7:$D$406,B233,Hotspots_Potential!$Q$7:$Q$406)</f>
        <v/>
      </c>
      <c r="H233" t="inlineStr">
        <is>
          <t>O0210</t>
        </is>
      </c>
      <c r="I233" s="177">
        <f>INDEX(Hotspots_Potential!$Q$7:$Q$406,MATCH(H233,Hotspots_Potential!$B$7:$B$406,0))</f>
        <v/>
      </c>
    </row>
    <row r="234" ht="15" customHeight="1" s="94">
      <c r="A234" t="n">
        <v>230</v>
      </c>
      <c r="B234" t="inlineStr">
        <is>
          <t>Diesterweg-Grundschule Delitzsch</t>
        </is>
      </c>
      <c r="C234" t="inlineStr">
        <is>
          <t>August-Bebel-Straße 4, 04509 Delitzsch</t>
        </is>
      </c>
      <c r="D234" t="inlineStr">
        <is>
          <t>Delitzsch</t>
        </is>
      </c>
      <c r="E234">
        <f>COUNTIF(Hotspots_Potential!$D$7:$D$406,B234)</f>
        <v/>
      </c>
      <c r="F234">
        <f>SUMIF(Hotspots_Potential!$D$7:$D$406,B234,Hotspots_Potential!$J$7:$J$406)</f>
        <v/>
      </c>
      <c r="G234" s="177">
        <f>SUMIF(Hotspots_Potential!$D$7:$D$406,B234,Hotspots_Potential!$Q$7:$Q$406)</f>
        <v/>
      </c>
      <c r="H234" t="inlineStr">
        <is>
          <t>O0295</t>
        </is>
      </c>
      <c r="I234" s="177">
        <f>INDEX(Hotspots_Potential!$Q$7:$Q$406,MATCH(H234,Hotspots_Potential!$B$7:$B$406,0))</f>
        <v/>
      </c>
    </row>
    <row r="235" ht="15" customHeight="1" s="94">
      <c r="A235" t="n">
        <v>231</v>
      </c>
      <c r="B235" t="inlineStr">
        <is>
          <t>HOGA Berufsschule Dresden am Beruflichen Schulzentrum (Schule in freier Trägerschaft)</t>
        </is>
      </c>
      <c r="C235" t="inlineStr">
        <is>
          <t>Schandauer Straße 34, 01309 Dresden</t>
        </is>
      </c>
      <c r="D235" t="inlineStr">
        <is>
          <t>Dresden</t>
        </is>
      </c>
      <c r="E235">
        <f>COUNTIF(Hotspots_Potential!$D$7:$D$406,B235)</f>
        <v/>
      </c>
      <c r="F235">
        <f>SUMIF(Hotspots_Potential!$D$7:$D$406,B235,Hotspots_Potential!$J$7:$J$406)</f>
        <v/>
      </c>
      <c r="G235" s="177">
        <f>SUMIF(Hotspots_Potential!$D$7:$D$406,B235,Hotspots_Potential!$Q$7:$Q$406)</f>
        <v/>
      </c>
      <c r="H235" t="inlineStr">
        <is>
          <t>O0821</t>
        </is>
      </c>
      <c r="I235" s="177">
        <f>INDEX(Hotspots_Potential!$Q$7:$Q$406,MATCH(H235,Hotspots_Potential!$B$7:$B$406,0))</f>
        <v/>
      </c>
    </row>
    <row r="236" ht="15" customHeight="1" s="94">
      <c r="A236" t="n">
        <v>232</v>
      </c>
      <c r="B236" t="inlineStr">
        <is>
          <t>Grundschule forum thomanum (Schule in freier Trägerschaft)</t>
        </is>
      </c>
      <c r="C236" t="inlineStr">
        <is>
          <t>Sebastian-Bach-Straße 1, 04109 Leipzig</t>
        </is>
      </c>
      <c r="D236" t="inlineStr">
        <is>
          <t>Leipzig</t>
        </is>
      </c>
      <c r="E236">
        <f>COUNTIF(Hotspots_Potential!$D$7:$D$406,B236)</f>
        <v/>
      </c>
      <c r="F236">
        <f>SUMIF(Hotspots_Potential!$D$7:$D$406,B236,Hotspots_Potential!$J$7:$J$406)</f>
        <v/>
      </c>
      <c r="G236" s="177">
        <f>SUMIF(Hotspots_Potential!$D$7:$D$406,B236,Hotspots_Potential!$Q$7:$Q$406)</f>
        <v/>
      </c>
      <c r="H236" t="inlineStr">
        <is>
          <t>O1517</t>
        </is>
      </c>
      <c r="I236" s="177">
        <f>INDEX(Hotspots_Potential!$Q$7:$Q$406,MATCH(H236,Hotspots_Potential!$B$7:$B$406,0))</f>
        <v/>
      </c>
    </row>
    <row r="237" ht="15" customHeight="1" s="94">
      <c r="A237" t="n">
        <v>233</v>
      </c>
      <c r="B237" t="inlineStr">
        <is>
          <t>Oberschule am Steegenwald</t>
        </is>
      </c>
      <c r="C237" t="inlineStr">
        <is>
          <t>Sallauminer Straße 88, 09385 Lugau/Erzgeb.</t>
        </is>
      </c>
      <c r="D237" t="inlineStr">
        <is>
          <t>Lugau/Erzgeb.</t>
        </is>
      </c>
      <c r="E237">
        <f>COUNTIF(Hotspots_Potential!$D$7:$D$406,B237)</f>
        <v/>
      </c>
      <c r="F237">
        <f>SUMIF(Hotspots_Potential!$D$7:$D$406,B237,Hotspots_Potential!$J$7:$J$406)</f>
        <v/>
      </c>
      <c r="G237" s="177">
        <f>SUMIF(Hotspots_Potential!$D$7:$D$406,B237,Hotspots_Potential!$Q$7:$Q$406)</f>
        <v/>
      </c>
      <c r="H237" t="inlineStr">
        <is>
          <t>O1858</t>
        </is>
      </c>
      <c r="I237" s="177">
        <f>INDEX(Hotspots_Potential!$Q$7:$Q$406,MATCH(H237,Hotspots_Potential!$B$7:$B$406,0))</f>
        <v/>
      </c>
    </row>
    <row r="238" ht="15" customHeight="1" s="94">
      <c r="A238" t="n">
        <v>234</v>
      </c>
      <c r="B238" t="inlineStr">
        <is>
          <t>Oberschule Neukirchen</t>
        </is>
      </c>
      <c r="C238" t="inlineStr">
        <is>
          <t>Hauptstraße 56, 09221 Neukirchen/Erzgeb.</t>
        </is>
      </c>
      <c r="D238" t="inlineStr">
        <is>
          <t>Neukirchen/Erzgeb.</t>
        </is>
      </c>
      <c r="E238">
        <f>COUNTIF(Hotspots_Potential!$D$7:$D$406,B238)</f>
        <v/>
      </c>
      <c r="F238">
        <f>SUMIF(Hotspots_Potential!$D$7:$D$406,B238,Hotspots_Potential!$J$7:$J$406)</f>
        <v/>
      </c>
      <c r="G238" s="177">
        <f>SUMIF(Hotspots_Potential!$D$7:$D$406,B238,Hotspots_Potential!$Q$7:$Q$406)</f>
        <v/>
      </c>
      <c r="H238" t="inlineStr">
        <is>
          <t>O1923</t>
        </is>
      </c>
      <c r="I238" s="177">
        <f>INDEX(Hotspots_Potential!$Q$7:$Q$406,MATCH(H238,Hotspots_Potential!$B$7:$B$406,0))</f>
        <v/>
      </c>
    </row>
    <row r="239" ht="15" customHeight="1" s="94">
      <c r="A239" t="n">
        <v>235</v>
      </c>
      <c r="B239" t="inlineStr">
        <is>
          <t>Evangelische Berufsfachschule für Pflegeberufe der Diakonissenanstalt "Emmaus" Niesky am Standort Bautzen (Schule in freier Trägerschaft)</t>
        </is>
      </c>
      <c r="C239" t="inlineStr">
        <is>
          <t>Dr.-Peter-Jordan-Straße 19a, 02625 Bautzen</t>
        </is>
      </c>
      <c r="D239" t="inlineStr">
        <is>
          <t>Bautzen</t>
        </is>
      </c>
      <c r="E239">
        <f>COUNTIF(Hotspots_Potential!$D$7:$D$406,B239)</f>
        <v/>
      </c>
      <c r="F239">
        <f>SUMIF(Hotspots_Potential!$D$7:$D$406,B239,Hotspots_Potential!$J$7:$J$406)</f>
        <v/>
      </c>
      <c r="G239" s="177">
        <f>SUMIF(Hotspots_Potential!$D$7:$D$406,B239,Hotspots_Potential!$Q$7:$Q$406)</f>
        <v/>
      </c>
      <c r="H239" t="inlineStr">
        <is>
          <t>O0047</t>
        </is>
      </c>
      <c r="I239" s="177">
        <f>INDEX(Hotspots_Potential!$Q$7:$Q$406,MATCH(H239,Hotspots_Potential!$B$7:$B$406,0))</f>
        <v/>
      </c>
    </row>
    <row r="240" ht="15" customHeight="1" s="94">
      <c r="A240" t="n">
        <v>236</v>
      </c>
      <c r="B240" t="inlineStr">
        <is>
          <t>Abendoberschule Chemnitz</t>
        </is>
      </c>
      <c r="C240" t="inlineStr">
        <is>
          <t>Vettersstraße 34, 09126 Chemnitz</t>
        </is>
      </c>
      <c r="D240" t="inlineStr">
        <is>
          <t>Chemnitz</t>
        </is>
      </c>
      <c r="E240">
        <f>COUNTIF(Hotspots_Potential!$D$7:$D$406,B240)</f>
        <v/>
      </c>
      <c r="F240">
        <f>SUMIF(Hotspots_Potential!$D$7:$D$406,B240,Hotspots_Potential!$J$7:$J$406)</f>
        <v/>
      </c>
      <c r="G240" s="177">
        <f>SUMIF(Hotspots_Potential!$D$7:$D$406,B240,Hotspots_Potential!$Q$7:$Q$406)</f>
        <v/>
      </c>
      <c r="H240" t="inlineStr">
        <is>
          <t>O0123</t>
        </is>
      </c>
      <c r="I240" s="177">
        <f>INDEX(Hotspots_Potential!$Q$7:$Q$406,MATCH(H240,Hotspots_Potential!$B$7:$B$406,0))</f>
        <v/>
      </c>
    </row>
    <row r="241" ht="15" customHeight="1" s="94">
      <c r="A241" t="n">
        <v>237</v>
      </c>
      <c r="B241" t="inlineStr">
        <is>
          <t>Sonderpädagogisches Förderzentrum "Johannes Trüper", Schule mit dem Förderschwerpunkt emotionale und soziale Entwicklung</t>
        </is>
      </c>
      <c r="C241" t="inlineStr">
        <is>
          <t>Scheffelstraße 18, 09120 Chemnitz</t>
        </is>
      </c>
      <c r="D241" t="inlineStr">
        <is>
          <t>Chemnitz</t>
        </is>
      </c>
      <c r="E241">
        <f>COUNTIF(Hotspots_Potential!$D$7:$D$406,B241)</f>
        <v/>
      </c>
      <c r="F241">
        <f>SUMIF(Hotspots_Potential!$D$7:$D$406,B241,Hotspots_Potential!$J$7:$J$406)</f>
        <v/>
      </c>
      <c r="G241" s="177">
        <f>SUMIF(Hotspots_Potential!$D$7:$D$406,B241,Hotspots_Potential!$Q$7:$Q$406)</f>
        <v/>
      </c>
      <c r="H241" t="inlineStr">
        <is>
          <t>O0251</t>
        </is>
      </c>
      <c r="I241" s="177">
        <f>INDEX(Hotspots_Potential!$Q$7:$Q$406,MATCH(H241,Hotspots_Potential!$B$7:$B$406,0))</f>
        <v/>
      </c>
    </row>
    <row r="242" ht="15" customHeight="1" s="94">
      <c r="A242" t="n">
        <v>238</v>
      </c>
      <c r="B242" t="inlineStr">
        <is>
          <t>103. Grundschule Dresden "Unterm Regenbogen"</t>
        </is>
      </c>
      <c r="C242" t="inlineStr">
        <is>
          <t>Hohnsteiner Straße 8, 01099 Dresden</t>
        </is>
      </c>
      <c r="D242" t="inlineStr">
        <is>
          <t>Dresden</t>
        </is>
      </c>
      <c r="E242">
        <f>COUNTIF(Hotspots_Potential!$D$7:$D$406,B242)</f>
        <v/>
      </c>
      <c r="F242">
        <f>SUMIF(Hotspots_Potential!$D$7:$D$406,B242,Hotspots_Potential!$J$7:$J$406)</f>
        <v/>
      </c>
      <c r="G242" s="177">
        <f>SUMIF(Hotspots_Potential!$D$7:$D$406,B242,Hotspots_Potential!$Q$7:$Q$406)</f>
        <v/>
      </c>
      <c r="H242" t="inlineStr">
        <is>
          <t>O0315</t>
        </is>
      </c>
      <c r="I242" s="177">
        <f>INDEX(Hotspots_Potential!$Q$7:$Q$406,MATCH(H242,Hotspots_Potential!$B$7:$B$406,0))</f>
        <v/>
      </c>
    </row>
    <row r="243" ht="15" customHeight="1" s="94">
      <c r="A243" t="n">
        <v>239</v>
      </c>
      <c r="B243" t="inlineStr">
        <is>
          <t>51. Grundschule Dresden "An den Platanen"</t>
        </is>
      </c>
      <c r="C243" t="inlineStr">
        <is>
          <t>Rosa-Menzer-Straße 24, 01309 Dresden</t>
        </is>
      </c>
      <c r="D243" t="inlineStr">
        <is>
          <t>Dresden</t>
        </is>
      </c>
      <c r="E243">
        <f>COUNTIF(Hotspots_Potential!$D$7:$D$406,B243)</f>
        <v/>
      </c>
      <c r="F243">
        <f>SUMIF(Hotspots_Potential!$D$7:$D$406,B243,Hotspots_Potential!$J$7:$J$406)</f>
        <v/>
      </c>
      <c r="G243" s="177">
        <f>SUMIF(Hotspots_Potential!$D$7:$D$406,B243,Hotspots_Potential!$Q$7:$Q$406)</f>
        <v/>
      </c>
      <c r="H243" t="inlineStr">
        <is>
          <t>O0503</t>
        </is>
      </c>
      <c r="I243" s="177">
        <f>INDEX(Hotspots_Potential!$Q$7:$Q$406,MATCH(H243,Hotspots_Potential!$B$7:$B$406,0))</f>
        <v/>
      </c>
    </row>
    <row r="244" ht="15" customHeight="1" s="94">
      <c r="A244" t="n">
        <v>240</v>
      </c>
      <c r="B244" t="inlineStr">
        <is>
          <t>Oberschule Weißig</t>
        </is>
      </c>
      <c r="C244" t="inlineStr">
        <is>
          <t>Gönnsdorfer Weg 1, 01328 Dresden</t>
        </is>
      </c>
      <c r="D244" t="inlineStr">
        <is>
          <t>Dresden</t>
        </is>
      </c>
      <c r="E244">
        <f>COUNTIF(Hotspots_Potential!$D$7:$D$406,B244)</f>
        <v/>
      </c>
      <c r="F244">
        <f>SUMIF(Hotspots_Potential!$D$7:$D$406,B244,Hotspots_Potential!$J$7:$J$406)</f>
        <v/>
      </c>
      <c r="G244" s="177">
        <f>SUMIF(Hotspots_Potential!$D$7:$D$406,B244,Hotspots_Potential!$Q$7:$Q$406)</f>
        <v/>
      </c>
      <c r="H244" t="inlineStr">
        <is>
          <t>O0900</t>
        </is>
      </c>
      <c r="I244" s="177">
        <f>INDEX(Hotspots_Potential!$Q$7:$Q$406,MATCH(H244,Hotspots_Potential!$B$7:$B$406,0))</f>
        <v/>
      </c>
    </row>
    <row r="245" ht="15" customHeight="1" s="94">
      <c r="A245" t="n">
        <v>241</v>
      </c>
      <c r="B245" t="inlineStr">
        <is>
          <t>August-Bebel-Schule - Grundschule der Stadt Leipzig</t>
        </is>
      </c>
      <c r="C245" t="inlineStr">
        <is>
          <t>Husemannstraße 2, 04315 Leipzig</t>
        </is>
      </c>
      <c r="D245" t="inlineStr">
        <is>
          <t>Leipzig</t>
        </is>
      </c>
      <c r="E245">
        <f>COUNTIF(Hotspots_Potential!$D$7:$D$406,B245)</f>
        <v/>
      </c>
      <c r="F245">
        <f>SUMIF(Hotspots_Potential!$D$7:$D$406,B245,Hotspots_Potential!$J$7:$J$406)</f>
        <v/>
      </c>
      <c r="G245" s="177">
        <f>SUMIF(Hotspots_Potential!$D$7:$D$406,B245,Hotspots_Potential!$Q$7:$Q$406)</f>
        <v/>
      </c>
      <c r="H245" t="inlineStr">
        <is>
          <t>O1376</t>
        </is>
      </c>
      <c r="I245" s="177">
        <f>INDEX(Hotspots_Potential!$Q$7:$Q$406,MATCH(H245,Hotspots_Potential!$B$7:$B$406,0))</f>
        <v/>
      </c>
    </row>
    <row r="246" ht="15" customHeight="1" s="94">
      <c r="A246" t="n">
        <v>242</v>
      </c>
      <c r="B246" t="inlineStr">
        <is>
          <t>Ludwig Fresenius Schulen Leipzig - Berufsfachschule für Ergotherapie (Schule in freier Trägerschaft)</t>
        </is>
      </c>
      <c r="C246" t="inlineStr">
        <is>
          <t>Lindenauer Markt 13b, 04177 Leipzig</t>
        </is>
      </c>
      <c r="D246" t="inlineStr">
        <is>
          <t>Leipzig</t>
        </is>
      </c>
      <c r="E246">
        <f>COUNTIF(Hotspots_Potential!$D$7:$D$406,B246)</f>
        <v/>
      </c>
      <c r="F246">
        <f>SUMIF(Hotspots_Potential!$D$7:$D$406,B246,Hotspots_Potential!$J$7:$J$406)</f>
        <v/>
      </c>
      <c r="G246" s="177">
        <f>SUMIF(Hotspots_Potential!$D$7:$D$406,B246,Hotspots_Potential!$Q$7:$Q$406)</f>
        <v/>
      </c>
      <c r="H246" t="inlineStr">
        <is>
          <t>O1624</t>
        </is>
      </c>
      <c r="I246" s="177">
        <f>INDEX(Hotspots_Potential!$Q$7:$Q$406,MATCH(H246,Hotspots_Potential!$B$7:$B$406,0))</f>
        <v/>
      </c>
    </row>
    <row r="247" ht="15" customHeight="1" s="94">
      <c r="A247" t="n">
        <v>243</v>
      </c>
      <c r="B247" t="inlineStr">
        <is>
          <t>Schule Böhlitz-Ehrenberg - Grundschule der Stadt Leipzig</t>
        </is>
      </c>
      <c r="C247" t="inlineStr">
        <is>
          <t>Heinrich-Heine-Straße 64, 04178 Leipzig</t>
        </is>
      </c>
      <c r="D247" t="inlineStr">
        <is>
          <t>Leipzig</t>
        </is>
      </c>
      <c r="E247">
        <f>COUNTIF(Hotspots_Potential!$D$7:$D$406,B247)</f>
        <v/>
      </c>
      <c r="F247">
        <f>SUMIF(Hotspots_Potential!$D$7:$D$406,B247,Hotspots_Potential!$J$7:$J$406)</f>
        <v/>
      </c>
      <c r="G247" s="177">
        <f>SUMIF(Hotspots_Potential!$D$7:$D$406,B247,Hotspots_Potential!$Q$7:$Q$406)</f>
        <v/>
      </c>
      <c r="H247" t="inlineStr">
        <is>
          <t>O1674</t>
        </is>
      </c>
      <c r="I247" s="177">
        <f>INDEX(Hotspots_Potential!$Q$7:$Q$406,MATCH(H247,Hotspots_Potential!$B$7:$B$406,0))</f>
        <v/>
      </c>
    </row>
    <row r="248" ht="15" customHeight="1" s="94">
      <c r="A248" t="n">
        <v>244</v>
      </c>
      <c r="B248" t="inlineStr">
        <is>
          <t>Sportoberschule Leipzig - Oberschule der Stadt Leipzig</t>
        </is>
      </c>
      <c r="C248" t="inlineStr">
        <is>
          <t>Max-Planck-Straße 53-55, 04105 Leipzig</t>
        </is>
      </c>
      <c r="D248" t="inlineStr">
        <is>
          <t>Leipzig</t>
        </is>
      </c>
      <c r="E248">
        <f>COUNTIF(Hotspots_Potential!$D$7:$D$406,B248)</f>
        <v/>
      </c>
      <c r="F248">
        <f>SUMIF(Hotspots_Potential!$D$7:$D$406,B248,Hotspots_Potential!$J$7:$J$406)</f>
        <v/>
      </c>
      <c r="G248" s="177">
        <f>SUMIF(Hotspots_Potential!$D$7:$D$406,B248,Hotspots_Potential!$Q$7:$Q$406)</f>
        <v/>
      </c>
      <c r="H248" t="inlineStr">
        <is>
          <t>O1801</t>
        </is>
      </c>
      <c r="I248" s="177">
        <f>INDEX(Hotspots_Potential!$Q$7:$Q$406,MATCH(H248,Hotspots_Potential!$B$7:$B$406,0))</f>
        <v/>
      </c>
    </row>
    <row r="249" ht="15" customHeight="1" s="94">
      <c r="A249" t="n">
        <v>245</v>
      </c>
      <c r="B249" t="inlineStr">
        <is>
          <t>Berufliches Schulzentrum Wurzen</t>
        </is>
      </c>
      <c r="C249" t="inlineStr">
        <is>
          <t>Straße des Friedens 12, 04808 Wurzen</t>
        </is>
      </c>
      <c r="D249" t="inlineStr">
        <is>
          <t>Wurzen</t>
        </is>
      </c>
      <c r="E249">
        <f>COUNTIF(Hotspots_Potential!$D$7:$D$406,B249)</f>
        <v/>
      </c>
      <c r="F249">
        <f>SUMIF(Hotspots_Potential!$D$7:$D$406,B249,Hotspots_Potential!$J$7:$J$406)</f>
        <v/>
      </c>
      <c r="G249" s="177">
        <f>SUMIF(Hotspots_Potential!$D$7:$D$406,B249,Hotspots_Potential!$Q$7:$Q$406)</f>
        <v/>
      </c>
      <c r="H249" t="inlineStr">
        <is>
          <t>O2213</t>
        </is>
      </c>
      <c r="I249" s="177">
        <f>INDEX(Hotspots_Potential!$Q$7:$Q$406,MATCH(H249,Hotspots_Potential!$B$7:$B$406,0))</f>
        <v/>
      </c>
    </row>
    <row r="250" ht="15" customHeight="1" s="94">
      <c r="A250" t="n">
        <v>246</v>
      </c>
      <c r="B250" t="inlineStr">
        <is>
          <t>Park-Oberschule Zittau</t>
        </is>
      </c>
      <c r="C250" t="inlineStr">
        <is>
          <t>Karl-Liebknecht-Ring 4, 02763 Zittau</t>
        </is>
      </c>
      <c r="D250" t="inlineStr">
        <is>
          <t>Zittau</t>
        </is>
      </c>
      <c r="E250">
        <f>COUNTIF(Hotspots_Potential!$D$7:$D$406,B250)</f>
        <v/>
      </c>
      <c r="F250">
        <f>SUMIF(Hotspots_Potential!$D$7:$D$406,B250,Hotspots_Potential!$J$7:$J$406)</f>
        <v/>
      </c>
      <c r="G250" s="177">
        <f>SUMIF(Hotspots_Potential!$D$7:$D$406,B250,Hotspots_Potential!$Q$7:$Q$406)</f>
        <v/>
      </c>
      <c r="H250" t="inlineStr">
        <is>
          <t>O2241</t>
        </is>
      </c>
      <c r="I250" s="177">
        <f>INDEX(Hotspots_Potential!$Q$7:$Q$406,MATCH(H250,Hotspots_Potential!$B$7:$B$406,0))</f>
        <v/>
      </c>
    </row>
    <row r="251" ht="15" customHeight="1" s="94">
      <c r="A251" t="n">
        <v>247</v>
      </c>
      <c r="B251" t="inlineStr">
        <is>
          <t>Dittesschule-Grundschule</t>
        </is>
      </c>
      <c r="C251" t="inlineStr">
        <is>
          <t>Leipziger Straße 107, 08058 Zwickau</t>
        </is>
      </c>
      <c r="D251" t="inlineStr">
        <is>
          <t>Zwickau</t>
        </is>
      </c>
      <c r="E251">
        <f>COUNTIF(Hotspots_Potential!$D$7:$D$406,B251)</f>
        <v/>
      </c>
      <c r="F251">
        <f>SUMIF(Hotspots_Potential!$D$7:$D$406,B251,Hotspots_Potential!$J$7:$J$406)</f>
        <v/>
      </c>
      <c r="G251" s="177">
        <f>SUMIF(Hotspots_Potential!$D$7:$D$406,B251,Hotspots_Potential!$Q$7:$Q$406)</f>
        <v/>
      </c>
      <c r="H251" t="inlineStr">
        <is>
          <t>O2267</t>
        </is>
      </c>
      <c r="I251" s="177">
        <f>INDEX(Hotspots_Potential!$Q$7:$Q$406,MATCH(H251,Hotspots_Potential!$B$7:$B$406,0))</f>
        <v/>
      </c>
    </row>
    <row r="252" ht="15" customHeight="1" s="94">
      <c r="A252" t="n">
        <v>248</v>
      </c>
      <c r="B252" t="inlineStr">
        <is>
          <t>Peter-Breuer-Gymnasium Zwickau (Schule in freier Trägerschaft)</t>
        </is>
      </c>
      <c r="C252" t="inlineStr">
        <is>
          <t>Georgenstraße 3-5, 08056 Zwickau</t>
        </is>
      </c>
      <c r="D252" t="inlineStr">
        <is>
          <t>Zwickau</t>
        </is>
      </c>
      <c r="E252">
        <f>COUNTIF(Hotspots_Potential!$D$7:$D$406,B252)</f>
        <v/>
      </c>
      <c r="F252">
        <f>SUMIF(Hotspots_Potential!$D$7:$D$406,B252,Hotspots_Potential!$J$7:$J$406)</f>
        <v/>
      </c>
      <c r="G252" s="177">
        <f>SUMIF(Hotspots_Potential!$D$7:$D$406,B252,Hotspots_Potential!$Q$7:$Q$406)</f>
        <v/>
      </c>
      <c r="H252" t="inlineStr">
        <is>
          <t>O2278</t>
        </is>
      </c>
      <c r="I252" s="177">
        <f>INDEX(Hotspots_Potential!$Q$7:$Q$406,MATCH(H252,Hotspots_Potential!$B$7:$B$406,0))</f>
        <v/>
      </c>
    </row>
    <row r="253" ht="15" customHeight="1" s="94">
      <c r="A253" t="n">
        <v>249</v>
      </c>
      <c r="B253" t="inlineStr">
        <is>
          <t>41. Grundschule "Elbtalkinder" Dresden</t>
        </is>
      </c>
      <c r="C253" t="inlineStr">
        <is>
          <t>Hauptmannstraße 15, 01139 Dresden</t>
        </is>
      </c>
      <c r="D253" t="inlineStr">
        <is>
          <t>Dresden</t>
        </is>
      </c>
      <c r="E253">
        <f>COUNTIF(Hotspots_Potential!$D$7:$D$406,B253)</f>
        <v/>
      </c>
      <c r="F253">
        <f>SUMIF(Hotspots_Potential!$D$7:$D$406,B253,Hotspots_Potential!$J$7:$J$406)</f>
        <v/>
      </c>
      <c r="G253" s="177">
        <f>SUMIF(Hotspots_Potential!$D$7:$D$406,B253,Hotspots_Potential!$Q$7:$Q$406)</f>
        <v/>
      </c>
      <c r="H253" t="inlineStr">
        <is>
          <t>O0472</t>
        </is>
      </c>
      <c r="I253" s="177">
        <f>INDEX(Hotspots_Potential!$Q$7:$Q$406,MATCH(H253,Hotspots_Potential!$B$7:$B$406,0))</f>
        <v/>
      </c>
    </row>
    <row r="254" ht="15" customHeight="1" s="94">
      <c r="A254" t="n">
        <v>250</v>
      </c>
      <c r="B254" t="inlineStr">
        <is>
          <t>Berufsfachschule für Physiotherapie (Schule in freier Trägerschaft)</t>
        </is>
      </c>
      <c r="C254" t="inlineStr">
        <is>
          <t>Lützner Straße 93-95, 04177 Leipzig</t>
        </is>
      </c>
      <c r="D254" t="inlineStr">
        <is>
          <t>Leipzig</t>
        </is>
      </c>
      <c r="E254">
        <f>COUNTIF(Hotspots_Potential!$D$7:$D$406,B254)</f>
        <v/>
      </c>
      <c r="F254">
        <f>SUMIF(Hotspots_Potential!$D$7:$D$406,B254,Hotspots_Potential!$J$7:$J$406)</f>
        <v/>
      </c>
      <c r="G254" s="177">
        <f>SUMIF(Hotspots_Potential!$D$7:$D$406,B254,Hotspots_Potential!$Q$7:$Q$406)</f>
        <v/>
      </c>
      <c r="H254" t="inlineStr">
        <is>
          <t>O1398</t>
        </is>
      </c>
      <c r="I254" s="177">
        <f>INDEX(Hotspots_Potential!$Q$7:$Q$406,MATCH(H254,Hotspots_Potential!$B$7:$B$406,0))</f>
        <v/>
      </c>
    </row>
    <row r="255" ht="15" customHeight="1" s="94">
      <c r="A255" t="n">
        <v>251</v>
      </c>
      <c r="B255" t="inlineStr">
        <is>
          <t>Goethe-Gymnasium der Stadt Leipzig</t>
        </is>
      </c>
      <c r="C255" t="inlineStr">
        <is>
          <t>Gorkistraße 25, 04347 Leipzig</t>
        </is>
      </c>
      <c r="D255" t="inlineStr">
        <is>
          <t>Leipzig</t>
        </is>
      </c>
      <c r="E255">
        <f>COUNTIF(Hotspots_Potential!$D$7:$D$406,B255)</f>
        <v/>
      </c>
      <c r="F255">
        <f>SUMIF(Hotspots_Potential!$D$7:$D$406,B255,Hotspots_Potential!$J$7:$J$406)</f>
        <v/>
      </c>
      <c r="G255" s="177">
        <f>SUMIF(Hotspots_Potential!$D$7:$D$406,B255,Hotspots_Potential!$Q$7:$Q$406)</f>
        <v/>
      </c>
      <c r="H255" t="inlineStr">
        <is>
          <t>O1512</t>
        </is>
      </c>
      <c r="I255" s="177">
        <f>INDEX(Hotspots_Potential!$Q$7:$Q$406,MATCH(H255,Hotspots_Potential!$B$7:$B$406,0))</f>
        <v/>
      </c>
    </row>
    <row r="256" ht="15" customHeight="1" s="94">
      <c r="A256" t="n">
        <v>252</v>
      </c>
      <c r="B256" t="inlineStr">
        <is>
          <t>Freies Gymnasium am König-Albert-Stift Plauen (Schule in freier Trägerschaft)</t>
        </is>
      </c>
      <c r="C256" t="inlineStr">
        <is>
          <t>Dobenaustraße 14-16, 08523 Plauen</t>
        </is>
      </c>
      <c r="D256" t="inlineStr">
        <is>
          <t>Plauen</t>
        </is>
      </c>
      <c r="E256">
        <f>COUNTIF(Hotspots_Potential!$D$7:$D$406,B256)</f>
        <v/>
      </c>
      <c r="F256">
        <f>SUMIF(Hotspots_Potential!$D$7:$D$406,B256,Hotspots_Potential!$J$7:$J$406)</f>
        <v/>
      </c>
      <c r="G256" s="177">
        <f>SUMIF(Hotspots_Potential!$D$7:$D$406,B256,Hotspots_Potential!$Q$7:$Q$406)</f>
        <v/>
      </c>
      <c r="H256" t="inlineStr">
        <is>
          <t>O2028</t>
        </is>
      </c>
      <c r="I256" s="177">
        <f>INDEX(Hotspots_Potential!$Q$7:$Q$406,MATCH(H256,Hotspots_Potential!$B$7:$B$406,0))</f>
        <v/>
      </c>
    </row>
  </sheetData>
  <autoFilter ref="A4:I256"/>
  <mergeCells count="2">
    <mergeCell ref="A1:I1"/>
    <mergeCell ref="A2:I2"/>
  </mergeCells>
  <pageMargins left="0.75" right="0.75" top="1" bottom="1" header="0.511811023622047" footer="0.511811023622047"/>
  <pageSetup orientation="portrait" paperSize="9" horizontalDpi="300" verticalDpi="300"/>
</worksheet>
</file>

<file path=xl/worksheets/sheet8.xml><?xml version="1.0" encoding="utf-8"?>
<worksheet xmlns="http://schemas.openxmlformats.org/spreadsheetml/2006/main">
  <sheetPr>
    <tabColor rgb="006B7280"/>
    <outlinePr summaryBelow="1" summaryRight="1"/>
    <pageSetUpPr fitToPage="1"/>
  </sheetPr>
  <dimension ref="A1:V4031"/>
  <sheetViews>
    <sheetView showGridLines="0" zoomScaleNormal="100" workbookViewId="0">
      <pane ySplit="4" topLeftCell="A5" activePane="bottomLeft" state="frozen"/>
      <selection pane="bottomLeft" activeCell="A1" sqref="A1:V1"/>
    </sheetView>
  </sheetViews>
  <sheetFormatPr baseColWidth="10" defaultColWidth="8.6640625" defaultRowHeight="15" customHeight="1"/>
  <cols>
    <col width="16" customWidth="1" style="94" min="1" max="1"/>
    <col width="12" customWidth="1" style="94" min="2" max="2"/>
    <col width="8" customWidth="1" style="94" min="3" max="4"/>
    <col width="14" customWidth="1" style="94" min="5" max="5"/>
    <col width="9" customWidth="1" style="94" min="6" max="6"/>
    <col width="15" customWidth="1" style="94" min="7" max="7"/>
    <col width="12" customWidth="1" style="94" min="8" max="11"/>
    <col width="15" customWidth="1" style="94" min="12" max="14"/>
    <col width="16" customWidth="1" style="94" min="15" max="15"/>
    <col width="17" customWidth="1" style="94" min="16" max="16"/>
    <col width="14" customWidth="1" style="94" min="17" max="18"/>
    <col width="18" customWidth="1" style="94" min="19" max="19"/>
    <col width="20" customWidth="1" style="94" min="20" max="20"/>
    <col width="24" customWidth="1" style="94" min="21" max="21"/>
    <col width="18" customWidth="1" style="94" min="22" max="22"/>
  </cols>
  <sheetData>
    <row r="1" ht="19.5" customHeight="1" s="94">
      <c r="A1" s="132" t="inlineStr">
        <is>
          <t>Accident events | Individual events at the 400 hotspots</t>
        </is>
      </c>
    </row>
    <row r="4" ht="27.75" customHeight="1" s="94">
      <c r="A4" s="64" t="inlineStr">
        <is>
          <t>Event ID</t>
        </is>
      </c>
      <c r="B4" s="64" t="inlineStr">
        <is>
          <t>Site ID</t>
        </is>
      </c>
      <c r="C4" s="64" t="inlineStr">
        <is>
          <t>Year</t>
        </is>
      </c>
      <c r="D4" s="64" t="inlineStr">
        <is>
          <t>Month</t>
        </is>
      </c>
      <c r="E4" s="64" t="inlineStr">
        <is>
          <t>Day-of-week code</t>
        </is>
      </c>
      <c r="F4" s="64" t="inlineStr">
        <is>
          <t>Hour</t>
        </is>
      </c>
      <c r="G4" s="64" t="inlineStr">
        <is>
          <t>Accident category</t>
        </is>
      </c>
      <c r="H4" s="64" t="inlineStr">
        <is>
          <t>Accident type</t>
        </is>
      </c>
      <c r="I4" s="64" t="inlineStr">
        <is>
          <t>Pedestrian involved</t>
        </is>
      </c>
      <c r="J4" s="64" t="inlineStr">
        <is>
          <t>Bicycle involved</t>
        </is>
      </c>
      <c r="K4" s="64" t="inlineStr">
        <is>
          <t>Passenger car involved</t>
        </is>
      </c>
      <c r="L4" s="64" t="inlineStr">
        <is>
          <t>Motorcycle involved</t>
        </is>
      </c>
      <c r="M4" s="64" t="inlineStr">
        <is>
          <t>Goods vehicle involved</t>
        </is>
      </c>
      <c r="N4" s="64" t="inlineStr">
        <is>
          <t>Other road users involved</t>
        </is>
      </c>
      <c r="O4" s="64" t="inlineStr">
        <is>
          <t>Distance to school (m)</t>
        </is>
      </c>
      <c r="P4" s="64" t="inlineStr">
        <is>
          <t>Distance to accident site (m)</t>
        </is>
      </c>
      <c r="Q4" s="64" t="inlineStr">
        <is>
          <t>Longitude</t>
        </is>
      </c>
      <c r="R4" s="64" t="inlineStr">
        <is>
          <t>Latitude</t>
        </is>
      </c>
      <c r="S4" s="64" t="inlineStr">
        <is>
          <t>School-travel relevant, revised</t>
        </is>
      </c>
      <c r="T4" s="64" t="inlineStr">
        <is>
          <t>Category cost rate</t>
        </is>
      </c>
      <c r="U4" s="64" t="inlineStr">
        <is>
          <t>Societal accident costs per event</t>
        </is>
      </c>
      <c r="V4" s="64" t="inlineStr">
        <is>
          <t>Source</t>
        </is>
      </c>
    </row>
    <row r="5" ht="15" customHeight="1" s="94">
      <c r="A5" s="66" t="inlineStr">
        <is>
          <t>U00006</t>
        </is>
      </c>
      <c r="B5" s="66" t="inlineStr">
        <is>
          <t>O2089</t>
        </is>
      </c>
      <c r="C5" s="66" t="n">
        <v>2021</v>
      </c>
      <c r="D5" s="66" t="n">
        <v>1</v>
      </c>
      <c r="E5" s="66" t="n">
        <v>6</v>
      </c>
      <c r="F5" s="66" t="n">
        <v>10</v>
      </c>
      <c r="G5" s="66" t="n">
        <v>3</v>
      </c>
      <c r="H5" s="66" t="n">
        <v>3</v>
      </c>
      <c r="I5" s="66" t="n">
        <v>0</v>
      </c>
      <c r="J5" s="66" t="n">
        <v>0</v>
      </c>
      <c r="K5" s="66" t="n">
        <v>1</v>
      </c>
      <c r="L5" s="66" t="n">
        <v>0</v>
      </c>
      <c r="M5" s="66" t="n">
        <v>0</v>
      </c>
      <c r="N5" s="66" t="n">
        <v>1</v>
      </c>
      <c r="O5" s="66" t="n">
        <v>74</v>
      </c>
      <c r="P5" s="66" t="n">
        <v>2.6</v>
      </c>
      <c r="Q5" s="66" t="n">
        <v>13.2630743670001</v>
      </c>
      <c r="R5" s="66" t="n">
        <v>51.3147104490001</v>
      </c>
      <c r="S5" s="66">
        <f>IF(AND(E5&gt;=2,E5&lt;=6,OR(F5=6,F5=7,F5=8),O5&lt;=500),1,0)</f>
        <v/>
      </c>
      <c r="T5" s="178">
        <f>IF(G5=1,Sources!$F$24,IF(G5=2,Sources!$F$25,IF(G5=3,Sources!$F$26,0)))</f>
        <v/>
      </c>
      <c r="U5" s="178">
        <f>T5</f>
        <v/>
      </c>
      <c r="V5" s="66" t="inlineStr">
        <is>
          <t>S01 / S04 / S05</t>
        </is>
      </c>
    </row>
    <row r="6" ht="15" customHeight="1" s="94">
      <c r="A6" s="66" t="inlineStr">
        <is>
          <t>U00014</t>
        </is>
      </c>
      <c r="B6" s="66" t="inlineStr">
        <is>
          <t>O1163</t>
        </is>
      </c>
      <c r="C6" s="66" t="n">
        <v>2021</v>
      </c>
      <c r="D6" s="66" t="n">
        <v>4</v>
      </c>
      <c r="E6" s="66" t="n">
        <v>4</v>
      </c>
      <c r="F6" s="66" t="n">
        <v>16</v>
      </c>
      <c r="G6" s="66" t="n">
        <v>3</v>
      </c>
      <c r="H6" s="66" t="n">
        <v>6</v>
      </c>
      <c r="I6" s="66" t="n">
        <v>0</v>
      </c>
      <c r="J6" s="66" t="n">
        <v>0</v>
      </c>
      <c r="K6" s="66" t="n">
        <v>1</v>
      </c>
      <c r="L6" s="66" t="n">
        <v>0</v>
      </c>
      <c r="M6" s="66" t="n">
        <v>0</v>
      </c>
      <c r="N6" s="66" t="n">
        <v>0</v>
      </c>
      <c r="O6" s="66" t="n">
        <v>240.9</v>
      </c>
      <c r="P6" s="66" t="n">
        <v>12.8</v>
      </c>
      <c r="Q6" s="66" t="n">
        <v>14.97410969</v>
      </c>
      <c r="R6" s="66" t="n">
        <v>51.161560799</v>
      </c>
      <c r="S6" s="66">
        <f>IF(AND(E6&gt;=2,E6&lt;=6,OR(F6=6,F6=7,F6=8),O6&lt;=500),1,0)</f>
        <v/>
      </c>
      <c r="T6" s="178">
        <f>IF(G6=1,Sources!$F$24,IF(G6=2,Sources!$F$25,IF(G6=3,Sources!$F$26,0)))</f>
        <v/>
      </c>
      <c r="U6" s="178">
        <f>T6</f>
        <v/>
      </c>
      <c r="V6" s="66" t="inlineStr">
        <is>
          <t>S01 / S04 / S05</t>
        </is>
      </c>
    </row>
    <row r="7" ht="15" customHeight="1" s="94">
      <c r="A7" s="66" t="inlineStr">
        <is>
          <t>U00024</t>
        </is>
      </c>
      <c r="B7" s="66" t="inlineStr">
        <is>
          <t>O1647</t>
        </is>
      </c>
      <c r="C7" s="66" t="n">
        <v>2021</v>
      </c>
      <c r="D7" s="66" t="n">
        <v>4</v>
      </c>
      <c r="E7" s="66" t="n">
        <v>1</v>
      </c>
      <c r="F7" s="66" t="n">
        <v>14</v>
      </c>
      <c r="G7" s="66" t="n">
        <v>3</v>
      </c>
      <c r="H7" s="66" t="n">
        <v>2</v>
      </c>
      <c r="I7" s="66" t="n">
        <v>0</v>
      </c>
      <c r="J7" s="66" t="n">
        <v>1</v>
      </c>
      <c r="K7" s="66" t="n">
        <v>1</v>
      </c>
      <c r="L7" s="66" t="n">
        <v>0</v>
      </c>
      <c r="M7" s="66" t="n">
        <v>0</v>
      </c>
      <c r="N7" s="66" t="n">
        <v>0</v>
      </c>
      <c r="O7" s="66" t="n">
        <v>281.8</v>
      </c>
      <c r="P7" s="66" t="n">
        <v>18.2</v>
      </c>
      <c r="Q7" s="66" t="n">
        <v>12.3851976330001</v>
      </c>
      <c r="R7" s="66" t="n">
        <v>51.3761371110001</v>
      </c>
      <c r="S7" s="66">
        <f>IF(AND(E7&gt;=2,E7&lt;=6,OR(F7=6,F7=7,F7=8),O7&lt;=500),1,0)</f>
        <v/>
      </c>
      <c r="T7" s="178">
        <f>IF(G7=1,Sources!$F$24,IF(G7=2,Sources!$F$25,IF(G7=3,Sources!$F$26,0)))</f>
        <v/>
      </c>
      <c r="U7" s="178">
        <f>T7</f>
        <v/>
      </c>
      <c r="V7" s="66" t="inlineStr">
        <is>
          <t>S01 / S04 / S05</t>
        </is>
      </c>
    </row>
    <row r="8" ht="15" customHeight="1" s="94">
      <c r="A8" s="66" t="inlineStr">
        <is>
          <t>U00049</t>
        </is>
      </c>
      <c r="B8" s="66" t="inlineStr">
        <is>
          <t>O0463</t>
        </is>
      </c>
      <c r="C8" s="66" t="n">
        <v>2021</v>
      </c>
      <c r="D8" s="66" t="n">
        <v>3</v>
      </c>
      <c r="E8" s="66" t="n">
        <v>3</v>
      </c>
      <c r="F8" s="66" t="n">
        <v>15</v>
      </c>
      <c r="G8" s="66" t="n">
        <v>3</v>
      </c>
      <c r="H8" s="66" t="n">
        <v>3</v>
      </c>
      <c r="I8" s="66" t="n">
        <v>0</v>
      </c>
      <c r="J8" s="66" t="n">
        <v>1</v>
      </c>
      <c r="K8" s="66" t="n">
        <v>1</v>
      </c>
      <c r="L8" s="66" t="n">
        <v>0</v>
      </c>
      <c r="M8" s="66" t="n">
        <v>0</v>
      </c>
      <c r="N8" s="66" t="n">
        <v>0</v>
      </c>
      <c r="O8" s="66" t="n">
        <v>265.9</v>
      </c>
      <c r="P8" s="66" t="n">
        <v>6.7</v>
      </c>
      <c r="Q8" s="66" t="n">
        <v>13.7016418490001</v>
      </c>
      <c r="R8" s="66" t="n">
        <v>51.0306247390001</v>
      </c>
      <c r="S8" s="66">
        <f>IF(AND(E8&gt;=2,E8&lt;=6,OR(F8=6,F8=7,F8=8),O8&lt;=500),1,0)</f>
        <v/>
      </c>
      <c r="T8" s="178">
        <f>IF(G8=1,Sources!$F$24,IF(G8=2,Sources!$F$25,IF(G8=3,Sources!$F$26,0)))</f>
        <v/>
      </c>
      <c r="U8" s="178">
        <f>T8</f>
        <v/>
      </c>
      <c r="V8" s="66" t="inlineStr">
        <is>
          <t>S01 / S04 / S05</t>
        </is>
      </c>
    </row>
    <row r="9" ht="15" customHeight="1" s="94">
      <c r="A9" s="66" t="inlineStr">
        <is>
          <t>U00065</t>
        </is>
      </c>
      <c r="B9" s="66" t="inlineStr">
        <is>
          <t>O0274</t>
        </is>
      </c>
      <c r="C9" s="66" t="n">
        <v>2021</v>
      </c>
      <c r="D9" s="66" t="n">
        <v>4</v>
      </c>
      <c r="E9" s="66" t="n">
        <v>5</v>
      </c>
      <c r="F9" s="66" t="n">
        <v>8</v>
      </c>
      <c r="G9" s="66" t="n">
        <v>3</v>
      </c>
      <c r="H9" s="66" t="n">
        <v>2</v>
      </c>
      <c r="I9" s="66" t="n">
        <v>0</v>
      </c>
      <c r="J9" s="66" t="n">
        <v>0</v>
      </c>
      <c r="K9" s="66" t="n">
        <v>1</v>
      </c>
      <c r="L9" s="66" t="n">
        <v>0</v>
      </c>
      <c r="M9" s="66" t="n">
        <v>0</v>
      </c>
      <c r="N9" s="66" t="n">
        <v>0</v>
      </c>
      <c r="O9" s="66" t="n">
        <v>106.3</v>
      </c>
      <c r="P9" s="66" t="n">
        <v>6.5</v>
      </c>
      <c r="Q9" s="66" t="n">
        <v>13.5801531880001</v>
      </c>
      <c r="R9" s="66" t="n">
        <v>51.124749217</v>
      </c>
      <c r="S9" s="66">
        <f>IF(AND(E9&gt;=2,E9&lt;=6,OR(F9=6,F9=7,F9=8),O9&lt;=500),1,0)</f>
        <v/>
      </c>
      <c r="T9" s="178">
        <f>IF(G9=1,Sources!$F$24,IF(G9=2,Sources!$F$25,IF(G9=3,Sources!$F$26,0)))</f>
        <v/>
      </c>
      <c r="U9" s="178">
        <f>T9</f>
        <v/>
      </c>
      <c r="V9" s="66" t="inlineStr">
        <is>
          <t>S01 / S04 / S05</t>
        </is>
      </c>
    </row>
    <row r="10" ht="15" customHeight="1" s="94">
      <c r="A10" s="66" t="inlineStr">
        <is>
          <t>U00070</t>
        </is>
      </c>
      <c r="B10" s="66" t="inlineStr">
        <is>
          <t>O1534</t>
        </is>
      </c>
      <c r="C10" s="66" t="n">
        <v>2021</v>
      </c>
      <c r="D10" s="66" t="n">
        <v>3</v>
      </c>
      <c r="E10" s="66" t="n">
        <v>2</v>
      </c>
      <c r="F10" s="66" t="n">
        <v>15</v>
      </c>
      <c r="G10" s="66" t="n">
        <v>3</v>
      </c>
      <c r="H10" s="66" t="n">
        <v>2</v>
      </c>
      <c r="I10" s="66" t="n">
        <v>0</v>
      </c>
      <c r="J10" s="66" t="n">
        <v>1</v>
      </c>
      <c r="K10" s="66" t="n">
        <v>1</v>
      </c>
      <c r="L10" s="66" t="n">
        <v>0</v>
      </c>
      <c r="M10" s="66" t="n">
        <v>0</v>
      </c>
      <c r="N10" s="66" t="n">
        <v>0</v>
      </c>
      <c r="O10" s="66" t="n">
        <v>402.1</v>
      </c>
      <c r="P10" s="66" t="n">
        <v>2.6</v>
      </c>
      <c r="Q10" s="66" t="n">
        <v>12.42227065</v>
      </c>
      <c r="R10" s="66" t="n">
        <v>51.351681345</v>
      </c>
      <c r="S10" s="66">
        <f>IF(AND(E10&gt;=2,E10&lt;=6,OR(F10=6,F10=7,F10=8),O10&lt;=500),1,0)</f>
        <v/>
      </c>
      <c r="T10" s="178">
        <f>IF(G10=1,Sources!$F$24,IF(G10=2,Sources!$F$25,IF(G10=3,Sources!$F$26,0)))</f>
        <v/>
      </c>
      <c r="U10" s="178">
        <f>T10</f>
        <v/>
      </c>
      <c r="V10" s="66" t="inlineStr">
        <is>
          <t>S01 / S04 / S05</t>
        </is>
      </c>
    </row>
    <row r="11" ht="15" customHeight="1" s="94">
      <c r="A11" s="66" t="inlineStr">
        <is>
          <t>U00075</t>
        </is>
      </c>
      <c r="B11" s="66" t="inlineStr">
        <is>
          <t>O1647</t>
        </is>
      </c>
      <c r="C11" s="66" t="n">
        <v>2021</v>
      </c>
      <c r="D11" s="66" t="n">
        <v>6</v>
      </c>
      <c r="E11" s="66" t="n">
        <v>4</v>
      </c>
      <c r="F11" s="66" t="n">
        <v>19</v>
      </c>
      <c r="G11" s="66" t="n">
        <v>3</v>
      </c>
      <c r="H11" s="66" t="n">
        <v>2</v>
      </c>
      <c r="I11" s="66" t="n">
        <v>0</v>
      </c>
      <c r="J11" s="66" t="n">
        <v>1</v>
      </c>
      <c r="K11" s="66" t="n">
        <v>1</v>
      </c>
      <c r="L11" s="66" t="n">
        <v>0</v>
      </c>
      <c r="M11" s="66" t="n">
        <v>0</v>
      </c>
      <c r="N11" s="66" t="n">
        <v>0</v>
      </c>
      <c r="O11" s="66" t="n">
        <v>274.8</v>
      </c>
      <c r="P11" s="66" t="n">
        <v>4.7</v>
      </c>
      <c r="Q11" s="66" t="n">
        <v>12.385492491</v>
      </c>
      <c r="R11" s="66" t="n">
        <v>51.376140236</v>
      </c>
      <c r="S11" s="66">
        <f>IF(AND(E11&gt;=2,E11&lt;=6,OR(F11=6,F11=7,F11=8),O11&lt;=500),1,0)</f>
        <v/>
      </c>
      <c r="T11" s="178">
        <f>IF(G11=1,Sources!$F$24,IF(G11=2,Sources!$F$25,IF(G11=3,Sources!$F$26,0)))</f>
        <v/>
      </c>
      <c r="U11" s="178">
        <f>T11</f>
        <v/>
      </c>
      <c r="V11" s="66" t="inlineStr">
        <is>
          <t>S01 / S04 / S05</t>
        </is>
      </c>
    </row>
    <row r="12" ht="15" customHeight="1" s="94">
      <c r="A12" s="66" t="inlineStr">
        <is>
          <t>U00082</t>
        </is>
      </c>
      <c r="B12" s="66" t="inlineStr">
        <is>
          <t>O1642</t>
        </is>
      </c>
      <c r="C12" s="66" t="n">
        <v>2021</v>
      </c>
      <c r="D12" s="66" t="n">
        <v>2</v>
      </c>
      <c r="E12" s="66" t="n">
        <v>3</v>
      </c>
      <c r="F12" s="66" t="n">
        <v>7</v>
      </c>
      <c r="G12" s="66" t="n">
        <v>3</v>
      </c>
      <c r="H12" s="66" t="n">
        <v>3</v>
      </c>
      <c r="I12" s="66" t="n">
        <v>0</v>
      </c>
      <c r="J12" s="66" t="n">
        <v>0</v>
      </c>
      <c r="K12" s="66" t="n">
        <v>1</v>
      </c>
      <c r="L12" s="66" t="n">
        <v>0</v>
      </c>
      <c r="M12" s="66" t="n">
        <v>0</v>
      </c>
      <c r="N12" s="66" t="n">
        <v>1</v>
      </c>
      <c r="O12" s="66" t="n">
        <v>399.3</v>
      </c>
      <c r="P12" s="66" t="n">
        <v>1.3</v>
      </c>
      <c r="Q12" s="66" t="n">
        <v>12.3237815480001</v>
      </c>
      <c r="R12" s="66" t="n">
        <v>51.3794326290001</v>
      </c>
      <c r="S12" s="66">
        <f>IF(AND(E12&gt;=2,E12&lt;=6,OR(F12=6,F12=7,F12=8),O12&lt;=500),1,0)</f>
        <v/>
      </c>
      <c r="T12" s="178">
        <f>IF(G12=1,Sources!$F$24,IF(G12=2,Sources!$F$25,IF(G12=3,Sources!$F$26,0)))</f>
        <v/>
      </c>
      <c r="U12" s="178">
        <f>T12</f>
        <v/>
      </c>
      <c r="V12" s="66" t="inlineStr">
        <is>
          <t>S01 / S04 / S05</t>
        </is>
      </c>
    </row>
    <row r="13" ht="15" customHeight="1" s="94">
      <c r="A13" s="66" t="inlineStr">
        <is>
          <t>U00087</t>
        </is>
      </c>
      <c r="B13" s="66" t="inlineStr">
        <is>
          <t>O1492</t>
        </is>
      </c>
      <c r="C13" s="66" t="n">
        <v>2021</v>
      </c>
      <c r="D13" s="66" t="n">
        <v>4</v>
      </c>
      <c r="E13" s="66" t="n">
        <v>6</v>
      </c>
      <c r="F13" s="66" t="n">
        <v>16</v>
      </c>
      <c r="G13" s="66" t="n">
        <v>3</v>
      </c>
      <c r="H13" s="66" t="n">
        <v>6</v>
      </c>
      <c r="I13" s="66" t="n">
        <v>0</v>
      </c>
      <c r="J13" s="66" t="n">
        <v>0</v>
      </c>
      <c r="K13" s="66" t="n">
        <v>1</v>
      </c>
      <c r="L13" s="66" t="n">
        <v>0</v>
      </c>
      <c r="M13" s="66" t="n">
        <v>1</v>
      </c>
      <c r="N13" s="66" t="n">
        <v>0</v>
      </c>
      <c r="O13" s="66" t="n">
        <v>471.5</v>
      </c>
      <c r="P13" s="66" t="n">
        <v>12.6</v>
      </c>
      <c r="Q13" s="66" t="n">
        <v>12.3994979790001</v>
      </c>
      <c r="R13" s="66" t="n">
        <v>51.3634092900001</v>
      </c>
      <c r="S13" s="66">
        <f>IF(AND(E13&gt;=2,E13&lt;=6,OR(F13=6,F13=7,F13=8),O13&lt;=500),1,0)</f>
        <v/>
      </c>
      <c r="T13" s="178">
        <f>IF(G13=1,Sources!$F$24,IF(G13=2,Sources!$F$25,IF(G13=3,Sources!$F$26,0)))</f>
        <v/>
      </c>
      <c r="U13" s="178">
        <f>T13</f>
        <v/>
      </c>
      <c r="V13" s="66" t="inlineStr">
        <is>
          <t>S01 / S04 / S05</t>
        </is>
      </c>
    </row>
    <row r="14" ht="15" customHeight="1" s="94">
      <c r="A14" s="66" t="inlineStr">
        <is>
          <t>U00093</t>
        </is>
      </c>
      <c r="B14" s="66" t="inlineStr">
        <is>
          <t>O0795</t>
        </is>
      </c>
      <c r="C14" s="66" t="n">
        <v>2021</v>
      </c>
      <c r="D14" s="66" t="n">
        <v>5</v>
      </c>
      <c r="E14" s="66" t="n">
        <v>2</v>
      </c>
      <c r="F14" s="66" t="n">
        <v>15</v>
      </c>
      <c r="G14" s="66" t="n">
        <v>3</v>
      </c>
      <c r="H14" s="66" t="n">
        <v>6</v>
      </c>
      <c r="I14" s="66" t="n">
        <v>0</v>
      </c>
      <c r="J14" s="66" t="n">
        <v>0</v>
      </c>
      <c r="K14" s="66" t="n">
        <v>1</v>
      </c>
      <c r="L14" s="66" t="n">
        <v>0</v>
      </c>
      <c r="M14" s="66" t="n">
        <v>0</v>
      </c>
      <c r="N14" s="66" t="n">
        <v>0</v>
      </c>
      <c r="O14" s="66" t="n">
        <v>197.1</v>
      </c>
      <c r="P14" s="66" t="n">
        <v>8.199999999999999</v>
      </c>
      <c r="Q14" s="66" t="n">
        <v>13.8548456980001</v>
      </c>
      <c r="R14" s="66" t="n">
        <v>51.0618900310001</v>
      </c>
      <c r="S14" s="66">
        <f>IF(AND(E14&gt;=2,E14&lt;=6,OR(F14=6,F14=7,F14=8),O14&lt;=500),1,0)</f>
        <v/>
      </c>
      <c r="T14" s="178">
        <f>IF(G14=1,Sources!$F$24,IF(G14=2,Sources!$F$25,IF(G14=3,Sources!$F$26,0)))</f>
        <v/>
      </c>
      <c r="U14" s="178">
        <f>T14</f>
        <v/>
      </c>
      <c r="V14" s="66" t="inlineStr">
        <is>
          <t>S01 / S04 / S05</t>
        </is>
      </c>
    </row>
    <row r="15" ht="15" customHeight="1" s="94">
      <c r="A15" s="66" t="inlineStr">
        <is>
          <t>U00097</t>
        </is>
      </c>
      <c r="B15" s="66" t="inlineStr">
        <is>
          <t>O1769</t>
        </is>
      </c>
      <c r="C15" s="66" t="n">
        <v>2021</v>
      </c>
      <c r="D15" s="66" t="n">
        <v>3</v>
      </c>
      <c r="E15" s="66" t="n">
        <v>4</v>
      </c>
      <c r="F15" s="66" t="n">
        <v>16</v>
      </c>
      <c r="G15" s="66" t="n">
        <v>3</v>
      </c>
      <c r="H15" s="66" t="n">
        <v>2</v>
      </c>
      <c r="I15" s="66" t="n">
        <v>0</v>
      </c>
      <c r="J15" s="66" t="n">
        <v>0</v>
      </c>
      <c r="K15" s="66" t="n">
        <v>1</v>
      </c>
      <c r="L15" s="66" t="n">
        <v>0</v>
      </c>
      <c r="M15" s="66" t="n">
        <v>0</v>
      </c>
      <c r="N15" s="66" t="n">
        <v>0</v>
      </c>
      <c r="O15" s="66" t="n">
        <v>304</v>
      </c>
      <c r="P15" s="66" t="n">
        <v>4.6</v>
      </c>
      <c r="Q15" s="66" t="n">
        <v>12.3395748730001</v>
      </c>
      <c r="R15" s="66" t="n">
        <v>51.3353099380001</v>
      </c>
      <c r="S15" s="66">
        <f>IF(AND(E15&gt;=2,E15&lt;=6,OR(F15=6,F15=7,F15=8),O15&lt;=500),1,0)</f>
        <v/>
      </c>
      <c r="T15" s="178">
        <f>IF(G15=1,Sources!$F$24,IF(G15=2,Sources!$F$25,IF(G15=3,Sources!$F$26,0)))</f>
        <v/>
      </c>
      <c r="U15" s="178">
        <f>T15</f>
        <v/>
      </c>
      <c r="V15" s="66" t="inlineStr">
        <is>
          <t>S01 / S04 / S05</t>
        </is>
      </c>
    </row>
    <row r="16" ht="15" customHeight="1" s="94">
      <c r="A16" s="66" t="inlineStr">
        <is>
          <t>U00110</t>
        </is>
      </c>
      <c r="B16" s="66" t="inlineStr">
        <is>
          <t>O1467</t>
        </is>
      </c>
      <c r="C16" s="66" t="n">
        <v>2021</v>
      </c>
      <c r="D16" s="66" t="n">
        <v>6</v>
      </c>
      <c r="E16" s="66" t="n">
        <v>5</v>
      </c>
      <c r="F16" s="66" t="n">
        <v>16</v>
      </c>
      <c r="G16" s="66" t="n">
        <v>3</v>
      </c>
      <c r="H16" s="66" t="n">
        <v>1</v>
      </c>
      <c r="I16" s="66" t="n">
        <v>0</v>
      </c>
      <c r="J16" s="66" t="n">
        <v>1</v>
      </c>
      <c r="K16" s="66" t="n">
        <v>0</v>
      </c>
      <c r="L16" s="66" t="n">
        <v>0</v>
      </c>
      <c r="M16" s="66" t="n">
        <v>0</v>
      </c>
      <c r="N16" s="66" t="n">
        <v>0</v>
      </c>
      <c r="O16" s="66" t="n">
        <v>300</v>
      </c>
      <c r="P16" s="66" t="n">
        <v>22.5</v>
      </c>
      <c r="Q16" s="66" t="n">
        <v>12.391789155</v>
      </c>
      <c r="R16" s="66" t="n">
        <v>51.3464380780001</v>
      </c>
      <c r="S16" s="66">
        <f>IF(AND(E16&gt;=2,E16&lt;=6,OR(F16=6,F16=7,F16=8),O16&lt;=500),1,0)</f>
        <v/>
      </c>
      <c r="T16" s="178">
        <f>IF(G16=1,Sources!$F$24,IF(G16=2,Sources!$F$25,IF(G16=3,Sources!$F$26,0)))</f>
        <v/>
      </c>
      <c r="U16" s="178">
        <f>T16</f>
        <v/>
      </c>
      <c r="V16" s="66" t="inlineStr">
        <is>
          <t>S01 / S04 / S05</t>
        </is>
      </c>
    </row>
    <row r="17" ht="15" customHeight="1" s="94">
      <c r="A17" s="66" t="inlineStr">
        <is>
          <t>U00112</t>
        </is>
      </c>
      <c r="B17" s="66" t="inlineStr">
        <is>
          <t>O0700</t>
        </is>
      </c>
      <c r="C17" s="66" t="n">
        <v>2021</v>
      </c>
      <c r="D17" s="66" t="n">
        <v>5</v>
      </c>
      <c r="E17" s="66" t="n">
        <v>6</v>
      </c>
      <c r="F17" s="66" t="n">
        <v>16</v>
      </c>
      <c r="G17" s="66" t="n">
        <v>3</v>
      </c>
      <c r="H17" s="66" t="n">
        <v>2</v>
      </c>
      <c r="I17" s="66" t="n">
        <v>0</v>
      </c>
      <c r="J17" s="66" t="n">
        <v>0</v>
      </c>
      <c r="K17" s="66" t="n">
        <v>1</v>
      </c>
      <c r="L17" s="66" t="n">
        <v>0</v>
      </c>
      <c r="M17" s="66" t="n">
        <v>0</v>
      </c>
      <c r="N17" s="66" t="n">
        <v>0</v>
      </c>
      <c r="O17" s="66" t="n">
        <v>45.5</v>
      </c>
      <c r="P17" s="66" t="n">
        <v>3.7</v>
      </c>
      <c r="Q17" s="66" t="n">
        <v>13.7222305940001</v>
      </c>
      <c r="R17" s="66" t="n">
        <v>51.0541118450001</v>
      </c>
      <c r="S17" s="66">
        <f>IF(AND(E17&gt;=2,E17&lt;=6,OR(F17=6,F17=7,F17=8),O17&lt;=500),1,0)</f>
        <v/>
      </c>
      <c r="T17" s="178">
        <f>IF(G17=1,Sources!$F$24,IF(G17=2,Sources!$F$25,IF(G17=3,Sources!$F$26,0)))</f>
        <v/>
      </c>
      <c r="U17" s="178">
        <f>T17</f>
        <v/>
      </c>
      <c r="V17" s="66" t="inlineStr">
        <is>
          <t>S01 / S04 / S05</t>
        </is>
      </c>
    </row>
    <row r="18" ht="15" customHeight="1" s="94">
      <c r="A18" s="66" t="inlineStr">
        <is>
          <t>U00116</t>
        </is>
      </c>
      <c r="B18" s="66" t="inlineStr">
        <is>
          <t>O1438</t>
        </is>
      </c>
      <c r="C18" s="66" t="n">
        <v>2021</v>
      </c>
      <c r="D18" s="66" t="n">
        <v>5</v>
      </c>
      <c r="E18" s="66" t="n">
        <v>4</v>
      </c>
      <c r="F18" s="66" t="n">
        <v>15</v>
      </c>
      <c r="G18" s="66" t="n">
        <v>2</v>
      </c>
      <c r="H18" s="66" t="n">
        <v>3</v>
      </c>
      <c r="I18" s="66" t="n">
        <v>0</v>
      </c>
      <c r="J18" s="66" t="n">
        <v>1</v>
      </c>
      <c r="K18" s="66" t="n">
        <v>1</v>
      </c>
      <c r="L18" s="66" t="n">
        <v>0</v>
      </c>
      <c r="M18" s="66" t="n">
        <v>0</v>
      </c>
      <c r="N18" s="66" t="n">
        <v>0</v>
      </c>
      <c r="O18" s="66" t="n">
        <v>97.59999999999999</v>
      </c>
      <c r="P18" s="66" t="n">
        <v>11.2</v>
      </c>
      <c r="Q18" s="66" t="n">
        <v>12.3710848540001</v>
      </c>
      <c r="R18" s="66" t="n">
        <v>51.3444276960001</v>
      </c>
      <c r="S18" s="66">
        <f>IF(AND(E18&gt;=2,E18&lt;=6,OR(F18=6,F18=7,F18=8),O18&lt;=500),1,0)</f>
        <v/>
      </c>
      <c r="T18" s="178">
        <f>IF(G18=1,Sources!$F$24,IF(G18=2,Sources!$F$25,IF(G18=3,Sources!$F$26,0)))</f>
        <v/>
      </c>
      <c r="U18" s="178">
        <f>T18</f>
        <v/>
      </c>
      <c r="V18" s="66" t="inlineStr">
        <is>
          <t>S01 / S04 / S05</t>
        </is>
      </c>
    </row>
    <row r="19" ht="15" customHeight="1" s="94">
      <c r="A19" s="66" t="inlineStr">
        <is>
          <t>U00121</t>
        </is>
      </c>
      <c r="B19" s="66" t="inlineStr">
        <is>
          <t>O0781</t>
        </is>
      </c>
      <c r="C19" s="66" t="n">
        <v>2021</v>
      </c>
      <c r="D19" s="66" t="n">
        <v>6</v>
      </c>
      <c r="E19" s="66" t="n">
        <v>6</v>
      </c>
      <c r="F19" s="66" t="n">
        <v>14</v>
      </c>
      <c r="G19" s="66" t="n">
        <v>3</v>
      </c>
      <c r="H19" s="66" t="n">
        <v>6</v>
      </c>
      <c r="I19" s="66" t="n">
        <v>0</v>
      </c>
      <c r="J19" s="66" t="n">
        <v>0</v>
      </c>
      <c r="K19" s="66" t="n">
        <v>1</v>
      </c>
      <c r="L19" s="66" t="n">
        <v>1</v>
      </c>
      <c r="M19" s="66" t="n">
        <v>0</v>
      </c>
      <c r="N19" s="66" t="n">
        <v>0</v>
      </c>
      <c r="O19" s="66" t="n">
        <v>92.8</v>
      </c>
      <c r="P19" s="66" t="n">
        <v>17.3</v>
      </c>
      <c r="Q19" s="66" t="n">
        <v>13.7556705160001</v>
      </c>
      <c r="R19" s="66" t="n">
        <v>51.0767606700001</v>
      </c>
      <c r="S19" s="66">
        <f>IF(AND(E19&gt;=2,E19&lt;=6,OR(F19=6,F19=7,F19=8),O19&lt;=500),1,0)</f>
        <v/>
      </c>
      <c r="T19" s="178">
        <f>IF(G19=1,Sources!$F$24,IF(G19=2,Sources!$F$25,IF(G19=3,Sources!$F$26,0)))</f>
        <v/>
      </c>
      <c r="U19" s="178">
        <f>T19</f>
        <v/>
      </c>
      <c r="V19" s="66" t="inlineStr">
        <is>
          <t>S01 / S04 / S05</t>
        </is>
      </c>
    </row>
    <row r="20" ht="15" customHeight="1" s="94">
      <c r="A20" s="66" t="inlineStr">
        <is>
          <t>U00150</t>
        </is>
      </c>
      <c r="B20" s="66" t="inlineStr">
        <is>
          <t>O1055</t>
        </is>
      </c>
      <c r="C20" s="66" t="n">
        <v>2021</v>
      </c>
      <c r="D20" s="66" t="n">
        <v>1</v>
      </c>
      <c r="E20" s="66" t="n">
        <v>5</v>
      </c>
      <c r="F20" s="66" t="n">
        <v>7</v>
      </c>
      <c r="G20" s="66" t="n">
        <v>3</v>
      </c>
      <c r="H20" s="66" t="n">
        <v>2</v>
      </c>
      <c r="I20" s="66" t="n">
        <v>0</v>
      </c>
      <c r="J20" s="66" t="n">
        <v>0</v>
      </c>
      <c r="K20" s="66" t="n">
        <v>1</v>
      </c>
      <c r="L20" s="66" t="n">
        <v>0</v>
      </c>
      <c r="M20" s="66" t="n">
        <v>0</v>
      </c>
      <c r="N20" s="66" t="n">
        <v>0</v>
      </c>
      <c r="O20" s="66" t="n">
        <v>156.6</v>
      </c>
      <c r="P20" s="66" t="n">
        <v>0.8</v>
      </c>
      <c r="Q20" s="66" t="n">
        <v>13.348061763</v>
      </c>
      <c r="R20" s="66" t="n">
        <v>50.9217185790001</v>
      </c>
      <c r="S20" s="66">
        <f>IF(AND(E20&gt;=2,E20&lt;=6,OR(F20=6,F20=7,F20=8),O20&lt;=500),1,0)</f>
        <v/>
      </c>
      <c r="T20" s="178">
        <f>IF(G20=1,Sources!$F$24,IF(G20=2,Sources!$F$25,IF(G20=3,Sources!$F$26,0)))</f>
        <v/>
      </c>
      <c r="U20" s="178">
        <f>T20</f>
        <v/>
      </c>
      <c r="V20" s="66" t="inlineStr">
        <is>
          <t>S01 / S04 / S05</t>
        </is>
      </c>
    </row>
    <row r="21" ht="15" customHeight="1" s="94">
      <c r="A21" s="66" t="inlineStr">
        <is>
          <t>U00153</t>
        </is>
      </c>
      <c r="B21" s="66" t="inlineStr">
        <is>
          <t>O1181</t>
        </is>
      </c>
      <c r="C21" s="66" t="n">
        <v>2021</v>
      </c>
      <c r="D21" s="66" t="n">
        <v>6</v>
      </c>
      <c r="E21" s="66" t="n">
        <v>5</v>
      </c>
      <c r="F21" s="66" t="n">
        <v>12</v>
      </c>
      <c r="G21" s="66" t="n">
        <v>2</v>
      </c>
      <c r="H21" s="66" t="n">
        <v>3</v>
      </c>
      <c r="I21" s="66" t="n">
        <v>0</v>
      </c>
      <c r="J21" s="66" t="n">
        <v>1</v>
      </c>
      <c r="K21" s="66" t="n">
        <v>1</v>
      </c>
      <c r="L21" s="66" t="n">
        <v>0</v>
      </c>
      <c r="M21" s="66" t="n">
        <v>0</v>
      </c>
      <c r="N21" s="66" t="n">
        <v>0</v>
      </c>
      <c r="O21" s="66" t="n">
        <v>462.7</v>
      </c>
      <c r="P21" s="66" t="n">
        <v>5.9</v>
      </c>
      <c r="Q21" s="66" t="n">
        <v>13.8613186120001</v>
      </c>
      <c r="R21" s="66" t="n">
        <v>50.9744250910001</v>
      </c>
      <c r="S21" s="66">
        <f>IF(AND(E21&gt;=2,E21&lt;=6,OR(F21=6,F21=7,F21=8),O21&lt;=500),1,0)</f>
        <v/>
      </c>
      <c r="T21" s="178">
        <f>IF(G21=1,Sources!$F$24,IF(G21=2,Sources!$F$25,IF(G21=3,Sources!$F$26,0)))</f>
        <v/>
      </c>
      <c r="U21" s="178">
        <f>T21</f>
        <v/>
      </c>
      <c r="V21" s="66" t="inlineStr">
        <is>
          <t>S01 / S04 / S05</t>
        </is>
      </c>
    </row>
    <row r="22" ht="15" customHeight="1" s="94">
      <c r="A22" s="66" t="inlineStr">
        <is>
          <t>U00156</t>
        </is>
      </c>
      <c r="B22" s="66" t="inlineStr">
        <is>
          <t>O0490</t>
        </is>
      </c>
      <c r="C22" s="66" t="n">
        <v>2021</v>
      </c>
      <c r="D22" s="66" t="n">
        <v>5</v>
      </c>
      <c r="E22" s="66" t="n">
        <v>2</v>
      </c>
      <c r="F22" s="66" t="n">
        <v>15</v>
      </c>
      <c r="G22" s="66" t="n">
        <v>3</v>
      </c>
      <c r="H22" s="66" t="n">
        <v>2</v>
      </c>
      <c r="I22" s="66" t="n">
        <v>0</v>
      </c>
      <c r="J22" s="66" t="n">
        <v>1</v>
      </c>
      <c r="K22" s="66" t="n">
        <v>1</v>
      </c>
      <c r="L22" s="66" t="n">
        <v>0</v>
      </c>
      <c r="M22" s="66" t="n">
        <v>0</v>
      </c>
      <c r="N22" s="66" t="n">
        <v>0</v>
      </c>
      <c r="O22" s="66" t="n">
        <v>111.8</v>
      </c>
      <c r="P22" s="66" t="n">
        <v>7.2</v>
      </c>
      <c r="Q22" s="66" t="n">
        <v>13.760123681</v>
      </c>
      <c r="R22" s="66" t="n">
        <v>51.0233063410001</v>
      </c>
      <c r="S22" s="66">
        <f>IF(AND(E22&gt;=2,E22&lt;=6,OR(F22=6,F22=7,F22=8),O22&lt;=500),1,0)</f>
        <v/>
      </c>
      <c r="T22" s="178">
        <f>IF(G22=1,Sources!$F$24,IF(G22=2,Sources!$F$25,IF(G22=3,Sources!$F$26,0)))</f>
        <v/>
      </c>
      <c r="U22" s="178">
        <f>T22</f>
        <v/>
      </c>
      <c r="V22" s="66" t="inlineStr">
        <is>
          <t>S01 / S04 / S05</t>
        </is>
      </c>
    </row>
    <row r="23" ht="15" customHeight="1" s="94">
      <c r="A23" s="66" t="inlineStr">
        <is>
          <t>U00159</t>
        </is>
      </c>
      <c r="B23" s="66" t="inlineStr">
        <is>
          <t>O0856</t>
        </is>
      </c>
      <c r="C23" s="66" t="n">
        <v>2021</v>
      </c>
      <c r="D23" s="66" t="n">
        <v>4</v>
      </c>
      <c r="E23" s="66" t="n">
        <v>2</v>
      </c>
      <c r="F23" s="66" t="n">
        <v>14</v>
      </c>
      <c r="G23" s="66" t="n">
        <v>3</v>
      </c>
      <c r="H23" s="66" t="n">
        <v>2</v>
      </c>
      <c r="I23" s="66" t="n">
        <v>0</v>
      </c>
      <c r="J23" s="66" t="n">
        <v>1</v>
      </c>
      <c r="K23" s="66" t="n">
        <v>0</v>
      </c>
      <c r="L23" s="66" t="n">
        <v>0</v>
      </c>
      <c r="M23" s="66" t="n">
        <v>1</v>
      </c>
      <c r="N23" s="66" t="n">
        <v>0</v>
      </c>
      <c r="O23" s="66" t="n">
        <v>294.7</v>
      </c>
      <c r="P23" s="66" t="n">
        <v>2.9</v>
      </c>
      <c r="Q23" s="66" t="n">
        <v>13.702005362</v>
      </c>
      <c r="R23" s="66" t="n">
        <v>51.0325216570001</v>
      </c>
      <c r="S23" s="66">
        <f>IF(AND(E23&gt;=2,E23&lt;=6,OR(F23=6,F23=7,F23=8),O23&lt;=500),1,0)</f>
        <v/>
      </c>
      <c r="T23" s="178">
        <f>IF(G23=1,Sources!$F$24,IF(G23=2,Sources!$F$25,IF(G23=3,Sources!$F$26,0)))</f>
        <v/>
      </c>
      <c r="U23" s="178">
        <f>T23</f>
        <v/>
      </c>
      <c r="V23" s="66" t="inlineStr">
        <is>
          <t>S01 / S04 / S05</t>
        </is>
      </c>
    </row>
    <row r="24" ht="15" customHeight="1" s="94">
      <c r="A24" s="66" t="inlineStr">
        <is>
          <t>U00160</t>
        </is>
      </c>
      <c r="B24" s="66" t="inlineStr">
        <is>
          <t>O2015</t>
        </is>
      </c>
      <c r="C24" s="66" t="n">
        <v>2021</v>
      </c>
      <c r="D24" s="66" t="n">
        <v>3</v>
      </c>
      <c r="E24" s="66" t="n">
        <v>2</v>
      </c>
      <c r="F24" s="66" t="n">
        <v>15</v>
      </c>
      <c r="G24" s="66" t="n">
        <v>3</v>
      </c>
      <c r="H24" s="66" t="n">
        <v>3</v>
      </c>
      <c r="I24" s="66" t="n">
        <v>0</v>
      </c>
      <c r="J24" s="66" t="n">
        <v>1</v>
      </c>
      <c r="K24" s="66" t="n">
        <v>1</v>
      </c>
      <c r="L24" s="66" t="n">
        <v>0</v>
      </c>
      <c r="M24" s="66" t="n">
        <v>0</v>
      </c>
      <c r="N24" s="66" t="n">
        <v>0</v>
      </c>
      <c r="O24" s="66" t="n">
        <v>164.6</v>
      </c>
      <c r="P24" s="66" t="n">
        <v>3.2</v>
      </c>
      <c r="Q24" s="66" t="n">
        <v>13.9344687610001</v>
      </c>
      <c r="R24" s="66" t="n">
        <v>50.9674292020001</v>
      </c>
      <c r="S24" s="66">
        <f>IF(AND(E24&gt;=2,E24&lt;=6,OR(F24=6,F24=7,F24=8),O24&lt;=500),1,0)</f>
        <v/>
      </c>
      <c r="T24" s="178">
        <f>IF(G24=1,Sources!$F$24,IF(G24=2,Sources!$F$25,IF(G24=3,Sources!$F$26,0)))</f>
        <v/>
      </c>
      <c r="U24" s="178">
        <f>T24</f>
        <v/>
      </c>
      <c r="V24" s="66" t="inlineStr">
        <is>
          <t>S01 / S04 / S05</t>
        </is>
      </c>
    </row>
    <row r="25" ht="15" customHeight="1" s="94">
      <c r="A25" s="66" t="inlineStr">
        <is>
          <t>U00182</t>
        </is>
      </c>
      <c r="B25" s="66" t="inlineStr">
        <is>
          <t>O0274</t>
        </is>
      </c>
      <c r="C25" s="66" t="n">
        <v>2021</v>
      </c>
      <c r="D25" s="66" t="n">
        <v>2</v>
      </c>
      <c r="E25" s="66" t="n">
        <v>6</v>
      </c>
      <c r="F25" s="66" t="n">
        <v>4</v>
      </c>
      <c r="G25" s="66" t="n">
        <v>3</v>
      </c>
      <c r="H25" s="66" t="n">
        <v>3</v>
      </c>
      <c r="I25" s="66" t="n">
        <v>0</v>
      </c>
      <c r="J25" s="66" t="n">
        <v>0</v>
      </c>
      <c r="K25" s="66" t="n">
        <v>1</v>
      </c>
      <c r="L25" s="66" t="n">
        <v>0</v>
      </c>
      <c r="M25" s="66" t="n">
        <v>0</v>
      </c>
      <c r="N25" s="66" t="n">
        <v>0</v>
      </c>
      <c r="O25" s="66" t="n">
        <v>107.2</v>
      </c>
      <c r="P25" s="66" t="n">
        <v>7.1</v>
      </c>
      <c r="Q25" s="66" t="n">
        <v>13.580115055</v>
      </c>
      <c r="R25" s="66" t="n">
        <v>51.1247573470001</v>
      </c>
      <c r="S25" s="66">
        <f>IF(AND(E25&gt;=2,E25&lt;=6,OR(F25=6,F25=7,F25=8),O25&lt;=500),1,0)</f>
        <v/>
      </c>
      <c r="T25" s="178">
        <f>IF(G25=1,Sources!$F$24,IF(G25=2,Sources!$F$25,IF(G25=3,Sources!$F$26,0)))</f>
        <v/>
      </c>
      <c r="U25" s="178">
        <f>T25</f>
        <v/>
      </c>
      <c r="V25" s="66" t="inlineStr">
        <is>
          <t>S01 / S04 / S05</t>
        </is>
      </c>
    </row>
    <row r="26" ht="15" customHeight="1" s="94">
      <c r="A26" s="66" t="inlineStr">
        <is>
          <t>U00186</t>
        </is>
      </c>
      <c r="B26" s="66" t="inlineStr">
        <is>
          <t>O1807</t>
        </is>
      </c>
      <c r="C26" s="66" t="n">
        <v>2021</v>
      </c>
      <c r="D26" s="66" t="n">
        <v>5</v>
      </c>
      <c r="E26" s="66" t="n">
        <v>4</v>
      </c>
      <c r="F26" s="66" t="n">
        <v>13</v>
      </c>
      <c r="G26" s="66" t="n">
        <v>3</v>
      </c>
      <c r="H26" s="66" t="n">
        <v>3</v>
      </c>
      <c r="I26" s="66" t="n">
        <v>0</v>
      </c>
      <c r="J26" s="66" t="n">
        <v>1</v>
      </c>
      <c r="K26" s="66" t="n">
        <v>1</v>
      </c>
      <c r="L26" s="66" t="n">
        <v>0</v>
      </c>
      <c r="M26" s="66" t="n">
        <v>0</v>
      </c>
      <c r="N26" s="66" t="n">
        <v>0</v>
      </c>
      <c r="O26" s="66" t="n">
        <v>229.6</v>
      </c>
      <c r="P26" s="66" t="n">
        <v>17.3</v>
      </c>
      <c r="Q26" s="66" t="n">
        <v>12.3981218370001</v>
      </c>
      <c r="R26" s="66" t="n">
        <v>51.3301037300001</v>
      </c>
      <c r="S26" s="66">
        <f>IF(AND(E26&gt;=2,E26&lt;=6,OR(F26=6,F26=7,F26=8),O26&lt;=500),1,0)</f>
        <v/>
      </c>
      <c r="T26" s="178">
        <f>IF(G26=1,Sources!$F$24,IF(G26=2,Sources!$F$25,IF(G26=3,Sources!$F$26,0)))</f>
        <v/>
      </c>
      <c r="U26" s="178">
        <f>T26</f>
        <v/>
      </c>
      <c r="V26" s="66" t="inlineStr">
        <is>
          <t>S01 / S04 / S05</t>
        </is>
      </c>
    </row>
    <row r="27" ht="15" customHeight="1" s="94">
      <c r="A27" s="66" t="inlineStr">
        <is>
          <t>U00193</t>
        </is>
      </c>
      <c r="B27" s="66" t="inlineStr">
        <is>
          <t>O1003</t>
        </is>
      </c>
      <c r="C27" s="66" t="n">
        <v>2021</v>
      </c>
      <c r="D27" s="66" t="n">
        <v>1</v>
      </c>
      <c r="E27" s="66" t="n">
        <v>3</v>
      </c>
      <c r="F27" s="66" t="n">
        <v>19</v>
      </c>
      <c r="G27" s="66" t="n">
        <v>3</v>
      </c>
      <c r="H27" s="66" t="n">
        <v>3</v>
      </c>
      <c r="I27" s="66" t="n">
        <v>0</v>
      </c>
      <c r="J27" s="66" t="n">
        <v>1</v>
      </c>
      <c r="K27" s="66" t="n">
        <v>1</v>
      </c>
      <c r="L27" s="66" t="n">
        <v>0</v>
      </c>
      <c r="M27" s="66" t="n">
        <v>0</v>
      </c>
      <c r="N27" s="66" t="n">
        <v>0</v>
      </c>
      <c r="O27" s="66" t="n">
        <v>423.1</v>
      </c>
      <c r="P27" s="66" t="n">
        <v>1.6</v>
      </c>
      <c r="Q27" s="66" t="n">
        <v>13.743458027</v>
      </c>
      <c r="R27" s="66" t="n">
        <v>51.0475926650001</v>
      </c>
      <c r="S27" s="66">
        <f>IF(AND(E27&gt;=2,E27&lt;=6,OR(F27=6,F27=7,F27=8),O27&lt;=500),1,0)</f>
        <v/>
      </c>
      <c r="T27" s="178">
        <f>IF(G27=1,Sources!$F$24,IF(G27=2,Sources!$F$25,IF(G27=3,Sources!$F$26,0)))</f>
        <v/>
      </c>
      <c r="U27" s="178">
        <f>T27</f>
        <v/>
      </c>
      <c r="V27" s="66" t="inlineStr">
        <is>
          <t>S01 / S04 / S05</t>
        </is>
      </c>
    </row>
    <row r="28" ht="15" customHeight="1" s="94">
      <c r="A28" s="66" t="inlineStr">
        <is>
          <t>U00196</t>
        </is>
      </c>
      <c r="B28" s="66" t="inlineStr">
        <is>
          <t>O1567</t>
        </is>
      </c>
      <c r="C28" s="66" t="n">
        <v>2021</v>
      </c>
      <c r="D28" s="66" t="n">
        <v>6</v>
      </c>
      <c r="E28" s="66" t="n">
        <v>2</v>
      </c>
      <c r="F28" s="66" t="n">
        <v>9</v>
      </c>
      <c r="G28" s="66" t="n">
        <v>3</v>
      </c>
      <c r="H28" s="66" t="n">
        <v>6</v>
      </c>
      <c r="I28" s="66" t="n">
        <v>0</v>
      </c>
      <c r="J28" s="66" t="n">
        <v>0</v>
      </c>
      <c r="K28" s="66" t="n">
        <v>1</v>
      </c>
      <c r="L28" s="66" t="n">
        <v>1</v>
      </c>
      <c r="M28" s="66" t="n">
        <v>0</v>
      </c>
      <c r="N28" s="66" t="n">
        <v>0</v>
      </c>
      <c r="O28" s="66" t="n">
        <v>179.9</v>
      </c>
      <c r="P28" s="66" t="n">
        <v>20.1</v>
      </c>
      <c r="Q28" s="66" t="n">
        <v>12.3612447730001</v>
      </c>
      <c r="R28" s="66" t="n">
        <v>51.375595108</v>
      </c>
      <c r="S28" s="66">
        <f>IF(AND(E28&gt;=2,E28&lt;=6,OR(F28=6,F28=7,F28=8),O28&lt;=500),1,0)</f>
        <v/>
      </c>
      <c r="T28" s="178">
        <f>IF(G28=1,Sources!$F$24,IF(G28=2,Sources!$F$25,IF(G28=3,Sources!$F$26,0)))</f>
        <v/>
      </c>
      <c r="U28" s="178">
        <f>T28</f>
        <v/>
      </c>
      <c r="V28" s="66" t="inlineStr">
        <is>
          <t>S01 / S04 / S05</t>
        </is>
      </c>
    </row>
    <row r="29" ht="15" customHeight="1" s="94">
      <c r="A29" s="66" t="inlineStr">
        <is>
          <t>U00206</t>
        </is>
      </c>
      <c r="B29" s="66" t="inlineStr">
        <is>
          <t>O1630</t>
        </is>
      </c>
      <c r="C29" s="66" t="n">
        <v>2021</v>
      </c>
      <c r="D29" s="66" t="n">
        <v>5</v>
      </c>
      <c r="E29" s="66" t="n">
        <v>3</v>
      </c>
      <c r="F29" s="66" t="n">
        <v>12</v>
      </c>
      <c r="G29" s="66" t="n">
        <v>3</v>
      </c>
      <c r="H29" s="66" t="n">
        <v>4</v>
      </c>
      <c r="I29" s="66" t="n">
        <v>1</v>
      </c>
      <c r="J29" s="66" t="n">
        <v>0</v>
      </c>
      <c r="K29" s="66" t="n">
        <v>1</v>
      </c>
      <c r="L29" s="66" t="n">
        <v>0</v>
      </c>
      <c r="M29" s="66" t="n">
        <v>0</v>
      </c>
      <c r="N29" s="66" t="n">
        <v>0</v>
      </c>
      <c r="O29" s="66" t="n">
        <v>161.4</v>
      </c>
      <c r="P29" s="66" t="n">
        <v>0.5</v>
      </c>
      <c r="Q29" s="66" t="n">
        <v>12.330215702</v>
      </c>
      <c r="R29" s="66" t="n">
        <v>51.335709912</v>
      </c>
      <c r="S29" s="66">
        <f>IF(AND(E29&gt;=2,E29&lt;=6,OR(F29=6,F29=7,F29=8),O29&lt;=500),1,0)</f>
        <v/>
      </c>
      <c r="T29" s="178">
        <f>IF(G29=1,Sources!$F$24,IF(G29=2,Sources!$F$25,IF(G29=3,Sources!$F$26,0)))</f>
        <v/>
      </c>
      <c r="U29" s="178">
        <f>T29</f>
        <v/>
      </c>
      <c r="V29" s="66" t="inlineStr">
        <is>
          <t>S01 / S04 / S05</t>
        </is>
      </c>
    </row>
    <row r="30" ht="15" customHeight="1" s="94">
      <c r="A30" s="66" t="inlineStr">
        <is>
          <t>U00209</t>
        </is>
      </c>
      <c r="B30" s="66" t="inlineStr">
        <is>
          <t>O1745</t>
        </is>
      </c>
      <c r="C30" s="66" t="n">
        <v>2021</v>
      </c>
      <c r="D30" s="66" t="n">
        <v>6</v>
      </c>
      <c r="E30" s="66" t="n">
        <v>4</v>
      </c>
      <c r="F30" s="66" t="n">
        <v>16</v>
      </c>
      <c r="G30" s="66" t="n">
        <v>3</v>
      </c>
      <c r="H30" s="66" t="n">
        <v>6</v>
      </c>
      <c r="I30" s="66" t="n">
        <v>0</v>
      </c>
      <c r="J30" s="66" t="n">
        <v>1</v>
      </c>
      <c r="K30" s="66" t="n">
        <v>0</v>
      </c>
      <c r="L30" s="66" t="n">
        <v>0</v>
      </c>
      <c r="M30" s="66" t="n">
        <v>0</v>
      </c>
      <c r="N30" s="66" t="n">
        <v>0</v>
      </c>
      <c r="O30" s="66" t="n">
        <v>311.8</v>
      </c>
      <c r="P30" s="66" t="n">
        <v>19.7</v>
      </c>
      <c r="Q30" s="66" t="n">
        <v>12.4055133030001</v>
      </c>
      <c r="R30" s="66" t="n">
        <v>51.319850317</v>
      </c>
      <c r="S30" s="66">
        <f>IF(AND(E30&gt;=2,E30&lt;=6,OR(F30=6,F30=7,F30=8),O30&lt;=500),1,0)</f>
        <v/>
      </c>
      <c r="T30" s="178">
        <f>IF(G30=1,Sources!$F$24,IF(G30=2,Sources!$F$25,IF(G30=3,Sources!$F$26,0)))</f>
        <v/>
      </c>
      <c r="U30" s="178">
        <f>T30</f>
        <v/>
      </c>
      <c r="V30" s="66" t="inlineStr">
        <is>
          <t>S01 / S04 / S05</t>
        </is>
      </c>
    </row>
    <row r="31" ht="15" customHeight="1" s="94">
      <c r="A31" s="66" t="inlineStr">
        <is>
          <t>U00215</t>
        </is>
      </c>
      <c r="B31" s="66" t="inlineStr">
        <is>
          <t>O1158</t>
        </is>
      </c>
      <c r="C31" s="66" t="n">
        <v>2021</v>
      </c>
      <c r="D31" s="66" t="n">
        <v>1</v>
      </c>
      <c r="E31" s="66" t="n">
        <v>4</v>
      </c>
      <c r="F31" s="66" t="n">
        <v>8</v>
      </c>
      <c r="G31" s="66" t="n">
        <v>3</v>
      </c>
      <c r="H31" s="66" t="n">
        <v>1</v>
      </c>
      <c r="I31" s="66" t="n">
        <v>0</v>
      </c>
      <c r="J31" s="66" t="n">
        <v>1</v>
      </c>
      <c r="K31" s="66" t="n">
        <v>0</v>
      </c>
      <c r="L31" s="66" t="n">
        <v>0</v>
      </c>
      <c r="M31" s="66" t="n">
        <v>0</v>
      </c>
      <c r="N31" s="66" t="n">
        <v>0</v>
      </c>
      <c r="O31" s="66" t="n">
        <v>442</v>
      </c>
      <c r="P31" s="66" t="n">
        <v>0</v>
      </c>
      <c r="Q31" s="66" t="n">
        <v>14.9908167290001</v>
      </c>
      <c r="R31" s="66" t="n">
        <v>51.1450662</v>
      </c>
      <c r="S31" s="66">
        <f>IF(AND(E31&gt;=2,E31&lt;=6,OR(F31=6,F31=7,F31=8),O31&lt;=500),1,0)</f>
        <v/>
      </c>
      <c r="T31" s="178">
        <f>IF(G31=1,Sources!$F$24,IF(G31=2,Sources!$F$25,IF(G31=3,Sources!$F$26,0)))</f>
        <v/>
      </c>
      <c r="U31" s="178">
        <f>T31</f>
        <v/>
      </c>
      <c r="V31" s="66" t="inlineStr">
        <is>
          <t>S01 / S04 / S05</t>
        </is>
      </c>
    </row>
    <row r="32" ht="15" customHeight="1" s="94">
      <c r="A32" s="66" t="inlineStr">
        <is>
          <t>U00220</t>
        </is>
      </c>
      <c r="B32" s="66" t="inlineStr">
        <is>
          <t>O0934</t>
        </is>
      </c>
      <c r="C32" s="66" t="n">
        <v>2021</v>
      </c>
      <c r="D32" s="66" t="n">
        <v>5</v>
      </c>
      <c r="E32" s="66" t="n">
        <v>2</v>
      </c>
      <c r="F32" s="66" t="n">
        <v>15</v>
      </c>
      <c r="G32" s="66" t="n">
        <v>3</v>
      </c>
      <c r="H32" s="66" t="n">
        <v>1</v>
      </c>
      <c r="I32" s="66" t="n">
        <v>0</v>
      </c>
      <c r="J32" s="66" t="n">
        <v>1</v>
      </c>
      <c r="K32" s="66" t="n">
        <v>0</v>
      </c>
      <c r="L32" s="66" t="n">
        <v>0</v>
      </c>
      <c r="M32" s="66" t="n">
        <v>0</v>
      </c>
      <c r="N32" s="66" t="n">
        <v>0</v>
      </c>
      <c r="O32" s="66" t="n">
        <v>241.1</v>
      </c>
      <c r="P32" s="66" t="n">
        <v>8</v>
      </c>
      <c r="Q32" s="66" t="n">
        <v>13.7716170700001</v>
      </c>
      <c r="R32" s="66" t="n">
        <v>51.0156800330001</v>
      </c>
      <c r="S32" s="66">
        <f>IF(AND(E32&gt;=2,E32&lt;=6,OR(F32=6,F32=7,F32=8),O32&lt;=500),1,0)</f>
        <v/>
      </c>
      <c r="T32" s="178">
        <f>IF(G32=1,Sources!$F$24,IF(G32=2,Sources!$F$25,IF(G32=3,Sources!$F$26,0)))</f>
        <v/>
      </c>
      <c r="U32" s="178">
        <f>T32</f>
        <v/>
      </c>
      <c r="V32" s="66" t="inlineStr">
        <is>
          <t>S01 / S04 / S05</t>
        </is>
      </c>
    </row>
    <row r="33" ht="15" customHeight="1" s="94">
      <c r="A33" s="66" t="inlineStr">
        <is>
          <t>U00221</t>
        </is>
      </c>
      <c r="B33" s="66" t="inlineStr">
        <is>
          <t>O1467</t>
        </is>
      </c>
      <c r="C33" s="66" t="n">
        <v>2021</v>
      </c>
      <c r="D33" s="66" t="n">
        <v>6</v>
      </c>
      <c r="E33" s="66" t="n">
        <v>2</v>
      </c>
      <c r="F33" s="66" t="n">
        <v>6</v>
      </c>
      <c r="G33" s="66" t="n">
        <v>2</v>
      </c>
      <c r="H33" s="66" t="n">
        <v>3</v>
      </c>
      <c r="I33" s="66" t="n">
        <v>0</v>
      </c>
      <c r="J33" s="66" t="n">
        <v>0</v>
      </c>
      <c r="K33" s="66" t="n">
        <v>1</v>
      </c>
      <c r="L33" s="66" t="n">
        <v>0</v>
      </c>
      <c r="M33" s="66" t="n">
        <v>0</v>
      </c>
      <c r="N33" s="66" t="n">
        <v>0</v>
      </c>
      <c r="O33" s="66" t="n">
        <v>276.8</v>
      </c>
      <c r="P33" s="66" t="n">
        <v>7.7</v>
      </c>
      <c r="Q33" s="66" t="n">
        <v>12.3921106330001</v>
      </c>
      <c r="R33" s="66" t="n">
        <v>51.3463778930001</v>
      </c>
      <c r="S33" s="66">
        <f>IF(AND(E33&gt;=2,E33&lt;=6,OR(F33=6,F33=7,F33=8),O33&lt;=500),1,0)</f>
        <v/>
      </c>
      <c r="T33" s="178">
        <f>IF(G33=1,Sources!$F$24,IF(G33=2,Sources!$F$25,IF(G33=3,Sources!$F$26,0)))</f>
        <v/>
      </c>
      <c r="U33" s="178">
        <f>T33</f>
        <v/>
      </c>
      <c r="V33" s="66" t="inlineStr">
        <is>
          <t>S01 / S04 / S05</t>
        </is>
      </c>
    </row>
    <row r="34" ht="15" customHeight="1" s="94">
      <c r="A34" s="66" t="inlineStr">
        <is>
          <t>U00224</t>
        </is>
      </c>
      <c r="B34" s="66" t="inlineStr">
        <is>
          <t>O1163</t>
        </is>
      </c>
      <c r="C34" s="66" t="n">
        <v>2021</v>
      </c>
      <c r="D34" s="66" t="n">
        <v>6</v>
      </c>
      <c r="E34" s="66" t="n">
        <v>3</v>
      </c>
      <c r="F34" s="66" t="n">
        <v>14</v>
      </c>
      <c r="G34" s="66" t="n">
        <v>3</v>
      </c>
      <c r="H34" s="66" t="n">
        <v>2</v>
      </c>
      <c r="I34" s="66" t="n">
        <v>0</v>
      </c>
      <c r="J34" s="66" t="n">
        <v>1</v>
      </c>
      <c r="K34" s="66" t="n">
        <v>1</v>
      </c>
      <c r="L34" s="66" t="n">
        <v>0</v>
      </c>
      <c r="M34" s="66" t="n">
        <v>0</v>
      </c>
      <c r="N34" s="66" t="n">
        <v>0</v>
      </c>
      <c r="O34" s="66" t="n">
        <v>243</v>
      </c>
      <c r="P34" s="66" t="n">
        <v>2.5</v>
      </c>
      <c r="Q34" s="66" t="n">
        <v>14.9740859090001</v>
      </c>
      <c r="R34" s="66" t="n">
        <v>51.1614230120001</v>
      </c>
      <c r="S34" s="66">
        <f>IF(AND(E34&gt;=2,E34&lt;=6,OR(F34=6,F34=7,F34=8),O34&lt;=500),1,0)</f>
        <v/>
      </c>
      <c r="T34" s="178">
        <f>IF(G34=1,Sources!$F$24,IF(G34=2,Sources!$F$25,IF(G34=3,Sources!$F$26,0)))</f>
        <v/>
      </c>
      <c r="U34" s="178">
        <f>T34</f>
        <v/>
      </c>
      <c r="V34" s="66" t="inlineStr">
        <is>
          <t>S01 / S04 / S05</t>
        </is>
      </c>
    </row>
    <row r="35" ht="15" customHeight="1" s="94">
      <c r="A35" s="66" t="inlineStr">
        <is>
          <t>U00263</t>
        </is>
      </c>
      <c r="B35" s="66" t="inlineStr">
        <is>
          <t>O0952</t>
        </is>
      </c>
      <c r="C35" s="66" t="n">
        <v>2021</v>
      </c>
      <c r="D35" s="66" t="n">
        <v>2</v>
      </c>
      <c r="E35" s="66" t="n">
        <v>3</v>
      </c>
      <c r="F35" s="66" t="n">
        <v>14</v>
      </c>
      <c r="G35" s="66" t="n">
        <v>3</v>
      </c>
      <c r="H35" s="66" t="n">
        <v>6</v>
      </c>
      <c r="I35" s="66" t="n">
        <v>0</v>
      </c>
      <c r="J35" s="66" t="n">
        <v>0</v>
      </c>
      <c r="K35" s="66" t="n">
        <v>1</v>
      </c>
      <c r="L35" s="66" t="n">
        <v>0</v>
      </c>
      <c r="M35" s="66" t="n">
        <v>0</v>
      </c>
      <c r="N35" s="66" t="n">
        <v>0</v>
      </c>
      <c r="O35" s="66" t="n">
        <v>117.5</v>
      </c>
      <c r="P35" s="66" t="n">
        <v>14.8</v>
      </c>
      <c r="Q35" s="66" t="n">
        <v>13.7274114360001</v>
      </c>
      <c r="R35" s="66" t="n">
        <v>51.058019868</v>
      </c>
      <c r="S35" s="66">
        <f>IF(AND(E35&gt;=2,E35&lt;=6,OR(F35=6,F35=7,F35=8),O35&lt;=500),1,0)</f>
        <v/>
      </c>
      <c r="T35" s="178">
        <f>IF(G35=1,Sources!$F$24,IF(G35=2,Sources!$F$25,IF(G35=3,Sources!$F$26,0)))</f>
        <v/>
      </c>
      <c r="U35" s="178">
        <f>T35</f>
        <v/>
      </c>
      <c r="V35" s="66" t="inlineStr">
        <is>
          <t>S01 / S04 / S05</t>
        </is>
      </c>
    </row>
    <row r="36" ht="15" customHeight="1" s="94">
      <c r="A36" s="66" t="inlineStr">
        <is>
          <t>U00281</t>
        </is>
      </c>
      <c r="B36" s="66" t="inlineStr">
        <is>
          <t>O0324</t>
        </is>
      </c>
      <c r="C36" s="66" t="n">
        <v>2021</v>
      </c>
      <c r="D36" s="66" t="n">
        <v>5</v>
      </c>
      <c r="E36" s="66" t="n">
        <v>5</v>
      </c>
      <c r="F36" s="66" t="n">
        <v>18</v>
      </c>
      <c r="G36" s="66" t="n">
        <v>3</v>
      </c>
      <c r="H36" s="66" t="n">
        <v>1</v>
      </c>
      <c r="I36" s="66" t="n">
        <v>0</v>
      </c>
      <c r="J36" s="66" t="n">
        <v>1</v>
      </c>
      <c r="K36" s="66" t="n">
        <v>0</v>
      </c>
      <c r="L36" s="66" t="n">
        <v>0</v>
      </c>
      <c r="M36" s="66" t="n">
        <v>0</v>
      </c>
      <c r="N36" s="66" t="n">
        <v>0</v>
      </c>
      <c r="O36" s="66" t="n">
        <v>196.4</v>
      </c>
      <c r="P36" s="66" t="n">
        <v>1.3</v>
      </c>
      <c r="Q36" s="66" t="n">
        <v>13.7231965790001</v>
      </c>
      <c r="R36" s="66" t="n">
        <v>51.0898581390001</v>
      </c>
      <c r="S36" s="66">
        <f>IF(AND(E36&gt;=2,E36&lt;=6,OR(F36=6,F36=7,F36=8),O36&lt;=500),1,0)</f>
        <v/>
      </c>
      <c r="T36" s="178">
        <f>IF(G36=1,Sources!$F$24,IF(G36=2,Sources!$F$25,IF(G36=3,Sources!$F$26,0)))</f>
        <v/>
      </c>
      <c r="U36" s="178">
        <f>T36</f>
        <v/>
      </c>
      <c r="V36" s="66" t="inlineStr">
        <is>
          <t>S01 / S04 / S05</t>
        </is>
      </c>
    </row>
    <row r="37" ht="15" customHeight="1" s="94">
      <c r="A37" s="66" t="inlineStr">
        <is>
          <t>U00285</t>
        </is>
      </c>
      <c r="B37" s="66" t="inlineStr">
        <is>
          <t>O0166</t>
        </is>
      </c>
      <c r="C37" s="66" t="n">
        <v>2021</v>
      </c>
      <c r="D37" s="66" t="n">
        <v>2</v>
      </c>
      <c r="E37" s="66" t="n">
        <v>4</v>
      </c>
      <c r="F37" s="66" t="n">
        <v>11</v>
      </c>
      <c r="G37" s="66" t="n">
        <v>3</v>
      </c>
      <c r="H37" s="66" t="n">
        <v>2</v>
      </c>
      <c r="I37" s="66" t="n">
        <v>1</v>
      </c>
      <c r="J37" s="66" t="n">
        <v>0</v>
      </c>
      <c r="K37" s="66" t="n">
        <v>1</v>
      </c>
      <c r="L37" s="66" t="n">
        <v>0</v>
      </c>
      <c r="M37" s="66" t="n">
        <v>0</v>
      </c>
      <c r="N37" s="66" t="n">
        <v>0</v>
      </c>
      <c r="O37" s="66" t="n">
        <v>427.6</v>
      </c>
      <c r="P37" s="66" t="n">
        <v>19.7</v>
      </c>
      <c r="Q37" s="66" t="n">
        <v>12.9122573180001</v>
      </c>
      <c r="R37" s="66" t="n">
        <v>50.8278117290001</v>
      </c>
      <c r="S37" s="66">
        <f>IF(AND(E37&gt;=2,E37&lt;=6,OR(F37=6,F37=7,F37=8),O37&lt;=500),1,0)</f>
        <v/>
      </c>
      <c r="T37" s="178">
        <f>IF(G37=1,Sources!$F$24,IF(G37=2,Sources!$F$25,IF(G37=3,Sources!$F$26,0)))</f>
        <v/>
      </c>
      <c r="U37" s="178">
        <f>T37</f>
        <v/>
      </c>
      <c r="V37" s="66" t="inlineStr">
        <is>
          <t>S01 / S04 / S05</t>
        </is>
      </c>
    </row>
    <row r="38" ht="15" customHeight="1" s="94">
      <c r="A38" s="66" t="inlineStr">
        <is>
          <t>U00293</t>
        </is>
      </c>
      <c r="B38" s="66" t="inlineStr">
        <is>
          <t>O2245</t>
        </is>
      </c>
      <c r="C38" s="66" t="n">
        <v>2021</v>
      </c>
      <c r="D38" s="66" t="n">
        <v>5</v>
      </c>
      <c r="E38" s="66" t="n">
        <v>2</v>
      </c>
      <c r="F38" s="66" t="n">
        <v>17</v>
      </c>
      <c r="G38" s="66" t="n">
        <v>3</v>
      </c>
      <c r="H38" s="66" t="n">
        <v>6</v>
      </c>
      <c r="I38" s="66" t="n">
        <v>0</v>
      </c>
      <c r="J38" s="66" t="n">
        <v>0</v>
      </c>
      <c r="K38" s="66" t="n">
        <v>1</v>
      </c>
      <c r="L38" s="66" t="n">
        <v>0</v>
      </c>
      <c r="M38" s="66" t="n">
        <v>0</v>
      </c>
      <c r="N38" s="66" t="n">
        <v>0</v>
      </c>
      <c r="O38" s="66" t="n">
        <v>444.7</v>
      </c>
      <c r="P38" s="66" t="n">
        <v>1.5</v>
      </c>
      <c r="Q38" s="66" t="n">
        <v>14.7855575370001</v>
      </c>
      <c r="R38" s="66" t="n">
        <v>50.8991414440001</v>
      </c>
      <c r="S38" s="66">
        <f>IF(AND(E38&gt;=2,E38&lt;=6,OR(F38=6,F38=7,F38=8),O38&lt;=500),1,0)</f>
        <v/>
      </c>
      <c r="T38" s="178">
        <f>IF(G38=1,Sources!$F$24,IF(G38=2,Sources!$F$25,IF(G38=3,Sources!$F$26,0)))</f>
        <v/>
      </c>
      <c r="U38" s="178">
        <f>T38</f>
        <v/>
      </c>
      <c r="V38" s="66" t="inlineStr">
        <is>
          <t>S01 / S04 / S05</t>
        </is>
      </c>
    </row>
    <row r="39" ht="15" customHeight="1" s="94">
      <c r="A39" s="66" t="inlineStr">
        <is>
          <t>U00297</t>
        </is>
      </c>
      <c r="B39" s="66" t="inlineStr">
        <is>
          <t>O1469</t>
        </is>
      </c>
      <c r="C39" s="66" t="n">
        <v>2021</v>
      </c>
      <c r="D39" s="66" t="n">
        <v>4</v>
      </c>
      <c r="E39" s="66" t="n">
        <v>6</v>
      </c>
      <c r="F39" s="66" t="n">
        <v>17</v>
      </c>
      <c r="G39" s="66" t="n">
        <v>2</v>
      </c>
      <c r="H39" s="66" t="n">
        <v>6</v>
      </c>
      <c r="I39" s="66" t="n">
        <v>0</v>
      </c>
      <c r="J39" s="66" t="n">
        <v>0</v>
      </c>
      <c r="K39" s="66" t="n">
        <v>1</v>
      </c>
      <c r="L39" s="66" t="n">
        <v>0</v>
      </c>
      <c r="M39" s="66" t="n">
        <v>0</v>
      </c>
      <c r="N39" s="66" t="n">
        <v>0</v>
      </c>
      <c r="O39" s="66" t="n">
        <v>401.7</v>
      </c>
      <c r="P39" s="66" t="n">
        <v>14.6</v>
      </c>
      <c r="Q39" s="66" t="n">
        <v>12.3927746690001</v>
      </c>
      <c r="R39" s="66" t="n">
        <v>51.3484464740001</v>
      </c>
      <c r="S39" s="66">
        <f>IF(AND(E39&gt;=2,E39&lt;=6,OR(F39=6,F39=7,F39=8),O39&lt;=500),1,0)</f>
        <v/>
      </c>
      <c r="T39" s="178">
        <f>IF(G39=1,Sources!$F$24,IF(G39=2,Sources!$F$25,IF(G39=3,Sources!$F$26,0)))</f>
        <v/>
      </c>
      <c r="U39" s="178">
        <f>T39</f>
        <v/>
      </c>
      <c r="V39" s="66" t="inlineStr">
        <is>
          <t>S01 / S04 / S05</t>
        </is>
      </c>
    </row>
    <row r="40" ht="15" customHeight="1" s="94">
      <c r="A40" s="66" t="inlineStr">
        <is>
          <t>U00301</t>
        </is>
      </c>
      <c r="B40" s="66" t="inlineStr">
        <is>
          <t>O0605</t>
        </is>
      </c>
      <c r="C40" s="66" t="n">
        <v>2021</v>
      </c>
      <c r="D40" s="66" t="n">
        <v>4</v>
      </c>
      <c r="E40" s="66" t="n">
        <v>1</v>
      </c>
      <c r="F40" s="66" t="n">
        <v>12</v>
      </c>
      <c r="G40" s="66" t="n">
        <v>3</v>
      </c>
      <c r="H40" s="66" t="n">
        <v>2</v>
      </c>
      <c r="I40" s="66" t="n">
        <v>0</v>
      </c>
      <c r="J40" s="66" t="n">
        <v>0</v>
      </c>
      <c r="K40" s="66" t="n">
        <v>1</v>
      </c>
      <c r="L40" s="66" t="n">
        <v>0</v>
      </c>
      <c r="M40" s="66" t="n">
        <v>0</v>
      </c>
      <c r="N40" s="66" t="n">
        <v>1</v>
      </c>
      <c r="O40" s="66" t="n">
        <v>374.2</v>
      </c>
      <c r="P40" s="66" t="n">
        <v>22.6</v>
      </c>
      <c r="Q40" s="66" t="n">
        <v>13.7365644920001</v>
      </c>
      <c r="R40" s="66" t="n">
        <v>51.0636936020001</v>
      </c>
      <c r="S40" s="66">
        <f>IF(AND(E40&gt;=2,E40&lt;=6,OR(F40=6,F40=7,F40=8),O40&lt;=500),1,0)</f>
        <v/>
      </c>
      <c r="T40" s="178">
        <f>IF(G40=1,Sources!$F$24,IF(G40=2,Sources!$F$25,IF(G40=3,Sources!$F$26,0)))</f>
        <v/>
      </c>
      <c r="U40" s="178">
        <f>T40</f>
        <v/>
      </c>
      <c r="V40" s="66" t="inlineStr">
        <is>
          <t>S01 / S04 / S05</t>
        </is>
      </c>
    </row>
    <row r="41" ht="15" customHeight="1" s="94">
      <c r="A41" s="66" t="inlineStr">
        <is>
          <t>U00304</t>
        </is>
      </c>
      <c r="B41" s="66" t="inlineStr">
        <is>
          <t>O0642</t>
        </is>
      </c>
      <c r="C41" s="66" t="n">
        <v>2021</v>
      </c>
      <c r="D41" s="66" t="n">
        <v>6</v>
      </c>
      <c r="E41" s="66" t="n">
        <v>6</v>
      </c>
      <c r="F41" s="66" t="n">
        <v>7</v>
      </c>
      <c r="G41" s="66" t="n">
        <v>3</v>
      </c>
      <c r="H41" s="66" t="n">
        <v>2</v>
      </c>
      <c r="I41" s="66" t="n">
        <v>0</v>
      </c>
      <c r="J41" s="66" t="n">
        <v>1</v>
      </c>
      <c r="K41" s="66" t="n">
        <v>1</v>
      </c>
      <c r="L41" s="66" t="n">
        <v>0</v>
      </c>
      <c r="M41" s="66" t="n">
        <v>0</v>
      </c>
      <c r="N41" s="66" t="n">
        <v>0</v>
      </c>
      <c r="O41" s="66" t="n">
        <v>173.5</v>
      </c>
      <c r="P41" s="66" t="n">
        <v>0.5</v>
      </c>
      <c r="Q41" s="66" t="n">
        <v>13.7518395490001</v>
      </c>
      <c r="R41" s="66" t="n">
        <v>51.062983074</v>
      </c>
      <c r="S41" s="66">
        <f>IF(AND(E41&gt;=2,E41&lt;=6,OR(F41=6,F41=7,F41=8),O41&lt;=500),1,0)</f>
        <v/>
      </c>
      <c r="T41" s="178">
        <f>IF(G41=1,Sources!$F$24,IF(G41=2,Sources!$F$25,IF(G41=3,Sources!$F$26,0)))</f>
        <v/>
      </c>
      <c r="U41" s="178">
        <f>T41</f>
        <v/>
      </c>
      <c r="V41" s="66" t="inlineStr">
        <is>
          <t>S01 / S04 / S05</t>
        </is>
      </c>
    </row>
    <row r="42" ht="15" customHeight="1" s="94">
      <c r="A42" s="66" t="inlineStr">
        <is>
          <t>U00318</t>
        </is>
      </c>
      <c r="B42" s="66" t="inlineStr">
        <is>
          <t>O0954</t>
        </is>
      </c>
      <c r="C42" s="66" t="n">
        <v>2021</v>
      </c>
      <c r="D42" s="66" t="n">
        <v>3</v>
      </c>
      <c r="E42" s="66" t="n">
        <v>3</v>
      </c>
      <c r="F42" s="66" t="n">
        <v>22</v>
      </c>
      <c r="G42" s="66" t="n">
        <v>2</v>
      </c>
      <c r="H42" s="66" t="n">
        <v>1</v>
      </c>
      <c r="I42" s="66" t="n">
        <v>0</v>
      </c>
      <c r="J42" s="66" t="n">
        <v>0</v>
      </c>
      <c r="K42" s="66" t="n">
        <v>0</v>
      </c>
      <c r="L42" s="66" t="n">
        <v>0</v>
      </c>
      <c r="M42" s="66" t="n">
        <v>0</v>
      </c>
      <c r="N42" s="66" t="n">
        <v>1</v>
      </c>
      <c r="O42" s="66" t="n">
        <v>180.6</v>
      </c>
      <c r="P42" s="66" t="n">
        <v>11.6</v>
      </c>
      <c r="Q42" s="66" t="n">
        <v>13.72893929</v>
      </c>
      <c r="R42" s="66" t="n">
        <v>51.059407714</v>
      </c>
      <c r="S42" s="66">
        <f>IF(AND(E42&gt;=2,E42&lt;=6,OR(F42=6,F42=7,F42=8),O42&lt;=500),1,0)</f>
        <v/>
      </c>
      <c r="T42" s="178">
        <f>IF(G42=1,Sources!$F$24,IF(G42=2,Sources!$F$25,IF(G42=3,Sources!$F$26,0)))</f>
        <v/>
      </c>
      <c r="U42" s="178">
        <f>T42</f>
        <v/>
      </c>
      <c r="V42" s="66" t="inlineStr">
        <is>
          <t>S01 / S04 / S05</t>
        </is>
      </c>
    </row>
    <row r="43" ht="15" customHeight="1" s="94">
      <c r="A43" s="66" t="inlineStr">
        <is>
          <t>U00340</t>
        </is>
      </c>
      <c r="B43" s="66" t="inlineStr">
        <is>
          <t>O0954</t>
        </is>
      </c>
      <c r="C43" s="66" t="n">
        <v>2021</v>
      </c>
      <c r="D43" s="66" t="n">
        <v>2</v>
      </c>
      <c r="E43" s="66" t="n">
        <v>4</v>
      </c>
      <c r="F43" s="66" t="n">
        <v>16</v>
      </c>
      <c r="G43" s="66" t="n">
        <v>3</v>
      </c>
      <c r="H43" s="66" t="n">
        <v>3</v>
      </c>
      <c r="I43" s="66" t="n">
        <v>0</v>
      </c>
      <c r="J43" s="66" t="n">
        <v>1</v>
      </c>
      <c r="K43" s="66" t="n">
        <v>1</v>
      </c>
      <c r="L43" s="66" t="n">
        <v>0</v>
      </c>
      <c r="M43" s="66" t="n">
        <v>0</v>
      </c>
      <c r="N43" s="66" t="n">
        <v>0</v>
      </c>
      <c r="O43" s="66" t="n">
        <v>179.9</v>
      </c>
      <c r="P43" s="66" t="n">
        <v>1.8</v>
      </c>
      <c r="Q43" s="66" t="n">
        <v>13.7289699680001</v>
      </c>
      <c r="R43" s="66" t="n">
        <v>51.0593190830001</v>
      </c>
      <c r="S43" s="66">
        <f>IF(AND(E43&gt;=2,E43&lt;=6,OR(F43=6,F43=7,F43=8),O43&lt;=500),1,0)</f>
        <v/>
      </c>
      <c r="T43" s="178">
        <f>IF(G43=1,Sources!$F$24,IF(G43=2,Sources!$F$25,IF(G43=3,Sources!$F$26,0)))</f>
        <v/>
      </c>
      <c r="U43" s="178">
        <f>T43</f>
        <v/>
      </c>
      <c r="V43" s="66" t="inlineStr">
        <is>
          <t>S01 / S04 / S05</t>
        </is>
      </c>
    </row>
    <row r="44" ht="15" customHeight="1" s="94">
      <c r="A44" s="66" t="inlineStr">
        <is>
          <t>U00353</t>
        </is>
      </c>
      <c r="B44" s="66" t="inlineStr">
        <is>
          <t>O1612</t>
        </is>
      </c>
      <c r="C44" s="66" t="n">
        <v>2021</v>
      </c>
      <c r="D44" s="66" t="n">
        <v>3</v>
      </c>
      <c r="E44" s="66" t="n">
        <v>3</v>
      </c>
      <c r="F44" s="66" t="n">
        <v>9</v>
      </c>
      <c r="G44" s="66" t="n">
        <v>3</v>
      </c>
      <c r="H44" s="66" t="n">
        <v>3</v>
      </c>
      <c r="I44" s="66" t="n">
        <v>0</v>
      </c>
      <c r="J44" s="66" t="n">
        <v>0</v>
      </c>
      <c r="K44" s="66" t="n">
        <v>1</v>
      </c>
      <c r="L44" s="66" t="n">
        <v>0</v>
      </c>
      <c r="M44" s="66" t="n">
        <v>0</v>
      </c>
      <c r="N44" s="66" t="n">
        <v>1</v>
      </c>
      <c r="O44" s="66" t="n">
        <v>88.2</v>
      </c>
      <c r="P44" s="66" t="n">
        <v>4</v>
      </c>
      <c r="Q44" s="66" t="n">
        <v>12.3633328650001</v>
      </c>
      <c r="R44" s="66" t="n">
        <v>51.342816602</v>
      </c>
      <c r="S44" s="66">
        <f>IF(AND(E44&gt;=2,E44&lt;=6,OR(F44=6,F44=7,F44=8),O44&lt;=500),1,0)</f>
        <v/>
      </c>
      <c r="T44" s="178">
        <f>IF(G44=1,Sources!$F$24,IF(G44=2,Sources!$F$25,IF(G44=3,Sources!$F$26,0)))</f>
        <v/>
      </c>
      <c r="U44" s="178">
        <f>T44</f>
        <v/>
      </c>
      <c r="V44" s="66" t="inlineStr">
        <is>
          <t>S01 / S04 / S05</t>
        </is>
      </c>
    </row>
    <row r="45" ht="15" customHeight="1" s="94">
      <c r="A45" s="66" t="inlineStr">
        <is>
          <t>U00360</t>
        </is>
      </c>
      <c r="B45" s="66" t="inlineStr">
        <is>
          <t>O0677</t>
        </is>
      </c>
      <c r="C45" s="66" t="n">
        <v>2021</v>
      </c>
      <c r="D45" s="66" t="n">
        <v>4</v>
      </c>
      <c r="E45" s="66" t="n">
        <v>4</v>
      </c>
      <c r="F45" s="66" t="n">
        <v>16</v>
      </c>
      <c r="G45" s="66" t="n">
        <v>3</v>
      </c>
      <c r="H45" s="66" t="n">
        <v>3</v>
      </c>
      <c r="I45" s="66" t="n">
        <v>0</v>
      </c>
      <c r="J45" s="66" t="n">
        <v>1</v>
      </c>
      <c r="K45" s="66" t="n">
        <v>1</v>
      </c>
      <c r="L45" s="66" t="n">
        <v>0</v>
      </c>
      <c r="M45" s="66" t="n">
        <v>0</v>
      </c>
      <c r="N45" s="66" t="n">
        <v>0</v>
      </c>
      <c r="O45" s="66" t="n">
        <v>480</v>
      </c>
      <c r="P45" s="66" t="n">
        <v>12.7</v>
      </c>
      <c r="Q45" s="66" t="n">
        <v>13.7178373640001</v>
      </c>
      <c r="R45" s="66" t="n">
        <v>51.03883583</v>
      </c>
      <c r="S45" s="66">
        <f>IF(AND(E45&gt;=2,E45&lt;=6,OR(F45=6,F45=7,F45=8),O45&lt;=500),1,0)</f>
        <v/>
      </c>
      <c r="T45" s="178">
        <f>IF(G45=1,Sources!$F$24,IF(G45=2,Sources!$F$25,IF(G45=3,Sources!$F$26,0)))</f>
        <v/>
      </c>
      <c r="U45" s="178">
        <f>T45</f>
        <v/>
      </c>
      <c r="V45" s="66" t="inlineStr">
        <is>
          <t>S01 / S04 / S05</t>
        </is>
      </c>
    </row>
    <row r="46" ht="15" customHeight="1" s="94">
      <c r="A46" s="66" t="inlineStr">
        <is>
          <t>U00365</t>
        </is>
      </c>
      <c r="B46" s="66" t="inlineStr">
        <is>
          <t>O0760</t>
        </is>
      </c>
      <c r="C46" s="66" t="n">
        <v>2021</v>
      </c>
      <c r="D46" s="66" t="n">
        <v>3</v>
      </c>
      <c r="E46" s="66" t="n">
        <v>3</v>
      </c>
      <c r="F46" s="66" t="n">
        <v>11</v>
      </c>
      <c r="G46" s="66" t="n">
        <v>3</v>
      </c>
      <c r="H46" s="66" t="n">
        <v>2</v>
      </c>
      <c r="I46" s="66" t="n">
        <v>0</v>
      </c>
      <c r="J46" s="66" t="n">
        <v>1</v>
      </c>
      <c r="K46" s="66" t="n">
        <v>1</v>
      </c>
      <c r="L46" s="66" t="n">
        <v>0</v>
      </c>
      <c r="M46" s="66" t="n">
        <v>0</v>
      </c>
      <c r="N46" s="66" t="n">
        <v>0</v>
      </c>
      <c r="O46" s="66" t="n">
        <v>427.5</v>
      </c>
      <c r="P46" s="66" t="n">
        <v>19.4</v>
      </c>
      <c r="Q46" s="66" t="n">
        <v>13.7997851340001</v>
      </c>
      <c r="R46" s="66" t="n">
        <v>50.9985279440001</v>
      </c>
      <c r="S46" s="66">
        <f>IF(AND(E46&gt;=2,E46&lt;=6,OR(F46=6,F46=7,F46=8),O46&lt;=500),1,0)</f>
        <v/>
      </c>
      <c r="T46" s="178">
        <f>IF(G46=1,Sources!$F$24,IF(G46=2,Sources!$F$25,IF(G46=3,Sources!$F$26,0)))</f>
        <v/>
      </c>
      <c r="U46" s="178">
        <f>T46</f>
        <v/>
      </c>
      <c r="V46" s="66" t="inlineStr">
        <is>
          <t>S01 / S04 / S05</t>
        </is>
      </c>
    </row>
    <row r="47" ht="15" customHeight="1" s="94">
      <c r="A47" s="66" t="inlineStr">
        <is>
          <t>U00370</t>
        </is>
      </c>
      <c r="B47" s="66" t="inlineStr">
        <is>
          <t>O0755</t>
        </is>
      </c>
      <c r="C47" s="66" t="n">
        <v>2021</v>
      </c>
      <c r="D47" s="66" t="n">
        <v>5</v>
      </c>
      <c r="E47" s="66" t="n">
        <v>3</v>
      </c>
      <c r="F47" s="66" t="n">
        <v>15</v>
      </c>
      <c r="G47" s="66" t="n">
        <v>3</v>
      </c>
      <c r="H47" s="66" t="n">
        <v>3</v>
      </c>
      <c r="I47" s="66" t="n">
        <v>0</v>
      </c>
      <c r="J47" s="66" t="n">
        <v>1</v>
      </c>
      <c r="K47" s="66" t="n">
        <v>1</v>
      </c>
      <c r="L47" s="66" t="n">
        <v>0</v>
      </c>
      <c r="M47" s="66" t="n">
        <v>0</v>
      </c>
      <c r="N47" s="66" t="n">
        <v>0</v>
      </c>
      <c r="O47" s="66" t="n">
        <v>476.2</v>
      </c>
      <c r="P47" s="66" t="n">
        <v>19.3</v>
      </c>
      <c r="Q47" s="66" t="n">
        <v>13.7277200080001</v>
      </c>
      <c r="R47" s="66" t="n">
        <v>51.084724464</v>
      </c>
      <c r="S47" s="66">
        <f>IF(AND(E47&gt;=2,E47&lt;=6,OR(F47=6,F47=7,F47=8),O47&lt;=500),1,0)</f>
        <v/>
      </c>
      <c r="T47" s="178">
        <f>IF(G47=1,Sources!$F$24,IF(G47=2,Sources!$F$25,IF(G47=3,Sources!$F$26,0)))</f>
        <v/>
      </c>
      <c r="U47" s="178">
        <f>T47</f>
        <v/>
      </c>
      <c r="V47" s="66" t="inlineStr">
        <is>
          <t>S01 / S04 / S05</t>
        </is>
      </c>
    </row>
    <row r="48" ht="15" customHeight="1" s="94">
      <c r="A48" s="66" t="inlineStr">
        <is>
          <t>U00389</t>
        </is>
      </c>
      <c r="B48" s="66" t="inlineStr">
        <is>
          <t>O0611</t>
        </is>
      </c>
      <c r="C48" s="66" t="n">
        <v>2021</v>
      </c>
      <c r="D48" s="66" t="n">
        <v>5</v>
      </c>
      <c r="E48" s="66" t="n">
        <v>2</v>
      </c>
      <c r="F48" s="66" t="n">
        <v>9</v>
      </c>
      <c r="G48" s="66" t="n">
        <v>3</v>
      </c>
      <c r="H48" s="66" t="n">
        <v>3</v>
      </c>
      <c r="I48" s="66" t="n">
        <v>0</v>
      </c>
      <c r="J48" s="66" t="n">
        <v>1</v>
      </c>
      <c r="K48" s="66" t="n">
        <v>1</v>
      </c>
      <c r="L48" s="66" t="n">
        <v>0</v>
      </c>
      <c r="M48" s="66" t="n">
        <v>0</v>
      </c>
      <c r="N48" s="66" t="n">
        <v>0</v>
      </c>
      <c r="O48" s="66" t="n">
        <v>28.8</v>
      </c>
      <c r="P48" s="66" t="n">
        <v>2.7</v>
      </c>
      <c r="Q48" s="66" t="n">
        <v>13.7420222750001</v>
      </c>
      <c r="R48" s="66" t="n">
        <v>51.0646750620001</v>
      </c>
      <c r="S48" s="66">
        <f>IF(AND(E48&gt;=2,E48&lt;=6,OR(F48=6,F48=7,F48=8),O48&lt;=500),1,0)</f>
        <v/>
      </c>
      <c r="T48" s="178">
        <f>IF(G48=1,Sources!$F$24,IF(G48=2,Sources!$F$25,IF(G48=3,Sources!$F$26,0)))</f>
        <v/>
      </c>
      <c r="U48" s="178">
        <f>T48</f>
        <v/>
      </c>
      <c r="V48" s="66" t="inlineStr">
        <is>
          <t>S01 / S04 / S05</t>
        </is>
      </c>
    </row>
    <row r="49" ht="15" customHeight="1" s="94">
      <c r="A49" s="66" t="inlineStr">
        <is>
          <t>U00393</t>
        </is>
      </c>
      <c r="B49" s="66" t="inlineStr">
        <is>
          <t>O2015</t>
        </is>
      </c>
      <c r="C49" s="66" t="n">
        <v>2021</v>
      </c>
      <c r="D49" s="66" t="n">
        <v>6</v>
      </c>
      <c r="E49" s="66" t="n">
        <v>2</v>
      </c>
      <c r="F49" s="66" t="n">
        <v>17</v>
      </c>
      <c r="G49" s="66" t="n">
        <v>3</v>
      </c>
      <c r="H49" s="66" t="n">
        <v>2</v>
      </c>
      <c r="I49" s="66" t="n">
        <v>0</v>
      </c>
      <c r="J49" s="66" t="n">
        <v>1</v>
      </c>
      <c r="K49" s="66" t="n">
        <v>0</v>
      </c>
      <c r="L49" s="66" t="n">
        <v>1</v>
      </c>
      <c r="M49" s="66" t="n">
        <v>0</v>
      </c>
      <c r="N49" s="66" t="n">
        <v>0</v>
      </c>
      <c r="O49" s="66" t="n">
        <v>166.5</v>
      </c>
      <c r="P49" s="66" t="n">
        <v>0.5</v>
      </c>
      <c r="Q49" s="66" t="n">
        <v>13.9344632850001</v>
      </c>
      <c r="R49" s="66" t="n">
        <v>50.967405232</v>
      </c>
      <c r="S49" s="66">
        <f>IF(AND(E49&gt;=2,E49&lt;=6,OR(F49=6,F49=7,F49=8),O49&lt;=500),1,0)</f>
        <v/>
      </c>
      <c r="T49" s="178">
        <f>IF(G49=1,Sources!$F$24,IF(G49=2,Sources!$F$25,IF(G49=3,Sources!$F$26,0)))</f>
        <v/>
      </c>
      <c r="U49" s="178">
        <f>T49</f>
        <v/>
      </c>
      <c r="V49" s="66" t="inlineStr">
        <is>
          <t>S01 / S04 / S05</t>
        </is>
      </c>
    </row>
    <row r="50" ht="15" customHeight="1" s="94">
      <c r="A50" s="66" t="inlineStr">
        <is>
          <t>U00403</t>
        </is>
      </c>
      <c r="B50" s="66" t="inlineStr">
        <is>
          <t>O1436</t>
        </is>
      </c>
      <c r="C50" s="66" t="n">
        <v>2021</v>
      </c>
      <c r="D50" s="66" t="n">
        <v>1</v>
      </c>
      <c r="E50" s="66" t="n">
        <v>4</v>
      </c>
      <c r="F50" s="66" t="n">
        <v>15</v>
      </c>
      <c r="G50" s="66" t="n">
        <v>3</v>
      </c>
      <c r="H50" s="66" t="n">
        <v>6</v>
      </c>
      <c r="I50" s="66" t="n">
        <v>0</v>
      </c>
      <c r="J50" s="66" t="n">
        <v>0</v>
      </c>
      <c r="K50" s="66" t="n">
        <v>1</v>
      </c>
      <c r="L50" s="66" t="n">
        <v>0</v>
      </c>
      <c r="M50" s="66" t="n">
        <v>0</v>
      </c>
      <c r="N50" s="66" t="n">
        <v>1</v>
      </c>
      <c r="O50" s="66" t="n">
        <v>108.5</v>
      </c>
      <c r="P50" s="66" t="n">
        <v>22.1</v>
      </c>
      <c r="Q50" s="66" t="n">
        <v>12.3711978100001</v>
      </c>
      <c r="R50" s="66" t="n">
        <v>51.344093742</v>
      </c>
      <c r="S50" s="66">
        <f>IF(AND(E50&gt;=2,E50&lt;=6,OR(F50=6,F50=7,F50=8),O50&lt;=500),1,0)</f>
        <v/>
      </c>
      <c r="T50" s="178">
        <f>IF(G50=1,Sources!$F$24,IF(G50=2,Sources!$F$25,IF(G50=3,Sources!$F$26,0)))</f>
        <v/>
      </c>
      <c r="U50" s="178">
        <f>T50</f>
        <v/>
      </c>
      <c r="V50" s="66" t="inlineStr">
        <is>
          <t>S01 / S04 / S05</t>
        </is>
      </c>
    </row>
    <row r="51" ht="15" customHeight="1" s="94">
      <c r="A51" s="66" t="inlineStr">
        <is>
          <t>U00423</t>
        </is>
      </c>
      <c r="B51" s="66" t="inlineStr">
        <is>
          <t>O1531</t>
        </is>
      </c>
      <c r="C51" s="66" t="n">
        <v>2021</v>
      </c>
      <c r="D51" s="66" t="n">
        <v>2</v>
      </c>
      <c r="E51" s="66" t="n">
        <v>5</v>
      </c>
      <c r="F51" s="66" t="n">
        <v>16</v>
      </c>
      <c r="G51" s="66" t="n">
        <v>3</v>
      </c>
      <c r="H51" s="66" t="n">
        <v>3</v>
      </c>
      <c r="I51" s="66" t="n">
        <v>0</v>
      </c>
      <c r="J51" s="66" t="n">
        <v>1</v>
      </c>
      <c r="K51" s="66" t="n">
        <v>1</v>
      </c>
      <c r="L51" s="66" t="n">
        <v>0</v>
      </c>
      <c r="M51" s="66" t="n">
        <v>0</v>
      </c>
      <c r="N51" s="66" t="n">
        <v>0</v>
      </c>
      <c r="O51" s="66" t="n">
        <v>477.3</v>
      </c>
      <c r="P51" s="66" t="n">
        <v>4.7</v>
      </c>
      <c r="Q51" s="66" t="n">
        <v>12.3953170720001</v>
      </c>
      <c r="R51" s="66" t="n">
        <v>51.3320948050001</v>
      </c>
      <c r="S51" s="66">
        <f>IF(AND(E51&gt;=2,E51&lt;=6,OR(F51=6,F51=7,F51=8),O51&lt;=500),1,0)</f>
        <v/>
      </c>
      <c r="T51" s="178">
        <f>IF(G51=1,Sources!$F$24,IF(G51=2,Sources!$F$25,IF(G51=3,Sources!$F$26,0)))</f>
        <v/>
      </c>
      <c r="U51" s="178">
        <f>T51</f>
        <v/>
      </c>
      <c r="V51" s="66" t="inlineStr">
        <is>
          <t>S01 / S04 / S05</t>
        </is>
      </c>
    </row>
    <row r="52" ht="15" customHeight="1" s="94">
      <c r="A52" s="66" t="inlineStr">
        <is>
          <t>U00433</t>
        </is>
      </c>
      <c r="B52" s="66" t="inlineStr">
        <is>
          <t>O2245</t>
        </is>
      </c>
      <c r="C52" s="66" t="n">
        <v>2021</v>
      </c>
      <c r="D52" s="66" t="n">
        <v>4</v>
      </c>
      <c r="E52" s="66" t="n">
        <v>5</v>
      </c>
      <c r="F52" s="66" t="n">
        <v>18</v>
      </c>
      <c r="G52" s="66" t="n">
        <v>2</v>
      </c>
      <c r="H52" s="66" t="n">
        <v>3</v>
      </c>
      <c r="I52" s="66" t="n">
        <v>0</v>
      </c>
      <c r="J52" s="66" t="n">
        <v>0</v>
      </c>
      <c r="K52" s="66" t="n">
        <v>1</v>
      </c>
      <c r="L52" s="66" t="n">
        <v>0</v>
      </c>
      <c r="M52" s="66" t="n">
        <v>0</v>
      </c>
      <c r="N52" s="66" t="n">
        <v>0</v>
      </c>
      <c r="O52" s="66" t="n">
        <v>424.1</v>
      </c>
      <c r="P52" s="66" t="n">
        <v>23.9</v>
      </c>
      <c r="Q52" s="66" t="n">
        <v>14.785914411</v>
      </c>
      <c r="R52" s="66" t="n">
        <v>50.8991534360001</v>
      </c>
      <c r="S52" s="66">
        <f>IF(AND(E52&gt;=2,E52&lt;=6,OR(F52=6,F52=7,F52=8),O52&lt;=500),1,0)</f>
        <v/>
      </c>
      <c r="T52" s="178">
        <f>IF(G52=1,Sources!$F$24,IF(G52=2,Sources!$F$25,IF(G52=3,Sources!$F$26,0)))</f>
        <v/>
      </c>
      <c r="U52" s="178">
        <f>T52</f>
        <v/>
      </c>
      <c r="V52" s="66" t="inlineStr">
        <is>
          <t>S01 / S04 / S05</t>
        </is>
      </c>
    </row>
    <row r="53" ht="15" customHeight="1" s="94">
      <c r="A53" s="66" t="inlineStr">
        <is>
          <t>U00437</t>
        </is>
      </c>
      <c r="B53" s="66" t="inlineStr">
        <is>
          <t>O1468</t>
        </is>
      </c>
      <c r="C53" s="66" t="n">
        <v>2021</v>
      </c>
      <c r="D53" s="66" t="n">
        <v>2</v>
      </c>
      <c r="E53" s="66" t="n">
        <v>4</v>
      </c>
      <c r="F53" s="66" t="n">
        <v>14</v>
      </c>
      <c r="G53" s="66" t="n">
        <v>3</v>
      </c>
      <c r="H53" s="66" t="n">
        <v>6</v>
      </c>
      <c r="I53" s="66" t="n">
        <v>0</v>
      </c>
      <c r="J53" s="66" t="n">
        <v>0</v>
      </c>
      <c r="K53" s="66" t="n">
        <v>1</v>
      </c>
      <c r="L53" s="66" t="n">
        <v>0</v>
      </c>
      <c r="M53" s="66" t="n">
        <v>0</v>
      </c>
      <c r="N53" s="66" t="n">
        <v>0</v>
      </c>
      <c r="O53" s="66" t="n">
        <v>224.7</v>
      </c>
      <c r="P53" s="66" t="n">
        <v>6.2</v>
      </c>
      <c r="Q53" s="66" t="n">
        <v>12.3924828680001</v>
      </c>
      <c r="R53" s="66" t="n">
        <v>51.3453817330001</v>
      </c>
      <c r="S53" s="66">
        <f>IF(AND(E53&gt;=2,E53&lt;=6,OR(F53=6,F53=7,F53=8),O53&lt;=500),1,0)</f>
        <v/>
      </c>
      <c r="T53" s="178">
        <f>IF(G53=1,Sources!$F$24,IF(G53=2,Sources!$F$25,IF(G53=3,Sources!$F$26,0)))</f>
        <v/>
      </c>
      <c r="U53" s="178">
        <f>T53</f>
        <v/>
      </c>
      <c r="V53" s="66" t="inlineStr">
        <is>
          <t>S01 / S04 / S05</t>
        </is>
      </c>
    </row>
    <row r="54" ht="15" customHeight="1" s="94">
      <c r="A54" s="66" t="inlineStr">
        <is>
          <t>U00438</t>
        </is>
      </c>
      <c r="B54" s="66" t="inlineStr">
        <is>
          <t>O0172</t>
        </is>
      </c>
      <c r="C54" s="66" t="n">
        <v>2021</v>
      </c>
      <c r="D54" s="66" t="n">
        <v>1</v>
      </c>
      <c r="E54" s="66" t="n">
        <v>5</v>
      </c>
      <c r="F54" s="66" t="n">
        <v>15</v>
      </c>
      <c r="G54" s="66" t="n">
        <v>3</v>
      </c>
      <c r="H54" s="66" t="n">
        <v>2</v>
      </c>
      <c r="I54" s="66" t="n">
        <v>0</v>
      </c>
      <c r="J54" s="66" t="n">
        <v>0</v>
      </c>
      <c r="K54" s="66" t="n">
        <v>1</v>
      </c>
      <c r="L54" s="66" t="n">
        <v>0</v>
      </c>
      <c r="M54" s="66" t="n">
        <v>0</v>
      </c>
      <c r="N54" s="66" t="n">
        <v>1</v>
      </c>
      <c r="O54" s="66" t="n">
        <v>326.2</v>
      </c>
      <c r="P54" s="66" t="n">
        <v>3.8</v>
      </c>
      <c r="Q54" s="66" t="n">
        <v>12.9265237490001</v>
      </c>
      <c r="R54" s="66" t="n">
        <v>50.8338041010001</v>
      </c>
      <c r="S54" s="66">
        <f>IF(AND(E54&gt;=2,E54&lt;=6,OR(F54=6,F54=7,F54=8),O54&lt;=500),1,0)</f>
        <v/>
      </c>
      <c r="T54" s="178">
        <f>IF(G54=1,Sources!$F$24,IF(G54=2,Sources!$F$25,IF(G54=3,Sources!$F$26,0)))</f>
        <v/>
      </c>
      <c r="U54" s="178">
        <f>T54</f>
        <v/>
      </c>
      <c r="V54" s="66" t="inlineStr">
        <is>
          <t>S01 / S04 / S05</t>
        </is>
      </c>
    </row>
    <row r="55" ht="15" customHeight="1" s="94">
      <c r="A55" s="66" t="inlineStr">
        <is>
          <t>U00440</t>
        </is>
      </c>
      <c r="B55" s="66" t="inlineStr">
        <is>
          <t>O1469</t>
        </is>
      </c>
      <c r="C55" s="66" t="n">
        <v>2021</v>
      </c>
      <c r="D55" s="66" t="n">
        <v>3</v>
      </c>
      <c r="E55" s="66" t="n">
        <v>3</v>
      </c>
      <c r="F55" s="66" t="n">
        <v>7</v>
      </c>
      <c r="G55" s="66" t="n">
        <v>3</v>
      </c>
      <c r="H55" s="66" t="n">
        <v>7</v>
      </c>
      <c r="I55" s="66" t="n">
        <v>0</v>
      </c>
      <c r="J55" s="66" t="n">
        <v>1</v>
      </c>
      <c r="K55" s="66" t="n">
        <v>0</v>
      </c>
      <c r="L55" s="66" t="n">
        <v>0</v>
      </c>
      <c r="M55" s="66" t="n">
        <v>0</v>
      </c>
      <c r="N55" s="66" t="n">
        <v>0</v>
      </c>
      <c r="O55" s="66" t="n">
        <v>407.4</v>
      </c>
      <c r="P55" s="66" t="n">
        <v>0</v>
      </c>
      <c r="Q55" s="66" t="n">
        <v>12.392568006</v>
      </c>
      <c r="R55" s="66" t="n">
        <v>51.348427154</v>
      </c>
      <c r="S55" s="66">
        <f>IF(AND(E55&gt;=2,E55&lt;=6,OR(F55=6,F55=7,F55=8),O55&lt;=500),1,0)</f>
        <v/>
      </c>
      <c r="T55" s="178">
        <f>IF(G55=1,Sources!$F$24,IF(G55=2,Sources!$F$25,IF(G55=3,Sources!$F$26,0)))</f>
        <v/>
      </c>
      <c r="U55" s="178">
        <f>T55</f>
        <v/>
      </c>
      <c r="V55" s="66" t="inlineStr">
        <is>
          <t>S01 / S04 / S05</t>
        </is>
      </c>
    </row>
    <row r="56" ht="15" customHeight="1" s="94">
      <c r="A56" s="66" t="inlineStr">
        <is>
          <t>U00442</t>
        </is>
      </c>
      <c r="B56" s="66" t="inlineStr">
        <is>
          <t>O0755</t>
        </is>
      </c>
      <c r="C56" s="66" t="n">
        <v>2021</v>
      </c>
      <c r="D56" s="66" t="n">
        <v>3</v>
      </c>
      <c r="E56" s="66" t="n">
        <v>5</v>
      </c>
      <c r="F56" s="66" t="n">
        <v>7</v>
      </c>
      <c r="G56" s="66" t="n">
        <v>3</v>
      </c>
      <c r="H56" s="66" t="n">
        <v>6</v>
      </c>
      <c r="I56" s="66" t="n">
        <v>0</v>
      </c>
      <c r="J56" s="66" t="n">
        <v>0</v>
      </c>
      <c r="K56" s="66" t="n">
        <v>1</v>
      </c>
      <c r="L56" s="66" t="n">
        <v>0</v>
      </c>
      <c r="M56" s="66" t="n">
        <v>0</v>
      </c>
      <c r="N56" s="66" t="n">
        <v>0</v>
      </c>
      <c r="O56" s="66" t="n">
        <v>477.1</v>
      </c>
      <c r="P56" s="66" t="n">
        <v>2.3</v>
      </c>
      <c r="Q56" s="66" t="n">
        <v>13.7278533840001</v>
      </c>
      <c r="R56" s="66" t="n">
        <v>51.08459586</v>
      </c>
      <c r="S56" s="66">
        <f>IF(AND(E56&gt;=2,E56&lt;=6,OR(F56=6,F56=7,F56=8),O56&lt;=500),1,0)</f>
        <v/>
      </c>
      <c r="T56" s="178">
        <f>IF(G56=1,Sources!$F$24,IF(G56=2,Sources!$F$25,IF(G56=3,Sources!$F$26,0)))</f>
        <v/>
      </c>
      <c r="U56" s="178">
        <f>T56</f>
        <v/>
      </c>
      <c r="V56" s="66" t="inlineStr">
        <is>
          <t>S01 / S04 / S05</t>
        </is>
      </c>
    </row>
    <row r="57" ht="15" customHeight="1" s="94">
      <c r="A57" s="66" t="inlineStr">
        <is>
          <t>U00462</t>
        </is>
      </c>
      <c r="B57" s="66" t="inlineStr">
        <is>
          <t>O1693</t>
        </is>
      </c>
      <c r="C57" s="66" t="n">
        <v>2021</v>
      </c>
      <c r="D57" s="66" t="n">
        <v>3</v>
      </c>
      <c r="E57" s="66" t="n">
        <v>1</v>
      </c>
      <c r="F57" s="66" t="n">
        <v>13</v>
      </c>
      <c r="G57" s="66" t="n">
        <v>3</v>
      </c>
      <c r="H57" s="66" t="n">
        <v>6</v>
      </c>
      <c r="I57" s="66" t="n">
        <v>0</v>
      </c>
      <c r="J57" s="66" t="n">
        <v>1</v>
      </c>
      <c r="K57" s="66" t="n">
        <v>0</v>
      </c>
      <c r="L57" s="66" t="n">
        <v>0</v>
      </c>
      <c r="M57" s="66" t="n">
        <v>0</v>
      </c>
      <c r="N57" s="66" t="n">
        <v>0</v>
      </c>
      <c r="O57" s="66" t="n">
        <v>482.1</v>
      </c>
      <c r="P57" s="66" t="n">
        <v>11.5</v>
      </c>
      <c r="Q57" s="66" t="n">
        <v>12.379537934</v>
      </c>
      <c r="R57" s="66" t="n">
        <v>51.3444932750001</v>
      </c>
      <c r="S57" s="66">
        <f>IF(AND(E57&gt;=2,E57&lt;=6,OR(F57=6,F57=7,F57=8),O57&lt;=500),1,0)</f>
        <v/>
      </c>
      <c r="T57" s="178">
        <f>IF(G57=1,Sources!$F$24,IF(G57=2,Sources!$F$25,IF(G57=3,Sources!$F$26,0)))</f>
        <v/>
      </c>
      <c r="U57" s="178">
        <f>T57</f>
        <v/>
      </c>
      <c r="V57" s="66" t="inlineStr">
        <is>
          <t>S01 / S04 / S05</t>
        </is>
      </c>
    </row>
    <row r="58" ht="15" customHeight="1" s="94">
      <c r="A58" s="66" t="inlineStr">
        <is>
          <t>U00467</t>
        </is>
      </c>
      <c r="B58" s="66" t="inlineStr">
        <is>
          <t>O1245</t>
        </is>
      </c>
      <c r="C58" s="66" t="n">
        <v>2021</v>
      </c>
      <c r="D58" s="66" t="n">
        <v>6</v>
      </c>
      <c r="E58" s="66" t="n">
        <v>3</v>
      </c>
      <c r="F58" s="66" t="n">
        <v>11</v>
      </c>
      <c r="G58" s="66" t="n">
        <v>3</v>
      </c>
      <c r="H58" s="66" t="n">
        <v>3</v>
      </c>
      <c r="I58" s="66" t="n">
        <v>0</v>
      </c>
      <c r="J58" s="66" t="n">
        <v>1</v>
      </c>
      <c r="K58" s="66" t="n">
        <v>1</v>
      </c>
      <c r="L58" s="66" t="n">
        <v>0</v>
      </c>
      <c r="M58" s="66" t="n">
        <v>0</v>
      </c>
      <c r="N58" s="66" t="n">
        <v>0</v>
      </c>
      <c r="O58" s="66" t="n">
        <v>359.5</v>
      </c>
      <c r="P58" s="66" t="n">
        <v>3.6</v>
      </c>
      <c r="Q58" s="66" t="n">
        <v>14.0934684120001</v>
      </c>
      <c r="R58" s="66" t="n">
        <v>51.2742307890001</v>
      </c>
      <c r="S58" s="66">
        <f>IF(AND(E58&gt;=2,E58&lt;=6,OR(F58=6,F58=7,F58=8),O58&lt;=500),1,0)</f>
        <v/>
      </c>
      <c r="T58" s="178">
        <f>IF(G58=1,Sources!$F$24,IF(G58=2,Sources!$F$25,IF(G58=3,Sources!$F$26,0)))</f>
        <v/>
      </c>
      <c r="U58" s="178">
        <f>T58</f>
        <v/>
      </c>
      <c r="V58" s="66" t="inlineStr">
        <is>
          <t>S01 / S04 / S05</t>
        </is>
      </c>
    </row>
    <row r="59" ht="15" customHeight="1" s="94">
      <c r="A59" s="66" t="inlineStr">
        <is>
          <t>U00482</t>
        </is>
      </c>
      <c r="B59" s="66" t="inlineStr">
        <is>
          <t>O0661</t>
        </is>
      </c>
      <c r="C59" s="66" t="n">
        <v>2021</v>
      </c>
      <c r="D59" s="66" t="n">
        <v>5</v>
      </c>
      <c r="E59" s="66" t="n">
        <v>5</v>
      </c>
      <c r="F59" s="66" t="n">
        <v>7</v>
      </c>
      <c r="G59" s="66" t="n">
        <v>2</v>
      </c>
      <c r="H59" s="66" t="n">
        <v>6</v>
      </c>
      <c r="I59" s="66" t="n">
        <v>0</v>
      </c>
      <c r="J59" s="66" t="n">
        <v>1</v>
      </c>
      <c r="K59" s="66" t="n">
        <v>1</v>
      </c>
      <c r="L59" s="66" t="n">
        <v>0</v>
      </c>
      <c r="M59" s="66" t="n">
        <v>0</v>
      </c>
      <c r="N59" s="66" t="n">
        <v>0</v>
      </c>
      <c r="O59" s="66" t="n">
        <v>189.3</v>
      </c>
      <c r="P59" s="66" t="n">
        <v>0</v>
      </c>
      <c r="Q59" s="66" t="n">
        <v>13.762699432</v>
      </c>
      <c r="R59" s="66" t="n">
        <v>51.0642593090001</v>
      </c>
      <c r="S59" s="66">
        <f>IF(AND(E59&gt;=2,E59&lt;=6,OR(F59=6,F59=7,F59=8),O59&lt;=500),1,0)</f>
        <v/>
      </c>
      <c r="T59" s="178">
        <f>IF(G59=1,Sources!$F$24,IF(G59=2,Sources!$F$25,IF(G59=3,Sources!$F$26,0)))</f>
        <v/>
      </c>
      <c r="U59" s="178">
        <f>T59</f>
        <v/>
      </c>
      <c r="V59" s="66" t="inlineStr">
        <is>
          <t>S01 / S04 / S05</t>
        </is>
      </c>
    </row>
    <row r="60" ht="15" customHeight="1" s="94">
      <c r="A60" s="66" t="inlineStr">
        <is>
          <t>U00485</t>
        </is>
      </c>
      <c r="B60" s="66" t="inlineStr">
        <is>
          <t>O1622</t>
        </is>
      </c>
      <c r="C60" s="66" t="n">
        <v>2021</v>
      </c>
      <c r="D60" s="66" t="n">
        <v>4</v>
      </c>
      <c r="E60" s="66" t="n">
        <v>6</v>
      </c>
      <c r="F60" s="66" t="n">
        <v>9</v>
      </c>
      <c r="G60" s="66" t="n">
        <v>3</v>
      </c>
      <c r="H60" s="66" t="n">
        <v>4</v>
      </c>
      <c r="I60" s="66" t="n">
        <v>1</v>
      </c>
      <c r="J60" s="66" t="n">
        <v>0</v>
      </c>
      <c r="K60" s="66" t="n">
        <v>1</v>
      </c>
      <c r="L60" s="66" t="n">
        <v>0</v>
      </c>
      <c r="M60" s="66" t="n">
        <v>0</v>
      </c>
      <c r="N60" s="66" t="n">
        <v>0</v>
      </c>
      <c r="O60" s="66" t="n">
        <v>321.9</v>
      </c>
      <c r="P60" s="66" t="n">
        <v>2.1</v>
      </c>
      <c r="Q60" s="66" t="n">
        <v>12.3376715260001</v>
      </c>
      <c r="R60" s="66" t="n">
        <v>51.33537921</v>
      </c>
      <c r="S60" s="66">
        <f>IF(AND(E60&gt;=2,E60&lt;=6,OR(F60=6,F60=7,F60=8),O60&lt;=500),1,0)</f>
        <v/>
      </c>
      <c r="T60" s="178">
        <f>IF(G60=1,Sources!$F$24,IF(G60=2,Sources!$F$25,IF(G60=3,Sources!$F$26,0)))</f>
        <v/>
      </c>
      <c r="U60" s="178">
        <f>T60</f>
        <v/>
      </c>
      <c r="V60" s="66" t="inlineStr">
        <is>
          <t>S01 / S04 / S05</t>
        </is>
      </c>
    </row>
    <row r="61" ht="15" customHeight="1" s="94">
      <c r="A61" s="66" t="inlineStr">
        <is>
          <t>U00498</t>
        </is>
      </c>
      <c r="B61" s="66" t="inlineStr">
        <is>
          <t>O1524</t>
        </is>
      </c>
      <c r="C61" s="66" t="n">
        <v>2021</v>
      </c>
      <c r="D61" s="66" t="n">
        <v>4</v>
      </c>
      <c r="E61" s="66" t="n">
        <v>5</v>
      </c>
      <c r="F61" s="66" t="n">
        <v>14</v>
      </c>
      <c r="G61" s="66" t="n">
        <v>3</v>
      </c>
      <c r="H61" s="66" t="n">
        <v>6</v>
      </c>
      <c r="I61" s="66" t="n">
        <v>0</v>
      </c>
      <c r="J61" s="66" t="n">
        <v>1</v>
      </c>
      <c r="K61" s="66" t="n">
        <v>0</v>
      </c>
      <c r="L61" s="66" t="n">
        <v>0</v>
      </c>
      <c r="M61" s="66" t="n">
        <v>0</v>
      </c>
      <c r="N61" s="66" t="n">
        <v>0</v>
      </c>
      <c r="O61" s="66" t="n">
        <v>196.7</v>
      </c>
      <c r="P61" s="66" t="n">
        <v>7.3</v>
      </c>
      <c r="Q61" s="66" t="n">
        <v>12.3926762830001</v>
      </c>
      <c r="R61" s="66" t="n">
        <v>51.3340208600001</v>
      </c>
      <c r="S61" s="66">
        <f>IF(AND(E61&gt;=2,E61&lt;=6,OR(F61=6,F61=7,F61=8),O61&lt;=500),1,0)</f>
        <v/>
      </c>
      <c r="T61" s="178">
        <f>IF(G61=1,Sources!$F$24,IF(G61=2,Sources!$F$25,IF(G61=3,Sources!$F$26,0)))</f>
        <v/>
      </c>
      <c r="U61" s="178">
        <f>T61</f>
        <v/>
      </c>
      <c r="V61" s="66" t="inlineStr">
        <is>
          <t>S01 / S04 / S05</t>
        </is>
      </c>
    </row>
    <row r="62" ht="15" customHeight="1" s="94">
      <c r="A62" s="66" t="inlineStr">
        <is>
          <t>U00501</t>
        </is>
      </c>
      <c r="B62" s="66" t="inlineStr">
        <is>
          <t>O0463</t>
        </is>
      </c>
      <c r="C62" s="66" t="n">
        <v>2021</v>
      </c>
      <c r="D62" s="66" t="n">
        <v>1</v>
      </c>
      <c r="E62" s="66" t="n">
        <v>2</v>
      </c>
      <c r="F62" s="66" t="n">
        <v>11</v>
      </c>
      <c r="G62" s="66" t="n">
        <v>3</v>
      </c>
      <c r="H62" s="66" t="n">
        <v>6</v>
      </c>
      <c r="I62" s="66" t="n">
        <v>0</v>
      </c>
      <c r="J62" s="66" t="n">
        <v>1</v>
      </c>
      <c r="K62" s="66" t="n">
        <v>1</v>
      </c>
      <c r="L62" s="66" t="n">
        <v>0</v>
      </c>
      <c r="M62" s="66" t="n">
        <v>0</v>
      </c>
      <c r="N62" s="66" t="n">
        <v>0</v>
      </c>
      <c r="O62" s="66" t="n">
        <v>263.6</v>
      </c>
      <c r="P62" s="66" t="n">
        <v>15.6</v>
      </c>
      <c r="Q62" s="66" t="n">
        <v>13.7017784190001</v>
      </c>
      <c r="R62" s="66" t="n">
        <v>51.0306420690001</v>
      </c>
      <c r="S62" s="66">
        <f>IF(AND(E62&gt;=2,E62&lt;=6,OR(F62=6,F62=7,F62=8),O62&lt;=500),1,0)</f>
        <v/>
      </c>
      <c r="T62" s="178">
        <f>IF(G62=1,Sources!$F$24,IF(G62=2,Sources!$F$25,IF(G62=3,Sources!$F$26,0)))</f>
        <v/>
      </c>
      <c r="U62" s="178">
        <f>T62</f>
        <v/>
      </c>
      <c r="V62" s="66" t="inlineStr">
        <is>
          <t>S01 / S04 / S05</t>
        </is>
      </c>
    </row>
    <row r="63" ht="15" customHeight="1" s="94">
      <c r="A63" s="66" t="inlineStr">
        <is>
          <t>U00505</t>
        </is>
      </c>
      <c r="B63" s="66" t="inlineStr">
        <is>
          <t>O0102</t>
        </is>
      </c>
      <c r="C63" s="66" t="n">
        <v>2021</v>
      </c>
      <c r="D63" s="66" t="n">
        <v>1</v>
      </c>
      <c r="E63" s="66" t="n">
        <v>2</v>
      </c>
      <c r="F63" s="66" t="n">
        <v>6</v>
      </c>
      <c r="G63" s="66" t="n">
        <v>3</v>
      </c>
      <c r="H63" s="66" t="n">
        <v>2</v>
      </c>
      <c r="I63" s="66" t="n">
        <v>1</v>
      </c>
      <c r="J63" s="66" t="n">
        <v>0</v>
      </c>
      <c r="K63" s="66" t="n">
        <v>0</v>
      </c>
      <c r="L63" s="66" t="n">
        <v>0</v>
      </c>
      <c r="M63" s="66" t="n">
        <v>0</v>
      </c>
      <c r="N63" s="66" t="n">
        <v>1</v>
      </c>
      <c r="O63" s="66" t="n">
        <v>379.8</v>
      </c>
      <c r="P63" s="66" t="n">
        <v>0.4</v>
      </c>
      <c r="Q63" s="66" t="n">
        <v>12.4947771890001</v>
      </c>
      <c r="R63" s="66" t="n">
        <v>51.1255072860001</v>
      </c>
      <c r="S63" s="66">
        <f>IF(AND(E63&gt;=2,E63&lt;=6,OR(F63=6,F63=7,F63=8),O63&lt;=500),1,0)</f>
        <v/>
      </c>
      <c r="T63" s="178">
        <f>IF(G63=1,Sources!$F$24,IF(G63=2,Sources!$F$25,IF(G63=3,Sources!$F$26,0)))</f>
        <v/>
      </c>
      <c r="U63" s="178">
        <f>T63</f>
        <v/>
      </c>
      <c r="V63" s="66" t="inlineStr">
        <is>
          <t>S01 / S04 / S05</t>
        </is>
      </c>
    </row>
    <row r="64" ht="15" customHeight="1" s="94">
      <c r="A64" s="66" t="inlineStr">
        <is>
          <t>U00508</t>
        </is>
      </c>
      <c r="B64" s="66" t="inlineStr">
        <is>
          <t>O1058</t>
        </is>
      </c>
      <c r="C64" s="66" t="n">
        <v>2021</v>
      </c>
      <c r="D64" s="66" t="n">
        <v>3</v>
      </c>
      <c r="E64" s="66" t="n">
        <v>4</v>
      </c>
      <c r="F64" s="66" t="n">
        <v>12</v>
      </c>
      <c r="G64" s="66" t="n">
        <v>2</v>
      </c>
      <c r="H64" s="66" t="n">
        <v>2</v>
      </c>
      <c r="I64" s="66" t="n">
        <v>1</v>
      </c>
      <c r="J64" s="66" t="n">
        <v>0</v>
      </c>
      <c r="K64" s="66" t="n">
        <v>0</v>
      </c>
      <c r="L64" s="66" t="n">
        <v>0</v>
      </c>
      <c r="M64" s="66" t="n">
        <v>1</v>
      </c>
      <c r="N64" s="66" t="n">
        <v>0</v>
      </c>
      <c r="O64" s="66" t="n">
        <v>368.6</v>
      </c>
      <c r="P64" s="66" t="n">
        <v>2.2</v>
      </c>
      <c r="Q64" s="66" t="n">
        <v>13.3498838530001</v>
      </c>
      <c r="R64" s="66" t="n">
        <v>50.9171743640001</v>
      </c>
      <c r="S64" s="66">
        <f>IF(AND(E64&gt;=2,E64&lt;=6,OR(F64=6,F64=7,F64=8),O64&lt;=500),1,0)</f>
        <v/>
      </c>
      <c r="T64" s="178">
        <f>IF(G64=1,Sources!$F$24,IF(G64=2,Sources!$F$25,IF(G64=3,Sources!$F$26,0)))</f>
        <v/>
      </c>
      <c r="U64" s="178">
        <f>T64</f>
        <v/>
      </c>
      <c r="V64" s="66" t="inlineStr">
        <is>
          <t>S01 / S04 / S05</t>
        </is>
      </c>
    </row>
    <row r="65" ht="15" customHeight="1" s="94">
      <c r="A65" s="66" t="inlineStr">
        <is>
          <t>U00521</t>
        </is>
      </c>
      <c r="B65" s="66" t="inlineStr">
        <is>
          <t>O0694</t>
        </is>
      </c>
      <c r="C65" s="66" t="n">
        <v>2021</v>
      </c>
      <c r="D65" s="66" t="n">
        <v>4</v>
      </c>
      <c r="E65" s="66" t="n">
        <v>4</v>
      </c>
      <c r="F65" s="66" t="n">
        <v>21</v>
      </c>
      <c r="G65" s="66" t="n">
        <v>3</v>
      </c>
      <c r="H65" s="66" t="n">
        <v>3</v>
      </c>
      <c r="I65" s="66" t="n">
        <v>0</v>
      </c>
      <c r="J65" s="66" t="n">
        <v>0</v>
      </c>
      <c r="K65" s="66" t="n">
        <v>1</v>
      </c>
      <c r="L65" s="66" t="n">
        <v>0</v>
      </c>
      <c r="M65" s="66" t="n">
        <v>0</v>
      </c>
      <c r="N65" s="66" t="n">
        <v>0</v>
      </c>
      <c r="O65" s="66" t="n">
        <v>347.4</v>
      </c>
      <c r="P65" s="66" t="n">
        <v>13.8</v>
      </c>
      <c r="Q65" s="66" t="n">
        <v>13.733366662</v>
      </c>
      <c r="R65" s="66" t="n">
        <v>51.0389299350001</v>
      </c>
      <c r="S65" s="66">
        <f>IF(AND(E65&gt;=2,E65&lt;=6,OR(F65=6,F65=7,F65=8),O65&lt;=500),1,0)</f>
        <v/>
      </c>
      <c r="T65" s="178">
        <f>IF(G65=1,Sources!$F$24,IF(G65=2,Sources!$F$25,IF(G65=3,Sources!$F$26,0)))</f>
        <v/>
      </c>
      <c r="U65" s="178">
        <f>T65</f>
        <v/>
      </c>
      <c r="V65" s="66" t="inlineStr">
        <is>
          <t>S01 / S04 / S05</t>
        </is>
      </c>
    </row>
    <row r="66" ht="15" customHeight="1" s="94">
      <c r="A66" s="66" t="inlineStr">
        <is>
          <t>U00532</t>
        </is>
      </c>
      <c r="B66" s="66" t="inlineStr">
        <is>
          <t>O0380</t>
        </is>
      </c>
      <c r="C66" s="66" t="n">
        <v>2021</v>
      </c>
      <c r="D66" s="66" t="n">
        <v>3</v>
      </c>
      <c r="E66" s="66" t="n">
        <v>3</v>
      </c>
      <c r="F66" s="66" t="n">
        <v>14</v>
      </c>
      <c r="G66" s="66" t="n">
        <v>3</v>
      </c>
      <c r="H66" s="66" t="n">
        <v>3</v>
      </c>
      <c r="I66" s="66" t="n">
        <v>0</v>
      </c>
      <c r="J66" s="66" t="n">
        <v>1</v>
      </c>
      <c r="K66" s="66" t="n">
        <v>1</v>
      </c>
      <c r="L66" s="66" t="n">
        <v>0</v>
      </c>
      <c r="M66" s="66" t="n">
        <v>0</v>
      </c>
      <c r="N66" s="66" t="n">
        <v>0</v>
      </c>
      <c r="O66" s="66" t="n">
        <v>446.3</v>
      </c>
      <c r="P66" s="66" t="n">
        <v>9.4</v>
      </c>
      <c r="Q66" s="66" t="n">
        <v>13.7393088160001</v>
      </c>
      <c r="R66" s="66" t="n">
        <v>51.0738780250001</v>
      </c>
      <c r="S66" s="66">
        <f>IF(AND(E66&gt;=2,E66&lt;=6,OR(F66=6,F66=7,F66=8),O66&lt;=500),1,0)</f>
        <v/>
      </c>
      <c r="T66" s="178">
        <f>IF(G66=1,Sources!$F$24,IF(G66=2,Sources!$F$25,IF(G66=3,Sources!$F$26,0)))</f>
        <v/>
      </c>
      <c r="U66" s="178">
        <f>T66</f>
        <v/>
      </c>
      <c r="V66" s="66" t="inlineStr">
        <is>
          <t>S01 / S04 / S05</t>
        </is>
      </c>
    </row>
    <row r="67" ht="15" customHeight="1" s="94">
      <c r="A67" s="66" t="inlineStr">
        <is>
          <t>U00551</t>
        </is>
      </c>
      <c r="B67" s="66" t="inlineStr">
        <is>
          <t>O0605</t>
        </is>
      </c>
      <c r="C67" s="66" t="n">
        <v>2021</v>
      </c>
      <c r="D67" s="66" t="n">
        <v>1</v>
      </c>
      <c r="E67" s="66" t="n">
        <v>5</v>
      </c>
      <c r="F67" s="66" t="n">
        <v>8</v>
      </c>
      <c r="G67" s="66" t="n">
        <v>3</v>
      </c>
      <c r="H67" s="66" t="n">
        <v>3</v>
      </c>
      <c r="I67" s="66" t="n">
        <v>0</v>
      </c>
      <c r="J67" s="66" t="n">
        <v>0</v>
      </c>
      <c r="K67" s="66" t="n">
        <v>1</v>
      </c>
      <c r="L67" s="66" t="n">
        <v>0</v>
      </c>
      <c r="M67" s="66" t="n">
        <v>0</v>
      </c>
      <c r="N67" s="66" t="n">
        <v>0</v>
      </c>
      <c r="O67" s="66" t="n">
        <v>381.8</v>
      </c>
      <c r="P67" s="66" t="n">
        <v>3.3</v>
      </c>
      <c r="Q67" s="66" t="n">
        <v>13.7364052350001</v>
      </c>
      <c r="R67" s="66" t="n">
        <v>51.063837113</v>
      </c>
      <c r="S67" s="66">
        <f>IF(AND(E67&gt;=2,E67&lt;=6,OR(F67=6,F67=7,F67=8),O67&lt;=500),1,0)</f>
        <v/>
      </c>
      <c r="T67" s="178">
        <f>IF(G67=1,Sources!$F$24,IF(G67=2,Sources!$F$25,IF(G67=3,Sources!$F$26,0)))</f>
        <v/>
      </c>
      <c r="U67" s="178">
        <f>T67</f>
        <v/>
      </c>
      <c r="V67" s="66" t="inlineStr">
        <is>
          <t>S01 / S04 / S05</t>
        </is>
      </c>
    </row>
    <row r="68" ht="15" customHeight="1" s="94">
      <c r="A68" s="66" t="inlineStr">
        <is>
          <t>U00566</t>
        </is>
      </c>
      <c r="B68" s="66" t="inlineStr">
        <is>
          <t>O0677</t>
        </is>
      </c>
      <c r="C68" s="66" t="n">
        <v>2021</v>
      </c>
      <c r="D68" s="66" t="n">
        <v>5</v>
      </c>
      <c r="E68" s="66" t="n">
        <v>2</v>
      </c>
      <c r="F68" s="66" t="n">
        <v>16</v>
      </c>
      <c r="G68" s="66" t="n">
        <v>3</v>
      </c>
      <c r="H68" s="66" t="n">
        <v>3</v>
      </c>
      <c r="I68" s="66" t="n">
        <v>0</v>
      </c>
      <c r="J68" s="66" t="n">
        <v>1</v>
      </c>
      <c r="K68" s="66" t="n">
        <v>1</v>
      </c>
      <c r="L68" s="66" t="n">
        <v>0</v>
      </c>
      <c r="M68" s="66" t="n">
        <v>0</v>
      </c>
      <c r="N68" s="66" t="n">
        <v>0</v>
      </c>
      <c r="O68" s="66" t="n">
        <v>467.3</v>
      </c>
      <c r="P68" s="66" t="n">
        <v>0.8</v>
      </c>
      <c r="Q68" s="66" t="n">
        <v>13.718003891</v>
      </c>
      <c r="R68" s="66" t="n">
        <v>51.0387902650001</v>
      </c>
      <c r="S68" s="66">
        <f>IF(AND(E68&gt;=2,E68&lt;=6,OR(F68=6,F68=7,F68=8),O68&lt;=500),1,0)</f>
        <v/>
      </c>
      <c r="T68" s="178">
        <f>IF(G68=1,Sources!$F$24,IF(G68=2,Sources!$F$25,IF(G68=3,Sources!$F$26,0)))</f>
        <v/>
      </c>
      <c r="U68" s="178">
        <f>T68</f>
        <v/>
      </c>
      <c r="V68" s="66" t="inlineStr">
        <is>
          <t>S01 / S04 / S05</t>
        </is>
      </c>
    </row>
    <row r="69" ht="15" customHeight="1" s="94">
      <c r="A69" s="66" t="inlineStr">
        <is>
          <t>U00580</t>
        </is>
      </c>
      <c r="B69" s="66" t="inlineStr">
        <is>
          <t>O0910</t>
        </is>
      </c>
      <c r="C69" s="66" t="n">
        <v>2021</v>
      </c>
      <c r="D69" s="66" t="n">
        <v>6</v>
      </c>
      <c r="E69" s="66" t="n">
        <v>7</v>
      </c>
      <c r="F69" s="66" t="n">
        <v>19</v>
      </c>
      <c r="G69" s="66" t="n">
        <v>3</v>
      </c>
      <c r="H69" s="66" t="n">
        <v>1</v>
      </c>
      <c r="I69" s="66" t="n">
        <v>0</v>
      </c>
      <c r="J69" s="66" t="n">
        <v>1</v>
      </c>
      <c r="K69" s="66" t="n">
        <v>0</v>
      </c>
      <c r="L69" s="66" t="n">
        <v>0</v>
      </c>
      <c r="M69" s="66" t="n">
        <v>0</v>
      </c>
      <c r="N69" s="66" t="n">
        <v>0</v>
      </c>
      <c r="O69" s="66" t="n">
        <v>368.3</v>
      </c>
      <c r="P69" s="66" t="n">
        <v>19.6</v>
      </c>
      <c r="Q69" s="66" t="n">
        <v>13.733202368</v>
      </c>
      <c r="R69" s="66" t="n">
        <v>51.076186439</v>
      </c>
      <c r="S69" s="66">
        <f>IF(AND(E69&gt;=2,E69&lt;=6,OR(F69=6,F69=7,F69=8),O69&lt;=500),1,0)</f>
        <v/>
      </c>
      <c r="T69" s="178">
        <f>IF(G69=1,Sources!$F$24,IF(G69=2,Sources!$F$25,IF(G69=3,Sources!$F$26,0)))</f>
        <v/>
      </c>
      <c r="U69" s="178">
        <f>T69</f>
        <v/>
      </c>
      <c r="V69" s="66" t="inlineStr">
        <is>
          <t>S01 / S04 / S05</t>
        </is>
      </c>
    </row>
    <row r="70" ht="15" customHeight="1" s="94">
      <c r="A70" s="66" t="inlineStr">
        <is>
          <t>U00581</t>
        </is>
      </c>
      <c r="B70" s="66" t="inlineStr">
        <is>
          <t>O0661</t>
        </is>
      </c>
      <c r="C70" s="66" t="n">
        <v>2021</v>
      </c>
      <c r="D70" s="66" t="n">
        <v>5</v>
      </c>
      <c r="E70" s="66" t="n">
        <v>5</v>
      </c>
      <c r="F70" s="66" t="n">
        <v>17</v>
      </c>
      <c r="G70" s="66" t="n">
        <v>3</v>
      </c>
      <c r="H70" s="66" t="n">
        <v>1</v>
      </c>
      <c r="I70" s="66" t="n">
        <v>0</v>
      </c>
      <c r="J70" s="66" t="n">
        <v>1</v>
      </c>
      <c r="K70" s="66" t="n">
        <v>0</v>
      </c>
      <c r="L70" s="66" t="n">
        <v>0</v>
      </c>
      <c r="M70" s="66" t="n">
        <v>0</v>
      </c>
      <c r="N70" s="66" t="n">
        <v>0</v>
      </c>
      <c r="O70" s="66" t="n">
        <v>186</v>
      </c>
      <c r="P70" s="66" t="n">
        <v>4.2</v>
      </c>
      <c r="Q70" s="66" t="n">
        <v>13.762643747</v>
      </c>
      <c r="R70" s="66" t="n">
        <v>51.0642463620001</v>
      </c>
      <c r="S70" s="66">
        <f>IF(AND(E70&gt;=2,E70&lt;=6,OR(F70=6,F70=7,F70=8),O70&lt;=500),1,0)</f>
        <v/>
      </c>
      <c r="T70" s="178">
        <f>IF(G70=1,Sources!$F$24,IF(G70=2,Sources!$F$25,IF(G70=3,Sources!$F$26,0)))</f>
        <v/>
      </c>
      <c r="U70" s="178">
        <f>T70</f>
        <v/>
      </c>
      <c r="V70" s="66" t="inlineStr">
        <is>
          <t>S01 / S04 / S05</t>
        </is>
      </c>
    </row>
    <row r="71" ht="15" customHeight="1" s="94">
      <c r="A71" s="66" t="inlineStr">
        <is>
          <t>U00591</t>
        </is>
      </c>
      <c r="B71" s="66" t="inlineStr">
        <is>
          <t>O1647</t>
        </is>
      </c>
      <c r="C71" s="66" t="n">
        <v>2021</v>
      </c>
      <c r="D71" s="66" t="n">
        <v>1</v>
      </c>
      <c r="E71" s="66" t="n">
        <v>4</v>
      </c>
      <c r="F71" s="66" t="n">
        <v>15</v>
      </c>
      <c r="G71" s="66" t="n">
        <v>3</v>
      </c>
      <c r="H71" s="66" t="n">
        <v>2</v>
      </c>
      <c r="I71" s="66" t="n">
        <v>0</v>
      </c>
      <c r="J71" s="66" t="n">
        <v>0</v>
      </c>
      <c r="K71" s="66" t="n">
        <v>1</v>
      </c>
      <c r="L71" s="66" t="n">
        <v>0</v>
      </c>
      <c r="M71" s="66" t="n">
        <v>0</v>
      </c>
      <c r="N71" s="66" t="n">
        <v>0</v>
      </c>
      <c r="O71" s="66" t="n">
        <v>276.4</v>
      </c>
      <c r="P71" s="66" t="n">
        <v>4.3</v>
      </c>
      <c r="Q71" s="66" t="n">
        <v>12.3854223610001</v>
      </c>
      <c r="R71" s="66" t="n">
        <v>51.3761390610001</v>
      </c>
      <c r="S71" s="66">
        <f>IF(AND(E71&gt;=2,E71&lt;=6,OR(F71=6,F71=7,F71=8),O71&lt;=500),1,0)</f>
        <v/>
      </c>
      <c r="T71" s="178">
        <f>IF(G71=1,Sources!$F$24,IF(G71=2,Sources!$F$25,IF(G71=3,Sources!$F$26,0)))</f>
        <v/>
      </c>
      <c r="U71" s="178">
        <f>T71</f>
        <v/>
      </c>
      <c r="V71" s="66" t="inlineStr">
        <is>
          <t>S01 / S04 / S05</t>
        </is>
      </c>
    </row>
    <row r="72" ht="15" customHeight="1" s="94">
      <c r="A72" s="66" t="inlineStr">
        <is>
          <t>U00592</t>
        </is>
      </c>
      <c r="B72" s="66" t="inlineStr">
        <is>
          <t>O0856</t>
        </is>
      </c>
      <c r="C72" s="66" t="n">
        <v>2021</v>
      </c>
      <c r="D72" s="66" t="n">
        <v>4</v>
      </c>
      <c r="E72" s="66" t="n">
        <v>3</v>
      </c>
      <c r="F72" s="66" t="n">
        <v>14</v>
      </c>
      <c r="G72" s="66" t="n">
        <v>3</v>
      </c>
      <c r="H72" s="66" t="n">
        <v>2</v>
      </c>
      <c r="I72" s="66" t="n">
        <v>0</v>
      </c>
      <c r="J72" s="66" t="n">
        <v>1</v>
      </c>
      <c r="K72" s="66" t="n">
        <v>1</v>
      </c>
      <c r="L72" s="66" t="n">
        <v>0</v>
      </c>
      <c r="M72" s="66" t="n">
        <v>0</v>
      </c>
      <c r="N72" s="66" t="n">
        <v>0</v>
      </c>
      <c r="O72" s="66" t="n">
        <v>294.6</v>
      </c>
      <c r="P72" s="66" t="n">
        <v>3</v>
      </c>
      <c r="Q72" s="66" t="n">
        <v>13.70200577</v>
      </c>
      <c r="R72" s="66" t="n">
        <v>51.032522731</v>
      </c>
      <c r="S72" s="66">
        <f>IF(AND(E72&gt;=2,E72&lt;=6,OR(F72=6,F72=7,F72=8),O72&lt;=500),1,0)</f>
        <v/>
      </c>
      <c r="T72" s="178">
        <f>IF(G72=1,Sources!$F$24,IF(G72=2,Sources!$F$25,IF(G72=3,Sources!$F$26,0)))</f>
        <v/>
      </c>
      <c r="U72" s="178">
        <f>T72</f>
        <v/>
      </c>
      <c r="V72" s="66" t="inlineStr">
        <is>
          <t>S01 / S04 / S05</t>
        </is>
      </c>
    </row>
    <row r="73" ht="15" customHeight="1" s="94">
      <c r="A73" s="66" t="inlineStr">
        <is>
          <t>U00612</t>
        </is>
      </c>
      <c r="B73" s="66" t="inlineStr">
        <is>
          <t>O1046</t>
        </is>
      </c>
      <c r="C73" s="66" t="n">
        <v>2021</v>
      </c>
      <c r="D73" s="66" t="n">
        <v>3</v>
      </c>
      <c r="E73" s="66" t="n">
        <v>5</v>
      </c>
      <c r="F73" s="66" t="n">
        <v>14</v>
      </c>
      <c r="G73" s="66" t="n">
        <v>2</v>
      </c>
      <c r="H73" s="66" t="n">
        <v>2</v>
      </c>
      <c r="I73" s="66" t="n">
        <v>0</v>
      </c>
      <c r="J73" s="66" t="n">
        <v>0</v>
      </c>
      <c r="K73" s="66" t="n">
        <v>1</v>
      </c>
      <c r="L73" s="66" t="n">
        <v>0</v>
      </c>
      <c r="M73" s="66" t="n">
        <v>0</v>
      </c>
      <c r="N73" s="66" t="n">
        <v>0</v>
      </c>
      <c r="O73" s="66" t="n">
        <v>187.3</v>
      </c>
      <c r="P73" s="66" t="n">
        <v>9.1</v>
      </c>
      <c r="Q73" s="66" t="n">
        <v>13.338849828</v>
      </c>
      <c r="R73" s="66" t="n">
        <v>50.9143058080001</v>
      </c>
      <c r="S73" s="66">
        <f>IF(AND(E73&gt;=2,E73&lt;=6,OR(F73=6,F73=7,F73=8),O73&lt;=500),1,0)</f>
        <v/>
      </c>
      <c r="T73" s="178">
        <f>IF(G73=1,Sources!$F$24,IF(G73=2,Sources!$F$25,IF(G73=3,Sources!$F$26,0)))</f>
        <v/>
      </c>
      <c r="U73" s="178">
        <f>T73</f>
        <v/>
      </c>
      <c r="V73" s="66" t="inlineStr">
        <is>
          <t>S01 / S04 / S05</t>
        </is>
      </c>
    </row>
    <row r="74" ht="15" customHeight="1" s="94">
      <c r="A74" s="66" t="inlineStr">
        <is>
          <t>U00630</t>
        </is>
      </c>
      <c r="B74" s="66" t="inlineStr">
        <is>
          <t>O1607</t>
        </is>
      </c>
      <c r="C74" s="66" t="n">
        <v>2021</v>
      </c>
      <c r="D74" s="66" t="n">
        <v>7</v>
      </c>
      <c r="E74" s="66" t="n">
        <v>4</v>
      </c>
      <c r="F74" s="66" t="n">
        <v>11</v>
      </c>
      <c r="G74" s="66" t="n">
        <v>3</v>
      </c>
      <c r="H74" s="66" t="n">
        <v>6</v>
      </c>
      <c r="I74" s="66" t="n">
        <v>0</v>
      </c>
      <c r="J74" s="66" t="n">
        <v>0</v>
      </c>
      <c r="K74" s="66" t="n">
        <v>1</v>
      </c>
      <c r="L74" s="66" t="n">
        <v>0</v>
      </c>
      <c r="M74" s="66" t="n">
        <v>0</v>
      </c>
      <c r="N74" s="66" t="n">
        <v>0</v>
      </c>
      <c r="O74" s="66" t="n">
        <v>303.8</v>
      </c>
      <c r="P74" s="66" t="n">
        <v>21.3</v>
      </c>
      <c r="Q74" s="66" t="n">
        <v>12.3583754760001</v>
      </c>
      <c r="R74" s="66" t="n">
        <v>51.3419281810001</v>
      </c>
      <c r="S74" s="66">
        <f>IF(AND(E74&gt;=2,E74&lt;=6,OR(F74=6,F74=7,F74=8),O74&lt;=500),1,0)</f>
        <v/>
      </c>
      <c r="T74" s="178">
        <f>IF(G74=1,Sources!$F$24,IF(G74=2,Sources!$F$25,IF(G74=3,Sources!$F$26,0)))</f>
        <v/>
      </c>
      <c r="U74" s="178">
        <f>T74</f>
        <v/>
      </c>
      <c r="V74" s="66" t="inlineStr">
        <is>
          <t>S01 / S04 / S05</t>
        </is>
      </c>
    </row>
    <row r="75" ht="15" customHeight="1" s="94">
      <c r="A75" s="66" t="inlineStr">
        <is>
          <t>U00635</t>
        </is>
      </c>
      <c r="B75" s="66" t="inlineStr">
        <is>
          <t>O0256</t>
        </is>
      </c>
      <c r="C75" s="66" t="n">
        <v>2021</v>
      </c>
      <c r="D75" s="66" t="n">
        <v>10</v>
      </c>
      <c r="E75" s="66" t="n">
        <v>3</v>
      </c>
      <c r="F75" s="66" t="n">
        <v>15</v>
      </c>
      <c r="G75" s="66" t="n">
        <v>3</v>
      </c>
      <c r="H75" s="66" t="n">
        <v>3</v>
      </c>
      <c r="I75" s="66" t="n">
        <v>0</v>
      </c>
      <c r="J75" s="66" t="n">
        <v>0</v>
      </c>
      <c r="K75" s="66" t="n">
        <v>1</v>
      </c>
      <c r="L75" s="66" t="n">
        <v>0</v>
      </c>
      <c r="M75" s="66" t="n">
        <v>0</v>
      </c>
      <c r="N75" s="66" t="n">
        <v>0</v>
      </c>
      <c r="O75" s="66" t="n">
        <v>344</v>
      </c>
      <c r="P75" s="66" t="n">
        <v>15.4</v>
      </c>
      <c r="Q75" s="66" t="n">
        <v>12.9063812680001</v>
      </c>
      <c r="R75" s="66" t="n">
        <v>50.838720133</v>
      </c>
      <c r="S75" s="66">
        <f>IF(AND(E75&gt;=2,E75&lt;=6,OR(F75=6,F75=7,F75=8),O75&lt;=500),1,0)</f>
        <v/>
      </c>
      <c r="T75" s="178">
        <f>IF(G75=1,Sources!$F$24,IF(G75=2,Sources!$F$25,IF(G75=3,Sources!$F$26,0)))</f>
        <v/>
      </c>
      <c r="U75" s="178">
        <f>T75</f>
        <v/>
      </c>
      <c r="V75" s="66" t="inlineStr">
        <is>
          <t>S01 / S04 / S05</t>
        </is>
      </c>
    </row>
    <row r="76" ht="15" customHeight="1" s="94">
      <c r="A76" s="66" t="inlineStr">
        <is>
          <t>U00639</t>
        </is>
      </c>
      <c r="B76" s="66" t="inlineStr">
        <is>
          <t>O0608</t>
        </is>
      </c>
      <c r="C76" s="66" t="n">
        <v>2021</v>
      </c>
      <c r="D76" s="66" t="n">
        <v>9</v>
      </c>
      <c r="E76" s="66" t="n">
        <v>2</v>
      </c>
      <c r="F76" s="66" t="n">
        <v>21</v>
      </c>
      <c r="G76" s="66" t="n">
        <v>3</v>
      </c>
      <c r="H76" s="66" t="n">
        <v>7</v>
      </c>
      <c r="I76" s="66" t="n">
        <v>0</v>
      </c>
      <c r="J76" s="66" t="n">
        <v>0</v>
      </c>
      <c r="K76" s="66" t="n">
        <v>0</v>
      </c>
      <c r="L76" s="66" t="n">
        <v>1</v>
      </c>
      <c r="M76" s="66" t="n">
        <v>0</v>
      </c>
      <c r="N76" s="66" t="n">
        <v>1</v>
      </c>
      <c r="O76" s="66" t="n">
        <v>100.1</v>
      </c>
      <c r="P76" s="66" t="n">
        <v>21.7</v>
      </c>
      <c r="Q76" s="66" t="n">
        <v>13.7403853000001</v>
      </c>
      <c r="R76" s="66" t="n">
        <v>51.064714807</v>
      </c>
      <c r="S76" s="66">
        <f>IF(AND(E76&gt;=2,E76&lt;=6,OR(F76=6,F76=7,F76=8),O76&lt;=500),1,0)</f>
        <v/>
      </c>
      <c r="T76" s="178">
        <f>IF(G76=1,Sources!$F$24,IF(G76=2,Sources!$F$25,IF(G76=3,Sources!$F$26,0)))</f>
        <v/>
      </c>
      <c r="U76" s="178">
        <f>T76</f>
        <v/>
      </c>
      <c r="V76" s="66" t="inlineStr">
        <is>
          <t>S01 / S04 / S05</t>
        </is>
      </c>
    </row>
    <row r="77" ht="15" customHeight="1" s="94">
      <c r="A77" s="66" t="inlineStr">
        <is>
          <t>U00651</t>
        </is>
      </c>
      <c r="B77" s="66" t="inlineStr">
        <is>
          <t>O1046</t>
        </is>
      </c>
      <c r="C77" s="66" t="n">
        <v>2021</v>
      </c>
      <c r="D77" s="66" t="n">
        <v>7</v>
      </c>
      <c r="E77" s="66" t="n">
        <v>5</v>
      </c>
      <c r="F77" s="66" t="n">
        <v>15</v>
      </c>
      <c r="G77" s="66" t="n">
        <v>3</v>
      </c>
      <c r="H77" s="66" t="n">
        <v>2</v>
      </c>
      <c r="I77" s="66" t="n">
        <v>0</v>
      </c>
      <c r="J77" s="66" t="n">
        <v>0</v>
      </c>
      <c r="K77" s="66" t="n">
        <v>1</v>
      </c>
      <c r="L77" s="66" t="n">
        <v>1</v>
      </c>
      <c r="M77" s="66" t="n">
        <v>0</v>
      </c>
      <c r="N77" s="66" t="n">
        <v>0</v>
      </c>
      <c r="O77" s="66" t="n">
        <v>186.4</v>
      </c>
      <c r="P77" s="66" t="n">
        <v>13.9</v>
      </c>
      <c r="Q77" s="66" t="n">
        <v>13.3387735000001</v>
      </c>
      <c r="R77" s="66" t="n">
        <v>50.9142716100001</v>
      </c>
      <c r="S77" s="66">
        <f>IF(AND(E77&gt;=2,E77&lt;=6,OR(F77=6,F77=7,F77=8),O77&lt;=500),1,0)</f>
        <v/>
      </c>
      <c r="T77" s="178">
        <f>IF(G77=1,Sources!$F$24,IF(G77=2,Sources!$F$25,IF(G77=3,Sources!$F$26,0)))</f>
        <v/>
      </c>
      <c r="U77" s="178">
        <f>T77</f>
        <v/>
      </c>
      <c r="V77" s="66" t="inlineStr">
        <is>
          <t>S01 / S04 / S05</t>
        </is>
      </c>
    </row>
    <row r="78" ht="15" customHeight="1" s="94">
      <c r="A78" s="66" t="inlineStr">
        <is>
          <t>U00652</t>
        </is>
      </c>
      <c r="B78" s="66" t="inlineStr">
        <is>
          <t>O0615</t>
        </is>
      </c>
      <c r="C78" s="66" t="n">
        <v>2021</v>
      </c>
      <c r="D78" s="66" t="n">
        <v>10</v>
      </c>
      <c r="E78" s="66" t="n">
        <v>7</v>
      </c>
      <c r="F78" s="66" t="n">
        <v>20</v>
      </c>
      <c r="G78" s="66" t="n">
        <v>3</v>
      </c>
      <c r="H78" s="66" t="n">
        <v>6</v>
      </c>
      <c r="I78" s="66" t="n">
        <v>0</v>
      </c>
      <c r="J78" s="66" t="n">
        <v>0</v>
      </c>
      <c r="K78" s="66" t="n">
        <v>1</v>
      </c>
      <c r="L78" s="66" t="n">
        <v>0</v>
      </c>
      <c r="M78" s="66" t="n">
        <v>0</v>
      </c>
      <c r="N78" s="66" t="n">
        <v>0</v>
      </c>
      <c r="O78" s="66" t="n">
        <v>378.8</v>
      </c>
      <c r="P78" s="66" t="n">
        <v>20.4</v>
      </c>
      <c r="Q78" s="66" t="n">
        <v>13.74702925</v>
      </c>
      <c r="R78" s="66" t="n">
        <v>51.063697582</v>
      </c>
      <c r="S78" s="66">
        <f>IF(AND(E78&gt;=2,E78&lt;=6,OR(F78=6,F78=7,F78=8),O78&lt;=500),1,0)</f>
        <v/>
      </c>
      <c r="T78" s="178">
        <f>IF(G78=1,Sources!$F$24,IF(G78=2,Sources!$F$25,IF(G78=3,Sources!$F$26,0)))</f>
        <v/>
      </c>
      <c r="U78" s="178">
        <f>T78</f>
        <v/>
      </c>
      <c r="V78" s="66" t="inlineStr">
        <is>
          <t>S01 / S04 / S05</t>
        </is>
      </c>
    </row>
    <row r="79" ht="15" customHeight="1" s="94">
      <c r="A79" s="66" t="inlineStr">
        <is>
          <t>U00653</t>
        </is>
      </c>
      <c r="B79" s="66" t="inlineStr">
        <is>
          <t>O2188</t>
        </is>
      </c>
      <c r="C79" s="66" t="n">
        <v>2021</v>
      </c>
      <c r="D79" s="66" t="n">
        <v>7</v>
      </c>
      <c r="E79" s="66" t="n">
        <v>7</v>
      </c>
      <c r="F79" s="66" t="n">
        <v>8</v>
      </c>
      <c r="G79" s="66" t="n">
        <v>3</v>
      </c>
      <c r="H79" s="66" t="n">
        <v>1</v>
      </c>
      <c r="I79" s="66" t="n">
        <v>0</v>
      </c>
      <c r="J79" s="66" t="n">
        <v>0</v>
      </c>
      <c r="K79" s="66" t="n">
        <v>0</v>
      </c>
      <c r="L79" s="66" t="n">
        <v>1</v>
      </c>
      <c r="M79" s="66" t="n">
        <v>0</v>
      </c>
      <c r="N79" s="66" t="n">
        <v>0</v>
      </c>
      <c r="O79" s="66" t="n">
        <v>150.4</v>
      </c>
      <c r="P79" s="66" t="n">
        <v>2.3</v>
      </c>
      <c r="Q79" s="66" t="n">
        <v>14.6398840490001</v>
      </c>
      <c r="R79" s="66" t="n">
        <v>51.503192869</v>
      </c>
      <c r="S79" s="66">
        <f>IF(AND(E79&gt;=2,E79&lt;=6,OR(F79=6,F79=7,F79=8),O79&lt;=500),1,0)</f>
        <v/>
      </c>
      <c r="T79" s="178">
        <f>IF(G79=1,Sources!$F$24,IF(G79=2,Sources!$F$25,IF(G79=3,Sources!$F$26,0)))</f>
        <v/>
      </c>
      <c r="U79" s="178">
        <f>T79</f>
        <v/>
      </c>
      <c r="V79" s="66" t="inlineStr">
        <is>
          <t>S01 / S04 / S05</t>
        </is>
      </c>
    </row>
    <row r="80" ht="15" customHeight="1" s="94">
      <c r="A80" s="66" t="inlineStr">
        <is>
          <t>U00654</t>
        </is>
      </c>
      <c r="B80" s="66" t="inlineStr">
        <is>
          <t>O0609</t>
        </is>
      </c>
      <c r="C80" s="66" t="n">
        <v>2021</v>
      </c>
      <c r="D80" s="66" t="n">
        <v>9</v>
      </c>
      <c r="E80" s="66" t="n">
        <v>5</v>
      </c>
      <c r="F80" s="66" t="n">
        <v>17</v>
      </c>
      <c r="G80" s="66" t="n">
        <v>3</v>
      </c>
      <c r="H80" s="66" t="n">
        <v>6</v>
      </c>
      <c r="I80" s="66" t="n">
        <v>0</v>
      </c>
      <c r="J80" s="66" t="n">
        <v>0</v>
      </c>
      <c r="K80" s="66" t="n">
        <v>1</v>
      </c>
      <c r="L80" s="66" t="n">
        <v>0</v>
      </c>
      <c r="M80" s="66" t="n">
        <v>0</v>
      </c>
      <c r="N80" s="66" t="n">
        <v>0</v>
      </c>
      <c r="O80" s="66" t="n">
        <v>40.9</v>
      </c>
      <c r="P80" s="66" t="n">
        <v>7.9</v>
      </c>
      <c r="Q80" s="66" t="n">
        <v>13.7413519080001</v>
      </c>
      <c r="R80" s="66" t="n">
        <v>51.064735844</v>
      </c>
      <c r="S80" s="66">
        <f>IF(AND(E80&gt;=2,E80&lt;=6,OR(F80=6,F80=7,F80=8),O80&lt;=500),1,0)</f>
        <v/>
      </c>
      <c r="T80" s="178">
        <f>IF(G80=1,Sources!$F$24,IF(G80=2,Sources!$F$25,IF(G80=3,Sources!$F$26,0)))</f>
        <v/>
      </c>
      <c r="U80" s="178">
        <f>T80</f>
        <v/>
      </c>
      <c r="V80" s="66" t="inlineStr">
        <is>
          <t>S01 / S04 / S05</t>
        </is>
      </c>
    </row>
    <row r="81" ht="15" customHeight="1" s="94">
      <c r="A81" s="66" t="inlineStr">
        <is>
          <t>U00658</t>
        </is>
      </c>
      <c r="B81" s="66" t="inlineStr">
        <is>
          <t>O1529</t>
        </is>
      </c>
      <c r="C81" s="66" t="n">
        <v>2021</v>
      </c>
      <c r="D81" s="66" t="n">
        <v>8</v>
      </c>
      <c r="E81" s="66" t="n">
        <v>4</v>
      </c>
      <c r="F81" s="66" t="n">
        <v>15</v>
      </c>
      <c r="G81" s="66" t="n">
        <v>2</v>
      </c>
      <c r="H81" s="66" t="n">
        <v>2</v>
      </c>
      <c r="I81" s="66" t="n">
        <v>0</v>
      </c>
      <c r="J81" s="66" t="n">
        <v>1</v>
      </c>
      <c r="K81" s="66" t="n">
        <v>1</v>
      </c>
      <c r="L81" s="66" t="n">
        <v>0</v>
      </c>
      <c r="M81" s="66" t="n">
        <v>0</v>
      </c>
      <c r="N81" s="66" t="n">
        <v>0</v>
      </c>
      <c r="O81" s="66" t="n">
        <v>257.9</v>
      </c>
      <c r="P81" s="66" t="n">
        <v>9.199999999999999</v>
      </c>
      <c r="Q81" s="66" t="n">
        <v>12.3942942320001</v>
      </c>
      <c r="R81" s="66" t="n">
        <v>51.3367894260001</v>
      </c>
      <c r="S81" s="66">
        <f>IF(AND(E81&gt;=2,E81&lt;=6,OR(F81=6,F81=7,F81=8),O81&lt;=500),1,0)</f>
        <v/>
      </c>
      <c r="T81" s="178">
        <f>IF(G81=1,Sources!$F$24,IF(G81=2,Sources!$F$25,IF(G81=3,Sources!$F$26,0)))</f>
        <v/>
      </c>
      <c r="U81" s="178">
        <f>T81</f>
        <v/>
      </c>
      <c r="V81" s="66" t="inlineStr">
        <is>
          <t>S01 / S04 / S05</t>
        </is>
      </c>
    </row>
    <row r="82" ht="15" customHeight="1" s="94">
      <c r="A82" s="66" t="inlineStr">
        <is>
          <t>U00660</t>
        </is>
      </c>
      <c r="B82" s="66" t="inlineStr">
        <is>
          <t>O0178</t>
        </is>
      </c>
      <c r="C82" s="66" t="n">
        <v>2021</v>
      </c>
      <c r="D82" s="66" t="n">
        <v>10</v>
      </c>
      <c r="E82" s="66" t="n">
        <v>6</v>
      </c>
      <c r="F82" s="66" t="n">
        <v>16</v>
      </c>
      <c r="G82" s="66" t="n">
        <v>3</v>
      </c>
      <c r="H82" s="66" t="n">
        <v>3</v>
      </c>
      <c r="I82" s="66" t="n">
        <v>0</v>
      </c>
      <c r="J82" s="66" t="n">
        <v>0</v>
      </c>
      <c r="K82" s="66" t="n">
        <v>1</v>
      </c>
      <c r="L82" s="66" t="n">
        <v>0</v>
      </c>
      <c r="M82" s="66" t="n">
        <v>0</v>
      </c>
      <c r="N82" s="66" t="n">
        <v>0</v>
      </c>
      <c r="O82" s="66" t="n">
        <v>403.1</v>
      </c>
      <c r="P82" s="66" t="n">
        <v>0.1</v>
      </c>
      <c r="Q82" s="66" t="n">
        <v>12.9133883860001</v>
      </c>
      <c r="R82" s="66" t="n">
        <v>50.814708243</v>
      </c>
      <c r="S82" s="66">
        <f>IF(AND(E82&gt;=2,E82&lt;=6,OR(F82=6,F82=7,F82=8),O82&lt;=500),1,0)</f>
        <v/>
      </c>
      <c r="T82" s="178">
        <f>IF(G82=1,Sources!$F$24,IF(G82=2,Sources!$F$25,IF(G82=3,Sources!$F$26,0)))</f>
        <v/>
      </c>
      <c r="U82" s="178">
        <f>T82</f>
        <v/>
      </c>
      <c r="V82" s="66" t="inlineStr">
        <is>
          <t>S01 / S04 / S05</t>
        </is>
      </c>
    </row>
    <row r="83" ht="15" customHeight="1" s="94">
      <c r="A83" s="66" t="inlineStr">
        <is>
          <t>U00663</t>
        </is>
      </c>
      <c r="B83" s="66" t="inlineStr">
        <is>
          <t>O0770</t>
        </is>
      </c>
      <c r="C83" s="66" t="n">
        <v>2021</v>
      </c>
      <c r="D83" s="66" t="n">
        <v>9</v>
      </c>
      <c r="E83" s="66" t="n">
        <v>3</v>
      </c>
      <c r="F83" s="66" t="n">
        <v>13</v>
      </c>
      <c r="G83" s="66" t="n">
        <v>3</v>
      </c>
      <c r="H83" s="66" t="n">
        <v>1</v>
      </c>
      <c r="I83" s="66" t="n">
        <v>0</v>
      </c>
      <c r="J83" s="66" t="n">
        <v>0</v>
      </c>
      <c r="K83" s="66" t="n">
        <v>0</v>
      </c>
      <c r="L83" s="66" t="n">
        <v>1</v>
      </c>
      <c r="M83" s="66" t="n">
        <v>0</v>
      </c>
      <c r="N83" s="66" t="n">
        <v>0</v>
      </c>
      <c r="O83" s="66" t="n">
        <v>210.7</v>
      </c>
      <c r="P83" s="66" t="n">
        <v>2.4</v>
      </c>
      <c r="Q83" s="66" t="n">
        <v>13.737533539</v>
      </c>
      <c r="R83" s="66" t="n">
        <v>51.0872270410001</v>
      </c>
      <c r="S83" s="66">
        <f>IF(AND(E83&gt;=2,E83&lt;=6,OR(F83=6,F83=7,F83=8),O83&lt;=500),1,0)</f>
        <v/>
      </c>
      <c r="T83" s="178">
        <f>IF(G83=1,Sources!$F$24,IF(G83=2,Sources!$F$25,IF(G83=3,Sources!$F$26,0)))</f>
        <v/>
      </c>
      <c r="U83" s="178">
        <f>T83</f>
        <v/>
      </c>
      <c r="V83" s="66" t="inlineStr">
        <is>
          <t>S01 / S04 / S05</t>
        </is>
      </c>
    </row>
    <row r="84" ht="15" customHeight="1" s="94">
      <c r="A84" s="66" t="inlineStr">
        <is>
          <t>U00666</t>
        </is>
      </c>
      <c r="B84" s="66" t="inlineStr">
        <is>
          <t>O0171</t>
        </is>
      </c>
      <c r="C84" s="66" t="n">
        <v>2021</v>
      </c>
      <c r="D84" s="66" t="n">
        <v>9</v>
      </c>
      <c r="E84" s="66" t="n">
        <v>4</v>
      </c>
      <c r="F84" s="66" t="n">
        <v>13</v>
      </c>
      <c r="G84" s="66" t="n">
        <v>3</v>
      </c>
      <c r="H84" s="66" t="n">
        <v>7</v>
      </c>
      <c r="I84" s="66" t="n">
        <v>0</v>
      </c>
      <c r="J84" s="66" t="n">
        <v>0</v>
      </c>
      <c r="K84" s="66" t="n">
        <v>0</v>
      </c>
      <c r="L84" s="66" t="n">
        <v>0</v>
      </c>
      <c r="M84" s="66" t="n">
        <v>0</v>
      </c>
      <c r="N84" s="66" t="n">
        <v>1</v>
      </c>
      <c r="O84" s="66" t="n">
        <v>139.6</v>
      </c>
      <c r="P84" s="66" t="n">
        <v>9</v>
      </c>
      <c r="Q84" s="66" t="n">
        <v>12.9243108320001</v>
      </c>
      <c r="R84" s="66" t="n">
        <v>50.832223212</v>
      </c>
      <c r="S84" s="66">
        <f>IF(AND(E84&gt;=2,E84&lt;=6,OR(F84=6,F84=7,F84=8),O84&lt;=500),1,0)</f>
        <v/>
      </c>
      <c r="T84" s="178">
        <f>IF(G84=1,Sources!$F$24,IF(G84=2,Sources!$F$25,IF(G84=3,Sources!$F$26,0)))</f>
        <v/>
      </c>
      <c r="U84" s="178">
        <f>T84</f>
        <v/>
      </c>
      <c r="V84" s="66" t="inlineStr">
        <is>
          <t>S01 / S04 / S05</t>
        </is>
      </c>
    </row>
    <row r="85" ht="15" customHeight="1" s="94">
      <c r="A85" s="66" t="inlineStr">
        <is>
          <t>U00668</t>
        </is>
      </c>
      <c r="B85" s="66" t="inlineStr">
        <is>
          <t>O0755</t>
        </is>
      </c>
      <c r="C85" s="66" t="n">
        <v>2021</v>
      </c>
      <c r="D85" s="66" t="n">
        <v>8</v>
      </c>
      <c r="E85" s="66" t="n">
        <v>7</v>
      </c>
      <c r="F85" s="66" t="n">
        <v>13</v>
      </c>
      <c r="G85" s="66" t="n">
        <v>3</v>
      </c>
      <c r="H85" s="66" t="n">
        <v>2</v>
      </c>
      <c r="I85" s="66" t="n">
        <v>1</v>
      </c>
      <c r="J85" s="66" t="n">
        <v>0</v>
      </c>
      <c r="K85" s="66" t="n">
        <v>1</v>
      </c>
      <c r="L85" s="66" t="n">
        <v>0</v>
      </c>
      <c r="M85" s="66" t="n">
        <v>0</v>
      </c>
      <c r="N85" s="66" t="n">
        <v>0</v>
      </c>
      <c r="O85" s="66" t="n">
        <v>478.4</v>
      </c>
      <c r="P85" s="66" t="n">
        <v>10</v>
      </c>
      <c r="Q85" s="66" t="n">
        <v>13.7279531840001</v>
      </c>
      <c r="R85" s="66" t="n">
        <v>51.0845049580001</v>
      </c>
      <c r="S85" s="66">
        <f>IF(AND(E85&gt;=2,E85&lt;=6,OR(F85=6,F85=7,F85=8),O85&lt;=500),1,0)</f>
        <v/>
      </c>
      <c r="T85" s="178">
        <f>IF(G85=1,Sources!$F$24,IF(G85=2,Sources!$F$25,IF(G85=3,Sources!$F$26,0)))</f>
        <v/>
      </c>
      <c r="U85" s="178">
        <f>T85</f>
        <v/>
      </c>
      <c r="V85" s="66" t="inlineStr">
        <is>
          <t>S01 / S04 / S05</t>
        </is>
      </c>
    </row>
    <row r="86" ht="15" customHeight="1" s="94">
      <c r="A86" s="66" t="inlineStr">
        <is>
          <t>U00669</t>
        </is>
      </c>
      <c r="B86" s="66" t="inlineStr">
        <is>
          <t>O0609</t>
        </is>
      </c>
      <c r="C86" s="66" t="n">
        <v>2021</v>
      </c>
      <c r="D86" s="66" t="n">
        <v>6</v>
      </c>
      <c r="E86" s="66" t="n">
        <v>4</v>
      </c>
      <c r="F86" s="66" t="n">
        <v>1</v>
      </c>
      <c r="G86" s="66" t="n">
        <v>3</v>
      </c>
      <c r="H86" s="66" t="n">
        <v>1</v>
      </c>
      <c r="I86" s="66" t="n">
        <v>0</v>
      </c>
      <c r="J86" s="66" t="n">
        <v>1</v>
      </c>
      <c r="K86" s="66" t="n">
        <v>0</v>
      </c>
      <c r="L86" s="66" t="n">
        <v>0</v>
      </c>
      <c r="M86" s="66" t="n">
        <v>0</v>
      </c>
      <c r="N86" s="66" t="n">
        <v>0</v>
      </c>
      <c r="O86" s="66" t="n">
        <v>44.1</v>
      </c>
      <c r="P86" s="66" t="n">
        <v>3.9</v>
      </c>
      <c r="Q86" s="66" t="n">
        <v>13.741295596</v>
      </c>
      <c r="R86" s="66" t="n">
        <v>51.0647407920001</v>
      </c>
      <c r="S86" s="66">
        <f>IF(AND(E86&gt;=2,E86&lt;=6,OR(F86=6,F86=7,F86=8),O86&lt;=500),1,0)</f>
        <v/>
      </c>
      <c r="T86" s="178">
        <f>IF(G86=1,Sources!$F$24,IF(G86=2,Sources!$F$25,IF(G86=3,Sources!$F$26,0)))</f>
        <v/>
      </c>
      <c r="U86" s="178">
        <f>T86</f>
        <v/>
      </c>
      <c r="V86" s="66" t="inlineStr">
        <is>
          <t>S01 / S04 / S05</t>
        </is>
      </c>
    </row>
    <row r="87" ht="15" customHeight="1" s="94">
      <c r="A87" s="66" t="inlineStr">
        <is>
          <t>U00682</t>
        </is>
      </c>
      <c r="B87" s="66" t="inlineStr">
        <is>
          <t>O0663</t>
        </is>
      </c>
      <c r="C87" s="66" t="n">
        <v>2021</v>
      </c>
      <c r="D87" s="66" t="n">
        <v>6</v>
      </c>
      <c r="E87" s="66" t="n">
        <v>3</v>
      </c>
      <c r="F87" s="66" t="n">
        <v>8</v>
      </c>
      <c r="G87" s="66" t="n">
        <v>2</v>
      </c>
      <c r="H87" s="66" t="n">
        <v>3</v>
      </c>
      <c r="I87" s="66" t="n">
        <v>0</v>
      </c>
      <c r="J87" s="66" t="n">
        <v>1</v>
      </c>
      <c r="K87" s="66" t="n">
        <v>0</v>
      </c>
      <c r="L87" s="66" t="n">
        <v>0</v>
      </c>
      <c r="M87" s="66" t="n">
        <v>0</v>
      </c>
      <c r="N87" s="66" t="n">
        <v>1</v>
      </c>
      <c r="O87" s="66" t="n">
        <v>400</v>
      </c>
      <c r="P87" s="66" t="n">
        <v>0</v>
      </c>
      <c r="Q87" s="66" t="n">
        <v>13.74303854</v>
      </c>
      <c r="R87" s="66" t="n">
        <v>51.028692215</v>
      </c>
      <c r="S87" s="66">
        <f>IF(AND(E87&gt;=2,E87&lt;=6,OR(F87=6,F87=7,F87=8),O87&lt;=500),1,0)</f>
        <v/>
      </c>
      <c r="T87" s="178">
        <f>IF(G87=1,Sources!$F$24,IF(G87=2,Sources!$F$25,IF(G87=3,Sources!$F$26,0)))</f>
        <v/>
      </c>
      <c r="U87" s="178">
        <f>T87</f>
        <v/>
      </c>
      <c r="V87" s="66" t="inlineStr">
        <is>
          <t>S01 / S04 / S05</t>
        </is>
      </c>
    </row>
    <row r="88" ht="15" customHeight="1" s="94">
      <c r="A88" s="66" t="inlineStr">
        <is>
          <t>U00684</t>
        </is>
      </c>
      <c r="B88" s="66" t="inlineStr">
        <is>
          <t>O1467</t>
        </is>
      </c>
      <c r="C88" s="66" t="n">
        <v>2021</v>
      </c>
      <c r="D88" s="66" t="n">
        <v>7</v>
      </c>
      <c r="E88" s="66" t="n">
        <v>1</v>
      </c>
      <c r="F88" s="66" t="n">
        <v>15</v>
      </c>
      <c r="G88" s="66" t="n">
        <v>3</v>
      </c>
      <c r="H88" s="66" t="n">
        <v>3</v>
      </c>
      <c r="I88" s="66" t="n">
        <v>0</v>
      </c>
      <c r="J88" s="66" t="n">
        <v>0</v>
      </c>
      <c r="K88" s="66" t="n">
        <v>1</v>
      </c>
      <c r="L88" s="66" t="n">
        <v>0</v>
      </c>
      <c r="M88" s="66" t="n">
        <v>0</v>
      </c>
      <c r="N88" s="66" t="n">
        <v>0</v>
      </c>
      <c r="O88" s="66" t="n">
        <v>277.9</v>
      </c>
      <c r="P88" s="66" t="n">
        <v>0</v>
      </c>
      <c r="Q88" s="66" t="n">
        <v>12.3920505020001</v>
      </c>
      <c r="R88" s="66" t="n">
        <v>51.3463193120001</v>
      </c>
      <c r="S88" s="66">
        <f>IF(AND(E88&gt;=2,E88&lt;=6,OR(F88=6,F88=7,F88=8),O88&lt;=500),1,0)</f>
        <v/>
      </c>
      <c r="T88" s="178">
        <f>IF(G88=1,Sources!$F$24,IF(G88=2,Sources!$F$25,IF(G88=3,Sources!$F$26,0)))</f>
        <v/>
      </c>
      <c r="U88" s="178">
        <f>T88</f>
        <v/>
      </c>
      <c r="V88" s="66" t="inlineStr">
        <is>
          <t>S01 / S04 / S05</t>
        </is>
      </c>
    </row>
    <row r="89" ht="15" customHeight="1" s="94">
      <c r="A89" s="66" t="inlineStr">
        <is>
          <t>U00695</t>
        </is>
      </c>
      <c r="B89" s="66" t="inlineStr">
        <is>
          <t>O1468</t>
        </is>
      </c>
      <c r="C89" s="66" t="n">
        <v>2021</v>
      </c>
      <c r="D89" s="66" t="n">
        <v>7</v>
      </c>
      <c r="E89" s="66" t="n">
        <v>2</v>
      </c>
      <c r="F89" s="66" t="n">
        <v>6</v>
      </c>
      <c r="G89" s="66" t="n">
        <v>3</v>
      </c>
      <c r="H89" s="66" t="n">
        <v>3</v>
      </c>
      <c r="I89" s="66" t="n">
        <v>0</v>
      </c>
      <c r="J89" s="66" t="n">
        <v>1</v>
      </c>
      <c r="K89" s="66" t="n">
        <v>1</v>
      </c>
      <c r="L89" s="66" t="n">
        <v>0</v>
      </c>
      <c r="M89" s="66" t="n">
        <v>0</v>
      </c>
      <c r="N89" s="66" t="n">
        <v>1</v>
      </c>
      <c r="O89" s="66" t="n">
        <v>234.3</v>
      </c>
      <c r="P89" s="66" t="n">
        <v>12.5</v>
      </c>
      <c r="Q89" s="66" t="n">
        <v>12.3923337570001</v>
      </c>
      <c r="R89" s="66" t="n">
        <v>51.3453797590001</v>
      </c>
      <c r="S89" s="66">
        <f>IF(AND(E89&gt;=2,E89&lt;=6,OR(F89=6,F89=7,F89=8),O89&lt;=500),1,0)</f>
        <v/>
      </c>
      <c r="T89" s="178">
        <f>IF(G89=1,Sources!$F$24,IF(G89=2,Sources!$F$25,IF(G89=3,Sources!$F$26,0)))</f>
        <v/>
      </c>
      <c r="U89" s="178">
        <f>T89</f>
        <v/>
      </c>
      <c r="V89" s="66" t="inlineStr">
        <is>
          <t>S01 / S04 / S05</t>
        </is>
      </c>
    </row>
    <row r="90" ht="15" customHeight="1" s="94">
      <c r="A90" s="66" t="inlineStr">
        <is>
          <t>U00699</t>
        </is>
      </c>
      <c r="B90" s="66" t="inlineStr">
        <is>
          <t>O0932</t>
        </is>
      </c>
      <c r="C90" s="66" t="n">
        <v>2021</v>
      </c>
      <c r="D90" s="66" t="n">
        <v>8</v>
      </c>
      <c r="E90" s="66" t="n">
        <v>2</v>
      </c>
      <c r="F90" s="66" t="n">
        <v>21</v>
      </c>
      <c r="G90" s="66" t="n">
        <v>2</v>
      </c>
      <c r="H90" s="66" t="n">
        <v>3</v>
      </c>
      <c r="I90" s="66" t="n">
        <v>0</v>
      </c>
      <c r="J90" s="66" t="n">
        <v>0</v>
      </c>
      <c r="K90" s="66" t="n">
        <v>1</v>
      </c>
      <c r="L90" s="66" t="n">
        <v>0</v>
      </c>
      <c r="M90" s="66" t="n">
        <v>0</v>
      </c>
      <c r="N90" s="66" t="n">
        <v>0</v>
      </c>
      <c r="O90" s="66" t="n">
        <v>294.6</v>
      </c>
      <c r="P90" s="66" t="n">
        <v>0.2</v>
      </c>
      <c r="Q90" s="66" t="n">
        <v>13.768257271</v>
      </c>
      <c r="R90" s="66" t="n">
        <v>51.0157014390001</v>
      </c>
      <c r="S90" s="66">
        <f>IF(AND(E90&gt;=2,E90&lt;=6,OR(F90=6,F90=7,F90=8),O90&lt;=500),1,0)</f>
        <v/>
      </c>
      <c r="T90" s="178">
        <f>IF(G90=1,Sources!$F$24,IF(G90=2,Sources!$F$25,IF(G90=3,Sources!$F$26,0)))</f>
        <v/>
      </c>
      <c r="U90" s="178">
        <f>T90</f>
        <v/>
      </c>
      <c r="V90" s="66" t="inlineStr">
        <is>
          <t>S01 / S04 / S05</t>
        </is>
      </c>
    </row>
    <row r="91" ht="15" customHeight="1" s="94">
      <c r="A91" s="66" t="inlineStr">
        <is>
          <t>U00706</t>
        </is>
      </c>
      <c r="B91" s="66" t="inlineStr">
        <is>
          <t>O0398</t>
        </is>
      </c>
      <c r="C91" s="66" t="n">
        <v>2021</v>
      </c>
      <c r="D91" s="66" t="n">
        <v>7</v>
      </c>
      <c r="E91" s="66" t="n">
        <v>3</v>
      </c>
      <c r="F91" s="66" t="n">
        <v>13</v>
      </c>
      <c r="G91" s="66" t="n">
        <v>2</v>
      </c>
      <c r="H91" s="66" t="n">
        <v>3</v>
      </c>
      <c r="I91" s="66" t="n">
        <v>0</v>
      </c>
      <c r="J91" s="66" t="n">
        <v>1</v>
      </c>
      <c r="K91" s="66" t="n">
        <v>1</v>
      </c>
      <c r="L91" s="66" t="n">
        <v>0</v>
      </c>
      <c r="M91" s="66" t="n">
        <v>0</v>
      </c>
      <c r="N91" s="66" t="n">
        <v>0</v>
      </c>
      <c r="O91" s="66" t="n">
        <v>359.6</v>
      </c>
      <c r="P91" s="66" t="n">
        <v>8.5</v>
      </c>
      <c r="Q91" s="66" t="n">
        <v>13.724960298</v>
      </c>
      <c r="R91" s="66" t="n">
        <v>51.04389559</v>
      </c>
      <c r="S91" s="66">
        <f>IF(AND(E91&gt;=2,E91&lt;=6,OR(F91=6,F91=7,F91=8),O91&lt;=500),1,0)</f>
        <v/>
      </c>
      <c r="T91" s="178">
        <f>IF(G91=1,Sources!$F$24,IF(G91=2,Sources!$F$25,IF(G91=3,Sources!$F$26,0)))</f>
        <v/>
      </c>
      <c r="U91" s="178">
        <f>T91</f>
        <v/>
      </c>
      <c r="V91" s="66" t="inlineStr">
        <is>
          <t>S01 / S04 / S05</t>
        </is>
      </c>
    </row>
    <row r="92" ht="15" customHeight="1" s="94">
      <c r="A92" s="66" t="inlineStr">
        <is>
          <t>U00708</t>
        </is>
      </c>
      <c r="B92" s="66" t="inlineStr">
        <is>
          <t>O1742</t>
        </is>
      </c>
      <c r="C92" s="66" t="n">
        <v>2021</v>
      </c>
      <c r="D92" s="66" t="n">
        <v>6</v>
      </c>
      <c r="E92" s="66" t="n">
        <v>6</v>
      </c>
      <c r="F92" s="66" t="n">
        <v>20</v>
      </c>
      <c r="G92" s="66" t="n">
        <v>3</v>
      </c>
      <c r="H92" s="66" t="n">
        <v>3</v>
      </c>
      <c r="I92" s="66" t="n">
        <v>0</v>
      </c>
      <c r="J92" s="66" t="n">
        <v>0</v>
      </c>
      <c r="K92" s="66" t="n">
        <v>1</v>
      </c>
      <c r="L92" s="66" t="n">
        <v>0</v>
      </c>
      <c r="M92" s="66" t="n">
        <v>0</v>
      </c>
      <c r="N92" s="66" t="n">
        <v>0</v>
      </c>
      <c r="O92" s="66" t="n">
        <v>254.6</v>
      </c>
      <c r="P92" s="66" t="n">
        <v>5.3</v>
      </c>
      <c r="Q92" s="66" t="n">
        <v>12.401644666</v>
      </c>
      <c r="R92" s="66" t="n">
        <v>51.324285639</v>
      </c>
      <c r="S92" s="66">
        <f>IF(AND(E92&gt;=2,E92&lt;=6,OR(F92=6,F92=7,F92=8),O92&lt;=500),1,0)</f>
        <v/>
      </c>
      <c r="T92" s="178">
        <f>IF(G92=1,Sources!$F$24,IF(G92=2,Sources!$F$25,IF(G92=3,Sources!$F$26,0)))</f>
        <v/>
      </c>
      <c r="U92" s="178">
        <f>T92</f>
        <v/>
      </c>
      <c r="V92" s="66" t="inlineStr">
        <is>
          <t>S01 / S04 / S05</t>
        </is>
      </c>
    </row>
    <row r="93" ht="15" customHeight="1" s="94">
      <c r="A93" s="66" t="inlineStr">
        <is>
          <t>U00709</t>
        </is>
      </c>
      <c r="B93" s="66" t="inlineStr">
        <is>
          <t>O2164</t>
        </is>
      </c>
      <c r="C93" s="66" t="n">
        <v>2021</v>
      </c>
      <c r="D93" s="66" t="n">
        <v>10</v>
      </c>
      <c r="E93" s="66" t="n">
        <v>6</v>
      </c>
      <c r="F93" s="66" t="n">
        <v>13</v>
      </c>
      <c r="G93" s="66" t="n">
        <v>3</v>
      </c>
      <c r="H93" s="66" t="n">
        <v>6</v>
      </c>
      <c r="I93" s="66" t="n">
        <v>0</v>
      </c>
      <c r="J93" s="66" t="n">
        <v>0</v>
      </c>
      <c r="K93" s="66" t="n">
        <v>1</v>
      </c>
      <c r="L93" s="66" t="n">
        <v>0</v>
      </c>
      <c r="M93" s="66" t="n">
        <v>0</v>
      </c>
      <c r="N93" s="66" t="n">
        <v>0</v>
      </c>
      <c r="O93" s="66" t="n">
        <v>384.8</v>
      </c>
      <c r="P93" s="66" t="n">
        <v>5.9</v>
      </c>
      <c r="Q93" s="66" t="n">
        <v>12.988301838</v>
      </c>
      <c r="R93" s="66" t="n">
        <v>51.5593856070001</v>
      </c>
      <c r="S93" s="66">
        <f>IF(AND(E93&gt;=2,E93&lt;=6,OR(F93=6,F93=7,F93=8),O93&lt;=500),1,0)</f>
        <v/>
      </c>
      <c r="T93" s="178">
        <f>IF(G93=1,Sources!$F$24,IF(G93=2,Sources!$F$25,IF(G93=3,Sources!$F$26,0)))</f>
        <v/>
      </c>
      <c r="U93" s="178">
        <f>T93</f>
        <v/>
      </c>
      <c r="V93" s="66" t="inlineStr">
        <is>
          <t>S01 / S04 / S05</t>
        </is>
      </c>
    </row>
    <row r="94" ht="15" customHeight="1" s="94">
      <c r="A94" s="66" t="inlineStr">
        <is>
          <t>U00714</t>
        </is>
      </c>
      <c r="B94" s="66" t="inlineStr">
        <is>
          <t>O0224</t>
        </is>
      </c>
      <c r="C94" s="66" t="n">
        <v>2021</v>
      </c>
      <c r="D94" s="66" t="n">
        <v>8</v>
      </c>
      <c r="E94" s="66" t="n">
        <v>6</v>
      </c>
      <c r="F94" s="66" t="n">
        <v>12</v>
      </c>
      <c r="G94" s="66" t="n">
        <v>3</v>
      </c>
      <c r="H94" s="66" t="n">
        <v>6</v>
      </c>
      <c r="I94" s="66" t="n">
        <v>0</v>
      </c>
      <c r="J94" s="66" t="n">
        <v>0</v>
      </c>
      <c r="K94" s="66" t="n">
        <v>0</v>
      </c>
      <c r="L94" s="66" t="n">
        <v>1</v>
      </c>
      <c r="M94" s="66" t="n">
        <v>1</v>
      </c>
      <c r="N94" s="66" t="n">
        <v>0</v>
      </c>
      <c r="O94" s="66" t="n">
        <v>240.3</v>
      </c>
      <c r="P94" s="66" t="n">
        <v>3.5</v>
      </c>
      <c r="Q94" s="66" t="n">
        <v>12.9062980370001</v>
      </c>
      <c r="R94" s="66" t="n">
        <v>50.841888946</v>
      </c>
      <c r="S94" s="66">
        <f>IF(AND(E94&gt;=2,E94&lt;=6,OR(F94=6,F94=7,F94=8),O94&lt;=500),1,0)</f>
        <v/>
      </c>
      <c r="T94" s="178">
        <f>IF(G94=1,Sources!$F$24,IF(G94=2,Sources!$F$25,IF(G94=3,Sources!$F$26,0)))</f>
        <v/>
      </c>
      <c r="U94" s="178">
        <f>T94</f>
        <v/>
      </c>
      <c r="V94" s="66" t="inlineStr">
        <is>
          <t>S01 / S04 / S05</t>
        </is>
      </c>
    </row>
    <row r="95" ht="15" customHeight="1" s="94">
      <c r="A95" s="66" t="inlineStr">
        <is>
          <t>U00715</t>
        </is>
      </c>
      <c r="B95" s="66" t="inlineStr">
        <is>
          <t>O0932</t>
        </is>
      </c>
      <c r="C95" s="66" t="n">
        <v>2021</v>
      </c>
      <c r="D95" s="66" t="n">
        <v>8</v>
      </c>
      <c r="E95" s="66" t="n">
        <v>6</v>
      </c>
      <c r="F95" s="66" t="n">
        <v>11</v>
      </c>
      <c r="G95" s="66" t="n">
        <v>3</v>
      </c>
      <c r="H95" s="66" t="n">
        <v>2</v>
      </c>
      <c r="I95" s="66" t="n">
        <v>0</v>
      </c>
      <c r="J95" s="66" t="n">
        <v>1</v>
      </c>
      <c r="K95" s="66" t="n">
        <v>1</v>
      </c>
      <c r="L95" s="66" t="n">
        <v>0</v>
      </c>
      <c r="M95" s="66" t="n">
        <v>0</v>
      </c>
      <c r="N95" s="66" t="n">
        <v>0</v>
      </c>
      <c r="O95" s="66" t="n">
        <v>295.6</v>
      </c>
      <c r="P95" s="66" t="n">
        <v>8.300000000000001</v>
      </c>
      <c r="Q95" s="66" t="n">
        <v>13.768345912</v>
      </c>
      <c r="R95" s="66" t="n">
        <v>51.015753982</v>
      </c>
      <c r="S95" s="66">
        <f>IF(AND(E95&gt;=2,E95&lt;=6,OR(F95=6,F95=7,F95=8),O95&lt;=500),1,0)</f>
        <v/>
      </c>
      <c r="T95" s="178">
        <f>IF(G95=1,Sources!$F$24,IF(G95=2,Sources!$F$25,IF(G95=3,Sources!$F$26,0)))</f>
        <v/>
      </c>
      <c r="U95" s="178">
        <f>T95</f>
        <v/>
      </c>
      <c r="V95" s="66" t="inlineStr">
        <is>
          <t>S01 / S04 / S05</t>
        </is>
      </c>
    </row>
    <row r="96" ht="15" customHeight="1" s="94">
      <c r="A96" s="66" t="inlineStr">
        <is>
          <t>U00720</t>
        </is>
      </c>
      <c r="B96" s="66" t="inlineStr">
        <is>
          <t>O2234</t>
        </is>
      </c>
      <c r="C96" s="66" t="n">
        <v>2021</v>
      </c>
      <c r="D96" s="66" t="n">
        <v>6</v>
      </c>
      <c r="E96" s="66" t="n">
        <v>3</v>
      </c>
      <c r="F96" s="66" t="n">
        <v>21</v>
      </c>
      <c r="G96" s="66" t="n">
        <v>3</v>
      </c>
      <c r="H96" s="66" t="n">
        <v>3</v>
      </c>
      <c r="I96" s="66" t="n">
        <v>0</v>
      </c>
      <c r="J96" s="66" t="n">
        <v>1</v>
      </c>
      <c r="K96" s="66" t="n">
        <v>1</v>
      </c>
      <c r="L96" s="66" t="n">
        <v>0</v>
      </c>
      <c r="M96" s="66" t="n">
        <v>0</v>
      </c>
      <c r="N96" s="66" t="n">
        <v>0</v>
      </c>
      <c r="O96" s="66" t="n">
        <v>227.5</v>
      </c>
      <c r="P96" s="66" t="n">
        <v>2.9</v>
      </c>
      <c r="Q96" s="66" t="n">
        <v>14.8210609660001</v>
      </c>
      <c r="R96" s="66" t="n">
        <v>50.900379995</v>
      </c>
      <c r="S96" s="66">
        <f>IF(AND(E96&gt;=2,E96&lt;=6,OR(F96=6,F96=7,F96=8),O96&lt;=500),1,0)</f>
        <v/>
      </c>
      <c r="T96" s="178">
        <f>IF(G96=1,Sources!$F$24,IF(G96=2,Sources!$F$25,IF(G96=3,Sources!$F$26,0)))</f>
        <v/>
      </c>
      <c r="U96" s="178">
        <f>T96</f>
        <v/>
      </c>
      <c r="V96" s="66" t="inlineStr">
        <is>
          <t>S01 / S04 / S05</t>
        </is>
      </c>
    </row>
    <row r="97" ht="15" customHeight="1" s="94">
      <c r="A97" s="66" t="inlineStr">
        <is>
          <t>U00724</t>
        </is>
      </c>
      <c r="B97" s="66" t="inlineStr">
        <is>
          <t>O0611</t>
        </is>
      </c>
      <c r="C97" s="66" t="n">
        <v>2021</v>
      </c>
      <c r="D97" s="66" t="n">
        <v>8</v>
      </c>
      <c r="E97" s="66" t="n">
        <v>7</v>
      </c>
      <c r="F97" s="66" t="n">
        <v>19</v>
      </c>
      <c r="G97" s="66" t="n">
        <v>3</v>
      </c>
      <c r="H97" s="66" t="n">
        <v>3</v>
      </c>
      <c r="I97" s="66" t="n">
        <v>0</v>
      </c>
      <c r="J97" s="66" t="n">
        <v>1</v>
      </c>
      <c r="K97" s="66" t="n">
        <v>1</v>
      </c>
      <c r="L97" s="66" t="n">
        <v>0</v>
      </c>
      <c r="M97" s="66" t="n">
        <v>0</v>
      </c>
      <c r="N97" s="66" t="n">
        <v>0</v>
      </c>
      <c r="O97" s="66" t="n">
        <v>28.7</v>
      </c>
      <c r="P97" s="66" t="n">
        <v>2.9</v>
      </c>
      <c r="Q97" s="66" t="n">
        <v>13.7420198250001</v>
      </c>
      <c r="R97" s="66" t="n">
        <v>51.064675284</v>
      </c>
      <c r="S97" s="66">
        <f>IF(AND(E97&gt;=2,E97&lt;=6,OR(F97=6,F97=7,F97=8),O97&lt;=500),1,0)</f>
        <v/>
      </c>
      <c r="T97" s="178">
        <f>IF(G97=1,Sources!$F$24,IF(G97=2,Sources!$F$25,IF(G97=3,Sources!$F$26,0)))</f>
        <v/>
      </c>
      <c r="U97" s="178">
        <f>T97</f>
        <v/>
      </c>
      <c r="V97" s="66" t="inlineStr">
        <is>
          <t>S01 / S04 / S05</t>
        </is>
      </c>
    </row>
    <row r="98" ht="15" customHeight="1" s="94">
      <c r="A98" s="66" t="inlineStr">
        <is>
          <t>U00729</t>
        </is>
      </c>
      <c r="B98" s="66" t="inlineStr">
        <is>
          <t>O1825</t>
        </is>
      </c>
      <c r="C98" s="66" t="n">
        <v>2021</v>
      </c>
      <c r="D98" s="66" t="n">
        <v>9</v>
      </c>
      <c r="E98" s="66" t="n">
        <v>4</v>
      </c>
      <c r="F98" s="66" t="n">
        <v>17</v>
      </c>
      <c r="G98" s="66" t="n">
        <v>3</v>
      </c>
      <c r="H98" s="66" t="n">
        <v>3</v>
      </c>
      <c r="I98" s="66" t="n">
        <v>0</v>
      </c>
      <c r="J98" s="66" t="n">
        <v>1</v>
      </c>
      <c r="K98" s="66" t="n">
        <v>1</v>
      </c>
      <c r="L98" s="66" t="n">
        <v>0</v>
      </c>
      <c r="M98" s="66" t="n">
        <v>0</v>
      </c>
      <c r="N98" s="66" t="n">
        <v>0</v>
      </c>
      <c r="O98" s="66" t="n">
        <v>471.9</v>
      </c>
      <c r="P98" s="66" t="n">
        <v>11.9</v>
      </c>
      <c r="Q98" s="66" t="n">
        <v>12.342485712</v>
      </c>
      <c r="R98" s="66" t="n">
        <v>51.338420883</v>
      </c>
      <c r="S98" s="66">
        <f>IF(AND(E98&gt;=2,E98&lt;=6,OR(F98=6,F98=7,F98=8),O98&lt;=500),1,0)</f>
        <v/>
      </c>
      <c r="T98" s="178">
        <f>IF(G98=1,Sources!$F$24,IF(G98=2,Sources!$F$25,IF(G98=3,Sources!$F$26,0)))</f>
        <v/>
      </c>
      <c r="U98" s="178">
        <f>T98</f>
        <v/>
      </c>
      <c r="V98" s="66" t="inlineStr">
        <is>
          <t>S01 / S04 / S05</t>
        </is>
      </c>
    </row>
    <row r="99" ht="15" customHeight="1" s="94">
      <c r="A99" s="66" t="inlineStr">
        <is>
          <t>U00731</t>
        </is>
      </c>
      <c r="B99" s="66" t="inlineStr">
        <is>
          <t>O2164</t>
        </is>
      </c>
      <c r="C99" s="66" t="n">
        <v>2021</v>
      </c>
      <c r="D99" s="66" t="n">
        <v>9</v>
      </c>
      <c r="E99" s="66" t="n">
        <v>5</v>
      </c>
      <c r="F99" s="66" t="n">
        <v>12</v>
      </c>
      <c r="G99" s="66" t="n">
        <v>3</v>
      </c>
      <c r="H99" s="66" t="n">
        <v>2</v>
      </c>
      <c r="I99" s="66" t="n">
        <v>0</v>
      </c>
      <c r="J99" s="66" t="n">
        <v>0</v>
      </c>
      <c r="K99" s="66" t="n">
        <v>1</v>
      </c>
      <c r="L99" s="66" t="n">
        <v>0</v>
      </c>
      <c r="M99" s="66" t="n">
        <v>0</v>
      </c>
      <c r="N99" s="66" t="n">
        <v>1</v>
      </c>
      <c r="O99" s="66" t="n">
        <v>373.8</v>
      </c>
      <c r="P99" s="66" t="n">
        <v>16.9</v>
      </c>
      <c r="Q99" s="66" t="n">
        <v>12.9881237930001</v>
      </c>
      <c r="R99" s="66" t="n">
        <v>51.5594156300001</v>
      </c>
      <c r="S99" s="66">
        <f>IF(AND(E99&gt;=2,E99&lt;=6,OR(F99=6,F99=7,F99=8),O99&lt;=500),1,0)</f>
        <v/>
      </c>
      <c r="T99" s="178">
        <f>IF(G99=1,Sources!$F$24,IF(G99=2,Sources!$F$25,IF(G99=3,Sources!$F$26,0)))</f>
        <v/>
      </c>
      <c r="U99" s="178">
        <f>T99</f>
        <v/>
      </c>
      <c r="V99" s="66" t="inlineStr">
        <is>
          <t>S01 / S04 / S05</t>
        </is>
      </c>
    </row>
    <row r="100" ht="15" customHeight="1" s="94">
      <c r="A100" s="66" t="inlineStr">
        <is>
          <t>U00734</t>
        </is>
      </c>
      <c r="B100" s="66" t="inlineStr">
        <is>
          <t>O1525</t>
        </is>
      </c>
      <c r="C100" s="66" t="n">
        <v>2021</v>
      </c>
      <c r="D100" s="66" t="n">
        <v>6</v>
      </c>
      <c r="E100" s="66" t="n">
        <v>1</v>
      </c>
      <c r="F100" s="66" t="n">
        <v>14</v>
      </c>
      <c r="G100" s="66" t="n">
        <v>3</v>
      </c>
      <c r="H100" s="66" t="n">
        <v>2</v>
      </c>
      <c r="I100" s="66" t="n">
        <v>0</v>
      </c>
      <c r="J100" s="66" t="n">
        <v>1</v>
      </c>
      <c r="K100" s="66" t="n">
        <v>1</v>
      </c>
      <c r="L100" s="66" t="n">
        <v>0</v>
      </c>
      <c r="M100" s="66" t="n">
        <v>0</v>
      </c>
      <c r="N100" s="66" t="n">
        <v>0</v>
      </c>
      <c r="O100" s="66" t="n">
        <v>172.6</v>
      </c>
      <c r="P100" s="66" t="n">
        <v>11.8</v>
      </c>
      <c r="Q100" s="66" t="n">
        <v>12.3930393110001</v>
      </c>
      <c r="R100" s="66" t="n">
        <v>51.334497098</v>
      </c>
      <c r="S100" s="66">
        <f>IF(AND(E100&gt;=2,E100&lt;=6,OR(F100=6,F100=7,F100=8),O100&lt;=500),1,0)</f>
        <v/>
      </c>
      <c r="T100" s="178">
        <f>IF(G100=1,Sources!$F$24,IF(G100=2,Sources!$F$25,IF(G100=3,Sources!$F$26,0)))</f>
        <v/>
      </c>
      <c r="U100" s="178">
        <f>T100</f>
        <v/>
      </c>
      <c r="V100" s="66" t="inlineStr">
        <is>
          <t>S01 / S04 / S05</t>
        </is>
      </c>
    </row>
    <row r="101" ht="15" customHeight="1" s="94">
      <c r="A101" s="66" t="inlineStr">
        <is>
          <t>U00751</t>
        </is>
      </c>
      <c r="B101" s="66" t="inlineStr">
        <is>
          <t>O0694</t>
        </is>
      </c>
      <c r="C101" s="66" t="n">
        <v>2021</v>
      </c>
      <c r="D101" s="66" t="n">
        <v>7</v>
      </c>
      <c r="E101" s="66" t="n">
        <v>6</v>
      </c>
      <c r="F101" s="66" t="n">
        <v>16</v>
      </c>
      <c r="G101" s="66" t="n">
        <v>3</v>
      </c>
      <c r="H101" s="66" t="n">
        <v>2</v>
      </c>
      <c r="I101" s="66" t="n">
        <v>0</v>
      </c>
      <c r="J101" s="66" t="n">
        <v>1</v>
      </c>
      <c r="K101" s="66" t="n">
        <v>1</v>
      </c>
      <c r="L101" s="66" t="n">
        <v>0</v>
      </c>
      <c r="M101" s="66" t="n">
        <v>0</v>
      </c>
      <c r="N101" s="66" t="n">
        <v>0</v>
      </c>
      <c r="O101" s="66" t="n">
        <v>345.5</v>
      </c>
      <c r="P101" s="66" t="n">
        <v>2.8</v>
      </c>
      <c r="Q101" s="66" t="n">
        <v>13.7331780880001</v>
      </c>
      <c r="R101" s="66" t="n">
        <v>51.0389605180001</v>
      </c>
      <c r="S101" s="66">
        <f>IF(AND(E101&gt;=2,E101&lt;=6,OR(F101=6,F101=7,F101=8),O101&lt;=500),1,0)</f>
        <v/>
      </c>
      <c r="T101" s="178">
        <f>IF(G101=1,Sources!$F$24,IF(G101=2,Sources!$F$25,IF(G101=3,Sources!$F$26,0)))</f>
        <v/>
      </c>
      <c r="U101" s="178">
        <f>T101</f>
        <v/>
      </c>
      <c r="V101" s="66" t="inlineStr">
        <is>
          <t>S01 / S04 / S05</t>
        </is>
      </c>
    </row>
    <row r="102" ht="15" customHeight="1" s="94">
      <c r="A102" s="66" t="inlineStr">
        <is>
          <t>U00759</t>
        </is>
      </c>
      <c r="B102" s="66" t="inlineStr">
        <is>
          <t>O0324</t>
        </is>
      </c>
      <c r="C102" s="66" t="n">
        <v>2021</v>
      </c>
      <c r="D102" s="66" t="n">
        <v>7</v>
      </c>
      <c r="E102" s="66" t="n">
        <v>4</v>
      </c>
      <c r="F102" s="66" t="n">
        <v>23</v>
      </c>
      <c r="G102" s="66" t="n">
        <v>3</v>
      </c>
      <c r="H102" s="66" t="n">
        <v>2</v>
      </c>
      <c r="I102" s="66" t="n">
        <v>0</v>
      </c>
      <c r="J102" s="66" t="n">
        <v>0</v>
      </c>
      <c r="K102" s="66" t="n">
        <v>1</v>
      </c>
      <c r="L102" s="66" t="n">
        <v>1</v>
      </c>
      <c r="M102" s="66" t="n">
        <v>0</v>
      </c>
      <c r="N102" s="66" t="n">
        <v>0</v>
      </c>
      <c r="O102" s="66" t="n">
        <v>201.4</v>
      </c>
      <c r="P102" s="66" t="n">
        <v>4.4</v>
      </c>
      <c r="Q102" s="66" t="n">
        <v>13.723229163</v>
      </c>
      <c r="R102" s="66" t="n">
        <v>51.0898108480001</v>
      </c>
      <c r="S102" s="66">
        <f>IF(AND(E102&gt;=2,E102&lt;=6,OR(F102=6,F102=7,F102=8),O102&lt;=500),1,0)</f>
        <v/>
      </c>
      <c r="T102" s="178">
        <f>IF(G102=1,Sources!$F$24,IF(G102=2,Sources!$F$25,IF(G102=3,Sources!$F$26,0)))</f>
        <v/>
      </c>
      <c r="U102" s="178">
        <f>T102</f>
        <v/>
      </c>
      <c r="V102" s="66" t="inlineStr">
        <is>
          <t>S01 / S04 / S05</t>
        </is>
      </c>
    </row>
    <row r="103" ht="15" customHeight="1" s="94">
      <c r="A103" s="66" t="inlineStr">
        <is>
          <t>U00761</t>
        </is>
      </c>
      <c r="B103" s="66" t="inlineStr">
        <is>
          <t>O1436</t>
        </is>
      </c>
      <c r="C103" s="66" t="n">
        <v>2021</v>
      </c>
      <c r="D103" s="66" t="n">
        <v>7</v>
      </c>
      <c r="E103" s="66" t="n">
        <v>6</v>
      </c>
      <c r="F103" s="66" t="n">
        <v>10</v>
      </c>
      <c r="G103" s="66" t="n">
        <v>3</v>
      </c>
      <c r="H103" s="66" t="n">
        <v>2</v>
      </c>
      <c r="I103" s="66" t="n">
        <v>1</v>
      </c>
      <c r="J103" s="66" t="n">
        <v>0</v>
      </c>
      <c r="K103" s="66" t="n">
        <v>1</v>
      </c>
      <c r="L103" s="66" t="n">
        <v>0</v>
      </c>
      <c r="M103" s="66" t="n">
        <v>0</v>
      </c>
      <c r="N103" s="66" t="n">
        <v>0</v>
      </c>
      <c r="O103" s="66" t="n">
        <v>130.1</v>
      </c>
      <c r="P103" s="66" t="n">
        <v>4.9</v>
      </c>
      <c r="Q103" s="66" t="n">
        <v>12.370812303</v>
      </c>
      <c r="R103" s="66" t="n">
        <v>51.3441030500001</v>
      </c>
      <c r="S103" s="66">
        <f>IF(AND(E103&gt;=2,E103&lt;=6,OR(F103=6,F103=7,F103=8),O103&lt;=500),1,0)</f>
        <v/>
      </c>
      <c r="T103" s="178">
        <f>IF(G103=1,Sources!$F$24,IF(G103=2,Sources!$F$25,IF(G103=3,Sources!$F$26,0)))</f>
        <v/>
      </c>
      <c r="U103" s="178">
        <f>T103</f>
        <v/>
      </c>
      <c r="V103" s="66" t="inlineStr">
        <is>
          <t>S01 / S04 / S05</t>
        </is>
      </c>
    </row>
    <row r="104" ht="15" customHeight="1" s="94">
      <c r="A104" s="66" t="inlineStr">
        <is>
          <t>U00772</t>
        </is>
      </c>
      <c r="B104" s="66" t="inlineStr">
        <is>
          <t>O1448</t>
        </is>
      </c>
      <c r="C104" s="66" t="n">
        <v>2021</v>
      </c>
      <c r="D104" s="66" t="n">
        <v>6</v>
      </c>
      <c r="E104" s="66" t="n">
        <v>6</v>
      </c>
      <c r="F104" s="66" t="n">
        <v>9</v>
      </c>
      <c r="G104" s="66" t="n">
        <v>3</v>
      </c>
      <c r="H104" s="66" t="n">
        <v>3</v>
      </c>
      <c r="I104" s="66" t="n">
        <v>0</v>
      </c>
      <c r="J104" s="66" t="n">
        <v>1</v>
      </c>
      <c r="K104" s="66" t="n">
        <v>1</v>
      </c>
      <c r="L104" s="66" t="n">
        <v>0</v>
      </c>
      <c r="M104" s="66" t="n">
        <v>0</v>
      </c>
      <c r="N104" s="66" t="n">
        <v>0</v>
      </c>
      <c r="O104" s="66" t="n">
        <v>323.3</v>
      </c>
      <c r="P104" s="66" t="n">
        <v>3.4</v>
      </c>
      <c r="Q104" s="66" t="n">
        <v>12.377007997</v>
      </c>
      <c r="R104" s="66" t="n">
        <v>51.3445048580001</v>
      </c>
      <c r="S104" s="66">
        <f>IF(AND(E104&gt;=2,E104&lt;=6,OR(F104=6,F104=7,F104=8),O104&lt;=500),1,0)</f>
        <v/>
      </c>
      <c r="T104" s="178">
        <f>IF(G104=1,Sources!$F$24,IF(G104=2,Sources!$F$25,IF(G104=3,Sources!$F$26,0)))</f>
        <v/>
      </c>
      <c r="U104" s="178">
        <f>T104</f>
        <v/>
      </c>
      <c r="V104" s="66" t="inlineStr">
        <is>
          <t>S01 / S04 / S05</t>
        </is>
      </c>
    </row>
    <row r="105" ht="15" customHeight="1" s="94">
      <c r="A105" s="66" t="inlineStr">
        <is>
          <t>U00773</t>
        </is>
      </c>
      <c r="B105" s="66" t="inlineStr">
        <is>
          <t>O2152</t>
        </is>
      </c>
      <c r="C105" s="66" t="n">
        <v>2021</v>
      </c>
      <c r="D105" s="66" t="n">
        <v>7</v>
      </c>
      <c r="E105" s="66" t="n">
        <v>5</v>
      </c>
      <c r="F105" s="66" t="n">
        <v>18</v>
      </c>
      <c r="G105" s="66" t="n">
        <v>3</v>
      </c>
      <c r="H105" s="66" t="n">
        <v>3</v>
      </c>
      <c r="I105" s="66" t="n">
        <v>0</v>
      </c>
      <c r="J105" s="66" t="n">
        <v>1</v>
      </c>
      <c r="K105" s="66" t="n">
        <v>1</v>
      </c>
      <c r="L105" s="66" t="n">
        <v>0</v>
      </c>
      <c r="M105" s="66" t="n">
        <v>0</v>
      </c>
      <c r="N105" s="66" t="n">
        <v>0</v>
      </c>
      <c r="O105" s="66" t="n">
        <v>350.4</v>
      </c>
      <c r="P105" s="66" t="n">
        <v>0.8</v>
      </c>
      <c r="Q105" s="66" t="n">
        <v>12.482792535</v>
      </c>
      <c r="R105" s="66" t="n">
        <v>51.3752976480001</v>
      </c>
      <c r="S105" s="66">
        <f>IF(AND(E105&gt;=2,E105&lt;=6,OR(F105=6,F105=7,F105=8),O105&lt;=500),1,0)</f>
        <v/>
      </c>
      <c r="T105" s="178">
        <f>IF(G105=1,Sources!$F$24,IF(G105=2,Sources!$F$25,IF(G105=3,Sources!$F$26,0)))</f>
        <v/>
      </c>
      <c r="U105" s="178">
        <f>T105</f>
        <v/>
      </c>
      <c r="V105" s="66" t="inlineStr">
        <is>
          <t>S01 / S04 / S05</t>
        </is>
      </c>
    </row>
    <row r="106" ht="15" customHeight="1" s="94">
      <c r="A106" s="66" t="inlineStr">
        <is>
          <t>U00779</t>
        </is>
      </c>
      <c r="B106" s="66" t="inlineStr">
        <is>
          <t>O1693</t>
        </is>
      </c>
      <c r="C106" s="66" t="n">
        <v>2021</v>
      </c>
      <c r="D106" s="66" t="n">
        <v>8</v>
      </c>
      <c r="E106" s="66" t="n">
        <v>6</v>
      </c>
      <c r="F106" s="66" t="n">
        <v>12</v>
      </c>
      <c r="G106" s="66" t="n">
        <v>3</v>
      </c>
      <c r="H106" s="66" t="n">
        <v>4</v>
      </c>
      <c r="I106" s="66" t="n">
        <v>1</v>
      </c>
      <c r="J106" s="66" t="n">
        <v>0</v>
      </c>
      <c r="K106" s="66" t="n">
        <v>0</v>
      </c>
      <c r="L106" s="66" t="n">
        <v>0</v>
      </c>
      <c r="M106" s="66" t="n">
        <v>0</v>
      </c>
      <c r="N106" s="66" t="n">
        <v>1</v>
      </c>
      <c r="O106" s="66" t="n">
        <v>488.6</v>
      </c>
      <c r="P106" s="66" t="n">
        <v>10.2</v>
      </c>
      <c r="Q106" s="66" t="n">
        <v>12.379796491</v>
      </c>
      <c r="R106" s="66" t="n">
        <v>51.344386297</v>
      </c>
      <c r="S106" s="66">
        <f>IF(AND(E106&gt;=2,E106&lt;=6,OR(F106=6,F106=7,F106=8),O106&lt;=500),1,0)</f>
        <v/>
      </c>
      <c r="T106" s="178">
        <f>IF(G106=1,Sources!$F$24,IF(G106=2,Sources!$F$25,IF(G106=3,Sources!$F$26,0)))</f>
        <v/>
      </c>
      <c r="U106" s="178">
        <f>T106</f>
        <v/>
      </c>
      <c r="V106" s="66" t="inlineStr">
        <is>
          <t>S01 / S04 / S05</t>
        </is>
      </c>
    </row>
    <row r="107" ht="15" customHeight="1" s="94">
      <c r="A107" s="66" t="inlineStr">
        <is>
          <t>U00787</t>
        </is>
      </c>
      <c r="B107" s="66" t="inlineStr">
        <is>
          <t>O0700</t>
        </is>
      </c>
      <c r="C107" s="66" t="n">
        <v>2021</v>
      </c>
      <c r="D107" s="66" t="n">
        <v>8</v>
      </c>
      <c r="E107" s="66" t="n">
        <v>2</v>
      </c>
      <c r="F107" s="66" t="n">
        <v>19</v>
      </c>
      <c r="G107" s="66" t="n">
        <v>3</v>
      </c>
      <c r="H107" s="66" t="n">
        <v>3</v>
      </c>
      <c r="I107" s="66" t="n">
        <v>0</v>
      </c>
      <c r="J107" s="66" t="n">
        <v>0</v>
      </c>
      <c r="K107" s="66" t="n">
        <v>1</v>
      </c>
      <c r="L107" s="66" t="n">
        <v>0</v>
      </c>
      <c r="M107" s="66" t="n">
        <v>0</v>
      </c>
      <c r="N107" s="66" t="n">
        <v>0</v>
      </c>
      <c r="O107" s="66" t="n">
        <v>51.7</v>
      </c>
      <c r="P107" s="66" t="n">
        <v>3</v>
      </c>
      <c r="Q107" s="66" t="n">
        <v>13.722177388</v>
      </c>
      <c r="R107" s="66" t="n">
        <v>51.0540621260001</v>
      </c>
      <c r="S107" s="66">
        <f>IF(AND(E107&gt;=2,E107&lt;=6,OR(F107=6,F107=7,F107=8),O107&lt;=500),1,0)</f>
        <v/>
      </c>
      <c r="T107" s="178">
        <f>IF(G107=1,Sources!$F$24,IF(G107=2,Sources!$F$25,IF(G107=3,Sources!$F$26,0)))</f>
        <v/>
      </c>
      <c r="U107" s="178">
        <f>T107</f>
        <v/>
      </c>
      <c r="V107" s="66" t="inlineStr">
        <is>
          <t>S01 / S04 / S05</t>
        </is>
      </c>
    </row>
    <row r="108" ht="15" customHeight="1" s="94">
      <c r="A108" s="66" t="inlineStr">
        <is>
          <t>U00791</t>
        </is>
      </c>
      <c r="B108" s="66" t="inlineStr">
        <is>
          <t>O1570</t>
        </is>
      </c>
      <c r="C108" s="66" t="n">
        <v>2021</v>
      </c>
      <c r="D108" s="66" t="n">
        <v>7</v>
      </c>
      <c r="E108" s="66" t="n">
        <v>1</v>
      </c>
      <c r="F108" s="66" t="n">
        <v>19</v>
      </c>
      <c r="G108" s="66" t="n">
        <v>3</v>
      </c>
      <c r="H108" s="66" t="n">
        <v>2</v>
      </c>
      <c r="I108" s="66" t="n">
        <v>0</v>
      </c>
      <c r="J108" s="66" t="n">
        <v>1</v>
      </c>
      <c r="K108" s="66" t="n">
        <v>1</v>
      </c>
      <c r="L108" s="66" t="n">
        <v>0</v>
      </c>
      <c r="M108" s="66" t="n">
        <v>0</v>
      </c>
      <c r="N108" s="66" t="n">
        <v>0</v>
      </c>
      <c r="O108" s="66" t="n">
        <v>421.1</v>
      </c>
      <c r="P108" s="66" t="n">
        <v>3.1</v>
      </c>
      <c r="Q108" s="66" t="n">
        <v>12.369298267</v>
      </c>
      <c r="R108" s="66" t="n">
        <v>51.3761028930001</v>
      </c>
      <c r="S108" s="66">
        <f>IF(AND(E108&gt;=2,E108&lt;=6,OR(F108=6,F108=7,F108=8),O108&lt;=500),1,0)</f>
        <v/>
      </c>
      <c r="T108" s="178">
        <f>IF(G108=1,Sources!$F$24,IF(G108=2,Sources!$F$25,IF(G108=3,Sources!$F$26,0)))</f>
        <v/>
      </c>
      <c r="U108" s="178">
        <f>T108</f>
        <v/>
      </c>
      <c r="V108" s="66" t="inlineStr">
        <is>
          <t>S01 / S04 / S05</t>
        </is>
      </c>
    </row>
    <row r="109" ht="15" customHeight="1" s="94">
      <c r="A109" s="66" t="inlineStr">
        <is>
          <t>U00796</t>
        </is>
      </c>
      <c r="B109" s="66" t="inlineStr">
        <is>
          <t>O0782</t>
        </is>
      </c>
      <c r="C109" s="66" t="n">
        <v>2021</v>
      </c>
      <c r="D109" s="66" t="n">
        <v>7</v>
      </c>
      <c r="E109" s="66" t="n">
        <v>7</v>
      </c>
      <c r="F109" s="66" t="n">
        <v>14</v>
      </c>
      <c r="G109" s="66" t="n">
        <v>3</v>
      </c>
      <c r="H109" s="66" t="n">
        <v>3</v>
      </c>
      <c r="I109" s="66" t="n">
        <v>0</v>
      </c>
      <c r="J109" s="66" t="n">
        <v>1</v>
      </c>
      <c r="K109" s="66" t="n">
        <v>1</v>
      </c>
      <c r="L109" s="66" t="n">
        <v>0</v>
      </c>
      <c r="M109" s="66" t="n">
        <v>0</v>
      </c>
      <c r="N109" s="66" t="n">
        <v>0</v>
      </c>
      <c r="O109" s="66" t="n">
        <v>120.1</v>
      </c>
      <c r="P109" s="66" t="n">
        <v>19.7</v>
      </c>
      <c r="Q109" s="66" t="n">
        <v>13.756867932</v>
      </c>
      <c r="R109" s="66" t="n">
        <v>51.0777298990001</v>
      </c>
      <c r="S109" s="66">
        <f>IF(AND(E109&gt;=2,E109&lt;=6,OR(F109=6,F109=7,F109=8),O109&lt;=500),1,0)</f>
        <v/>
      </c>
      <c r="T109" s="178">
        <f>IF(G109=1,Sources!$F$24,IF(G109=2,Sources!$F$25,IF(G109=3,Sources!$F$26,0)))</f>
        <v/>
      </c>
      <c r="U109" s="178">
        <f>T109</f>
        <v/>
      </c>
      <c r="V109" s="66" t="inlineStr">
        <is>
          <t>S01 / S04 / S05</t>
        </is>
      </c>
    </row>
    <row r="110" ht="15" customHeight="1" s="94">
      <c r="A110" s="66" t="inlineStr">
        <is>
          <t>U00816</t>
        </is>
      </c>
      <c r="B110" s="66" t="inlineStr">
        <is>
          <t>O0770</t>
        </is>
      </c>
      <c r="C110" s="66" t="n">
        <v>2021</v>
      </c>
      <c r="D110" s="66" t="n">
        <v>7</v>
      </c>
      <c r="E110" s="66" t="n">
        <v>1</v>
      </c>
      <c r="F110" s="66" t="n">
        <v>18</v>
      </c>
      <c r="G110" s="66" t="n">
        <v>3</v>
      </c>
      <c r="H110" s="66" t="n">
        <v>2</v>
      </c>
      <c r="I110" s="66" t="n">
        <v>0</v>
      </c>
      <c r="J110" s="66" t="n">
        <v>0</v>
      </c>
      <c r="K110" s="66" t="n">
        <v>1</v>
      </c>
      <c r="L110" s="66" t="n">
        <v>1</v>
      </c>
      <c r="M110" s="66" t="n">
        <v>0</v>
      </c>
      <c r="N110" s="66" t="n">
        <v>0</v>
      </c>
      <c r="O110" s="66" t="n">
        <v>209.1</v>
      </c>
      <c r="P110" s="66" t="n">
        <v>4.3</v>
      </c>
      <c r="Q110" s="66" t="n">
        <v>13.7375446150001</v>
      </c>
      <c r="R110" s="66" t="n">
        <v>51.0872538790001</v>
      </c>
      <c r="S110" s="66">
        <f>IF(AND(E110&gt;=2,E110&lt;=6,OR(F110=6,F110=7,F110=8),O110&lt;=500),1,0)</f>
        <v/>
      </c>
      <c r="T110" s="178">
        <f>IF(G110=1,Sources!$F$24,IF(G110=2,Sources!$F$25,IF(G110=3,Sources!$F$26,0)))</f>
        <v/>
      </c>
      <c r="U110" s="178">
        <f>T110</f>
        <v/>
      </c>
      <c r="V110" s="66" t="inlineStr">
        <is>
          <t>S01 / S04 / S05</t>
        </is>
      </c>
    </row>
    <row r="111" ht="15" customHeight="1" s="94">
      <c r="A111" s="66" t="inlineStr">
        <is>
          <t>U00817</t>
        </is>
      </c>
      <c r="B111" s="66" t="inlineStr">
        <is>
          <t>O1371</t>
        </is>
      </c>
      <c r="C111" s="66" t="n">
        <v>2021</v>
      </c>
      <c r="D111" s="66" t="n">
        <v>9</v>
      </c>
      <c r="E111" s="66" t="n">
        <v>6</v>
      </c>
      <c r="F111" s="66" t="n">
        <v>7</v>
      </c>
      <c r="G111" s="66" t="n">
        <v>3</v>
      </c>
      <c r="H111" s="66" t="n">
        <v>6</v>
      </c>
      <c r="I111" s="66" t="n">
        <v>0</v>
      </c>
      <c r="J111" s="66" t="n">
        <v>1</v>
      </c>
      <c r="K111" s="66" t="n">
        <v>1</v>
      </c>
      <c r="L111" s="66" t="n">
        <v>0</v>
      </c>
      <c r="M111" s="66" t="n">
        <v>0</v>
      </c>
      <c r="N111" s="66" t="n">
        <v>0</v>
      </c>
      <c r="O111" s="66" t="n">
        <v>139.4</v>
      </c>
      <c r="P111" s="66" t="n">
        <v>4.7</v>
      </c>
      <c r="Q111" s="66" t="n">
        <v>12.2615880220001</v>
      </c>
      <c r="R111" s="66" t="n">
        <v>51.3161583360001</v>
      </c>
      <c r="S111" s="66">
        <f>IF(AND(E111&gt;=2,E111&lt;=6,OR(F111=6,F111=7,F111=8),O111&lt;=500),1,0)</f>
        <v/>
      </c>
      <c r="T111" s="178">
        <f>IF(G111=1,Sources!$F$24,IF(G111=2,Sources!$F$25,IF(G111=3,Sources!$F$26,0)))</f>
        <v/>
      </c>
      <c r="U111" s="178">
        <f>T111</f>
        <v/>
      </c>
      <c r="V111" s="66" t="inlineStr">
        <is>
          <t>S01 / S04 / S05</t>
        </is>
      </c>
    </row>
    <row r="112" ht="15" customHeight="1" s="94">
      <c r="A112" s="66" t="inlineStr">
        <is>
          <t>U00820</t>
        </is>
      </c>
      <c r="B112" s="66" t="inlineStr">
        <is>
          <t>O2025</t>
        </is>
      </c>
      <c r="C112" s="66" t="n">
        <v>2021</v>
      </c>
      <c r="D112" s="66" t="n">
        <v>8</v>
      </c>
      <c r="E112" s="66" t="n">
        <v>2</v>
      </c>
      <c r="F112" s="66" t="n">
        <v>9</v>
      </c>
      <c r="G112" s="66" t="n">
        <v>3</v>
      </c>
      <c r="H112" s="66" t="n">
        <v>6</v>
      </c>
      <c r="I112" s="66" t="n">
        <v>0</v>
      </c>
      <c r="J112" s="66" t="n">
        <v>0</v>
      </c>
      <c r="K112" s="66" t="n">
        <v>1</v>
      </c>
      <c r="L112" s="66" t="n">
        <v>0</v>
      </c>
      <c r="M112" s="66" t="n">
        <v>1</v>
      </c>
      <c r="N112" s="66" t="n">
        <v>0</v>
      </c>
      <c r="O112" s="66" t="n">
        <v>487.8</v>
      </c>
      <c r="P112" s="66" t="n">
        <v>2.3</v>
      </c>
      <c r="Q112" s="66" t="n">
        <v>12.1233293130001</v>
      </c>
      <c r="R112" s="66" t="n">
        <v>50.4956493830001</v>
      </c>
      <c r="S112" s="66">
        <f>IF(AND(E112&gt;=2,E112&lt;=6,OR(F112=6,F112=7,F112=8),O112&lt;=500),1,0)</f>
        <v/>
      </c>
      <c r="T112" s="178">
        <f>IF(G112=1,Sources!$F$24,IF(G112=2,Sources!$F$25,IF(G112=3,Sources!$F$26,0)))</f>
        <v/>
      </c>
      <c r="U112" s="178">
        <f>T112</f>
        <v/>
      </c>
      <c r="V112" s="66" t="inlineStr">
        <is>
          <t>S01 / S04 / S05</t>
        </is>
      </c>
    </row>
    <row r="113" ht="15" customHeight="1" s="94">
      <c r="A113" s="66" t="inlineStr">
        <is>
          <t>U00824</t>
        </is>
      </c>
      <c r="B113" s="66" t="inlineStr">
        <is>
          <t>O0859</t>
        </is>
      </c>
      <c r="C113" s="66" t="n">
        <v>2021</v>
      </c>
      <c r="D113" s="66" t="n">
        <v>9</v>
      </c>
      <c r="E113" s="66" t="n">
        <v>2</v>
      </c>
      <c r="F113" s="66" t="n">
        <v>16</v>
      </c>
      <c r="G113" s="66" t="n">
        <v>3</v>
      </c>
      <c r="H113" s="66" t="n">
        <v>1</v>
      </c>
      <c r="I113" s="66" t="n">
        <v>0</v>
      </c>
      <c r="J113" s="66" t="n">
        <v>0</v>
      </c>
      <c r="K113" s="66" t="n">
        <v>0</v>
      </c>
      <c r="L113" s="66" t="n">
        <v>1</v>
      </c>
      <c r="M113" s="66" t="n">
        <v>0</v>
      </c>
      <c r="N113" s="66" t="n">
        <v>0</v>
      </c>
      <c r="O113" s="66" t="n">
        <v>200.1</v>
      </c>
      <c r="P113" s="66" t="n">
        <v>3.4</v>
      </c>
      <c r="Q113" s="66" t="n">
        <v>13.7035761880001</v>
      </c>
      <c r="R113" s="66" t="n">
        <v>51.034647642</v>
      </c>
      <c r="S113" s="66">
        <f>IF(AND(E113&gt;=2,E113&lt;=6,OR(F113=6,F113=7,F113=8),O113&lt;=500),1,0)</f>
        <v/>
      </c>
      <c r="T113" s="178">
        <f>IF(G113=1,Sources!$F$24,IF(G113=2,Sources!$F$25,IF(G113=3,Sources!$F$26,0)))</f>
        <v/>
      </c>
      <c r="U113" s="178">
        <f>T113</f>
        <v/>
      </c>
      <c r="V113" s="66" t="inlineStr">
        <is>
          <t>S01 / S04 / S05</t>
        </is>
      </c>
    </row>
    <row r="114" ht="15" customHeight="1" s="94">
      <c r="A114" s="66" t="inlineStr">
        <is>
          <t>U00829</t>
        </is>
      </c>
      <c r="B114" s="66" t="inlineStr">
        <is>
          <t>O0224</t>
        </is>
      </c>
      <c r="C114" s="66" t="n">
        <v>2021</v>
      </c>
      <c r="D114" s="66" t="n">
        <v>6</v>
      </c>
      <c r="E114" s="66" t="n">
        <v>4</v>
      </c>
      <c r="F114" s="66" t="n">
        <v>16</v>
      </c>
      <c r="G114" s="66" t="n">
        <v>3</v>
      </c>
      <c r="H114" s="66" t="n">
        <v>2</v>
      </c>
      <c r="I114" s="66" t="n">
        <v>0</v>
      </c>
      <c r="J114" s="66" t="n">
        <v>0</v>
      </c>
      <c r="K114" s="66" t="n">
        <v>1</v>
      </c>
      <c r="L114" s="66" t="n">
        <v>0</v>
      </c>
      <c r="M114" s="66" t="n">
        <v>0</v>
      </c>
      <c r="N114" s="66" t="n">
        <v>0</v>
      </c>
      <c r="O114" s="66" t="n">
        <v>240.8</v>
      </c>
      <c r="P114" s="66" t="n">
        <v>8.199999999999999</v>
      </c>
      <c r="Q114" s="66" t="n">
        <v>12.9062963100001</v>
      </c>
      <c r="R114" s="66" t="n">
        <v>50.8419314910001</v>
      </c>
      <c r="S114" s="66">
        <f>IF(AND(E114&gt;=2,E114&lt;=6,OR(F114=6,F114=7,F114=8),O114&lt;=500),1,0)</f>
        <v/>
      </c>
      <c r="T114" s="178">
        <f>IF(G114=1,Sources!$F$24,IF(G114=2,Sources!$F$25,IF(G114=3,Sources!$F$26,0)))</f>
        <v/>
      </c>
      <c r="U114" s="178">
        <f>T114</f>
        <v/>
      </c>
      <c r="V114" s="66" t="inlineStr">
        <is>
          <t>S01 / S04 / S05</t>
        </is>
      </c>
    </row>
    <row r="115" ht="15" customHeight="1" s="94">
      <c r="A115" s="66" t="inlineStr">
        <is>
          <t>U00832</t>
        </is>
      </c>
      <c r="B115" s="66" t="inlineStr">
        <is>
          <t>O0615</t>
        </is>
      </c>
      <c r="C115" s="66" t="n">
        <v>2021</v>
      </c>
      <c r="D115" s="66" t="n">
        <v>6</v>
      </c>
      <c r="E115" s="66" t="n">
        <v>4</v>
      </c>
      <c r="F115" s="66" t="n">
        <v>21</v>
      </c>
      <c r="G115" s="66" t="n">
        <v>3</v>
      </c>
      <c r="H115" s="66" t="n">
        <v>1</v>
      </c>
      <c r="I115" s="66" t="n">
        <v>0</v>
      </c>
      <c r="J115" s="66" t="n">
        <v>1</v>
      </c>
      <c r="K115" s="66" t="n">
        <v>0</v>
      </c>
      <c r="L115" s="66" t="n">
        <v>0</v>
      </c>
      <c r="M115" s="66" t="n">
        <v>0</v>
      </c>
      <c r="N115" s="66" t="n">
        <v>0</v>
      </c>
      <c r="O115" s="66" t="n">
        <v>382.8</v>
      </c>
      <c r="P115" s="66" t="n">
        <v>24.5</v>
      </c>
      <c r="Q115" s="66" t="n">
        <v>13.7470823790001</v>
      </c>
      <c r="R115" s="66" t="n">
        <v>51.0636833610001</v>
      </c>
      <c r="S115" s="66">
        <f>IF(AND(E115&gt;=2,E115&lt;=6,OR(F115=6,F115=7,F115=8),O115&lt;=500),1,0)</f>
        <v/>
      </c>
      <c r="T115" s="178">
        <f>IF(G115=1,Sources!$F$24,IF(G115=2,Sources!$F$25,IF(G115=3,Sources!$F$26,0)))</f>
        <v/>
      </c>
      <c r="U115" s="178">
        <f>T115</f>
        <v/>
      </c>
      <c r="V115" s="66" t="inlineStr">
        <is>
          <t>S01 / S04 / S05</t>
        </is>
      </c>
    </row>
    <row r="116" ht="15" customHeight="1" s="94">
      <c r="A116" s="66" t="inlineStr">
        <is>
          <t>U00859</t>
        </is>
      </c>
      <c r="B116" s="66" t="inlineStr">
        <is>
          <t>O1607</t>
        </is>
      </c>
      <c r="C116" s="66" t="n">
        <v>2021</v>
      </c>
      <c r="D116" s="66" t="n">
        <v>6</v>
      </c>
      <c r="E116" s="66" t="n">
        <v>3</v>
      </c>
      <c r="F116" s="66" t="n">
        <v>17</v>
      </c>
      <c r="G116" s="66" t="n">
        <v>3</v>
      </c>
      <c r="H116" s="66" t="n">
        <v>2</v>
      </c>
      <c r="I116" s="66" t="n">
        <v>0</v>
      </c>
      <c r="J116" s="66" t="n">
        <v>0</v>
      </c>
      <c r="K116" s="66" t="n">
        <v>1</v>
      </c>
      <c r="L116" s="66" t="n">
        <v>1</v>
      </c>
      <c r="M116" s="66" t="n">
        <v>0</v>
      </c>
      <c r="N116" s="66" t="n">
        <v>0</v>
      </c>
      <c r="O116" s="66" t="n">
        <v>279.6</v>
      </c>
      <c r="P116" s="66" t="n">
        <v>9.699999999999999</v>
      </c>
      <c r="Q116" s="66" t="n">
        <v>12.3587097380001</v>
      </c>
      <c r="R116" s="66" t="n">
        <v>51.3420658490001</v>
      </c>
      <c r="S116" s="66">
        <f>IF(AND(E116&gt;=2,E116&lt;=6,OR(F116=6,F116=7,F116=8),O116&lt;=500),1,0)</f>
        <v/>
      </c>
      <c r="T116" s="178">
        <f>IF(G116=1,Sources!$F$24,IF(G116=2,Sources!$F$25,IF(G116=3,Sources!$F$26,0)))</f>
        <v/>
      </c>
      <c r="U116" s="178">
        <f>T116</f>
        <v/>
      </c>
      <c r="V116" s="66" t="inlineStr">
        <is>
          <t>S01 / S04 / S05</t>
        </is>
      </c>
    </row>
    <row r="117" ht="15" customHeight="1" s="94">
      <c r="A117" s="66" t="inlineStr">
        <is>
          <t>U00865</t>
        </is>
      </c>
      <c r="B117" s="66" t="inlineStr">
        <is>
          <t>O1570</t>
        </is>
      </c>
      <c r="C117" s="66" t="n">
        <v>2021</v>
      </c>
      <c r="D117" s="66" t="n">
        <v>9</v>
      </c>
      <c r="E117" s="66" t="n">
        <v>3</v>
      </c>
      <c r="F117" s="66" t="n">
        <v>12</v>
      </c>
      <c r="G117" s="66" t="n">
        <v>3</v>
      </c>
      <c r="H117" s="66" t="n">
        <v>3</v>
      </c>
      <c r="I117" s="66" t="n">
        <v>0</v>
      </c>
      <c r="J117" s="66" t="n">
        <v>1</v>
      </c>
      <c r="K117" s="66" t="n">
        <v>1</v>
      </c>
      <c r="L117" s="66" t="n">
        <v>0</v>
      </c>
      <c r="M117" s="66" t="n">
        <v>0</v>
      </c>
      <c r="N117" s="66" t="n">
        <v>0</v>
      </c>
      <c r="O117" s="66" t="n">
        <v>421.1</v>
      </c>
      <c r="P117" s="66" t="n">
        <v>3.1</v>
      </c>
      <c r="Q117" s="66" t="n">
        <v>12.369298267</v>
      </c>
      <c r="R117" s="66" t="n">
        <v>51.3761028930001</v>
      </c>
      <c r="S117" s="66">
        <f>IF(AND(E117&gt;=2,E117&lt;=6,OR(F117=6,F117=7,F117=8),O117&lt;=500),1,0)</f>
        <v/>
      </c>
      <c r="T117" s="178">
        <f>IF(G117=1,Sources!$F$24,IF(G117=2,Sources!$F$25,IF(G117=3,Sources!$F$26,0)))</f>
        <v/>
      </c>
      <c r="U117" s="178">
        <f>T117</f>
        <v/>
      </c>
      <c r="V117" s="66" t="inlineStr">
        <is>
          <t>S01 / S04 / S05</t>
        </is>
      </c>
    </row>
    <row r="118" ht="15" customHeight="1" s="94">
      <c r="A118" s="66" t="inlineStr">
        <is>
          <t>U00871</t>
        </is>
      </c>
      <c r="B118" s="66" t="inlineStr">
        <is>
          <t>O1745</t>
        </is>
      </c>
      <c r="C118" s="66" t="n">
        <v>2021</v>
      </c>
      <c r="D118" s="66" t="n">
        <v>9</v>
      </c>
      <c r="E118" s="66" t="n">
        <v>6</v>
      </c>
      <c r="F118" s="66" t="n">
        <v>14</v>
      </c>
      <c r="G118" s="66" t="n">
        <v>3</v>
      </c>
      <c r="H118" s="66" t="n">
        <v>6</v>
      </c>
      <c r="I118" s="66" t="n">
        <v>0</v>
      </c>
      <c r="J118" s="66" t="n">
        <v>1</v>
      </c>
      <c r="K118" s="66" t="n">
        <v>0</v>
      </c>
      <c r="L118" s="66" t="n">
        <v>0</v>
      </c>
      <c r="M118" s="66" t="n">
        <v>0</v>
      </c>
      <c r="N118" s="66" t="n">
        <v>0</v>
      </c>
      <c r="O118" s="66" t="n">
        <v>292.1</v>
      </c>
      <c r="P118" s="66" t="n">
        <v>7.6</v>
      </c>
      <c r="Q118" s="66" t="n">
        <v>12.4055222800001</v>
      </c>
      <c r="R118" s="66" t="n">
        <v>51.3200451560001</v>
      </c>
      <c r="S118" s="66">
        <f>IF(AND(E118&gt;=2,E118&lt;=6,OR(F118=6,F118=7,F118=8),O118&lt;=500),1,0)</f>
        <v/>
      </c>
      <c r="T118" s="178">
        <f>IF(G118=1,Sources!$F$24,IF(G118=2,Sources!$F$25,IF(G118=3,Sources!$F$26,0)))</f>
        <v/>
      </c>
      <c r="U118" s="178">
        <f>T118</f>
        <v/>
      </c>
      <c r="V118" s="66" t="inlineStr">
        <is>
          <t>S01 / S04 / S05</t>
        </is>
      </c>
    </row>
    <row r="119" ht="15" customHeight="1" s="94">
      <c r="A119" s="66" t="inlineStr">
        <is>
          <t>U00884</t>
        </is>
      </c>
      <c r="B119" s="66" t="inlineStr">
        <is>
          <t>O0255</t>
        </is>
      </c>
      <c r="C119" s="66" t="n">
        <v>2021</v>
      </c>
      <c r="D119" s="66" t="n">
        <v>6</v>
      </c>
      <c r="E119" s="66" t="n">
        <v>5</v>
      </c>
      <c r="F119" s="66" t="n">
        <v>7</v>
      </c>
      <c r="G119" s="66" t="n">
        <v>3</v>
      </c>
      <c r="H119" s="66" t="n">
        <v>3</v>
      </c>
      <c r="I119" s="66" t="n">
        <v>0</v>
      </c>
      <c r="J119" s="66" t="n">
        <v>1</v>
      </c>
      <c r="K119" s="66" t="n">
        <v>1</v>
      </c>
      <c r="L119" s="66" t="n">
        <v>0</v>
      </c>
      <c r="M119" s="66" t="n">
        <v>0</v>
      </c>
      <c r="N119" s="66" t="n">
        <v>0</v>
      </c>
      <c r="O119" s="66" t="n">
        <v>277.7</v>
      </c>
      <c r="P119" s="66" t="n">
        <v>0</v>
      </c>
      <c r="Q119" s="66" t="n">
        <v>12.906271761</v>
      </c>
      <c r="R119" s="66" t="n">
        <v>50.839579976</v>
      </c>
      <c r="S119" s="66">
        <f>IF(AND(E119&gt;=2,E119&lt;=6,OR(F119=6,F119=7,F119=8),O119&lt;=500),1,0)</f>
        <v/>
      </c>
      <c r="T119" s="178">
        <f>IF(G119=1,Sources!$F$24,IF(G119=2,Sources!$F$25,IF(G119=3,Sources!$F$26,0)))</f>
        <v/>
      </c>
      <c r="U119" s="178">
        <f>T119</f>
        <v/>
      </c>
      <c r="V119" s="66" t="inlineStr">
        <is>
          <t>S01 / S04 / S05</t>
        </is>
      </c>
    </row>
    <row r="120" ht="15" customHeight="1" s="94">
      <c r="A120" s="66" t="inlineStr">
        <is>
          <t>U00886</t>
        </is>
      </c>
      <c r="B120" s="66" t="inlineStr">
        <is>
          <t>O1841</t>
        </is>
      </c>
      <c r="C120" s="66" t="n">
        <v>2021</v>
      </c>
      <c r="D120" s="66" t="n">
        <v>10</v>
      </c>
      <c r="E120" s="66" t="n">
        <v>7</v>
      </c>
      <c r="F120" s="66" t="n">
        <v>11</v>
      </c>
      <c r="G120" s="66" t="n">
        <v>3</v>
      </c>
      <c r="H120" s="66" t="n">
        <v>2</v>
      </c>
      <c r="I120" s="66" t="n">
        <v>0</v>
      </c>
      <c r="J120" s="66" t="n">
        <v>1</v>
      </c>
      <c r="K120" s="66" t="n">
        <v>1</v>
      </c>
      <c r="L120" s="66" t="n">
        <v>0</v>
      </c>
      <c r="M120" s="66" t="n">
        <v>0</v>
      </c>
      <c r="N120" s="66" t="n">
        <v>0</v>
      </c>
      <c r="O120" s="66" t="n">
        <v>183.9</v>
      </c>
      <c r="P120" s="66" t="n">
        <v>11.2</v>
      </c>
      <c r="Q120" s="66" t="n">
        <v>12.2777836180001</v>
      </c>
      <c r="R120" s="66" t="n">
        <v>51.318994795</v>
      </c>
      <c r="S120" s="66">
        <f>IF(AND(E120&gt;=2,E120&lt;=6,OR(F120=6,F120=7,F120=8),O120&lt;=500),1,0)</f>
        <v/>
      </c>
      <c r="T120" s="178">
        <f>IF(G120=1,Sources!$F$24,IF(G120=2,Sources!$F$25,IF(G120=3,Sources!$F$26,0)))</f>
        <v/>
      </c>
      <c r="U120" s="178">
        <f>T120</f>
        <v/>
      </c>
      <c r="V120" s="66" t="inlineStr">
        <is>
          <t>S01 / S04 / S05</t>
        </is>
      </c>
    </row>
    <row r="121" ht="15" customHeight="1" s="94">
      <c r="A121" s="66" t="inlineStr">
        <is>
          <t>U00887</t>
        </is>
      </c>
      <c r="B121" s="66" t="inlineStr">
        <is>
          <t>O1524</t>
        </is>
      </c>
      <c r="C121" s="66" t="n">
        <v>2021</v>
      </c>
      <c r="D121" s="66" t="n">
        <v>7</v>
      </c>
      <c r="E121" s="66" t="n">
        <v>4</v>
      </c>
      <c r="F121" s="66" t="n">
        <v>15</v>
      </c>
      <c r="G121" s="66" t="n">
        <v>2</v>
      </c>
      <c r="H121" s="66" t="n">
        <v>3</v>
      </c>
      <c r="I121" s="66" t="n">
        <v>0</v>
      </c>
      <c r="J121" s="66" t="n">
        <v>1</v>
      </c>
      <c r="K121" s="66" t="n">
        <v>1</v>
      </c>
      <c r="L121" s="66" t="n">
        <v>0</v>
      </c>
      <c r="M121" s="66" t="n">
        <v>0</v>
      </c>
      <c r="N121" s="66" t="n">
        <v>0</v>
      </c>
      <c r="O121" s="66" t="n">
        <v>206.5</v>
      </c>
      <c r="P121" s="66" t="n">
        <v>22.4</v>
      </c>
      <c r="Q121" s="66" t="n">
        <v>12.392595425</v>
      </c>
      <c r="R121" s="66" t="n">
        <v>51.3338884130001</v>
      </c>
      <c r="S121" s="66">
        <f>IF(AND(E121&gt;=2,E121&lt;=6,OR(F121=6,F121=7,F121=8),O121&lt;=500),1,0)</f>
        <v/>
      </c>
      <c r="T121" s="178">
        <f>IF(G121=1,Sources!$F$24,IF(G121=2,Sources!$F$25,IF(G121=3,Sources!$F$26,0)))</f>
        <v/>
      </c>
      <c r="U121" s="178">
        <f>T121</f>
        <v/>
      </c>
      <c r="V121" s="66" t="inlineStr">
        <is>
          <t>S01 / S04 / S05</t>
        </is>
      </c>
    </row>
    <row r="122" ht="15" customHeight="1" s="94">
      <c r="A122" s="66" t="inlineStr">
        <is>
          <t>U00894</t>
        </is>
      </c>
      <c r="B122" s="66" t="inlineStr">
        <is>
          <t>O0770</t>
        </is>
      </c>
      <c r="C122" s="66" t="n">
        <v>2021</v>
      </c>
      <c r="D122" s="66" t="n">
        <v>7</v>
      </c>
      <c r="E122" s="66" t="n">
        <v>7</v>
      </c>
      <c r="F122" s="66" t="n">
        <v>17</v>
      </c>
      <c r="G122" s="66" t="n">
        <v>2</v>
      </c>
      <c r="H122" s="66" t="n">
        <v>1</v>
      </c>
      <c r="I122" s="66" t="n">
        <v>0</v>
      </c>
      <c r="J122" s="66" t="n">
        <v>1</v>
      </c>
      <c r="K122" s="66" t="n">
        <v>0</v>
      </c>
      <c r="L122" s="66" t="n">
        <v>0</v>
      </c>
      <c r="M122" s="66" t="n">
        <v>0</v>
      </c>
      <c r="N122" s="66" t="n">
        <v>0</v>
      </c>
      <c r="O122" s="66" t="n">
        <v>206.6</v>
      </c>
      <c r="P122" s="66" t="n">
        <v>8.699999999999999</v>
      </c>
      <c r="Q122" s="66" t="n">
        <v>13.73756173</v>
      </c>
      <c r="R122" s="66" t="n">
        <v>51.0872953470001</v>
      </c>
      <c r="S122" s="66">
        <f>IF(AND(E122&gt;=2,E122&lt;=6,OR(F122=6,F122=7,F122=8),O122&lt;=500),1,0)</f>
        <v/>
      </c>
      <c r="T122" s="178">
        <f>IF(G122=1,Sources!$F$24,IF(G122=2,Sources!$F$25,IF(G122=3,Sources!$F$26,0)))</f>
        <v/>
      </c>
      <c r="U122" s="178">
        <f>T122</f>
        <v/>
      </c>
      <c r="V122" s="66" t="inlineStr">
        <is>
          <t>S01 / S04 / S05</t>
        </is>
      </c>
    </row>
    <row r="123" ht="15" customHeight="1" s="94">
      <c r="A123" s="66" t="inlineStr">
        <is>
          <t>U00901</t>
        </is>
      </c>
      <c r="B123" s="66" t="inlineStr">
        <is>
          <t>O1524</t>
        </is>
      </c>
      <c r="C123" s="66" t="n">
        <v>2021</v>
      </c>
      <c r="D123" s="66" t="n">
        <v>8</v>
      </c>
      <c r="E123" s="66" t="n">
        <v>4</v>
      </c>
      <c r="F123" s="66" t="n">
        <v>12</v>
      </c>
      <c r="G123" s="66" t="n">
        <v>3</v>
      </c>
      <c r="H123" s="66" t="n">
        <v>3</v>
      </c>
      <c r="I123" s="66" t="n">
        <v>0</v>
      </c>
      <c r="J123" s="66" t="n">
        <v>1</v>
      </c>
      <c r="K123" s="66" t="n">
        <v>1</v>
      </c>
      <c r="L123" s="66" t="n">
        <v>0</v>
      </c>
      <c r="M123" s="66" t="n">
        <v>0</v>
      </c>
      <c r="N123" s="66" t="n">
        <v>0</v>
      </c>
      <c r="O123" s="66" t="n">
        <v>184.4</v>
      </c>
      <c r="P123" s="66" t="n">
        <v>5.8</v>
      </c>
      <c r="Q123" s="66" t="n">
        <v>12.392621992</v>
      </c>
      <c r="R123" s="66" t="n">
        <v>51.334130821</v>
      </c>
      <c r="S123" s="66">
        <f>IF(AND(E123&gt;=2,E123&lt;=6,OR(F123=6,F123=7,F123=8),O123&lt;=500),1,0)</f>
        <v/>
      </c>
      <c r="T123" s="178">
        <f>IF(G123=1,Sources!$F$24,IF(G123=2,Sources!$F$25,IF(G123=3,Sources!$F$26,0)))</f>
        <v/>
      </c>
      <c r="U123" s="178">
        <f>T123</f>
        <v/>
      </c>
      <c r="V123" s="66" t="inlineStr">
        <is>
          <t>S01 / S04 / S05</t>
        </is>
      </c>
    </row>
    <row r="124" ht="15" customHeight="1" s="94">
      <c r="A124" s="66" t="inlineStr">
        <is>
          <t>U00922</t>
        </is>
      </c>
      <c r="B124" s="66" t="inlineStr">
        <is>
          <t>O0795</t>
        </is>
      </c>
      <c r="C124" s="66" t="n">
        <v>2021</v>
      </c>
      <c r="D124" s="66" t="n">
        <v>6</v>
      </c>
      <c r="E124" s="66" t="n">
        <v>5</v>
      </c>
      <c r="F124" s="66" t="n">
        <v>7</v>
      </c>
      <c r="G124" s="66" t="n">
        <v>3</v>
      </c>
      <c r="H124" s="66" t="n">
        <v>2</v>
      </c>
      <c r="I124" s="66" t="n">
        <v>0</v>
      </c>
      <c r="J124" s="66" t="n">
        <v>1</v>
      </c>
      <c r="K124" s="66" t="n">
        <v>1</v>
      </c>
      <c r="L124" s="66" t="n">
        <v>0</v>
      </c>
      <c r="M124" s="66" t="n">
        <v>0</v>
      </c>
      <c r="N124" s="66" t="n">
        <v>0</v>
      </c>
      <c r="O124" s="66" t="n">
        <v>189.9</v>
      </c>
      <c r="P124" s="66" t="n">
        <v>0</v>
      </c>
      <c r="Q124" s="66" t="n">
        <v>13.854942211</v>
      </c>
      <c r="R124" s="66" t="n">
        <v>51.0618483750001</v>
      </c>
      <c r="S124" s="66">
        <f>IF(AND(E124&gt;=2,E124&lt;=6,OR(F124=6,F124=7,F124=8),O124&lt;=500),1,0)</f>
        <v/>
      </c>
      <c r="T124" s="178">
        <f>IF(G124=1,Sources!$F$24,IF(G124=2,Sources!$F$25,IF(G124=3,Sources!$F$26,0)))</f>
        <v/>
      </c>
      <c r="U124" s="178">
        <f>T124</f>
        <v/>
      </c>
      <c r="V124" s="66" t="inlineStr">
        <is>
          <t>S01 / S04 / S05</t>
        </is>
      </c>
    </row>
    <row r="125" ht="15" customHeight="1" s="94">
      <c r="A125" s="66" t="inlineStr">
        <is>
          <t>U00928</t>
        </is>
      </c>
      <c r="B125" s="66" t="inlineStr">
        <is>
          <t>O0859</t>
        </is>
      </c>
      <c r="C125" s="66" t="n">
        <v>2021</v>
      </c>
      <c r="D125" s="66" t="n">
        <v>9</v>
      </c>
      <c r="E125" s="66" t="n">
        <v>5</v>
      </c>
      <c r="F125" s="66" t="n">
        <v>15</v>
      </c>
      <c r="G125" s="66" t="n">
        <v>3</v>
      </c>
      <c r="H125" s="66" t="n">
        <v>2</v>
      </c>
      <c r="I125" s="66" t="n">
        <v>0</v>
      </c>
      <c r="J125" s="66" t="n">
        <v>0</v>
      </c>
      <c r="K125" s="66" t="n">
        <v>1</v>
      </c>
      <c r="L125" s="66" t="n">
        <v>0</v>
      </c>
      <c r="M125" s="66" t="n">
        <v>0</v>
      </c>
      <c r="N125" s="66" t="n">
        <v>1</v>
      </c>
      <c r="O125" s="66" t="n">
        <v>199.2</v>
      </c>
      <c r="P125" s="66" t="n">
        <v>1.5</v>
      </c>
      <c r="Q125" s="66" t="n">
        <v>13.703546252</v>
      </c>
      <c r="R125" s="66" t="n">
        <v>51.0346075950001</v>
      </c>
      <c r="S125" s="66">
        <f>IF(AND(E125&gt;=2,E125&lt;=6,OR(F125=6,F125=7,F125=8),O125&lt;=500),1,0)</f>
        <v/>
      </c>
      <c r="T125" s="178">
        <f>IF(G125=1,Sources!$F$24,IF(G125=2,Sources!$F$25,IF(G125=3,Sources!$F$26,0)))</f>
        <v/>
      </c>
      <c r="U125" s="178">
        <f>T125</f>
        <v/>
      </c>
      <c r="V125" s="66" t="inlineStr">
        <is>
          <t>S01 / S04 / S05</t>
        </is>
      </c>
    </row>
    <row r="126" ht="15" customHeight="1" s="94">
      <c r="A126" s="66" t="inlineStr">
        <is>
          <t>U00941</t>
        </is>
      </c>
      <c r="B126" s="66" t="inlineStr">
        <is>
          <t>O0694</t>
        </is>
      </c>
      <c r="C126" s="66" t="n">
        <v>2021</v>
      </c>
      <c r="D126" s="66" t="n">
        <v>9</v>
      </c>
      <c r="E126" s="66" t="n">
        <v>6</v>
      </c>
      <c r="F126" s="66" t="n">
        <v>19</v>
      </c>
      <c r="G126" s="66" t="n">
        <v>3</v>
      </c>
      <c r="H126" s="66" t="n">
        <v>2</v>
      </c>
      <c r="I126" s="66" t="n">
        <v>0</v>
      </c>
      <c r="J126" s="66" t="n">
        <v>0</v>
      </c>
      <c r="K126" s="66" t="n">
        <v>1</v>
      </c>
      <c r="L126" s="66" t="n">
        <v>1</v>
      </c>
      <c r="M126" s="66" t="n">
        <v>0</v>
      </c>
      <c r="N126" s="66" t="n">
        <v>0</v>
      </c>
      <c r="O126" s="66" t="n">
        <v>347.9</v>
      </c>
      <c r="P126" s="66" t="n">
        <v>13.9</v>
      </c>
      <c r="Q126" s="66" t="n">
        <v>13.733364013</v>
      </c>
      <c r="R126" s="66" t="n">
        <v>51.0389247510001</v>
      </c>
      <c r="S126" s="66">
        <f>IF(AND(E126&gt;=2,E126&lt;=6,OR(F126=6,F126=7,F126=8),O126&lt;=500),1,0)</f>
        <v/>
      </c>
      <c r="T126" s="178">
        <f>IF(G126=1,Sources!$F$24,IF(G126=2,Sources!$F$25,IF(G126=3,Sources!$F$26,0)))</f>
        <v/>
      </c>
      <c r="U126" s="178">
        <f>T126</f>
        <v/>
      </c>
      <c r="V126" s="66" t="inlineStr">
        <is>
          <t>S01 / S04 / S05</t>
        </is>
      </c>
    </row>
    <row r="127" ht="15" customHeight="1" s="94">
      <c r="A127" s="66" t="inlineStr">
        <is>
          <t>U00945</t>
        </is>
      </c>
      <c r="B127" s="66" t="inlineStr">
        <is>
          <t>O1467</t>
        </is>
      </c>
      <c r="C127" s="66" t="n">
        <v>2021</v>
      </c>
      <c r="D127" s="66" t="n">
        <v>6</v>
      </c>
      <c r="E127" s="66" t="n">
        <v>5</v>
      </c>
      <c r="F127" s="66" t="n">
        <v>20</v>
      </c>
      <c r="G127" s="66" t="n">
        <v>3</v>
      </c>
      <c r="H127" s="66" t="n">
        <v>1</v>
      </c>
      <c r="I127" s="66" t="n">
        <v>0</v>
      </c>
      <c r="J127" s="66" t="n">
        <v>0</v>
      </c>
      <c r="K127" s="66" t="n">
        <v>0</v>
      </c>
      <c r="L127" s="66" t="n">
        <v>1</v>
      </c>
      <c r="M127" s="66" t="n">
        <v>0</v>
      </c>
      <c r="N127" s="66" t="n">
        <v>0</v>
      </c>
      <c r="O127" s="66" t="n">
        <v>284.7</v>
      </c>
      <c r="P127" s="66" t="n">
        <v>19.5</v>
      </c>
      <c r="Q127" s="66" t="n">
        <v>12.3920754260001</v>
      </c>
      <c r="R127" s="66" t="n">
        <v>51.3464950800001</v>
      </c>
      <c r="S127" s="66">
        <f>IF(AND(E127&gt;=2,E127&lt;=6,OR(F127=6,F127=7,F127=8),O127&lt;=500),1,0)</f>
        <v/>
      </c>
      <c r="T127" s="178">
        <f>IF(G127=1,Sources!$F$24,IF(G127=2,Sources!$F$25,IF(G127=3,Sources!$F$26,0)))</f>
        <v/>
      </c>
      <c r="U127" s="178">
        <f>T127</f>
        <v/>
      </c>
      <c r="V127" s="66" t="inlineStr">
        <is>
          <t>S01 / S04 / S05</t>
        </is>
      </c>
    </row>
    <row r="128" ht="15" customHeight="1" s="94">
      <c r="A128" s="66" t="inlineStr">
        <is>
          <t>U00946</t>
        </is>
      </c>
      <c r="B128" s="66" t="inlineStr">
        <is>
          <t>O0172</t>
        </is>
      </c>
      <c r="C128" s="66" t="n">
        <v>2021</v>
      </c>
      <c r="D128" s="66" t="n">
        <v>9</v>
      </c>
      <c r="E128" s="66" t="n">
        <v>1</v>
      </c>
      <c r="F128" s="66" t="n">
        <v>18</v>
      </c>
      <c r="G128" s="66" t="n">
        <v>3</v>
      </c>
      <c r="H128" s="66" t="n">
        <v>2</v>
      </c>
      <c r="I128" s="66" t="n">
        <v>1</v>
      </c>
      <c r="J128" s="66" t="n">
        <v>0</v>
      </c>
      <c r="K128" s="66" t="n">
        <v>1</v>
      </c>
      <c r="L128" s="66" t="n">
        <v>0</v>
      </c>
      <c r="M128" s="66" t="n">
        <v>0</v>
      </c>
      <c r="N128" s="66" t="n">
        <v>0</v>
      </c>
      <c r="O128" s="66" t="n">
        <v>327.9</v>
      </c>
      <c r="P128" s="66" t="n">
        <v>5.6</v>
      </c>
      <c r="Q128" s="66" t="n">
        <v>12.9265404820001</v>
      </c>
      <c r="R128" s="66" t="n">
        <v>50.8338172320001</v>
      </c>
      <c r="S128" s="66">
        <f>IF(AND(E128&gt;=2,E128&lt;=6,OR(F128=6,F128=7,F128=8),O128&lt;=500),1,0)</f>
        <v/>
      </c>
      <c r="T128" s="178">
        <f>IF(G128=1,Sources!$F$24,IF(G128=2,Sources!$F$25,IF(G128=3,Sources!$F$26,0)))</f>
        <v/>
      </c>
      <c r="U128" s="178">
        <f>T128</f>
        <v/>
      </c>
      <c r="V128" s="66" t="inlineStr">
        <is>
          <t>S01 / S04 / S05</t>
        </is>
      </c>
    </row>
    <row r="129" ht="15" customHeight="1" s="94">
      <c r="A129" s="66" t="inlineStr">
        <is>
          <t>U00949</t>
        </is>
      </c>
      <c r="B129" s="66" t="inlineStr">
        <is>
          <t>O1469</t>
        </is>
      </c>
      <c r="C129" s="66" t="n">
        <v>2021</v>
      </c>
      <c r="D129" s="66" t="n">
        <v>8</v>
      </c>
      <c r="E129" s="66" t="n">
        <v>7</v>
      </c>
      <c r="F129" s="66" t="n">
        <v>3</v>
      </c>
      <c r="G129" s="66" t="n">
        <v>3</v>
      </c>
      <c r="H129" s="66" t="n">
        <v>1</v>
      </c>
      <c r="I129" s="66" t="n">
        <v>0</v>
      </c>
      <c r="J129" s="66" t="n">
        <v>1</v>
      </c>
      <c r="K129" s="66" t="n">
        <v>0</v>
      </c>
      <c r="L129" s="66" t="n">
        <v>0</v>
      </c>
      <c r="M129" s="66" t="n">
        <v>0</v>
      </c>
      <c r="N129" s="66" t="n">
        <v>0</v>
      </c>
      <c r="O129" s="66" t="n">
        <v>408.9</v>
      </c>
      <c r="P129" s="66" t="n">
        <v>5.8</v>
      </c>
      <c r="Q129" s="66" t="n">
        <v>12.392625084</v>
      </c>
      <c r="R129" s="66" t="n">
        <v>51.3484652760001</v>
      </c>
      <c r="S129" s="66">
        <f>IF(AND(E129&gt;=2,E129&lt;=6,OR(F129=6,F129=7,F129=8),O129&lt;=500),1,0)</f>
        <v/>
      </c>
      <c r="T129" s="178">
        <f>IF(G129=1,Sources!$F$24,IF(G129=2,Sources!$F$25,IF(G129=3,Sources!$F$26,0)))</f>
        <v/>
      </c>
      <c r="U129" s="178">
        <f>T129</f>
        <v/>
      </c>
      <c r="V129" s="66" t="inlineStr">
        <is>
          <t>S01 / S04 / S05</t>
        </is>
      </c>
    </row>
    <row r="130" ht="15" customHeight="1" s="94">
      <c r="A130" s="66" t="inlineStr">
        <is>
          <t>U00950</t>
        </is>
      </c>
      <c r="B130" s="66" t="inlineStr">
        <is>
          <t>O0380</t>
        </is>
      </c>
      <c r="C130" s="66" t="n">
        <v>2021</v>
      </c>
      <c r="D130" s="66" t="n">
        <v>9</v>
      </c>
      <c r="E130" s="66" t="n">
        <v>3</v>
      </c>
      <c r="F130" s="66" t="n">
        <v>13</v>
      </c>
      <c r="G130" s="66" t="n">
        <v>3</v>
      </c>
      <c r="H130" s="66" t="n">
        <v>2</v>
      </c>
      <c r="I130" s="66" t="n">
        <v>0</v>
      </c>
      <c r="J130" s="66" t="n">
        <v>0</v>
      </c>
      <c r="K130" s="66" t="n">
        <v>0</v>
      </c>
      <c r="L130" s="66" t="n">
        <v>0</v>
      </c>
      <c r="M130" s="66" t="n">
        <v>0</v>
      </c>
      <c r="N130" s="66" t="n">
        <v>1</v>
      </c>
      <c r="O130" s="66" t="n">
        <v>444.8</v>
      </c>
      <c r="P130" s="66" t="n">
        <v>11.1</v>
      </c>
      <c r="Q130" s="66" t="n">
        <v>13.7393085300001</v>
      </c>
      <c r="R130" s="66" t="n">
        <v>51.0738623870001</v>
      </c>
      <c r="S130" s="66">
        <f>IF(AND(E130&gt;=2,E130&lt;=6,OR(F130=6,F130=7,F130=8),O130&lt;=500),1,0)</f>
        <v/>
      </c>
      <c r="T130" s="178">
        <f>IF(G130=1,Sources!$F$24,IF(G130=2,Sources!$F$25,IF(G130=3,Sources!$F$26,0)))</f>
        <v/>
      </c>
      <c r="U130" s="178">
        <f>T130</f>
        <v/>
      </c>
      <c r="V130" s="66" t="inlineStr">
        <is>
          <t>S01 / S04 / S05</t>
        </is>
      </c>
    </row>
    <row r="131" ht="15" customHeight="1" s="94">
      <c r="A131" s="66" t="inlineStr">
        <is>
          <t>U00954</t>
        </is>
      </c>
      <c r="B131" s="66" t="inlineStr">
        <is>
          <t>O1163</t>
        </is>
      </c>
      <c r="C131" s="66" t="n">
        <v>2021</v>
      </c>
      <c r="D131" s="66" t="n">
        <v>10</v>
      </c>
      <c r="E131" s="66" t="n">
        <v>3</v>
      </c>
      <c r="F131" s="66" t="n">
        <v>7</v>
      </c>
      <c r="G131" s="66" t="n">
        <v>3</v>
      </c>
      <c r="H131" s="66" t="n">
        <v>2</v>
      </c>
      <c r="I131" s="66" t="n">
        <v>0</v>
      </c>
      <c r="J131" s="66" t="n">
        <v>1</v>
      </c>
      <c r="K131" s="66" t="n">
        <v>0</v>
      </c>
      <c r="L131" s="66" t="n">
        <v>0</v>
      </c>
      <c r="M131" s="66" t="n">
        <v>0</v>
      </c>
      <c r="N131" s="66" t="n">
        <v>1</v>
      </c>
      <c r="O131" s="66" t="n">
        <v>242.5</v>
      </c>
      <c r="P131" s="66" t="n">
        <v>0</v>
      </c>
      <c r="Q131" s="66" t="n">
        <v>14.9740885460001</v>
      </c>
      <c r="R131" s="66" t="n">
        <v>51.1614454480001</v>
      </c>
      <c r="S131" s="66">
        <f>IF(AND(E131&gt;=2,E131&lt;=6,OR(F131=6,F131=7,F131=8),O131&lt;=500),1,0)</f>
        <v/>
      </c>
      <c r="T131" s="178">
        <f>IF(G131=1,Sources!$F$24,IF(G131=2,Sources!$F$25,IF(G131=3,Sources!$F$26,0)))</f>
        <v/>
      </c>
      <c r="U131" s="178">
        <f>T131</f>
        <v/>
      </c>
      <c r="V131" s="66" t="inlineStr">
        <is>
          <t>S01 / S04 / S05</t>
        </is>
      </c>
    </row>
    <row r="132" ht="15" customHeight="1" s="94">
      <c r="A132" s="66" t="inlineStr">
        <is>
          <t>U00961</t>
        </is>
      </c>
      <c r="B132" s="66" t="inlineStr">
        <is>
          <t>O2015</t>
        </is>
      </c>
      <c r="C132" s="66" t="n">
        <v>2021</v>
      </c>
      <c r="D132" s="66" t="n">
        <v>8</v>
      </c>
      <c r="E132" s="66" t="n">
        <v>1</v>
      </c>
      <c r="F132" s="66" t="n">
        <v>18</v>
      </c>
      <c r="G132" s="66" t="n">
        <v>3</v>
      </c>
      <c r="H132" s="66" t="n">
        <v>2</v>
      </c>
      <c r="I132" s="66" t="n">
        <v>0</v>
      </c>
      <c r="J132" s="66" t="n">
        <v>1</v>
      </c>
      <c r="K132" s="66" t="n">
        <v>1</v>
      </c>
      <c r="L132" s="66" t="n">
        <v>0</v>
      </c>
      <c r="M132" s="66" t="n">
        <v>0</v>
      </c>
      <c r="N132" s="66" t="n">
        <v>0</v>
      </c>
      <c r="O132" s="66" t="n">
        <v>166.5</v>
      </c>
      <c r="P132" s="66" t="n">
        <v>0.5</v>
      </c>
      <c r="Q132" s="66" t="n">
        <v>13.9344632850001</v>
      </c>
      <c r="R132" s="66" t="n">
        <v>50.967405232</v>
      </c>
      <c r="S132" s="66">
        <f>IF(AND(E132&gt;=2,E132&lt;=6,OR(F132=6,F132=7,F132=8),O132&lt;=500),1,0)</f>
        <v/>
      </c>
      <c r="T132" s="178">
        <f>IF(G132=1,Sources!$F$24,IF(G132=2,Sources!$F$25,IF(G132=3,Sources!$F$26,0)))</f>
        <v/>
      </c>
      <c r="U132" s="178">
        <f>T132</f>
        <v/>
      </c>
      <c r="V132" s="66" t="inlineStr">
        <is>
          <t>S01 / S04 / S05</t>
        </is>
      </c>
    </row>
    <row r="133" ht="15" customHeight="1" s="94">
      <c r="A133" s="66" t="inlineStr">
        <is>
          <t>U00968</t>
        </is>
      </c>
      <c r="B133" s="66" t="inlineStr">
        <is>
          <t>O0661</t>
        </is>
      </c>
      <c r="C133" s="66" t="n">
        <v>2021</v>
      </c>
      <c r="D133" s="66" t="n">
        <v>9</v>
      </c>
      <c r="E133" s="66" t="n">
        <v>4</v>
      </c>
      <c r="F133" s="66" t="n">
        <v>18</v>
      </c>
      <c r="G133" s="66" t="n">
        <v>3</v>
      </c>
      <c r="H133" s="66" t="n">
        <v>6</v>
      </c>
      <c r="I133" s="66" t="n">
        <v>0</v>
      </c>
      <c r="J133" s="66" t="n">
        <v>0</v>
      </c>
      <c r="K133" s="66" t="n">
        <v>1</v>
      </c>
      <c r="L133" s="66" t="n">
        <v>0</v>
      </c>
      <c r="M133" s="66" t="n">
        <v>0</v>
      </c>
      <c r="N133" s="66" t="n">
        <v>0</v>
      </c>
      <c r="O133" s="66" t="n">
        <v>208.4</v>
      </c>
      <c r="P133" s="66" t="n">
        <v>23.2</v>
      </c>
      <c r="Q133" s="66" t="n">
        <v>13.763008504</v>
      </c>
      <c r="R133" s="66" t="n">
        <v>51.0643358420001</v>
      </c>
      <c r="S133" s="66">
        <f>IF(AND(E133&gt;=2,E133&lt;=6,OR(F133=6,F133=7,F133=8),O133&lt;=500),1,0)</f>
        <v/>
      </c>
      <c r="T133" s="178">
        <f>IF(G133=1,Sources!$F$24,IF(G133=2,Sources!$F$25,IF(G133=3,Sources!$F$26,0)))</f>
        <v/>
      </c>
      <c r="U133" s="178">
        <f>T133</f>
        <v/>
      </c>
      <c r="V133" s="66" t="inlineStr">
        <is>
          <t>S01 / S04 / S05</t>
        </is>
      </c>
    </row>
    <row r="134" ht="15" customHeight="1" s="94">
      <c r="A134" s="66" t="inlineStr">
        <is>
          <t>U01015</t>
        </is>
      </c>
      <c r="B134" s="66" t="inlineStr">
        <is>
          <t>O1467</t>
        </is>
      </c>
      <c r="C134" s="66" t="n">
        <v>2021</v>
      </c>
      <c r="D134" s="66" t="n">
        <v>10</v>
      </c>
      <c r="E134" s="66" t="n">
        <v>6</v>
      </c>
      <c r="F134" s="66" t="n">
        <v>10</v>
      </c>
      <c r="G134" s="66" t="n">
        <v>3</v>
      </c>
      <c r="H134" s="66" t="n">
        <v>3</v>
      </c>
      <c r="I134" s="66" t="n">
        <v>0</v>
      </c>
      <c r="J134" s="66" t="n">
        <v>1</v>
      </c>
      <c r="K134" s="66" t="n">
        <v>1</v>
      </c>
      <c r="L134" s="66" t="n">
        <v>0</v>
      </c>
      <c r="M134" s="66" t="n">
        <v>0</v>
      </c>
      <c r="N134" s="66" t="n">
        <v>0</v>
      </c>
      <c r="O134" s="66" t="n">
        <v>283.2</v>
      </c>
      <c r="P134" s="66" t="n">
        <v>17.2</v>
      </c>
      <c r="Q134" s="66" t="n">
        <v>12.392081831</v>
      </c>
      <c r="R134" s="66" t="n">
        <v>51.3464737620001</v>
      </c>
      <c r="S134" s="66">
        <f>IF(AND(E134&gt;=2,E134&lt;=6,OR(F134=6,F134=7,F134=8),O134&lt;=500),1,0)</f>
        <v/>
      </c>
      <c r="T134" s="178">
        <f>IF(G134=1,Sources!$F$24,IF(G134=2,Sources!$F$25,IF(G134=3,Sources!$F$26,0)))</f>
        <v/>
      </c>
      <c r="U134" s="178">
        <f>T134</f>
        <v/>
      </c>
      <c r="V134" s="66" t="inlineStr">
        <is>
          <t>S01 / S04 / S05</t>
        </is>
      </c>
    </row>
    <row r="135" ht="15" customHeight="1" s="94">
      <c r="A135" s="66" t="inlineStr">
        <is>
          <t>U01019</t>
        </is>
      </c>
      <c r="B135" s="66" t="inlineStr">
        <is>
          <t>O0606</t>
        </is>
      </c>
      <c r="C135" s="66" t="n">
        <v>2021</v>
      </c>
      <c r="D135" s="66" t="n">
        <v>9</v>
      </c>
      <c r="E135" s="66" t="n">
        <v>6</v>
      </c>
      <c r="F135" s="66" t="n">
        <v>17</v>
      </c>
      <c r="G135" s="66" t="n">
        <v>3</v>
      </c>
      <c r="H135" s="66" t="n">
        <v>6</v>
      </c>
      <c r="I135" s="66" t="n">
        <v>0</v>
      </c>
      <c r="J135" s="66" t="n">
        <v>1</v>
      </c>
      <c r="K135" s="66" t="n">
        <v>0</v>
      </c>
      <c r="L135" s="66" t="n">
        <v>0</v>
      </c>
      <c r="M135" s="66" t="n">
        <v>0</v>
      </c>
      <c r="N135" s="66" t="n">
        <v>1</v>
      </c>
      <c r="O135" s="66" t="n">
        <v>254</v>
      </c>
      <c r="P135" s="66" t="n">
        <v>5.7</v>
      </c>
      <c r="Q135" s="66" t="n">
        <v>13.7382508480001</v>
      </c>
      <c r="R135" s="66" t="n">
        <v>51.0639020050001</v>
      </c>
      <c r="S135" s="66">
        <f>IF(AND(E135&gt;=2,E135&lt;=6,OR(F135=6,F135=7,F135=8),O135&lt;=500),1,0)</f>
        <v/>
      </c>
      <c r="T135" s="178">
        <f>IF(G135=1,Sources!$F$24,IF(G135=2,Sources!$F$25,IF(G135=3,Sources!$F$26,0)))</f>
        <v/>
      </c>
      <c r="U135" s="178">
        <f>T135</f>
        <v/>
      </c>
      <c r="V135" s="66" t="inlineStr">
        <is>
          <t>S01 / S04 / S05</t>
        </is>
      </c>
    </row>
    <row r="136" ht="15" customHeight="1" s="94">
      <c r="A136" s="66" t="inlineStr">
        <is>
          <t>U01037</t>
        </is>
      </c>
      <c r="B136" s="66" t="inlineStr">
        <is>
          <t>O1841</t>
        </is>
      </c>
      <c r="C136" s="66" t="n">
        <v>2021</v>
      </c>
      <c r="D136" s="66" t="n">
        <v>9</v>
      </c>
      <c r="E136" s="66" t="n">
        <v>5</v>
      </c>
      <c r="F136" s="66" t="n">
        <v>11</v>
      </c>
      <c r="G136" s="66" t="n">
        <v>3</v>
      </c>
      <c r="H136" s="66" t="n">
        <v>6</v>
      </c>
      <c r="I136" s="66" t="n">
        <v>0</v>
      </c>
      <c r="J136" s="66" t="n">
        <v>0</v>
      </c>
      <c r="K136" s="66" t="n">
        <v>1</v>
      </c>
      <c r="L136" s="66" t="n">
        <v>0</v>
      </c>
      <c r="M136" s="66" t="n">
        <v>0</v>
      </c>
      <c r="N136" s="66" t="n">
        <v>0</v>
      </c>
      <c r="O136" s="66" t="n">
        <v>180.3</v>
      </c>
      <c r="P136" s="66" t="n">
        <v>1.5</v>
      </c>
      <c r="Q136" s="66" t="n">
        <v>12.2779052620001</v>
      </c>
      <c r="R136" s="66" t="n">
        <v>51.3190543470001</v>
      </c>
      <c r="S136" s="66">
        <f>IF(AND(E136&gt;=2,E136&lt;=6,OR(F136=6,F136=7,F136=8),O136&lt;=500),1,0)</f>
        <v/>
      </c>
      <c r="T136" s="178">
        <f>IF(G136=1,Sources!$F$24,IF(G136=2,Sources!$F$25,IF(G136=3,Sources!$F$26,0)))</f>
        <v/>
      </c>
      <c r="U136" s="178">
        <f>T136</f>
        <v/>
      </c>
      <c r="V136" s="66" t="inlineStr">
        <is>
          <t>S01 / S04 / S05</t>
        </is>
      </c>
    </row>
    <row r="137" ht="15" customHeight="1" s="94">
      <c r="A137" s="66" t="inlineStr">
        <is>
          <t>U01041</t>
        </is>
      </c>
      <c r="B137" s="66" t="inlineStr">
        <is>
          <t>O1003</t>
        </is>
      </c>
      <c r="C137" s="66" t="n">
        <v>2021</v>
      </c>
      <c r="D137" s="66" t="n">
        <v>10</v>
      </c>
      <c r="E137" s="66" t="n">
        <v>7</v>
      </c>
      <c r="F137" s="66" t="n">
        <v>5</v>
      </c>
      <c r="G137" s="66" t="n">
        <v>3</v>
      </c>
      <c r="H137" s="66" t="n">
        <v>4</v>
      </c>
      <c r="I137" s="66" t="n">
        <v>1</v>
      </c>
      <c r="J137" s="66" t="n">
        <v>0</v>
      </c>
      <c r="K137" s="66" t="n">
        <v>1</v>
      </c>
      <c r="L137" s="66" t="n">
        <v>0</v>
      </c>
      <c r="M137" s="66" t="n">
        <v>0</v>
      </c>
      <c r="N137" s="66" t="n">
        <v>0</v>
      </c>
      <c r="O137" s="66" t="n">
        <v>432.5</v>
      </c>
      <c r="P137" s="66" t="n">
        <v>9.1</v>
      </c>
      <c r="Q137" s="66" t="n">
        <v>13.743526565</v>
      </c>
      <c r="R137" s="66" t="n">
        <v>51.0476798720001</v>
      </c>
      <c r="S137" s="66">
        <f>IF(AND(E137&gt;=2,E137&lt;=6,OR(F137=6,F137=7,F137=8),O137&lt;=500),1,0)</f>
        <v/>
      </c>
      <c r="T137" s="178">
        <f>IF(G137=1,Sources!$F$24,IF(G137=2,Sources!$F$25,IF(G137=3,Sources!$F$26,0)))</f>
        <v/>
      </c>
      <c r="U137" s="178">
        <f>T137</f>
        <v/>
      </c>
      <c r="V137" s="66" t="inlineStr">
        <is>
          <t>S01 / S04 / S05</t>
        </is>
      </c>
    </row>
    <row r="138" ht="15" customHeight="1" s="94">
      <c r="A138" s="66" t="inlineStr">
        <is>
          <t>U01042</t>
        </is>
      </c>
      <c r="B138" s="66" t="inlineStr">
        <is>
          <t>O1464</t>
        </is>
      </c>
      <c r="C138" s="66" t="n">
        <v>2021</v>
      </c>
      <c r="D138" s="66" t="n">
        <v>9</v>
      </c>
      <c r="E138" s="66" t="n">
        <v>2</v>
      </c>
      <c r="F138" s="66" t="n">
        <v>6</v>
      </c>
      <c r="G138" s="66" t="n">
        <v>2</v>
      </c>
      <c r="H138" s="66" t="n">
        <v>3</v>
      </c>
      <c r="I138" s="66" t="n">
        <v>0</v>
      </c>
      <c r="J138" s="66" t="n">
        <v>1</v>
      </c>
      <c r="K138" s="66" t="n">
        <v>1</v>
      </c>
      <c r="L138" s="66" t="n">
        <v>0</v>
      </c>
      <c r="M138" s="66" t="n">
        <v>0</v>
      </c>
      <c r="N138" s="66" t="n">
        <v>0</v>
      </c>
      <c r="O138" s="66" t="n">
        <v>427.4</v>
      </c>
      <c r="P138" s="66" t="n">
        <v>1.4</v>
      </c>
      <c r="Q138" s="66" t="n">
        <v>12.389912812</v>
      </c>
      <c r="R138" s="66" t="n">
        <v>51.346562326</v>
      </c>
      <c r="S138" s="66">
        <f>IF(AND(E138&gt;=2,E138&lt;=6,OR(F138=6,F138=7,F138=8),O138&lt;=500),1,0)</f>
        <v/>
      </c>
      <c r="T138" s="178">
        <f>IF(G138=1,Sources!$F$24,IF(G138=2,Sources!$F$25,IF(G138=3,Sources!$F$26,0)))</f>
        <v/>
      </c>
      <c r="U138" s="178">
        <f>T138</f>
        <v/>
      </c>
      <c r="V138" s="66" t="inlineStr">
        <is>
          <t>S01 / S04 / S05</t>
        </is>
      </c>
    </row>
    <row r="139" ht="15" customHeight="1" s="94">
      <c r="A139" s="66" t="inlineStr">
        <is>
          <t>U01051</t>
        </is>
      </c>
      <c r="B139" s="66" t="inlineStr">
        <is>
          <t>O0608</t>
        </is>
      </c>
      <c r="C139" s="66" t="n">
        <v>2021</v>
      </c>
      <c r="D139" s="66" t="n">
        <v>8</v>
      </c>
      <c r="E139" s="66" t="n">
        <v>4</v>
      </c>
      <c r="F139" s="66" t="n">
        <v>20</v>
      </c>
      <c r="G139" s="66" t="n">
        <v>3</v>
      </c>
      <c r="H139" s="66" t="n">
        <v>6</v>
      </c>
      <c r="I139" s="66" t="n">
        <v>0</v>
      </c>
      <c r="J139" s="66" t="n">
        <v>0</v>
      </c>
      <c r="K139" s="66" t="n">
        <v>1</v>
      </c>
      <c r="L139" s="66" t="n">
        <v>1</v>
      </c>
      <c r="M139" s="66" t="n">
        <v>0</v>
      </c>
      <c r="N139" s="66" t="n">
        <v>0</v>
      </c>
      <c r="O139" s="66" t="n">
        <v>98.3</v>
      </c>
      <c r="P139" s="66" t="n">
        <v>19.2</v>
      </c>
      <c r="Q139" s="66" t="n">
        <v>13.7404166530001</v>
      </c>
      <c r="R139" s="66" t="n">
        <v>51.0647253750001</v>
      </c>
      <c r="S139" s="66">
        <f>IF(AND(E139&gt;=2,E139&lt;=6,OR(F139=6,F139=7,F139=8),O139&lt;=500),1,0)</f>
        <v/>
      </c>
      <c r="T139" s="178">
        <f>IF(G139=1,Sources!$F$24,IF(G139=2,Sources!$F$25,IF(G139=3,Sources!$F$26,0)))</f>
        <v/>
      </c>
      <c r="U139" s="178">
        <f>T139</f>
        <v/>
      </c>
      <c r="V139" s="66" t="inlineStr">
        <is>
          <t>S01 / S04 / S05</t>
        </is>
      </c>
    </row>
    <row r="140" ht="15" customHeight="1" s="94">
      <c r="A140" s="66" t="inlineStr">
        <is>
          <t>U01053</t>
        </is>
      </c>
      <c r="B140" s="66" t="inlineStr">
        <is>
          <t>O0183</t>
        </is>
      </c>
      <c r="C140" s="66" t="n">
        <v>2021</v>
      </c>
      <c r="D140" s="66" t="n">
        <v>8</v>
      </c>
      <c r="E140" s="66" t="n">
        <v>3</v>
      </c>
      <c r="F140" s="66" t="n">
        <v>18</v>
      </c>
      <c r="G140" s="66" t="n">
        <v>3</v>
      </c>
      <c r="H140" s="66" t="n">
        <v>3</v>
      </c>
      <c r="I140" s="66" t="n">
        <v>0</v>
      </c>
      <c r="J140" s="66" t="n">
        <v>0</v>
      </c>
      <c r="K140" s="66" t="n">
        <v>1</v>
      </c>
      <c r="L140" s="66" t="n">
        <v>0</v>
      </c>
      <c r="M140" s="66" t="n">
        <v>0</v>
      </c>
      <c r="N140" s="66" t="n">
        <v>0</v>
      </c>
      <c r="O140" s="66" t="n">
        <v>59.7</v>
      </c>
      <c r="P140" s="66" t="n">
        <v>6.3</v>
      </c>
      <c r="Q140" s="66" t="n">
        <v>12.9070417580001</v>
      </c>
      <c r="R140" s="66" t="n">
        <v>50.8359745270001</v>
      </c>
      <c r="S140" s="66">
        <f>IF(AND(E140&gt;=2,E140&lt;=6,OR(F140=6,F140=7,F140=8),O140&lt;=500),1,0)</f>
        <v/>
      </c>
      <c r="T140" s="178">
        <f>IF(G140=1,Sources!$F$24,IF(G140=2,Sources!$F$25,IF(G140=3,Sources!$F$26,0)))</f>
        <v/>
      </c>
      <c r="U140" s="178">
        <f>T140</f>
        <v/>
      </c>
      <c r="V140" s="66" t="inlineStr">
        <is>
          <t>S01 / S04 / S05</t>
        </is>
      </c>
    </row>
    <row r="141" ht="15" customHeight="1" s="94">
      <c r="A141" s="66" t="inlineStr">
        <is>
          <t>U01055</t>
        </is>
      </c>
      <c r="B141" s="66" t="inlineStr">
        <is>
          <t>O1612</t>
        </is>
      </c>
      <c r="C141" s="66" t="n">
        <v>2021</v>
      </c>
      <c r="D141" s="66" t="n">
        <v>6</v>
      </c>
      <c r="E141" s="66" t="n">
        <v>4</v>
      </c>
      <c r="F141" s="66" t="n">
        <v>17</v>
      </c>
      <c r="G141" s="66" t="n">
        <v>3</v>
      </c>
      <c r="H141" s="66" t="n">
        <v>2</v>
      </c>
      <c r="I141" s="66" t="n">
        <v>0</v>
      </c>
      <c r="J141" s="66" t="n">
        <v>1</v>
      </c>
      <c r="K141" s="66" t="n">
        <v>1</v>
      </c>
      <c r="L141" s="66" t="n">
        <v>0</v>
      </c>
      <c r="M141" s="66" t="n">
        <v>0</v>
      </c>
      <c r="N141" s="66" t="n">
        <v>0</v>
      </c>
      <c r="O141" s="66" t="n">
        <v>87.59999999999999</v>
      </c>
      <c r="P141" s="66" t="n">
        <v>3.7</v>
      </c>
      <c r="Q141" s="66" t="n">
        <v>12.363321382</v>
      </c>
      <c r="R141" s="66" t="n">
        <v>51.3428139740001</v>
      </c>
      <c r="S141" s="66">
        <f>IF(AND(E141&gt;=2,E141&lt;=6,OR(F141=6,F141=7,F141=8),O141&lt;=500),1,0)</f>
        <v/>
      </c>
      <c r="T141" s="178">
        <f>IF(G141=1,Sources!$F$24,IF(G141=2,Sources!$F$25,IF(G141=3,Sources!$F$26,0)))</f>
        <v/>
      </c>
      <c r="U141" s="178">
        <f>T141</f>
        <v/>
      </c>
      <c r="V141" s="66" t="inlineStr">
        <is>
          <t>S01 / S04 / S05</t>
        </is>
      </c>
    </row>
    <row r="142" ht="15" customHeight="1" s="94">
      <c r="A142" s="66" t="inlineStr">
        <is>
          <t>U01056</t>
        </is>
      </c>
      <c r="B142" s="66" t="inlineStr">
        <is>
          <t>O1825</t>
        </is>
      </c>
      <c r="C142" s="66" t="n">
        <v>2021</v>
      </c>
      <c r="D142" s="66" t="n">
        <v>8</v>
      </c>
      <c r="E142" s="66" t="n">
        <v>7</v>
      </c>
      <c r="F142" s="66" t="n">
        <v>16</v>
      </c>
      <c r="G142" s="66" t="n">
        <v>3</v>
      </c>
      <c r="H142" s="66" t="n">
        <v>3</v>
      </c>
      <c r="I142" s="66" t="n">
        <v>0</v>
      </c>
      <c r="J142" s="66" t="n">
        <v>1</v>
      </c>
      <c r="K142" s="66" t="n">
        <v>0</v>
      </c>
      <c r="L142" s="66" t="n">
        <v>0</v>
      </c>
      <c r="M142" s="66" t="n">
        <v>0</v>
      </c>
      <c r="N142" s="66" t="n">
        <v>0</v>
      </c>
      <c r="O142" s="66" t="n">
        <v>471.2</v>
      </c>
      <c r="P142" s="66" t="n">
        <v>10.7</v>
      </c>
      <c r="Q142" s="66" t="n">
        <v>12.342486352</v>
      </c>
      <c r="R142" s="66" t="n">
        <v>51.3384322890001</v>
      </c>
      <c r="S142" s="66">
        <f>IF(AND(E142&gt;=2,E142&lt;=6,OR(F142=6,F142=7,F142=8),O142&lt;=500),1,0)</f>
        <v/>
      </c>
      <c r="T142" s="178">
        <f>IF(G142=1,Sources!$F$24,IF(G142=2,Sources!$F$25,IF(G142=3,Sources!$F$26,0)))</f>
        <v/>
      </c>
      <c r="U142" s="178">
        <f>T142</f>
        <v/>
      </c>
      <c r="V142" s="66" t="inlineStr">
        <is>
          <t>S01 / S04 / S05</t>
        </is>
      </c>
    </row>
    <row r="143" ht="15" customHeight="1" s="94">
      <c r="A143" s="66" t="inlineStr">
        <is>
          <t>U01064</t>
        </is>
      </c>
      <c r="B143" s="66" t="inlineStr">
        <is>
          <t>O1630</t>
        </is>
      </c>
      <c r="C143" s="66" t="n">
        <v>2021</v>
      </c>
      <c r="D143" s="66" t="n">
        <v>9</v>
      </c>
      <c r="E143" s="66" t="n">
        <v>6</v>
      </c>
      <c r="F143" s="66" t="n">
        <v>20</v>
      </c>
      <c r="G143" s="66" t="n">
        <v>3</v>
      </c>
      <c r="H143" s="66" t="n">
        <v>3</v>
      </c>
      <c r="I143" s="66" t="n">
        <v>0</v>
      </c>
      <c r="J143" s="66" t="n">
        <v>0</v>
      </c>
      <c r="K143" s="66" t="n">
        <v>1</v>
      </c>
      <c r="L143" s="66" t="n">
        <v>0</v>
      </c>
      <c r="M143" s="66" t="n">
        <v>0</v>
      </c>
      <c r="N143" s="66" t="n">
        <v>1</v>
      </c>
      <c r="O143" s="66" t="n">
        <v>164.1</v>
      </c>
      <c r="P143" s="66" t="n">
        <v>9.6</v>
      </c>
      <c r="Q143" s="66" t="n">
        <v>12.330095199</v>
      </c>
      <c r="R143" s="66" t="n">
        <v>51.3357415960001</v>
      </c>
      <c r="S143" s="66">
        <f>IF(AND(E143&gt;=2,E143&lt;=6,OR(F143=6,F143=7,F143=8),O143&lt;=500),1,0)</f>
        <v/>
      </c>
      <c r="T143" s="178">
        <f>IF(G143=1,Sources!$F$24,IF(G143=2,Sources!$F$25,IF(G143=3,Sources!$F$26,0)))</f>
        <v/>
      </c>
      <c r="U143" s="178">
        <f>T143</f>
        <v/>
      </c>
      <c r="V143" s="66" t="inlineStr">
        <is>
          <t>S01 / S04 / S05</t>
        </is>
      </c>
    </row>
    <row r="144" ht="15" customHeight="1" s="94">
      <c r="A144" s="66" t="inlineStr">
        <is>
          <t>U01069</t>
        </is>
      </c>
      <c r="B144" s="66" t="inlineStr">
        <is>
          <t>O2089</t>
        </is>
      </c>
      <c r="C144" s="66" t="n">
        <v>2021</v>
      </c>
      <c r="D144" s="66" t="n">
        <v>8</v>
      </c>
      <c r="E144" s="66" t="n">
        <v>1</v>
      </c>
      <c r="F144" s="66" t="n">
        <v>17</v>
      </c>
      <c r="G144" s="66" t="n">
        <v>3</v>
      </c>
      <c r="H144" s="66" t="n">
        <v>1</v>
      </c>
      <c r="I144" s="66" t="n">
        <v>0</v>
      </c>
      <c r="J144" s="66" t="n">
        <v>1</v>
      </c>
      <c r="K144" s="66" t="n">
        <v>0</v>
      </c>
      <c r="L144" s="66" t="n">
        <v>0</v>
      </c>
      <c r="M144" s="66" t="n">
        <v>0</v>
      </c>
      <c r="N144" s="66" t="n">
        <v>0</v>
      </c>
      <c r="O144" s="66" t="n">
        <v>75.7</v>
      </c>
      <c r="P144" s="66" t="n">
        <v>0.8</v>
      </c>
      <c r="Q144" s="66" t="n">
        <v>13.263099132</v>
      </c>
      <c r="R144" s="66" t="n">
        <v>51.31471544</v>
      </c>
      <c r="S144" s="66">
        <f>IF(AND(E144&gt;=2,E144&lt;=6,OR(F144=6,F144=7,F144=8),O144&lt;=500),1,0)</f>
        <v/>
      </c>
      <c r="T144" s="178">
        <f>IF(G144=1,Sources!$F$24,IF(G144=2,Sources!$F$25,IF(G144=3,Sources!$F$26,0)))</f>
        <v/>
      </c>
      <c r="U144" s="178">
        <f>T144</f>
        <v/>
      </c>
      <c r="V144" s="66" t="inlineStr">
        <is>
          <t>S01 / S04 / S05</t>
        </is>
      </c>
    </row>
    <row r="145" ht="15" customHeight="1" s="94">
      <c r="A145" s="66" t="inlineStr">
        <is>
          <t>U01073</t>
        </is>
      </c>
      <c r="B145" s="66" t="inlineStr">
        <is>
          <t>O1448</t>
        </is>
      </c>
      <c r="C145" s="66" t="n">
        <v>2021</v>
      </c>
      <c r="D145" s="66" t="n">
        <v>8</v>
      </c>
      <c r="E145" s="66" t="n">
        <v>4</v>
      </c>
      <c r="F145" s="66" t="n">
        <v>7</v>
      </c>
      <c r="G145" s="66" t="n">
        <v>3</v>
      </c>
      <c r="H145" s="66" t="n">
        <v>2</v>
      </c>
      <c r="I145" s="66" t="n">
        <v>0</v>
      </c>
      <c r="J145" s="66" t="n">
        <v>0</v>
      </c>
      <c r="K145" s="66" t="n">
        <v>1</v>
      </c>
      <c r="L145" s="66" t="n">
        <v>0</v>
      </c>
      <c r="M145" s="66" t="n">
        <v>0</v>
      </c>
      <c r="N145" s="66" t="n">
        <v>0</v>
      </c>
      <c r="O145" s="66" t="n">
        <v>312.4</v>
      </c>
      <c r="P145" s="66" t="n">
        <v>10.2</v>
      </c>
      <c r="Q145" s="66" t="n">
        <v>12.376851281</v>
      </c>
      <c r="R145" s="66" t="n">
        <v>51.3444916720001</v>
      </c>
      <c r="S145" s="66">
        <f>IF(AND(E145&gt;=2,E145&lt;=6,OR(F145=6,F145=7,F145=8),O145&lt;=500),1,0)</f>
        <v/>
      </c>
      <c r="T145" s="178">
        <f>IF(G145=1,Sources!$F$24,IF(G145=2,Sources!$F$25,IF(G145=3,Sources!$F$26,0)))</f>
        <v/>
      </c>
      <c r="U145" s="178">
        <f>T145</f>
        <v/>
      </c>
      <c r="V145" s="66" t="inlineStr">
        <is>
          <t>S01 / S04 / S05</t>
        </is>
      </c>
    </row>
    <row r="146" ht="15" customHeight="1" s="94">
      <c r="A146" s="66" t="inlineStr">
        <is>
          <t>U01076</t>
        </is>
      </c>
      <c r="B146" s="66" t="inlineStr">
        <is>
          <t>O0611</t>
        </is>
      </c>
      <c r="C146" s="66" t="n">
        <v>2021</v>
      </c>
      <c r="D146" s="66" t="n">
        <v>7</v>
      </c>
      <c r="E146" s="66" t="n">
        <v>3</v>
      </c>
      <c r="F146" s="66" t="n">
        <v>8</v>
      </c>
      <c r="G146" s="66" t="n">
        <v>3</v>
      </c>
      <c r="H146" s="66" t="n">
        <v>3</v>
      </c>
      <c r="I146" s="66" t="n">
        <v>0</v>
      </c>
      <c r="J146" s="66" t="n">
        <v>1</v>
      </c>
      <c r="K146" s="66" t="n">
        <v>1</v>
      </c>
      <c r="L146" s="66" t="n">
        <v>0</v>
      </c>
      <c r="M146" s="66" t="n">
        <v>0</v>
      </c>
      <c r="N146" s="66" t="n">
        <v>0</v>
      </c>
      <c r="O146" s="66" t="n">
        <v>28.7</v>
      </c>
      <c r="P146" s="66" t="n">
        <v>2.9</v>
      </c>
      <c r="Q146" s="66" t="n">
        <v>13.7420202060001</v>
      </c>
      <c r="R146" s="66" t="n">
        <v>51.0646752500001</v>
      </c>
      <c r="S146" s="66">
        <f>IF(AND(E146&gt;=2,E146&lt;=6,OR(F146=6,F146=7,F146=8),O146&lt;=500),1,0)</f>
        <v/>
      </c>
      <c r="T146" s="178">
        <f>IF(G146=1,Sources!$F$24,IF(G146=2,Sources!$F$25,IF(G146=3,Sources!$F$26,0)))</f>
        <v/>
      </c>
      <c r="U146" s="178">
        <f>T146</f>
        <v/>
      </c>
      <c r="V146" s="66" t="inlineStr">
        <is>
          <t>S01 / S04 / S05</t>
        </is>
      </c>
    </row>
    <row r="147" ht="15" customHeight="1" s="94">
      <c r="A147" s="66" t="inlineStr">
        <is>
          <t>U01080</t>
        </is>
      </c>
      <c r="B147" s="66" t="inlineStr">
        <is>
          <t>O0606</t>
        </is>
      </c>
      <c r="C147" s="66" t="n">
        <v>2021</v>
      </c>
      <c r="D147" s="66" t="n">
        <v>10</v>
      </c>
      <c r="E147" s="66" t="n">
        <v>7</v>
      </c>
      <c r="F147" s="66" t="n">
        <v>17</v>
      </c>
      <c r="G147" s="66" t="n">
        <v>3</v>
      </c>
      <c r="H147" s="66" t="n">
        <v>2</v>
      </c>
      <c r="I147" s="66" t="n">
        <v>0</v>
      </c>
      <c r="J147" s="66" t="n">
        <v>1</v>
      </c>
      <c r="K147" s="66" t="n">
        <v>1</v>
      </c>
      <c r="L147" s="66" t="n">
        <v>0</v>
      </c>
      <c r="M147" s="66" t="n">
        <v>0</v>
      </c>
      <c r="N147" s="66" t="n">
        <v>0</v>
      </c>
      <c r="O147" s="66" t="n">
        <v>247</v>
      </c>
      <c r="P147" s="66" t="n">
        <v>7.1</v>
      </c>
      <c r="Q147" s="66" t="n">
        <v>13.7383373870001</v>
      </c>
      <c r="R147" s="66" t="n">
        <v>51.0639423980001</v>
      </c>
      <c r="S147" s="66">
        <f>IF(AND(E147&gt;=2,E147&lt;=6,OR(F147=6,F147=7,F147=8),O147&lt;=500),1,0)</f>
        <v/>
      </c>
      <c r="T147" s="178">
        <f>IF(G147=1,Sources!$F$24,IF(G147=2,Sources!$F$25,IF(G147=3,Sources!$F$26,0)))</f>
        <v/>
      </c>
      <c r="U147" s="178">
        <f>T147</f>
        <v/>
      </c>
      <c r="V147" s="66" t="inlineStr">
        <is>
          <t>S01 / S04 / S05</t>
        </is>
      </c>
    </row>
    <row r="148" ht="15" customHeight="1" s="94">
      <c r="A148" s="66" t="inlineStr">
        <is>
          <t>U01082</t>
        </is>
      </c>
      <c r="B148" s="66" t="inlineStr">
        <is>
          <t>O0606</t>
        </is>
      </c>
      <c r="C148" s="66" t="n">
        <v>2021</v>
      </c>
      <c r="D148" s="66" t="n">
        <v>9</v>
      </c>
      <c r="E148" s="66" t="n">
        <v>2</v>
      </c>
      <c r="F148" s="66" t="n">
        <v>17</v>
      </c>
      <c r="G148" s="66" t="n">
        <v>3</v>
      </c>
      <c r="H148" s="66" t="n">
        <v>2</v>
      </c>
      <c r="I148" s="66" t="n">
        <v>0</v>
      </c>
      <c r="J148" s="66" t="n">
        <v>1</v>
      </c>
      <c r="K148" s="66" t="n">
        <v>1</v>
      </c>
      <c r="L148" s="66" t="n">
        <v>0</v>
      </c>
      <c r="M148" s="66" t="n">
        <v>0</v>
      </c>
      <c r="N148" s="66" t="n">
        <v>0</v>
      </c>
      <c r="O148" s="66" t="n">
        <v>251.7</v>
      </c>
      <c r="P148" s="66" t="n">
        <v>4.7</v>
      </c>
      <c r="Q148" s="66" t="n">
        <v>13.738277877</v>
      </c>
      <c r="R148" s="66" t="n">
        <v>51.0639190740001</v>
      </c>
      <c r="S148" s="66">
        <f>IF(AND(E148&gt;=2,E148&lt;=6,OR(F148=6,F148=7,F148=8),O148&lt;=500),1,0)</f>
        <v/>
      </c>
      <c r="T148" s="178">
        <f>IF(G148=1,Sources!$F$24,IF(G148=2,Sources!$F$25,IF(G148=3,Sources!$F$26,0)))</f>
        <v/>
      </c>
      <c r="U148" s="178">
        <f>T148</f>
        <v/>
      </c>
      <c r="V148" s="66" t="inlineStr">
        <is>
          <t>S01 / S04 / S05</t>
        </is>
      </c>
    </row>
    <row r="149" ht="15" customHeight="1" s="94">
      <c r="A149" s="66" t="inlineStr">
        <is>
          <t>U01085</t>
        </is>
      </c>
      <c r="B149" s="66" t="inlineStr">
        <is>
          <t>O0171</t>
        </is>
      </c>
      <c r="C149" s="66" t="n">
        <v>2021</v>
      </c>
      <c r="D149" s="66" t="n">
        <v>8</v>
      </c>
      <c r="E149" s="66" t="n">
        <v>5</v>
      </c>
      <c r="F149" s="66" t="n">
        <v>10</v>
      </c>
      <c r="G149" s="66" t="n">
        <v>3</v>
      </c>
      <c r="H149" s="66" t="n">
        <v>7</v>
      </c>
      <c r="I149" s="66" t="n">
        <v>0</v>
      </c>
      <c r="J149" s="66" t="n">
        <v>0</v>
      </c>
      <c r="K149" s="66" t="n">
        <v>0</v>
      </c>
      <c r="L149" s="66" t="n">
        <v>0</v>
      </c>
      <c r="M149" s="66" t="n">
        <v>0</v>
      </c>
      <c r="N149" s="66" t="n">
        <v>1</v>
      </c>
      <c r="O149" s="66" t="n">
        <v>140.1</v>
      </c>
      <c r="P149" s="66" t="n">
        <v>14.4</v>
      </c>
      <c r="Q149" s="66" t="n">
        <v>12.924358102</v>
      </c>
      <c r="R149" s="66" t="n">
        <v>50.832408023</v>
      </c>
      <c r="S149" s="66">
        <f>IF(AND(E149&gt;=2,E149&lt;=6,OR(F149=6,F149=7,F149=8),O149&lt;=500),1,0)</f>
        <v/>
      </c>
      <c r="T149" s="178">
        <f>IF(G149=1,Sources!$F$24,IF(G149=2,Sources!$F$25,IF(G149=3,Sources!$F$26,0)))</f>
        <v/>
      </c>
      <c r="U149" s="178">
        <f>T149</f>
        <v/>
      </c>
      <c r="V149" s="66" t="inlineStr">
        <is>
          <t>S01 / S04 / S05</t>
        </is>
      </c>
    </row>
    <row r="150" ht="15" customHeight="1" s="94">
      <c r="A150" s="66" t="inlineStr">
        <is>
          <t>U01086</t>
        </is>
      </c>
      <c r="B150" s="66" t="inlineStr">
        <is>
          <t>O2015</t>
        </is>
      </c>
      <c r="C150" s="66" t="n">
        <v>2021</v>
      </c>
      <c r="D150" s="66" t="n">
        <v>7</v>
      </c>
      <c r="E150" s="66" t="n">
        <v>3</v>
      </c>
      <c r="F150" s="66" t="n">
        <v>15</v>
      </c>
      <c r="G150" s="66" t="n">
        <v>3</v>
      </c>
      <c r="H150" s="66" t="n">
        <v>2</v>
      </c>
      <c r="I150" s="66" t="n">
        <v>0</v>
      </c>
      <c r="J150" s="66" t="n">
        <v>1</v>
      </c>
      <c r="K150" s="66" t="n">
        <v>1</v>
      </c>
      <c r="L150" s="66" t="n">
        <v>0</v>
      </c>
      <c r="M150" s="66" t="n">
        <v>0</v>
      </c>
      <c r="N150" s="66" t="n">
        <v>0</v>
      </c>
      <c r="O150" s="66" t="n">
        <v>166.5</v>
      </c>
      <c r="P150" s="66" t="n">
        <v>0.5</v>
      </c>
      <c r="Q150" s="66" t="n">
        <v>13.9344632850001</v>
      </c>
      <c r="R150" s="66" t="n">
        <v>50.967405232</v>
      </c>
      <c r="S150" s="66">
        <f>IF(AND(E150&gt;=2,E150&lt;=6,OR(F150=6,F150=7,F150=8),O150&lt;=500),1,0)</f>
        <v/>
      </c>
      <c r="T150" s="178">
        <f>IF(G150=1,Sources!$F$24,IF(G150=2,Sources!$F$25,IF(G150=3,Sources!$F$26,0)))</f>
        <v/>
      </c>
      <c r="U150" s="178">
        <f>T150</f>
        <v/>
      </c>
      <c r="V150" s="66" t="inlineStr">
        <is>
          <t>S01 / S04 / S05</t>
        </is>
      </c>
    </row>
    <row r="151" ht="15" customHeight="1" s="94">
      <c r="A151" s="66" t="inlineStr">
        <is>
          <t>U01087</t>
        </is>
      </c>
      <c r="B151" s="66" t="inlineStr">
        <is>
          <t>O0878</t>
        </is>
      </c>
      <c r="C151" s="66" t="n">
        <v>2021</v>
      </c>
      <c r="D151" s="66" t="n">
        <v>6</v>
      </c>
      <c r="E151" s="66" t="n">
        <v>6</v>
      </c>
      <c r="F151" s="66" t="n">
        <v>16</v>
      </c>
      <c r="G151" s="66" t="n">
        <v>3</v>
      </c>
      <c r="H151" s="66" t="n">
        <v>6</v>
      </c>
      <c r="I151" s="66" t="n">
        <v>0</v>
      </c>
      <c r="J151" s="66" t="n">
        <v>1</v>
      </c>
      <c r="K151" s="66" t="n">
        <v>1</v>
      </c>
      <c r="L151" s="66" t="n">
        <v>0</v>
      </c>
      <c r="M151" s="66" t="n">
        <v>0</v>
      </c>
      <c r="N151" s="66" t="n">
        <v>0</v>
      </c>
      <c r="O151" s="66" t="n">
        <v>298.5</v>
      </c>
      <c r="P151" s="66" t="n">
        <v>2.2</v>
      </c>
      <c r="Q151" s="66" t="n">
        <v>13.7450868670001</v>
      </c>
      <c r="R151" s="66" t="n">
        <v>51.0495035530001</v>
      </c>
      <c r="S151" s="66">
        <f>IF(AND(E151&gt;=2,E151&lt;=6,OR(F151=6,F151=7,F151=8),O151&lt;=500),1,0)</f>
        <v/>
      </c>
      <c r="T151" s="178">
        <f>IF(G151=1,Sources!$F$24,IF(G151=2,Sources!$F$25,IF(G151=3,Sources!$F$26,0)))</f>
        <v/>
      </c>
      <c r="U151" s="178">
        <f>T151</f>
        <v/>
      </c>
      <c r="V151" s="66" t="inlineStr">
        <is>
          <t>S01 / S04 / S05</t>
        </is>
      </c>
    </row>
    <row r="152" ht="15" customHeight="1" s="94">
      <c r="A152" s="66" t="inlineStr">
        <is>
          <t>U01105</t>
        </is>
      </c>
      <c r="B152" s="66" t="inlineStr">
        <is>
          <t>O1531</t>
        </is>
      </c>
      <c r="C152" s="66" t="n">
        <v>2021</v>
      </c>
      <c r="D152" s="66" t="n">
        <v>8</v>
      </c>
      <c r="E152" s="66" t="n">
        <v>4</v>
      </c>
      <c r="F152" s="66" t="n">
        <v>7</v>
      </c>
      <c r="G152" s="66" t="n">
        <v>3</v>
      </c>
      <c r="H152" s="66" t="n">
        <v>3</v>
      </c>
      <c r="I152" s="66" t="n">
        <v>0</v>
      </c>
      <c r="J152" s="66" t="n">
        <v>0</v>
      </c>
      <c r="K152" s="66" t="n">
        <v>1</v>
      </c>
      <c r="L152" s="66" t="n">
        <v>0</v>
      </c>
      <c r="M152" s="66" t="n">
        <v>0</v>
      </c>
      <c r="N152" s="66" t="n">
        <v>0</v>
      </c>
      <c r="O152" s="66" t="n">
        <v>461.2</v>
      </c>
      <c r="P152" s="66" t="n">
        <v>23.5</v>
      </c>
      <c r="Q152" s="66" t="n">
        <v>12.395019162</v>
      </c>
      <c r="R152" s="66" t="n">
        <v>51.3321367350001</v>
      </c>
      <c r="S152" s="66">
        <f>IF(AND(E152&gt;=2,E152&lt;=6,OR(F152=6,F152=7,F152=8),O152&lt;=500),1,0)</f>
        <v/>
      </c>
      <c r="T152" s="178">
        <f>IF(G152=1,Sources!$F$24,IF(G152=2,Sources!$F$25,IF(G152=3,Sources!$F$26,0)))</f>
        <v/>
      </c>
      <c r="U152" s="178">
        <f>T152</f>
        <v/>
      </c>
      <c r="V152" s="66" t="inlineStr">
        <is>
          <t>S01 / S04 / S05</t>
        </is>
      </c>
    </row>
    <row r="153" ht="15" customHeight="1" s="94">
      <c r="A153" s="66" t="inlineStr">
        <is>
          <t>U01108</t>
        </is>
      </c>
      <c r="B153" s="66" t="inlineStr">
        <is>
          <t>O1693</t>
        </is>
      </c>
      <c r="C153" s="66" t="n">
        <v>2021</v>
      </c>
      <c r="D153" s="66" t="n">
        <v>10</v>
      </c>
      <c r="E153" s="66" t="n">
        <v>3</v>
      </c>
      <c r="F153" s="66" t="n">
        <v>15</v>
      </c>
      <c r="G153" s="66" t="n">
        <v>3</v>
      </c>
      <c r="H153" s="66" t="n">
        <v>3</v>
      </c>
      <c r="I153" s="66" t="n">
        <v>0</v>
      </c>
      <c r="J153" s="66" t="n">
        <v>1</v>
      </c>
      <c r="K153" s="66" t="n">
        <v>0</v>
      </c>
      <c r="L153" s="66" t="n">
        <v>0</v>
      </c>
      <c r="M153" s="66" t="n">
        <v>1</v>
      </c>
      <c r="N153" s="66" t="n">
        <v>0</v>
      </c>
      <c r="O153" s="66" t="n">
        <v>480.8</v>
      </c>
      <c r="P153" s="66" t="n">
        <v>17.8</v>
      </c>
      <c r="Q153" s="66" t="n">
        <v>12.3794585740001</v>
      </c>
      <c r="R153" s="66" t="n">
        <v>51.3445215630001</v>
      </c>
      <c r="S153" s="66">
        <f>IF(AND(E153&gt;=2,E153&lt;=6,OR(F153=6,F153=7,F153=8),O153&lt;=500),1,0)</f>
        <v/>
      </c>
      <c r="T153" s="178">
        <f>IF(G153=1,Sources!$F$24,IF(G153=2,Sources!$F$25,IF(G153=3,Sources!$F$26,0)))</f>
        <v/>
      </c>
      <c r="U153" s="178">
        <f>T153</f>
        <v/>
      </c>
      <c r="V153" s="66" t="inlineStr">
        <is>
          <t>S01 / S04 / S05</t>
        </is>
      </c>
    </row>
    <row r="154" ht="15" customHeight="1" s="94">
      <c r="A154" s="66" t="inlineStr">
        <is>
          <t>U01123</t>
        </is>
      </c>
      <c r="B154" s="66" t="inlineStr">
        <is>
          <t>O1611</t>
        </is>
      </c>
      <c r="C154" s="66" t="n">
        <v>2021</v>
      </c>
      <c r="D154" s="66" t="n">
        <v>6</v>
      </c>
      <c r="E154" s="66" t="n">
        <v>6</v>
      </c>
      <c r="F154" s="66" t="n">
        <v>7</v>
      </c>
      <c r="G154" s="66" t="n">
        <v>1</v>
      </c>
      <c r="H154" s="66" t="n">
        <v>2</v>
      </c>
      <c r="I154" s="66" t="n">
        <v>1</v>
      </c>
      <c r="J154" s="66" t="n">
        <v>0</v>
      </c>
      <c r="K154" s="66" t="n">
        <v>1</v>
      </c>
      <c r="L154" s="66" t="n">
        <v>0</v>
      </c>
      <c r="M154" s="66" t="n">
        <v>0</v>
      </c>
      <c r="N154" s="66" t="n">
        <v>0</v>
      </c>
      <c r="O154" s="66" t="n">
        <v>58.3</v>
      </c>
      <c r="P154" s="66" t="n">
        <v>0</v>
      </c>
      <c r="Q154" s="66" t="n">
        <v>12.3622554310001</v>
      </c>
      <c r="R154" s="66" t="n">
        <v>51.3425717860001</v>
      </c>
      <c r="S154" s="66">
        <f>IF(AND(E154&gt;=2,E154&lt;=6,OR(F154=6,F154=7,F154=8),O154&lt;=500),1,0)</f>
        <v/>
      </c>
      <c r="T154" s="178">
        <f>IF(G154=1,Sources!$F$24,IF(G154=2,Sources!$F$25,IF(G154=3,Sources!$F$26,0)))</f>
        <v/>
      </c>
      <c r="U154" s="178">
        <f>T154</f>
        <v/>
      </c>
      <c r="V154" s="66" t="inlineStr">
        <is>
          <t>S01 / S04 / S05</t>
        </is>
      </c>
    </row>
    <row r="155" ht="15" customHeight="1" s="94">
      <c r="A155" s="66" t="inlineStr">
        <is>
          <t>U01136</t>
        </is>
      </c>
      <c r="B155" s="66" t="inlineStr">
        <is>
          <t>O0153</t>
        </is>
      </c>
      <c r="C155" s="66" t="n">
        <v>2021</v>
      </c>
      <c r="D155" s="66" t="n">
        <v>9</v>
      </c>
      <c r="E155" s="66" t="n">
        <v>1</v>
      </c>
      <c r="F155" s="66" t="n">
        <v>17</v>
      </c>
      <c r="G155" s="66" t="n">
        <v>3</v>
      </c>
      <c r="H155" s="66" t="n">
        <v>3</v>
      </c>
      <c r="I155" s="66" t="n">
        <v>0</v>
      </c>
      <c r="J155" s="66" t="n">
        <v>1</v>
      </c>
      <c r="K155" s="66" t="n">
        <v>1</v>
      </c>
      <c r="L155" s="66" t="n">
        <v>0</v>
      </c>
      <c r="M155" s="66" t="n">
        <v>0</v>
      </c>
      <c r="N155" s="66" t="n">
        <v>0</v>
      </c>
      <c r="O155" s="66" t="n">
        <v>371.3</v>
      </c>
      <c r="P155" s="66" t="n">
        <v>3.9</v>
      </c>
      <c r="Q155" s="66" t="n">
        <v>12.9088433270001</v>
      </c>
      <c r="R155" s="66" t="n">
        <v>50.8268472720001</v>
      </c>
      <c r="S155" s="66">
        <f>IF(AND(E155&gt;=2,E155&lt;=6,OR(F155=6,F155=7,F155=8),O155&lt;=500),1,0)</f>
        <v/>
      </c>
      <c r="T155" s="178">
        <f>IF(G155=1,Sources!$F$24,IF(G155=2,Sources!$F$25,IF(G155=3,Sources!$F$26,0)))</f>
        <v/>
      </c>
      <c r="U155" s="178">
        <f>T155</f>
        <v/>
      </c>
      <c r="V155" s="66" t="inlineStr">
        <is>
          <t>S01 / S04 / S05</t>
        </is>
      </c>
    </row>
    <row r="156" ht="15" customHeight="1" s="94">
      <c r="A156" s="66" t="inlineStr">
        <is>
          <t>U01145</t>
        </is>
      </c>
      <c r="B156" s="66" t="inlineStr">
        <is>
          <t>O1742</t>
        </is>
      </c>
      <c r="C156" s="66" t="n">
        <v>2021</v>
      </c>
      <c r="D156" s="66" t="n">
        <v>9</v>
      </c>
      <c r="E156" s="66" t="n">
        <v>3</v>
      </c>
      <c r="F156" s="66" t="n">
        <v>9</v>
      </c>
      <c r="G156" s="66" t="n">
        <v>3</v>
      </c>
      <c r="H156" s="66" t="n">
        <v>6</v>
      </c>
      <c r="I156" s="66" t="n">
        <v>0</v>
      </c>
      <c r="J156" s="66" t="n">
        <v>0</v>
      </c>
      <c r="K156" s="66" t="n">
        <v>1</v>
      </c>
      <c r="L156" s="66" t="n">
        <v>0</v>
      </c>
      <c r="M156" s="66" t="n">
        <v>0</v>
      </c>
      <c r="N156" s="66" t="n">
        <v>0</v>
      </c>
      <c r="O156" s="66" t="n">
        <v>248.9</v>
      </c>
      <c r="P156" s="66" t="n">
        <v>10.2</v>
      </c>
      <c r="Q156" s="66" t="n">
        <v>12.4016847770001</v>
      </c>
      <c r="R156" s="66" t="n">
        <v>51.3242406940001</v>
      </c>
      <c r="S156" s="66">
        <f>IF(AND(E156&gt;=2,E156&lt;=6,OR(F156=6,F156=7,F156=8),O156&lt;=500),1,0)</f>
        <v/>
      </c>
      <c r="T156" s="178">
        <f>IF(G156=1,Sources!$F$24,IF(G156=2,Sources!$F$25,IF(G156=3,Sources!$F$26,0)))</f>
        <v/>
      </c>
      <c r="U156" s="178">
        <f>T156</f>
        <v/>
      </c>
      <c r="V156" s="66" t="inlineStr">
        <is>
          <t>S01 / S04 / S05</t>
        </is>
      </c>
    </row>
    <row r="157" ht="15" customHeight="1" s="94">
      <c r="A157" s="66" t="inlineStr">
        <is>
          <t>U01164</t>
        </is>
      </c>
      <c r="B157" s="66" t="inlineStr">
        <is>
          <t>O0769</t>
        </is>
      </c>
      <c r="C157" s="66" t="n">
        <v>2021</v>
      </c>
      <c r="D157" s="66" t="n">
        <v>6</v>
      </c>
      <c r="E157" s="66" t="n">
        <v>6</v>
      </c>
      <c r="F157" s="66" t="n">
        <v>13</v>
      </c>
      <c r="G157" s="66" t="n">
        <v>3</v>
      </c>
      <c r="H157" s="66" t="n">
        <v>3</v>
      </c>
      <c r="I157" s="66" t="n">
        <v>0</v>
      </c>
      <c r="J157" s="66" t="n">
        <v>0</v>
      </c>
      <c r="K157" s="66" t="n">
        <v>1</v>
      </c>
      <c r="L157" s="66" t="n">
        <v>0</v>
      </c>
      <c r="M157" s="66" t="n">
        <v>0</v>
      </c>
      <c r="N157" s="66" t="n">
        <v>0</v>
      </c>
      <c r="O157" s="66" t="n">
        <v>370.2</v>
      </c>
      <c r="P157" s="66" t="n">
        <v>8.800000000000001</v>
      </c>
      <c r="Q157" s="66" t="n">
        <v>13.7372798550001</v>
      </c>
      <c r="R157" s="66" t="n">
        <v>51.085475128</v>
      </c>
      <c r="S157" s="66">
        <f>IF(AND(E157&gt;=2,E157&lt;=6,OR(F157=6,F157=7,F157=8),O157&lt;=500),1,0)</f>
        <v/>
      </c>
      <c r="T157" s="178">
        <f>IF(G157=1,Sources!$F$24,IF(G157=2,Sources!$F$25,IF(G157=3,Sources!$F$26,0)))</f>
        <v/>
      </c>
      <c r="U157" s="178">
        <f>T157</f>
        <v/>
      </c>
      <c r="V157" s="66" t="inlineStr">
        <is>
          <t>S01 / S04 / S05</t>
        </is>
      </c>
    </row>
    <row r="158" ht="15" customHeight="1" s="94">
      <c r="A158" s="66" t="inlineStr">
        <is>
          <t>U01175</t>
        </is>
      </c>
      <c r="B158" s="66" t="inlineStr">
        <is>
          <t>O1438</t>
        </is>
      </c>
      <c r="C158" s="66" t="n">
        <v>2021</v>
      </c>
      <c r="D158" s="66" t="n">
        <v>10</v>
      </c>
      <c r="E158" s="66" t="n">
        <v>3</v>
      </c>
      <c r="F158" s="66" t="n">
        <v>14</v>
      </c>
      <c r="G158" s="66" t="n">
        <v>3</v>
      </c>
      <c r="H158" s="66" t="n">
        <v>2</v>
      </c>
      <c r="I158" s="66" t="n">
        <v>0</v>
      </c>
      <c r="J158" s="66" t="n">
        <v>1</v>
      </c>
      <c r="K158" s="66" t="n">
        <v>1</v>
      </c>
      <c r="L158" s="66" t="n">
        <v>0</v>
      </c>
      <c r="M158" s="66" t="n">
        <v>0</v>
      </c>
      <c r="N158" s="66" t="n">
        <v>0</v>
      </c>
      <c r="O158" s="66" t="n">
        <v>78.90000000000001</v>
      </c>
      <c r="P158" s="66" t="n">
        <v>7.9</v>
      </c>
      <c r="Q158" s="66" t="n">
        <v>12.371353991</v>
      </c>
      <c r="R158" s="66" t="n">
        <v>51.344453167</v>
      </c>
      <c r="S158" s="66">
        <f>IF(AND(E158&gt;=2,E158&lt;=6,OR(F158=6,F158=7,F158=8),O158&lt;=500),1,0)</f>
        <v/>
      </c>
      <c r="T158" s="178">
        <f>IF(G158=1,Sources!$F$24,IF(G158=2,Sources!$F$25,IF(G158=3,Sources!$F$26,0)))</f>
        <v/>
      </c>
      <c r="U158" s="178">
        <f>T158</f>
        <v/>
      </c>
      <c r="V158" s="66" t="inlineStr">
        <is>
          <t>S01 / S04 / S05</t>
        </is>
      </c>
    </row>
    <row r="159" ht="15" customHeight="1" s="94">
      <c r="A159" s="66" t="inlineStr">
        <is>
          <t>U01182</t>
        </is>
      </c>
      <c r="B159" s="66" t="inlineStr">
        <is>
          <t>O1647</t>
        </is>
      </c>
      <c r="C159" s="66" t="n">
        <v>2021</v>
      </c>
      <c r="D159" s="66" t="n">
        <v>10</v>
      </c>
      <c r="E159" s="66" t="n">
        <v>2</v>
      </c>
      <c r="F159" s="66" t="n">
        <v>6</v>
      </c>
      <c r="G159" s="66" t="n">
        <v>3</v>
      </c>
      <c r="H159" s="66" t="n">
        <v>2</v>
      </c>
      <c r="I159" s="66" t="n">
        <v>0</v>
      </c>
      <c r="J159" s="66" t="n">
        <v>0</v>
      </c>
      <c r="K159" s="66" t="n">
        <v>1</v>
      </c>
      <c r="L159" s="66" t="n">
        <v>0</v>
      </c>
      <c r="M159" s="66" t="n">
        <v>0</v>
      </c>
      <c r="N159" s="66" t="n">
        <v>0</v>
      </c>
      <c r="O159" s="66" t="n">
        <v>275.5</v>
      </c>
      <c r="P159" s="66" t="n">
        <v>3.8</v>
      </c>
      <c r="Q159" s="66" t="n">
        <v>12.385459908</v>
      </c>
      <c r="R159" s="66" t="n">
        <v>51.3761398190001</v>
      </c>
      <c r="S159" s="66">
        <f>IF(AND(E159&gt;=2,E159&lt;=6,OR(F159=6,F159=7,F159=8),O159&lt;=500),1,0)</f>
        <v/>
      </c>
      <c r="T159" s="178">
        <f>IF(G159=1,Sources!$F$24,IF(G159=2,Sources!$F$25,IF(G159=3,Sources!$F$26,0)))</f>
        <v/>
      </c>
      <c r="U159" s="178">
        <f>T159</f>
        <v/>
      </c>
      <c r="V159" s="66" t="inlineStr">
        <is>
          <t>S01 / S04 / S05</t>
        </is>
      </c>
    </row>
    <row r="160" ht="15" customHeight="1" s="94">
      <c r="A160" s="66" t="inlineStr">
        <is>
          <t>U01183</t>
        </is>
      </c>
      <c r="B160" s="66" t="inlineStr">
        <is>
          <t>O1524</t>
        </is>
      </c>
      <c r="C160" s="66" t="n">
        <v>2021</v>
      </c>
      <c r="D160" s="66" t="n">
        <v>9</v>
      </c>
      <c r="E160" s="66" t="n">
        <v>5</v>
      </c>
      <c r="F160" s="66" t="n">
        <v>8</v>
      </c>
      <c r="G160" s="66" t="n">
        <v>3</v>
      </c>
      <c r="H160" s="66" t="n">
        <v>3</v>
      </c>
      <c r="I160" s="66" t="n">
        <v>0</v>
      </c>
      <c r="J160" s="66" t="n">
        <v>1</v>
      </c>
      <c r="K160" s="66" t="n">
        <v>1</v>
      </c>
      <c r="L160" s="66" t="n">
        <v>0</v>
      </c>
      <c r="M160" s="66" t="n">
        <v>0</v>
      </c>
      <c r="N160" s="66" t="n">
        <v>0</v>
      </c>
      <c r="O160" s="66" t="n">
        <v>184.5</v>
      </c>
      <c r="P160" s="66" t="n">
        <v>5.6</v>
      </c>
      <c r="Q160" s="66" t="n">
        <v>12.392620031</v>
      </c>
      <c r="R160" s="66" t="n">
        <v>51.3341285430001</v>
      </c>
      <c r="S160" s="66">
        <f>IF(AND(E160&gt;=2,E160&lt;=6,OR(F160=6,F160=7,F160=8),O160&lt;=500),1,0)</f>
        <v/>
      </c>
      <c r="T160" s="178">
        <f>IF(G160=1,Sources!$F$24,IF(G160=2,Sources!$F$25,IF(G160=3,Sources!$F$26,0)))</f>
        <v/>
      </c>
      <c r="U160" s="178">
        <f>T160</f>
        <v/>
      </c>
      <c r="V160" s="66" t="inlineStr">
        <is>
          <t>S01 / S04 / S05</t>
        </is>
      </c>
    </row>
    <row r="161" ht="15" customHeight="1" s="94">
      <c r="A161" s="66" t="inlineStr">
        <is>
          <t>U01188</t>
        </is>
      </c>
      <c r="B161" s="66" t="inlineStr">
        <is>
          <t>O1062</t>
        </is>
      </c>
      <c r="C161" s="66" t="n">
        <v>2021</v>
      </c>
      <c r="D161" s="66" t="n">
        <v>9</v>
      </c>
      <c r="E161" s="66" t="n">
        <v>6</v>
      </c>
      <c r="F161" s="66" t="n">
        <v>10</v>
      </c>
      <c r="G161" s="66" t="n">
        <v>3</v>
      </c>
      <c r="H161" s="66" t="n">
        <v>2</v>
      </c>
      <c r="I161" s="66" t="n">
        <v>0</v>
      </c>
      <c r="J161" s="66" t="n">
        <v>0</v>
      </c>
      <c r="K161" s="66" t="n">
        <v>1</v>
      </c>
      <c r="L161" s="66" t="n">
        <v>0</v>
      </c>
      <c r="M161" s="66" t="n">
        <v>0</v>
      </c>
      <c r="N161" s="66" t="n">
        <v>0</v>
      </c>
      <c r="O161" s="66" t="n">
        <v>257.1</v>
      </c>
      <c r="P161" s="66" t="n">
        <v>1.2</v>
      </c>
      <c r="Q161" s="66" t="n">
        <v>13.337056552</v>
      </c>
      <c r="R161" s="66" t="n">
        <v>50.901860958</v>
      </c>
      <c r="S161" s="66">
        <f>IF(AND(E161&gt;=2,E161&lt;=6,OR(F161=6,F161=7,F161=8),O161&lt;=500),1,0)</f>
        <v/>
      </c>
      <c r="T161" s="178">
        <f>IF(G161=1,Sources!$F$24,IF(G161=2,Sources!$F$25,IF(G161=3,Sources!$F$26,0)))</f>
        <v/>
      </c>
      <c r="U161" s="178">
        <f>T161</f>
        <v/>
      </c>
      <c r="V161" s="66" t="inlineStr">
        <is>
          <t>S01 / S04 / S05</t>
        </is>
      </c>
    </row>
    <row r="162" ht="15" customHeight="1" s="94">
      <c r="A162" s="66" t="inlineStr">
        <is>
          <t>U01190</t>
        </is>
      </c>
      <c r="B162" s="66" t="inlineStr">
        <is>
          <t>O1308</t>
        </is>
      </c>
      <c r="C162" s="66" t="n">
        <v>2021</v>
      </c>
      <c r="D162" s="66" t="n">
        <v>6</v>
      </c>
      <c r="E162" s="66" t="n">
        <v>3</v>
      </c>
      <c r="F162" s="66" t="n">
        <v>19</v>
      </c>
      <c r="G162" s="66" t="n">
        <v>3</v>
      </c>
      <c r="H162" s="66" t="n">
        <v>6</v>
      </c>
      <c r="I162" s="66" t="n">
        <v>1</v>
      </c>
      <c r="J162" s="66" t="n">
        <v>1</v>
      </c>
      <c r="K162" s="66" t="n">
        <v>0</v>
      </c>
      <c r="L162" s="66" t="n">
        <v>0</v>
      </c>
      <c r="M162" s="66" t="n">
        <v>0</v>
      </c>
      <c r="N162" s="66" t="n">
        <v>0</v>
      </c>
      <c r="O162" s="66" t="n">
        <v>484.6</v>
      </c>
      <c r="P162" s="66" t="n">
        <v>7.3</v>
      </c>
      <c r="Q162" s="66" t="n">
        <v>12.3809679190001</v>
      </c>
      <c r="R162" s="66" t="n">
        <v>51.343902073</v>
      </c>
      <c r="S162" s="66">
        <f>IF(AND(E162&gt;=2,E162&lt;=6,OR(F162=6,F162=7,F162=8),O162&lt;=500),1,0)</f>
        <v/>
      </c>
      <c r="T162" s="178">
        <f>IF(G162=1,Sources!$F$24,IF(G162=2,Sources!$F$25,IF(G162=3,Sources!$F$26,0)))</f>
        <v/>
      </c>
      <c r="U162" s="178">
        <f>T162</f>
        <v/>
      </c>
      <c r="V162" s="66" t="inlineStr">
        <is>
          <t>S01 / S04 / S05</t>
        </is>
      </c>
    </row>
    <row r="163" ht="15" customHeight="1" s="94">
      <c r="A163" s="66" t="inlineStr">
        <is>
          <t>U01192</t>
        </is>
      </c>
      <c r="B163" s="66" t="inlineStr">
        <is>
          <t>O0023</t>
        </is>
      </c>
      <c r="C163" s="66" t="n">
        <v>2021</v>
      </c>
      <c r="D163" s="66" t="n">
        <v>9</v>
      </c>
      <c r="E163" s="66" t="n">
        <v>2</v>
      </c>
      <c r="F163" s="66" t="n">
        <v>14</v>
      </c>
      <c r="G163" s="66" t="n">
        <v>3</v>
      </c>
      <c r="H163" s="66" t="n">
        <v>3</v>
      </c>
      <c r="I163" s="66" t="n">
        <v>0</v>
      </c>
      <c r="J163" s="66" t="n">
        <v>1</v>
      </c>
      <c r="K163" s="66" t="n">
        <v>1</v>
      </c>
      <c r="L163" s="66" t="n">
        <v>0</v>
      </c>
      <c r="M163" s="66" t="n">
        <v>0</v>
      </c>
      <c r="N163" s="66" t="n">
        <v>0</v>
      </c>
      <c r="O163" s="66" t="n">
        <v>264.7</v>
      </c>
      <c r="P163" s="66" t="n">
        <v>0.4</v>
      </c>
      <c r="Q163" s="66" t="n">
        <v>12.587664509</v>
      </c>
      <c r="R163" s="66" t="n">
        <v>51.5934132360001</v>
      </c>
      <c r="S163" s="66">
        <f>IF(AND(E163&gt;=2,E163&lt;=6,OR(F163=6,F163=7,F163=8),O163&lt;=500),1,0)</f>
        <v/>
      </c>
      <c r="T163" s="178">
        <f>IF(G163=1,Sources!$F$24,IF(G163=2,Sources!$F$25,IF(G163=3,Sources!$F$26,0)))</f>
        <v/>
      </c>
      <c r="U163" s="178">
        <f>T163</f>
        <v/>
      </c>
      <c r="V163" s="66" t="inlineStr">
        <is>
          <t>S01 / S04 / S05</t>
        </is>
      </c>
    </row>
    <row r="164" ht="15" customHeight="1" s="94">
      <c r="A164" s="66" t="inlineStr">
        <is>
          <t>U01195</t>
        </is>
      </c>
      <c r="B164" s="66" t="inlineStr">
        <is>
          <t>O2152</t>
        </is>
      </c>
      <c r="C164" s="66" t="n">
        <v>2021</v>
      </c>
      <c r="D164" s="66" t="n">
        <v>8</v>
      </c>
      <c r="E164" s="66" t="n">
        <v>1</v>
      </c>
      <c r="F164" s="66" t="n">
        <v>19</v>
      </c>
      <c r="G164" s="66" t="n">
        <v>3</v>
      </c>
      <c r="H164" s="66" t="n">
        <v>2</v>
      </c>
      <c r="I164" s="66" t="n">
        <v>0</v>
      </c>
      <c r="J164" s="66" t="n">
        <v>0</v>
      </c>
      <c r="K164" s="66" t="n">
        <v>1</v>
      </c>
      <c r="L164" s="66" t="n">
        <v>1</v>
      </c>
      <c r="M164" s="66" t="n">
        <v>0</v>
      </c>
      <c r="N164" s="66" t="n">
        <v>0</v>
      </c>
      <c r="O164" s="66" t="n">
        <v>350.8</v>
      </c>
      <c r="P164" s="66" t="n">
        <v>0.1</v>
      </c>
      <c r="Q164" s="66" t="n">
        <v>12.482782995</v>
      </c>
      <c r="R164" s="66" t="n">
        <v>51.3752940950001</v>
      </c>
      <c r="S164" s="66">
        <f>IF(AND(E164&gt;=2,E164&lt;=6,OR(F164=6,F164=7,F164=8),O164&lt;=500),1,0)</f>
        <v/>
      </c>
      <c r="T164" s="178">
        <f>IF(G164=1,Sources!$F$24,IF(G164=2,Sources!$F$25,IF(G164=3,Sources!$F$26,0)))</f>
        <v/>
      </c>
      <c r="U164" s="178">
        <f>T164</f>
        <v/>
      </c>
      <c r="V164" s="66" t="inlineStr">
        <is>
          <t>S01 / S04 / S05</t>
        </is>
      </c>
    </row>
    <row r="165" ht="15" customHeight="1" s="94">
      <c r="A165" s="66" t="inlineStr">
        <is>
          <t>U01206</t>
        </is>
      </c>
      <c r="B165" s="66" t="inlineStr">
        <is>
          <t>O1529</t>
        </is>
      </c>
      <c r="C165" s="66" t="n">
        <v>2021</v>
      </c>
      <c r="D165" s="66" t="n">
        <v>9</v>
      </c>
      <c r="E165" s="66" t="n">
        <v>4</v>
      </c>
      <c r="F165" s="66" t="n">
        <v>15</v>
      </c>
      <c r="G165" s="66" t="n">
        <v>3</v>
      </c>
      <c r="H165" s="66" t="n">
        <v>6</v>
      </c>
      <c r="I165" s="66" t="n">
        <v>0</v>
      </c>
      <c r="J165" s="66" t="n">
        <v>0</v>
      </c>
      <c r="K165" s="66" t="n">
        <v>1</v>
      </c>
      <c r="L165" s="66" t="n">
        <v>0</v>
      </c>
      <c r="M165" s="66" t="n">
        <v>0</v>
      </c>
      <c r="N165" s="66" t="n">
        <v>0</v>
      </c>
      <c r="O165" s="66" t="n">
        <v>264.3</v>
      </c>
      <c r="P165" s="66" t="n">
        <v>1</v>
      </c>
      <c r="Q165" s="66" t="n">
        <v>12.3944211460001</v>
      </c>
      <c r="R165" s="66" t="n">
        <v>51.336769352</v>
      </c>
      <c r="S165" s="66">
        <f>IF(AND(E165&gt;=2,E165&lt;=6,OR(F165=6,F165=7,F165=8),O165&lt;=500),1,0)</f>
        <v/>
      </c>
      <c r="T165" s="178">
        <f>IF(G165=1,Sources!$F$24,IF(G165=2,Sources!$F$25,IF(G165=3,Sources!$F$26,0)))</f>
        <v/>
      </c>
      <c r="U165" s="178">
        <f>T165</f>
        <v/>
      </c>
      <c r="V165" s="66" t="inlineStr">
        <is>
          <t>S01 / S04 / S05</t>
        </is>
      </c>
    </row>
    <row r="166" ht="15" customHeight="1" s="94">
      <c r="A166" s="66" t="inlineStr">
        <is>
          <t>U01212</t>
        </is>
      </c>
      <c r="B166" s="66" t="inlineStr">
        <is>
          <t>O1529</t>
        </is>
      </c>
      <c r="C166" s="66" t="n">
        <v>2021</v>
      </c>
      <c r="D166" s="66" t="n">
        <v>7</v>
      </c>
      <c r="E166" s="66" t="n">
        <v>1</v>
      </c>
      <c r="F166" s="66" t="n">
        <v>7</v>
      </c>
      <c r="G166" s="66" t="n">
        <v>3</v>
      </c>
      <c r="H166" s="66" t="n">
        <v>3</v>
      </c>
      <c r="I166" s="66" t="n">
        <v>0</v>
      </c>
      <c r="J166" s="66" t="n">
        <v>0</v>
      </c>
      <c r="K166" s="66" t="n">
        <v>1</v>
      </c>
      <c r="L166" s="66" t="n">
        <v>0</v>
      </c>
      <c r="M166" s="66" t="n">
        <v>0</v>
      </c>
      <c r="N166" s="66" t="n">
        <v>0</v>
      </c>
      <c r="O166" s="66" t="n">
        <v>264.1</v>
      </c>
      <c r="P166" s="66" t="n">
        <v>0.7</v>
      </c>
      <c r="Q166" s="66" t="n">
        <v>12.3944201030001</v>
      </c>
      <c r="R166" s="66" t="n">
        <v>51.3367667580001</v>
      </c>
      <c r="S166" s="66">
        <f>IF(AND(E166&gt;=2,E166&lt;=6,OR(F166=6,F166=7,F166=8),O166&lt;=500),1,0)</f>
        <v/>
      </c>
      <c r="T166" s="178">
        <f>IF(G166=1,Sources!$F$24,IF(G166=2,Sources!$F$25,IF(G166=3,Sources!$F$26,0)))</f>
        <v/>
      </c>
      <c r="U166" s="178">
        <f>T166</f>
        <v/>
      </c>
      <c r="V166" s="66" t="inlineStr">
        <is>
          <t>S01 / S04 / S05</t>
        </is>
      </c>
    </row>
    <row r="167" ht="15" customHeight="1" s="94">
      <c r="A167" s="66" t="inlineStr">
        <is>
          <t>U01213</t>
        </is>
      </c>
      <c r="B167" s="66" t="inlineStr">
        <is>
          <t>O2152</t>
        </is>
      </c>
      <c r="C167" s="66" t="n">
        <v>2021</v>
      </c>
      <c r="D167" s="66" t="n">
        <v>9</v>
      </c>
      <c r="E167" s="66" t="n">
        <v>4</v>
      </c>
      <c r="F167" s="66" t="n">
        <v>7</v>
      </c>
      <c r="G167" s="66" t="n">
        <v>3</v>
      </c>
      <c r="H167" s="66" t="n">
        <v>3</v>
      </c>
      <c r="I167" s="66" t="n">
        <v>0</v>
      </c>
      <c r="J167" s="66" t="n">
        <v>1</v>
      </c>
      <c r="K167" s="66" t="n">
        <v>1</v>
      </c>
      <c r="L167" s="66" t="n">
        <v>0</v>
      </c>
      <c r="M167" s="66" t="n">
        <v>0</v>
      </c>
      <c r="N167" s="66" t="n">
        <v>0</v>
      </c>
      <c r="O167" s="66" t="n">
        <v>350.8</v>
      </c>
      <c r="P167" s="66" t="n">
        <v>0</v>
      </c>
      <c r="Q167" s="66" t="n">
        <v>12.482782274</v>
      </c>
      <c r="R167" s="66" t="n">
        <v>51.3752938270001</v>
      </c>
      <c r="S167" s="66">
        <f>IF(AND(E167&gt;=2,E167&lt;=6,OR(F167=6,F167=7,F167=8),O167&lt;=500),1,0)</f>
        <v/>
      </c>
      <c r="T167" s="178">
        <f>IF(G167=1,Sources!$F$24,IF(G167=2,Sources!$F$25,IF(G167=3,Sources!$F$26,0)))</f>
        <v/>
      </c>
      <c r="U167" s="178">
        <f>T167</f>
        <v/>
      </c>
      <c r="V167" s="66" t="inlineStr">
        <is>
          <t>S01 / S04 / S05</t>
        </is>
      </c>
    </row>
    <row r="168" ht="15" customHeight="1" s="94">
      <c r="A168" s="66" t="inlineStr">
        <is>
          <t>U01224</t>
        </is>
      </c>
      <c r="B168" s="66" t="inlineStr">
        <is>
          <t>O0445</t>
        </is>
      </c>
      <c r="C168" s="66" t="n">
        <v>2021</v>
      </c>
      <c r="D168" s="66" t="n">
        <v>7</v>
      </c>
      <c r="E168" s="66" t="n">
        <v>6</v>
      </c>
      <c r="F168" s="66" t="n">
        <v>8</v>
      </c>
      <c r="G168" s="66" t="n">
        <v>3</v>
      </c>
      <c r="H168" s="66" t="n">
        <v>2</v>
      </c>
      <c r="I168" s="66" t="n">
        <v>0</v>
      </c>
      <c r="J168" s="66" t="n">
        <v>1</v>
      </c>
      <c r="K168" s="66" t="n">
        <v>1</v>
      </c>
      <c r="L168" s="66" t="n">
        <v>0</v>
      </c>
      <c r="M168" s="66" t="n">
        <v>0</v>
      </c>
      <c r="N168" s="66" t="n">
        <v>0</v>
      </c>
      <c r="O168" s="66" t="n">
        <v>357.9</v>
      </c>
      <c r="P168" s="66" t="n">
        <v>0</v>
      </c>
      <c r="Q168" s="66" t="n">
        <v>13.702303854</v>
      </c>
      <c r="R168" s="66" t="n">
        <v>51.0437383830001</v>
      </c>
      <c r="S168" s="66">
        <f>IF(AND(E168&gt;=2,E168&lt;=6,OR(F168=6,F168=7,F168=8),O168&lt;=500),1,0)</f>
        <v/>
      </c>
      <c r="T168" s="178">
        <f>IF(G168=1,Sources!$F$24,IF(G168=2,Sources!$F$25,IF(G168=3,Sources!$F$26,0)))</f>
        <v/>
      </c>
      <c r="U168" s="178">
        <f>T168</f>
        <v/>
      </c>
      <c r="V168" s="66" t="inlineStr">
        <is>
          <t>S01 / S04 / S05</t>
        </is>
      </c>
    </row>
    <row r="169" ht="15" customHeight="1" s="94">
      <c r="A169" s="66" t="inlineStr">
        <is>
          <t>U01231</t>
        </is>
      </c>
      <c r="B169" s="66" t="inlineStr">
        <is>
          <t>O0679</t>
        </is>
      </c>
      <c r="C169" s="66" t="n">
        <v>2021</v>
      </c>
      <c r="D169" s="66" t="n">
        <v>9</v>
      </c>
      <c r="E169" s="66" t="n">
        <v>2</v>
      </c>
      <c r="F169" s="66" t="n">
        <v>8</v>
      </c>
      <c r="G169" s="66" t="n">
        <v>3</v>
      </c>
      <c r="H169" s="66" t="n">
        <v>3</v>
      </c>
      <c r="I169" s="66" t="n">
        <v>0</v>
      </c>
      <c r="J169" s="66" t="n">
        <v>1</v>
      </c>
      <c r="K169" s="66" t="n">
        <v>1</v>
      </c>
      <c r="L169" s="66" t="n">
        <v>0</v>
      </c>
      <c r="M169" s="66" t="n">
        <v>0</v>
      </c>
      <c r="N169" s="66" t="n">
        <v>0</v>
      </c>
      <c r="O169" s="66" t="n">
        <v>456.4</v>
      </c>
      <c r="P169" s="66" t="n">
        <v>2.4</v>
      </c>
      <c r="Q169" s="66" t="n">
        <v>13.718774406</v>
      </c>
      <c r="R169" s="66" t="n">
        <v>51.039505605</v>
      </c>
      <c r="S169" s="66">
        <f>IF(AND(E169&gt;=2,E169&lt;=6,OR(F169=6,F169=7,F169=8),O169&lt;=500),1,0)</f>
        <v/>
      </c>
      <c r="T169" s="178">
        <f>IF(G169=1,Sources!$F$24,IF(G169=2,Sources!$F$25,IF(G169=3,Sources!$F$26,0)))</f>
        <v/>
      </c>
      <c r="U169" s="178">
        <f>T169</f>
        <v/>
      </c>
      <c r="V169" s="66" t="inlineStr">
        <is>
          <t>S01 / S04 / S05</t>
        </is>
      </c>
    </row>
    <row r="170" ht="15" customHeight="1" s="94">
      <c r="A170" s="66" t="inlineStr">
        <is>
          <t>U01232</t>
        </is>
      </c>
      <c r="B170" s="66" t="inlineStr">
        <is>
          <t>O1841</t>
        </is>
      </c>
      <c r="C170" s="66" t="n">
        <v>2021</v>
      </c>
      <c r="D170" s="66" t="n">
        <v>6</v>
      </c>
      <c r="E170" s="66" t="n">
        <v>6</v>
      </c>
      <c r="F170" s="66" t="n">
        <v>15</v>
      </c>
      <c r="G170" s="66" t="n">
        <v>3</v>
      </c>
      <c r="H170" s="66" t="n">
        <v>2</v>
      </c>
      <c r="I170" s="66" t="n">
        <v>0</v>
      </c>
      <c r="J170" s="66" t="n">
        <v>0</v>
      </c>
      <c r="K170" s="66" t="n">
        <v>1</v>
      </c>
      <c r="L170" s="66" t="n">
        <v>0</v>
      </c>
      <c r="M170" s="66" t="n">
        <v>0</v>
      </c>
      <c r="N170" s="66" t="n">
        <v>1</v>
      </c>
      <c r="O170" s="66" t="n">
        <v>182.3</v>
      </c>
      <c r="P170" s="66" t="n">
        <v>8.6</v>
      </c>
      <c r="Q170" s="66" t="n">
        <v>12.277821546</v>
      </c>
      <c r="R170" s="66" t="n">
        <v>51.3190055810001</v>
      </c>
      <c r="S170" s="66">
        <f>IF(AND(E170&gt;=2,E170&lt;=6,OR(F170=6,F170=7,F170=8),O170&lt;=500),1,0)</f>
        <v/>
      </c>
      <c r="T170" s="178">
        <f>IF(G170=1,Sources!$F$24,IF(G170=2,Sources!$F$25,IF(G170=3,Sources!$F$26,0)))</f>
        <v/>
      </c>
      <c r="U170" s="178">
        <f>T170</f>
        <v/>
      </c>
      <c r="V170" s="66" t="inlineStr">
        <is>
          <t>S01 / S04 / S05</t>
        </is>
      </c>
    </row>
    <row r="171" ht="15" customHeight="1" s="94">
      <c r="A171" s="66" t="inlineStr">
        <is>
          <t>U01253</t>
        </is>
      </c>
      <c r="B171" s="66" t="inlineStr">
        <is>
          <t>O1569</t>
        </is>
      </c>
      <c r="C171" s="66" t="n">
        <v>2021</v>
      </c>
      <c r="D171" s="66" t="n">
        <v>9</v>
      </c>
      <c r="E171" s="66" t="n">
        <v>4</v>
      </c>
      <c r="F171" s="66" t="n">
        <v>11</v>
      </c>
      <c r="G171" s="66" t="n">
        <v>3</v>
      </c>
      <c r="H171" s="66" t="n">
        <v>2</v>
      </c>
      <c r="I171" s="66" t="n">
        <v>1</v>
      </c>
      <c r="J171" s="66" t="n">
        <v>0</v>
      </c>
      <c r="K171" s="66" t="n">
        <v>1</v>
      </c>
      <c r="L171" s="66" t="n">
        <v>0</v>
      </c>
      <c r="M171" s="66" t="n">
        <v>0</v>
      </c>
      <c r="N171" s="66" t="n">
        <v>0</v>
      </c>
      <c r="O171" s="66" t="n">
        <v>166.8</v>
      </c>
      <c r="P171" s="66" t="n">
        <v>5.9</v>
      </c>
      <c r="Q171" s="66" t="n">
        <v>12.3649815700001</v>
      </c>
      <c r="R171" s="66" t="n">
        <v>51.3761438560001</v>
      </c>
      <c r="S171" s="66">
        <f>IF(AND(E171&gt;=2,E171&lt;=6,OR(F171=6,F171=7,F171=8),O171&lt;=500),1,0)</f>
        <v/>
      </c>
      <c r="T171" s="178">
        <f>IF(G171=1,Sources!$F$24,IF(G171=2,Sources!$F$25,IF(G171=3,Sources!$F$26,0)))</f>
        <v/>
      </c>
      <c r="U171" s="178">
        <f>T171</f>
        <v/>
      </c>
      <c r="V171" s="66" t="inlineStr">
        <is>
          <t>S01 / S04 / S05</t>
        </is>
      </c>
    </row>
    <row r="172" ht="15" customHeight="1" s="94">
      <c r="A172" s="66" t="inlineStr">
        <is>
          <t>U01256</t>
        </is>
      </c>
      <c r="B172" s="66" t="inlineStr">
        <is>
          <t>O0436</t>
        </is>
      </c>
      <c r="C172" s="66" t="n">
        <v>2021</v>
      </c>
      <c r="D172" s="66" t="n">
        <v>8</v>
      </c>
      <c r="E172" s="66" t="n">
        <v>2</v>
      </c>
      <c r="F172" s="66" t="n">
        <v>5</v>
      </c>
      <c r="G172" s="66" t="n">
        <v>2</v>
      </c>
      <c r="H172" s="66" t="n">
        <v>1</v>
      </c>
      <c r="I172" s="66" t="n">
        <v>0</v>
      </c>
      <c r="J172" s="66" t="n">
        <v>1</v>
      </c>
      <c r="K172" s="66" t="n">
        <v>0</v>
      </c>
      <c r="L172" s="66" t="n">
        <v>0</v>
      </c>
      <c r="M172" s="66" t="n">
        <v>0</v>
      </c>
      <c r="N172" s="66" t="n">
        <v>0</v>
      </c>
      <c r="O172" s="66" t="n">
        <v>146.5</v>
      </c>
      <c r="P172" s="66" t="n">
        <v>3.3</v>
      </c>
      <c r="Q172" s="66" t="n">
        <v>13.696584511</v>
      </c>
      <c r="R172" s="66" t="n">
        <v>51.0433423920001</v>
      </c>
      <c r="S172" s="66">
        <f>IF(AND(E172&gt;=2,E172&lt;=6,OR(F172=6,F172=7,F172=8),O172&lt;=500),1,0)</f>
        <v/>
      </c>
      <c r="T172" s="178">
        <f>IF(G172=1,Sources!$F$24,IF(G172=2,Sources!$F$25,IF(G172=3,Sources!$F$26,0)))</f>
        <v/>
      </c>
      <c r="U172" s="178">
        <f>T172</f>
        <v/>
      </c>
      <c r="V172" s="66" t="inlineStr">
        <is>
          <t>S01 / S04 / S05</t>
        </is>
      </c>
    </row>
    <row r="173" ht="15" customHeight="1" s="94">
      <c r="A173" s="66" t="inlineStr">
        <is>
          <t>U01279</t>
        </is>
      </c>
      <c r="B173" s="66" t="inlineStr">
        <is>
          <t>O0224</t>
        </is>
      </c>
      <c r="C173" s="66" t="n">
        <v>2021</v>
      </c>
      <c r="D173" s="66" t="n">
        <v>10</v>
      </c>
      <c r="E173" s="66" t="n">
        <v>6</v>
      </c>
      <c r="F173" s="66" t="n">
        <v>13</v>
      </c>
      <c r="G173" s="66" t="n">
        <v>3</v>
      </c>
      <c r="H173" s="66" t="n">
        <v>2</v>
      </c>
      <c r="I173" s="66" t="n">
        <v>0</v>
      </c>
      <c r="J173" s="66" t="n">
        <v>0</v>
      </c>
      <c r="K173" s="66" t="n">
        <v>1</v>
      </c>
      <c r="L173" s="66" t="n">
        <v>0</v>
      </c>
      <c r="M173" s="66" t="n">
        <v>0</v>
      </c>
      <c r="N173" s="66" t="n">
        <v>0</v>
      </c>
      <c r="O173" s="66" t="n">
        <v>240.7</v>
      </c>
      <c r="P173" s="66" t="n">
        <v>6.2</v>
      </c>
      <c r="Q173" s="66" t="n">
        <v>12.9062984030001</v>
      </c>
      <c r="R173" s="66" t="n">
        <v>50.841913215</v>
      </c>
      <c r="S173" s="66">
        <f>IF(AND(E173&gt;=2,E173&lt;=6,OR(F173=6,F173=7,F173=8),O173&lt;=500),1,0)</f>
        <v/>
      </c>
      <c r="T173" s="178">
        <f>IF(G173=1,Sources!$F$24,IF(G173=2,Sources!$F$25,IF(G173=3,Sources!$F$26,0)))</f>
        <v/>
      </c>
      <c r="U173" s="178">
        <f>T173</f>
        <v/>
      </c>
      <c r="V173" s="66" t="inlineStr">
        <is>
          <t>S01 / S04 / S05</t>
        </is>
      </c>
    </row>
    <row r="174" ht="15" customHeight="1" s="94">
      <c r="A174" s="66" t="inlineStr">
        <is>
          <t>U01282</t>
        </is>
      </c>
      <c r="B174" s="66" t="inlineStr">
        <is>
          <t>O1046</t>
        </is>
      </c>
      <c r="C174" s="66" t="n">
        <v>2021</v>
      </c>
      <c r="D174" s="66" t="n">
        <v>8</v>
      </c>
      <c r="E174" s="66" t="n">
        <v>1</v>
      </c>
      <c r="F174" s="66" t="n">
        <v>18</v>
      </c>
      <c r="G174" s="66" t="n">
        <v>2</v>
      </c>
      <c r="H174" s="66" t="n">
        <v>2</v>
      </c>
      <c r="I174" s="66" t="n">
        <v>0</v>
      </c>
      <c r="J174" s="66" t="n">
        <v>0</v>
      </c>
      <c r="K174" s="66" t="n">
        <v>1</v>
      </c>
      <c r="L174" s="66" t="n">
        <v>1</v>
      </c>
      <c r="M174" s="66" t="n">
        <v>0</v>
      </c>
      <c r="N174" s="66" t="n">
        <v>0</v>
      </c>
      <c r="O174" s="66" t="n">
        <v>187.2</v>
      </c>
      <c r="P174" s="66" t="n">
        <v>9.1</v>
      </c>
      <c r="Q174" s="66" t="n">
        <v>13.3388527060001</v>
      </c>
      <c r="R174" s="66" t="n">
        <v>50.9143059630001</v>
      </c>
      <c r="S174" s="66">
        <f>IF(AND(E174&gt;=2,E174&lt;=6,OR(F174=6,F174=7,F174=8),O174&lt;=500),1,0)</f>
        <v/>
      </c>
      <c r="T174" s="178">
        <f>IF(G174=1,Sources!$F$24,IF(G174=2,Sources!$F$25,IF(G174=3,Sources!$F$26,0)))</f>
        <v/>
      </c>
      <c r="U174" s="178">
        <f>T174</f>
        <v/>
      </c>
      <c r="V174" s="66" t="inlineStr">
        <is>
          <t>S01 / S04 / S05</t>
        </is>
      </c>
    </row>
    <row r="175" ht="15" customHeight="1" s="94">
      <c r="A175" s="66" t="inlineStr">
        <is>
          <t>U01293</t>
        </is>
      </c>
      <c r="B175" s="66" t="inlineStr">
        <is>
          <t>O1743</t>
        </is>
      </c>
      <c r="C175" s="66" t="n">
        <v>2021</v>
      </c>
      <c r="D175" s="66" t="n">
        <v>6</v>
      </c>
      <c r="E175" s="66" t="n">
        <v>3</v>
      </c>
      <c r="F175" s="66" t="n">
        <v>15</v>
      </c>
      <c r="G175" s="66" t="n">
        <v>3</v>
      </c>
      <c r="H175" s="66" t="n">
        <v>6</v>
      </c>
      <c r="I175" s="66" t="n">
        <v>0</v>
      </c>
      <c r="J175" s="66" t="n">
        <v>0</v>
      </c>
      <c r="K175" s="66" t="n">
        <v>1</v>
      </c>
      <c r="L175" s="66" t="n">
        <v>0</v>
      </c>
      <c r="M175" s="66" t="n">
        <v>0</v>
      </c>
      <c r="N175" s="66" t="n">
        <v>0</v>
      </c>
      <c r="O175" s="66" t="n">
        <v>80.40000000000001</v>
      </c>
      <c r="P175" s="66" t="n">
        <v>18.1</v>
      </c>
      <c r="Q175" s="66" t="n">
        <v>12.4036899350001</v>
      </c>
      <c r="R175" s="66" t="n">
        <v>51.3217628800001</v>
      </c>
      <c r="S175" s="66">
        <f>IF(AND(E175&gt;=2,E175&lt;=6,OR(F175=6,F175=7,F175=8),O175&lt;=500),1,0)</f>
        <v/>
      </c>
      <c r="T175" s="178">
        <f>IF(G175=1,Sources!$F$24,IF(G175=2,Sources!$F$25,IF(G175=3,Sources!$F$26,0)))</f>
        <v/>
      </c>
      <c r="U175" s="178">
        <f>T175</f>
        <v/>
      </c>
      <c r="V175" s="66" t="inlineStr">
        <is>
          <t>S01 / S04 / S05</t>
        </is>
      </c>
    </row>
    <row r="176" ht="15" customHeight="1" s="94">
      <c r="A176" s="66" t="inlineStr">
        <is>
          <t>U01296</t>
        </is>
      </c>
      <c r="B176" s="66" t="inlineStr">
        <is>
          <t>O1981</t>
        </is>
      </c>
      <c r="C176" s="66" t="n">
        <v>2021</v>
      </c>
      <c r="D176" s="66" t="n">
        <v>8</v>
      </c>
      <c r="E176" s="66" t="n">
        <v>5</v>
      </c>
      <c r="F176" s="66" t="n">
        <v>15</v>
      </c>
      <c r="G176" s="66" t="n">
        <v>3</v>
      </c>
      <c r="H176" s="66" t="n">
        <v>1</v>
      </c>
      <c r="I176" s="66" t="n">
        <v>0</v>
      </c>
      <c r="J176" s="66" t="n">
        <v>0</v>
      </c>
      <c r="K176" s="66" t="n">
        <v>0</v>
      </c>
      <c r="L176" s="66" t="n">
        <v>1</v>
      </c>
      <c r="M176" s="66" t="n">
        <v>0</v>
      </c>
      <c r="N176" s="66" t="n">
        <v>0</v>
      </c>
      <c r="O176" s="66" t="n">
        <v>119.3</v>
      </c>
      <c r="P176" s="66" t="n">
        <v>22.6</v>
      </c>
      <c r="Q176" s="66" t="n">
        <v>13.930800225</v>
      </c>
      <c r="R176" s="66" t="n">
        <v>50.962178018</v>
      </c>
      <c r="S176" s="66">
        <f>IF(AND(E176&gt;=2,E176&lt;=6,OR(F176=6,F176=7,F176=8),O176&lt;=500),1,0)</f>
        <v/>
      </c>
      <c r="T176" s="178">
        <f>IF(G176=1,Sources!$F$24,IF(G176=2,Sources!$F$25,IF(G176=3,Sources!$F$26,0)))</f>
        <v/>
      </c>
      <c r="U176" s="178">
        <f>T176</f>
        <v/>
      </c>
      <c r="V176" s="66" t="inlineStr">
        <is>
          <t>S01 / S04 / S05</t>
        </is>
      </c>
    </row>
    <row r="177" ht="15" customHeight="1" s="94">
      <c r="A177" s="66" t="inlineStr">
        <is>
          <t>U01316</t>
        </is>
      </c>
      <c r="B177" s="66" t="inlineStr">
        <is>
          <t>O0949</t>
        </is>
      </c>
      <c r="C177" s="66" t="n">
        <v>2021</v>
      </c>
      <c r="D177" s="66" t="n">
        <v>7</v>
      </c>
      <c r="E177" s="66" t="n">
        <v>4</v>
      </c>
      <c r="F177" s="66" t="n">
        <v>15</v>
      </c>
      <c r="G177" s="66" t="n">
        <v>3</v>
      </c>
      <c r="H177" s="66" t="n">
        <v>2</v>
      </c>
      <c r="I177" s="66" t="n">
        <v>0</v>
      </c>
      <c r="J177" s="66" t="n">
        <v>1</v>
      </c>
      <c r="K177" s="66" t="n">
        <v>1</v>
      </c>
      <c r="L177" s="66" t="n">
        <v>0</v>
      </c>
      <c r="M177" s="66" t="n">
        <v>0</v>
      </c>
      <c r="N177" s="66" t="n">
        <v>0</v>
      </c>
      <c r="O177" s="66" t="n">
        <v>214</v>
      </c>
      <c r="P177" s="66" t="n">
        <v>6.3</v>
      </c>
      <c r="Q177" s="66" t="n">
        <v>13.725996137</v>
      </c>
      <c r="R177" s="66" t="n">
        <v>51.056996145</v>
      </c>
      <c r="S177" s="66">
        <f>IF(AND(E177&gt;=2,E177&lt;=6,OR(F177=6,F177=7,F177=8),O177&lt;=500),1,0)</f>
        <v/>
      </c>
      <c r="T177" s="178">
        <f>IF(G177=1,Sources!$F$24,IF(G177=2,Sources!$F$25,IF(G177=3,Sources!$F$26,0)))</f>
        <v/>
      </c>
      <c r="U177" s="178">
        <f>T177</f>
        <v/>
      </c>
      <c r="V177" s="66" t="inlineStr">
        <is>
          <t>S01 / S04 / S05</t>
        </is>
      </c>
    </row>
    <row r="178" ht="15" customHeight="1" s="94">
      <c r="A178" s="66" t="inlineStr">
        <is>
          <t>U01318</t>
        </is>
      </c>
      <c r="B178" s="66" t="inlineStr">
        <is>
          <t>O2234</t>
        </is>
      </c>
      <c r="C178" s="66" t="n">
        <v>2021</v>
      </c>
      <c r="D178" s="66" t="n">
        <v>8</v>
      </c>
      <c r="E178" s="66" t="n">
        <v>3</v>
      </c>
      <c r="F178" s="66" t="n">
        <v>15</v>
      </c>
      <c r="G178" s="66" t="n">
        <v>3</v>
      </c>
      <c r="H178" s="66" t="n">
        <v>6</v>
      </c>
      <c r="I178" s="66" t="n">
        <v>0</v>
      </c>
      <c r="J178" s="66" t="n">
        <v>0</v>
      </c>
      <c r="K178" s="66" t="n">
        <v>1</v>
      </c>
      <c r="L178" s="66" t="n">
        <v>1</v>
      </c>
      <c r="M178" s="66" t="n">
        <v>0</v>
      </c>
      <c r="N178" s="66" t="n">
        <v>0</v>
      </c>
      <c r="O178" s="66" t="n">
        <v>228.1</v>
      </c>
      <c r="P178" s="66" t="n">
        <v>11.2</v>
      </c>
      <c r="Q178" s="66" t="n">
        <v>14.821125028</v>
      </c>
      <c r="R178" s="66" t="n">
        <v>50.900443292</v>
      </c>
      <c r="S178" s="66">
        <f>IF(AND(E178&gt;=2,E178&lt;=6,OR(F178=6,F178=7,F178=8),O178&lt;=500),1,0)</f>
        <v/>
      </c>
      <c r="T178" s="178">
        <f>IF(G178=1,Sources!$F$24,IF(G178=2,Sources!$F$25,IF(G178=3,Sources!$F$26,0)))</f>
        <v/>
      </c>
      <c r="U178" s="178">
        <f>T178</f>
        <v/>
      </c>
      <c r="V178" s="66" t="inlineStr">
        <is>
          <t>S01 / S04 / S05</t>
        </is>
      </c>
    </row>
    <row r="179" ht="15" customHeight="1" s="94">
      <c r="A179" s="66" t="inlineStr">
        <is>
          <t>U01335</t>
        </is>
      </c>
      <c r="B179" s="66" t="inlineStr">
        <is>
          <t>O0615</t>
        </is>
      </c>
      <c r="C179" s="66" t="n">
        <v>2021</v>
      </c>
      <c r="D179" s="66" t="n">
        <v>8</v>
      </c>
      <c r="E179" s="66" t="n">
        <v>5</v>
      </c>
      <c r="F179" s="66" t="n">
        <v>13</v>
      </c>
      <c r="G179" s="66" t="n">
        <v>3</v>
      </c>
      <c r="H179" s="66" t="n">
        <v>2</v>
      </c>
      <c r="I179" s="66" t="n">
        <v>0</v>
      </c>
      <c r="J179" s="66" t="n">
        <v>1</v>
      </c>
      <c r="K179" s="66" t="n">
        <v>1</v>
      </c>
      <c r="L179" s="66" t="n">
        <v>0</v>
      </c>
      <c r="M179" s="66" t="n">
        <v>0</v>
      </c>
      <c r="N179" s="66" t="n">
        <v>0</v>
      </c>
      <c r="O179" s="66" t="n">
        <v>361.7</v>
      </c>
      <c r="P179" s="66" t="n">
        <v>3.1</v>
      </c>
      <c r="Q179" s="66" t="n">
        <v>13.746801003</v>
      </c>
      <c r="R179" s="66" t="n">
        <v>51.0637586790001</v>
      </c>
      <c r="S179" s="66">
        <f>IF(AND(E179&gt;=2,E179&lt;=6,OR(F179=6,F179=7,F179=8),O179&lt;=500),1,0)</f>
        <v/>
      </c>
      <c r="T179" s="178">
        <f>IF(G179=1,Sources!$F$24,IF(G179=2,Sources!$F$25,IF(G179=3,Sources!$F$26,0)))</f>
        <v/>
      </c>
      <c r="U179" s="178">
        <f>T179</f>
        <v/>
      </c>
      <c r="V179" s="66" t="inlineStr">
        <is>
          <t>S01 / S04 / S05</t>
        </is>
      </c>
    </row>
    <row r="180" ht="15" customHeight="1" s="94">
      <c r="A180" s="66" t="inlineStr">
        <is>
          <t>U01342</t>
        </is>
      </c>
      <c r="B180" s="66" t="inlineStr">
        <is>
          <t>O0172</t>
        </is>
      </c>
      <c r="C180" s="66" t="n">
        <v>2021</v>
      </c>
      <c r="D180" s="66" t="n">
        <v>8</v>
      </c>
      <c r="E180" s="66" t="n">
        <v>2</v>
      </c>
      <c r="F180" s="66" t="n">
        <v>10</v>
      </c>
      <c r="G180" s="66" t="n">
        <v>3</v>
      </c>
      <c r="H180" s="66" t="n">
        <v>6</v>
      </c>
      <c r="I180" s="66" t="n">
        <v>0</v>
      </c>
      <c r="J180" s="66" t="n">
        <v>0</v>
      </c>
      <c r="K180" s="66" t="n">
        <v>1</v>
      </c>
      <c r="L180" s="66" t="n">
        <v>0</v>
      </c>
      <c r="M180" s="66" t="n">
        <v>0</v>
      </c>
      <c r="N180" s="66" t="n">
        <v>1</v>
      </c>
      <c r="O180" s="66" t="n">
        <v>331.4</v>
      </c>
      <c r="P180" s="66" t="n">
        <v>19.6</v>
      </c>
      <c r="Q180" s="66" t="n">
        <v>12.926481527</v>
      </c>
      <c r="R180" s="66" t="n">
        <v>50.8339549360001</v>
      </c>
      <c r="S180" s="66">
        <f>IF(AND(E180&gt;=2,E180&lt;=6,OR(F180=6,F180=7,F180=8),O180&lt;=500),1,0)</f>
        <v/>
      </c>
      <c r="T180" s="178">
        <f>IF(G180=1,Sources!$F$24,IF(G180=2,Sources!$F$25,IF(G180=3,Sources!$F$26,0)))</f>
        <v/>
      </c>
      <c r="U180" s="178">
        <f>T180</f>
        <v/>
      </c>
      <c r="V180" s="66" t="inlineStr">
        <is>
          <t>S01 / S04 / S05</t>
        </is>
      </c>
    </row>
    <row r="181" ht="15" customHeight="1" s="94">
      <c r="A181" s="66" t="inlineStr">
        <is>
          <t>U01349</t>
        </is>
      </c>
      <c r="B181" s="66" t="inlineStr">
        <is>
          <t>O1569</t>
        </is>
      </c>
      <c r="C181" s="66" t="n">
        <v>2021</v>
      </c>
      <c r="D181" s="66" t="n">
        <v>8</v>
      </c>
      <c r="E181" s="66" t="n">
        <v>6</v>
      </c>
      <c r="F181" s="66" t="n">
        <v>17</v>
      </c>
      <c r="G181" s="66" t="n">
        <v>3</v>
      </c>
      <c r="H181" s="66" t="n">
        <v>6</v>
      </c>
      <c r="I181" s="66" t="n">
        <v>0</v>
      </c>
      <c r="J181" s="66" t="n">
        <v>0</v>
      </c>
      <c r="K181" s="66" t="n">
        <v>1</v>
      </c>
      <c r="L181" s="66" t="n">
        <v>0</v>
      </c>
      <c r="M181" s="66" t="n">
        <v>0</v>
      </c>
      <c r="N181" s="66" t="n">
        <v>1</v>
      </c>
      <c r="O181" s="66" t="n">
        <v>184.1</v>
      </c>
      <c r="P181" s="66" t="n">
        <v>19.5</v>
      </c>
      <c r="Q181" s="66" t="n">
        <v>12.3653440460001</v>
      </c>
      <c r="R181" s="66" t="n">
        <v>51.376159607</v>
      </c>
      <c r="S181" s="66">
        <f>IF(AND(E181&gt;=2,E181&lt;=6,OR(F181=6,F181=7,F181=8),O181&lt;=500),1,0)</f>
        <v/>
      </c>
      <c r="T181" s="178">
        <f>IF(G181=1,Sources!$F$24,IF(G181=2,Sources!$F$25,IF(G181=3,Sources!$F$26,0)))</f>
        <v/>
      </c>
      <c r="U181" s="178">
        <f>T181</f>
        <v/>
      </c>
      <c r="V181" s="66" t="inlineStr">
        <is>
          <t>S01 / S04 / S05</t>
        </is>
      </c>
    </row>
    <row r="182" ht="15" customHeight="1" s="94">
      <c r="A182" s="66" t="inlineStr">
        <is>
          <t>U01359</t>
        </is>
      </c>
      <c r="B182" s="66" t="inlineStr">
        <is>
          <t>O0678</t>
        </is>
      </c>
      <c r="C182" s="66" t="n">
        <v>2021</v>
      </c>
      <c r="D182" s="66" t="n">
        <v>8</v>
      </c>
      <c r="E182" s="66" t="n">
        <v>1</v>
      </c>
      <c r="F182" s="66" t="n">
        <v>20</v>
      </c>
      <c r="G182" s="66" t="n">
        <v>3</v>
      </c>
      <c r="H182" s="66" t="n">
        <v>3</v>
      </c>
      <c r="I182" s="66" t="n">
        <v>0</v>
      </c>
      <c r="J182" s="66" t="n">
        <v>1</v>
      </c>
      <c r="K182" s="66" t="n">
        <v>1</v>
      </c>
      <c r="L182" s="66" t="n">
        <v>0</v>
      </c>
      <c r="M182" s="66" t="n">
        <v>0</v>
      </c>
      <c r="N182" s="66" t="n">
        <v>0</v>
      </c>
      <c r="O182" s="66" t="n">
        <v>455.4</v>
      </c>
      <c r="P182" s="66" t="n">
        <v>3.1</v>
      </c>
      <c r="Q182" s="66" t="n">
        <v>13.7180352940001</v>
      </c>
      <c r="R182" s="66" t="n">
        <v>51.0358970240001</v>
      </c>
      <c r="S182" s="66">
        <f>IF(AND(E182&gt;=2,E182&lt;=6,OR(F182=6,F182=7,F182=8),O182&lt;=500),1,0)</f>
        <v/>
      </c>
      <c r="T182" s="178">
        <f>IF(G182=1,Sources!$F$24,IF(G182=2,Sources!$F$25,IF(G182=3,Sources!$F$26,0)))</f>
        <v/>
      </c>
      <c r="U182" s="178">
        <f>T182</f>
        <v/>
      </c>
      <c r="V182" s="66" t="inlineStr">
        <is>
          <t>S01 / S04 / S05</t>
        </is>
      </c>
    </row>
    <row r="183" ht="15" customHeight="1" s="94">
      <c r="A183" s="66" t="inlineStr">
        <is>
          <t>U01374</t>
        </is>
      </c>
      <c r="B183" s="66" t="inlineStr">
        <is>
          <t>O1140</t>
        </is>
      </c>
      <c r="C183" s="66" t="n">
        <v>2021</v>
      </c>
      <c r="D183" s="66" t="n">
        <v>6</v>
      </c>
      <c r="E183" s="66" t="n">
        <v>2</v>
      </c>
      <c r="F183" s="66" t="n">
        <v>9</v>
      </c>
      <c r="G183" s="66" t="n">
        <v>3</v>
      </c>
      <c r="H183" s="66" t="n">
        <v>3</v>
      </c>
      <c r="I183" s="66" t="n">
        <v>0</v>
      </c>
      <c r="J183" s="66" t="n">
        <v>0</v>
      </c>
      <c r="K183" s="66" t="n">
        <v>1</v>
      </c>
      <c r="L183" s="66" t="n">
        <v>0</v>
      </c>
      <c r="M183" s="66" t="n">
        <v>0</v>
      </c>
      <c r="N183" s="66" t="n">
        <v>0</v>
      </c>
      <c r="O183" s="66" t="n">
        <v>329.5</v>
      </c>
      <c r="P183" s="66" t="n">
        <v>7.7</v>
      </c>
      <c r="Q183" s="66" t="n">
        <v>14.9849382780001</v>
      </c>
      <c r="R183" s="66" t="n">
        <v>51.156695997</v>
      </c>
      <c r="S183" s="66">
        <f>IF(AND(E183&gt;=2,E183&lt;=6,OR(F183=6,F183=7,F183=8),O183&lt;=500),1,0)</f>
        <v/>
      </c>
      <c r="T183" s="178">
        <f>IF(G183=1,Sources!$F$24,IF(G183=2,Sources!$F$25,IF(G183=3,Sources!$F$26,0)))</f>
        <v/>
      </c>
      <c r="U183" s="178">
        <f>T183</f>
        <v/>
      </c>
      <c r="V183" s="66" t="inlineStr">
        <is>
          <t>S01 / S04 / S05</t>
        </is>
      </c>
    </row>
    <row r="184" ht="15" customHeight="1" s="94">
      <c r="A184" s="66" t="inlineStr">
        <is>
          <t>U01382</t>
        </is>
      </c>
      <c r="B184" s="66" t="inlineStr">
        <is>
          <t>O1046</t>
        </is>
      </c>
      <c r="C184" s="66" t="n">
        <v>2021</v>
      </c>
      <c r="D184" s="66" t="n">
        <v>6</v>
      </c>
      <c r="E184" s="66" t="n">
        <v>2</v>
      </c>
      <c r="F184" s="66" t="n">
        <v>10</v>
      </c>
      <c r="G184" s="66" t="n">
        <v>3</v>
      </c>
      <c r="H184" s="66" t="n">
        <v>6</v>
      </c>
      <c r="I184" s="66" t="n">
        <v>0</v>
      </c>
      <c r="J184" s="66" t="n">
        <v>0</v>
      </c>
      <c r="K184" s="66" t="n">
        <v>1</v>
      </c>
      <c r="L184" s="66" t="n">
        <v>0</v>
      </c>
      <c r="M184" s="66" t="n">
        <v>1</v>
      </c>
      <c r="N184" s="66" t="n">
        <v>0</v>
      </c>
      <c r="O184" s="66" t="n">
        <v>189.5</v>
      </c>
      <c r="P184" s="66" t="n">
        <v>11.4</v>
      </c>
      <c r="Q184" s="66" t="n">
        <v>13.3387616220001</v>
      </c>
      <c r="R184" s="66" t="n">
        <v>50.914299478</v>
      </c>
      <c r="S184" s="66">
        <f>IF(AND(E184&gt;=2,E184&lt;=6,OR(F184=6,F184=7,F184=8),O184&lt;=500),1,0)</f>
        <v/>
      </c>
      <c r="T184" s="178">
        <f>IF(G184=1,Sources!$F$24,IF(G184=2,Sources!$F$25,IF(G184=3,Sources!$F$26,0)))</f>
        <v/>
      </c>
      <c r="U184" s="178">
        <f>T184</f>
        <v/>
      </c>
      <c r="V184" s="66" t="inlineStr">
        <is>
          <t>S01 / S04 / S05</t>
        </is>
      </c>
    </row>
    <row r="185" ht="15" customHeight="1" s="94">
      <c r="A185" s="66" t="inlineStr">
        <is>
          <t>U01386</t>
        </is>
      </c>
      <c r="B185" s="66" t="inlineStr">
        <is>
          <t>O1807</t>
        </is>
      </c>
      <c r="C185" s="66" t="n">
        <v>2021</v>
      </c>
      <c r="D185" s="66" t="n">
        <v>8</v>
      </c>
      <c r="E185" s="66" t="n">
        <v>1</v>
      </c>
      <c r="F185" s="66" t="n">
        <v>14</v>
      </c>
      <c r="G185" s="66" t="n">
        <v>3</v>
      </c>
      <c r="H185" s="66" t="n">
        <v>2</v>
      </c>
      <c r="I185" s="66" t="n">
        <v>0</v>
      </c>
      <c r="J185" s="66" t="n">
        <v>0</v>
      </c>
      <c r="K185" s="66" t="n">
        <v>1</v>
      </c>
      <c r="L185" s="66" t="n">
        <v>0</v>
      </c>
      <c r="M185" s="66" t="n">
        <v>0</v>
      </c>
      <c r="N185" s="66" t="n">
        <v>0</v>
      </c>
      <c r="O185" s="66" t="n">
        <v>227.8</v>
      </c>
      <c r="P185" s="66" t="n">
        <v>16.9</v>
      </c>
      <c r="Q185" s="66" t="n">
        <v>12.3981414050001</v>
      </c>
      <c r="R185" s="66" t="n">
        <v>51.3300877950001</v>
      </c>
      <c r="S185" s="66">
        <f>IF(AND(E185&gt;=2,E185&lt;=6,OR(F185=6,F185=7,F185=8),O185&lt;=500),1,0)</f>
        <v/>
      </c>
      <c r="T185" s="178">
        <f>IF(G185=1,Sources!$F$24,IF(G185=2,Sources!$F$25,IF(G185=3,Sources!$F$26,0)))</f>
        <v/>
      </c>
      <c r="U185" s="178">
        <f>T185</f>
        <v/>
      </c>
      <c r="V185" s="66" t="inlineStr">
        <is>
          <t>S01 / S04 / S05</t>
        </is>
      </c>
    </row>
    <row r="186" ht="15" customHeight="1" s="94">
      <c r="A186" s="66" t="inlineStr">
        <is>
          <t>U01388</t>
        </is>
      </c>
      <c r="B186" s="66" t="inlineStr">
        <is>
          <t>O0755</t>
        </is>
      </c>
      <c r="C186" s="66" t="n">
        <v>2021</v>
      </c>
      <c r="D186" s="66" t="n">
        <v>9</v>
      </c>
      <c r="E186" s="66" t="n">
        <v>5</v>
      </c>
      <c r="F186" s="66" t="n">
        <v>7</v>
      </c>
      <c r="G186" s="66" t="n">
        <v>3</v>
      </c>
      <c r="H186" s="66" t="n">
        <v>3</v>
      </c>
      <c r="I186" s="66" t="n">
        <v>0</v>
      </c>
      <c r="J186" s="66" t="n">
        <v>1</v>
      </c>
      <c r="K186" s="66" t="n">
        <v>1</v>
      </c>
      <c r="L186" s="66" t="n">
        <v>0</v>
      </c>
      <c r="M186" s="66" t="n">
        <v>0</v>
      </c>
      <c r="N186" s="66" t="n">
        <v>0</v>
      </c>
      <c r="O186" s="66" t="n">
        <v>477.3</v>
      </c>
      <c r="P186" s="66" t="n">
        <v>0</v>
      </c>
      <c r="Q186" s="66" t="n">
        <v>13.7278719340001</v>
      </c>
      <c r="R186" s="66" t="n">
        <v>51.0845789630001</v>
      </c>
      <c r="S186" s="66">
        <f>IF(AND(E186&gt;=2,E186&lt;=6,OR(F186=6,F186=7,F186=8),O186&lt;=500),1,0)</f>
        <v/>
      </c>
      <c r="T186" s="178">
        <f>IF(G186=1,Sources!$F$24,IF(G186=2,Sources!$F$25,IF(G186=3,Sources!$F$26,0)))</f>
        <v/>
      </c>
      <c r="U186" s="178">
        <f>T186</f>
        <v/>
      </c>
      <c r="V186" s="66" t="inlineStr">
        <is>
          <t>S01 / S04 / S05</t>
        </is>
      </c>
    </row>
    <row r="187" ht="15" customHeight="1" s="94">
      <c r="A187" s="66" t="inlineStr">
        <is>
          <t>U01391</t>
        </is>
      </c>
      <c r="B187" s="66" t="inlineStr">
        <is>
          <t>O1371</t>
        </is>
      </c>
      <c r="C187" s="66" t="n">
        <v>2021</v>
      </c>
      <c r="D187" s="66" t="n">
        <v>6</v>
      </c>
      <c r="E187" s="66" t="n">
        <v>7</v>
      </c>
      <c r="F187" s="66" t="n">
        <v>19</v>
      </c>
      <c r="G187" s="66" t="n">
        <v>3</v>
      </c>
      <c r="H187" s="66" t="n">
        <v>2</v>
      </c>
      <c r="I187" s="66" t="n">
        <v>0</v>
      </c>
      <c r="J187" s="66" t="n">
        <v>1</v>
      </c>
      <c r="K187" s="66" t="n">
        <v>1</v>
      </c>
      <c r="L187" s="66" t="n">
        <v>0</v>
      </c>
      <c r="M187" s="66" t="n">
        <v>0</v>
      </c>
      <c r="N187" s="66" t="n">
        <v>0</v>
      </c>
      <c r="O187" s="66" t="n">
        <v>135.3</v>
      </c>
      <c r="P187" s="66" t="n">
        <v>0.6</v>
      </c>
      <c r="Q187" s="66" t="n">
        <v>12.2616613560001</v>
      </c>
      <c r="R187" s="66" t="n">
        <v>51.3161691840001</v>
      </c>
      <c r="S187" s="66">
        <f>IF(AND(E187&gt;=2,E187&lt;=6,OR(F187=6,F187=7,F187=8),O187&lt;=500),1,0)</f>
        <v/>
      </c>
      <c r="T187" s="178">
        <f>IF(G187=1,Sources!$F$24,IF(G187=2,Sources!$F$25,IF(G187=3,Sources!$F$26,0)))</f>
        <v/>
      </c>
      <c r="U187" s="178">
        <f>T187</f>
        <v/>
      </c>
      <c r="V187" s="66" t="inlineStr">
        <is>
          <t>S01 / S04 / S05</t>
        </is>
      </c>
    </row>
    <row r="188" ht="15" customHeight="1" s="94">
      <c r="A188" s="66" t="inlineStr">
        <is>
          <t>U01392</t>
        </is>
      </c>
      <c r="B188" s="66" t="inlineStr">
        <is>
          <t>O1607</t>
        </is>
      </c>
      <c r="C188" s="66" t="n">
        <v>2021</v>
      </c>
      <c r="D188" s="66" t="n">
        <v>9</v>
      </c>
      <c r="E188" s="66" t="n">
        <v>2</v>
      </c>
      <c r="F188" s="66" t="n">
        <v>12</v>
      </c>
      <c r="G188" s="66" t="n">
        <v>3</v>
      </c>
      <c r="H188" s="66" t="n">
        <v>6</v>
      </c>
      <c r="I188" s="66" t="n">
        <v>0</v>
      </c>
      <c r="J188" s="66" t="n">
        <v>0</v>
      </c>
      <c r="K188" s="66" t="n">
        <v>1</v>
      </c>
      <c r="L188" s="66" t="n">
        <v>0</v>
      </c>
      <c r="M188" s="66" t="n">
        <v>0</v>
      </c>
      <c r="N188" s="66" t="n">
        <v>0</v>
      </c>
      <c r="O188" s="66" t="n">
        <v>295.1</v>
      </c>
      <c r="P188" s="66" t="n">
        <v>12.5</v>
      </c>
      <c r="Q188" s="66" t="n">
        <v>12.3584970590001</v>
      </c>
      <c r="R188" s="66" t="n">
        <v>51.341949195</v>
      </c>
      <c r="S188" s="66">
        <f>IF(AND(E188&gt;=2,E188&lt;=6,OR(F188=6,F188=7,F188=8),O188&lt;=500),1,0)</f>
        <v/>
      </c>
      <c r="T188" s="178">
        <f>IF(G188=1,Sources!$F$24,IF(G188=2,Sources!$F$25,IF(G188=3,Sources!$F$26,0)))</f>
        <v/>
      </c>
      <c r="U188" s="178">
        <f>T188</f>
        <v/>
      </c>
      <c r="V188" s="66" t="inlineStr">
        <is>
          <t>S01 / S04 / S05</t>
        </is>
      </c>
    </row>
    <row r="189" ht="15" customHeight="1" s="94">
      <c r="A189" s="66" t="inlineStr">
        <is>
          <t>U01397</t>
        </is>
      </c>
      <c r="B189" s="66" t="inlineStr">
        <is>
          <t>O1003</t>
        </is>
      </c>
      <c r="C189" s="66" t="n">
        <v>2021</v>
      </c>
      <c r="D189" s="66" t="n">
        <v>10</v>
      </c>
      <c r="E189" s="66" t="n">
        <v>2</v>
      </c>
      <c r="F189" s="66" t="n">
        <v>20</v>
      </c>
      <c r="G189" s="66" t="n">
        <v>3</v>
      </c>
      <c r="H189" s="66" t="n">
        <v>3</v>
      </c>
      <c r="I189" s="66" t="n">
        <v>0</v>
      </c>
      <c r="J189" s="66" t="n">
        <v>0</v>
      </c>
      <c r="K189" s="66" t="n">
        <v>1</v>
      </c>
      <c r="L189" s="66" t="n">
        <v>0</v>
      </c>
      <c r="M189" s="66" t="n">
        <v>0</v>
      </c>
      <c r="N189" s="66" t="n">
        <v>1</v>
      </c>
      <c r="O189" s="66" t="n">
        <v>421.8</v>
      </c>
      <c r="P189" s="66" t="n">
        <v>3.1</v>
      </c>
      <c r="Q189" s="66" t="n">
        <v>13.7434481290001</v>
      </c>
      <c r="R189" s="66" t="n">
        <v>51.047580904</v>
      </c>
      <c r="S189" s="66">
        <f>IF(AND(E189&gt;=2,E189&lt;=6,OR(F189=6,F189=7,F189=8),O189&lt;=500),1,0)</f>
        <v/>
      </c>
      <c r="T189" s="178">
        <f>IF(G189=1,Sources!$F$24,IF(G189=2,Sources!$F$25,IF(G189=3,Sources!$F$26,0)))</f>
        <v/>
      </c>
      <c r="U189" s="178">
        <f>T189</f>
        <v/>
      </c>
      <c r="V189" s="66" t="inlineStr">
        <is>
          <t>S01 / S04 / S05</t>
        </is>
      </c>
    </row>
    <row r="190" ht="15" customHeight="1" s="94">
      <c r="A190" s="66" t="inlineStr">
        <is>
          <t>U01418</t>
        </is>
      </c>
      <c r="B190" s="66" t="inlineStr">
        <is>
          <t>O0954</t>
        </is>
      </c>
      <c r="C190" s="66" t="n">
        <v>2021</v>
      </c>
      <c r="D190" s="66" t="n">
        <v>11</v>
      </c>
      <c r="E190" s="66" t="n">
        <v>3</v>
      </c>
      <c r="F190" s="66" t="n">
        <v>5</v>
      </c>
      <c r="G190" s="66" t="n">
        <v>3</v>
      </c>
      <c r="H190" s="66" t="n">
        <v>3</v>
      </c>
      <c r="I190" s="66" t="n">
        <v>0</v>
      </c>
      <c r="J190" s="66" t="n">
        <v>1</v>
      </c>
      <c r="K190" s="66" t="n">
        <v>1</v>
      </c>
      <c r="L190" s="66" t="n">
        <v>0</v>
      </c>
      <c r="M190" s="66" t="n">
        <v>0</v>
      </c>
      <c r="N190" s="66" t="n">
        <v>0</v>
      </c>
      <c r="O190" s="66" t="n">
        <v>178.8</v>
      </c>
      <c r="P190" s="66" t="n">
        <v>4.1</v>
      </c>
      <c r="Q190" s="66" t="n">
        <v>13.728947438</v>
      </c>
      <c r="R190" s="66" t="n">
        <v>51.0593350510001</v>
      </c>
      <c r="S190" s="66">
        <f>IF(AND(E190&gt;=2,E190&lt;=6,OR(F190=6,F190=7,F190=8),O190&lt;=500),1,0)</f>
        <v/>
      </c>
      <c r="T190" s="178">
        <f>IF(G190=1,Sources!$F$24,IF(G190=2,Sources!$F$25,IF(G190=3,Sources!$F$26,0)))</f>
        <v/>
      </c>
      <c r="U190" s="178">
        <f>T190</f>
        <v/>
      </c>
      <c r="V190" s="66" t="inlineStr">
        <is>
          <t>S01 / S04 / S05</t>
        </is>
      </c>
    </row>
    <row r="191" ht="15" customHeight="1" s="94">
      <c r="A191" s="66" t="inlineStr">
        <is>
          <t>U01444</t>
        </is>
      </c>
      <c r="B191" s="66" t="inlineStr">
        <is>
          <t>O1606</t>
        </is>
      </c>
      <c r="C191" s="66" t="n">
        <v>2021</v>
      </c>
      <c r="D191" s="66" t="n">
        <v>10</v>
      </c>
      <c r="E191" s="66" t="n">
        <v>4</v>
      </c>
      <c r="F191" s="66" t="n">
        <v>15</v>
      </c>
      <c r="G191" s="66" t="n">
        <v>3</v>
      </c>
      <c r="H191" s="66" t="n">
        <v>2</v>
      </c>
      <c r="I191" s="66" t="n">
        <v>0</v>
      </c>
      <c r="J191" s="66" t="n">
        <v>1</v>
      </c>
      <c r="K191" s="66" t="n">
        <v>1</v>
      </c>
      <c r="L191" s="66" t="n">
        <v>0</v>
      </c>
      <c r="M191" s="66" t="n">
        <v>0</v>
      </c>
      <c r="N191" s="66" t="n">
        <v>0</v>
      </c>
      <c r="O191" s="66" t="n">
        <v>331.6</v>
      </c>
      <c r="P191" s="66" t="n">
        <v>4.4</v>
      </c>
      <c r="Q191" s="66" t="n">
        <v>12.3579852680001</v>
      </c>
      <c r="R191" s="66" t="n">
        <v>51.341861281</v>
      </c>
      <c r="S191" s="66">
        <f>IF(AND(E191&gt;=2,E191&lt;=6,OR(F191=6,F191=7,F191=8),O191&lt;=500),1,0)</f>
        <v/>
      </c>
      <c r="T191" s="178">
        <f>IF(G191=1,Sources!$F$24,IF(G191=2,Sources!$F$25,IF(G191=3,Sources!$F$26,0)))</f>
        <v/>
      </c>
      <c r="U191" s="178">
        <f>T191</f>
        <v/>
      </c>
      <c r="V191" s="66" t="inlineStr">
        <is>
          <t>S01 / S04 / S05</t>
        </is>
      </c>
    </row>
    <row r="192" ht="15" customHeight="1" s="94">
      <c r="A192" s="66" t="inlineStr">
        <is>
          <t>U01446</t>
        </is>
      </c>
      <c r="B192" s="66" t="inlineStr">
        <is>
          <t>O0678</t>
        </is>
      </c>
      <c r="C192" s="66" t="n">
        <v>2021</v>
      </c>
      <c r="D192" s="66" t="n">
        <v>11</v>
      </c>
      <c r="E192" s="66" t="n">
        <v>6</v>
      </c>
      <c r="F192" s="66" t="n">
        <v>10</v>
      </c>
      <c r="G192" s="66" t="n">
        <v>2</v>
      </c>
      <c r="H192" s="66" t="n">
        <v>3</v>
      </c>
      <c r="I192" s="66" t="n">
        <v>0</v>
      </c>
      <c r="J192" s="66" t="n">
        <v>0</v>
      </c>
      <c r="K192" s="66" t="n">
        <v>1</v>
      </c>
      <c r="L192" s="66" t="n">
        <v>0</v>
      </c>
      <c r="M192" s="66" t="n">
        <v>0</v>
      </c>
      <c r="N192" s="66" t="n">
        <v>1</v>
      </c>
      <c r="O192" s="66" t="n">
        <v>455.7</v>
      </c>
      <c r="P192" s="66" t="n">
        <v>3.6</v>
      </c>
      <c r="Q192" s="66" t="n">
        <v>13.718029857</v>
      </c>
      <c r="R192" s="66" t="n">
        <v>51.035899478</v>
      </c>
      <c r="S192" s="66">
        <f>IF(AND(E192&gt;=2,E192&lt;=6,OR(F192=6,F192=7,F192=8),O192&lt;=500),1,0)</f>
        <v/>
      </c>
      <c r="T192" s="178">
        <f>IF(G192=1,Sources!$F$24,IF(G192=2,Sources!$F$25,IF(G192=3,Sources!$F$26,0)))</f>
        <v/>
      </c>
      <c r="U192" s="178">
        <f>T192</f>
        <v/>
      </c>
      <c r="V192" s="66" t="inlineStr">
        <is>
          <t>S01 / S04 / S05</t>
        </is>
      </c>
    </row>
    <row r="193" ht="15" customHeight="1" s="94">
      <c r="A193" s="66" t="inlineStr">
        <is>
          <t>U01450</t>
        </is>
      </c>
      <c r="B193" s="66" t="inlineStr">
        <is>
          <t>O1642</t>
        </is>
      </c>
      <c r="C193" s="66" t="n">
        <v>2021</v>
      </c>
      <c r="D193" s="66" t="n">
        <v>12</v>
      </c>
      <c r="E193" s="66" t="n">
        <v>2</v>
      </c>
      <c r="F193" s="66" t="n">
        <v>7</v>
      </c>
      <c r="G193" s="66" t="n">
        <v>3</v>
      </c>
      <c r="H193" s="66" t="n">
        <v>2</v>
      </c>
      <c r="I193" s="66" t="n">
        <v>1</v>
      </c>
      <c r="J193" s="66" t="n">
        <v>0</v>
      </c>
      <c r="K193" s="66" t="n">
        <v>1</v>
      </c>
      <c r="L193" s="66" t="n">
        <v>0</v>
      </c>
      <c r="M193" s="66" t="n">
        <v>0</v>
      </c>
      <c r="N193" s="66" t="n">
        <v>0</v>
      </c>
      <c r="O193" s="66" t="n">
        <v>400.1</v>
      </c>
      <c r="P193" s="66" t="n">
        <v>1</v>
      </c>
      <c r="Q193" s="66" t="n">
        <v>12.3237961730001</v>
      </c>
      <c r="R193" s="66" t="n">
        <v>51.3794277430001</v>
      </c>
      <c r="S193" s="66">
        <f>IF(AND(E193&gt;=2,E193&lt;=6,OR(F193=6,F193=7,F193=8),O193&lt;=500),1,0)</f>
        <v/>
      </c>
      <c r="T193" s="178">
        <f>IF(G193=1,Sources!$F$24,IF(G193=2,Sources!$F$25,IF(G193=3,Sources!$F$26,0)))</f>
        <v/>
      </c>
      <c r="U193" s="178">
        <f>T193</f>
        <v/>
      </c>
      <c r="V193" s="66" t="inlineStr">
        <is>
          <t>S01 / S04 / S05</t>
        </is>
      </c>
    </row>
    <row r="194" ht="15" customHeight="1" s="94">
      <c r="A194" s="66" t="inlineStr">
        <is>
          <t>U01454</t>
        </is>
      </c>
      <c r="B194" s="66" t="inlineStr">
        <is>
          <t>O1574</t>
        </is>
      </c>
      <c r="C194" s="66" t="n">
        <v>2021</v>
      </c>
      <c r="D194" s="66" t="n">
        <v>12</v>
      </c>
      <c r="E194" s="66" t="n">
        <v>6</v>
      </c>
      <c r="F194" s="66" t="n">
        <v>15</v>
      </c>
      <c r="G194" s="66" t="n">
        <v>3</v>
      </c>
      <c r="H194" s="66" t="n">
        <v>6</v>
      </c>
      <c r="I194" s="66" t="n">
        <v>0</v>
      </c>
      <c r="J194" s="66" t="n">
        <v>0</v>
      </c>
      <c r="K194" s="66" t="n">
        <v>1</v>
      </c>
      <c r="L194" s="66" t="n">
        <v>0</v>
      </c>
      <c r="M194" s="66" t="n">
        <v>0</v>
      </c>
      <c r="N194" s="66" t="n">
        <v>0</v>
      </c>
      <c r="O194" s="66" t="n">
        <v>254.8</v>
      </c>
      <c r="P194" s="66" t="n">
        <v>16.1</v>
      </c>
      <c r="Q194" s="66" t="n">
        <v>12.401496901</v>
      </c>
      <c r="R194" s="66" t="n">
        <v>51.324210545</v>
      </c>
      <c r="S194" s="66">
        <f>IF(AND(E194&gt;=2,E194&lt;=6,OR(F194=6,F194=7,F194=8),O194&lt;=500),1,0)</f>
        <v/>
      </c>
      <c r="T194" s="178">
        <f>IF(G194=1,Sources!$F$24,IF(G194=2,Sources!$F$25,IF(G194=3,Sources!$F$26,0)))</f>
        <v/>
      </c>
      <c r="U194" s="178">
        <f>T194</f>
        <v/>
      </c>
      <c r="V194" s="66" t="inlineStr">
        <is>
          <t>S01 / S04 / S05</t>
        </is>
      </c>
    </row>
    <row r="195" ht="15" customHeight="1" s="94">
      <c r="A195" s="66" t="inlineStr">
        <is>
          <t>U01458</t>
        </is>
      </c>
      <c r="B195" s="66" t="inlineStr">
        <is>
          <t>O0102</t>
        </is>
      </c>
      <c r="C195" s="66" t="n">
        <v>2021</v>
      </c>
      <c r="D195" s="66" t="n">
        <v>11</v>
      </c>
      <c r="E195" s="66" t="n">
        <v>2</v>
      </c>
      <c r="F195" s="66" t="n">
        <v>13</v>
      </c>
      <c r="G195" s="66" t="n">
        <v>3</v>
      </c>
      <c r="H195" s="66" t="n">
        <v>2</v>
      </c>
      <c r="I195" s="66" t="n">
        <v>0</v>
      </c>
      <c r="J195" s="66" t="n">
        <v>1</v>
      </c>
      <c r="K195" s="66" t="n">
        <v>1</v>
      </c>
      <c r="L195" s="66" t="n">
        <v>0</v>
      </c>
      <c r="M195" s="66" t="n">
        <v>0</v>
      </c>
      <c r="N195" s="66" t="n">
        <v>0</v>
      </c>
      <c r="O195" s="66" t="n">
        <v>385.1</v>
      </c>
      <c r="P195" s="66" t="n">
        <v>8.4</v>
      </c>
      <c r="Q195" s="66" t="n">
        <v>12.4946750400001</v>
      </c>
      <c r="R195" s="66" t="n">
        <v>51.1254763650001</v>
      </c>
      <c r="S195" s="66">
        <f>IF(AND(E195&gt;=2,E195&lt;=6,OR(F195=6,F195=7,F195=8),O195&lt;=500),1,0)</f>
        <v/>
      </c>
      <c r="T195" s="178">
        <f>IF(G195=1,Sources!$F$24,IF(G195=2,Sources!$F$25,IF(G195=3,Sources!$F$26,0)))</f>
        <v/>
      </c>
      <c r="U195" s="178">
        <f>T195</f>
        <v/>
      </c>
      <c r="V195" s="66" t="inlineStr">
        <is>
          <t>S01 / S04 / S05</t>
        </is>
      </c>
    </row>
    <row r="196" ht="15" customHeight="1" s="94">
      <c r="A196" s="66" t="inlineStr">
        <is>
          <t>U01460</t>
        </is>
      </c>
      <c r="B196" s="66" t="inlineStr">
        <is>
          <t>O0172</t>
        </is>
      </c>
      <c r="C196" s="66" t="n">
        <v>2021</v>
      </c>
      <c r="D196" s="66" t="n">
        <v>10</v>
      </c>
      <c r="E196" s="66" t="n">
        <v>6</v>
      </c>
      <c r="F196" s="66" t="n">
        <v>9</v>
      </c>
      <c r="G196" s="66" t="n">
        <v>3</v>
      </c>
      <c r="H196" s="66" t="n">
        <v>2</v>
      </c>
      <c r="I196" s="66" t="n">
        <v>0</v>
      </c>
      <c r="J196" s="66" t="n">
        <v>0</v>
      </c>
      <c r="K196" s="66" t="n">
        <v>1</v>
      </c>
      <c r="L196" s="66" t="n">
        <v>0</v>
      </c>
      <c r="M196" s="66" t="n">
        <v>0</v>
      </c>
      <c r="N196" s="66" t="n">
        <v>1</v>
      </c>
      <c r="O196" s="66" t="n">
        <v>327.6</v>
      </c>
      <c r="P196" s="66" t="n">
        <v>16.6</v>
      </c>
      <c r="Q196" s="66" t="n">
        <v>12.9264448770001</v>
      </c>
      <c r="R196" s="66" t="n">
        <v>50.8339250890001</v>
      </c>
      <c r="S196" s="66">
        <f>IF(AND(E196&gt;=2,E196&lt;=6,OR(F196=6,F196=7,F196=8),O196&lt;=500),1,0)</f>
        <v/>
      </c>
      <c r="T196" s="178">
        <f>IF(G196=1,Sources!$F$24,IF(G196=2,Sources!$F$25,IF(G196=3,Sources!$F$26,0)))</f>
        <v/>
      </c>
      <c r="U196" s="178">
        <f>T196</f>
        <v/>
      </c>
      <c r="V196" s="66" t="inlineStr">
        <is>
          <t>S01 / S04 / S05</t>
        </is>
      </c>
    </row>
    <row r="197" ht="15" customHeight="1" s="94">
      <c r="A197" s="66" t="inlineStr">
        <is>
          <t>U01470</t>
        </is>
      </c>
      <c r="B197" s="66" t="inlineStr">
        <is>
          <t>O1525</t>
        </is>
      </c>
      <c r="C197" s="66" t="n">
        <v>2021</v>
      </c>
      <c r="D197" s="66" t="n">
        <v>12</v>
      </c>
      <c r="E197" s="66" t="n">
        <v>3</v>
      </c>
      <c r="F197" s="66" t="n">
        <v>15</v>
      </c>
      <c r="G197" s="66" t="n">
        <v>3</v>
      </c>
      <c r="H197" s="66" t="n">
        <v>3</v>
      </c>
      <c r="I197" s="66" t="n">
        <v>0</v>
      </c>
      <c r="J197" s="66" t="n">
        <v>1</v>
      </c>
      <c r="K197" s="66" t="n">
        <v>1</v>
      </c>
      <c r="L197" s="66" t="n">
        <v>0</v>
      </c>
      <c r="M197" s="66" t="n">
        <v>0</v>
      </c>
      <c r="N197" s="66" t="n">
        <v>0</v>
      </c>
      <c r="O197" s="66" t="n">
        <v>172.8</v>
      </c>
      <c r="P197" s="66" t="n">
        <v>11.6</v>
      </c>
      <c r="Q197" s="66" t="n">
        <v>12.393036964</v>
      </c>
      <c r="R197" s="66" t="n">
        <v>51.334493938</v>
      </c>
      <c r="S197" s="66">
        <f>IF(AND(E197&gt;=2,E197&lt;=6,OR(F197=6,F197=7,F197=8),O197&lt;=500),1,0)</f>
        <v/>
      </c>
      <c r="T197" s="178">
        <f>IF(G197=1,Sources!$F$24,IF(G197=2,Sources!$F$25,IF(G197=3,Sources!$F$26,0)))</f>
        <v/>
      </c>
      <c r="U197" s="178">
        <f>T197</f>
        <v/>
      </c>
      <c r="V197" s="66" t="inlineStr">
        <is>
          <t>S01 / S04 / S05</t>
        </is>
      </c>
    </row>
    <row r="198" ht="15" customHeight="1" s="94">
      <c r="A198" s="66" t="inlineStr">
        <is>
          <t>U01477</t>
        </is>
      </c>
      <c r="B198" s="66" t="inlineStr">
        <is>
          <t>O1742</t>
        </is>
      </c>
      <c r="C198" s="66" t="n">
        <v>2021</v>
      </c>
      <c r="D198" s="66" t="n">
        <v>11</v>
      </c>
      <c r="E198" s="66" t="n">
        <v>2</v>
      </c>
      <c r="F198" s="66" t="n">
        <v>18</v>
      </c>
      <c r="G198" s="66" t="n">
        <v>3</v>
      </c>
      <c r="H198" s="66" t="n">
        <v>6</v>
      </c>
      <c r="I198" s="66" t="n">
        <v>0</v>
      </c>
      <c r="J198" s="66" t="n">
        <v>0</v>
      </c>
      <c r="K198" s="66" t="n">
        <v>1</v>
      </c>
      <c r="L198" s="66" t="n">
        <v>0</v>
      </c>
      <c r="M198" s="66" t="n">
        <v>0</v>
      </c>
      <c r="N198" s="66" t="n">
        <v>0</v>
      </c>
      <c r="O198" s="66" t="n">
        <v>260.9</v>
      </c>
      <c r="P198" s="66" t="n">
        <v>16.3</v>
      </c>
      <c r="Q198" s="66" t="n">
        <v>12.401457947</v>
      </c>
      <c r="R198" s="66" t="n">
        <v>51.3242617600001</v>
      </c>
      <c r="S198" s="66">
        <f>IF(AND(E198&gt;=2,E198&lt;=6,OR(F198=6,F198=7,F198=8),O198&lt;=500),1,0)</f>
        <v/>
      </c>
      <c r="T198" s="178">
        <f>IF(G198=1,Sources!$F$24,IF(G198=2,Sources!$F$25,IF(G198=3,Sources!$F$26,0)))</f>
        <v/>
      </c>
      <c r="U198" s="178">
        <f>T198</f>
        <v/>
      </c>
      <c r="V198" s="66" t="inlineStr">
        <is>
          <t>S01 / S04 / S05</t>
        </is>
      </c>
    </row>
    <row r="199" ht="15" customHeight="1" s="94">
      <c r="A199" s="66" t="inlineStr">
        <is>
          <t>U01478</t>
        </is>
      </c>
      <c r="B199" s="66" t="inlineStr">
        <is>
          <t>O1742</t>
        </is>
      </c>
      <c r="C199" s="66" t="n">
        <v>2021</v>
      </c>
      <c r="D199" s="66" t="n">
        <v>11</v>
      </c>
      <c r="E199" s="66" t="n">
        <v>1</v>
      </c>
      <c r="F199" s="66" t="n">
        <v>15</v>
      </c>
      <c r="G199" s="66" t="n">
        <v>2</v>
      </c>
      <c r="H199" s="66" t="n">
        <v>6</v>
      </c>
      <c r="I199" s="66" t="n">
        <v>0</v>
      </c>
      <c r="J199" s="66" t="n">
        <v>1</v>
      </c>
      <c r="K199" s="66" t="n">
        <v>1</v>
      </c>
      <c r="L199" s="66" t="n">
        <v>0</v>
      </c>
      <c r="M199" s="66" t="n">
        <v>0</v>
      </c>
      <c r="N199" s="66" t="n">
        <v>0</v>
      </c>
      <c r="O199" s="66" t="n">
        <v>264.6</v>
      </c>
      <c r="P199" s="66" t="n">
        <v>7.2</v>
      </c>
      <c r="Q199" s="66" t="n">
        <v>12.4015754660001</v>
      </c>
      <c r="R199" s="66" t="n">
        <v>51.324366233</v>
      </c>
      <c r="S199" s="66">
        <f>IF(AND(E199&gt;=2,E199&lt;=6,OR(F199=6,F199=7,F199=8),O199&lt;=500),1,0)</f>
        <v/>
      </c>
      <c r="T199" s="178">
        <f>IF(G199=1,Sources!$F$24,IF(G199=2,Sources!$F$25,IF(G199=3,Sources!$F$26,0)))</f>
        <v/>
      </c>
      <c r="U199" s="178">
        <f>T199</f>
        <v/>
      </c>
      <c r="V199" s="66" t="inlineStr">
        <is>
          <t>S01 / S04 / S05</t>
        </is>
      </c>
    </row>
    <row r="200" ht="15" customHeight="1" s="94">
      <c r="A200" s="66" t="inlineStr">
        <is>
          <t>U01479</t>
        </is>
      </c>
      <c r="B200" s="66" t="inlineStr">
        <is>
          <t>O1531</t>
        </is>
      </c>
      <c r="C200" s="66" t="n">
        <v>2021</v>
      </c>
      <c r="D200" s="66" t="n">
        <v>11</v>
      </c>
      <c r="E200" s="66" t="n">
        <v>2</v>
      </c>
      <c r="F200" s="66" t="n">
        <v>11</v>
      </c>
      <c r="G200" s="66" t="n">
        <v>3</v>
      </c>
      <c r="H200" s="66" t="n">
        <v>2</v>
      </c>
      <c r="I200" s="66" t="n">
        <v>0</v>
      </c>
      <c r="J200" s="66" t="n">
        <v>1</v>
      </c>
      <c r="K200" s="66" t="n">
        <v>1</v>
      </c>
      <c r="L200" s="66" t="n">
        <v>0</v>
      </c>
      <c r="M200" s="66" t="n">
        <v>0</v>
      </c>
      <c r="N200" s="66" t="n">
        <v>0</v>
      </c>
      <c r="O200" s="66" t="n">
        <v>465.3</v>
      </c>
      <c r="P200" s="66" t="n">
        <v>12</v>
      </c>
      <c r="Q200" s="66" t="n">
        <v>12.3951980370001</v>
      </c>
      <c r="R200" s="66" t="n">
        <v>51.3321740160001</v>
      </c>
      <c r="S200" s="66">
        <f>IF(AND(E200&gt;=2,E200&lt;=6,OR(F200=6,F200=7,F200=8),O200&lt;=500),1,0)</f>
        <v/>
      </c>
      <c r="T200" s="178">
        <f>IF(G200=1,Sources!$F$24,IF(G200=2,Sources!$F$25,IF(G200=3,Sources!$F$26,0)))</f>
        <v/>
      </c>
      <c r="U200" s="178">
        <f>T200</f>
        <v/>
      </c>
      <c r="V200" s="66" t="inlineStr">
        <is>
          <t>S01 / S04 / S05</t>
        </is>
      </c>
    </row>
    <row r="201" ht="15" customHeight="1" s="94">
      <c r="A201" s="66" t="inlineStr">
        <is>
          <t>U01483</t>
        </is>
      </c>
      <c r="B201" s="66" t="inlineStr">
        <is>
          <t>O0574</t>
        </is>
      </c>
      <c r="C201" s="66" t="n">
        <v>2021</v>
      </c>
      <c r="D201" s="66" t="n">
        <v>12</v>
      </c>
      <c r="E201" s="66" t="n">
        <v>6</v>
      </c>
      <c r="F201" s="66" t="n">
        <v>21</v>
      </c>
      <c r="G201" s="66" t="n">
        <v>3</v>
      </c>
      <c r="H201" s="66" t="n">
        <v>3</v>
      </c>
      <c r="I201" s="66" t="n">
        <v>0</v>
      </c>
      <c r="J201" s="66" t="n">
        <v>0</v>
      </c>
      <c r="K201" s="66" t="n">
        <v>1</v>
      </c>
      <c r="L201" s="66" t="n">
        <v>0</v>
      </c>
      <c r="M201" s="66" t="n">
        <v>0</v>
      </c>
      <c r="N201" s="66" t="n">
        <v>0</v>
      </c>
      <c r="O201" s="66" t="n">
        <v>401.1</v>
      </c>
      <c r="P201" s="66" t="n">
        <v>20.3</v>
      </c>
      <c r="Q201" s="66" t="n">
        <v>13.692936333</v>
      </c>
      <c r="R201" s="66" t="n">
        <v>51.081782284</v>
      </c>
      <c r="S201" s="66">
        <f>IF(AND(E201&gt;=2,E201&lt;=6,OR(F201=6,F201=7,F201=8),O201&lt;=500),1,0)</f>
        <v/>
      </c>
      <c r="T201" s="178">
        <f>IF(G201=1,Sources!$F$24,IF(G201=2,Sources!$F$25,IF(G201=3,Sources!$F$26,0)))</f>
        <v/>
      </c>
      <c r="U201" s="178">
        <f>T201</f>
        <v/>
      </c>
      <c r="V201" s="66" t="inlineStr">
        <is>
          <t>S01 / S04 / S05</t>
        </is>
      </c>
    </row>
    <row r="202" ht="15" customHeight="1" s="94">
      <c r="A202" s="66" t="inlineStr">
        <is>
          <t>U01484</t>
        </is>
      </c>
      <c r="B202" s="66" t="inlineStr">
        <is>
          <t>O1531</t>
        </is>
      </c>
      <c r="C202" s="66" t="n">
        <v>2021</v>
      </c>
      <c r="D202" s="66" t="n">
        <v>12</v>
      </c>
      <c r="E202" s="66" t="n">
        <v>4</v>
      </c>
      <c r="F202" s="66" t="n">
        <v>15</v>
      </c>
      <c r="G202" s="66" t="n">
        <v>2</v>
      </c>
      <c r="H202" s="66" t="n">
        <v>3</v>
      </c>
      <c r="I202" s="66" t="n">
        <v>0</v>
      </c>
      <c r="J202" s="66" t="n">
        <v>1</v>
      </c>
      <c r="K202" s="66" t="n">
        <v>0</v>
      </c>
      <c r="L202" s="66" t="n">
        <v>0</v>
      </c>
      <c r="M202" s="66" t="n">
        <v>0</v>
      </c>
      <c r="N202" s="66" t="n">
        <v>1</v>
      </c>
      <c r="O202" s="66" t="n">
        <v>478.4</v>
      </c>
      <c r="P202" s="66" t="n">
        <v>5</v>
      </c>
      <c r="Q202" s="66" t="n">
        <v>12.3953277840001</v>
      </c>
      <c r="R202" s="66" t="n">
        <v>51.332087561</v>
      </c>
      <c r="S202" s="66">
        <f>IF(AND(E202&gt;=2,E202&lt;=6,OR(F202=6,F202=7,F202=8),O202&lt;=500),1,0)</f>
        <v/>
      </c>
      <c r="T202" s="178">
        <f>IF(G202=1,Sources!$F$24,IF(G202=2,Sources!$F$25,IF(G202=3,Sources!$F$26,0)))</f>
        <v/>
      </c>
      <c r="U202" s="178">
        <f>T202</f>
        <v/>
      </c>
      <c r="V202" s="66" t="inlineStr">
        <is>
          <t>S01 / S04 / S05</t>
        </is>
      </c>
    </row>
    <row r="203" ht="15" customHeight="1" s="94">
      <c r="A203" s="66" t="inlineStr">
        <is>
          <t>U01488</t>
        </is>
      </c>
      <c r="B203" s="66" t="inlineStr">
        <is>
          <t>O1055</t>
        </is>
      </c>
      <c r="C203" s="66" t="n">
        <v>2021</v>
      </c>
      <c r="D203" s="66" t="n">
        <v>10</v>
      </c>
      <c r="E203" s="66" t="n">
        <v>4</v>
      </c>
      <c r="F203" s="66" t="n">
        <v>7</v>
      </c>
      <c r="G203" s="66" t="n">
        <v>3</v>
      </c>
      <c r="H203" s="66" t="n">
        <v>2</v>
      </c>
      <c r="I203" s="66" t="n">
        <v>1</v>
      </c>
      <c r="J203" s="66" t="n">
        <v>0</v>
      </c>
      <c r="K203" s="66" t="n">
        <v>1</v>
      </c>
      <c r="L203" s="66" t="n">
        <v>0</v>
      </c>
      <c r="M203" s="66" t="n">
        <v>0</v>
      </c>
      <c r="N203" s="66" t="n">
        <v>0</v>
      </c>
      <c r="O203" s="66" t="n">
        <v>156.6</v>
      </c>
      <c r="P203" s="66" t="n">
        <v>0.8</v>
      </c>
      <c r="Q203" s="66" t="n">
        <v>13.348061763</v>
      </c>
      <c r="R203" s="66" t="n">
        <v>50.9217185790001</v>
      </c>
      <c r="S203" s="66">
        <f>IF(AND(E203&gt;=2,E203&lt;=6,OR(F203=6,F203=7,F203=8),O203&lt;=500),1,0)</f>
        <v/>
      </c>
      <c r="T203" s="178">
        <f>IF(G203=1,Sources!$F$24,IF(G203=2,Sources!$F$25,IF(G203=3,Sources!$F$26,0)))</f>
        <v/>
      </c>
      <c r="U203" s="178">
        <f>T203</f>
        <v/>
      </c>
      <c r="V203" s="66" t="inlineStr">
        <is>
          <t>S01 / S04 / S05</t>
        </is>
      </c>
    </row>
    <row r="204" ht="15" customHeight="1" s="94">
      <c r="A204" s="66" t="inlineStr">
        <is>
          <t>U01494</t>
        </is>
      </c>
      <c r="B204" s="66" t="inlineStr">
        <is>
          <t>O1046</t>
        </is>
      </c>
      <c r="C204" s="66" t="n">
        <v>2021</v>
      </c>
      <c r="D204" s="66" t="n">
        <v>11</v>
      </c>
      <c r="E204" s="66" t="n">
        <v>5</v>
      </c>
      <c r="F204" s="66" t="n">
        <v>18</v>
      </c>
      <c r="G204" s="66" t="n">
        <v>3</v>
      </c>
      <c r="H204" s="66" t="n">
        <v>2</v>
      </c>
      <c r="I204" s="66" t="n">
        <v>1</v>
      </c>
      <c r="J204" s="66" t="n">
        <v>0</v>
      </c>
      <c r="K204" s="66" t="n">
        <v>1</v>
      </c>
      <c r="L204" s="66" t="n">
        <v>0</v>
      </c>
      <c r="M204" s="66" t="n">
        <v>0</v>
      </c>
      <c r="N204" s="66" t="n">
        <v>0</v>
      </c>
      <c r="O204" s="66" t="n">
        <v>192.8</v>
      </c>
      <c r="P204" s="66" t="n">
        <v>18.8</v>
      </c>
      <c r="Q204" s="66" t="n">
        <v>13.338629387</v>
      </c>
      <c r="R204" s="66" t="n">
        <v>50.9142871390001</v>
      </c>
      <c r="S204" s="66">
        <f>IF(AND(E204&gt;=2,E204&lt;=6,OR(F204=6,F204=7,F204=8),O204&lt;=500),1,0)</f>
        <v/>
      </c>
      <c r="T204" s="178">
        <f>IF(G204=1,Sources!$F$24,IF(G204=2,Sources!$F$25,IF(G204=3,Sources!$F$26,0)))</f>
        <v/>
      </c>
      <c r="U204" s="178">
        <f>T204</f>
        <v/>
      </c>
      <c r="V204" s="66" t="inlineStr">
        <is>
          <t>S01 / S04 / S05</t>
        </is>
      </c>
    </row>
    <row r="205" ht="15" customHeight="1" s="94">
      <c r="A205" s="66" t="inlineStr">
        <is>
          <t>U01500</t>
        </is>
      </c>
      <c r="B205" s="66" t="inlineStr">
        <is>
          <t>O1197</t>
        </is>
      </c>
      <c r="C205" s="66" t="n">
        <v>2021</v>
      </c>
      <c r="D205" s="66" t="n">
        <v>12</v>
      </c>
      <c r="E205" s="66" t="n">
        <v>1</v>
      </c>
      <c r="F205" s="66" t="n">
        <v>14</v>
      </c>
      <c r="G205" s="66" t="n">
        <v>3</v>
      </c>
      <c r="H205" s="66" t="n">
        <v>3</v>
      </c>
      <c r="I205" s="66" t="n">
        <v>0</v>
      </c>
      <c r="J205" s="66" t="n">
        <v>0</v>
      </c>
      <c r="K205" s="66" t="n">
        <v>1</v>
      </c>
      <c r="L205" s="66" t="n">
        <v>0</v>
      </c>
      <c r="M205" s="66" t="n">
        <v>0</v>
      </c>
      <c r="N205" s="66" t="n">
        <v>0</v>
      </c>
      <c r="O205" s="66" t="n">
        <v>307.6</v>
      </c>
      <c r="P205" s="66" t="n">
        <v>1.5</v>
      </c>
      <c r="Q205" s="66" t="n">
        <v>12.7284584120001</v>
      </c>
      <c r="R205" s="66" t="n">
        <v>50.8017154300001</v>
      </c>
      <c r="S205" s="66">
        <f>IF(AND(E205&gt;=2,E205&lt;=6,OR(F205=6,F205=7,F205=8),O205&lt;=500),1,0)</f>
        <v/>
      </c>
      <c r="T205" s="178">
        <f>IF(G205=1,Sources!$F$24,IF(G205=2,Sources!$F$25,IF(G205=3,Sources!$F$26,0)))</f>
        <v/>
      </c>
      <c r="U205" s="178">
        <f>T205</f>
        <v/>
      </c>
      <c r="V205" s="66" t="inlineStr">
        <is>
          <t>S01 / S04 / S05</t>
        </is>
      </c>
    </row>
    <row r="206" ht="15" customHeight="1" s="94">
      <c r="A206" s="66" t="inlineStr">
        <is>
          <t>U01506</t>
        </is>
      </c>
      <c r="B206" s="66" t="inlineStr">
        <is>
          <t>O1163</t>
        </is>
      </c>
      <c r="C206" s="66" t="n">
        <v>2021</v>
      </c>
      <c r="D206" s="66" t="n">
        <v>10</v>
      </c>
      <c r="E206" s="66" t="n">
        <v>5</v>
      </c>
      <c r="F206" s="66" t="n">
        <v>16</v>
      </c>
      <c r="G206" s="66" t="n">
        <v>3</v>
      </c>
      <c r="H206" s="66" t="n">
        <v>1</v>
      </c>
      <c r="I206" s="66" t="n">
        <v>0</v>
      </c>
      <c r="J206" s="66" t="n">
        <v>0</v>
      </c>
      <c r="K206" s="66" t="n">
        <v>0</v>
      </c>
      <c r="L206" s="66" t="n">
        <v>1</v>
      </c>
      <c r="M206" s="66" t="n">
        <v>0</v>
      </c>
      <c r="N206" s="66" t="n">
        <v>0</v>
      </c>
      <c r="O206" s="66" t="n">
        <v>242.9</v>
      </c>
      <c r="P206" s="66" t="n">
        <v>1.9</v>
      </c>
      <c r="Q206" s="66" t="n">
        <v>14.9740865760001</v>
      </c>
      <c r="R206" s="66" t="n">
        <v>51.16142869</v>
      </c>
      <c r="S206" s="66">
        <f>IF(AND(E206&gt;=2,E206&lt;=6,OR(F206=6,F206=7,F206=8),O206&lt;=500),1,0)</f>
        <v/>
      </c>
      <c r="T206" s="178">
        <f>IF(G206=1,Sources!$F$24,IF(G206=2,Sources!$F$25,IF(G206=3,Sources!$F$26,0)))</f>
        <v/>
      </c>
      <c r="U206" s="178">
        <f>T206</f>
        <v/>
      </c>
      <c r="V206" s="66" t="inlineStr">
        <is>
          <t>S01 / S04 / S05</t>
        </is>
      </c>
    </row>
    <row r="207" ht="15" customHeight="1" s="94">
      <c r="A207" s="66" t="inlineStr">
        <is>
          <t>U01512</t>
        </is>
      </c>
      <c r="B207" s="66" t="inlineStr">
        <is>
          <t>O0954</t>
        </is>
      </c>
      <c r="C207" s="66" t="n">
        <v>2021</v>
      </c>
      <c r="D207" s="66" t="n">
        <v>10</v>
      </c>
      <c r="E207" s="66" t="n">
        <v>3</v>
      </c>
      <c r="F207" s="66" t="n">
        <v>13</v>
      </c>
      <c r="G207" s="66" t="n">
        <v>3</v>
      </c>
      <c r="H207" s="66" t="n">
        <v>6</v>
      </c>
      <c r="I207" s="66" t="n">
        <v>0</v>
      </c>
      <c r="J207" s="66" t="n">
        <v>0</v>
      </c>
      <c r="K207" s="66" t="n">
        <v>1</v>
      </c>
      <c r="L207" s="66" t="n">
        <v>0</v>
      </c>
      <c r="M207" s="66" t="n">
        <v>0</v>
      </c>
      <c r="N207" s="66" t="n">
        <v>0</v>
      </c>
      <c r="O207" s="66" t="n">
        <v>182.3</v>
      </c>
      <c r="P207" s="66" t="n">
        <v>13.2</v>
      </c>
      <c r="Q207" s="66" t="n">
        <v>13.7289564600001</v>
      </c>
      <c r="R207" s="66" t="n">
        <v>51.059424855</v>
      </c>
      <c r="S207" s="66">
        <f>IF(AND(E207&gt;=2,E207&lt;=6,OR(F207=6,F207=7,F207=8),O207&lt;=500),1,0)</f>
        <v/>
      </c>
      <c r="T207" s="178">
        <f>IF(G207=1,Sources!$F$24,IF(G207=2,Sources!$F$25,IF(G207=3,Sources!$F$26,0)))</f>
        <v/>
      </c>
      <c r="U207" s="178">
        <f>T207</f>
        <v/>
      </c>
      <c r="V207" s="66" t="inlineStr">
        <is>
          <t>S01 / S04 / S05</t>
        </is>
      </c>
    </row>
    <row r="208" ht="15" customHeight="1" s="94">
      <c r="A208" s="66" t="inlineStr">
        <is>
          <t>U01522</t>
        </is>
      </c>
      <c r="B208" s="66" t="inlineStr">
        <is>
          <t>O2152</t>
        </is>
      </c>
      <c r="C208" s="66" t="n">
        <v>2021</v>
      </c>
      <c r="D208" s="66" t="n">
        <v>10</v>
      </c>
      <c r="E208" s="66" t="n">
        <v>2</v>
      </c>
      <c r="F208" s="66" t="n">
        <v>11</v>
      </c>
      <c r="G208" s="66" t="n">
        <v>3</v>
      </c>
      <c r="H208" s="66" t="n">
        <v>3</v>
      </c>
      <c r="I208" s="66" t="n">
        <v>0</v>
      </c>
      <c r="J208" s="66" t="n">
        <v>1</v>
      </c>
      <c r="K208" s="66" t="n">
        <v>1</v>
      </c>
      <c r="L208" s="66" t="n">
        <v>0</v>
      </c>
      <c r="M208" s="66" t="n">
        <v>0</v>
      </c>
      <c r="N208" s="66" t="n">
        <v>0</v>
      </c>
      <c r="O208" s="66" t="n">
        <v>351.7</v>
      </c>
      <c r="P208" s="66" t="n">
        <v>1.8</v>
      </c>
      <c r="Q208" s="66" t="n">
        <v>12.4827599880001</v>
      </c>
      <c r="R208" s="66" t="n">
        <v>51.3752855280001</v>
      </c>
      <c r="S208" s="66">
        <f>IF(AND(E208&gt;=2,E208&lt;=6,OR(F208=6,F208=7,F208=8),O208&lt;=500),1,0)</f>
        <v/>
      </c>
      <c r="T208" s="178">
        <f>IF(G208=1,Sources!$F$24,IF(G208=2,Sources!$F$25,IF(G208=3,Sources!$F$26,0)))</f>
        <v/>
      </c>
      <c r="U208" s="178">
        <f>T208</f>
        <v/>
      </c>
      <c r="V208" s="66" t="inlineStr">
        <is>
          <t>S01 / S04 / S05</t>
        </is>
      </c>
    </row>
    <row r="209" ht="15" customHeight="1" s="94">
      <c r="A209" s="66" t="inlineStr">
        <is>
          <t>U01523</t>
        </is>
      </c>
      <c r="B209" s="66" t="inlineStr">
        <is>
          <t>O1181</t>
        </is>
      </c>
      <c r="C209" s="66" t="n">
        <v>2021</v>
      </c>
      <c r="D209" s="66" t="n">
        <v>12</v>
      </c>
      <c r="E209" s="66" t="n">
        <v>4</v>
      </c>
      <c r="F209" s="66" t="n">
        <v>9</v>
      </c>
      <c r="G209" s="66" t="n">
        <v>3</v>
      </c>
      <c r="H209" s="66" t="n">
        <v>3</v>
      </c>
      <c r="I209" s="66" t="n">
        <v>0</v>
      </c>
      <c r="J209" s="66" t="n">
        <v>0</v>
      </c>
      <c r="K209" s="66" t="n">
        <v>1</v>
      </c>
      <c r="L209" s="66" t="n">
        <v>0</v>
      </c>
      <c r="M209" s="66" t="n">
        <v>0</v>
      </c>
      <c r="N209" s="66" t="n">
        <v>0</v>
      </c>
      <c r="O209" s="66" t="n">
        <v>436.4</v>
      </c>
      <c r="P209" s="66" t="n">
        <v>24.3</v>
      </c>
      <c r="Q209" s="66" t="n">
        <v>13.861584474</v>
      </c>
      <c r="R209" s="66" t="n">
        <v>50.9742105920001</v>
      </c>
      <c r="S209" s="66">
        <f>IF(AND(E209&gt;=2,E209&lt;=6,OR(F209=6,F209=7,F209=8),O209&lt;=500),1,0)</f>
        <v/>
      </c>
      <c r="T209" s="178">
        <f>IF(G209=1,Sources!$F$24,IF(G209=2,Sources!$F$25,IF(G209=3,Sources!$F$26,0)))</f>
        <v/>
      </c>
      <c r="U209" s="178">
        <f>T209</f>
        <v/>
      </c>
      <c r="V209" s="66" t="inlineStr">
        <is>
          <t>S01 / S04 / S05</t>
        </is>
      </c>
    </row>
    <row r="210" ht="15" customHeight="1" s="94">
      <c r="A210" s="66" t="inlineStr">
        <is>
          <t>U01527</t>
        </is>
      </c>
      <c r="B210" s="66" t="inlineStr">
        <is>
          <t>O0605</t>
        </is>
      </c>
      <c r="C210" s="66" t="n">
        <v>2021</v>
      </c>
      <c r="D210" s="66" t="n">
        <v>10</v>
      </c>
      <c r="E210" s="66" t="n">
        <v>5</v>
      </c>
      <c r="F210" s="66" t="n">
        <v>7</v>
      </c>
      <c r="G210" s="66" t="n">
        <v>3</v>
      </c>
      <c r="H210" s="66" t="n">
        <v>1</v>
      </c>
      <c r="I210" s="66" t="n">
        <v>0</v>
      </c>
      <c r="J210" s="66" t="n">
        <v>1</v>
      </c>
      <c r="K210" s="66" t="n">
        <v>0</v>
      </c>
      <c r="L210" s="66" t="n">
        <v>0</v>
      </c>
      <c r="M210" s="66" t="n">
        <v>0</v>
      </c>
      <c r="N210" s="66" t="n">
        <v>0</v>
      </c>
      <c r="O210" s="66" t="n">
        <v>383.2</v>
      </c>
      <c r="P210" s="66" t="n">
        <v>0</v>
      </c>
      <c r="Q210" s="66" t="n">
        <v>13.7363784390001</v>
      </c>
      <c r="R210" s="66" t="n">
        <v>51.0638611220001</v>
      </c>
      <c r="S210" s="66">
        <f>IF(AND(E210&gt;=2,E210&lt;=6,OR(F210=6,F210=7,F210=8),O210&lt;=500),1,0)</f>
        <v/>
      </c>
      <c r="T210" s="178">
        <f>IF(G210=1,Sources!$F$24,IF(G210=2,Sources!$F$25,IF(G210=3,Sources!$F$26,0)))</f>
        <v/>
      </c>
      <c r="U210" s="178">
        <f>T210</f>
        <v/>
      </c>
      <c r="V210" s="66" t="inlineStr">
        <is>
          <t>S01 / S04 / S05</t>
        </is>
      </c>
    </row>
    <row r="211" ht="15" customHeight="1" s="94">
      <c r="A211" s="66" t="inlineStr">
        <is>
          <t>U01542</t>
        </is>
      </c>
      <c r="B211" s="66" t="inlineStr">
        <is>
          <t>O1464</t>
        </is>
      </c>
      <c r="C211" s="66" t="n">
        <v>2021</v>
      </c>
      <c r="D211" s="66" t="n">
        <v>12</v>
      </c>
      <c r="E211" s="66" t="n">
        <v>3</v>
      </c>
      <c r="F211" s="66" t="n">
        <v>13</v>
      </c>
      <c r="G211" s="66" t="n">
        <v>3</v>
      </c>
      <c r="H211" s="66" t="n">
        <v>2</v>
      </c>
      <c r="I211" s="66" t="n">
        <v>0</v>
      </c>
      <c r="J211" s="66" t="n">
        <v>0</v>
      </c>
      <c r="K211" s="66" t="n">
        <v>1</v>
      </c>
      <c r="L211" s="66" t="n">
        <v>0</v>
      </c>
      <c r="M211" s="66" t="n">
        <v>0</v>
      </c>
      <c r="N211" s="66" t="n">
        <v>0</v>
      </c>
      <c r="O211" s="66" t="n">
        <v>424.7</v>
      </c>
      <c r="P211" s="66" t="n">
        <v>6.4</v>
      </c>
      <c r="Q211" s="66" t="n">
        <v>12.389970986</v>
      </c>
      <c r="R211" s="66" t="n">
        <v>51.3465925200001</v>
      </c>
      <c r="S211" s="66">
        <f>IF(AND(E211&gt;=2,E211&lt;=6,OR(F211=6,F211=7,F211=8),O211&lt;=500),1,0)</f>
        <v/>
      </c>
      <c r="T211" s="178">
        <f>IF(G211=1,Sources!$F$24,IF(G211=2,Sources!$F$25,IF(G211=3,Sources!$F$26,0)))</f>
        <v/>
      </c>
      <c r="U211" s="178">
        <f>T211</f>
        <v/>
      </c>
      <c r="V211" s="66" t="inlineStr">
        <is>
          <t>S01 / S04 / S05</t>
        </is>
      </c>
    </row>
    <row r="212" ht="15" customHeight="1" s="94">
      <c r="A212" s="66" t="inlineStr">
        <is>
          <t>U01569</t>
        </is>
      </c>
      <c r="B212" s="66" t="inlineStr">
        <is>
          <t>O0611</t>
        </is>
      </c>
      <c r="C212" s="66" t="n">
        <v>2021</v>
      </c>
      <c r="D212" s="66" t="n">
        <v>11</v>
      </c>
      <c r="E212" s="66" t="n">
        <v>4</v>
      </c>
      <c r="F212" s="66" t="n">
        <v>22</v>
      </c>
      <c r="G212" s="66" t="n">
        <v>3</v>
      </c>
      <c r="H212" s="66" t="n">
        <v>4</v>
      </c>
      <c r="I212" s="66" t="n">
        <v>1</v>
      </c>
      <c r="J212" s="66" t="n">
        <v>0</v>
      </c>
      <c r="K212" s="66" t="n">
        <v>1</v>
      </c>
      <c r="L212" s="66" t="n">
        <v>0</v>
      </c>
      <c r="M212" s="66" t="n">
        <v>0</v>
      </c>
      <c r="N212" s="66" t="n">
        <v>0</v>
      </c>
      <c r="O212" s="66" t="n">
        <v>27.3</v>
      </c>
      <c r="P212" s="66" t="n">
        <v>5.9</v>
      </c>
      <c r="Q212" s="66" t="n">
        <v>13.741977487</v>
      </c>
      <c r="R212" s="66" t="n">
        <v>51.0646791230001</v>
      </c>
      <c r="S212" s="66">
        <f>IF(AND(E212&gt;=2,E212&lt;=6,OR(F212=6,F212=7,F212=8),O212&lt;=500),1,0)</f>
        <v/>
      </c>
      <c r="T212" s="178">
        <f>IF(G212=1,Sources!$F$24,IF(G212=2,Sources!$F$25,IF(G212=3,Sources!$F$26,0)))</f>
        <v/>
      </c>
      <c r="U212" s="178">
        <f>T212</f>
        <v/>
      </c>
      <c r="V212" s="66" t="inlineStr">
        <is>
          <t>S01 / S04 / S05</t>
        </is>
      </c>
    </row>
    <row r="213" ht="15" customHeight="1" s="94">
      <c r="A213" s="66" t="inlineStr">
        <is>
          <t>U01575</t>
        </is>
      </c>
      <c r="B213" s="66" t="inlineStr">
        <is>
          <t>O2144</t>
        </is>
      </c>
      <c r="C213" s="66" t="n">
        <v>2021</v>
      </c>
      <c r="D213" s="66" t="n">
        <v>11</v>
      </c>
      <c r="E213" s="66" t="n">
        <v>3</v>
      </c>
      <c r="F213" s="66" t="n">
        <v>5</v>
      </c>
      <c r="G213" s="66" t="n">
        <v>3</v>
      </c>
      <c r="H213" s="66" t="n">
        <v>3</v>
      </c>
      <c r="I213" s="66" t="n">
        <v>0</v>
      </c>
      <c r="J213" s="66" t="n">
        <v>0</v>
      </c>
      <c r="K213" s="66" t="n">
        <v>1</v>
      </c>
      <c r="L213" s="66" t="n">
        <v>0</v>
      </c>
      <c r="M213" s="66" t="n">
        <v>0</v>
      </c>
      <c r="N213" s="66" t="n">
        <v>0</v>
      </c>
      <c r="O213" s="66" t="n">
        <v>437.8</v>
      </c>
      <c r="P213" s="66" t="n">
        <v>3.5</v>
      </c>
      <c r="Q213" s="66" t="n">
        <v>12.494055976</v>
      </c>
      <c r="R213" s="66" t="n">
        <v>51.382409431</v>
      </c>
      <c r="S213" s="66">
        <f>IF(AND(E213&gt;=2,E213&lt;=6,OR(F213=6,F213=7,F213=8),O213&lt;=500),1,0)</f>
        <v/>
      </c>
      <c r="T213" s="178">
        <f>IF(G213=1,Sources!$F$24,IF(G213=2,Sources!$F$25,IF(G213=3,Sources!$F$26,0)))</f>
        <v/>
      </c>
      <c r="U213" s="178">
        <f>T213</f>
        <v/>
      </c>
      <c r="V213" s="66" t="inlineStr">
        <is>
          <t>S01 / S04 / S05</t>
        </is>
      </c>
    </row>
    <row r="214" ht="15" customHeight="1" s="94">
      <c r="A214" s="66" t="inlineStr">
        <is>
          <t>U01580</t>
        </is>
      </c>
      <c r="B214" s="66" t="inlineStr">
        <is>
          <t>O0380</t>
        </is>
      </c>
      <c r="C214" s="66" t="n">
        <v>2021</v>
      </c>
      <c r="D214" s="66" t="n">
        <v>10</v>
      </c>
      <c r="E214" s="66" t="n">
        <v>2</v>
      </c>
      <c r="F214" s="66" t="n">
        <v>11</v>
      </c>
      <c r="G214" s="66" t="n">
        <v>3</v>
      </c>
      <c r="H214" s="66" t="n">
        <v>6</v>
      </c>
      <c r="I214" s="66" t="n">
        <v>0</v>
      </c>
      <c r="J214" s="66" t="n">
        <v>0</v>
      </c>
      <c r="K214" s="66" t="n">
        <v>1</v>
      </c>
      <c r="L214" s="66" t="n">
        <v>0</v>
      </c>
      <c r="M214" s="66" t="n">
        <v>0</v>
      </c>
      <c r="N214" s="66" t="n">
        <v>0</v>
      </c>
      <c r="O214" s="66" t="n">
        <v>475</v>
      </c>
      <c r="P214" s="66" t="n">
        <v>22.3</v>
      </c>
      <c r="Q214" s="66" t="n">
        <v>13.7390574520001</v>
      </c>
      <c r="R214" s="66" t="n">
        <v>51.074088192</v>
      </c>
      <c r="S214" s="66">
        <f>IF(AND(E214&gt;=2,E214&lt;=6,OR(F214=6,F214=7,F214=8),O214&lt;=500),1,0)</f>
        <v/>
      </c>
      <c r="T214" s="178">
        <f>IF(G214=1,Sources!$F$24,IF(G214=2,Sources!$F$25,IF(G214=3,Sources!$F$26,0)))</f>
        <v/>
      </c>
      <c r="U214" s="178">
        <f>T214</f>
        <v/>
      </c>
      <c r="V214" s="66" t="inlineStr">
        <is>
          <t>S01 / S04 / S05</t>
        </is>
      </c>
    </row>
    <row r="215" ht="15" customHeight="1" s="94">
      <c r="A215" s="66" t="inlineStr">
        <is>
          <t>U01592</t>
        </is>
      </c>
      <c r="B215" s="66" t="inlineStr">
        <is>
          <t>O1622</t>
        </is>
      </c>
      <c r="C215" s="66" t="n">
        <v>2021</v>
      </c>
      <c r="D215" s="66" t="n">
        <v>10</v>
      </c>
      <c r="E215" s="66" t="n">
        <v>5</v>
      </c>
      <c r="F215" s="66" t="n">
        <v>10</v>
      </c>
      <c r="G215" s="66" t="n">
        <v>3</v>
      </c>
      <c r="H215" s="66" t="n">
        <v>6</v>
      </c>
      <c r="I215" s="66" t="n">
        <v>0</v>
      </c>
      <c r="J215" s="66" t="n">
        <v>0</v>
      </c>
      <c r="K215" s="66" t="n">
        <v>1</v>
      </c>
      <c r="L215" s="66" t="n">
        <v>0</v>
      </c>
      <c r="M215" s="66" t="n">
        <v>0</v>
      </c>
      <c r="N215" s="66" t="n">
        <v>0</v>
      </c>
      <c r="O215" s="66" t="n">
        <v>325.3</v>
      </c>
      <c r="P215" s="66" t="n">
        <v>6.3</v>
      </c>
      <c r="Q215" s="66" t="n">
        <v>12.3377317040001</v>
      </c>
      <c r="R215" s="66" t="n">
        <v>51.3353802300001</v>
      </c>
      <c r="S215" s="66">
        <f>IF(AND(E215&gt;=2,E215&lt;=6,OR(F215=6,F215=7,F215=8),O215&lt;=500),1,0)</f>
        <v/>
      </c>
      <c r="T215" s="178">
        <f>IF(G215=1,Sources!$F$24,IF(G215=2,Sources!$F$25,IF(G215=3,Sources!$F$26,0)))</f>
        <v/>
      </c>
      <c r="U215" s="178">
        <f>T215</f>
        <v/>
      </c>
      <c r="V215" s="66" t="inlineStr">
        <is>
          <t>S01 / S04 / S05</t>
        </is>
      </c>
    </row>
    <row r="216" ht="15" customHeight="1" s="94">
      <c r="A216" s="66" t="inlineStr">
        <is>
          <t>U01598</t>
        </is>
      </c>
      <c r="B216" s="66" t="inlineStr">
        <is>
          <t>O0780</t>
        </is>
      </c>
      <c r="C216" s="66" t="n">
        <v>2021</v>
      </c>
      <c r="D216" s="66" t="n">
        <v>12</v>
      </c>
      <c r="E216" s="66" t="n">
        <v>4</v>
      </c>
      <c r="F216" s="66" t="n">
        <v>18</v>
      </c>
      <c r="G216" s="66" t="n">
        <v>3</v>
      </c>
      <c r="H216" s="66" t="n">
        <v>3</v>
      </c>
      <c r="I216" s="66" t="n">
        <v>0</v>
      </c>
      <c r="J216" s="66" t="n">
        <v>0</v>
      </c>
      <c r="K216" s="66" t="n">
        <v>1</v>
      </c>
      <c r="L216" s="66" t="n">
        <v>0</v>
      </c>
      <c r="M216" s="66" t="n">
        <v>0</v>
      </c>
      <c r="N216" s="66" t="n">
        <v>1</v>
      </c>
      <c r="O216" s="66" t="n">
        <v>432.1</v>
      </c>
      <c r="P216" s="66" t="n">
        <v>0.3</v>
      </c>
      <c r="Q216" s="66" t="n">
        <v>13.7529753750001</v>
      </c>
      <c r="R216" s="66" t="n">
        <v>51.073889653</v>
      </c>
      <c r="S216" s="66">
        <f>IF(AND(E216&gt;=2,E216&lt;=6,OR(F216=6,F216=7,F216=8),O216&lt;=500),1,0)</f>
        <v/>
      </c>
      <c r="T216" s="178">
        <f>IF(G216=1,Sources!$F$24,IF(G216=2,Sources!$F$25,IF(G216=3,Sources!$F$26,0)))</f>
        <v/>
      </c>
      <c r="U216" s="178">
        <f>T216</f>
        <v/>
      </c>
      <c r="V216" s="66" t="inlineStr">
        <is>
          <t>S01 / S04 / S05</t>
        </is>
      </c>
    </row>
    <row r="217" ht="15" customHeight="1" s="94">
      <c r="A217" s="66" t="inlineStr">
        <is>
          <t>U01604</t>
        </is>
      </c>
      <c r="B217" s="66" t="inlineStr">
        <is>
          <t>O0605</t>
        </is>
      </c>
      <c r="C217" s="66" t="n">
        <v>2021</v>
      </c>
      <c r="D217" s="66" t="n">
        <v>10</v>
      </c>
      <c r="E217" s="66" t="n">
        <v>1</v>
      </c>
      <c r="F217" s="66" t="n">
        <v>9</v>
      </c>
      <c r="G217" s="66" t="n">
        <v>2</v>
      </c>
      <c r="H217" s="66" t="n">
        <v>2</v>
      </c>
      <c r="I217" s="66" t="n">
        <v>0</v>
      </c>
      <c r="J217" s="66" t="n">
        <v>1</v>
      </c>
      <c r="K217" s="66" t="n">
        <v>1</v>
      </c>
      <c r="L217" s="66" t="n">
        <v>0</v>
      </c>
      <c r="M217" s="66" t="n">
        <v>0</v>
      </c>
      <c r="N217" s="66" t="n">
        <v>0</v>
      </c>
      <c r="O217" s="66" t="n">
        <v>380.1</v>
      </c>
      <c r="P217" s="66" t="n">
        <v>7.5</v>
      </c>
      <c r="Q217" s="66" t="n">
        <v>13.7364403760001</v>
      </c>
      <c r="R217" s="66" t="n">
        <v>51.0638054460001</v>
      </c>
      <c r="S217" s="66">
        <f>IF(AND(E217&gt;=2,E217&lt;=6,OR(F217=6,F217=7,F217=8),O217&lt;=500),1,0)</f>
        <v/>
      </c>
      <c r="T217" s="178">
        <f>IF(G217=1,Sources!$F$24,IF(G217=2,Sources!$F$25,IF(G217=3,Sources!$F$26,0)))</f>
        <v/>
      </c>
      <c r="U217" s="178">
        <f>T217</f>
        <v/>
      </c>
      <c r="V217" s="66" t="inlineStr">
        <is>
          <t>S01 / S04 / S05</t>
        </is>
      </c>
    </row>
    <row r="218" ht="15" customHeight="1" s="94">
      <c r="A218" s="66" t="inlineStr">
        <is>
          <t>U01609</t>
        </is>
      </c>
      <c r="B218" s="66" t="inlineStr">
        <is>
          <t>O1622</t>
        </is>
      </c>
      <c r="C218" s="66" t="n">
        <v>2021</v>
      </c>
      <c r="D218" s="66" t="n">
        <v>10</v>
      </c>
      <c r="E218" s="66" t="n">
        <v>7</v>
      </c>
      <c r="F218" s="66" t="n">
        <v>14</v>
      </c>
      <c r="G218" s="66" t="n">
        <v>2</v>
      </c>
      <c r="H218" s="66" t="n">
        <v>3</v>
      </c>
      <c r="I218" s="66" t="n">
        <v>0</v>
      </c>
      <c r="J218" s="66" t="n">
        <v>1</v>
      </c>
      <c r="K218" s="66" t="n">
        <v>1</v>
      </c>
      <c r="L218" s="66" t="n">
        <v>0</v>
      </c>
      <c r="M218" s="66" t="n">
        <v>0</v>
      </c>
      <c r="N218" s="66" t="n">
        <v>0</v>
      </c>
      <c r="O218" s="66" t="n">
        <v>339.1</v>
      </c>
      <c r="P218" s="66" t="n">
        <v>23.2</v>
      </c>
      <c r="Q218" s="66" t="n">
        <v>12.337972145</v>
      </c>
      <c r="R218" s="66" t="n">
        <v>51.3353843030001</v>
      </c>
      <c r="S218" s="66">
        <f>IF(AND(E218&gt;=2,E218&lt;=6,OR(F218=6,F218=7,F218=8),O218&lt;=500),1,0)</f>
        <v/>
      </c>
      <c r="T218" s="178">
        <f>IF(G218=1,Sources!$F$24,IF(G218=2,Sources!$F$25,IF(G218=3,Sources!$F$26,0)))</f>
        <v/>
      </c>
      <c r="U218" s="178">
        <f>T218</f>
        <v/>
      </c>
      <c r="V218" s="66" t="inlineStr">
        <is>
          <t>S01 / S04 / S05</t>
        </is>
      </c>
    </row>
    <row r="219" ht="15" customHeight="1" s="94">
      <c r="A219" s="66" t="inlineStr">
        <is>
          <t>U01611</t>
        </is>
      </c>
      <c r="B219" s="66" t="inlineStr">
        <is>
          <t>O2234</t>
        </is>
      </c>
      <c r="C219" s="66" t="n">
        <v>2021</v>
      </c>
      <c r="D219" s="66" t="n">
        <v>10</v>
      </c>
      <c r="E219" s="66" t="n">
        <v>6</v>
      </c>
      <c r="F219" s="66" t="n">
        <v>8</v>
      </c>
      <c r="G219" s="66" t="n">
        <v>3</v>
      </c>
      <c r="H219" s="66" t="n">
        <v>6</v>
      </c>
      <c r="I219" s="66" t="n">
        <v>0</v>
      </c>
      <c r="J219" s="66" t="n">
        <v>0</v>
      </c>
      <c r="K219" s="66" t="n">
        <v>1</v>
      </c>
      <c r="L219" s="66" t="n">
        <v>0</v>
      </c>
      <c r="M219" s="66" t="n">
        <v>0</v>
      </c>
      <c r="N219" s="66" t="n">
        <v>0</v>
      </c>
      <c r="O219" s="66" t="n">
        <v>228.1</v>
      </c>
      <c r="P219" s="66" t="n">
        <v>11.3</v>
      </c>
      <c r="Q219" s="66" t="n">
        <v>14.8211253110001</v>
      </c>
      <c r="R219" s="66" t="n">
        <v>50.9004435740001</v>
      </c>
      <c r="S219" s="66">
        <f>IF(AND(E219&gt;=2,E219&lt;=6,OR(F219=6,F219=7,F219=8),O219&lt;=500),1,0)</f>
        <v/>
      </c>
      <c r="T219" s="178">
        <f>IF(G219=1,Sources!$F$24,IF(G219=2,Sources!$F$25,IF(G219=3,Sources!$F$26,0)))</f>
        <v/>
      </c>
      <c r="U219" s="178">
        <f>T219</f>
        <v/>
      </c>
      <c r="V219" s="66" t="inlineStr">
        <is>
          <t>S01 / S04 / S05</t>
        </is>
      </c>
    </row>
    <row r="220" ht="15" customHeight="1" s="94">
      <c r="A220" s="66" t="inlineStr">
        <is>
          <t>U01612</t>
        </is>
      </c>
      <c r="B220" s="66" t="inlineStr">
        <is>
          <t>O2007</t>
        </is>
      </c>
      <c r="C220" s="66" t="n">
        <v>2021</v>
      </c>
      <c r="D220" s="66" t="n">
        <v>10</v>
      </c>
      <c r="E220" s="66" t="n">
        <v>6</v>
      </c>
      <c r="F220" s="66" t="n">
        <v>16</v>
      </c>
      <c r="G220" s="66" t="n">
        <v>2</v>
      </c>
      <c r="H220" s="66" t="n">
        <v>6</v>
      </c>
      <c r="I220" s="66" t="n">
        <v>0</v>
      </c>
      <c r="J220" s="66" t="n">
        <v>0</v>
      </c>
      <c r="K220" s="66" t="n">
        <v>1</v>
      </c>
      <c r="L220" s="66" t="n">
        <v>1</v>
      </c>
      <c r="M220" s="66" t="n">
        <v>0</v>
      </c>
      <c r="N220" s="66" t="n">
        <v>0</v>
      </c>
      <c r="O220" s="66" t="n">
        <v>179.7</v>
      </c>
      <c r="P220" s="66" t="n">
        <v>21</v>
      </c>
      <c r="Q220" s="66" t="n">
        <v>13.9311252590001</v>
      </c>
      <c r="R220" s="66" t="n">
        <v>50.9575917720001</v>
      </c>
      <c r="S220" s="66">
        <f>IF(AND(E220&gt;=2,E220&lt;=6,OR(F220=6,F220=7,F220=8),O220&lt;=500),1,0)</f>
        <v/>
      </c>
      <c r="T220" s="178">
        <f>IF(G220=1,Sources!$F$24,IF(G220=2,Sources!$F$25,IF(G220=3,Sources!$F$26,0)))</f>
        <v/>
      </c>
      <c r="U220" s="178">
        <f>T220</f>
        <v/>
      </c>
      <c r="V220" s="66" t="inlineStr">
        <is>
          <t>S01 / S04 / S05</t>
        </is>
      </c>
    </row>
    <row r="221" ht="15" customHeight="1" s="94">
      <c r="A221" s="66" t="inlineStr">
        <is>
          <t>U01632</t>
        </is>
      </c>
      <c r="B221" s="66" t="inlineStr">
        <is>
          <t>O0605</t>
        </is>
      </c>
      <c r="C221" s="66" t="n">
        <v>2021</v>
      </c>
      <c r="D221" s="66" t="n">
        <v>11</v>
      </c>
      <c r="E221" s="66" t="n">
        <v>5</v>
      </c>
      <c r="F221" s="66" t="n">
        <v>15</v>
      </c>
      <c r="G221" s="66" t="n">
        <v>3</v>
      </c>
      <c r="H221" s="66" t="n">
        <v>3</v>
      </c>
      <c r="I221" s="66" t="n">
        <v>0</v>
      </c>
      <c r="J221" s="66" t="n">
        <v>1</v>
      </c>
      <c r="K221" s="66" t="n">
        <v>1</v>
      </c>
      <c r="L221" s="66" t="n">
        <v>0</v>
      </c>
      <c r="M221" s="66" t="n">
        <v>0</v>
      </c>
      <c r="N221" s="66" t="n">
        <v>0</v>
      </c>
      <c r="O221" s="66" t="n">
        <v>373.5</v>
      </c>
      <c r="P221" s="66" t="n">
        <v>24.6</v>
      </c>
      <c r="Q221" s="66" t="n">
        <v>13.7365808230001</v>
      </c>
      <c r="R221" s="66" t="n">
        <v>51.063678887</v>
      </c>
      <c r="S221" s="66">
        <f>IF(AND(E221&gt;=2,E221&lt;=6,OR(F221=6,F221=7,F221=8),O221&lt;=500),1,0)</f>
        <v/>
      </c>
      <c r="T221" s="178">
        <f>IF(G221=1,Sources!$F$24,IF(G221=2,Sources!$F$25,IF(G221=3,Sources!$F$26,0)))</f>
        <v/>
      </c>
      <c r="U221" s="178">
        <f>T221</f>
        <v/>
      </c>
      <c r="V221" s="66" t="inlineStr">
        <is>
          <t>S01 / S04 / S05</t>
        </is>
      </c>
    </row>
    <row r="222" ht="15" customHeight="1" s="94">
      <c r="A222" s="66" t="inlineStr">
        <is>
          <t>U01633</t>
        </is>
      </c>
      <c r="B222" s="66" t="inlineStr">
        <is>
          <t>O0934</t>
        </is>
      </c>
      <c r="C222" s="66" t="n">
        <v>2021</v>
      </c>
      <c r="D222" s="66" t="n">
        <v>12</v>
      </c>
      <c r="E222" s="66" t="n">
        <v>3</v>
      </c>
      <c r="F222" s="66" t="n">
        <v>12</v>
      </c>
      <c r="G222" s="66" t="n">
        <v>3</v>
      </c>
      <c r="H222" s="66" t="n">
        <v>6</v>
      </c>
      <c r="I222" s="66" t="n">
        <v>0</v>
      </c>
      <c r="J222" s="66" t="n">
        <v>0</v>
      </c>
      <c r="K222" s="66" t="n">
        <v>1</v>
      </c>
      <c r="L222" s="66" t="n">
        <v>0</v>
      </c>
      <c r="M222" s="66" t="n">
        <v>0</v>
      </c>
      <c r="N222" s="66" t="n">
        <v>0</v>
      </c>
      <c r="O222" s="66" t="n">
        <v>242.6</v>
      </c>
      <c r="P222" s="66" t="n">
        <v>6.2</v>
      </c>
      <c r="Q222" s="66" t="n">
        <v>13.7716075070001</v>
      </c>
      <c r="R222" s="66" t="n">
        <v>51.0156947620001</v>
      </c>
      <c r="S222" s="66">
        <f>IF(AND(E222&gt;=2,E222&lt;=6,OR(F222=6,F222=7,F222=8),O222&lt;=500),1,0)</f>
        <v/>
      </c>
      <c r="T222" s="178">
        <f>IF(G222=1,Sources!$F$24,IF(G222=2,Sources!$F$25,IF(G222=3,Sources!$F$26,0)))</f>
        <v/>
      </c>
      <c r="U222" s="178">
        <f>T222</f>
        <v/>
      </c>
      <c r="V222" s="66" t="inlineStr">
        <is>
          <t>S01 / S04 / S05</t>
        </is>
      </c>
    </row>
    <row r="223" ht="15" customHeight="1" s="94">
      <c r="A223" s="66" t="inlineStr">
        <is>
          <t>U01636</t>
        </is>
      </c>
      <c r="B223" s="66" t="inlineStr">
        <is>
          <t>O1469</t>
        </is>
      </c>
      <c r="C223" s="66" t="n">
        <v>2021</v>
      </c>
      <c r="D223" s="66" t="n">
        <v>10</v>
      </c>
      <c r="E223" s="66" t="n">
        <v>3</v>
      </c>
      <c r="F223" s="66" t="n">
        <v>14</v>
      </c>
      <c r="G223" s="66" t="n">
        <v>2</v>
      </c>
      <c r="H223" s="66" t="n">
        <v>3</v>
      </c>
      <c r="I223" s="66" t="n">
        <v>0</v>
      </c>
      <c r="J223" s="66" t="n">
        <v>1</v>
      </c>
      <c r="K223" s="66" t="n">
        <v>1</v>
      </c>
      <c r="L223" s="66" t="n">
        <v>0</v>
      </c>
      <c r="M223" s="66" t="n">
        <v>0</v>
      </c>
      <c r="N223" s="66" t="n">
        <v>0</v>
      </c>
      <c r="O223" s="66" t="n">
        <v>407.5</v>
      </c>
      <c r="P223" s="66" t="n">
        <v>0.4</v>
      </c>
      <c r="Q223" s="66" t="n">
        <v>12.3925717020001</v>
      </c>
      <c r="R223" s="66" t="n">
        <v>51.348429622</v>
      </c>
      <c r="S223" s="66">
        <f>IF(AND(E223&gt;=2,E223&lt;=6,OR(F223=6,F223=7,F223=8),O223&lt;=500),1,0)</f>
        <v/>
      </c>
      <c r="T223" s="178">
        <f>IF(G223=1,Sources!$F$24,IF(G223=2,Sources!$F$25,IF(G223=3,Sources!$F$26,0)))</f>
        <v/>
      </c>
      <c r="U223" s="178">
        <f>T223</f>
        <v/>
      </c>
      <c r="V223" s="66" t="inlineStr">
        <is>
          <t>S01 / S04 / S05</t>
        </is>
      </c>
    </row>
    <row r="224" ht="15" customHeight="1" s="94">
      <c r="A224" s="66" t="inlineStr">
        <is>
          <t>U01640</t>
        </is>
      </c>
      <c r="B224" s="66" t="inlineStr">
        <is>
          <t>O0611</t>
        </is>
      </c>
      <c r="C224" s="66" t="n">
        <v>2021</v>
      </c>
      <c r="D224" s="66" t="n">
        <v>11</v>
      </c>
      <c r="E224" s="66" t="n">
        <v>2</v>
      </c>
      <c r="F224" s="66" t="n">
        <v>13</v>
      </c>
      <c r="G224" s="66" t="n">
        <v>3</v>
      </c>
      <c r="H224" s="66" t="n">
        <v>2</v>
      </c>
      <c r="I224" s="66" t="n">
        <v>0</v>
      </c>
      <c r="J224" s="66" t="n">
        <v>1</v>
      </c>
      <c r="K224" s="66" t="n">
        <v>0</v>
      </c>
      <c r="L224" s="66" t="n">
        <v>0</v>
      </c>
      <c r="M224" s="66" t="n">
        <v>0</v>
      </c>
      <c r="N224" s="66" t="n">
        <v>1</v>
      </c>
      <c r="O224" s="66" t="n">
        <v>31</v>
      </c>
      <c r="P224" s="66" t="n">
        <v>1.1</v>
      </c>
      <c r="Q224" s="66" t="n">
        <v>13.7420761490001</v>
      </c>
      <c r="R224" s="66" t="n">
        <v>51.064670177</v>
      </c>
      <c r="S224" s="66">
        <f>IF(AND(E224&gt;=2,E224&lt;=6,OR(F224=6,F224=7,F224=8),O224&lt;=500),1,0)</f>
        <v/>
      </c>
      <c r="T224" s="178">
        <f>IF(G224=1,Sources!$F$24,IF(G224=2,Sources!$F$25,IF(G224=3,Sources!$F$26,0)))</f>
        <v/>
      </c>
      <c r="U224" s="178">
        <f>T224</f>
        <v/>
      </c>
      <c r="V224" s="66" t="inlineStr">
        <is>
          <t>S01 / S04 / S05</t>
        </is>
      </c>
    </row>
    <row r="225" ht="15" customHeight="1" s="94">
      <c r="A225" s="66" t="inlineStr">
        <is>
          <t>U01655</t>
        </is>
      </c>
      <c r="B225" s="66" t="inlineStr">
        <is>
          <t>O1807</t>
        </is>
      </c>
      <c r="C225" s="66" t="n">
        <v>2021</v>
      </c>
      <c r="D225" s="66" t="n">
        <v>11</v>
      </c>
      <c r="E225" s="66" t="n">
        <v>2</v>
      </c>
      <c r="F225" s="66" t="n">
        <v>7</v>
      </c>
      <c r="G225" s="66" t="n">
        <v>3</v>
      </c>
      <c r="H225" s="66" t="n">
        <v>3</v>
      </c>
      <c r="I225" s="66" t="n">
        <v>0</v>
      </c>
      <c r="J225" s="66" t="n">
        <v>0</v>
      </c>
      <c r="K225" s="66" t="n">
        <v>1</v>
      </c>
      <c r="L225" s="66" t="n">
        <v>0</v>
      </c>
      <c r="M225" s="66" t="n">
        <v>0</v>
      </c>
      <c r="N225" s="66" t="n">
        <v>1</v>
      </c>
      <c r="O225" s="66" t="n">
        <v>220.1</v>
      </c>
      <c r="P225" s="66" t="n">
        <v>4.5</v>
      </c>
      <c r="Q225" s="66" t="n">
        <v>12.3980118860001</v>
      </c>
      <c r="R225" s="66" t="n">
        <v>51.3300112920001</v>
      </c>
      <c r="S225" s="66">
        <f>IF(AND(E225&gt;=2,E225&lt;=6,OR(F225=6,F225=7,F225=8),O225&lt;=500),1,0)</f>
        <v/>
      </c>
      <c r="T225" s="178">
        <f>IF(G225=1,Sources!$F$24,IF(G225=2,Sources!$F$25,IF(G225=3,Sources!$F$26,0)))</f>
        <v/>
      </c>
      <c r="U225" s="178">
        <f>T225</f>
        <v/>
      </c>
      <c r="V225" s="66" t="inlineStr">
        <is>
          <t>S01 / S04 / S05</t>
        </is>
      </c>
    </row>
    <row r="226" ht="15" customHeight="1" s="94">
      <c r="A226" s="66" t="inlineStr">
        <is>
          <t>U01656</t>
        </is>
      </c>
      <c r="B226" s="66" t="inlineStr">
        <is>
          <t>O1743</t>
        </is>
      </c>
      <c r="C226" s="66" t="n">
        <v>2021</v>
      </c>
      <c r="D226" s="66" t="n">
        <v>11</v>
      </c>
      <c r="E226" s="66" t="n">
        <v>1</v>
      </c>
      <c r="F226" s="66" t="n">
        <v>16</v>
      </c>
      <c r="G226" s="66" t="n">
        <v>3</v>
      </c>
      <c r="H226" s="66" t="n">
        <v>2</v>
      </c>
      <c r="I226" s="66" t="n">
        <v>0</v>
      </c>
      <c r="J226" s="66" t="n">
        <v>1</v>
      </c>
      <c r="K226" s="66" t="n">
        <v>1</v>
      </c>
      <c r="L226" s="66" t="n">
        <v>0</v>
      </c>
      <c r="M226" s="66" t="n">
        <v>0</v>
      </c>
      <c r="N226" s="66" t="n">
        <v>0</v>
      </c>
      <c r="O226" s="66" t="n">
        <v>92.8</v>
      </c>
      <c r="P226" s="66" t="n">
        <v>15.7</v>
      </c>
      <c r="Q226" s="66" t="n">
        <v>12.403769126</v>
      </c>
      <c r="R226" s="66" t="n">
        <v>51.321642146</v>
      </c>
      <c r="S226" s="66">
        <f>IF(AND(E226&gt;=2,E226&lt;=6,OR(F226=6,F226=7,F226=8),O226&lt;=500),1,0)</f>
        <v/>
      </c>
      <c r="T226" s="178">
        <f>IF(G226=1,Sources!$F$24,IF(G226=2,Sources!$F$25,IF(G226=3,Sources!$F$26,0)))</f>
        <v/>
      </c>
      <c r="U226" s="178">
        <f>T226</f>
        <v/>
      </c>
      <c r="V226" s="66" t="inlineStr">
        <is>
          <t>S01 / S04 / S05</t>
        </is>
      </c>
    </row>
    <row r="227" ht="15" customHeight="1" s="94">
      <c r="A227" s="66" t="inlineStr">
        <is>
          <t>U01657</t>
        </is>
      </c>
      <c r="B227" s="66" t="inlineStr">
        <is>
          <t>O0679</t>
        </is>
      </c>
      <c r="C227" s="66" t="n">
        <v>2021</v>
      </c>
      <c r="D227" s="66" t="n">
        <v>11</v>
      </c>
      <c r="E227" s="66" t="n">
        <v>3</v>
      </c>
      <c r="F227" s="66" t="n">
        <v>5</v>
      </c>
      <c r="G227" s="66" t="n">
        <v>3</v>
      </c>
      <c r="H227" s="66" t="n">
        <v>2</v>
      </c>
      <c r="I227" s="66" t="n">
        <v>0</v>
      </c>
      <c r="J227" s="66" t="n">
        <v>0</v>
      </c>
      <c r="K227" s="66" t="n">
        <v>1</v>
      </c>
      <c r="L227" s="66" t="n">
        <v>0</v>
      </c>
      <c r="M227" s="66" t="n">
        <v>0</v>
      </c>
      <c r="N227" s="66" t="n">
        <v>0</v>
      </c>
      <c r="O227" s="66" t="n">
        <v>466.5</v>
      </c>
      <c r="P227" s="66" t="n">
        <v>11.6</v>
      </c>
      <c r="Q227" s="66" t="n">
        <v>13.718588959</v>
      </c>
      <c r="R227" s="66" t="n">
        <v>51.0394942670001</v>
      </c>
      <c r="S227" s="66">
        <f>IF(AND(E227&gt;=2,E227&lt;=6,OR(F227=6,F227=7,F227=8),O227&lt;=500),1,0)</f>
        <v/>
      </c>
      <c r="T227" s="178">
        <f>IF(G227=1,Sources!$F$24,IF(G227=2,Sources!$F$25,IF(G227=3,Sources!$F$26,0)))</f>
        <v/>
      </c>
      <c r="U227" s="178">
        <f>T227</f>
        <v/>
      </c>
      <c r="V227" s="66" t="inlineStr">
        <is>
          <t>S01 / S04 / S05</t>
        </is>
      </c>
    </row>
    <row r="228" ht="15" customHeight="1" s="94">
      <c r="A228" s="66" t="inlineStr">
        <is>
          <t>U01658</t>
        </is>
      </c>
      <c r="B228" s="66" t="inlineStr">
        <is>
          <t>O1058</t>
        </is>
      </c>
      <c r="C228" s="66" t="n">
        <v>2021</v>
      </c>
      <c r="D228" s="66" t="n">
        <v>12</v>
      </c>
      <c r="E228" s="66" t="n">
        <v>5</v>
      </c>
      <c r="F228" s="66" t="n">
        <v>13</v>
      </c>
      <c r="G228" s="66" t="n">
        <v>3</v>
      </c>
      <c r="H228" s="66" t="n">
        <v>2</v>
      </c>
      <c r="I228" s="66" t="n">
        <v>1</v>
      </c>
      <c r="J228" s="66" t="n">
        <v>0</v>
      </c>
      <c r="K228" s="66" t="n">
        <v>1</v>
      </c>
      <c r="L228" s="66" t="n">
        <v>0</v>
      </c>
      <c r="M228" s="66" t="n">
        <v>0</v>
      </c>
      <c r="N228" s="66" t="n">
        <v>0</v>
      </c>
      <c r="O228" s="66" t="n">
        <v>368.6</v>
      </c>
      <c r="P228" s="66" t="n">
        <v>2.2</v>
      </c>
      <c r="Q228" s="66" t="n">
        <v>13.3498838530001</v>
      </c>
      <c r="R228" s="66" t="n">
        <v>50.9171743640001</v>
      </c>
      <c r="S228" s="66">
        <f>IF(AND(E228&gt;=2,E228&lt;=6,OR(F228=6,F228=7,F228=8),O228&lt;=500),1,0)</f>
        <v/>
      </c>
      <c r="T228" s="178">
        <f>IF(G228=1,Sources!$F$24,IF(G228=2,Sources!$F$25,IF(G228=3,Sources!$F$26,0)))</f>
        <v/>
      </c>
      <c r="U228" s="178">
        <f>T228</f>
        <v/>
      </c>
      <c r="V228" s="66" t="inlineStr">
        <is>
          <t>S01 / S04 / S05</t>
        </is>
      </c>
    </row>
    <row r="229" ht="15" customHeight="1" s="94">
      <c r="A229" s="66" t="inlineStr">
        <is>
          <t>U01659</t>
        </is>
      </c>
      <c r="B229" s="66" t="inlineStr">
        <is>
          <t>O1611</t>
        </is>
      </c>
      <c r="C229" s="66" t="n">
        <v>2021</v>
      </c>
      <c r="D229" s="66" t="n">
        <v>11</v>
      </c>
      <c r="E229" s="66" t="n">
        <v>5</v>
      </c>
      <c r="F229" s="66" t="n">
        <v>8</v>
      </c>
      <c r="G229" s="66" t="n">
        <v>3</v>
      </c>
      <c r="H229" s="66" t="n">
        <v>3</v>
      </c>
      <c r="I229" s="66" t="n">
        <v>0</v>
      </c>
      <c r="J229" s="66" t="n">
        <v>0</v>
      </c>
      <c r="K229" s="66" t="n">
        <v>1</v>
      </c>
      <c r="L229" s="66" t="n">
        <v>0</v>
      </c>
      <c r="M229" s="66" t="n">
        <v>0</v>
      </c>
      <c r="N229" s="66" t="n">
        <v>1</v>
      </c>
      <c r="O229" s="66" t="n">
        <v>62</v>
      </c>
      <c r="P229" s="66" t="n">
        <v>12.7</v>
      </c>
      <c r="Q229" s="66" t="n">
        <v>12.3620860820001</v>
      </c>
      <c r="R229" s="66" t="n">
        <v>51.342530406</v>
      </c>
      <c r="S229" s="66">
        <f>IF(AND(E229&gt;=2,E229&lt;=6,OR(F229=6,F229=7,F229=8),O229&lt;=500),1,0)</f>
        <v/>
      </c>
      <c r="T229" s="178">
        <f>IF(G229=1,Sources!$F$24,IF(G229=2,Sources!$F$25,IF(G229=3,Sources!$F$26,0)))</f>
        <v/>
      </c>
      <c r="U229" s="178">
        <f>T229</f>
        <v/>
      </c>
      <c r="V229" s="66" t="inlineStr">
        <is>
          <t>S01 / S04 / S05</t>
        </is>
      </c>
    </row>
    <row r="230" ht="15" customHeight="1" s="94">
      <c r="A230" s="66" t="inlineStr">
        <is>
          <t>U01665</t>
        </is>
      </c>
      <c r="B230" s="66" t="inlineStr">
        <is>
          <t>O2025</t>
        </is>
      </c>
      <c r="C230" s="66" t="n">
        <v>2021</v>
      </c>
      <c r="D230" s="66" t="n">
        <v>12</v>
      </c>
      <c r="E230" s="66" t="n">
        <v>5</v>
      </c>
      <c r="F230" s="66" t="n">
        <v>14</v>
      </c>
      <c r="G230" s="66" t="n">
        <v>3</v>
      </c>
      <c r="H230" s="66" t="n">
        <v>7</v>
      </c>
      <c r="I230" s="66" t="n">
        <v>0</v>
      </c>
      <c r="J230" s="66" t="n">
        <v>0</v>
      </c>
      <c r="K230" s="66" t="n">
        <v>1</v>
      </c>
      <c r="L230" s="66" t="n">
        <v>0</v>
      </c>
      <c r="M230" s="66" t="n">
        <v>0</v>
      </c>
      <c r="N230" s="66" t="n">
        <v>0</v>
      </c>
      <c r="O230" s="66" t="n">
        <v>496.7</v>
      </c>
      <c r="P230" s="66" t="n">
        <v>8.199999999999999</v>
      </c>
      <c r="Q230" s="66" t="n">
        <v>12.123179495</v>
      </c>
      <c r="R230" s="66" t="n">
        <v>50.4956506300001</v>
      </c>
      <c r="S230" s="66">
        <f>IF(AND(E230&gt;=2,E230&lt;=6,OR(F230=6,F230=7,F230=8),O230&lt;=500),1,0)</f>
        <v/>
      </c>
      <c r="T230" s="178">
        <f>IF(G230=1,Sources!$F$24,IF(G230=2,Sources!$F$25,IF(G230=3,Sources!$F$26,0)))</f>
        <v/>
      </c>
      <c r="U230" s="178">
        <f>T230</f>
        <v/>
      </c>
      <c r="V230" s="66" t="inlineStr">
        <is>
          <t>S01 / S04 / S05</t>
        </is>
      </c>
    </row>
    <row r="231" ht="15" customHeight="1" s="94">
      <c r="A231" s="66" t="inlineStr">
        <is>
          <t>U01677</t>
        </is>
      </c>
      <c r="B231" s="66" t="inlineStr">
        <is>
          <t>O1046</t>
        </is>
      </c>
      <c r="C231" s="66" t="n">
        <v>2021</v>
      </c>
      <c r="D231" s="66" t="n">
        <v>11</v>
      </c>
      <c r="E231" s="66" t="n">
        <v>1</v>
      </c>
      <c r="F231" s="66" t="n">
        <v>12</v>
      </c>
      <c r="G231" s="66" t="n">
        <v>3</v>
      </c>
      <c r="H231" s="66" t="n">
        <v>2</v>
      </c>
      <c r="I231" s="66" t="n">
        <v>0</v>
      </c>
      <c r="J231" s="66" t="n">
        <v>0</v>
      </c>
      <c r="K231" s="66" t="n">
        <v>1</v>
      </c>
      <c r="L231" s="66" t="n">
        <v>0</v>
      </c>
      <c r="M231" s="66" t="n">
        <v>0</v>
      </c>
      <c r="N231" s="66" t="n">
        <v>0</v>
      </c>
      <c r="O231" s="66" t="n">
        <v>187.4</v>
      </c>
      <c r="P231" s="66" t="n">
        <v>9.1</v>
      </c>
      <c r="Q231" s="66" t="n">
        <v>13.3388471020001</v>
      </c>
      <c r="R231" s="66" t="n">
        <v>50.9143056620001</v>
      </c>
      <c r="S231" s="66">
        <f>IF(AND(E231&gt;=2,E231&lt;=6,OR(F231=6,F231=7,F231=8),O231&lt;=500),1,0)</f>
        <v/>
      </c>
      <c r="T231" s="178">
        <f>IF(G231=1,Sources!$F$24,IF(G231=2,Sources!$F$25,IF(G231=3,Sources!$F$26,0)))</f>
        <v/>
      </c>
      <c r="U231" s="178">
        <f>T231</f>
        <v/>
      </c>
      <c r="V231" s="66" t="inlineStr">
        <is>
          <t>S01 / S04 / S05</t>
        </is>
      </c>
    </row>
    <row r="232" ht="15" customHeight="1" s="94">
      <c r="A232" s="66" t="inlineStr">
        <is>
          <t>U01688</t>
        </is>
      </c>
      <c r="B232" s="66" t="inlineStr">
        <is>
          <t>O1531</t>
        </is>
      </c>
      <c r="C232" s="66" t="n">
        <v>2021</v>
      </c>
      <c r="D232" s="66" t="n">
        <v>11</v>
      </c>
      <c r="E232" s="66" t="n">
        <v>7</v>
      </c>
      <c r="F232" s="66" t="n">
        <v>14</v>
      </c>
      <c r="G232" s="66" t="n">
        <v>2</v>
      </c>
      <c r="H232" s="66" t="n">
        <v>2</v>
      </c>
      <c r="I232" s="66" t="n">
        <v>0</v>
      </c>
      <c r="J232" s="66" t="n">
        <v>1</v>
      </c>
      <c r="K232" s="66" t="n">
        <v>1</v>
      </c>
      <c r="L232" s="66" t="n">
        <v>0</v>
      </c>
      <c r="M232" s="66" t="n">
        <v>0</v>
      </c>
      <c r="N232" s="66" t="n">
        <v>0</v>
      </c>
      <c r="O232" s="66" t="n">
        <v>468.4</v>
      </c>
      <c r="P232" s="66" t="n">
        <v>18.9</v>
      </c>
      <c r="Q232" s="66" t="n">
        <v>12.3950924420001</v>
      </c>
      <c r="R232" s="66" t="n">
        <v>51.3320890890001</v>
      </c>
      <c r="S232" s="66">
        <f>IF(AND(E232&gt;=2,E232&lt;=6,OR(F232=6,F232=7,F232=8),O232&lt;=500),1,0)</f>
        <v/>
      </c>
      <c r="T232" s="178">
        <f>IF(G232=1,Sources!$F$24,IF(G232=2,Sources!$F$25,IF(G232=3,Sources!$F$26,0)))</f>
        <v/>
      </c>
      <c r="U232" s="178">
        <f>T232</f>
        <v/>
      </c>
      <c r="V232" s="66" t="inlineStr">
        <is>
          <t>S01 / S04 / S05</t>
        </is>
      </c>
    </row>
    <row r="233" ht="15" customHeight="1" s="94">
      <c r="A233" s="66" t="inlineStr">
        <is>
          <t>U01692</t>
        </is>
      </c>
      <c r="B233" s="66" t="inlineStr">
        <is>
          <t>O1058</t>
        </is>
      </c>
      <c r="C233" s="66" t="n">
        <v>2021</v>
      </c>
      <c r="D233" s="66" t="n">
        <v>11</v>
      </c>
      <c r="E233" s="66" t="n">
        <v>5</v>
      </c>
      <c r="F233" s="66" t="n">
        <v>18</v>
      </c>
      <c r="G233" s="66" t="n">
        <v>3</v>
      </c>
      <c r="H233" s="66" t="n">
        <v>2</v>
      </c>
      <c r="I233" s="66" t="n">
        <v>0</v>
      </c>
      <c r="J233" s="66" t="n">
        <v>1</v>
      </c>
      <c r="K233" s="66" t="n">
        <v>1</v>
      </c>
      <c r="L233" s="66" t="n">
        <v>0</v>
      </c>
      <c r="M233" s="66" t="n">
        <v>0</v>
      </c>
      <c r="N233" s="66" t="n">
        <v>0</v>
      </c>
      <c r="O233" s="66" t="n">
        <v>375.4</v>
      </c>
      <c r="P233" s="66" t="n">
        <v>6.6</v>
      </c>
      <c r="Q233" s="66" t="n">
        <v>13.3500088920001</v>
      </c>
      <c r="R233" s="66" t="n">
        <v>50.9171622860001</v>
      </c>
      <c r="S233" s="66">
        <f>IF(AND(E233&gt;=2,E233&lt;=6,OR(F233=6,F233=7,F233=8),O233&lt;=500),1,0)</f>
        <v/>
      </c>
      <c r="T233" s="178">
        <f>IF(G233=1,Sources!$F$24,IF(G233=2,Sources!$F$25,IF(G233=3,Sources!$F$26,0)))</f>
        <v/>
      </c>
      <c r="U233" s="178">
        <f>T233</f>
        <v/>
      </c>
      <c r="V233" s="66" t="inlineStr">
        <is>
          <t>S01 / S04 / S05</t>
        </is>
      </c>
    </row>
    <row r="234" ht="15" customHeight="1" s="94">
      <c r="A234" s="66" t="inlineStr">
        <is>
          <t>U01695</t>
        </is>
      </c>
      <c r="B234" s="66" t="inlineStr">
        <is>
          <t>O0781</t>
        </is>
      </c>
      <c r="C234" s="66" t="n">
        <v>2021</v>
      </c>
      <c r="D234" s="66" t="n">
        <v>11</v>
      </c>
      <c r="E234" s="66" t="n">
        <v>3</v>
      </c>
      <c r="F234" s="66" t="n">
        <v>11</v>
      </c>
      <c r="G234" s="66" t="n">
        <v>3</v>
      </c>
      <c r="H234" s="66" t="n">
        <v>4</v>
      </c>
      <c r="I234" s="66" t="n">
        <v>1</v>
      </c>
      <c r="J234" s="66" t="n">
        <v>0</v>
      </c>
      <c r="K234" s="66" t="n">
        <v>0</v>
      </c>
      <c r="L234" s="66" t="n">
        <v>0</v>
      </c>
      <c r="M234" s="66" t="n">
        <v>0</v>
      </c>
      <c r="N234" s="66" t="n">
        <v>1</v>
      </c>
      <c r="O234" s="66" t="n">
        <v>92.09999999999999</v>
      </c>
      <c r="P234" s="66" t="n">
        <v>18.6</v>
      </c>
      <c r="Q234" s="66" t="n">
        <v>13.755681307</v>
      </c>
      <c r="R234" s="66" t="n">
        <v>51.0767700820001</v>
      </c>
      <c r="S234" s="66">
        <f>IF(AND(E234&gt;=2,E234&lt;=6,OR(F234=6,F234=7,F234=8),O234&lt;=500),1,0)</f>
        <v/>
      </c>
      <c r="T234" s="178">
        <f>IF(G234=1,Sources!$F$24,IF(G234=2,Sources!$F$25,IF(G234=3,Sources!$F$26,0)))</f>
        <v/>
      </c>
      <c r="U234" s="178">
        <f>T234</f>
        <v/>
      </c>
      <c r="V234" s="66" t="inlineStr">
        <is>
          <t>S01 / S04 / S05</t>
        </is>
      </c>
    </row>
    <row r="235" ht="15" customHeight="1" s="94">
      <c r="A235" s="66" t="inlineStr">
        <is>
          <t>U01707</t>
        </is>
      </c>
      <c r="B235" s="66" t="inlineStr">
        <is>
          <t>O0663</t>
        </is>
      </c>
      <c r="C235" s="66" t="n">
        <v>2021</v>
      </c>
      <c r="D235" s="66" t="n">
        <v>11</v>
      </c>
      <c r="E235" s="66" t="n">
        <v>4</v>
      </c>
      <c r="F235" s="66" t="n">
        <v>7</v>
      </c>
      <c r="G235" s="66" t="n">
        <v>3</v>
      </c>
      <c r="H235" s="66" t="n">
        <v>3</v>
      </c>
      <c r="I235" s="66" t="n">
        <v>0</v>
      </c>
      <c r="J235" s="66" t="n">
        <v>1</v>
      </c>
      <c r="K235" s="66" t="n">
        <v>1</v>
      </c>
      <c r="L235" s="66" t="n">
        <v>0</v>
      </c>
      <c r="M235" s="66" t="n">
        <v>0</v>
      </c>
      <c r="N235" s="66" t="n">
        <v>0</v>
      </c>
      <c r="O235" s="66" t="n">
        <v>400.2</v>
      </c>
      <c r="P235" s="66" t="n">
        <v>0.2</v>
      </c>
      <c r="Q235" s="66" t="n">
        <v>13.7430365120001</v>
      </c>
      <c r="R235" s="66" t="n">
        <v>51.0286923800001</v>
      </c>
      <c r="S235" s="66">
        <f>IF(AND(E235&gt;=2,E235&lt;=6,OR(F235=6,F235=7,F235=8),O235&lt;=500),1,0)</f>
        <v/>
      </c>
      <c r="T235" s="178">
        <f>IF(G235=1,Sources!$F$24,IF(G235=2,Sources!$F$25,IF(G235=3,Sources!$F$26,0)))</f>
        <v/>
      </c>
      <c r="U235" s="178">
        <f>T235</f>
        <v/>
      </c>
      <c r="V235" s="66" t="inlineStr">
        <is>
          <t>S01 / S04 / S05</t>
        </is>
      </c>
    </row>
    <row r="236" ht="15" customHeight="1" s="94">
      <c r="A236" s="66" t="inlineStr">
        <is>
          <t>U01714</t>
        </is>
      </c>
      <c r="B236" s="66" t="inlineStr">
        <is>
          <t>O0700</t>
        </is>
      </c>
      <c r="C236" s="66" t="n">
        <v>2021</v>
      </c>
      <c r="D236" s="66" t="n">
        <v>11</v>
      </c>
      <c r="E236" s="66" t="n">
        <v>7</v>
      </c>
      <c r="F236" s="66" t="n">
        <v>20</v>
      </c>
      <c r="G236" s="66" t="n">
        <v>3</v>
      </c>
      <c r="H236" s="66" t="n">
        <v>6</v>
      </c>
      <c r="I236" s="66" t="n">
        <v>0</v>
      </c>
      <c r="J236" s="66" t="n">
        <v>0</v>
      </c>
      <c r="K236" s="66" t="n">
        <v>1</v>
      </c>
      <c r="L236" s="66" t="n">
        <v>0</v>
      </c>
      <c r="M236" s="66" t="n">
        <v>0</v>
      </c>
      <c r="N236" s="66" t="n">
        <v>0</v>
      </c>
      <c r="O236" s="66" t="n">
        <v>55.1</v>
      </c>
      <c r="P236" s="66" t="n">
        <v>6.8</v>
      </c>
      <c r="Q236" s="66" t="n">
        <v>13.7221507730001</v>
      </c>
      <c r="R236" s="66" t="n">
        <v>51.0540322960001</v>
      </c>
      <c r="S236" s="66">
        <f>IF(AND(E236&gt;=2,E236&lt;=6,OR(F236=6,F236=7,F236=8),O236&lt;=500),1,0)</f>
        <v/>
      </c>
      <c r="T236" s="178">
        <f>IF(G236=1,Sources!$F$24,IF(G236=2,Sources!$F$25,IF(G236=3,Sources!$F$26,0)))</f>
        <v/>
      </c>
      <c r="U236" s="178">
        <f>T236</f>
        <v/>
      </c>
      <c r="V236" s="66" t="inlineStr">
        <is>
          <t>S01 / S04 / S05</t>
        </is>
      </c>
    </row>
    <row r="237" ht="15" customHeight="1" s="94">
      <c r="A237" s="66" t="inlineStr">
        <is>
          <t>U01716</t>
        </is>
      </c>
      <c r="B237" s="66" t="inlineStr">
        <is>
          <t>O0608</t>
        </is>
      </c>
      <c r="C237" s="66" t="n">
        <v>2021</v>
      </c>
      <c r="D237" s="66" t="n">
        <v>10</v>
      </c>
      <c r="E237" s="66" t="n">
        <v>4</v>
      </c>
      <c r="F237" s="66" t="n">
        <v>17</v>
      </c>
      <c r="G237" s="66" t="n">
        <v>3</v>
      </c>
      <c r="H237" s="66" t="n">
        <v>6</v>
      </c>
      <c r="I237" s="66" t="n">
        <v>1</v>
      </c>
      <c r="J237" s="66" t="n">
        <v>1</v>
      </c>
      <c r="K237" s="66" t="n">
        <v>0</v>
      </c>
      <c r="L237" s="66" t="n">
        <v>0</v>
      </c>
      <c r="M237" s="66" t="n">
        <v>0</v>
      </c>
      <c r="N237" s="66" t="n">
        <v>0</v>
      </c>
      <c r="O237" s="66" t="n">
        <v>99</v>
      </c>
      <c r="P237" s="66" t="n">
        <v>20.2</v>
      </c>
      <c r="Q237" s="66" t="n">
        <v>13.7404046350001</v>
      </c>
      <c r="R237" s="66" t="n">
        <v>51.0647213250001</v>
      </c>
      <c r="S237" s="66">
        <f>IF(AND(E237&gt;=2,E237&lt;=6,OR(F237=6,F237=7,F237=8),O237&lt;=500),1,0)</f>
        <v/>
      </c>
      <c r="T237" s="178">
        <f>IF(G237=1,Sources!$F$24,IF(G237=2,Sources!$F$25,IF(G237=3,Sources!$F$26,0)))</f>
        <v/>
      </c>
      <c r="U237" s="178">
        <f>T237</f>
        <v/>
      </c>
      <c r="V237" s="66" t="inlineStr">
        <is>
          <t>S01 / S04 / S05</t>
        </is>
      </c>
    </row>
    <row r="238" ht="15" customHeight="1" s="94">
      <c r="A238" s="66" t="inlineStr">
        <is>
          <t>U01721</t>
        </is>
      </c>
      <c r="B238" s="66" t="inlineStr">
        <is>
          <t>O1467</t>
        </is>
      </c>
      <c r="C238" s="66" t="n">
        <v>2021</v>
      </c>
      <c r="D238" s="66" t="n">
        <v>10</v>
      </c>
      <c r="E238" s="66" t="n">
        <v>4</v>
      </c>
      <c r="F238" s="66" t="n">
        <v>8</v>
      </c>
      <c r="G238" s="66" t="n">
        <v>3</v>
      </c>
      <c r="H238" s="66" t="n">
        <v>2</v>
      </c>
      <c r="I238" s="66" t="n">
        <v>0</v>
      </c>
      <c r="J238" s="66" t="n">
        <v>1</v>
      </c>
      <c r="K238" s="66" t="n">
        <v>1</v>
      </c>
      <c r="L238" s="66" t="n">
        <v>0</v>
      </c>
      <c r="M238" s="66" t="n">
        <v>0</v>
      </c>
      <c r="N238" s="66" t="n">
        <v>0</v>
      </c>
      <c r="O238" s="66" t="n">
        <v>277.9</v>
      </c>
      <c r="P238" s="66" t="n">
        <v>0</v>
      </c>
      <c r="Q238" s="66" t="n">
        <v>12.3920505020001</v>
      </c>
      <c r="R238" s="66" t="n">
        <v>51.3463193120001</v>
      </c>
      <c r="S238" s="66">
        <f>IF(AND(E238&gt;=2,E238&lt;=6,OR(F238=6,F238=7,F238=8),O238&lt;=500),1,0)</f>
        <v/>
      </c>
      <c r="T238" s="178">
        <f>IF(G238=1,Sources!$F$24,IF(G238=2,Sources!$F$25,IF(G238=3,Sources!$F$26,0)))</f>
        <v/>
      </c>
      <c r="U238" s="178">
        <f>T238</f>
        <v/>
      </c>
      <c r="V238" s="66" t="inlineStr">
        <is>
          <t>S01 / S04 / S05</t>
        </is>
      </c>
    </row>
    <row r="239" ht="15" customHeight="1" s="94">
      <c r="A239" s="66" t="inlineStr">
        <is>
          <t>U01724</t>
        </is>
      </c>
      <c r="B239" s="66" t="inlineStr">
        <is>
          <t>O0274</t>
        </is>
      </c>
      <c r="C239" s="66" t="n">
        <v>2021</v>
      </c>
      <c r="D239" s="66" t="n">
        <v>10</v>
      </c>
      <c r="E239" s="66" t="n">
        <v>1</v>
      </c>
      <c r="F239" s="66" t="n">
        <v>20</v>
      </c>
      <c r="G239" s="66" t="n">
        <v>3</v>
      </c>
      <c r="H239" s="66" t="n">
        <v>3</v>
      </c>
      <c r="I239" s="66" t="n">
        <v>0</v>
      </c>
      <c r="J239" s="66" t="n">
        <v>0</v>
      </c>
      <c r="K239" s="66" t="n">
        <v>1</v>
      </c>
      <c r="L239" s="66" t="n">
        <v>0</v>
      </c>
      <c r="M239" s="66" t="n">
        <v>0</v>
      </c>
      <c r="N239" s="66" t="n">
        <v>0</v>
      </c>
      <c r="O239" s="66" t="n">
        <v>105.9</v>
      </c>
      <c r="P239" s="66" t="n">
        <v>6.7</v>
      </c>
      <c r="Q239" s="66" t="n">
        <v>13.5801720260001</v>
      </c>
      <c r="R239" s="66" t="n">
        <v>51.124745128</v>
      </c>
      <c r="S239" s="66">
        <f>IF(AND(E239&gt;=2,E239&lt;=6,OR(F239=6,F239=7,F239=8),O239&lt;=500),1,0)</f>
        <v/>
      </c>
      <c r="T239" s="178">
        <f>IF(G239=1,Sources!$F$24,IF(G239=2,Sources!$F$25,IF(G239=3,Sources!$F$26,0)))</f>
        <v/>
      </c>
      <c r="U239" s="178">
        <f>T239</f>
        <v/>
      </c>
      <c r="V239" s="66" t="inlineStr">
        <is>
          <t>S01 / S04 / S05</t>
        </is>
      </c>
    </row>
    <row r="240" ht="15" customHeight="1" s="94">
      <c r="A240" s="66" t="inlineStr">
        <is>
          <t>U01751</t>
        </is>
      </c>
      <c r="B240" s="66" t="inlineStr">
        <is>
          <t>O1448</t>
        </is>
      </c>
      <c r="C240" s="66" t="n">
        <v>2021</v>
      </c>
      <c r="D240" s="66" t="n">
        <v>11</v>
      </c>
      <c r="E240" s="66" t="n">
        <v>4</v>
      </c>
      <c r="F240" s="66" t="n">
        <v>18</v>
      </c>
      <c r="G240" s="66" t="n">
        <v>3</v>
      </c>
      <c r="H240" s="66" t="n">
        <v>3</v>
      </c>
      <c r="I240" s="66" t="n">
        <v>0</v>
      </c>
      <c r="J240" s="66" t="n">
        <v>0</v>
      </c>
      <c r="K240" s="66" t="n">
        <v>1</v>
      </c>
      <c r="L240" s="66" t="n">
        <v>0</v>
      </c>
      <c r="M240" s="66" t="n">
        <v>0</v>
      </c>
      <c r="N240" s="66" t="n">
        <v>1</v>
      </c>
      <c r="O240" s="66" t="n">
        <v>322.5</v>
      </c>
      <c r="P240" s="66" t="n">
        <v>3.2</v>
      </c>
      <c r="Q240" s="66" t="n">
        <v>12.3769969380001</v>
      </c>
      <c r="R240" s="66" t="n">
        <v>51.344503661</v>
      </c>
      <c r="S240" s="66">
        <f>IF(AND(E240&gt;=2,E240&lt;=6,OR(F240=6,F240=7,F240=8),O240&lt;=500),1,0)</f>
        <v/>
      </c>
      <c r="T240" s="178">
        <f>IF(G240=1,Sources!$F$24,IF(G240=2,Sources!$F$25,IF(G240=3,Sources!$F$26,0)))</f>
        <v/>
      </c>
      <c r="U240" s="178">
        <f>T240</f>
        <v/>
      </c>
      <c r="V240" s="66" t="inlineStr">
        <is>
          <t>S01 / S04 / S05</t>
        </is>
      </c>
    </row>
    <row r="241" ht="15" customHeight="1" s="94">
      <c r="A241" s="66" t="inlineStr">
        <is>
          <t>U01754</t>
        </is>
      </c>
      <c r="B241" s="66" t="inlineStr">
        <is>
          <t>O0676</t>
        </is>
      </c>
      <c r="C241" s="66" t="n">
        <v>2021</v>
      </c>
      <c r="D241" s="66" t="n">
        <v>11</v>
      </c>
      <c r="E241" s="66" t="n">
        <v>5</v>
      </c>
      <c r="F241" s="66" t="n">
        <v>7</v>
      </c>
      <c r="G241" s="66" t="n">
        <v>2</v>
      </c>
      <c r="H241" s="66" t="n">
        <v>6</v>
      </c>
      <c r="I241" s="66" t="n">
        <v>0</v>
      </c>
      <c r="J241" s="66" t="n">
        <v>0</v>
      </c>
      <c r="K241" s="66" t="n">
        <v>1</v>
      </c>
      <c r="L241" s="66" t="n">
        <v>0</v>
      </c>
      <c r="M241" s="66" t="n">
        <v>0</v>
      </c>
      <c r="N241" s="66" t="n">
        <v>0</v>
      </c>
      <c r="O241" s="66" t="n">
        <v>433.4</v>
      </c>
      <c r="P241" s="66" t="n">
        <v>15.5</v>
      </c>
      <c r="Q241" s="66" t="n">
        <v>13.7074595030001</v>
      </c>
      <c r="R241" s="66" t="n">
        <v>51.0584621030001</v>
      </c>
      <c r="S241" s="66">
        <f>IF(AND(E241&gt;=2,E241&lt;=6,OR(F241=6,F241=7,F241=8),O241&lt;=500),1,0)</f>
        <v/>
      </c>
      <c r="T241" s="178">
        <f>IF(G241=1,Sources!$F$24,IF(G241=2,Sources!$F$25,IF(G241=3,Sources!$F$26,0)))</f>
        <v/>
      </c>
      <c r="U241" s="178">
        <f>T241</f>
        <v/>
      </c>
      <c r="V241" s="66" t="inlineStr">
        <is>
          <t>S01 / S04 / S05</t>
        </is>
      </c>
    </row>
    <row r="242" ht="15" customHeight="1" s="94">
      <c r="A242" s="66" t="inlineStr">
        <is>
          <t>U01757</t>
        </is>
      </c>
      <c r="B242" s="66" t="inlineStr">
        <is>
          <t>O1492</t>
        </is>
      </c>
      <c r="C242" s="66" t="n">
        <v>2021</v>
      </c>
      <c r="D242" s="66" t="n">
        <v>12</v>
      </c>
      <c r="E242" s="66" t="n">
        <v>5</v>
      </c>
      <c r="F242" s="66" t="n">
        <v>15</v>
      </c>
      <c r="G242" s="66" t="n">
        <v>3</v>
      </c>
      <c r="H242" s="66" t="n">
        <v>2</v>
      </c>
      <c r="I242" s="66" t="n">
        <v>0</v>
      </c>
      <c r="J242" s="66" t="n">
        <v>1</v>
      </c>
      <c r="K242" s="66" t="n">
        <v>1</v>
      </c>
      <c r="L242" s="66" t="n">
        <v>0</v>
      </c>
      <c r="M242" s="66" t="n">
        <v>0</v>
      </c>
      <c r="N242" s="66" t="n">
        <v>0</v>
      </c>
      <c r="O242" s="66" t="n">
        <v>479.4</v>
      </c>
      <c r="P242" s="66" t="n">
        <v>7.7</v>
      </c>
      <c r="Q242" s="66" t="n">
        <v>12.399370198</v>
      </c>
      <c r="R242" s="66" t="n">
        <v>51.363415515</v>
      </c>
      <c r="S242" s="66">
        <f>IF(AND(E242&gt;=2,E242&lt;=6,OR(F242=6,F242=7,F242=8),O242&lt;=500),1,0)</f>
        <v/>
      </c>
      <c r="T242" s="178">
        <f>IF(G242=1,Sources!$F$24,IF(G242=2,Sources!$F$25,IF(G242=3,Sources!$F$26,0)))</f>
        <v/>
      </c>
      <c r="U242" s="178">
        <f>T242</f>
        <v/>
      </c>
      <c r="V242" s="66" t="inlineStr">
        <is>
          <t>S01 / S04 / S05</t>
        </is>
      </c>
    </row>
    <row r="243" ht="15" customHeight="1" s="94">
      <c r="A243" s="66" t="inlineStr">
        <is>
          <t>U01778</t>
        </is>
      </c>
      <c r="B243" s="66" t="inlineStr">
        <is>
          <t>O0782</t>
        </is>
      </c>
      <c r="C243" s="66" t="n">
        <v>2021</v>
      </c>
      <c r="D243" s="66" t="n">
        <v>12</v>
      </c>
      <c r="E243" s="66" t="n">
        <v>6</v>
      </c>
      <c r="F243" s="66" t="n">
        <v>13</v>
      </c>
      <c r="G243" s="66" t="n">
        <v>2</v>
      </c>
      <c r="H243" s="66" t="n">
        <v>4</v>
      </c>
      <c r="I243" s="66" t="n">
        <v>1</v>
      </c>
      <c r="J243" s="66" t="n">
        <v>0</v>
      </c>
      <c r="K243" s="66" t="n">
        <v>1</v>
      </c>
      <c r="L243" s="66" t="n">
        <v>0</v>
      </c>
      <c r="M243" s="66" t="n">
        <v>0</v>
      </c>
      <c r="N243" s="66" t="n">
        <v>0</v>
      </c>
      <c r="O243" s="66" t="n">
        <v>103.9</v>
      </c>
      <c r="P243" s="66" t="n">
        <v>3</v>
      </c>
      <c r="Q243" s="66" t="n">
        <v>13.756661475</v>
      </c>
      <c r="R243" s="66" t="n">
        <v>51.0775704800001</v>
      </c>
      <c r="S243" s="66">
        <f>IF(AND(E243&gt;=2,E243&lt;=6,OR(F243=6,F243=7,F243=8),O243&lt;=500),1,0)</f>
        <v/>
      </c>
      <c r="T243" s="178">
        <f>IF(G243=1,Sources!$F$24,IF(G243=2,Sources!$F$25,IF(G243=3,Sources!$F$26,0)))</f>
        <v/>
      </c>
      <c r="U243" s="178">
        <f>T243</f>
        <v/>
      </c>
      <c r="V243" s="66" t="inlineStr">
        <is>
          <t>S01 / S04 / S05</t>
        </is>
      </c>
    </row>
    <row r="244" ht="15" customHeight="1" s="94">
      <c r="A244" s="66" t="inlineStr">
        <is>
          <t>U01780</t>
        </is>
      </c>
      <c r="B244" s="66" t="inlineStr">
        <is>
          <t>O1642</t>
        </is>
      </c>
      <c r="C244" s="66" t="n">
        <v>2021</v>
      </c>
      <c r="D244" s="66" t="n">
        <v>11</v>
      </c>
      <c r="E244" s="66" t="n">
        <v>2</v>
      </c>
      <c r="F244" s="66" t="n">
        <v>16</v>
      </c>
      <c r="G244" s="66" t="n">
        <v>3</v>
      </c>
      <c r="H244" s="66" t="n">
        <v>2</v>
      </c>
      <c r="I244" s="66" t="n">
        <v>0</v>
      </c>
      <c r="J244" s="66" t="n">
        <v>0</v>
      </c>
      <c r="K244" s="66" t="n">
        <v>1</v>
      </c>
      <c r="L244" s="66" t="n">
        <v>0</v>
      </c>
      <c r="M244" s="66" t="n">
        <v>1</v>
      </c>
      <c r="N244" s="66" t="n">
        <v>0</v>
      </c>
      <c r="O244" s="66" t="n">
        <v>399.3</v>
      </c>
      <c r="P244" s="66" t="n">
        <v>1.3</v>
      </c>
      <c r="Q244" s="66" t="n">
        <v>12.3237815480001</v>
      </c>
      <c r="R244" s="66" t="n">
        <v>51.3794326290001</v>
      </c>
      <c r="S244" s="66">
        <f>IF(AND(E244&gt;=2,E244&lt;=6,OR(F244=6,F244=7,F244=8),O244&lt;=500),1,0)</f>
        <v/>
      </c>
      <c r="T244" s="178">
        <f>IF(G244=1,Sources!$F$24,IF(G244=2,Sources!$F$25,IF(G244=3,Sources!$F$26,0)))</f>
        <v/>
      </c>
      <c r="U244" s="178">
        <f>T244</f>
        <v/>
      </c>
      <c r="V244" s="66" t="inlineStr">
        <is>
          <t>S01 / S04 / S05</t>
        </is>
      </c>
    </row>
    <row r="245" ht="15" customHeight="1" s="94">
      <c r="A245" s="66" t="inlineStr">
        <is>
          <t>U01784</t>
        </is>
      </c>
      <c r="B245" s="66" t="inlineStr">
        <is>
          <t>O1534</t>
        </is>
      </c>
      <c r="C245" s="66" t="n">
        <v>2021</v>
      </c>
      <c r="D245" s="66" t="n">
        <v>10</v>
      </c>
      <c r="E245" s="66" t="n">
        <v>2</v>
      </c>
      <c r="F245" s="66" t="n">
        <v>9</v>
      </c>
      <c r="G245" s="66" t="n">
        <v>3</v>
      </c>
      <c r="H245" s="66" t="n">
        <v>2</v>
      </c>
      <c r="I245" s="66" t="n">
        <v>0</v>
      </c>
      <c r="J245" s="66" t="n">
        <v>1</v>
      </c>
      <c r="K245" s="66" t="n">
        <v>1</v>
      </c>
      <c r="L245" s="66" t="n">
        <v>0</v>
      </c>
      <c r="M245" s="66" t="n">
        <v>0</v>
      </c>
      <c r="N245" s="66" t="n">
        <v>0</v>
      </c>
      <c r="O245" s="66" t="n">
        <v>399.6</v>
      </c>
      <c r="P245" s="66" t="n">
        <v>11.4</v>
      </c>
      <c r="Q245" s="66" t="n">
        <v>12.422388805</v>
      </c>
      <c r="R245" s="66" t="n">
        <v>51.351708118</v>
      </c>
      <c r="S245" s="66">
        <f>IF(AND(E245&gt;=2,E245&lt;=6,OR(F245=6,F245=7,F245=8),O245&lt;=500),1,0)</f>
        <v/>
      </c>
      <c r="T245" s="178">
        <f>IF(G245=1,Sources!$F$24,IF(G245=2,Sources!$F$25,IF(G245=3,Sources!$F$26,0)))</f>
        <v/>
      </c>
      <c r="U245" s="178">
        <f>T245</f>
        <v/>
      </c>
      <c r="V245" s="66" t="inlineStr">
        <is>
          <t>S01 / S04 / S05</t>
        </is>
      </c>
    </row>
    <row r="246" ht="15" customHeight="1" s="94">
      <c r="A246" s="66" t="inlineStr">
        <is>
          <t>U01787</t>
        </is>
      </c>
      <c r="B246" s="66" t="inlineStr">
        <is>
          <t>O1745</t>
        </is>
      </c>
      <c r="C246" s="66" t="n">
        <v>2021</v>
      </c>
      <c r="D246" s="66" t="n">
        <v>11</v>
      </c>
      <c r="E246" s="66" t="n">
        <v>2</v>
      </c>
      <c r="F246" s="66" t="n">
        <v>18</v>
      </c>
      <c r="G246" s="66" t="n">
        <v>3</v>
      </c>
      <c r="H246" s="66" t="n">
        <v>7</v>
      </c>
      <c r="I246" s="66" t="n">
        <v>0</v>
      </c>
      <c r="J246" s="66" t="n">
        <v>0</v>
      </c>
      <c r="K246" s="66" t="n">
        <v>0</v>
      </c>
      <c r="L246" s="66" t="n">
        <v>0</v>
      </c>
      <c r="M246" s="66" t="n">
        <v>0</v>
      </c>
      <c r="N246" s="66" t="n">
        <v>1</v>
      </c>
      <c r="O246" s="66" t="n">
        <v>298.9</v>
      </c>
      <c r="P246" s="66" t="n">
        <v>3.4</v>
      </c>
      <c r="Q246" s="66" t="n">
        <v>12.405583501</v>
      </c>
      <c r="R246" s="66" t="n">
        <v>51.3199948280001</v>
      </c>
      <c r="S246" s="66">
        <f>IF(AND(E246&gt;=2,E246&lt;=6,OR(F246=6,F246=7,F246=8),O246&lt;=500),1,0)</f>
        <v/>
      </c>
      <c r="T246" s="178">
        <f>IF(G246=1,Sources!$F$24,IF(G246=2,Sources!$F$25,IF(G246=3,Sources!$F$26,0)))</f>
        <v/>
      </c>
      <c r="U246" s="178">
        <f>T246</f>
        <v/>
      </c>
      <c r="V246" s="66" t="inlineStr">
        <is>
          <t>S01 / S04 / S05</t>
        </is>
      </c>
    </row>
    <row r="247" ht="15" customHeight="1" s="94">
      <c r="A247" s="66" t="inlineStr">
        <is>
          <t>U01794</t>
        </is>
      </c>
      <c r="B247" s="66" t="inlineStr">
        <is>
          <t>O0606</t>
        </is>
      </c>
      <c r="C247" s="66" t="n">
        <v>2021</v>
      </c>
      <c r="D247" s="66" t="n">
        <v>10</v>
      </c>
      <c r="E247" s="66" t="n">
        <v>1</v>
      </c>
      <c r="F247" s="66" t="n">
        <v>16</v>
      </c>
      <c r="G247" s="66" t="n">
        <v>2</v>
      </c>
      <c r="H247" s="66" t="n">
        <v>6</v>
      </c>
      <c r="I247" s="66" t="n">
        <v>0</v>
      </c>
      <c r="J247" s="66" t="n">
        <v>1</v>
      </c>
      <c r="K247" s="66" t="n">
        <v>1</v>
      </c>
      <c r="L247" s="66" t="n">
        <v>0</v>
      </c>
      <c r="M247" s="66" t="n">
        <v>0</v>
      </c>
      <c r="N247" s="66" t="n">
        <v>0</v>
      </c>
      <c r="O247" s="66" t="n">
        <v>243.1</v>
      </c>
      <c r="P247" s="66" t="n">
        <v>10.5</v>
      </c>
      <c r="Q247" s="66" t="n">
        <v>13.7383874550001</v>
      </c>
      <c r="R247" s="66" t="n">
        <v>51.0639620220001</v>
      </c>
      <c r="S247" s="66">
        <f>IF(AND(E247&gt;=2,E247&lt;=6,OR(F247=6,F247=7,F247=8),O247&lt;=500),1,0)</f>
        <v/>
      </c>
      <c r="T247" s="178">
        <f>IF(G247=1,Sources!$F$24,IF(G247=2,Sources!$F$25,IF(G247=3,Sources!$F$26,0)))</f>
        <v/>
      </c>
      <c r="U247" s="178">
        <f>T247</f>
        <v/>
      </c>
      <c r="V247" s="66" t="inlineStr">
        <is>
          <t>S01 / S04 / S05</t>
        </is>
      </c>
    </row>
    <row r="248" ht="15" customHeight="1" s="94">
      <c r="A248" s="66" t="inlineStr">
        <is>
          <t>U01799</t>
        </is>
      </c>
      <c r="B248" s="66" t="inlineStr">
        <is>
          <t>O1607</t>
        </is>
      </c>
      <c r="C248" s="66" t="n">
        <v>2021</v>
      </c>
      <c r="D248" s="66" t="n">
        <v>11</v>
      </c>
      <c r="E248" s="66" t="n">
        <v>3</v>
      </c>
      <c r="F248" s="66" t="n">
        <v>17</v>
      </c>
      <c r="G248" s="66" t="n">
        <v>3</v>
      </c>
      <c r="H248" s="66" t="n">
        <v>6</v>
      </c>
      <c r="I248" s="66" t="n">
        <v>0</v>
      </c>
      <c r="J248" s="66" t="n">
        <v>1</v>
      </c>
      <c r="K248" s="66" t="n">
        <v>1</v>
      </c>
      <c r="L248" s="66" t="n">
        <v>0</v>
      </c>
      <c r="M248" s="66" t="n">
        <v>0</v>
      </c>
      <c r="N248" s="66" t="n">
        <v>0</v>
      </c>
      <c r="O248" s="66" t="n">
        <v>276.4</v>
      </c>
      <c r="P248" s="66" t="n">
        <v>10.2</v>
      </c>
      <c r="Q248" s="66" t="n">
        <v>12.358755693</v>
      </c>
      <c r="R248" s="66" t="n">
        <v>51.3420555330001</v>
      </c>
      <c r="S248" s="66">
        <f>IF(AND(E248&gt;=2,E248&lt;=6,OR(F248=6,F248=7,F248=8),O248&lt;=500),1,0)</f>
        <v/>
      </c>
      <c r="T248" s="178">
        <f>IF(G248=1,Sources!$F$24,IF(G248=2,Sources!$F$25,IF(G248=3,Sources!$F$26,0)))</f>
        <v/>
      </c>
      <c r="U248" s="178">
        <f>T248</f>
        <v/>
      </c>
      <c r="V248" s="66" t="inlineStr">
        <is>
          <t>S01 / S04 / S05</t>
        </is>
      </c>
    </row>
    <row r="249" ht="15" customHeight="1" s="94">
      <c r="A249" s="66" t="inlineStr">
        <is>
          <t>U01807</t>
        </is>
      </c>
      <c r="B249" s="66" t="inlineStr">
        <is>
          <t>O0463</t>
        </is>
      </c>
      <c r="C249" s="66" t="n">
        <v>2021</v>
      </c>
      <c r="D249" s="66" t="n">
        <v>12</v>
      </c>
      <c r="E249" s="66" t="n">
        <v>4</v>
      </c>
      <c r="F249" s="66" t="n">
        <v>9</v>
      </c>
      <c r="G249" s="66" t="n">
        <v>3</v>
      </c>
      <c r="H249" s="66" t="n">
        <v>3</v>
      </c>
      <c r="I249" s="66" t="n">
        <v>0</v>
      </c>
      <c r="J249" s="66" t="n">
        <v>1</v>
      </c>
      <c r="K249" s="66" t="n">
        <v>1</v>
      </c>
      <c r="L249" s="66" t="n">
        <v>0</v>
      </c>
      <c r="M249" s="66" t="n">
        <v>0</v>
      </c>
      <c r="N249" s="66" t="n">
        <v>0</v>
      </c>
      <c r="O249" s="66" t="n">
        <v>264.1</v>
      </c>
      <c r="P249" s="66" t="n">
        <v>1.2</v>
      </c>
      <c r="Q249" s="66" t="n">
        <v>13.70158537</v>
      </c>
      <c r="R249" s="66" t="n">
        <v>51.0305890940001</v>
      </c>
      <c r="S249" s="66">
        <f>IF(AND(E249&gt;=2,E249&lt;=6,OR(F249=6,F249=7,F249=8),O249&lt;=500),1,0)</f>
        <v/>
      </c>
      <c r="T249" s="178">
        <f>IF(G249=1,Sources!$F$24,IF(G249=2,Sources!$F$25,IF(G249=3,Sources!$F$26,0)))</f>
        <v/>
      </c>
      <c r="U249" s="178">
        <f>T249</f>
        <v/>
      </c>
      <c r="V249" s="66" t="inlineStr">
        <is>
          <t>S01 / S04 / S05</t>
        </is>
      </c>
    </row>
    <row r="250" ht="15" customHeight="1" s="94">
      <c r="A250" s="66" t="inlineStr">
        <is>
          <t>U01809</t>
        </is>
      </c>
      <c r="B250" s="66" t="inlineStr">
        <is>
          <t>O0153</t>
        </is>
      </c>
      <c r="C250" s="66" t="n">
        <v>2021</v>
      </c>
      <c r="D250" s="66" t="n">
        <v>10</v>
      </c>
      <c r="E250" s="66" t="n">
        <v>1</v>
      </c>
      <c r="F250" s="66" t="n">
        <v>13</v>
      </c>
      <c r="G250" s="66" t="n">
        <v>3</v>
      </c>
      <c r="H250" s="66" t="n">
        <v>3</v>
      </c>
      <c r="I250" s="66" t="n">
        <v>0</v>
      </c>
      <c r="J250" s="66" t="n">
        <v>1</v>
      </c>
      <c r="K250" s="66" t="n">
        <v>1</v>
      </c>
      <c r="L250" s="66" t="n">
        <v>0</v>
      </c>
      <c r="M250" s="66" t="n">
        <v>0</v>
      </c>
      <c r="N250" s="66" t="n">
        <v>0</v>
      </c>
      <c r="O250" s="66" t="n">
        <v>371.2</v>
      </c>
      <c r="P250" s="66" t="n">
        <v>17.1</v>
      </c>
      <c r="Q250" s="66" t="n">
        <v>12.908560944</v>
      </c>
      <c r="R250" s="66" t="n">
        <v>50.826782892</v>
      </c>
      <c r="S250" s="66">
        <f>IF(AND(E250&gt;=2,E250&lt;=6,OR(F250=6,F250=7,F250=8),O250&lt;=500),1,0)</f>
        <v/>
      </c>
      <c r="T250" s="178">
        <f>IF(G250=1,Sources!$F$24,IF(G250=2,Sources!$F$25,IF(G250=3,Sources!$F$26,0)))</f>
        <v/>
      </c>
      <c r="U250" s="178">
        <f>T250</f>
        <v/>
      </c>
      <c r="V250" s="66" t="inlineStr">
        <is>
          <t>S01 / S04 / S05</t>
        </is>
      </c>
    </row>
    <row r="251" ht="15" customHeight="1" s="94">
      <c r="A251" s="66" t="inlineStr">
        <is>
          <t>U01812</t>
        </is>
      </c>
      <c r="B251" s="66" t="inlineStr">
        <is>
          <t>O1743</t>
        </is>
      </c>
      <c r="C251" s="66" t="n">
        <v>2021</v>
      </c>
      <c r="D251" s="66" t="n">
        <v>11</v>
      </c>
      <c r="E251" s="66" t="n">
        <v>4</v>
      </c>
      <c r="F251" s="66" t="n">
        <v>9</v>
      </c>
      <c r="G251" s="66" t="n">
        <v>3</v>
      </c>
      <c r="H251" s="66" t="n">
        <v>2</v>
      </c>
      <c r="I251" s="66" t="n">
        <v>0</v>
      </c>
      <c r="J251" s="66" t="n">
        <v>1</v>
      </c>
      <c r="K251" s="66" t="n">
        <v>1</v>
      </c>
      <c r="L251" s="66" t="n">
        <v>0</v>
      </c>
      <c r="M251" s="66" t="n">
        <v>0</v>
      </c>
      <c r="N251" s="66" t="n">
        <v>0</v>
      </c>
      <c r="O251" s="66" t="n">
        <v>84.3</v>
      </c>
      <c r="P251" s="66" t="n">
        <v>3</v>
      </c>
      <c r="Q251" s="66" t="n">
        <v>12.403909868</v>
      </c>
      <c r="R251" s="66" t="n">
        <v>51.3217153680001</v>
      </c>
      <c r="S251" s="66">
        <f>IF(AND(E251&gt;=2,E251&lt;=6,OR(F251=6,F251=7,F251=8),O251&lt;=500),1,0)</f>
        <v/>
      </c>
      <c r="T251" s="178">
        <f>IF(G251=1,Sources!$F$24,IF(G251=2,Sources!$F$25,IF(G251=3,Sources!$F$26,0)))</f>
        <v/>
      </c>
      <c r="U251" s="178">
        <f>T251</f>
        <v/>
      </c>
      <c r="V251" s="66" t="inlineStr">
        <is>
          <t>S01 / S04 / S05</t>
        </is>
      </c>
    </row>
    <row r="252" ht="15" customHeight="1" s="94">
      <c r="A252" s="66" t="inlineStr">
        <is>
          <t>U01814</t>
        </is>
      </c>
      <c r="B252" s="66" t="inlineStr">
        <is>
          <t>O1743</t>
        </is>
      </c>
      <c r="C252" s="66" t="n">
        <v>2021</v>
      </c>
      <c r="D252" s="66" t="n">
        <v>11</v>
      </c>
      <c r="E252" s="66" t="n">
        <v>3</v>
      </c>
      <c r="F252" s="66" t="n">
        <v>17</v>
      </c>
      <c r="G252" s="66" t="n">
        <v>3</v>
      </c>
      <c r="H252" s="66" t="n">
        <v>6</v>
      </c>
      <c r="I252" s="66" t="n">
        <v>0</v>
      </c>
      <c r="J252" s="66" t="n">
        <v>0</v>
      </c>
      <c r="K252" s="66" t="n">
        <v>1</v>
      </c>
      <c r="L252" s="66" t="n">
        <v>0</v>
      </c>
      <c r="M252" s="66" t="n">
        <v>0</v>
      </c>
      <c r="N252" s="66" t="n">
        <v>0</v>
      </c>
      <c r="O252" s="66" t="n">
        <v>90.59999999999999</v>
      </c>
      <c r="P252" s="66" t="n">
        <v>15.3</v>
      </c>
      <c r="Q252" s="66" t="n">
        <v>12.4037542570001</v>
      </c>
      <c r="R252" s="66" t="n">
        <v>51.321662992</v>
      </c>
      <c r="S252" s="66">
        <f>IF(AND(E252&gt;=2,E252&lt;=6,OR(F252=6,F252=7,F252=8),O252&lt;=500),1,0)</f>
        <v/>
      </c>
      <c r="T252" s="178">
        <f>IF(G252=1,Sources!$F$24,IF(G252=2,Sources!$F$25,IF(G252=3,Sources!$F$26,0)))</f>
        <v/>
      </c>
      <c r="U252" s="178">
        <f>T252</f>
        <v/>
      </c>
      <c r="V252" s="66" t="inlineStr">
        <is>
          <t>S01 / S04 / S05</t>
        </is>
      </c>
    </row>
    <row r="253" ht="15" customHeight="1" s="94">
      <c r="A253" s="66" t="inlineStr">
        <is>
          <t>U01820</t>
        </is>
      </c>
      <c r="B253" s="66" t="inlineStr">
        <is>
          <t>O0945</t>
        </is>
      </c>
      <c r="C253" s="66" t="n">
        <v>2021</v>
      </c>
      <c r="D253" s="66" t="n">
        <v>11</v>
      </c>
      <c r="E253" s="66" t="n">
        <v>2</v>
      </c>
      <c r="F253" s="66" t="n">
        <v>18</v>
      </c>
      <c r="G253" s="66" t="n">
        <v>3</v>
      </c>
      <c r="H253" s="66" t="n">
        <v>6</v>
      </c>
      <c r="I253" s="66" t="n">
        <v>0</v>
      </c>
      <c r="J253" s="66" t="n">
        <v>1</v>
      </c>
      <c r="K253" s="66" t="n">
        <v>1</v>
      </c>
      <c r="L253" s="66" t="n">
        <v>0</v>
      </c>
      <c r="M253" s="66" t="n">
        <v>0</v>
      </c>
      <c r="N253" s="66" t="n">
        <v>0</v>
      </c>
      <c r="O253" s="66" t="n">
        <v>303.1</v>
      </c>
      <c r="P253" s="66" t="n">
        <v>10</v>
      </c>
      <c r="Q253" s="66" t="n">
        <v>13.7506751730001</v>
      </c>
      <c r="R253" s="66" t="n">
        <v>51.0713590980001</v>
      </c>
      <c r="S253" s="66">
        <f>IF(AND(E253&gt;=2,E253&lt;=6,OR(F253=6,F253=7,F253=8),O253&lt;=500),1,0)</f>
        <v/>
      </c>
      <c r="T253" s="178">
        <f>IF(G253=1,Sources!$F$24,IF(G253=2,Sources!$F$25,IF(G253=3,Sources!$F$26,0)))</f>
        <v/>
      </c>
      <c r="U253" s="178">
        <f>T253</f>
        <v/>
      </c>
      <c r="V253" s="66" t="inlineStr">
        <is>
          <t>S01 / S04 / S05</t>
        </is>
      </c>
    </row>
    <row r="254" ht="15" customHeight="1" s="94">
      <c r="A254" s="66" t="inlineStr">
        <is>
          <t>U01824</t>
        </is>
      </c>
      <c r="B254" s="66" t="inlineStr">
        <is>
          <t>O1611</t>
        </is>
      </c>
      <c r="C254" s="66" t="n">
        <v>2021</v>
      </c>
      <c r="D254" s="66" t="n">
        <v>10</v>
      </c>
      <c r="E254" s="66" t="n">
        <v>6</v>
      </c>
      <c r="F254" s="66" t="n">
        <v>0</v>
      </c>
      <c r="G254" s="66" t="n">
        <v>3</v>
      </c>
      <c r="H254" s="66" t="n">
        <v>2</v>
      </c>
      <c r="I254" s="66" t="n">
        <v>0</v>
      </c>
      <c r="J254" s="66" t="n">
        <v>1</v>
      </c>
      <c r="K254" s="66" t="n">
        <v>1</v>
      </c>
      <c r="L254" s="66" t="n">
        <v>0</v>
      </c>
      <c r="M254" s="66" t="n">
        <v>0</v>
      </c>
      <c r="N254" s="66" t="n">
        <v>0</v>
      </c>
      <c r="O254" s="66" t="n">
        <v>61.8</v>
      </c>
      <c r="P254" s="66" t="n">
        <v>12.1</v>
      </c>
      <c r="Q254" s="66" t="n">
        <v>12.362094337</v>
      </c>
      <c r="R254" s="66" t="n">
        <v>51.3425324230001</v>
      </c>
      <c r="S254" s="66">
        <f>IF(AND(E254&gt;=2,E254&lt;=6,OR(F254=6,F254=7,F254=8),O254&lt;=500),1,0)</f>
        <v/>
      </c>
      <c r="T254" s="178">
        <f>IF(G254=1,Sources!$F$24,IF(G254=2,Sources!$F$25,IF(G254=3,Sources!$F$26,0)))</f>
        <v/>
      </c>
      <c r="U254" s="178">
        <f>T254</f>
        <v/>
      </c>
      <c r="V254" s="66" t="inlineStr">
        <is>
          <t>S01 / S04 / S05</t>
        </is>
      </c>
    </row>
    <row r="255" ht="15" customHeight="1" s="94">
      <c r="A255" s="66" t="inlineStr">
        <is>
          <t>U01829</t>
        </is>
      </c>
      <c r="B255" s="66" t="inlineStr">
        <is>
          <t>O0755</t>
        </is>
      </c>
      <c r="C255" s="66" t="n">
        <v>2021</v>
      </c>
      <c r="D255" s="66" t="n">
        <v>12</v>
      </c>
      <c r="E255" s="66" t="n">
        <v>7</v>
      </c>
      <c r="F255" s="66" t="n">
        <v>9</v>
      </c>
      <c r="G255" s="66" t="n">
        <v>3</v>
      </c>
      <c r="H255" s="66" t="n">
        <v>2</v>
      </c>
      <c r="I255" s="66" t="n">
        <v>0</v>
      </c>
      <c r="J255" s="66" t="n">
        <v>1</v>
      </c>
      <c r="K255" s="66" t="n">
        <v>1</v>
      </c>
      <c r="L255" s="66" t="n">
        <v>0</v>
      </c>
      <c r="M255" s="66" t="n">
        <v>0</v>
      </c>
      <c r="N255" s="66" t="n">
        <v>0</v>
      </c>
      <c r="O255" s="66" t="n">
        <v>476.7</v>
      </c>
      <c r="P255" s="66" t="n">
        <v>7</v>
      </c>
      <c r="Q255" s="66" t="n">
        <v>13.727814919</v>
      </c>
      <c r="R255" s="66" t="n">
        <v>51.084630894</v>
      </c>
      <c r="S255" s="66">
        <f>IF(AND(E255&gt;=2,E255&lt;=6,OR(F255=6,F255=7,F255=8),O255&lt;=500),1,0)</f>
        <v/>
      </c>
      <c r="T255" s="178">
        <f>IF(G255=1,Sources!$F$24,IF(G255=2,Sources!$F$25,IF(G255=3,Sources!$F$26,0)))</f>
        <v/>
      </c>
      <c r="U255" s="178">
        <f>T255</f>
        <v/>
      </c>
      <c r="V255" s="66" t="inlineStr">
        <is>
          <t>S01 / S04 / S05</t>
        </is>
      </c>
    </row>
    <row r="256" ht="15" customHeight="1" s="94">
      <c r="A256" s="66" t="inlineStr">
        <is>
          <t>U01834</t>
        </is>
      </c>
      <c r="B256" s="66" t="inlineStr">
        <is>
          <t>O1742</t>
        </is>
      </c>
      <c r="C256" s="66" t="n">
        <v>2021</v>
      </c>
      <c r="D256" s="66" t="n">
        <v>10</v>
      </c>
      <c r="E256" s="66" t="n">
        <v>4</v>
      </c>
      <c r="F256" s="66" t="n">
        <v>10</v>
      </c>
      <c r="G256" s="66" t="n">
        <v>2</v>
      </c>
      <c r="H256" s="66" t="n">
        <v>6</v>
      </c>
      <c r="I256" s="66" t="n">
        <v>0</v>
      </c>
      <c r="J256" s="66" t="n">
        <v>0</v>
      </c>
      <c r="K256" s="66" t="n">
        <v>1</v>
      </c>
      <c r="L256" s="66" t="n">
        <v>0</v>
      </c>
      <c r="M256" s="66" t="n">
        <v>0</v>
      </c>
      <c r="N256" s="66" t="n">
        <v>0</v>
      </c>
      <c r="O256" s="66" t="n">
        <v>248.4</v>
      </c>
      <c r="P256" s="66" t="n">
        <v>10.8</v>
      </c>
      <c r="Q256" s="66" t="n">
        <v>12.401688849</v>
      </c>
      <c r="R256" s="66" t="n">
        <v>51.3242361820001</v>
      </c>
      <c r="S256" s="66">
        <f>IF(AND(E256&gt;=2,E256&lt;=6,OR(F256=6,F256=7,F256=8),O256&lt;=500),1,0)</f>
        <v/>
      </c>
      <c r="T256" s="178">
        <f>IF(G256=1,Sources!$F$24,IF(G256=2,Sources!$F$25,IF(G256=3,Sources!$F$26,0)))</f>
        <v/>
      </c>
      <c r="U256" s="178">
        <f>T256</f>
        <v/>
      </c>
      <c r="V256" s="66" t="inlineStr">
        <is>
          <t>S01 / S04 / S05</t>
        </is>
      </c>
    </row>
    <row r="257" ht="15" customHeight="1" s="94">
      <c r="A257" s="66" t="inlineStr">
        <is>
          <t>U01855</t>
        </is>
      </c>
      <c r="B257" s="66" t="inlineStr">
        <is>
          <t>O0445</t>
        </is>
      </c>
      <c r="C257" s="66" t="n">
        <v>2021</v>
      </c>
      <c r="D257" s="66" t="n">
        <v>11</v>
      </c>
      <c r="E257" s="66" t="n">
        <v>6</v>
      </c>
      <c r="F257" s="66" t="n">
        <v>16</v>
      </c>
      <c r="G257" s="66" t="n">
        <v>3</v>
      </c>
      <c r="H257" s="66" t="n">
        <v>3</v>
      </c>
      <c r="I257" s="66" t="n">
        <v>0</v>
      </c>
      <c r="J257" s="66" t="n">
        <v>1</v>
      </c>
      <c r="K257" s="66" t="n">
        <v>0</v>
      </c>
      <c r="L257" s="66" t="n">
        <v>0</v>
      </c>
      <c r="M257" s="66" t="n">
        <v>0</v>
      </c>
      <c r="N257" s="66" t="n">
        <v>1</v>
      </c>
      <c r="O257" s="66" t="n">
        <v>359.9</v>
      </c>
      <c r="P257" s="66" t="n">
        <v>2.3</v>
      </c>
      <c r="Q257" s="66" t="n">
        <v>13.702336373</v>
      </c>
      <c r="R257" s="66" t="n">
        <v>51.0437375320001</v>
      </c>
      <c r="S257" s="66">
        <f>IF(AND(E257&gt;=2,E257&lt;=6,OR(F257=6,F257=7,F257=8),O257&lt;=500),1,0)</f>
        <v/>
      </c>
      <c r="T257" s="178">
        <f>IF(G257=1,Sources!$F$24,IF(G257=2,Sources!$F$25,IF(G257=3,Sources!$F$26,0)))</f>
        <v/>
      </c>
      <c r="U257" s="178">
        <f>T257</f>
        <v/>
      </c>
      <c r="V257" s="66" t="inlineStr">
        <is>
          <t>S01 / S04 / S05</t>
        </is>
      </c>
    </row>
    <row r="258" ht="15" customHeight="1" s="94">
      <c r="A258" s="66" t="inlineStr">
        <is>
          <t>U01861</t>
        </is>
      </c>
      <c r="B258" s="66" t="inlineStr">
        <is>
          <t>O1436</t>
        </is>
      </c>
      <c r="C258" s="66" t="n">
        <v>2021</v>
      </c>
      <c r="D258" s="66" t="n">
        <v>10</v>
      </c>
      <c r="E258" s="66" t="n">
        <v>3</v>
      </c>
      <c r="F258" s="66" t="n">
        <v>7</v>
      </c>
      <c r="G258" s="66" t="n">
        <v>3</v>
      </c>
      <c r="H258" s="66" t="n">
        <v>2</v>
      </c>
      <c r="I258" s="66" t="n">
        <v>0</v>
      </c>
      <c r="J258" s="66" t="n">
        <v>1</v>
      </c>
      <c r="K258" s="66" t="n">
        <v>1</v>
      </c>
      <c r="L258" s="66" t="n">
        <v>0</v>
      </c>
      <c r="M258" s="66" t="n">
        <v>0</v>
      </c>
      <c r="N258" s="66" t="n">
        <v>0</v>
      </c>
      <c r="O258" s="66" t="n">
        <v>126.1</v>
      </c>
      <c r="P258" s="66" t="n">
        <v>0</v>
      </c>
      <c r="Q258" s="66" t="n">
        <v>12.3708822370001</v>
      </c>
      <c r="R258" s="66" t="n">
        <v>51.3441007990001</v>
      </c>
      <c r="S258" s="66">
        <f>IF(AND(E258&gt;=2,E258&lt;=6,OR(F258=6,F258=7,F258=8),O258&lt;=500),1,0)</f>
        <v/>
      </c>
      <c r="T258" s="178">
        <f>IF(G258=1,Sources!$F$24,IF(G258=2,Sources!$F$25,IF(G258=3,Sources!$F$26,0)))</f>
        <v/>
      </c>
      <c r="U258" s="178">
        <f>T258</f>
        <v/>
      </c>
      <c r="V258" s="66" t="inlineStr">
        <is>
          <t>S01 / S04 / S05</t>
        </is>
      </c>
    </row>
    <row r="259" ht="15" customHeight="1" s="94">
      <c r="A259" s="66" t="inlineStr">
        <is>
          <t>U01865</t>
        </is>
      </c>
      <c r="B259" s="66" t="inlineStr">
        <is>
          <t>O1618</t>
        </is>
      </c>
      <c r="C259" s="66" t="n">
        <v>2021</v>
      </c>
      <c r="D259" s="66" t="n">
        <v>12</v>
      </c>
      <c r="E259" s="66" t="n">
        <v>5</v>
      </c>
      <c r="F259" s="66" t="n">
        <v>12</v>
      </c>
      <c r="G259" s="66" t="n">
        <v>3</v>
      </c>
      <c r="H259" s="66" t="n">
        <v>3</v>
      </c>
      <c r="I259" s="66" t="n">
        <v>0</v>
      </c>
      <c r="J259" s="66" t="n">
        <v>1</v>
      </c>
      <c r="K259" s="66" t="n">
        <v>1</v>
      </c>
      <c r="L259" s="66" t="n">
        <v>0</v>
      </c>
      <c r="M259" s="66" t="n">
        <v>0</v>
      </c>
      <c r="N259" s="66" t="n">
        <v>0</v>
      </c>
      <c r="O259" s="66" t="n">
        <v>127.6</v>
      </c>
      <c r="P259" s="66" t="n">
        <v>0</v>
      </c>
      <c r="Q259" s="66" t="n">
        <v>12.3329798620001</v>
      </c>
      <c r="R259" s="66" t="n">
        <v>51.3360485820001</v>
      </c>
      <c r="S259" s="66">
        <f>IF(AND(E259&gt;=2,E259&lt;=6,OR(F259=6,F259=7,F259=8),O259&lt;=500),1,0)</f>
        <v/>
      </c>
      <c r="T259" s="178">
        <f>IF(G259=1,Sources!$F$24,IF(G259=2,Sources!$F$25,IF(G259=3,Sources!$F$26,0)))</f>
        <v/>
      </c>
      <c r="U259" s="178">
        <f>T259</f>
        <v/>
      </c>
      <c r="V259" s="66" t="inlineStr">
        <is>
          <t>S01 / S04 / S05</t>
        </is>
      </c>
    </row>
    <row r="260" ht="15" customHeight="1" s="94">
      <c r="A260" s="66" t="inlineStr">
        <is>
          <t>U01884</t>
        </is>
      </c>
      <c r="B260" s="66" t="inlineStr">
        <is>
          <t>O1371</t>
        </is>
      </c>
      <c r="C260" s="66" t="n">
        <v>2021</v>
      </c>
      <c r="D260" s="66" t="n">
        <v>12</v>
      </c>
      <c r="E260" s="66" t="n">
        <v>6</v>
      </c>
      <c r="F260" s="66" t="n">
        <v>9</v>
      </c>
      <c r="G260" s="66" t="n">
        <v>3</v>
      </c>
      <c r="H260" s="66" t="n">
        <v>2</v>
      </c>
      <c r="I260" s="66" t="n">
        <v>0</v>
      </c>
      <c r="J260" s="66" t="n">
        <v>1</v>
      </c>
      <c r="K260" s="66" t="n">
        <v>1</v>
      </c>
      <c r="L260" s="66" t="n">
        <v>0</v>
      </c>
      <c r="M260" s="66" t="n">
        <v>0</v>
      </c>
      <c r="N260" s="66" t="n">
        <v>0</v>
      </c>
      <c r="O260" s="66" t="n">
        <v>135.9</v>
      </c>
      <c r="P260" s="66" t="n">
        <v>0.2</v>
      </c>
      <c r="Q260" s="66" t="n">
        <v>12.261650731</v>
      </c>
      <c r="R260" s="66" t="n">
        <v>51.316167643</v>
      </c>
      <c r="S260" s="66">
        <f>IF(AND(E260&gt;=2,E260&lt;=6,OR(F260=6,F260=7,F260=8),O260&lt;=500),1,0)</f>
        <v/>
      </c>
      <c r="T260" s="178">
        <f>IF(G260=1,Sources!$F$24,IF(G260=2,Sources!$F$25,IF(G260=3,Sources!$F$26,0)))</f>
        <v/>
      </c>
      <c r="U260" s="178">
        <f>T260</f>
        <v/>
      </c>
      <c r="V260" s="66" t="inlineStr">
        <is>
          <t>S01 / S04 / S05</t>
        </is>
      </c>
    </row>
    <row r="261" ht="15" customHeight="1" s="94">
      <c r="A261" s="66" t="inlineStr">
        <is>
          <t>U01901</t>
        </is>
      </c>
      <c r="B261" s="66" t="inlineStr">
        <is>
          <t>O0560</t>
        </is>
      </c>
      <c r="C261" s="66" t="n">
        <v>2021</v>
      </c>
      <c r="D261" s="66" t="n">
        <v>12</v>
      </c>
      <c r="E261" s="66" t="n">
        <v>5</v>
      </c>
      <c r="F261" s="66" t="n">
        <v>14</v>
      </c>
      <c r="G261" s="66" t="n">
        <v>3</v>
      </c>
      <c r="H261" s="66" t="n">
        <v>3</v>
      </c>
      <c r="I261" s="66" t="n">
        <v>0</v>
      </c>
      <c r="J261" s="66" t="n">
        <v>1</v>
      </c>
      <c r="K261" s="66" t="n">
        <v>1</v>
      </c>
      <c r="L261" s="66" t="n">
        <v>0</v>
      </c>
      <c r="M261" s="66" t="n">
        <v>0</v>
      </c>
      <c r="N261" s="66" t="n">
        <v>0</v>
      </c>
      <c r="O261" s="66" t="n">
        <v>394.2</v>
      </c>
      <c r="P261" s="66" t="n">
        <v>2.5</v>
      </c>
      <c r="Q261" s="66" t="n">
        <v>13.7745135860001</v>
      </c>
      <c r="R261" s="66" t="n">
        <v>51.1117549580001</v>
      </c>
      <c r="S261" s="66">
        <f>IF(AND(E261&gt;=2,E261&lt;=6,OR(F261=6,F261=7,F261=8),O261&lt;=500),1,0)</f>
        <v/>
      </c>
      <c r="T261" s="178">
        <f>IF(G261=1,Sources!$F$24,IF(G261=2,Sources!$F$25,IF(G261=3,Sources!$F$26,0)))</f>
        <v/>
      </c>
      <c r="U261" s="178">
        <f>T261</f>
        <v/>
      </c>
      <c r="V261" s="66" t="inlineStr">
        <is>
          <t>S01 / S04 / S05</t>
        </is>
      </c>
    </row>
    <row r="262" ht="15" customHeight="1" s="94">
      <c r="A262" s="66" t="inlineStr">
        <is>
          <t>U01912</t>
        </is>
      </c>
      <c r="B262" s="66" t="inlineStr">
        <is>
          <t>O0746</t>
        </is>
      </c>
      <c r="C262" s="66" t="n">
        <v>2021</v>
      </c>
      <c r="D262" s="66" t="n">
        <v>1</v>
      </c>
      <c r="E262" s="66" t="n">
        <v>3</v>
      </c>
      <c r="F262" s="66" t="n">
        <v>13</v>
      </c>
      <c r="G262" s="66" t="n">
        <v>3</v>
      </c>
      <c r="H262" s="66" t="n">
        <v>6</v>
      </c>
      <c r="I262" s="66" t="n">
        <v>0</v>
      </c>
      <c r="J262" s="66" t="n">
        <v>0</v>
      </c>
      <c r="K262" s="66" t="n">
        <v>1</v>
      </c>
      <c r="L262" s="66" t="n">
        <v>0</v>
      </c>
      <c r="M262" s="66" t="n">
        <v>0</v>
      </c>
      <c r="N262" s="66" t="n">
        <v>0</v>
      </c>
      <c r="O262" s="66" t="n">
        <v>170.7</v>
      </c>
      <c r="P262" s="66" t="n">
        <v>18.1</v>
      </c>
      <c r="Q262" s="66" t="n">
        <v>13.777973473</v>
      </c>
      <c r="R262" s="66" t="n">
        <v>51.0539534930001</v>
      </c>
      <c r="S262" s="66">
        <f>IF(AND(E262&gt;=2,E262&lt;=6,OR(F262=6,F262=7,F262=8),O262&lt;=500),1,0)</f>
        <v/>
      </c>
      <c r="T262" s="178">
        <f>IF(G262=1,Sources!$F$24,IF(G262=2,Sources!$F$25,IF(G262=3,Sources!$F$26,0)))</f>
        <v/>
      </c>
      <c r="U262" s="178">
        <f>T262</f>
        <v/>
      </c>
      <c r="V262" s="66" t="inlineStr">
        <is>
          <t>S01 / S04 / S05</t>
        </is>
      </c>
    </row>
    <row r="263" ht="15" customHeight="1" s="94">
      <c r="A263" s="66" t="inlineStr">
        <is>
          <t>U01919</t>
        </is>
      </c>
      <c r="B263" s="66" t="inlineStr">
        <is>
          <t>O1650</t>
        </is>
      </c>
      <c r="C263" s="66" t="n">
        <v>2021</v>
      </c>
      <c r="D263" s="66" t="n">
        <v>1</v>
      </c>
      <c r="E263" s="66" t="n">
        <v>2</v>
      </c>
      <c r="F263" s="66" t="n">
        <v>7</v>
      </c>
      <c r="G263" s="66" t="n">
        <v>3</v>
      </c>
      <c r="H263" s="66" t="n">
        <v>2</v>
      </c>
      <c r="I263" s="66" t="n">
        <v>0</v>
      </c>
      <c r="J263" s="66" t="n">
        <v>1</v>
      </c>
      <c r="K263" s="66" t="n">
        <v>1</v>
      </c>
      <c r="L263" s="66" t="n">
        <v>0</v>
      </c>
      <c r="M263" s="66" t="n">
        <v>0</v>
      </c>
      <c r="N263" s="66" t="n">
        <v>0</v>
      </c>
      <c r="O263" s="66" t="n">
        <v>404.7</v>
      </c>
      <c r="P263" s="66" t="n">
        <v>3.7</v>
      </c>
      <c r="Q263" s="66" t="n">
        <v>12.3656616880001</v>
      </c>
      <c r="R263" s="66" t="n">
        <v>51.3210305530001</v>
      </c>
      <c r="S263" s="66">
        <f>IF(AND(E263&gt;=2,E263&lt;=6,OR(F263=6,F263=7,F263=8),O263&lt;=500),1,0)</f>
        <v/>
      </c>
      <c r="T263" s="178">
        <f>IF(G263=1,Sources!$F$24,IF(G263=2,Sources!$F$25,IF(G263=3,Sources!$F$26,0)))</f>
        <v/>
      </c>
      <c r="U263" s="178">
        <f>T263</f>
        <v/>
      </c>
      <c r="V263" s="66" t="inlineStr">
        <is>
          <t>S01 / S04 / S05</t>
        </is>
      </c>
    </row>
    <row r="264" ht="15" customHeight="1" s="94">
      <c r="A264" s="66" t="inlineStr">
        <is>
          <t>U01922</t>
        </is>
      </c>
      <c r="B264" s="66" t="inlineStr">
        <is>
          <t>O1526</t>
        </is>
      </c>
      <c r="C264" s="66" t="n">
        <v>2021</v>
      </c>
      <c r="D264" s="66" t="n">
        <v>1</v>
      </c>
      <c r="E264" s="66" t="n">
        <v>4</v>
      </c>
      <c r="F264" s="66" t="n">
        <v>13</v>
      </c>
      <c r="G264" s="66" t="n">
        <v>3</v>
      </c>
      <c r="H264" s="66" t="n">
        <v>3</v>
      </c>
      <c r="I264" s="66" t="n">
        <v>0</v>
      </c>
      <c r="J264" s="66" t="n">
        <v>1</v>
      </c>
      <c r="K264" s="66" t="n">
        <v>1</v>
      </c>
      <c r="L264" s="66" t="n">
        <v>0</v>
      </c>
      <c r="M264" s="66" t="n">
        <v>0</v>
      </c>
      <c r="N264" s="66" t="n">
        <v>0</v>
      </c>
      <c r="O264" s="66" t="n">
        <v>211.5</v>
      </c>
      <c r="P264" s="66" t="n">
        <v>5</v>
      </c>
      <c r="Q264" s="66" t="n">
        <v>12.393230279</v>
      </c>
      <c r="R264" s="66" t="n">
        <v>51.3369438510001</v>
      </c>
      <c r="S264" s="66">
        <f>IF(AND(E264&gt;=2,E264&lt;=6,OR(F264=6,F264=7,F264=8),O264&lt;=500),1,0)</f>
        <v/>
      </c>
      <c r="T264" s="178">
        <f>IF(G264=1,Sources!$F$24,IF(G264=2,Sources!$F$25,IF(G264=3,Sources!$F$26,0)))</f>
        <v/>
      </c>
      <c r="U264" s="178">
        <f>T264</f>
        <v/>
      </c>
      <c r="V264" s="66" t="inlineStr">
        <is>
          <t>S01 / S04 / S05</t>
        </is>
      </c>
    </row>
    <row r="265" ht="15" customHeight="1" s="94">
      <c r="A265" s="66" t="inlineStr">
        <is>
          <t>U01923</t>
        </is>
      </c>
      <c r="B265" s="66" t="inlineStr">
        <is>
          <t>O0432</t>
        </is>
      </c>
      <c r="C265" s="66" t="n">
        <v>2021</v>
      </c>
      <c r="D265" s="66" t="n">
        <v>1</v>
      </c>
      <c r="E265" s="66" t="n">
        <v>6</v>
      </c>
      <c r="F265" s="66" t="n">
        <v>10</v>
      </c>
      <c r="G265" s="66" t="n">
        <v>3</v>
      </c>
      <c r="H265" s="66" t="n">
        <v>3</v>
      </c>
      <c r="I265" s="66" t="n">
        <v>0</v>
      </c>
      <c r="J265" s="66" t="n">
        <v>0</v>
      </c>
      <c r="K265" s="66" t="n">
        <v>1</v>
      </c>
      <c r="L265" s="66" t="n">
        <v>0</v>
      </c>
      <c r="M265" s="66" t="n">
        <v>0</v>
      </c>
      <c r="N265" s="66" t="n">
        <v>0</v>
      </c>
      <c r="O265" s="66" t="n">
        <v>379.9</v>
      </c>
      <c r="P265" s="66" t="n">
        <v>0.8</v>
      </c>
      <c r="Q265" s="66" t="n">
        <v>13.8032325510001</v>
      </c>
      <c r="R265" s="66" t="n">
        <v>51.021733888</v>
      </c>
      <c r="S265" s="66">
        <f>IF(AND(E265&gt;=2,E265&lt;=6,OR(F265=6,F265=7,F265=8),O265&lt;=500),1,0)</f>
        <v/>
      </c>
      <c r="T265" s="178">
        <f>IF(G265=1,Sources!$F$24,IF(G265=2,Sources!$F$25,IF(G265=3,Sources!$F$26,0)))</f>
        <v/>
      </c>
      <c r="U265" s="178">
        <f>T265</f>
        <v/>
      </c>
      <c r="V265" s="66" t="inlineStr">
        <is>
          <t>S01 / S04 / S05</t>
        </is>
      </c>
    </row>
    <row r="266" ht="15" customHeight="1" s="94">
      <c r="A266" s="66" t="inlineStr">
        <is>
          <t>U01930</t>
        </is>
      </c>
      <c r="B266" s="66" t="inlineStr">
        <is>
          <t>O0861</t>
        </is>
      </c>
      <c r="C266" s="66" t="n">
        <v>2021</v>
      </c>
      <c r="D266" s="66" t="n">
        <v>1</v>
      </c>
      <c r="E266" s="66" t="n">
        <v>2</v>
      </c>
      <c r="F266" s="66" t="n">
        <v>14</v>
      </c>
      <c r="G266" s="66" t="n">
        <v>2</v>
      </c>
      <c r="H266" s="66" t="n">
        <v>2</v>
      </c>
      <c r="I266" s="66" t="n">
        <v>1</v>
      </c>
      <c r="J266" s="66" t="n">
        <v>0</v>
      </c>
      <c r="K266" s="66" t="n">
        <v>0</v>
      </c>
      <c r="L266" s="66" t="n">
        <v>0</v>
      </c>
      <c r="M266" s="66" t="n">
        <v>0</v>
      </c>
      <c r="N266" s="66" t="n">
        <v>1</v>
      </c>
      <c r="O266" s="66" t="n">
        <v>482.1</v>
      </c>
      <c r="P266" s="66" t="n">
        <v>8.6</v>
      </c>
      <c r="Q266" s="66" t="n">
        <v>13.787031385</v>
      </c>
      <c r="R266" s="66" t="n">
        <v>51.0157202360001</v>
      </c>
      <c r="S266" s="66">
        <f>IF(AND(E266&gt;=2,E266&lt;=6,OR(F266=6,F266=7,F266=8),O266&lt;=500),1,0)</f>
        <v/>
      </c>
      <c r="T266" s="178">
        <f>IF(G266=1,Sources!$F$24,IF(G266=2,Sources!$F$25,IF(G266=3,Sources!$F$26,0)))</f>
        <v/>
      </c>
      <c r="U266" s="178">
        <f>T266</f>
        <v/>
      </c>
      <c r="V266" s="66" t="inlineStr">
        <is>
          <t>S01 / S04 / S05</t>
        </is>
      </c>
    </row>
    <row r="267" ht="15" customHeight="1" s="94">
      <c r="A267" s="66" t="inlineStr">
        <is>
          <t>U01935</t>
        </is>
      </c>
      <c r="B267" s="66" t="inlineStr">
        <is>
          <t>O0744</t>
        </is>
      </c>
      <c r="C267" s="66" t="n">
        <v>2021</v>
      </c>
      <c r="D267" s="66" t="n">
        <v>1</v>
      </c>
      <c r="E267" s="66" t="n">
        <v>3</v>
      </c>
      <c r="F267" s="66" t="n">
        <v>17</v>
      </c>
      <c r="G267" s="66" t="n">
        <v>2</v>
      </c>
      <c r="H267" s="66" t="n">
        <v>2</v>
      </c>
      <c r="I267" s="66" t="n">
        <v>1</v>
      </c>
      <c r="J267" s="66" t="n">
        <v>0</v>
      </c>
      <c r="K267" s="66" t="n">
        <v>1</v>
      </c>
      <c r="L267" s="66" t="n">
        <v>0</v>
      </c>
      <c r="M267" s="66" t="n">
        <v>0</v>
      </c>
      <c r="N267" s="66" t="n">
        <v>0</v>
      </c>
      <c r="O267" s="66" t="n">
        <v>279.7</v>
      </c>
      <c r="P267" s="66" t="n">
        <v>9.699999999999999</v>
      </c>
      <c r="Q267" s="66" t="n">
        <v>13.7777467460001</v>
      </c>
      <c r="R267" s="66" t="n">
        <v>51.052975835</v>
      </c>
      <c r="S267" s="66">
        <f>IF(AND(E267&gt;=2,E267&lt;=6,OR(F267=6,F267=7,F267=8),O267&lt;=500),1,0)</f>
        <v/>
      </c>
      <c r="T267" s="178">
        <f>IF(G267=1,Sources!$F$24,IF(G267=2,Sources!$F$25,IF(G267=3,Sources!$F$26,0)))</f>
        <v/>
      </c>
      <c r="U267" s="178">
        <f>T267</f>
        <v/>
      </c>
      <c r="V267" s="66" t="inlineStr">
        <is>
          <t>S01 / S04 / S05</t>
        </is>
      </c>
    </row>
    <row r="268" ht="15" customHeight="1" s="94">
      <c r="A268" s="66" t="inlineStr">
        <is>
          <t>U01941</t>
        </is>
      </c>
      <c r="B268" s="66" t="inlineStr">
        <is>
          <t>O0638</t>
        </is>
      </c>
      <c r="C268" s="66" t="n">
        <v>2021</v>
      </c>
      <c r="D268" s="66" t="n">
        <v>1</v>
      </c>
      <c r="E268" s="66" t="n">
        <v>5</v>
      </c>
      <c r="F268" s="66" t="n">
        <v>14</v>
      </c>
      <c r="G268" s="66" t="n">
        <v>3</v>
      </c>
      <c r="H268" s="66" t="n">
        <v>3</v>
      </c>
      <c r="I268" s="66" t="n">
        <v>0</v>
      </c>
      <c r="J268" s="66" t="n">
        <v>0</v>
      </c>
      <c r="K268" s="66" t="n">
        <v>1</v>
      </c>
      <c r="L268" s="66" t="n">
        <v>0</v>
      </c>
      <c r="M268" s="66" t="n">
        <v>0</v>
      </c>
      <c r="N268" s="66" t="n">
        <v>0</v>
      </c>
      <c r="O268" s="66" t="n">
        <v>390.2</v>
      </c>
      <c r="P268" s="66" t="n">
        <v>4.3</v>
      </c>
      <c r="Q268" s="66" t="n">
        <v>13.7695830820001</v>
      </c>
      <c r="R268" s="66" t="n">
        <v>51.0510746790001</v>
      </c>
      <c r="S268" s="66">
        <f>IF(AND(E268&gt;=2,E268&lt;=6,OR(F268=6,F268=7,F268=8),O268&lt;=500),1,0)</f>
        <v/>
      </c>
      <c r="T268" s="178">
        <f>IF(G268=1,Sources!$F$24,IF(G268=2,Sources!$F$25,IF(G268=3,Sources!$F$26,0)))</f>
        <v/>
      </c>
      <c r="U268" s="178">
        <f>T268</f>
        <v/>
      </c>
      <c r="V268" s="66" t="inlineStr">
        <is>
          <t>S01 / S04 / S05</t>
        </is>
      </c>
    </row>
    <row r="269" ht="15" customHeight="1" s="94">
      <c r="A269" s="66" t="inlineStr">
        <is>
          <t>U01947</t>
        </is>
      </c>
      <c r="B269" s="66" t="inlineStr">
        <is>
          <t>O1217</t>
        </is>
      </c>
      <c r="C269" s="66" t="n">
        <v>2021</v>
      </c>
      <c r="D269" s="66" t="n">
        <v>1</v>
      </c>
      <c r="E269" s="66" t="n">
        <v>5</v>
      </c>
      <c r="F269" s="66" t="n">
        <v>10</v>
      </c>
      <c r="G269" s="66" t="n">
        <v>2</v>
      </c>
      <c r="H269" s="66" t="n">
        <v>2</v>
      </c>
      <c r="I269" s="66" t="n">
        <v>0</v>
      </c>
      <c r="J269" s="66" t="n">
        <v>1</v>
      </c>
      <c r="K269" s="66" t="n">
        <v>1</v>
      </c>
      <c r="L269" s="66" t="n">
        <v>0</v>
      </c>
      <c r="M269" s="66" t="n">
        <v>0</v>
      </c>
      <c r="N269" s="66" t="n">
        <v>0</v>
      </c>
      <c r="O269" s="66" t="n">
        <v>235.7</v>
      </c>
      <c r="P269" s="66" t="n">
        <v>12.4</v>
      </c>
      <c r="Q269" s="66" t="n">
        <v>14.239656295</v>
      </c>
      <c r="R269" s="66" t="n">
        <v>51.4355273640001</v>
      </c>
      <c r="S269" s="66">
        <f>IF(AND(E269&gt;=2,E269&lt;=6,OR(F269=6,F269=7,F269=8),O269&lt;=500),1,0)</f>
        <v/>
      </c>
      <c r="T269" s="178">
        <f>IF(G269=1,Sources!$F$24,IF(G269=2,Sources!$F$25,IF(G269=3,Sources!$F$26,0)))</f>
        <v/>
      </c>
      <c r="U269" s="178">
        <f>T269</f>
        <v/>
      </c>
      <c r="V269" s="66" t="inlineStr">
        <is>
          <t>S01 / S04 / S05</t>
        </is>
      </c>
    </row>
    <row r="270" ht="15" customHeight="1" s="94">
      <c r="A270" s="66" t="inlineStr">
        <is>
          <t>U01949</t>
        </is>
      </c>
      <c r="B270" s="66" t="inlineStr">
        <is>
          <t>O0893</t>
        </is>
      </c>
      <c r="C270" s="66" t="n">
        <v>2021</v>
      </c>
      <c r="D270" s="66" t="n">
        <v>1</v>
      </c>
      <c r="E270" s="66" t="n">
        <v>3</v>
      </c>
      <c r="F270" s="66" t="n">
        <v>7</v>
      </c>
      <c r="G270" s="66" t="n">
        <v>3</v>
      </c>
      <c r="H270" s="66" t="n">
        <v>1</v>
      </c>
      <c r="I270" s="66" t="n">
        <v>0</v>
      </c>
      <c r="J270" s="66" t="n">
        <v>1</v>
      </c>
      <c r="K270" s="66" t="n">
        <v>0</v>
      </c>
      <c r="L270" s="66" t="n">
        <v>0</v>
      </c>
      <c r="M270" s="66" t="n">
        <v>0</v>
      </c>
      <c r="N270" s="66" t="n">
        <v>0</v>
      </c>
      <c r="O270" s="66" t="n">
        <v>443.1</v>
      </c>
      <c r="P270" s="66" t="n">
        <v>0.3</v>
      </c>
      <c r="Q270" s="66" t="n">
        <v>13.7682463080001</v>
      </c>
      <c r="R270" s="66" t="n">
        <v>51.0479666840001</v>
      </c>
      <c r="S270" s="66">
        <f>IF(AND(E270&gt;=2,E270&lt;=6,OR(F270=6,F270=7,F270=8),O270&lt;=500),1,0)</f>
        <v/>
      </c>
      <c r="T270" s="178">
        <f>IF(G270=1,Sources!$F$24,IF(G270=2,Sources!$F$25,IF(G270=3,Sources!$F$26,0)))</f>
        <v/>
      </c>
      <c r="U270" s="178">
        <f>T270</f>
        <v/>
      </c>
      <c r="V270" s="66" t="inlineStr">
        <is>
          <t>S01 / S04 / S05</t>
        </is>
      </c>
    </row>
    <row r="271" ht="15" customHeight="1" s="94">
      <c r="A271" s="66" t="inlineStr">
        <is>
          <t>U01984</t>
        </is>
      </c>
      <c r="B271" s="66" t="inlineStr">
        <is>
          <t>O1751</t>
        </is>
      </c>
      <c r="C271" s="66" t="n">
        <v>2021</v>
      </c>
      <c r="D271" s="66" t="n">
        <v>1</v>
      </c>
      <c r="E271" s="66" t="n">
        <v>5</v>
      </c>
      <c r="F271" s="66" t="n">
        <v>17</v>
      </c>
      <c r="G271" s="66" t="n">
        <v>3</v>
      </c>
      <c r="H271" s="66" t="n">
        <v>4</v>
      </c>
      <c r="I271" s="66" t="n">
        <v>1</v>
      </c>
      <c r="J271" s="66" t="n">
        <v>1</v>
      </c>
      <c r="K271" s="66" t="n">
        <v>1</v>
      </c>
      <c r="L271" s="66" t="n">
        <v>0</v>
      </c>
      <c r="M271" s="66" t="n">
        <v>0</v>
      </c>
      <c r="N271" s="66" t="n">
        <v>0</v>
      </c>
      <c r="O271" s="66" t="n">
        <v>198.3</v>
      </c>
      <c r="P271" s="66" t="n">
        <v>8.5</v>
      </c>
      <c r="Q271" s="66" t="n">
        <v>12.3737123190001</v>
      </c>
      <c r="R271" s="66" t="n">
        <v>51.3313045850001</v>
      </c>
      <c r="S271" s="66">
        <f>IF(AND(E271&gt;=2,E271&lt;=6,OR(F271=6,F271=7,F271=8),O271&lt;=500),1,0)</f>
        <v/>
      </c>
      <c r="T271" s="178">
        <f>IF(G271=1,Sources!$F$24,IF(G271=2,Sources!$F$25,IF(G271=3,Sources!$F$26,0)))</f>
        <v/>
      </c>
      <c r="U271" s="178">
        <f>T271</f>
        <v/>
      </c>
      <c r="V271" s="66" t="inlineStr">
        <is>
          <t>S01 / S04 / S05</t>
        </is>
      </c>
    </row>
    <row r="272" ht="15" customHeight="1" s="94">
      <c r="A272" s="66" t="inlineStr">
        <is>
          <t>U02012</t>
        </is>
      </c>
      <c r="B272" s="66" t="inlineStr">
        <is>
          <t>O0766</t>
        </is>
      </c>
      <c r="C272" s="66" t="n">
        <v>2021</v>
      </c>
      <c r="D272" s="66" t="n">
        <v>3</v>
      </c>
      <c r="E272" s="66" t="n">
        <v>5</v>
      </c>
      <c r="F272" s="66" t="n">
        <v>15</v>
      </c>
      <c r="G272" s="66" t="n">
        <v>3</v>
      </c>
      <c r="H272" s="66" t="n">
        <v>3</v>
      </c>
      <c r="I272" s="66" t="n">
        <v>0</v>
      </c>
      <c r="J272" s="66" t="n">
        <v>0</v>
      </c>
      <c r="K272" s="66" t="n">
        <v>1</v>
      </c>
      <c r="L272" s="66" t="n">
        <v>0</v>
      </c>
      <c r="M272" s="66" t="n">
        <v>0</v>
      </c>
      <c r="N272" s="66" t="n">
        <v>0</v>
      </c>
      <c r="O272" s="66" t="n">
        <v>152.2</v>
      </c>
      <c r="P272" s="66" t="n">
        <v>2.1</v>
      </c>
      <c r="Q272" s="66" t="n">
        <v>13.7587127140001</v>
      </c>
      <c r="R272" s="66" t="n">
        <v>51.0495093880001</v>
      </c>
      <c r="S272" s="66">
        <f>IF(AND(E272&gt;=2,E272&lt;=6,OR(F272=6,F272=7,F272=8),O272&lt;=500),1,0)</f>
        <v/>
      </c>
      <c r="T272" s="178">
        <f>IF(G272=1,Sources!$F$24,IF(G272=2,Sources!$F$25,IF(G272=3,Sources!$F$26,0)))</f>
        <v/>
      </c>
      <c r="U272" s="178">
        <f>T272</f>
        <v/>
      </c>
      <c r="V272" s="66" t="inlineStr">
        <is>
          <t>S01 / S04 / S05</t>
        </is>
      </c>
    </row>
    <row r="273" ht="15" customHeight="1" s="94">
      <c r="A273" s="66" t="inlineStr">
        <is>
          <t>U02032</t>
        </is>
      </c>
      <c r="B273" s="66" t="inlineStr">
        <is>
          <t>O0514</t>
        </is>
      </c>
      <c r="C273" s="66" t="n">
        <v>2021</v>
      </c>
      <c r="D273" s="66" t="n">
        <v>4</v>
      </c>
      <c r="E273" s="66" t="n">
        <v>5</v>
      </c>
      <c r="F273" s="66" t="n">
        <v>15</v>
      </c>
      <c r="G273" s="66" t="n">
        <v>3</v>
      </c>
      <c r="H273" s="66" t="n">
        <v>3</v>
      </c>
      <c r="I273" s="66" t="n">
        <v>0</v>
      </c>
      <c r="J273" s="66" t="n">
        <v>0</v>
      </c>
      <c r="K273" s="66" t="n">
        <v>1</v>
      </c>
      <c r="L273" s="66" t="n">
        <v>0</v>
      </c>
      <c r="M273" s="66" t="n">
        <v>0</v>
      </c>
      <c r="N273" s="66" t="n">
        <v>0</v>
      </c>
      <c r="O273" s="66" t="n">
        <v>362</v>
      </c>
      <c r="P273" s="66" t="n">
        <v>19.3</v>
      </c>
      <c r="Q273" s="66" t="n">
        <v>13.770994268</v>
      </c>
      <c r="R273" s="66" t="n">
        <v>51.0400436470001</v>
      </c>
      <c r="S273" s="66">
        <f>IF(AND(E273&gt;=2,E273&lt;=6,OR(F273=6,F273=7,F273=8),O273&lt;=500),1,0)</f>
        <v/>
      </c>
      <c r="T273" s="178">
        <f>IF(G273=1,Sources!$F$24,IF(G273=2,Sources!$F$25,IF(G273=3,Sources!$F$26,0)))</f>
        <v/>
      </c>
      <c r="U273" s="178">
        <f>T273</f>
        <v/>
      </c>
      <c r="V273" s="66" t="inlineStr">
        <is>
          <t>S01 / S04 / S05</t>
        </is>
      </c>
    </row>
    <row r="274" ht="15" customHeight="1" s="94">
      <c r="A274" s="66" t="inlineStr">
        <is>
          <t>U02040</t>
        </is>
      </c>
      <c r="B274" s="66" t="inlineStr">
        <is>
          <t>O1834</t>
        </is>
      </c>
      <c r="C274" s="66" t="n">
        <v>2021</v>
      </c>
      <c r="D274" s="66" t="n">
        <v>3</v>
      </c>
      <c r="E274" s="66" t="n">
        <v>2</v>
      </c>
      <c r="F274" s="66" t="n">
        <v>16</v>
      </c>
      <c r="G274" s="66" t="n">
        <v>2</v>
      </c>
      <c r="H274" s="66" t="n">
        <v>3</v>
      </c>
      <c r="I274" s="66" t="n">
        <v>0</v>
      </c>
      <c r="J274" s="66" t="n">
        <v>0</v>
      </c>
      <c r="K274" s="66" t="n">
        <v>1</v>
      </c>
      <c r="L274" s="66" t="n">
        <v>0</v>
      </c>
      <c r="M274" s="66" t="n">
        <v>0</v>
      </c>
      <c r="N274" s="66" t="n">
        <v>1</v>
      </c>
      <c r="O274" s="66" t="n">
        <v>192.4</v>
      </c>
      <c r="P274" s="66" t="n">
        <v>17.7</v>
      </c>
      <c r="Q274" s="66" t="n">
        <v>12.3963868830001</v>
      </c>
      <c r="R274" s="66" t="n">
        <v>51.3012095880001</v>
      </c>
      <c r="S274" s="66">
        <f>IF(AND(E274&gt;=2,E274&lt;=6,OR(F274=6,F274=7,F274=8),O274&lt;=500),1,0)</f>
        <v/>
      </c>
      <c r="T274" s="178">
        <f>IF(G274=1,Sources!$F$24,IF(G274=2,Sources!$F$25,IF(G274=3,Sources!$F$26,0)))</f>
        <v/>
      </c>
      <c r="U274" s="178">
        <f>T274</f>
        <v/>
      </c>
      <c r="V274" s="66" t="inlineStr">
        <is>
          <t>S01 / S04 / S05</t>
        </is>
      </c>
    </row>
    <row r="275" ht="15" customHeight="1" s="94">
      <c r="A275" s="66" t="inlineStr">
        <is>
          <t>U02041</t>
        </is>
      </c>
      <c r="B275" s="66" t="inlineStr">
        <is>
          <t>O0840</t>
        </is>
      </c>
      <c r="C275" s="66" t="n">
        <v>2021</v>
      </c>
      <c r="D275" s="66" t="n">
        <v>5</v>
      </c>
      <c r="E275" s="66" t="n">
        <v>2</v>
      </c>
      <c r="F275" s="66" t="n">
        <v>13</v>
      </c>
      <c r="G275" s="66" t="n">
        <v>3</v>
      </c>
      <c r="H275" s="66" t="n">
        <v>2</v>
      </c>
      <c r="I275" s="66" t="n">
        <v>0</v>
      </c>
      <c r="J275" s="66" t="n">
        <v>1</v>
      </c>
      <c r="K275" s="66" t="n">
        <v>1</v>
      </c>
      <c r="L275" s="66" t="n">
        <v>0</v>
      </c>
      <c r="M275" s="66" t="n">
        <v>0</v>
      </c>
      <c r="N275" s="66" t="n">
        <v>0</v>
      </c>
      <c r="O275" s="66" t="n">
        <v>182.7</v>
      </c>
      <c r="P275" s="66" t="n">
        <v>0.5</v>
      </c>
      <c r="Q275" s="66" t="n">
        <v>13.7677843340001</v>
      </c>
      <c r="R275" s="66" t="n">
        <v>51.0260798050001</v>
      </c>
      <c r="S275" s="66">
        <f>IF(AND(E275&gt;=2,E275&lt;=6,OR(F275=6,F275=7,F275=8),O275&lt;=500),1,0)</f>
        <v/>
      </c>
      <c r="T275" s="178">
        <f>IF(G275=1,Sources!$F$24,IF(G275=2,Sources!$F$25,IF(G275=3,Sources!$F$26,0)))</f>
        <v/>
      </c>
      <c r="U275" s="178">
        <f>T275</f>
        <v/>
      </c>
      <c r="V275" s="66" t="inlineStr">
        <is>
          <t>S01 / S04 / S05</t>
        </is>
      </c>
    </row>
    <row r="276" ht="15" customHeight="1" s="94">
      <c r="A276" s="66" t="inlineStr">
        <is>
          <t>U02042</t>
        </is>
      </c>
      <c r="B276" s="66" t="inlineStr">
        <is>
          <t>O1591</t>
        </is>
      </c>
      <c r="C276" s="66" t="n">
        <v>2021</v>
      </c>
      <c r="D276" s="66" t="n">
        <v>5</v>
      </c>
      <c r="E276" s="66" t="n">
        <v>4</v>
      </c>
      <c r="F276" s="66" t="n">
        <v>15</v>
      </c>
      <c r="G276" s="66" t="n">
        <v>2</v>
      </c>
      <c r="H276" s="66" t="n">
        <v>3</v>
      </c>
      <c r="I276" s="66" t="n">
        <v>0</v>
      </c>
      <c r="J276" s="66" t="n">
        <v>1</v>
      </c>
      <c r="K276" s="66" t="n">
        <v>1</v>
      </c>
      <c r="L276" s="66" t="n">
        <v>0</v>
      </c>
      <c r="M276" s="66" t="n">
        <v>0</v>
      </c>
      <c r="N276" s="66" t="n">
        <v>0</v>
      </c>
      <c r="O276" s="66" t="n">
        <v>155.8</v>
      </c>
      <c r="P276" s="66" t="n">
        <v>1.9</v>
      </c>
      <c r="Q276" s="66" t="n">
        <v>12.3733258290001</v>
      </c>
      <c r="R276" s="66" t="n">
        <v>51.3530587220001</v>
      </c>
      <c r="S276" s="66">
        <f>IF(AND(E276&gt;=2,E276&lt;=6,OR(F276=6,F276=7,F276=8),O276&lt;=500),1,0)</f>
        <v/>
      </c>
      <c r="T276" s="178">
        <f>IF(G276=1,Sources!$F$24,IF(G276=2,Sources!$F$25,IF(G276=3,Sources!$F$26,0)))</f>
        <v/>
      </c>
      <c r="U276" s="178">
        <f>T276</f>
        <v/>
      </c>
      <c r="V276" s="66" t="inlineStr">
        <is>
          <t>S01 / S04 / S05</t>
        </is>
      </c>
    </row>
    <row r="277" ht="15" customHeight="1" s="94">
      <c r="A277" s="66" t="inlineStr">
        <is>
          <t>U02065</t>
        </is>
      </c>
      <c r="B277" s="66" t="inlineStr">
        <is>
          <t>O1664</t>
        </is>
      </c>
      <c r="C277" s="66" t="n">
        <v>2021</v>
      </c>
      <c r="D277" s="66" t="n">
        <v>4</v>
      </c>
      <c r="E277" s="66" t="n">
        <v>4</v>
      </c>
      <c r="F277" s="66" t="n">
        <v>7</v>
      </c>
      <c r="G277" s="66" t="n">
        <v>1</v>
      </c>
      <c r="H277" s="66" t="n">
        <v>2</v>
      </c>
      <c r="I277" s="66" t="n">
        <v>1</v>
      </c>
      <c r="J277" s="66" t="n">
        <v>0</v>
      </c>
      <c r="K277" s="66" t="n">
        <v>1</v>
      </c>
      <c r="L277" s="66" t="n">
        <v>0</v>
      </c>
      <c r="M277" s="66" t="n">
        <v>0</v>
      </c>
      <c r="N277" s="66" t="n">
        <v>0</v>
      </c>
      <c r="O277" s="66" t="n">
        <v>59.7</v>
      </c>
      <c r="P277" s="66" t="n">
        <v>0</v>
      </c>
      <c r="Q277" s="66" t="n">
        <v>12.313313551</v>
      </c>
      <c r="R277" s="66" t="n">
        <v>51.347898973</v>
      </c>
      <c r="S277" s="66">
        <f>IF(AND(E277&gt;=2,E277&lt;=6,OR(F277=6,F277=7,F277=8),O277&lt;=500),1,0)</f>
        <v/>
      </c>
      <c r="T277" s="178">
        <f>IF(G277=1,Sources!$F$24,IF(G277=2,Sources!$F$25,IF(G277=3,Sources!$F$26,0)))</f>
        <v/>
      </c>
      <c r="U277" s="178">
        <f>T277</f>
        <v/>
      </c>
      <c r="V277" s="66" t="inlineStr">
        <is>
          <t>S01 / S04 / S05</t>
        </is>
      </c>
    </row>
    <row r="278" ht="15" customHeight="1" s="94">
      <c r="A278" s="66" t="inlineStr">
        <is>
          <t>U02075</t>
        </is>
      </c>
      <c r="B278" s="66" t="inlineStr">
        <is>
          <t>O0912</t>
        </is>
      </c>
      <c r="C278" s="66" t="n">
        <v>2021</v>
      </c>
      <c r="D278" s="66" t="n">
        <v>3</v>
      </c>
      <c r="E278" s="66" t="n">
        <v>6</v>
      </c>
      <c r="F278" s="66" t="n">
        <v>14</v>
      </c>
      <c r="G278" s="66" t="n">
        <v>2</v>
      </c>
      <c r="H278" s="66" t="n">
        <v>2</v>
      </c>
      <c r="I278" s="66" t="n">
        <v>0</v>
      </c>
      <c r="J278" s="66" t="n">
        <v>1</v>
      </c>
      <c r="K278" s="66" t="n">
        <v>1</v>
      </c>
      <c r="L278" s="66" t="n">
        <v>0</v>
      </c>
      <c r="M278" s="66" t="n">
        <v>0</v>
      </c>
      <c r="N278" s="66" t="n">
        <v>0</v>
      </c>
      <c r="O278" s="66" t="n">
        <v>461</v>
      </c>
      <c r="P278" s="66" t="n">
        <v>7</v>
      </c>
      <c r="Q278" s="66" t="n">
        <v>13.7757524370001</v>
      </c>
      <c r="R278" s="66" t="n">
        <v>51.0508578320001</v>
      </c>
      <c r="S278" s="66">
        <f>IF(AND(E278&gt;=2,E278&lt;=6,OR(F278=6,F278=7,F278=8),O278&lt;=500),1,0)</f>
        <v/>
      </c>
      <c r="T278" s="178">
        <f>IF(G278=1,Sources!$F$24,IF(G278=2,Sources!$F$25,IF(G278=3,Sources!$F$26,0)))</f>
        <v/>
      </c>
      <c r="U278" s="178">
        <f>T278</f>
        <v/>
      </c>
      <c r="V278" s="66" t="inlineStr">
        <is>
          <t>S01 / S04 / S05</t>
        </is>
      </c>
    </row>
    <row r="279" ht="15" customHeight="1" s="94">
      <c r="A279" s="66" t="inlineStr">
        <is>
          <t>U02089</t>
        </is>
      </c>
      <c r="B279" s="66" t="inlineStr">
        <is>
          <t>O0650</t>
        </is>
      </c>
      <c r="C279" s="66" t="n">
        <v>2021</v>
      </c>
      <c r="D279" s="66" t="n">
        <v>3</v>
      </c>
      <c r="E279" s="66" t="n">
        <v>1</v>
      </c>
      <c r="F279" s="66" t="n">
        <v>20</v>
      </c>
      <c r="G279" s="66" t="n">
        <v>3</v>
      </c>
      <c r="H279" s="66" t="n">
        <v>2</v>
      </c>
      <c r="I279" s="66" t="n">
        <v>1</v>
      </c>
      <c r="J279" s="66" t="n">
        <v>0</v>
      </c>
      <c r="K279" s="66" t="n">
        <v>1</v>
      </c>
      <c r="L279" s="66" t="n">
        <v>0</v>
      </c>
      <c r="M279" s="66" t="n">
        <v>0</v>
      </c>
      <c r="N279" s="66" t="n">
        <v>0</v>
      </c>
      <c r="O279" s="66" t="n">
        <v>160.1</v>
      </c>
      <c r="P279" s="66" t="n">
        <v>8.300000000000001</v>
      </c>
      <c r="Q279" s="66" t="n">
        <v>13.786440805</v>
      </c>
      <c r="R279" s="66" t="n">
        <v>51.0285779080001</v>
      </c>
      <c r="S279" s="66">
        <f>IF(AND(E279&gt;=2,E279&lt;=6,OR(F279=6,F279=7,F279=8),O279&lt;=500),1,0)</f>
        <v/>
      </c>
      <c r="T279" s="178">
        <f>IF(G279=1,Sources!$F$24,IF(G279=2,Sources!$F$25,IF(G279=3,Sources!$F$26,0)))</f>
        <v/>
      </c>
      <c r="U279" s="178">
        <f>T279</f>
        <v/>
      </c>
      <c r="V279" s="66" t="inlineStr">
        <is>
          <t>S01 / S04 / S05</t>
        </is>
      </c>
    </row>
    <row r="280" ht="15" customHeight="1" s="94">
      <c r="A280" s="66" t="inlineStr">
        <is>
          <t>U02091</t>
        </is>
      </c>
      <c r="B280" s="66" t="inlineStr">
        <is>
          <t>O0821</t>
        </is>
      </c>
      <c r="C280" s="66" t="n">
        <v>2021</v>
      </c>
      <c r="D280" s="66" t="n">
        <v>3</v>
      </c>
      <c r="E280" s="66" t="n">
        <v>3</v>
      </c>
      <c r="F280" s="66" t="n">
        <v>23</v>
      </c>
      <c r="G280" s="66" t="n">
        <v>3</v>
      </c>
      <c r="H280" s="66" t="n">
        <v>4</v>
      </c>
      <c r="I280" s="66" t="n">
        <v>0</v>
      </c>
      <c r="J280" s="66" t="n">
        <v>0</v>
      </c>
      <c r="K280" s="66" t="n">
        <v>1</v>
      </c>
      <c r="L280" s="66" t="n">
        <v>0</v>
      </c>
      <c r="M280" s="66" t="n">
        <v>0</v>
      </c>
      <c r="N280" s="66" t="n">
        <v>1</v>
      </c>
      <c r="O280" s="66" t="n">
        <v>24.7</v>
      </c>
      <c r="P280" s="66" t="n">
        <v>3.3</v>
      </c>
      <c r="Q280" s="66" t="n">
        <v>13.793177354</v>
      </c>
      <c r="R280" s="66" t="n">
        <v>51.0430736390001</v>
      </c>
      <c r="S280" s="66">
        <f>IF(AND(E280&gt;=2,E280&lt;=6,OR(F280=6,F280=7,F280=8),O280&lt;=500),1,0)</f>
        <v/>
      </c>
      <c r="T280" s="178">
        <f>IF(G280=1,Sources!$F$24,IF(G280=2,Sources!$F$25,IF(G280=3,Sources!$F$26,0)))</f>
        <v/>
      </c>
      <c r="U280" s="178">
        <f>T280</f>
        <v/>
      </c>
      <c r="V280" s="66" t="inlineStr">
        <is>
          <t>S01 / S04 / S05</t>
        </is>
      </c>
    </row>
    <row r="281" ht="15" customHeight="1" s="94">
      <c r="A281" s="66" t="inlineStr">
        <is>
          <t>U02094</t>
        </is>
      </c>
      <c r="B281" s="66" t="inlineStr">
        <is>
          <t>O0143</t>
        </is>
      </c>
      <c r="C281" s="66" t="n">
        <v>2021</v>
      </c>
      <c r="D281" s="66" t="n">
        <v>2</v>
      </c>
      <c r="E281" s="66" t="n">
        <v>4</v>
      </c>
      <c r="F281" s="66" t="n">
        <v>7</v>
      </c>
      <c r="G281" s="66" t="n">
        <v>3</v>
      </c>
      <c r="H281" s="66" t="n">
        <v>4</v>
      </c>
      <c r="I281" s="66" t="n">
        <v>1</v>
      </c>
      <c r="J281" s="66" t="n">
        <v>0</v>
      </c>
      <c r="K281" s="66" t="n">
        <v>0</v>
      </c>
      <c r="L281" s="66" t="n">
        <v>0</v>
      </c>
      <c r="M281" s="66" t="n">
        <v>0</v>
      </c>
      <c r="N281" s="66" t="n">
        <v>1</v>
      </c>
      <c r="O281" s="66" t="n">
        <v>283.6</v>
      </c>
      <c r="P281" s="66" t="n">
        <v>0</v>
      </c>
      <c r="Q281" s="66" t="n">
        <v>12.901659635</v>
      </c>
      <c r="R281" s="66" t="n">
        <v>50.832250544</v>
      </c>
      <c r="S281" s="66">
        <f>IF(AND(E281&gt;=2,E281&lt;=6,OR(F281=6,F281=7,F281=8),O281&lt;=500),1,0)</f>
        <v/>
      </c>
      <c r="T281" s="178">
        <f>IF(G281=1,Sources!$F$24,IF(G281=2,Sources!$F$25,IF(G281=3,Sources!$F$26,0)))</f>
        <v/>
      </c>
      <c r="U281" s="178">
        <f>T281</f>
        <v/>
      </c>
      <c r="V281" s="66" t="inlineStr">
        <is>
          <t>S01 / S04 / S05</t>
        </is>
      </c>
    </row>
    <row r="282" ht="15" customHeight="1" s="94">
      <c r="A282" s="66" t="inlineStr">
        <is>
          <t>U02100</t>
        </is>
      </c>
      <c r="B282" s="66" t="inlineStr">
        <is>
          <t>O1329</t>
        </is>
      </c>
      <c r="C282" s="66" t="n">
        <v>2021</v>
      </c>
      <c r="D282" s="66" t="n">
        <v>5</v>
      </c>
      <c r="E282" s="66" t="n">
        <v>7</v>
      </c>
      <c r="F282" s="66" t="n">
        <v>12</v>
      </c>
      <c r="G282" s="66" t="n">
        <v>2</v>
      </c>
      <c r="H282" s="66" t="n">
        <v>4</v>
      </c>
      <c r="I282" s="66" t="n">
        <v>1</v>
      </c>
      <c r="J282" s="66" t="n">
        <v>0</v>
      </c>
      <c r="K282" s="66" t="n">
        <v>1</v>
      </c>
      <c r="L282" s="66" t="n">
        <v>0</v>
      </c>
      <c r="M282" s="66" t="n">
        <v>0</v>
      </c>
      <c r="N282" s="66" t="n">
        <v>0</v>
      </c>
      <c r="O282" s="66" t="n">
        <v>162.6</v>
      </c>
      <c r="P282" s="66" t="n">
        <v>24.6</v>
      </c>
      <c r="Q282" s="66" t="n">
        <v>12.365593958</v>
      </c>
      <c r="R282" s="66" t="n">
        <v>51.3625161810001</v>
      </c>
      <c r="S282" s="66">
        <f>IF(AND(E282&gt;=2,E282&lt;=6,OR(F282=6,F282=7,F282=8),O282&lt;=500),1,0)</f>
        <v/>
      </c>
      <c r="T282" s="178">
        <f>IF(G282=1,Sources!$F$24,IF(G282=2,Sources!$F$25,IF(G282=3,Sources!$F$26,0)))</f>
        <v/>
      </c>
      <c r="U282" s="178">
        <f>T282</f>
        <v/>
      </c>
      <c r="V282" s="66" t="inlineStr">
        <is>
          <t>S01 / S04 / S05</t>
        </is>
      </c>
    </row>
    <row r="283" ht="15" customHeight="1" s="94">
      <c r="A283" s="66" t="inlineStr">
        <is>
          <t>U02110</t>
        </is>
      </c>
      <c r="B283" s="66" t="inlineStr">
        <is>
          <t>O0885</t>
        </is>
      </c>
      <c r="C283" s="66" t="n">
        <v>2021</v>
      </c>
      <c r="D283" s="66" t="n">
        <v>3</v>
      </c>
      <c r="E283" s="66" t="n">
        <v>5</v>
      </c>
      <c r="F283" s="66" t="n">
        <v>15</v>
      </c>
      <c r="G283" s="66" t="n">
        <v>3</v>
      </c>
      <c r="H283" s="66" t="n">
        <v>3</v>
      </c>
      <c r="I283" s="66" t="n">
        <v>0</v>
      </c>
      <c r="J283" s="66" t="n">
        <v>0</v>
      </c>
      <c r="K283" s="66" t="n">
        <v>1</v>
      </c>
      <c r="L283" s="66" t="n">
        <v>0</v>
      </c>
      <c r="M283" s="66" t="n">
        <v>0</v>
      </c>
      <c r="N283" s="66" t="n">
        <v>0</v>
      </c>
      <c r="O283" s="66" t="n">
        <v>309</v>
      </c>
      <c r="P283" s="66" t="n">
        <v>4.3</v>
      </c>
      <c r="Q283" s="66" t="n">
        <v>13.7755832840001</v>
      </c>
      <c r="R283" s="66" t="n">
        <v>51.045374651</v>
      </c>
      <c r="S283" s="66">
        <f>IF(AND(E283&gt;=2,E283&lt;=6,OR(F283=6,F283=7,F283=8),O283&lt;=500),1,0)</f>
        <v/>
      </c>
      <c r="T283" s="178">
        <f>IF(G283=1,Sources!$F$24,IF(G283=2,Sources!$F$25,IF(G283=3,Sources!$F$26,0)))</f>
        <v/>
      </c>
      <c r="U283" s="178">
        <f>T283</f>
        <v/>
      </c>
      <c r="V283" s="66" t="inlineStr">
        <is>
          <t>S01 / S04 / S05</t>
        </is>
      </c>
    </row>
    <row r="284" ht="15" customHeight="1" s="94">
      <c r="A284" s="66" t="inlineStr">
        <is>
          <t>U02137</t>
        </is>
      </c>
      <c r="B284" s="66" t="inlineStr">
        <is>
          <t>O0579</t>
        </is>
      </c>
      <c r="C284" s="66" t="n">
        <v>2021</v>
      </c>
      <c r="D284" s="66" t="n">
        <v>4</v>
      </c>
      <c r="E284" s="66" t="n">
        <v>2</v>
      </c>
      <c r="F284" s="66" t="n">
        <v>6</v>
      </c>
      <c r="G284" s="66" t="n">
        <v>3</v>
      </c>
      <c r="H284" s="66" t="n">
        <v>2</v>
      </c>
      <c r="I284" s="66" t="n">
        <v>0</v>
      </c>
      <c r="J284" s="66" t="n">
        <v>1</v>
      </c>
      <c r="K284" s="66" t="n">
        <v>1</v>
      </c>
      <c r="L284" s="66" t="n">
        <v>0</v>
      </c>
      <c r="M284" s="66" t="n">
        <v>0</v>
      </c>
      <c r="N284" s="66" t="n">
        <v>0</v>
      </c>
      <c r="O284" s="66" t="n">
        <v>177</v>
      </c>
      <c r="P284" s="66" t="n">
        <v>0</v>
      </c>
      <c r="Q284" s="66" t="n">
        <v>13.841821882</v>
      </c>
      <c r="R284" s="66" t="n">
        <v>51.0022648020001</v>
      </c>
      <c r="S284" s="66">
        <f>IF(AND(E284&gt;=2,E284&lt;=6,OR(F284=6,F284=7,F284=8),O284&lt;=500),1,0)</f>
        <v/>
      </c>
      <c r="T284" s="178">
        <f>IF(G284=1,Sources!$F$24,IF(G284=2,Sources!$F$25,IF(G284=3,Sources!$F$26,0)))</f>
        <v/>
      </c>
      <c r="U284" s="178">
        <f>T284</f>
        <v/>
      </c>
      <c r="V284" s="66" t="inlineStr">
        <is>
          <t>S01 / S04 / S05</t>
        </is>
      </c>
    </row>
    <row r="285" ht="15" customHeight="1" s="94">
      <c r="A285" s="66" t="inlineStr">
        <is>
          <t>U02147</t>
        </is>
      </c>
      <c r="B285" s="66" t="inlineStr">
        <is>
          <t>O0155</t>
        </is>
      </c>
      <c r="C285" s="66" t="n">
        <v>2021</v>
      </c>
      <c r="D285" s="66" t="n">
        <v>5</v>
      </c>
      <c r="E285" s="66" t="n">
        <v>4</v>
      </c>
      <c r="F285" s="66" t="n">
        <v>13</v>
      </c>
      <c r="G285" s="66" t="n">
        <v>2</v>
      </c>
      <c r="H285" s="66" t="n">
        <v>6</v>
      </c>
      <c r="I285" s="66" t="n">
        <v>0</v>
      </c>
      <c r="J285" s="66" t="n">
        <v>0</v>
      </c>
      <c r="K285" s="66" t="n">
        <v>1</v>
      </c>
      <c r="L285" s="66" t="n">
        <v>0</v>
      </c>
      <c r="M285" s="66" t="n">
        <v>0</v>
      </c>
      <c r="N285" s="66" t="n">
        <v>0</v>
      </c>
      <c r="O285" s="66" t="n">
        <v>99.59999999999999</v>
      </c>
      <c r="P285" s="66" t="n">
        <v>2.5</v>
      </c>
      <c r="Q285" s="66" t="n">
        <v>12.9256681100001</v>
      </c>
      <c r="R285" s="66" t="n">
        <v>50.8233637650001</v>
      </c>
      <c r="S285" s="66">
        <f>IF(AND(E285&gt;=2,E285&lt;=6,OR(F285=6,F285=7,F285=8),O285&lt;=500),1,0)</f>
        <v/>
      </c>
      <c r="T285" s="178">
        <f>IF(G285=1,Sources!$F$24,IF(G285=2,Sources!$F$25,IF(G285=3,Sources!$F$26,0)))</f>
        <v/>
      </c>
      <c r="U285" s="178">
        <f>T285</f>
        <v/>
      </c>
      <c r="V285" s="66" t="inlineStr">
        <is>
          <t>S01 / S04 / S05</t>
        </is>
      </c>
    </row>
    <row r="286" ht="15" customHeight="1" s="94">
      <c r="A286" s="66" t="inlineStr">
        <is>
          <t>U02154</t>
        </is>
      </c>
      <c r="B286" s="66" t="inlineStr">
        <is>
          <t>O0871</t>
        </is>
      </c>
      <c r="C286" s="66" t="n">
        <v>2021</v>
      </c>
      <c r="D286" s="66" t="n">
        <v>3</v>
      </c>
      <c r="E286" s="66" t="n">
        <v>1</v>
      </c>
      <c r="F286" s="66" t="n">
        <v>14</v>
      </c>
      <c r="G286" s="66" t="n">
        <v>3</v>
      </c>
      <c r="H286" s="66" t="n">
        <v>3</v>
      </c>
      <c r="I286" s="66" t="n">
        <v>0</v>
      </c>
      <c r="J286" s="66" t="n">
        <v>1</v>
      </c>
      <c r="K286" s="66" t="n">
        <v>1</v>
      </c>
      <c r="L286" s="66" t="n">
        <v>0</v>
      </c>
      <c r="M286" s="66" t="n">
        <v>0</v>
      </c>
      <c r="N286" s="66" t="n">
        <v>0</v>
      </c>
      <c r="O286" s="66" t="n">
        <v>156.3</v>
      </c>
      <c r="P286" s="66" t="n">
        <v>1.3</v>
      </c>
      <c r="Q286" s="66" t="n">
        <v>13.8030015900001</v>
      </c>
      <c r="R286" s="66" t="n">
        <v>51.040429257</v>
      </c>
      <c r="S286" s="66">
        <f>IF(AND(E286&gt;=2,E286&lt;=6,OR(F286=6,F286=7,F286=8),O286&lt;=500),1,0)</f>
        <v/>
      </c>
      <c r="T286" s="178">
        <f>IF(G286=1,Sources!$F$24,IF(G286=2,Sources!$F$25,IF(G286=3,Sources!$F$26,0)))</f>
        <v/>
      </c>
      <c r="U286" s="178">
        <f>T286</f>
        <v/>
      </c>
      <c r="V286" s="66" t="inlineStr">
        <is>
          <t>S01 / S04 / S05</t>
        </is>
      </c>
    </row>
    <row r="287" ht="15" customHeight="1" s="94">
      <c r="A287" s="66" t="inlineStr">
        <is>
          <t>U02158</t>
        </is>
      </c>
      <c r="B287" s="66" t="inlineStr">
        <is>
          <t>O0746</t>
        </is>
      </c>
      <c r="C287" s="66" t="n">
        <v>2021</v>
      </c>
      <c r="D287" s="66" t="n">
        <v>4</v>
      </c>
      <c r="E287" s="66" t="n">
        <v>5</v>
      </c>
      <c r="F287" s="66" t="n">
        <v>17</v>
      </c>
      <c r="G287" s="66" t="n">
        <v>3</v>
      </c>
      <c r="H287" s="66" t="n">
        <v>7</v>
      </c>
      <c r="I287" s="66" t="n">
        <v>0</v>
      </c>
      <c r="J287" s="66" t="n">
        <v>1</v>
      </c>
      <c r="K287" s="66" t="n">
        <v>0</v>
      </c>
      <c r="L287" s="66" t="n">
        <v>0</v>
      </c>
      <c r="M287" s="66" t="n">
        <v>0</v>
      </c>
      <c r="N287" s="66" t="n">
        <v>0</v>
      </c>
      <c r="O287" s="66" t="n">
        <v>151.7</v>
      </c>
      <c r="P287" s="66" t="n">
        <v>4</v>
      </c>
      <c r="Q287" s="66" t="n">
        <v>13.777848722</v>
      </c>
      <c r="R287" s="66" t="n">
        <v>51.054133903</v>
      </c>
      <c r="S287" s="66">
        <f>IF(AND(E287&gt;=2,E287&lt;=6,OR(F287=6,F287=7,F287=8),O287&lt;=500),1,0)</f>
        <v/>
      </c>
      <c r="T287" s="178">
        <f>IF(G287=1,Sources!$F$24,IF(G287=2,Sources!$F$25,IF(G287=3,Sources!$F$26,0)))</f>
        <v/>
      </c>
      <c r="U287" s="178">
        <f>T287</f>
        <v/>
      </c>
      <c r="V287" s="66" t="inlineStr">
        <is>
          <t>S01 / S04 / S05</t>
        </is>
      </c>
    </row>
    <row r="288" ht="15" customHeight="1" s="94">
      <c r="A288" s="66" t="inlineStr">
        <is>
          <t>U02201</t>
        </is>
      </c>
      <c r="B288" s="66" t="inlineStr">
        <is>
          <t>O1684</t>
        </is>
      </c>
      <c r="C288" s="66" t="n">
        <v>2021</v>
      </c>
      <c r="D288" s="66" t="n">
        <v>4</v>
      </c>
      <c r="E288" s="66" t="n">
        <v>4</v>
      </c>
      <c r="F288" s="66" t="n">
        <v>7</v>
      </c>
      <c r="G288" s="66" t="n">
        <v>3</v>
      </c>
      <c r="H288" s="66" t="n">
        <v>3</v>
      </c>
      <c r="I288" s="66" t="n">
        <v>0</v>
      </c>
      <c r="J288" s="66" t="n">
        <v>0</v>
      </c>
      <c r="K288" s="66" t="n">
        <v>1</v>
      </c>
      <c r="L288" s="66" t="n">
        <v>0</v>
      </c>
      <c r="M288" s="66" t="n">
        <v>0</v>
      </c>
      <c r="N288" s="66" t="n">
        <v>0</v>
      </c>
      <c r="O288" s="66" t="n">
        <v>163.1</v>
      </c>
      <c r="P288" s="66" t="n">
        <v>2.1</v>
      </c>
      <c r="Q288" s="66" t="n">
        <v>12.331945574</v>
      </c>
      <c r="R288" s="66" t="n">
        <v>51.3402743730001</v>
      </c>
      <c r="S288" s="66">
        <f>IF(AND(E288&gt;=2,E288&lt;=6,OR(F288=6,F288=7,F288=8),O288&lt;=500),1,0)</f>
        <v/>
      </c>
      <c r="T288" s="178">
        <f>IF(G288=1,Sources!$F$24,IF(G288=2,Sources!$F$25,IF(G288=3,Sources!$F$26,0)))</f>
        <v/>
      </c>
      <c r="U288" s="178">
        <f>T288</f>
        <v/>
      </c>
      <c r="V288" s="66" t="inlineStr">
        <is>
          <t>S01 / S04 / S05</t>
        </is>
      </c>
    </row>
    <row r="289" ht="15" customHeight="1" s="94">
      <c r="A289" s="66" t="inlineStr">
        <is>
          <t>U02212</t>
        </is>
      </c>
      <c r="B289" s="66" t="inlineStr">
        <is>
          <t>O1708</t>
        </is>
      </c>
      <c r="C289" s="66" t="n">
        <v>2021</v>
      </c>
      <c r="D289" s="66" t="n">
        <v>4</v>
      </c>
      <c r="E289" s="66" t="n">
        <v>2</v>
      </c>
      <c r="F289" s="66" t="n">
        <v>18</v>
      </c>
      <c r="G289" s="66" t="n">
        <v>3</v>
      </c>
      <c r="H289" s="66" t="n">
        <v>3</v>
      </c>
      <c r="I289" s="66" t="n">
        <v>0</v>
      </c>
      <c r="J289" s="66" t="n">
        <v>1</v>
      </c>
      <c r="K289" s="66" t="n">
        <v>1</v>
      </c>
      <c r="L289" s="66" t="n">
        <v>0</v>
      </c>
      <c r="M289" s="66" t="n">
        <v>0</v>
      </c>
      <c r="N289" s="66" t="n">
        <v>0</v>
      </c>
      <c r="O289" s="66" t="n">
        <v>422.7</v>
      </c>
      <c r="P289" s="66" t="n">
        <v>1.3</v>
      </c>
      <c r="Q289" s="66" t="n">
        <v>12.31023766</v>
      </c>
      <c r="R289" s="66" t="n">
        <v>51.317717058</v>
      </c>
      <c r="S289" s="66">
        <f>IF(AND(E289&gt;=2,E289&lt;=6,OR(F289=6,F289=7,F289=8),O289&lt;=500),1,0)</f>
        <v/>
      </c>
      <c r="T289" s="178">
        <f>IF(G289=1,Sources!$F$24,IF(G289=2,Sources!$F$25,IF(G289=3,Sources!$F$26,0)))</f>
        <v/>
      </c>
      <c r="U289" s="178">
        <f>T289</f>
        <v/>
      </c>
      <c r="V289" s="66" t="inlineStr">
        <is>
          <t>S01 / S04 / S05</t>
        </is>
      </c>
    </row>
    <row r="290" ht="15" customHeight="1" s="94">
      <c r="A290" s="66" t="inlineStr">
        <is>
          <t>U02213</t>
        </is>
      </c>
      <c r="B290" s="66" t="inlineStr">
        <is>
          <t>O1690</t>
        </is>
      </c>
      <c r="C290" s="66" t="n">
        <v>2021</v>
      </c>
      <c r="D290" s="66" t="n">
        <v>3</v>
      </c>
      <c r="E290" s="66" t="n">
        <v>5</v>
      </c>
      <c r="F290" s="66" t="n">
        <v>10</v>
      </c>
      <c r="G290" s="66" t="n">
        <v>3</v>
      </c>
      <c r="H290" s="66" t="n">
        <v>3</v>
      </c>
      <c r="I290" s="66" t="n">
        <v>0</v>
      </c>
      <c r="J290" s="66" t="n">
        <v>0</v>
      </c>
      <c r="K290" s="66" t="n">
        <v>1</v>
      </c>
      <c r="L290" s="66" t="n">
        <v>0</v>
      </c>
      <c r="M290" s="66" t="n">
        <v>0</v>
      </c>
      <c r="N290" s="66" t="n">
        <v>0</v>
      </c>
      <c r="O290" s="66" t="n">
        <v>356.9</v>
      </c>
      <c r="P290" s="66" t="n">
        <v>17.3</v>
      </c>
      <c r="Q290" s="66" t="n">
        <v>12.3764723640001</v>
      </c>
      <c r="R290" s="66" t="n">
        <v>51.348373995</v>
      </c>
      <c r="S290" s="66">
        <f>IF(AND(E290&gt;=2,E290&lt;=6,OR(F290=6,F290=7,F290=8),O290&lt;=500),1,0)</f>
        <v/>
      </c>
      <c r="T290" s="178">
        <f>IF(G290=1,Sources!$F$24,IF(G290=2,Sources!$F$25,IF(G290=3,Sources!$F$26,0)))</f>
        <v/>
      </c>
      <c r="U290" s="178">
        <f>T290</f>
        <v/>
      </c>
      <c r="V290" s="66" t="inlineStr">
        <is>
          <t>S01 / S04 / S05</t>
        </is>
      </c>
    </row>
    <row r="291" ht="15" customHeight="1" s="94">
      <c r="A291" s="66" t="inlineStr">
        <is>
          <t>U02218</t>
        </is>
      </c>
      <c r="B291" s="66" t="inlineStr">
        <is>
          <t>O1830</t>
        </is>
      </c>
      <c r="C291" s="66" t="n">
        <v>2021</v>
      </c>
      <c r="D291" s="66" t="n">
        <v>2</v>
      </c>
      <c r="E291" s="66" t="n">
        <v>3</v>
      </c>
      <c r="F291" s="66" t="n">
        <v>15</v>
      </c>
      <c r="G291" s="66" t="n">
        <v>3</v>
      </c>
      <c r="H291" s="66" t="n">
        <v>1</v>
      </c>
      <c r="I291" s="66" t="n">
        <v>0</v>
      </c>
      <c r="J291" s="66" t="n">
        <v>1</v>
      </c>
      <c r="K291" s="66" t="n">
        <v>0</v>
      </c>
      <c r="L291" s="66" t="n">
        <v>0</v>
      </c>
      <c r="M291" s="66" t="n">
        <v>0</v>
      </c>
      <c r="N291" s="66" t="n">
        <v>0</v>
      </c>
      <c r="O291" s="66" t="n">
        <v>162.4</v>
      </c>
      <c r="P291" s="66" t="n">
        <v>19.8</v>
      </c>
      <c r="Q291" s="66" t="n">
        <v>12.3683959520001</v>
      </c>
      <c r="R291" s="66" t="n">
        <v>51.357792482</v>
      </c>
      <c r="S291" s="66">
        <f>IF(AND(E291&gt;=2,E291&lt;=6,OR(F291=6,F291=7,F291=8),O291&lt;=500),1,0)</f>
        <v/>
      </c>
      <c r="T291" s="178">
        <f>IF(G291=1,Sources!$F$24,IF(G291=2,Sources!$F$25,IF(G291=3,Sources!$F$26,0)))</f>
        <v/>
      </c>
      <c r="U291" s="178">
        <f>T291</f>
        <v/>
      </c>
      <c r="V291" s="66" t="inlineStr">
        <is>
          <t>S01 / S04 / S05</t>
        </is>
      </c>
    </row>
    <row r="292" ht="15" customHeight="1" s="94">
      <c r="A292" s="66" t="inlineStr">
        <is>
          <t>U02227</t>
        </is>
      </c>
      <c r="B292" s="66" t="inlineStr">
        <is>
          <t>O0176</t>
        </is>
      </c>
      <c r="C292" s="66" t="n">
        <v>2021</v>
      </c>
      <c r="D292" s="66" t="n">
        <v>5</v>
      </c>
      <c r="E292" s="66" t="n">
        <v>2</v>
      </c>
      <c r="F292" s="66" t="n">
        <v>15</v>
      </c>
      <c r="G292" s="66" t="n">
        <v>2</v>
      </c>
      <c r="H292" s="66" t="n">
        <v>2</v>
      </c>
      <c r="I292" s="66" t="n">
        <v>0</v>
      </c>
      <c r="J292" s="66" t="n">
        <v>0</v>
      </c>
      <c r="K292" s="66" t="n">
        <v>1</v>
      </c>
      <c r="L292" s="66" t="n">
        <v>0</v>
      </c>
      <c r="M292" s="66" t="n">
        <v>0</v>
      </c>
      <c r="N292" s="66" t="n">
        <v>0</v>
      </c>
      <c r="O292" s="66" t="n">
        <v>101.9</v>
      </c>
      <c r="P292" s="66" t="n">
        <v>9.9</v>
      </c>
      <c r="Q292" s="66" t="n">
        <v>12.919290334</v>
      </c>
      <c r="R292" s="66" t="n">
        <v>50.8358058970001</v>
      </c>
      <c r="S292" s="66">
        <f>IF(AND(E292&gt;=2,E292&lt;=6,OR(F292=6,F292=7,F292=8),O292&lt;=500),1,0)</f>
        <v/>
      </c>
      <c r="T292" s="178">
        <f>IF(G292=1,Sources!$F$24,IF(G292=2,Sources!$F$25,IF(G292=3,Sources!$F$26,0)))</f>
        <v/>
      </c>
      <c r="U292" s="178">
        <f>T292</f>
        <v/>
      </c>
      <c r="V292" s="66" t="inlineStr">
        <is>
          <t>S01 / S04 / S05</t>
        </is>
      </c>
    </row>
    <row r="293" ht="15" customHeight="1" s="94">
      <c r="A293" s="66" t="inlineStr">
        <is>
          <t>U02245</t>
        </is>
      </c>
      <c r="B293" s="66" t="inlineStr">
        <is>
          <t>O0431</t>
        </is>
      </c>
      <c r="C293" s="66" t="n">
        <v>2021</v>
      </c>
      <c r="D293" s="66" t="n">
        <v>3</v>
      </c>
      <c r="E293" s="66" t="n">
        <v>7</v>
      </c>
      <c r="F293" s="66" t="n">
        <v>13</v>
      </c>
      <c r="G293" s="66" t="n">
        <v>3</v>
      </c>
      <c r="H293" s="66" t="n">
        <v>2</v>
      </c>
      <c r="I293" s="66" t="n">
        <v>0</v>
      </c>
      <c r="J293" s="66" t="n">
        <v>1</v>
      </c>
      <c r="K293" s="66" t="n">
        <v>1</v>
      </c>
      <c r="L293" s="66" t="n">
        <v>0</v>
      </c>
      <c r="M293" s="66" t="n">
        <v>0</v>
      </c>
      <c r="N293" s="66" t="n">
        <v>0</v>
      </c>
      <c r="O293" s="66" t="n">
        <v>298.9</v>
      </c>
      <c r="P293" s="66" t="n">
        <v>12.7</v>
      </c>
      <c r="Q293" s="66" t="n">
        <v>13.800377886</v>
      </c>
      <c r="R293" s="66" t="n">
        <v>51.0272545330001</v>
      </c>
      <c r="S293" s="66">
        <f>IF(AND(E293&gt;=2,E293&lt;=6,OR(F293=6,F293=7,F293=8),O293&lt;=500),1,0)</f>
        <v/>
      </c>
      <c r="T293" s="178">
        <f>IF(G293=1,Sources!$F$24,IF(G293=2,Sources!$F$25,IF(G293=3,Sources!$F$26,0)))</f>
        <v/>
      </c>
      <c r="U293" s="178">
        <f>T293</f>
        <v/>
      </c>
      <c r="V293" s="66" t="inlineStr">
        <is>
          <t>S01 / S04 / S05</t>
        </is>
      </c>
    </row>
    <row r="294" ht="15" customHeight="1" s="94">
      <c r="A294" s="66" t="inlineStr">
        <is>
          <t>U02248</t>
        </is>
      </c>
      <c r="B294" s="66" t="inlineStr">
        <is>
          <t>O0386</t>
        </is>
      </c>
      <c r="C294" s="66" t="n">
        <v>2021</v>
      </c>
      <c r="D294" s="66" t="n">
        <v>3</v>
      </c>
      <c r="E294" s="66" t="n">
        <v>4</v>
      </c>
      <c r="F294" s="66" t="n">
        <v>18</v>
      </c>
      <c r="G294" s="66" t="n">
        <v>3</v>
      </c>
      <c r="H294" s="66" t="n">
        <v>3</v>
      </c>
      <c r="I294" s="66" t="n">
        <v>0</v>
      </c>
      <c r="J294" s="66" t="n">
        <v>1</v>
      </c>
      <c r="K294" s="66" t="n">
        <v>1</v>
      </c>
      <c r="L294" s="66" t="n">
        <v>0</v>
      </c>
      <c r="M294" s="66" t="n">
        <v>0</v>
      </c>
      <c r="N294" s="66" t="n">
        <v>0</v>
      </c>
      <c r="O294" s="66" t="n">
        <v>398.8</v>
      </c>
      <c r="P294" s="66" t="n">
        <v>5.7</v>
      </c>
      <c r="Q294" s="66" t="n">
        <v>13.7472354290001</v>
      </c>
      <c r="R294" s="66" t="n">
        <v>51.0719228300001</v>
      </c>
      <c r="S294" s="66">
        <f>IF(AND(E294&gt;=2,E294&lt;=6,OR(F294=6,F294=7,F294=8),O294&lt;=500),1,0)</f>
        <v/>
      </c>
      <c r="T294" s="178">
        <f>IF(G294=1,Sources!$F$24,IF(G294=2,Sources!$F$25,IF(G294=3,Sources!$F$26,0)))</f>
        <v/>
      </c>
      <c r="U294" s="178">
        <f>T294</f>
        <v/>
      </c>
      <c r="V294" s="66" t="inlineStr">
        <is>
          <t>S01 / S04 / S05</t>
        </is>
      </c>
    </row>
    <row r="295" ht="15" customHeight="1" s="94">
      <c r="A295" s="66" t="inlineStr">
        <is>
          <t>U02249</t>
        </is>
      </c>
      <c r="B295" s="66" t="inlineStr">
        <is>
          <t>O0865</t>
        </is>
      </c>
      <c r="C295" s="66" t="n">
        <v>2021</v>
      </c>
      <c r="D295" s="66" t="n">
        <v>2</v>
      </c>
      <c r="E295" s="66" t="n">
        <v>4</v>
      </c>
      <c r="F295" s="66" t="n">
        <v>12</v>
      </c>
      <c r="G295" s="66" t="n">
        <v>3</v>
      </c>
      <c r="H295" s="66" t="n">
        <v>6</v>
      </c>
      <c r="I295" s="66" t="n">
        <v>0</v>
      </c>
      <c r="J295" s="66" t="n">
        <v>0</v>
      </c>
      <c r="K295" s="66" t="n">
        <v>1</v>
      </c>
      <c r="L295" s="66" t="n">
        <v>0</v>
      </c>
      <c r="M295" s="66" t="n">
        <v>0</v>
      </c>
      <c r="N295" s="66" t="n">
        <v>1</v>
      </c>
      <c r="O295" s="66" t="n">
        <v>127.7</v>
      </c>
      <c r="P295" s="66" t="n">
        <v>20.5</v>
      </c>
      <c r="Q295" s="66" t="n">
        <v>13.7915668210001</v>
      </c>
      <c r="R295" s="66" t="n">
        <v>51.0133007360001</v>
      </c>
      <c r="S295" s="66">
        <f>IF(AND(E295&gt;=2,E295&lt;=6,OR(F295=6,F295=7,F295=8),O295&lt;=500),1,0)</f>
        <v/>
      </c>
      <c r="T295" s="178">
        <f>IF(G295=1,Sources!$F$24,IF(G295=2,Sources!$F$25,IF(G295=3,Sources!$F$26,0)))</f>
        <v/>
      </c>
      <c r="U295" s="178">
        <f>T295</f>
        <v/>
      </c>
      <c r="V295" s="66" t="inlineStr">
        <is>
          <t>S01 / S04 / S05</t>
        </is>
      </c>
    </row>
    <row r="296" ht="15" customHeight="1" s="94">
      <c r="A296" s="66" t="inlineStr">
        <is>
          <t>U02257</t>
        </is>
      </c>
      <c r="B296" s="66" t="inlineStr">
        <is>
          <t>O0674</t>
        </is>
      </c>
      <c r="C296" s="66" t="n">
        <v>2021</v>
      </c>
      <c r="D296" s="66" t="n">
        <v>1</v>
      </c>
      <c r="E296" s="66" t="n">
        <v>4</v>
      </c>
      <c r="F296" s="66" t="n">
        <v>17</v>
      </c>
      <c r="G296" s="66" t="n">
        <v>3</v>
      </c>
      <c r="H296" s="66" t="n">
        <v>3</v>
      </c>
      <c r="I296" s="66" t="n">
        <v>0</v>
      </c>
      <c r="J296" s="66" t="n">
        <v>1</v>
      </c>
      <c r="K296" s="66" t="n">
        <v>1</v>
      </c>
      <c r="L296" s="66" t="n">
        <v>0</v>
      </c>
      <c r="M296" s="66" t="n">
        <v>0</v>
      </c>
      <c r="N296" s="66" t="n">
        <v>0</v>
      </c>
      <c r="O296" s="66" t="n">
        <v>489.4</v>
      </c>
      <c r="P296" s="66" t="n">
        <v>9.1</v>
      </c>
      <c r="Q296" s="66" t="n">
        <v>13.7771964080001</v>
      </c>
      <c r="R296" s="66" t="n">
        <v>51.0600932460001</v>
      </c>
      <c r="S296" s="66">
        <f>IF(AND(E296&gt;=2,E296&lt;=6,OR(F296=6,F296=7,F296=8),O296&lt;=500),1,0)</f>
        <v/>
      </c>
      <c r="T296" s="178">
        <f>IF(G296=1,Sources!$F$24,IF(G296=2,Sources!$F$25,IF(G296=3,Sources!$F$26,0)))</f>
        <v/>
      </c>
      <c r="U296" s="178">
        <f>T296</f>
        <v/>
      </c>
      <c r="V296" s="66" t="inlineStr">
        <is>
          <t>S01 / S04 / S05</t>
        </is>
      </c>
    </row>
    <row r="297" ht="15" customHeight="1" s="94">
      <c r="A297" s="66" t="inlineStr">
        <is>
          <t>U02268</t>
        </is>
      </c>
      <c r="B297" s="66" t="inlineStr">
        <is>
          <t>O1732</t>
        </is>
      </c>
      <c r="C297" s="66" t="n">
        <v>2021</v>
      </c>
      <c r="D297" s="66" t="n">
        <v>5</v>
      </c>
      <c r="E297" s="66" t="n">
        <v>2</v>
      </c>
      <c r="F297" s="66" t="n">
        <v>17</v>
      </c>
      <c r="G297" s="66" t="n">
        <v>3</v>
      </c>
      <c r="H297" s="66" t="n">
        <v>3</v>
      </c>
      <c r="I297" s="66" t="n">
        <v>0</v>
      </c>
      <c r="J297" s="66" t="n">
        <v>1</v>
      </c>
      <c r="K297" s="66" t="n">
        <v>1</v>
      </c>
      <c r="L297" s="66" t="n">
        <v>0</v>
      </c>
      <c r="M297" s="66" t="n">
        <v>0</v>
      </c>
      <c r="N297" s="66" t="n">
        <v>0</v>
      </c>
      <c r="O297" s="66" t="n">
        <v>210.7</v>
      </c>
      <c r="P297" s="66" t="n">
        <v>3.8</v>
      </c>
      <c r="Q297" s="66" t="n">
        <v>12.378359491</v>
      </c>
      <c r="R297" s="66" t="n">
        <v>51.3321993370001</v>
      </c>
      <c r="S297" s="66">
        <f>IF(AND(E297&gt;=2,E297&lt;=6,OR(F297=6,F297=7,F297=8),O297&lt;=500),1,0)</f>
        <v/>
      </c>
      <c r="T297" s="178">
        <f>IF(G297=1,Sources!$F$24,IF(G297=2,Sources!$F$25,IF(G297=3,Sources!$F$26,0)))</f>
        <v/>
      </c>
      <c r="U297" s="178">
        <f>T297</f>
        <v/>
      </c>
      <c r="V297" s="66" t="inlineStr">
        <is>
          <t>S01 / S04 / S05</t>
        </is>
      </c>
    </row>
    <row r="298" ht="15" customHeight="1" s="94">
      <c r="A298" s="66" t="inlineStr">
        <is>
          <t>U02274</t>
        </is>
      </c>
      <c r="B298" s="66" t="inlineStr">
        <is>
          <t>O0244</t>
        </is>
      </c>
      <c r="C298" s="66" t="n">
        <v>2021</v>
      </c>
      <c r="D298" s="66" t="n">
        <v>5</v>
      </c>
      <c r="E298" s="66" t="n">
        <v>2</v>
      </c>
      <c r="F298" s="66" t="n">
        <v>13</v>
      </c>
      <c r="G298" s="66" t="n">
        <v>3</v>
      </c>
      <c r="H298" s="66" t="n">
        <v>7</v>
      </c>
      <c r="I298" s="66" t="n">
        <v>0</v>
      </c>
      <c r="J298" s="66" t="n">
        <v>1</v>
      </c>
      <c r="K298" s="66" t="n">
        <v>0</v>
      </c>
      <c r="L298" s="66" t="n">
        <v>0</v>
      </c>
      <c r="M298" s="66" t="n">
        <v>0</v>
      </c>
      <c r="N298" s="66" t="n">
        <v>0</v>
      </c>
      <c r="O298" s="66" t="n">
        <v>168.2</v>
      </c>
      <c r="P298" s="66" t="n">
        <v>17.2</v>
      </c>
      <c r="Q298" s="66" t="n">
        <v>12.9358278170001</v>
      </c>
      <c r="R298" s="66" t="n">
        <v>50.827678813</v>
      </c>
      <c r="S298" s="66">
        <f>IF(AND(E298&gt;=2,E298&lt;=6,OR(F298=6,F298=7,F298=8),O298&lt;=500),1,0)</f>
        <v/>
      </c>
      <c r="T298" s="178">
        <f>IF(G298=1,Sources!$F$24,IF(G298=2,Sources!$F$25,IF(G298=3,Sources!$F$26,0)))</f>
        <v/>
      </c>
      <c r="U298" s="178">
        <f>T298</f>
        <v/>
      </c>
      <c r="V298" s="66" t="inlineStr">
        <is>
          <t>S01 / S04 / S05</t>
        </is>
      </c>
    </row>
    <row r="299" ht="15" customHeight="1" s="94">
      <c r="A299" s="66" t="inlineStr">
        <is>
          <t>U02275</t>
        </is>
      </c>
      <c r="B299" s="66" t="inlineStr">
        <is>
          <t>O0770</t>
        </is>
      </c>
      <c r="C299" s="66" t="n">
        <v>2021</v>
      </c>
      <c r="D299" s="66" t="n">
        <v>5</v>
      </c>
      <c r="E299" s="66" t="n">
        <v>6</v>
      </c>
      <c r="F299" s="66" t="n">
        <v>8</v>
      </c>
      <c r="G299" s="66" t="n">
        <v>3</v>
      </c>
      <c r="H299" s="66" t="n">
        <v>6</v>
      </c>
      <c r="I299" s="66" t="n">
        <v>0</v>
      </c>
      <c r="J299" s="66" t="n">
        <v>1</v>
      </c>
      <c r="K299" s="66" t="n">
        <v>1</v>
      </c>
      <c r="L299" s="66" t="n">
        <v>0</v>
      </c>
      <c r="M299" s="66" t="n">
        <v>0</v>
      </c>
      <c r="N299" s="66" t="n">
        <v>0</v>
      </c>
      <c r="O299" s="66" t="n">
        <v>206.9</v>
      </c>
      <c r="P299" s="66" t="n">
        <v>2.4</v>
      </c>
      <c r="Q299" s="66" t="n">
        <v>13.737466797</v>
      </c>
      <c r="R299" s="66" t="n">
        <v>51.087235074</v>
      </c>
      <c r="S299" s="66">
        <f>IF(AND(E299&gt;=2,E299&lt;=6,OR(F299=6,F299=7,F299=8),O299&lt;=500),1,0)</f>
        <v/>
      </c>
      <c r="T299" s="178">
        <f>IF(G299=1,Sources!$F$24,IF(G299=2,Sources!$F$25,IF(G299=3,Sources!$F$26,0)))</f>
        <v/>
      </c>
      <c r="U299" s="178">
        <f>T299</f>
        <v/>
      </c>
      <c r="V299" s="66" t="inlineStr">
        <is>
          <t>S01 / S04 / S05</t>
        </is>
      </c>
    </row>
    <row r="300" ht="15" customHeight="1" s="94">
      <c r="A300" s="66" t="inlineStr">
        <is>
          <t>U02277</t>
        </is>
      </c>
      <c r="B300" s="66" t="inlineStr">
        <is>
          <t>O0600</t>
        </is>
      </c>
      <c r="C300" s="66" t="n">
        <v>2021</v>
      </c>
      <c r="D300" s="66" t="n">
        <v>1</v>
      </c>
      <c r="E300" s="66" t="n">
        <v>1</v>
      </c>
      <c r="F300" s="66" t="n">
        <v>13</v>
      </c>
      <c r="G300" s="66" t="n">
        <v>3</v>
      </c>
      <c r="H300" s="66" t="n">
        <v>3</v>
      </c>
      <c r="I300" s="66" t="n">
        <v>0</v>
      </c>
      <c r="J300" s="66" t="n">
        <v>1</v>
      </c>
      <c r="K300" s="66" t="n">
        <v>1</v>
      </c>
      <c r="L300" s="66" t="n">
        <v>0</v>
      </c>
      <c r="M300" s="66" t="n">
        <v>0</v>
      </c>
      <c r="N300" s="66" t="n">
        <v>0</v>
      </c>
      <c r="O300" s="66" t="n">
        <v>497.4</v>
      </c>
      <c r="P300" s="66" t="n">
        <v>1.6</v>
      </c>
      <c r="Q300" s="66" t="n">
        <v>13.7565553200001</v>
      </c>
      <c r="R300" s="66" t="n">
        <v>51.0550890310001</v>
      </c>
      <c r="S300" s="66">
        <f>IF(AND(E300&gt;=2,E300&lt;=6,OR(F300=6,F300=7,F300=8),O300&lt;=500),1,0)</f>
        <v/>
      </c>
      <c r="T300" s="178">
        <f>IF(G300=1,Sources!$F$24,IF(G300=2,Sources!$F$25,IF(G300=3,Sources!$F$26,0)))</f>
        <v/>
      </c>
      <c r="U300" s="178">
        <f>T300</f>
        <v/>
      </c>
      <c r="V300" s="66" t="inlineStr">
        <is>
          <t>S01 / S04 / S05</t>
        </is>
      </c>
    </row>
    <row r="301" ht="15" customHeight="1" s="94">
      <c r="A301" s="66" t="inlineStr">
        <is>
          <t>U02285</t>
        </is>
      </c>
      <c r="B301" s="66" t="inlineStr">
        <is>
          <t>O1759</t>
        </is>
      </c>
      <c r="C301" s="66" t="n">
        <v>2021</v>
      </c>
      <c r="D301" s="66" t="n">
        <v>5</v>
      </c>
      <c r="E301" s="66" t="n">
        <v>2</v>
      </c>
      <c r="F301" s="66" t="n">
        <v>7</v>
      </c>
      <c r="G301" s="66" t="n">
        <v>3</v>
      </c>
      <c r="H301" s="66" t="n">
        <v>2</v>
      </c>
      <c r="I301" s="66" t="n">
        <v>0</v>
      </c>
      <c r="J301" s="66" t="n">
        <v>0</v>
      </c>
      <c r="K301" s="66" t="n">
        <v>1</v>
      </c>
      <c r="L301" s="66" t="n">
        <v>0</v>
      </c>
      <c r="M301" s="66" t="n">
        <v>0</v>
      </c>
      <c r="N301" s="66" t="n">
        <v>0</v>
      </c>
      <c r="O301" s="66" t="n">
        <v>352</v>
      </c>
      <c r="P301" s="66" t="n">
        <v>17.8</v>
      </c>
      <c r="Q301" s="66" t="n">
        <v>12.445321641</v>
      </c>
      <c r="R301" s="66" t="n">
        <v>51.346302747</v>
      </c>
      <c r="S301" s="66">
        <f>IF(AND(E301&gt;=2,E301&lt;=6,OR(F301=6,F301=7,F301=8),O301&lt;=500),1,0)</f>
        <v/>
      </c>
      <c r="T301" s="178">
        <f>IF(G301=1,Sources!$F$24,IF(G301=2,Sources!$F$25,IF(G301=3,Sources!$F$26,0)))</f>
        <v/>
      </c>
      <c r="U301" s="178">
        <f>T301</f>
        <v/>
      </c>
      <c r="V301" s="66" t="inlineStr">
        <is>
          <t>S01 / S04 / S05</t>
        </is>
      </c>
    </row>
    <row r="302" ht="15" customHeight="1" s="94">
      <c r="A302" s="66" t="inlineStr">
        <is>
          <t>U02303</t>
        </is>
      </c>
      <c r="B302" s="66" t="inlineStr">
        <is>
          <t>O1441</t>
        </is>
      </c>
      <c r="C302" s="66" t="n">
        <v>2021</v>
      </c>
      <c r="D302" s="66" t="n">
        <v>5</v>
      </c>
      <c r="E302" s="66" t="n">
        <v>3</v>
      </c>
      <c r="F302" s="66" t="n">
        <v>15</v>
      </c>
      <c r="G302" s="66" t="n">
        <v>3</v>
      </c>
      <c r="H302" s="66" t="n">
        <v>4</v>
      </c>
      <c r="I302" s="66" t="n">
        <v>1</v>
      </c>
      <c r="J302" s="66" t="n">
        <v>1</v>
      </c>
      <c r="K302" s="66" t="n">
        <v>0</v>
      </c>
      <c r="L302" s="66" t="n">
        <v>0</v>
      </c>
      <c r="M302" s="66" t="n">
        <v>0</v>
      </c>
      <c r="N302" s="66" t="n">
        <v>0</v>
      </c>
      <c r="O302" s="66" t="n">
        <v>171.9</v>
      </c>
      <c r="P302" s="66" t="n">
        <v>1.1</v>
      </c>
      <c r="Q302" s="66" t="n">
        <v>12.3728513190001</v>
      </c>
      <c r="R302" s="66" t="n">
        <v>51.3431802860001</v>
      </c>
      <c r="S302" s="66">
        <f>IF(AND(E302&gt;=2,E302&lt;=6,OR(F302=6,F302=7,F302=8),O302&lt;=500),1,0)</f>
        <v/>
      </c>
      <c r="T302" s="178">
        <f>IF(G302=1,Sources!$F$24,IF(G302=2,Sources!$F$25,IF(G302=3,Sources!$F$26,0)))</f>
        <v/>
      </c>
      <c r="U302" s="178">
        <f>T302</f>
        <v/>
      </c>
      <c r="V302" s="66" t="inlineStr">
        <is>
          <t>S01 / S04 / S05</t>
        </is>
      </c>
    </row>
    <row r="303" ht="15" customHeight="1" s="94">
      <c r="A303" s="66" t="inlineStr">
        <is>
          <t>U02309</t>
        </is>
      </c>
      <c r="B303" s="66" t="inlineStr">
        <is>
          <t>O0598</t>
        </is>
      </c>
      <c r="C303" s="66" t="n">
        <v>2021</v>
      </c>
      <c r="D303" s="66" t="n">
        <v>3</v>
      </c>
      <c r="E303" s="66" t="n">
        <v>2</v>
      </c>
      <c r="F303" s="66" t="n">
        <v>6</v>
      </c>
      <c r="G303" s="66" t="n">
        <v>3</v>
      </c>
      <c r="H303" s="66" t="n">
        <v>3</v>
      </c>
      <c r="I303" s="66" t="n">
        <v>0</v>
      </c>
      <c r="J303" s="66" t="n">
        <v>1</v>
      </c>
      <c r="K303" s="66" t="n">
        <v>1</v>
      </c>
      <c r="L303" s="66" t="n">
        <v>0</v>
      </c>
      <c r="M303" s="66" t="n">
        <v>0</v>
      </c>
      <c r="N303" s="66" t="n">
        <v>0</v>
      </c>
      <c r="O303" s="66" t="n">
        <v>436.1</v>
      </c>
      <c r="P303" s="66" t="n">
        <v>0</v>
      </c>
      <c r="Q303" s="66" t="n">
        <v>13.7551968230001</v>
      </c>
      <c r="R303" s="66" t="n">
        <v>51.0555381890001</v>
      </c>
      <c r="S303" s="66">
        <f>IF(AND(E303&gt;=2,E303&lt;=6,OR(F303=6,F303=7,F303=8),O303&lt;=500),1,0)</f>
        <v/>
      </c>
      <c r="T303" s="178">
        <f>IF(G303=1,Sources!$F$24,IF(G303=2,Sources!$F$25,IF(G303=3,Sources!$F$26,0)))</f>
        <v/>
      </c>
      <c r="U303" s="178">
        <f>T303</f>
        <v/>
      </c>
      <c r="V303" s="66" t="inlineStr">
        <is>
          <t>S01 / S04 / S05</t>
        </is>
      </c>
    </row>
    <row r="304" ht="15" customHeight="1" s="94">
      <c r="A304" s="66" t="inlineStr">
        <is>
          <t>U02318</t>
        </is>
      </c>
      <c r="B304" s="66" t="inlineStr">
        <is>
          <t>O1839</t>
        </is>
      </c>
      <c r="C304" s="66" t="n">
        <v>2021</v>
      </c>
      <c r="D304" s="66" t="n">
        <v>3</v>
      </c>
      <c r="E304" s="66" t="n">
        <v>2</v>
      </c>
      <c r="F304" s="66" t="n">
        <v>6</v>
      </c>
      <c r="G304" s="66" t="n">
        <v>3</v>
      </c>
      <c r="H304" s="66" t="n">
        <v>3</v>
      </c>
      <c r="I304" s="66" t="n">
        <v>0</v>
      </c>
      <c r="J304" s="66" t="n">
        <v>1</v>
      </c>
      <c r="K304" s="66" t="n">
        <v>1</v>
      </c>
      <c r="L304" s="66" t="n">
        <v>0</v>
      </c>
      <c r="M304" s="66" t="n">
        <v>0</v>
      </c>
      <c r="N304" s="66" t="n">
        <v>0</v>
      </c>
      <c r="O304" s="66" t="n">
        <v>431.3</v>
      </c>
      <c r="P304" s="66" t="n">
        <v>4.6</v>
      </c>
      <c r="Q304" s="66" t="n">
        <v>12.4075675240001</v>
      </c>
      <c r="R304" s="66" t="n">
        <v>51.3512978620001</v>
      </c>
      <c r="S304" s="66">
        <f>IF(AND(E304&gt;=2,E304&lt;=6,OR(F304=6,F304=7,F304=8),O304&lt;=500),1,0)</f>
        <v/>
      </c>
      <c r="T304" s="178">
        <f>IF(G304=1,Sources!$F$24,IF(G304=2,Sources!$F$25,IF(G304=3,Sources!$F$26,0)))</f>
        <v/>
      </c>
      <c r="U304" s="178">
        <f>T304</f>
        <v/>
      </c>
      <c r="V304" s="66" t="inlineStr">
        <is>
          <t>S01 / S04 / S05</t>
        </is>
      </c>
    </row>
    <row r="305" ht="15" customHeight="1" s="94">
      <c r="A305" s="66" t="inlineStr">
        <is>
          <t>U02322</t>
        </is>
      </c>
      <c r="B305" s="66" t="inlineStr">
        <is>
          <t>O0333</t>
        </is>
      </c>
      <c r="C305" s="66" t="n">
        <v>2021</v>
      </c>
      <c r="D305" s="66" t="n">
        <v>2</v>
      </c>
      <c r="E305" s="66" t="n">
        <v>6</v>
      </c>
      <c r="F305" s="66" t="n">
        <v>17</v>
      </c>
      <c r="G305" s="66" t="n">
        <v>3</v>
      </c>
      <c r="H305" s="66" t="n">
        <v>3</v>
      </c>
      <c r="I305" s="66" t="n">
        <v>0</v>
      </c>
      <c r="J305" s="66" t="n">
        <v>1</v>
      </c>
      <c r="K305" s="66" t="n">
        <v>1</v>
      </c>
      <c r="L305" s="66" t="n">
        <v>0</v>
      </c>
      <c r="M305" s="66" t="n">
        <v>0</v>
      </c>
      <c r="N305" s="66" t="n">
        <v>0</v>
      </c>
      <c r="O305" s="66" t="n">
        <v>234.6</v>
      </c>
      <c r="P305" s="66" t="n">
        <v>0.2</v>
      </c>
      <c r="Q305" s="66" t="n">
        <v>13.7853240320001</v>
      </c>
      <c r="R305" s="66" t="n">
        <v>51.0359485440001</v>
      </c>
      <c r="S305" s="66">
        <f>IF(AND(E305&gt;=2,E305&lt;=6,OR(F305=6,F305=7,F305=8),O305&lt;=500),1,0)</f>
        <v/>
      </c>
      <c r="T305" s="178">
        <f>IF(G305=1,Sources!$F$24,IF(G305=2,Sources!$F$25,IF(G305=3,Sources!$F$26,0)))</f>
        <v/>
      </c>
      <c r="U305" s="178">
        <f>T305</f>
        <v/>
      </c>
      <c r="V305" s="66" t="inlineStr">
        <is>
          <t>S01 / S04 / S05</t>
        </is>
      </c>
    </row>
    <row r="306" ht="15" customHeight="1" s="94">
      <c r="A306" s="66" t="inlineStr">
        <is>
          <t>U02328</t>
        </is>
      </c>
      <c r="B306" s="66" t="inlineStr">
        <is>
          <t>O0873</t>
        </is>
      </c>
      <c r="C306" s="66" t="n">
        <v>2021</v>
      </c>
      <c r="D306" s="66" t="n">
        <v>4</v>
      </c>
      <c r="E306" s="66" t="n">
        <v>5</v>
      </c>
      <c r="F306" s="66" t="n">
        <v>18</v>
      </c>
      <c r="G306" s="66" t="n">
        <v>3</v>
      </c>
      <c r="H306" s="66" t="n">
        <v>1</v>
      </c>
      <c r="I306" s="66" t="n">
        <v>0</v>
      </c>
      <c r="J306" s="66" t="n">
        <v>1</v>
      </c>
      <c r="K306" s="66" t="n">
        <v>0</v>
      </c>
      <c r="L306" s="66" t="n">
        <v>0</v>
      </c>
      <c r="M306" s="66" t="n">
        <v>0</v>
      </c>
      <c r="N306" s="66" t="n">
        <v>0</v>
      </c>
      <c r="O306" s="66" t="n">
        <v>364.7</v>
      </c>
      <c r="P306" s="66" t="n">
        <v>7.8</v>
      </c>
      <c r="Q306" s="66" t="n">
        <v>13.8086417020001</v>
      </c>
      <c r="R306" s="66" t="n">
        <v>51.038018757</v>
      </c>
      <c r="S306" s="66">
        <f>IF(AND(E306&gt;=2,E306&lt;=6,OR(F306=6,F306=7,F306=8),O306&lt;=500),1,0)</f>
        <v/>
      </c>
      <c r="T306" s="178">
        <f>IF(G306=1,Sources!$F$24,IF(G306=2,Sources!$F$25,IF(G306=3,Sources!$F$26,0)))</f>
        <v/>
      </c>
      <c r="U306" s="178">
        <f>T306</f>
        <v/>
      </c>
      <c r="V306" s="66" t="inlineStr">
        <is>
          <t>S01 / S04 / S05</t>
        </is>
      </c>
    </row>
    <row r="307" ht="15" customHeight="1" s="94">
      <c r="A307" s="66" t="inlineStr">
        <is>
          <t>U02331</t>
        </is>
      </c>
      <c r="B307" s="66" t="inlineStr">
        <is>
          <t>O1587</t>
        </is>
      </c>
      <c r="C307" s="66" t="n">
        <v>2021</v>
      </c>
      <c r="D307" s="66" t="n">
        <v>4</v>
      </c>
      <c r="E307" s="66" t="n">
        <v>7</v>
      </c>
      <c r="F307" s="66" t="n">
        <v>11</v>
      </c>
      <c r="G307" s="66" t="n">
        <v>3</v>
      </c>
      <c r="H307" s="66" t="n">
        <v>1</v>
      </c>
      <c r="I307" s="66" t="n">
        <v>0</v>
      </c>
      <c r="J307" s="66" t="n">
        <v>1</v>
      </c>
      <c r="K307" s="66" t="n">
        <v>0</v>
      </c>
      <c r="L307" s="66" t="n">
        <v>0</v>
      </c>
      <c r="M307" s="66" t="n">
        <v>0</v>
      </c>
      <c r="N307" s="66" t="n">
        <v>0</v>
      </c>
      <c r="O307" s="66" t="n">
        <v>439.8</v>
      </c>
      <c r="P307" s="66" t="n">
        <v>0.3</v>
      </c>
      <c r="Q307" s="66" t="n">
        <v>12.3741226490001</v>
      </c>
      <c r="R307" s="66" t="n">
        <v>51.303364807</v>
      </c>
      <c r="S307" s="66">
        <f>IF(AND(E307&gt;=2,E307&lt;=6,OR(F307=6,F307=7,F307=8),O307&lt;=500),1,0)</f>
        <v/>
      </c>
      <c r="T307" s="178">
        <f>IF(G307=1,Sources!$F$24,IF(G307=2,Sources!$F$25,IF(G307=3,Sources!$F$26,0)))</f>
        <v/>
      </c>
      <c r="U307" s="178">
        <f>T307</f>
        <v/>
      </c>
      <c r="V307" s="66" t="inlineStr">
        <is>
          <t>S01 / S04 / S05</t>
        </is>
      </c>
    </row>
    <row r="308" ht="15" customHeight="1" s="94">
      <c r="A308" s="66" t="inlineStr">
        <is>
          <t>U02332</t>
        </is>
      </c>
      <c r="B308" s="66" t="inlineStr">
        <is>
          <t>O0600</t>
        </is>
      </c>
      <c r="C308" s="66" t="n">
        <v>2021</v>
      </c>
      <c r="D308" s="66" t="n">
        <v>5</v>
      </c>
      <c r="E308" s="66" t="n">
        <v>4</v>
      </c>
      <c r="F308" s="66" t="n">
        <v>9</v>
      </c>
      <c r="G308" s="66" t="n">
        <v>3</v>
      </c>
      <c r="H308" s="66" t="n">
        <v>3</v>
      </c>
      <c r="I308" s="66" t="n">
        <v>0</v>
      </c>
      <c r="J308" s="66" t="n">
        <v>1</v>
      </c>
      <c r="K308" s="66" t="n">
        <v>1</v>
      </c>
      <c r="L308" s="66" t="n">
        <v>0</v>
      </c>
      <c r="M308" s="66" t="n">
        <v>0</v>
      </c>
      <c r="N308" s="66" t="n">
        <v>0</v>
      </c>
      <c r="O308" s="66" t="n">
        <v>497.5</v>
      </c>
      <c r="P308" s="66" t="n">
        <v>1.5</v>
      </c>
      <c r="Q308" s="66" t="n">
        <v>13.7565563630001</v>
      </c>
      <c r="R308" s="66" t="n">
        <v>51.0550894680001</v>
      </c>
      <c r="S308" s="66">
        <f>IF(AND(E308&gt;=2,E308&lt;=6,OR(F308=6,F308=7,F308=8),O308&lt;=500),1,0)</f>
        <v/>
      </c>
      <c r="T308" s="178">
        <f>IF(G308=1,Sources!$F$24,IF(G308=2,Sources!$F$25,IF(G308=3,Sources!$F$26,0)))</f>
        <v/>
      </c>
      <c r="U308" s="178">
        <f>T308</f>
        <v/>
      </c>
      <c r="V308" s="66" t="inlineStr">
        <is>
          <t>S01 / S04 / S05</t>
        </is>
      </c>
    </row>
    <row r="309" ht="15" customHeight="1" s="94">
      <c r="A309" s="66" t="inlineStr">
        <is>
          <t>U02336</t>
        </is>
      </c>
      <c r="B309" s="66" t="inlineStr">
        <is>
          <t>O1830</t>
        </is>
      </c>
      <c r="C309" s="66" t="n">
        <v>2021</v>
      </c>
      <c r="D309" s="66" t="n">
        <v>4</v>
      </c>
      <c r="E309" s="66" t="n">
        <v>7</v>
      </c>
      <c r="F309" s="66" t="n">
        <v>6</v>
      </c>
      <c r="G309" s="66" t="n">
        <v>2</v>
      </c>
      <c r="H309" s="66" t="n">
        <v>1</v>
      </c>
      <c r="I309" s="66" t="n">
        <v>0</v>
      </c>
      <c r="J309" s="66" t="n">
        <v>0</v>
      </c>
      <c r="K309" s="66" t="n">
        <v>0</v>
      </c>
      <c r="L309" s="66" t="n">
        <v>1</v>
      </c>
      <c r="M309" s="66" t="n">
        <v>0</v>
      </c>
      <c r="N309" s="66" t="n">
        <v>0</v>
      </c>
      <c r="O309" s="66" t="n">
        <v>181.4</v>
      </c>
      <c r="P309" s="66" t="n">
        <v>0.8</v>
      </c>
      <c r="Q309" s="66" t="n">
        <v>12.3682333580001</v>
      </c>
      <c r="R309" s="66" t="n">
        <v>51.3579298290001</v>
      </c>
      <c r="S309" s="66">
        <f>IF(AND(E309&gt;=2,E309&lt;=6,OR(F309=6,F309=7,F309=8),O309&lt;=500),1,0)</f>
        <v/>
      </c>
      <c r="T309" s="178">
        <f>IF(G309=1,Sources!$F$24,IF(G309=2,Sources!$F$25,IF(G309=3,Sources!$F$26,0)))</f>
        <v/>
      </c>
      <c r="U309" s="178">
        <f>T309</f>
        <v/>
      </c>
      <c r="V309" s="66" t="inlineStr">
        <is>
          <t>S01 / S04 / S05</t>
        </is>
      </c>
    </row>
    <row r="310" ht="15" customHeight="1" s="94">
      <c r="A310" s="66" t="inlineStr">
        <is>
          <t>U02348</t>
        </is>
      </c>
      <c r="B310" s="66" t="inlineStr">
        <is>
          <t>O1830</t>
        </is>
      </c>
      <c r="C310" s="66" t="n">
        <v>2021</v>
      </c>
      <c r="D310" s="66" t="n">
        <v>3</v>
      </c>
      <c r="E310" s="66" t="n">
        <v>5</v>
      </c>
      <c r="F310" s="66" t="n">
        <v>15</v>
      </c>
      <c r="G310" s="66" t="n">
        <v>3</v>
      </c>
      <c r="H310" s="66" t="n">
        <v>3</v>
      </c>
      <c r="I310" s="66" t="n">
        <v>0</v>
      </c>
      <c r="J310" s="66" t="n">
        <v>0</v>
      </c>
      <c r="K310" s="66" t="n">
        <v>1</v>
      </c>
      <c r="L310" s="66" t="n">
        <v>0</v>
      </c>
      <c r="M310" s="66" t="n">
        <v>0</v>
      </c>
      <c r="N310" s="66" t="n">
        <v>0</v>
      </c>
      <c r="O310" s="66" t="n">
        <v>197</v>
      </c>
      <c r="P310" s="66" t="n">
        <v>14.8</v>
      </c>
      <c r="Q310" s="66" t="n">
        <v>12.3680990930001</v>
      </c>
      <c r="R310" s="66" t="n">
        <v>51.3580432460001</v>
      </c>
      <c r="S310" s="66">
        <f>IF(AND(E310&gt;=2,E310&lt;=6,OR(F310=6,F310=7,F310=8),O310&lt;=500),1,0)</f>
        <v/>
      </c>
      <c r="T310" s="178">
        <f>IF(G310=1,Sources!$F$24,IF(G310=2,Sources!$F$25,IF(G310=3,Sources!$F$26,0)))</f>
        <v/>
      </c>
      <c r="U310" s="178">
        <f>T310</f>
        <v/>
      </c>
      <c r="V310" s="66" t="inlineStr">
        <is>
          <t>S01 / S04 / S05</t>
        </is>
      </c>
    </row>
    <row r="311" ht="15" customHeight="1" s="94">
      <c r="A311" s="66" t="inlineStr">
        <is>
          <t>U02350</t>
        </is>
      </c>
      <c r="B311" s="66" t="inlineStr">
        <is>
          <t>O0244</t>
        </is>
      </c>
      <c r="C311" s="66" t="n">
        <v>2021</v>
      </c>
      <c r="D311" s="66" t="n">
        <v>5</v>
      </c>
      <c r="E311" s="66" t="n">
        <v>3</v>
      </c>
      <c r="F311" s="66" t="n">
        <v>7</v>
      </c>
      <c r="G311" s="66" t="n">
        <v>3</v>
      </c>
      <c r="H311" s="66" t="n">
        <v>7</v>
      </c>
      <c r="I311" s="66" t="n">
        <v>1</v>
      </c>
      <c r="J311" s="66" t="n">
        <v>1</v>
      </c>
      <c r="K311" s="66" t="n">
        <v>0</v>
      </c>
      <c r="L311" s="66" t="n">
        <v>0</v>
      </c>
      <c r="M311" s="66" t="n">
        <v>0</v>
      </c>
      <c r="N311" s="66" t="n">
        <v>0</v>
      </c>
      <c r="O311" s="66" t="n">
        <v>156.1</v>
      </c>
      <c r="P311" s="66" t="n">
        <v>0</v>
      </c>
      <c r="Q311" s="66" t="n">
        <v>12.93576625</v>
      </c>
      <c r="R311" s="66" t="n">
        <v>50.8278296200001</v>
      </c>
      <c r="S311" s="66">
        <f>IF(AND(E311&gt;=2,E311&lt;=6,OR(F311=6,F311=7,F311=8),O311&lt;=500),1,0)</f>
        <v/>
      </c>
      <c r="T311" s="178">
        <f>IF(G311=1,Sources!$F$24,IF(G311=2,Sources!$F$25,IF(G311=3,Sources!$F$26,0)))</f>
        <v/>
      </c>
      <c r="U311" s="178">
        <f>T311</f>
        <v/>
      </c>
      <c r="V311" s="66" t="inlineStr">
        <is>
          <t>S01 / S04 / S05</t>
        </is>
      </c>
    </row>
    <row r="312" ht="15" customHeight="1" s="94">
      <c r="A312" s="66" t="inlineStr">
        <is>
          <t>U02365</t>
        </is>
      </c>
      <c r="B312" s="66" t="inlineStr">
        <is>
          <t>O0631</t>
        </is>
      </c>
      <c r="C312" s="66" t="n">
        <v>2021</v>
      </c>
      <c r="D312" s="66" t="n">
        <v>3</v>
      </c>
      <c r="E312" s="66" t="n">
        <v>2</v>
      </c>
      <c r="F312" s="66" t="n">
        <v>19</v>
      </c>
      <c r="G312" s="66" t="n">
        <v>3</v>
      </c>
      <c r="H312" s="66" t="n">
        <v>3</v>
      </c>
      <c r="I312" s="66" t="n">
        <v>0</v>
      </c>
      <c r="J312" s="66" t="n">
        <v>0</v>
      </c>
      <c r="K312" s="66" t="n">
        <v>1</v>
      </c>
      <c r="L312" s="66" t="n">
        <v>0</v>
      </c>
      <c r="M312" s="66" t="n">
        <v>0</v>
      </c>
      <c r="N312" s="66" t="n">
        <v>1</v>
      </c>
      <c r="O312" s="66" t="n">
        <v>44.1</v>
      </c>
      <c r="P312" s="66" t="n">
        <v>17.9</v>
      </c>
      <c r="Q312" s="66" t="n">
        <v>13.7491358140001</v>
      </c>
      <c r="R312" s="66" t="n">
        <v>51.0336489490001</v>
      </c>
      <c r="S312" s="66">
        <f>IF(AND(E312&gt;=2,E312&lt;=6,OR(F312=6,F312=7,F312=8),O312&lt;=500),1,0)</f>
        <v/>
      </c>
      <c r="T312" s="178">
        <f>IF(G312=1,Sources!$F$24,IF(G312=2,Sources!$F$25,IF(G312=3,Sources!$F$26,0)))</f>
        <v/>
      </c>
      <c r="U312" s="178">
        <f>T312</f>
        <v/>
      </c>
      <c r="V312" s="66" t="inlineStr">
        <is>
          <t>S01 / S04 / S05</t>
        </is>
      </c>
    </row>
    <row r="313" ht="15" customHeight="1" s="94">
      <c r="A313" s="66" t="inlineStr">
        <is>
          <t>U02375</t>
        </is>
      </c>
      <c r="B313" s="66" t="inlineStr">
        <is>
          <t>O1553</t>
        </is>
      </c>
      <c r="C313" s="66" t="n">
        <v>2021</v>
      </c>
      <c r="D313" s="66" t="n">
        <v>4</v>
      </c>
      <c r="E313" s="66" t="n">
        <v>4</v>
      </c>
      <c r="F313" s="66" t="n">
        <v>20</v>
      </c>
      <c r="G313" s="66" t="n">
        <v>3</v>
      </c>
      <c r="H313" s="66" t="n">
        <v>2</v>
      </c>
      <c r="I313" s="66" t="n">
        <v>1</v>
      </c>
      <c r="J313" s="66" t="n">
        <v>0</v>
      </c>
      <c r="K313" s="66" t="n">
        <v>1</v>
      </c>
      <c r="L313" s="66" t="n">
        <v>0</v>
      </c>
      <c r="M313" s="66" t="n">
        <v>0</v>
      </c>
      <c r="N313" s="66" t="n">
        <v>0</v>
      </c>
      <c r="O313" s="66" t="n">
        <v>230.2</v>
      </c>
      <c r="P313" s="66" t="n">
        <v>4.4</v>
      </c>
      <c r="Q313" s="66" t="n">
        <v>12.4059112630001</v>
      </c>
      <c r="R313" s="66" t="n">
        <v>51.3317620980001</v>
      </c>
      <c r="S313" s="66">
        <f>IF(AND(E313&gt;=2,E313&lt;=6,OR(F313=6,F313=7,F313=8),O313&lt;=500),1,0)</f>
        <v/>
      </c>
      <c r="T313" s="178">
        <f>IF(G313=1,Sources!$F$24,IF(G313=2,Sources!$F$25,IF(G313=3,Sources!$F$26,0)))</f>
        <v/>
      </c>
      <c r="U313" s="178">
        <f>T313</f>
        <v/>
      </c>
      <c r="V313" s="66" t="inlineStr">
        <is>
          <t>S01 / S04 / S05</t>
        </is>
      </c>
    </row>
    <row r="314" ht="15" customHeight="1" s="94">
      <c r="A314" s="66" t="inlineStr">
        <is>
          <t>U02376</t>
        </is>
      </c>
      <c r="B314" s="66" t="inlineStr">
        <is>
          <t>O0824</t>
        </is>
      </c>
      <c r="C314" s="66" t="n">
        <v>2021</v>
      </c>
      <c r="D314" s="66" t="n">
        <v>5</v>
      </c>
      <c r="E314" s="66" t="n">
        <v>2</v>
      </c>
      <c r="F314" s="66" t="n">
        <v>6</v>
      </c>
      <c r="G314" s="66" t="n">
        <v>2</v>
      </c>
      <c r="H314" s="66" t="n">
        <v>3</v>
      </c>
      <c r="I314" s="66" t="n">
        <v>0</v>
      </c>
      <c r="J314" s="66" t="n">
        <v>1</v>
      </c>
      <c r="K314" s="66" t="n">
        <v>1</v>
      </c>
      <c r="L314" s="66" t="n">
        <v>0</v>
      </c>
      <c r="M314" s="66" t="n">
        <v>0</v>
      </c>
      <c r="N314" s="66" t="n">
        <v>0</v>
      </c>
      <c r="O314" s="66" t="n">
        <v>265.1</v>
      </c>
      <c r="P314" s="66" t="n">
        <v>12.3</v>
      </c>
      <c r="Q314" s="66" t="n">
        <v>13.808974032</v>
      </c>
      <c r="R314" s="66" t="n">
        <v>51.0473883730001</v>
      </c>
      <c r="S314" s="66">
        <f>IF(AND(E314&gt;=2,E314&lt;=6,OR(F314=6,F314=7,F314=8),O314&lt;=500),1,0)</f>
        <v/>
      </c>
      <c r="T314" s="178">
        <f>IF(G314=1,Sources!$F$24,IF(G314=2,Sources!$F$25,IF(G314=3,Sources!$F$26,0)))</f>
        <v/>
      </c>
      <c r="U314" s="178">
        <f>T314</f>
        <v/>
      </c>
      <c r="V314" s="66" t="inlineStr">
        <is>
          <t>S01 / S04 / S05</t>
        </is>
      </c>
    </row>
    <row r="315" ht="15" customHeight="1" s="94">
      <c r="A315" s="66" t="inlineStr">
        <is>
          <t>U02391</t>
        </is>
      </c>
      <c r="B315" s="66" t="inlineStr">
        <is>
          <t>O1526</t>
        </is>
      </c>
      <c r="C315" s="66" t="n">
        <v>2021</v>
      </c>
      <c r="D315" s="66" t="n">
        <v>2</v>
      </c>
      <c r="E315" s="66" t="n">
        <v>5</v>
      </c>
      <c r="F315" s="66" t="n">
        <v>16</v>
      </c>
      <c r="G315" s="66" t="n">
        <v>3</v>
      </c>
      <c r="H315" s="66" t="n">
        <v>3</v>
      </c>
      <c r="I315" s="66" t="n">
        <v>0</v>
      </c>
      <c r="J315" s="66" t="n">
        <v>1</v>
      </c>
      <c r="K315" s="66" t="n">
        <v>1</v>
      </c>
      <c r="L315" s="66" t="n">
        <v>0</v>
      </c>
      <c r="M315" s="66" t="n">
        <v>0</v>
      </c>
      <c r="N315" s="66" t="n">
        <v>0</v>
      </c>
      <c r="O315" s="66" t="n">
        <v>210.7</v>
      </c>
      <c r="P315" s="66" t="n">
        <v>3.5</v>
      </c>
      <c r="Q315" s="66" t="n">
        <v>12.39321023</v>
      </c>
      <c r="R315" s="66" t="n">
        <v>51.336946374</v>
      </c>
      <c r="S315" s="66">
        <f>IF(AND(E315&gt;=2,E315&lt;=6,OR(F315=6,F315=7,F315=8),O315&lt;=500),1,0)</f>
        <v/>
      </c>
      <c r="T315" s="178">
        <f>IF(G315=1,Sources!$F$24,IF(G315=2,Sources!$F$25,IF(G315=3,Sources!$F$26,0)))</f>
        <v/>
      </c>
      <c r="U315" s="178">
        <f>T315</f>
        <v/>
      </c>
      <c r="V315" s="66" t="inlineStr">
        <is>
          <t>S01 / S04 / S05</t>
        </is>
      </c>
    </row>
    <row r="316" ht="15" customHeight="1" s="94">
      <c r="A316" s="66" t="inlineStr">
        <is>
          <t>U02398</t>
        </is>
      </c>
      <c r="B316" s="66" t="inlineStr">
        <is>
          <t>O0514</t>
        </is>
      </c>
      <c r="C316" s="66" t="n">
        <v>2021</v>
      </c>
      <c r="D316" s="66" t="n">
        <v>5</v>
      </c>
      <c r="E316" s="66" t="n">
        <v>4</v>
      </c>
      <c r="F316" s="66" t="n">
        <v>9</v>
      </c>
      <c r="G316" s="66" t="n">
        <v>3</v>
      </c>
      <c r="H316" s="66" t="n">
        <v>3</v>
      </c>
      <c r="I316" s="66" t="n">
        <v>0</v>
      </c>
      <c r="J316" s="66" t="n">
        <v>0</v>
      </c>
      <c r="K316" s="66" t="n">
        <v>1</v>
      </c>
      <c r="L316" s="66" t="n">
        <v>0</v>
      </c>
      <c r="M316" s="66" t="n">
        <v>0</v>
      </c>
      <c r="N316" s="66" t="n">
        <v>0</v>
      </c>
      <c r="O316" s="66" t="n">
        <v>362.1</v>
      </c>
      <c r="P316" s="66" t="n">
        <v>19.1</v>
      </c>
      <c r="Q316" s="66" t="n">
        <v>13.770993006</v>
      </c>
      <c r="R316" s="66" t="n">
        <v>51.0400422830001</v>
      </c>
      <c r="S316" s="66">
        <f>IF(AND(E316&gt;=2,E316&lt;=6,OR(F316=6,F316=7,F316=8),O316&lt;=500),1,0)</f>
        <v/>
      </c>
      <c r="T316" s="178">
        <f>IF(G316=1,Sources!$F$24,IF(G316=2,Sources!$F$25,IF(G316=3,Sources!$F$26,0)))</f>
        <v/>
      </c>
      <c r="U316" s="178">
        <f>T316</f>
        <v/>
      </c>
      <c r="V316" s="66" t="inlineStr">
        <is>
          <t>S01 / S04 / S05</t>
        </is>
      </c>
    </row>
    <row r="317" ht="15" customHeight="1" s="94">
      <c r="A317" s="66" t="inlineStr">
        <is>
          <t>U02400</t>
        </is>
      </c>
      <c r="B317" s="66" t="inlineStr">
        <is>
          <t>O1490</t>
        </is>
      </c>
      <c r="C317" s="66" t="n">
        <v>2021</v>
      </c>
      <c r="D317" s="66" t="n">
        <v>4</v>
      </c>
      <c r="E317" s="66" t="n">
        <v>2</v>
      </c>
      <c r="F317" s="66" t="n">
        <v>7</v>
      </c>
      <c r="G317" s="66" t="n">
        <v>3</v>
      </c>
      <c r="H317" s="66" t="n">
        <v>2</v>
      </c>
      <c r="I317" s="66" t="n">
        <v>0</v>
      </c>
      <c r="J317" s="66" t="n">
        <v>0</v>
      </c>
      <c r="K317" s="66" t="n">
        <v>1</v>
      </c>
      <c r="L317" s="66" t="n">
        <v>0</v>
      </c>
      <c r="M317" s="66" t="n">
        <v>0</v>
      </c>
      <c r="N317" s="66" t="n">
        <v>0</v>
      </c>
      <c r="O317" s="66" t="n">
        <v>110.6</v>
      </c>
      <c r="P317" s="66" t="n">
        <v>6.1</v>
      </c>
      <c r="Q317" s="66" t="n">
        <v>12.3705566250001</v>
      </c>
      <c r="R317" s="66" t="n">
        <v>51.3612646440001</v>
      </c>
      <c r="S317" s="66">
        <f>IF(AND(E317&gt;=2,E317&lt;=6,OR(F317=6,F317=7,F317=8),O317&lt;=500),1,0)</f>
        <v/>
      </c>
      <c r="T317" s="178">
        <f>IF(G317=1,Sources!$F$24,IF(G317=2,Sources!$F$25,IF(G317=3,Sources!$F$26,0)))</f>
        <v/>
      </c>
      <c r="U317" s="178">
        <f>T317</f>
        <v/>
      </c>
      <c r="V317" s="66" t="inlineStr">
        <is>
          <t>S01 / S04 / S05</t>
        </is>
      </c>
    </row>
    <row r="318" ht="15" customHeight="1" s="94">
      <c r="A318" s="66" t="inlineStr">
        <is>
          <t>U02410</t>
        </is>
      </c>
      <c r="B318" s="66" t="inlineStr">
        <is>
          <t>O0333</t>
        </is>
      </c>
      <c r="C318" s="66" t="n">
        <v>2021</v>
      </c>
      <c r="D318" s="66" t="n">
        <v>5</v>
      </c>
      <c r="E318" s="66" t="n">
        <v>4</v>
      </c>
      <c r="F318" s="66" t="n">
        <v>18</v>
      </c>
      <c r="G318" s="66" t="n">
        <v>3</v>
      </c>
      <c r="H318" s="66" t="n">
        <v>1</v>
      </c>
      <c r="I318" s="66" t="n">
        <v>0</v>
      </c>
      <c r="J318" s="66" t="n">
        <v>1</v>
      </c>
      <c r="K318" s="66" t="n">
        <v>0</v>
      </c>
      <c r="L318" s="66" t="n">
        <v>0</v>
      </c>
      <c r="M318" s="66" t="n">
        <v>0</v>
      </c>
      <c r="N318" s="66" t="n">
        <v>0</v>
      </c>
      <c r="O318" s="66" t="n">
        <v>238.6</v>
      </c>
      <c r="P318" s="66" t="n">
        <v>6.5</v>
      </c>
      <c r="Q318" s="66" t="n">
        <v>13.7854117200001</v>
      </c>
      <c r="R318" s="66" t="n">
        <v>51.0359347070001</v>
      </c>
      <c r="S318" s="66">
        <f>IF(AND(E318&gt;=2,E318&lt;=6,OR(F318=6,F318=7,F318=8),O318&lt;=500),1,0)</f>
        <v/>
      </c>
      <c r="T318" s="178">
        <f>IF(G318=1,Sources!$F$24,IF(G318=2,Sources!$F$25,IF(G318=3,Sources!$F$26,0)))</f>
        <v/>
      </c>
      <c r="U318" s="178">
        <f>T318</f>
        <v/>
      </c>
      <c r="V318" s="66" t="inlineStr">
        <is>
          <t>S01 / S04 / S05</t>
        </is>
      </c>
    </row>
    <row r="319" ht="15" customHeight="1" s="94">
      <c r="A319" s="66" t="inlineStr">
        <is>
          <t>U02413</t>
        </is>
      </c>
      <c r="B319" s="66" t="inlineStr">
        <is>
          <t>O1439</t>
        </is>
      </c>
      <c r="C319" s="66" t="n">
        <v>2021</v>
      </c>
      <c r="D319" s="66" t="n">
        <v>4</v>
      </c>
      <c r="E319" s="66" t="n">
        <v>6</v>
      </c>
      <c r="F319" s="66" t="n">
        <v>11</v>
      </c>
      <c r="G319" s="66" t="n">
        <v>3</v>
      </c>
      <c r="H319" s="66" t="n">
        <v>6</v>
      </c>
      <c r="I319" s="66" t="n">
        <v>0</v>
      </c>
      <c r="J319" s="66" t="n">
        <v>0</v>
      </c>
      <c r="K319" s="66" t="n">
        <v>1</v>
      </c>
      <c r="L319" s="66" t="n">
        <v>0</v>
      </c>
      <c r="M319" s="66" t="n">
        <v>0</v>
      </c>
      <c r="N319" s="66" t="n">
        <v>0</v>
      </c>
      <c r="O319" s="66" t="n">
        <v>183.4</v>
      </c>
      <c r="P319" s="66" t="n">
        <v>5.8</v>
      </c>
      <c r="Q319" s="66" t="n">
        <v>12.371345073</v>
      </c>
      <c r="R319" s="66" t="n">
        <v>51.3462256410001</v>
      </c>
      <c r="S319" s="66">
        <f>IF(AND(E319&gt;=2,E319&lt;=6,OR(F319=6,F319=7,F319=8),O319&lt;=500),1,0)</f>
        <v/>
      </c>
      <c r="T319" s="178">
        <f>IF(G319=1,Sources!$F$24,IF(G319=2,Sources!$F$25,IF(G319=3,Sources!$F$26,0)))</f>
        <v/>
      </c>
      <c r="U319" s="178">
        <f>T319</f>
        <v/>
      </c>
      <c r="V319" s="66" t="inlineStr">
        <is>
          <t>S01 / S04 / S05</t>
        </is>
      </c>
    </row>
    <row r="320" ht="15" customHeight="1" s="94">
      <c r="A320" s="66" t="inlineStr">
        <is>
          <t>U02432</t>
        </is>
      </c>
      <c r="B320" s="66" t="inlineStr">
        <is>
          <t>O1363</t>
        </is>
      </c>
      <c r="C320" s="66" t="n">
        <v>2021</v>
      </c>
      <c r="D320" s="66" t="n">
        <v>4</v>
      </c>
      <c r="E320" s="66" t="n">
        <v>6</v>
      </c>
      <c r="F320" s="66" t="n">
        <v>11</v>
      </c>
      <c r="G320" s="66" t="n">
        <v>3</v>
      </c>
      <c r="H320" s="66" t="n">
        <v>3</v>
      </c>
      <c r="I320" s="66" t="n">
        <v>0</v>
      </c>
      <c r="J320" s="66" t="n">
        <v>1</v>
      </c>
      <c r="K320" s="66" t="n">
        <v>1</v>
      </c>
      <c r="L320" s="66" t="n">
        <v>0</v>
      </c>
      <c r="M320" s="66" t="n">
        <v>0</v>
      </c>
      <c r="N320" s="66" t="n">
        <v>0</v>
      </c>
      <c r="O320" s="66" t="n">
        <v>469.6</v>
      </c>
      <c r="P320" s="66" t="n">
        <v>4.5</v>
      </c>
      <c r="Q320" s="66" t="n">
        <v>12.389668699</v>
      </c>
      <c r="R320" s="66" t="n">
        <v>51.3215636590001</v>
      </c>
      <c r="S320" s="66">
        <f>IF(AND(E320&gt;=2,E320&lt;=6,OR(F320=6,F320=7,F320=8),O320&lt;=500),1,0)</f>
        <v/>
      </c>
      <c r="T320" s="178">
        <f>IF(G320=1,Sources!$F$24,IF(G320=2,Sources!$F$25,IF(G320=3,Sources!$F$26,0)))</f>
        <v/>
      </c>
      <c r="U320" s="178">
        <f>T320</f>
        <v/>
      </c>
      <c r="V320" s="66" t="inlineStr">
        <is>
          <t>S01 / S04 / S05</t>
        </is>
      </c>
    </row>
    <row r="321" ht="15" customHeight="1" s="94">
      <c r="A321" s="66" t="inlineStr">
        <is>
          <t>U02435</t>
        </is>
      </c>
      <c r="B321" s="66" t="inlineStr">
        <is>
          <t>O0650</t>
        </is>
      </c>
      <c r="C321" s="66" t="n">
        <v>2021</v>
      </c>
      <c r="D321" s="66" t="n">
        <v>5</v>
      </c>
      <c r="E321" s="66" t="n">
        <v>4</v>
      </c>
      <c r="F321" s="66" t="n">
        <v>20</v>
      </c>
      <c r="G321" s="66" t="n">
        <v>3</v>
      </c>
      <c r="H321" s="66" t="n">
        <v>1</v>
      </c>
      <c r="I321" s="66" t="n">
        <v>0</v>
      </c>
      <c r="J321" s="66" t="n">
        <v>1</v>
      </c>
      <c r="K321" s="66" t="n">
        <v>0</v>
      </c>
      <c r="L321" s="66" t="n">
        <v>0</v>
      </c>
      <c r="M321" s="66" t="n">
        <v>0</v>
      </c>
      <c r="N321" s="66" t="n">
        <v>0</v>
      </c>
      <c r="O321" s="66" t="n">
        <v>160.3</v>
      </c>
      <c r="P321" s="66" t="n">
        <v>9.4</v>
      </c>
      <c r="Q321" s="66" t="n">
        <v>13.7864485980001</v>
      </c>
      <c r="R321" s="66" t="n">
        <v>51.028586284</v>
      </c>
      <c r="S321" s="66">
        <f>IF(AND(E321&gt;=2,E321&lt;=6,OR(F321=6,F321=7,F321=8),O321&lt;=500),1,0)</f>
        <v/>
      </c>
      <c r="T321" s="178">
        <f>IF(G321=1,Sources!$F$24,IF(G321=2,Sources!$F$25,IF(G321=3,Sources!$F$26,0)))</f>
        <v/>
      </c>
      <c r="U321" s="178">
        <f>T321</f>
        <v/>
      </c>
      <c r="V321" s="66" t="inlineStr">
        <is>
          <t>S01 / S04 / S05</t>
        </is>
      </c>
    </row>
    <row r="322" ht="15" customHeight="1" s="94">
      <c r="A322" s="66" t="inlineStr">
        <is>
          <t>U02437</t>
        </is>
      </c>
      <c r="B322" s="66" t="inlineStr">
        <is>
          <t>O1791</t>
        </is>
      </c>
      <c r="C322" s="66" t="n">
        <v>2021</v>
      </c>
      <c r="D322" s="66" t="n">
        <v>4</v>
      </c>
      <c r="E322" s="66" t="n">
        <v>4</v>
      </c>
      <c r="F322" s="66" t="n">
        <v>16</v>
      </c>
      <c r="G322" s="66" t="n">
        <v>3</v>
      </c>
      <c r="H322" s="66" t="n">
        <v>3</v>
      </c>
      <c r="I322" s="66" t="n">
        <v>0</v>
      </c>
      <c r="J322" s="66" t="n">
        <v>0</v>
      </c>
      <c r="K322" s="66" t="n">
        <v>1</v>
      </c>
      <c r="L322" s="66" t="n">
        <v>0</v>
      </c>
      <c r="M322" s="66" t="n">
        <v>0</v>
      </c>
      <c r="N322" s="66" t="n">
        <v>0</v>
      </c>
      <c r="O322" s="66" t="n">
        <v>64.7</v>
      </c>
      <c r="P322" s="66" t="n">
        <v>1</v>
      </c>
      <c r="Q322" s="66" t="n">
        <v>12.408661937</v>
      </c>
      <c r="R322" s="66" t="n">
        <v>51.359997584</v>
      </c>
      <c r="S322" s="66">
        <f>IF(AND(E322&gt;=2,E322&lt;=6,OR(F322=6,F322=7,F322=8),O322&lt;=500),1,0)</f>
        <v/>
      </c>
      <c r="T322" s="178">
        <f>IF(G322=1,Sources!$F$24,IF(G322=2,Sources!$F$25,IF(G322=3,Sources!$F$26,0)))</f>
        <v/>
      </c>
      <c r="U322" s="178">
        <f>T322</f>
        <v/>
      </c>
      <c r="V322" s="66" t="inlineStr">
        <is>
          <t>S01 / S04 / S05</t>
        </is>
      </c>
    </row>
    <row r="323" ht="15" customHeight="1" s="94">
      <c r="A323" s="66" t="inlineStr">
        <is>
          <t>U02444</t>
        </is>
      </c>
      <c r="B323" s="66" t="inlineStr">
        <is>
          <t>O1777</t>
        </is>
      </c>
      <c r="C323" s="66" t="n">
        <v>2021</v>
      </c>
      <c r="D323" s="66" t="n">
        <v>4</v>
      </c>
      <c r="E323" s="66" t="n">
        <v>5</v>
      </c>
      <c r="F323" s="66" t="n">
        <v>18</v>
      </c>
      <c r="G323" s="66" t="n">
        <v>3</v>
      </c>
      <c r="H323" s="66" t="n">
        <v>2</v>
      </c>
      <c r="I323" s="66" t="n">
        <v>0</v>
      </c>
      <c r="J323" s="66" t="n">
        <v>1</v>
      </c>
      <c r="K323" s="66" t="n">
        <v>1</v>
      </c>
      <c r="L323" s="66" t="n">
        <v>0</v>
      </c>
      <c r="M323" s="66" t="n">
        <v>0</v>
      </c>
      <c r="N323" s="66" t="n">
        <v>0</v>
      </c>
      <c r="O323" s="66" t="n">
        <v>359.5</v>
      </c>
      <c r="P323" s="66" t="n">
        <v>7.4</v>
      </c>
      <c r="Q323" s="66" t="n">
        <v>12.4059385090001</v>
      </c>
      <c r="R323" s="66" t="n">
        <v>51.3455295480001</v>
      </c>
      <c r="S323" s="66">
        <f>IF(AND(E323&gt;=2,E323&lt;=6,OR(F323=6,F323=7,F323=8),O323&lt;=500),1,0)</f>
        <v/>
      </c>
      <c r="T323" s="178">
        <f>IF(G323=1,Sources!$F$24,IF(G323=2,Sources!$F$25,IF(G323=3,Sources!$F$26,0)))</f>
        <v/>
      </c>
      <c r="U323" s="178">
        <f>T323</f>
        <v/>
      </c>
      <c r="V323" s="66" t="inlineStr">
        <is>
          <t>S01 / S04 / S05</t>
        </is>
      </c>
    </row>
    <row r="324" ht="15" customHeight="1" s="94">
      <c r="A324" s="66" t="inlineStr">
        <is>
          <t>U02445</t>
        </is>
      </c>
      <c r="B324" s="66" t="inlineStr">
        <is>
          <t>O0601</t>
        </is>
      </c>
      <c r="C324" s="66" t="n">
        <v>2021</v>
      </c>
      <c r="D324" s="66" t="n">
        <v>2</v>
      </c>
      <c r="E324" s="66" t="n">
        <v>4</v>
      </c>
      <c r="F324" s="66" t="n">
        <v>13</v>
      </c>
      <c r="G324" s="66" t="n">
        <v>3</v>
      </c>
      <c r="H324" s="66" t="n">
        <v>4</v>
      </c>
      <c r="I324" s="66" t="n">
        <v>1</v>
      </c>
      <c r="J324" s="66" t="n">
        <v>1</v>
      </c>
      <c r="K324" s="66" t="n">
        <v>0</v>
      </c>
      <c r="L324" s="66" t="n">
        <v>0</v>
      </c>
      <c r="M324" s="66" t="n">
        <v>0</v>
      </c>
      <c r="N324" s="66" t="n">
        <v>0</v>
      </c>
      <c r="O324" s="66" t="n">
        <v>68.7</v>
      </c>
      <c r="P324" s="66" t="n">
        <v>10.4</v>
      </c>
      <c r="Q324" s="66" t="n">
        <v>13.719991523</v>
      </c>
      <c r="R324" s="66" t="n">
        <v>51.054801045</v>
      </c>
      <c r="S324" s="66">
        <f>IF(AND(E324&gt;=2,E324&lt;=6,OR(F324=6,F324=7,F324=8),O324&lt;=500),1,0)</f>
        <v/>
      </c>
      <c r="T324" s="178">
        <f>IF(G324=1,Sources!$F$24,IF(G324=2,Sources!$F$25,IF(G324=3,Sources!$F$26,0)))</f>
        <v/>
      </c>
      <c r="U324" s="178">
        <f>T324</f>
        <v/>
      </c>
      <c r="V324" s="66" t="inlineStr">
        <is>
          <t>S01 / S04 / S05</t>
        </is>
      </c>
    </row>
    <row r="325" ht="15" customHeight="1" s="94">
      <c r="A325" s="66" t="inlineStr">
        <is>
          <t>U02457</t>
        </is>
      </c>
      <c r="B325" s="66" t="inlineStr">
        <is>
          <t>O1329</t>
        </is>
      </c>
      <c r="C325" s="66" t="n">
        <v>2021</v>
      </c>
      <c r="D325" s="66" t="n">
        <v>2</v>
      </c>
      <c r="E325" s="66" t="n">
        <v>5</v>
      </c>
      <c r="F325" s="66" t="n">
        <v>5</v>
      </c>
      <c r="G325" s="66" t="n">
        <v>3</v>
      </c>
      <c r="H325" s="66" t="n">
        <v>6</v>
      </c>
      <c r="I325" s="66" t="n">
        <v>0</v>
      </c>
      <c r="J325" s="66" t="n">
        <v>0</v>
      </c>
      <c r="K325" s="66" t="n">
        <v>1</v>
      </c>
      <c r="L325" s="66" t="n">
        <v>0</v>
      </c>
      <c r="M325" s="66" t="n">
        <v>0</v>
      </c>
      <c r="N325" s="66" t="n">
        <v>0</v>
      </c>
      <c r="O325" s="66" t="n">
        <v>143.2</v>
      </c>
      <c r="P325" s="66" t="n">
        <v>1.9</v>
      </c>
      <c r="Q325" s="66" t="n">
        <v>12.3652750410001</v>
      </c>
      <c r="R325" s="66" t="n">
        <v>51.362466059</v>
      </c>
      <c r="S325" s="66">
        <f>IF(AND(E325&gt;=2,E325&lt;=6,OR(F325=6,F325=7,F325=8),O325&lt;=500),1,0)</f>
        <v/>
      </c>
      <c r="T325" s="178">
        <f>IF(G325=1,Sources!$F$24,IF(G325=2,Sources!$F$25,IF(G325=3,Sources!$F$26,0)))</f>
        <v/>
      </c>
      <c r="U325" s="178">
        <f>T325</f>
        <v/>
      </c>
      <c r="V325" s="66" t="inlineStr">
        <is>
          <t>S01 / S04 / S05</t>
        </is>
      </c>
    </row>
    <row r="326" ht="15" customHeight="1" s="94">
      <c r="A326" s="66" t="inlineStr">
        <is>
          <t>U02463</t>
        </is>
      </c>
      <c r="B326" s="66" t="inlineStr">
        <is>
          <t>O0887</t>
        </is>
      </c>
      <c r="C326" s="66" t="n">
        <v>2021</v>
      </c>
      <c r="D326" s="66" t="n">
        <v>3</v>
      </c>
      <c r="E326" s="66" t="n">
        <v>1</v>
      </c>
      <c r="F326" s="66" t="n">
        <v>10</v>
      </c>
      <c r="G326" s="66" t="n">
        <v>3</v>
      </c>
      <c r="H326" s="66" t="n">
        <v>2</v>
      </c>
      <c r="I326" s="66" t="n">
        <v>1</v>
      </c>
      <c r="J326" s="66" t="n">
        <v>0</v>
      </c>
      <c r="K326" s="66" t="n">
        <v>1</v>
      </c>
      <c r="L326" s="66" t="n">
        <v>0</v>
      </c>
      <c r="M326" s="66" t="n">
        <v>0</v>
      </c>
      <c r="N326" s="66" t="n">
        <v>0</v>
      </c>
      <c r="O326" s="66" t="n">
        <v>220.8</v>
      </c>
      <c r="P326" s="66" t="n">
        <v>9.6</v>
      </c>
      <c r="Q326" s="66" t="n">
        <v>13.779853169</v>
      </c>
      <c r="R326" s="66" t="n">
        <v>51.0442443900001</v>
      </c>
      <c r="S326" s="66">
        <f>IF(AND(E326&gt;=2,E326&lt;=6,OR(F326=6,F326=7,F326=8),O326&lt;=500),1,0)</f>
        <v/>
      </c>
      <c r="T326" s="178">
        <f>IF(G326=1,Sources!$F$24,IF(G326=2,Sources!$F$25,IF(G326=3,Sources!$F$26,0)))</f>
        <v/>
      </c>
      <c r="U326" s="178">
        <f>T326</f>
        <v/>
      </c>
      <c r="V326" s="66" t="inlineStr">
        <is>
          <t>S01 / S04 / S05</t>
        </is>
      </c>
    </row>
    <row r="327" ht="15" customHeight="1" s="94">
      <c r="A327" s="66" t="inlineStr">
        <is>
          <t>U02483</t>
        </is>
      </c>
      <c r="B327" s="66" t="inlineStr">
        <is>
          <t>O0966</t>
        </is>
      </c>
      <c r="C327" s="66" t="n">
        <v>2021</v>
      </c>
      <c r="D327" s="66" t="n">
        <v>5</v>
      </c>
      <c r="E327" s="66" t="n">
        <v>4</v>
      </c>
      <c r="F327" s="66" t="n">
        <v>12</v>
      </c>
      <c r="G327" s="66" t="n">
        <v>3</v>
      </c>
      <c r="H327" s="66" t="n">
        <v>4</v>
      </c>
      <c r="I327" s="66" t="n">
        <v>1</v>
      </c>
      <c r="J327" s="66" t="n">
        <v>0</v>
      </c>
      <c r="K327" s="66" t="n">
        <v>1</v>
      </c>
      <c r="L327" s="66" t="n">
        <v>0</v>
      </c>
      <c r="M327" s="66" t="n">
        <v>0</v>
      </c>
      <c r="N327" s="66" t="n">
        <v>0</v>
      </c>
      <c r="O327" s="66" t="n">
        <v>56.9</v>
      </c>
      <c r="P327" s="66" t="n">
        <v>4.8</v>
      </c>
      <c r="Q327" s="66" t="n">
        <v>13.7570850920001</v>
      </c>
      <c r="R327" s="66" t="n">
        <v>51.0497619620001</v>
      </c>
      <c r="S327" s="66">
        <f>IF(AND(E327&gt;=2,E327&lt;=6,OR(F327=6,F327=7,F327=8),O327&lt;=500),1,0)</f>
        <v/>
      </c>
      <c r="T327" s="178">
        <f>IF(G327=1,Sources!$F$24,IF(G327=2,Sources!$F$25,IF(G327=3,Sources!$F$26,0)))</f>
        <v/>
      </c>
      <c r="U327" s="178">
        <f>T327</f>
        <v/>
      </c>
      <c r="V327" s="66" t="inlineStr">
        <is>
          <t>S01 / S04 / S05</t>
        </is>
      </c>
    </row>
    <row r="328" ht="15" customHeight="1" s="94">
      <c r="A328" s="66" t="inlineStr">
        <is>
          <t>U02488</t>
        </is>
      </c>
      <c r="B328" s="66" t="inlineStr">
        <is>
          <t>O1556</t>
        </is>
      </c>
      <c r="C328" s="66" t="n">
        <v>2021</v>
      </c>
      <c r="D328" s="66" t="n">
        <v>3</v>
      </c>
      <c r="E328" s="66" t="n">
        <v>2</v>
      </c>
      <c r="F328" s="66" t="n">
        <v>19</v>
      </c>
      <c r="G328" s="66" t="n">
        <v>3</v>
      </c>
      <c r="H328" s="66" t="n">
        <v>3</v>
      </c>
      <c r="I328" s="66" t="n">
        <v>0</v>
      </c>
      <c r="J328" s="66" t="n">
        <v>1</v>
      </c>
      <c r="K328" s="66" t="n">
        <v>1</v>
      </c>
      <c r="L328" s="66" t="n">
        <v>0</v>
      </c>
      <c r="M328" s="66" t="n">
        <v>0</v>
      </c>
      <c r="N328" s="66" t="n">
        <v>0</v>
      </c>
      <c r="O328" s="66" t="n">
        <v>148.5</v>
      </c>
      <c r="P328" s="66" t="n">
        <v>24.5</v>
      </c>
      <c r="Q328" s="66" t="n">
        <v>12.376757974</v>
      </c>
      <c r="R328" s="66" t="n">
        <v>51.320724458</v>
      </c>
      <c r="S328" s="66">
        <f>IF(AND(E328&gt;=2,E328&lt;=6,OR(F328=6,F328=7,F328=8),O328&lt;=500),1,0)</f>
        <v/>
      </c>
      <c r="T328" s="178">
        <f>IF(G328=1,Sources!$F$24,IF(G328=2,Sources!$F$25,IF(G328=3,Sources!$F$26,0)))</f>
        <v/>
      </c>
      <c r="U328" s="178">
        <f>T328</f>
        <v/>
      </c>
      <c r="V328" s="66" t="inlineStr">
        <is>
          <t>S01 / S04 / S05</t>
        </is>
      </c>
    </row>
    <row r="329" ht="15" customHeight="1" s="94">
      <c r="A329" s="66" t="inlineStr">
        <is>
          <t>U02518</t>
        </is>
      </c>
      <c r="B329" s="66" t="inlineStr">
        <is>
          <t>O0052</t>
        </is>
      </c>
      <c r="C329" s="66" t="n">
        <v>2021</v>
      </c>
      <c r="D329" s="66" t="n">
        <v>3</v>
      </c>
      <c r="E329" s="66" t="n">
        <v>7</v>
      </c>
      <c r="F329" s="66" t="n">
        <v>10</v>
      </c>
      <c r="G329" s="66" t="n">
        <v>2</v>
      </c>
      <c r="H329" s="66" t="n">
        <v>2</v>
      </c>
      <c r="I329" s="66" t="n">
        <v>0</v>
      </c>
      <c r="J329" s="66" t="n">
        <v>0</v>
      </c>
      <c r="K329" s="66" t="n">
        <v>1</v>
      </c>
      <c r="L329" s="66" t="n">
        <v>1</v>
      </c>
      <c r="M329" s="66" t="n">
        <v>0</v>
      </c>
      <c r="N329" s="66" t="n">
        <v>0</v>
      </c>
      <c r="O329" s="66" t="n">
        <v>465.5</v>
      </c>
      <c r="P329" s="66" t="n">
        <v>11.3</v>
      </c>
      <c r="Q329" s="66" t="n">
        <v>14.4423808340001</v>
      </c>
      <c r="R329" s="66" t="n">
        <v>51.1862815870001</v>
      </c>
      <c r="S329" s="66">
        <f>IF(AND(E329&gt;=2,E329&lt;=6,OR(F329=6,F329=7,F329=8),O329&lt;=500),1,0)</f>
        <v/>
      </c>
      <c r="T329" s="178">
        <f>IF(G329=1,Sources!$F$24,IF(G329=2,Sources!$F$25,IF(G329=3,Sources!$F$26,0)))</f>
        <v/>
      </c>
      <c r="U329" s="178">
        <f>T329</f>
        <v/>
      </c>
      <c r="V329" s="66" t="inlineStr">
        <is>
          <t>S01 / S04 / S05</t>
        </is>
      </c>
    </row>
    <row r="330" ht="15" customHeight="1" s="94">
      <c r="A330" s="66" t="inlineStr">
        <is>
          <t>U02537</t>
        </is>
      </c>
      <c r="B330" s="66" t="inlineStr">
        <is>
          <t>O0715</t>
        </is>
      </c>
      <c r="C330" s="66" t="n">
        <v>2021</v>
      </c>
      <c r="D330" s="66" t="n">
        <v>2</v>
      </c>
      <c r="E330" s="66" t="n">
        <v>5</v>
      </c>
      <c r="F330" s="66" t="n">
        <v>6</v>
      </c>
      <c r="G330" s="66" t="n">
        <v>2</v>
      </c>
      <c r="H330" s="66" t="n">
        <v>4</v>
      </c>
      <c r="I330" s="66" t="n">
        <v>1</v>
      </c>
      <c r="J330" s="66" t="n">
        <v>0</v>
      </c>
      <c r="K330" s="66" t="n">
        <v>1</v>
      </c>
      <c r="L330" s="66" t="n">
        <v>0</v>
      </c>
      <c r="M330" s="66" t="n">
        <v>0</v>
      </c>
      <c r="N330" s="66" t="n">
        <v>0</v>
      </c>
      <c r="O330" s="66" t="n">
        <v>405.9</v>
      </c>
      <c r="P330" s="66" t="n">
        <v>17.4</v>
      </c>
      <c r="Q330" s="66" t="n">
        <v>13.8051342250001</v>
      </c>
      <c r="R330" s="66" t="n">
        <v>51.0326291150001</v>
      </c>
      <c r="S330" s="66">
        <f>IF(AND(E330&gt;=2,E330&lt;=6,OR(F330=6,F330=7,F330=8),O330&lt;=500),1,0)</f>
        <v/>
      </c>
      <c r="T330" s="178">
        <f>IF(G330=1,Sources!$F$24,IF(G330=2,Sources!$F$25,IF(G330=3,Sources!$F$26,0)))</f>
        <v/>
      </c>
      <c r="U330" s="178">
        <f>T330</f>
        <v/>
      </c>
      <c r="V330" s="66" t="inlineStr">
        <is>
          <t>S01 / S04 / S05</t>
        </is>
      </c>
    </row>
    <row r="331" ht="15" customHeight="1" s="94">
      <c r="A331" s="66" t="inlineStr">
        <is>
          <t>U02538</t>
        </is>
      </c>
      <c r="B331" s="66" t="inlineStr">
        <is>
          <t>O0968</t>
        </is>
      </c>
      <c r="C331" s="66" t="n">
        <v>2021</v>
      </c>
      <c r="D331" s="66" t="n">
        <v>5</v>
      </c>
      <c r="E331" s="66" t="n">
        <v>6</v>
      </c>
      <c r="F331" s="66" t="n">
        <v>7</v>
      </c>
      <c r="G331" s="66" t="n">
        <v>3</v>
      </c>
      <c r="H331" s="66" t="n">
        <v>3</v>
      </c>
      <c r="I331" s="66" t="n">
        <v>0</v>
      </c>
      <c r="J331" s="66" t="n">
        <v>0</v>
      </c>
      <c r="K331" s="66" t="n">
        <v>1</v>
      </c>
      <c r="L331" s="66" t="n">
        <v>0</v>
      </c>
      <c r="M331" s="66" t="n">
        <v>0</v>
      </c>
      <c r="N331" s="66" t="n">
        <v>0</v>
      </c>
      <c r="O331" s="66" t="n">
        <v>154.7</v>
      </c>
      <c r="P331" s="66" t="n">
        <v>2.1</v>
      </c>
      <c r="Q331" s="66" t="n">
        <v>13.7577992490001</v>
      </c>
      <c r="R331" s="66" t="n">
        <v>51.0514559530001</v>
      </c>
      <c r="S331" s="66">
        <f>IF(AND(E331&gt;=2,E331&lt;=6,OR(F331=6,F331=7,F331=8),O331&lt;=500),1,0)</f>
        <v/>
      </c>
      <c r="T331" s="178">
        <f>IF(G331=1,Sources!$F$24,IF(G331=2,Sources!$F$25,IF(G331=3,Sources!$F$26,0)))</f>
        <v/>
      </c>
      <c r="U331" s="178">
        <f>T331</f>
        <v/>
      </c>
      <c r="V331" s="66" t="inlineStr">
        <is>
          <t>S01 / S04 / S05</t>
        </is>
      </c>
    </row>
    <row r="332" ht="15" customHeight="1" s="94">
      <c r="A332" s="66" t="inlineStr">
        <is>
          <t>U02550</t>
        </is>
      </c>
      <c r="B332" s="66" t="inlineStr">
        <is>
          <t>O1505</t>
        </is>
      </c>
      <c r="C332" s="66" t="n">
        <v>2021</v>
      </c>
      <c r="D332" s="66" t="n">
        <v>1</v>
      </c>
      <c r="E332" s="66" t="n">
        <v>4</v>
      </c>
      <c r="F332" s="66" t="n">
        <v>12</v>
      </c>
      <c r="G332" s="66" t="n">
        <v>3</v>
      </c>
      <c r="H332" s="66" t="n">
        <v>1</v>
      </c>
      <c r="I332" s="66" t="n">
        <v>0</v>
      </c>
      <c r="J332" s="66" t="n">
        <v>0</v>
      </c>
      <c r="K332" s="66" t="n">
        <v>1</v>
      </c>
      <c r="L332" s="66" t="n">
        <v>0</v>
      </c>
      <c r="M332" s="66" t="n">
        <v>0</v>
      </c>
      <c r="N332" s="66" t="n">
        <v>0</v>
      </c>
      <c r="O332" s="66" t="n">
        <v>454.9</v>
      </c>
      <c r="P332" s="66" t="n">
        <v>17.1</v>
      </c>
      <c r="Q332" s="66" t="n">
        <v>12.3629394490001</v>
      </c>
      <c r="R332" s="66" t="n">
        <v>51.3304677680001</v>
      </c>
      <c r="S332" s="66">
        <f>IF(AND(E332&gt;=2,E332&lt;=6,OR(F332=6,F332=7,F332=8),O332&lt;=500),1,0)</f>
        <v/>
      </c>
      <c r="T332" s="178">
        <f>IF(G332=1,Sources!$F$24,IF(G332=2,Sources!$F$25,IF(G332=3,Sources!$F$26,0)))</f>
        <v/>
      </c>
      <c r="U332" s="178">
        <f>T332</f>
        <v/>
      </c>
      <c r="V332" s="66" t="inlineStr">
        <is>
          <t>S01 / S04 / S05</t>
        </is>
      </c>
    </row>
    <row r="333" ht="15" customHeight="1" s="94">
      <c r="A333" s="66" t="inlineStr">
        <is>
          <t>U02571</t>
        </is>
      </c>
      <c r="B333" s="66" t="inlineStr">
        <is>
          <t>O0251</t>
        </is>
      </c>
      <c r="C333" s="66" t="n">
        <v>2021</v>
      </c>
      <c r="D333" s="66" t="n">
        <v>5</v>
      </c>
      <c r="E333" s="66" t="n">
        <v>4</v>
      </c>
      <c r="F333" s="66" t="n">
        <v>18</v>
      </c>
      <c r="G333" s="66" t="n">
        <v>3</v>
      </c>
      <c r="H333" s="66" t="n">
        <v>6</v>
      </c>
      <c r="I333" s="66" t="n">
        <v>0</v>
      </c>
      <c r="J333" s="66" t="n">
        <v>0</v>
      </c>
      <c r="K333" s="66" t="n">
        <v>1</v>
      </c>
      <c r="L333" s="66" t="n">
        <v>0</v>
      </c>
      <c r="M333" s="66" t="n">
        <v>0</v>
      </c>
      <c r="N333" s="66" t="n">
        <v>0</v>
      </c>
      <c r="O333" s="66" t="n">
        <v>184.1</v>
      </c>
      <c r="P333" s="66" t="n">
        <v>16.9</v>
      </c>
      <c r="Q333" s="66" t="n">
        <v>12.8976598740001</v>
      </c>
      <c r="R333" s="66" t="n">
        <v>50.8052054830001</v>
      </c>
      <c r="S333" s="66">
        <f>IF(AND(E333&gt;=2,E333&lt;=6,OR(F333=6,F333=7,F333=8),O333&lt;=500),1,0)</f>
        <v/>
      </c>
      <c r="T333" s="178">
        <f>IF(G333=1,Sources!$F$24,IF(G333=2,Sources!$F$25,IF(G333=3,Sources!$F$26,0)))</f>
        <v/>
      </c>
      <c r="U333" s="178">
        <f>T333</f>
        <v/>
      </c>
      <c r="V333" s="66" t="inlineStr">
        <is>
          <t>S01 / S04 / S05</t>
        </is>
      </c>
    </row>
    <row r="334" ht="15" customHeight="1" s="94">
      <c r="A334" s="66" t="inlineStr">
        <is>
          <t>U02576</t>
        </is>
      </c>
      <c r="B334" s="66" t="inlineStr">
        <is>
          <t>O1815</t>
        </is>
      </c>
      <c r="C334" s="66" t="n">
        <v>2021</v>
      </c>
      <c r="D334" s="66" t="n">
        <v>2</v>
      </c>
      <c r="E334" s="66" t="n">
        <v>2</v>
      </c>
      <c r="F334" s="66" t="n">
        <v>11</v>
      </c>
      <c r="G334" s="66" t="n">
        <v>3</v>
      </c>
      <c r="H334" s="66" t="n">
        <v>3</v>
      </c>
      <c r="I334" s="66" t="n">
        <v>0</v>
      </c>
      <c r="J334" s="66" t="n">
        <v>0</v>
      </c>
      <c r="K334" s="66" t="n">
        <v>1</v>
      </c>
      <c r="L334" s="66" t="n">
        <v>0</v>
      </c>
      <c r="M334" s="66" t="n">
        <v>0</v>
      </c>
      <c r="N334" s="66" t="n">
        <v>0</v>
      </c>
      <c r="O334" s="66" t="n">
        <v>211.5</v>
      </c>
      <c r="P334" s="66" t="n">
        <v>9</v>
      </c>
      <c r="Q334" s="66" t="n">
        <v>12.3569952290001</v>
      </c>
      <c r="R334" s="66" t="n">
        <v>51.3361219280001</v>
      </c>
      <c r="S334" s="66">
        <f>IF(AND(E334&gt;=2,E334&lt;=6,OR(F334=6,F334=7,F334=8),O334&lt;=500),1,0)</f>
        <v/>
      </c>
      <c r="T334" s="178">
        <f>IF(G334=1,Sources!$F$24,IF(G334=2,Sources!$F$25,IF(G334=3,Sources!$F$26,0)))</f>
        <v/>
      </c>
      <c r="U334" s="178">
        <f>T334</f>
        <v/>
      </c>
      <c r="V334" s="66" t="inlineStr">
        <is>
          <t>S01 / S04 / S05</t>
        </is>
      </c>
    </row>
    <row r="335" ht="15" customHeight="1" s="94">
      <c r="A335" s="66" t="inlineStr">
        <is>
          <t>U02580</t>
        </is>
      </c>
      <c r="B335" s="66" t="inlineStr">
        <is>
          <t>O0333</t>
        </is>
      </c>
      <c r="C335" s="66" t="n">
        <v>2021</v>
      </c>
      <c r="D335" s="66" t="n">
        <v>3</v>
      </c>
      <c r="E335" s="66" t="n">
        <v>4</v>
      </c>
      <c r="F335" s="66" t="n">
        <v>8</v>
      </c>
      <c r="G335" s="66" t="n">
        <v>3</v>
      </c>
      <c r="H335" s="66" t="n">
        <v>3</v>
      </c>
      <c r="I335" s="66" t="n">
        <v>0</v>
      </c>
      <c r="J335" s="66" t="n">
        <v>1</v>
      </c>
      <c r="K335" s="66" t="n">
        <v>1</v>
      </c>
      <c r="L335" s="66" t="n">
        <v>0</v>
      </c>
      <c r="M335" s="66" t="n">
        <v>0</v>
      </c>
      <c r="N335" s="66" t="n">
        <v>0</v>
      </c>
      <c r="O335" s="66" t="n">
        <v>234.7</v>
      </c>
      <c r="P335" s="66" t="n">
        <v>0.3</v>
      </c>
      <c r="Q335" s="66" t="n">
        <v>13.785324733</v>
      </c>
      <c r="R335" s="66" t="n">
        <v>51.035947751</v>
      </c>
      <c r="S335" s="66">
        <f>IF(AND(E335&gt;=2,E335&lt;=6,OR(F335=6,F335=7,F335=8),O335&lt;=500),1,0)</f>
        <v/>
      </c>
      <c r="T335" s="178">
        <f>IF(G335=1,Sources!$F$24,IF(G335=2,Sources!$F$25,IF(G335=3,Sources!$F$26,0)))</f>
        <v/>
      </c>
      <c r="U335" s="178">
        <f>T335</f>
        <v/>
      </c>
      <c r="V335" s="66" t="inlineStr">
        <is>
          <t>S01 / S04 / S05</t>
        </is>
      </c>
    </row>
    <row r="336" ht="15" customHeight="1" s="94">
      <c r="A336" s="66" t="inlineStr">
        <is>
          <t>U02589</t>
        </is>
      </c>
      <c r="B336" s="66" t="inlineStr">
        <is>
          <t>O0731</t>
        </is>
      </c>
      <c r="C336" s="66" t="n">
        <v>2021</v>
      </c>
      <c r="D336" s="66" t="n">
        <v>3</v>
      </c>
      <c r="E336" s="66" t="n">
        <v>5</v>
      </c>
      <c r="F336" s="66" t="n">
        <v>10</v>
      </c>
      <c r="G336" s="66" t="n">
        <v>3</v>
      </c>
      <c r="H336" s="66" t="n">
        <v>1</v>
      </c>
      <c r="I336" s="66" t="n">
        <v>0</v>
      </c>
      <c r="J336" s="66" t="n">
        <v>1</v>
      </c>
      <c r="K336" s="66" t="n">
        <v>0</v>
      </c>
      <c r="L336" s="66" t="n">
        <v>0</v>
      </c>
      <c r="M336" s="66" t="n">
        <v>0</v>
      </c>
      <c r="N336" s="66" t="n">
        <v>0</v>
      </c>
      <c r="O336" s="66" t="n">
        <v>121.3</v>
      </c>
      <c r="P336" s="66" t="n">
        <v>23.4</v>
      </c>
      <c r="Q336" s="66" t="n">
        <v>13.765799671</v>
      </c>
      <c r="R336" s="66" t="n">
        <v>51.0731580340001</v>
      </c>
      <c r="S336" s="66">
        <f>IF(AND(E336&gt;=2,E336&lt;=6,OR(F336=6,F336=7,F336=8),O336&lt;=500),1,0)</f>
        <v/>
      </c>
      <c r="T336" s="178">
        <f>IF(G336=1,Sources!$F$24,IF(G336=2,Sources!$F$25,IF(G336=3,Sources!$F$26,0)))</f>
        <v/>
      </c>
      <c r="U336" s="178">
        <f>T336</f>
        <v/>
      </c>
      <c r="V336" s="66" t="inlineStr">
        <is>
          <t>S01 / S04 / S05</t>
        </is>
      </c>
    </row>
    <row r="337" ht="15" customHeight="1" s="94">
      <c r="A337" s="66" t="inlineStr">
        <is>
          <t>U02596</t>
        </is>
      </c>
      <c r="B337" s="66" t="inlineStr">
        <is>
          <t>O0969</t>
        </is>
      </c>
      <c r="C337" s="66" t="n">
        <v>2021</v>
      </c>
      <c r="D337" s="66" t="n">
        <v>3</v>
      </c>
      <c r="E337" s="66" t="n">
        <v>2</v>
      </c>
      <c r="F337" s="66" t="n">
        <v>16</v>
      </c>
      <c r="G337" s="66" t="n">
        <v>3</v>
      </c>
      <c r="H337" s="66" t="n">
        <v>3</v>
      </c>
      <c r="I337" s="66" t="n">
        <v>0</v>
      </c>
      <c r="J337" s="66" t="n">
        <v>1</v>
      </c>
      <c r="K337" s="66" t="n">
        <v>1</v>
      </c>
      <c r="L337" s="66" t="n">
        <v>0</v>
      </c>
      <c r="M337" s="66" t="n">
        <v>0</v>
      </c>
      <c r="N337" s="66" t="n">
        <v>0</v>
      </c>
      <c r="O337" s="66" t="n">
        <v>240.4</v>
      </c>
      <c r="P337" s="66" t="n">
        <v>3.8</v>
      </c>
      <c r="Q337" s="66" t="n">
        <v>13.7579649460001</v>
      </c>
      <c r="R337" s="66" t="n">
        <v>51.0522594450001</v>
      </c>
      <c r="S337" s="66">
        <f>IF(AND(E337&gt;=2,E337&lt;=6,OR(F337=6,F337=7,F337=8),O337&lt;=500),1,0)</f>
        <v/>
      </c>
      <c r="T337" s="178">
        <f>IF(G337=1,Sources!$F$24,IF(G337=2,Sources!$F$25,IF(G337=3,Sources!$F$26,0)))</f>
        <v/>
      </c>
      <c r="U337" s="178">
        <f>T337</f>
        <v/>
      </c>
      <c r="V337" s="66" t="inlineStr">
        <is>
          <t>S01 / S04 / S05</t>
        </is>
      </c>
    </row>
    <row r="338" ht="15" customHeight="1" s="94">
      <c r="A338" s="66" t="inlineStr">
        <is>
          <t>U02600</t>
        </is>
      </c>
      <c r="B338" s="66" t="inlineStr">
        <is>
          <t>O0143</t>
        </is>
      </c>
      <c r="C338" s="66" t="n">
        <v>2021</v>
      </c>
      <c r="D338" s="66" t="n">
        <v>3</v>
      </c>
      <c r="E338" s="66" t="n">
        <v>6</v>
      </c>
      <c r="F338" s="66" t="n">
        <v>10</v>
      </c>
      <c r="G338" s="66" t="n">
        <v>3</v>
      </c>
      <c r="H338" s="66" t="n">
        <v>7</v>
      </c>
      <c r="I338" s="66" t="n">
        <v>0</v>
      </c>
      <c r="J338" s="66" t="n">
        <v>0</v>
      </c>
      <c r="K338" s="66" t="n">
        <v>1</v>
      </c>
      <c r="L338" s="66" t="n">
        <v>0</v>
      </c>
      <c r="M338" s="66" t="n">
        <v>0</v>
      </c>
      <c r="N338" s="66" t="n">
        <v>0</v>
      </c>
      <c r="O338" s="66" t="n">
        <v>282</v>
      </c>
      <c r="P338" s="66" t="n">
        <v>15.6</v>
      </c>
      <c r="Q338" s="66" t="n">
        <v>12.9017072720001</v>
      </c>
      <c r="R338" s="66" t="n">
        <v>50.8321127360001</v>
      </c>
      <c r="S338" s="66">
        <f>IF(AND(E338&gt;=2,E338&lt;=6,OR(F338=6,F338=7,F338=8),O338&lt;=500),1,0)</f>
        <v/>
      </c>
      <c r="T338" s="178">
        <f>IF(G338=1,Sources!$F$24,IF(G338=2,Sources!$F$25,IF(G338=3,Sources!$F$26,0)))</f>
        <v/>
      </c>
      <c r="U338" s="178">
        <f>T338</f>
        <v/>
      </c>
      <c r="V338" s="66" t="inlineStr">
        <is>
          <t>S01 / S04 / S05</t>
        </is>
      </c>
    </row>
    <row r="339" ht="15" customHeight="1" s="94">
      <c r="A339" s="66" t="inlineStr">
        <is>
          <t>U02612</t>
        </is>
      </c>
      <c r="B339" s="66" t="inlineStr">
        <is>
          <t>O1545</t>
        </is>
      </c>
      <c r="C339" s="66" t="n">
        <v>2021</v>
      </c>
      <c r="D339" s="66" t="n">
        <v>4</v>
      </c>
      <c r="E339" s="66" t="n">
        <v>7</v>
      </c>
      <c r="F339" s="66" t="n">
        <v>13</v>
      </c>
      <c r="G339" s="66" t="n">
        <v>3</v>
      </c>
      <c r="H339" s="66" t="n">
        <v>2</v>
      </c>
      <c r="I339" s="66" t="n">
        <v>0</v>
      </c>
      <c r="J339" s="66" t="n">
        <v>0</v>
      </c>
      <c r="K339" s="66" t="n">
        <v>1</v>
      </c>
      <c r="L339" s="66" t="n">
        <v>0</v>
      </c>
      <c r="M339" s="66" t="n">
        <v>0</v>
      </c>
      <c r="N339" s="66" t="n">
        <v>0</v>
      </c>
      <c r="O339" s="66" t="n">
        <v>118.9</v>
      </c>
      <c r="P339" s="66" t="n">
        <v>2.2</v>
      </c>
      <c r="Q339" s="66" t="n">
        <v>12.398279138</v>
      </c>
      <c r="R339" s="66" t="n">
        <v>51.339229995</v>
      </c>
      <c r="S339" s="66">
        <f>IF(AND(E339&gt;=2,E339&lt;=6,OR(F339=6,F339=7,F339=8),O339&lt;=500),1,0)</f>
        <v/>
      </c>
      <c r="T339" s="178">
        <f>IF(G339=1,Sources!$F$24,IF(G339=2,Sources!$F$25,IF(G339=3,Sources!$F$26,0)))</f>
        <v/>
      </c>
      <c r="U339" s="178">
        <f>T339</f>
        <v/>
      </c>
      <c r="V339" s="66" t="inlineStr">
        <is>
          <t>S01 / S04 / S05</t>
        </is>
      </c>
    </row>
    <row r="340" ht="15" customHeight="1" s="94">
      <c r="A340" s="66" t="inlineStr">
        <is>
          <t>U02619</t>
        </is>
      </c>
      <c r="B340" s="66" t="inlineStr">
        <is>
          <t>O1142</t>
        </is>
      </c>
      <c r="C340" s="66" t="n">
        <v>2021</v>
      </c>
      <c r="D340" s="66" t="n">
        <v>3</v>
      </c>
      <c r="E340" s="66" t="n">
        <v>2</v>
      </c>
      <c r="F340" s="66" t="n">
        <v>9</v>
      </c>
      <c r="G340" s="66" t="n">
        <v>3</v>
      </c>
      <c r="H340" s="66" t="n">
        <v>1</v>
      </c>
      <c r="I340" s="66" t="n">
        <v>0</v>
      </c>
      <c r="J340" s="66" t="n">
        <v>1</v>
      </c>
      <c r="K340" s="66" t="n">
        <v>0</v>
      </c>
      <c r="L340" s="66" t="n">
        <v>0</v>
      </c>
      <c r="M340" s="66" t="n">
        <v>0</v>
      </c>
      <c r="N340" s="66" t="n">
        <v>0</v>
      </c>
      <c r="O340" s="66" t="n">
        <v>357.3</v>
      </c>
      <c r="P340" s="66" t="n">
        <v>8.9</v>
      </c>
      <c r="Q340" s="66" t="n">
        <v>14.9811680510001</v>
      </c>
      <c r="R340" s="66" t="n">
        <v>51.145543171</v>
      </c>
      <c r="S340" s="66">
        <f>IF(AND(E340&gt;=2,E340&lt;=6,OR(F340=6,F340=7,F340=8),O340&lt;=500),1,0)</f>
        <v/>
      </c>
      <c r="T340" s="178">
        <f>IF(G340=1,Sources!$F$24,IF(G340=2,Sources!$F$25,IF(G340=3,Sources!$F$26,0)))</f>
        <v/>
      </c>
      <c r="U340" s="178">
        <f>T340</f>
        <v/>
      </c>
      <c r="V340" s="66" t="inlineStr">
        <is>
          <t>S01 / S04 / S05</t>
        </is>
      </c>
    </row>
    <row r="341" ht="15" customHeight="1" s="94">
      <c r="A341" s="66" t="inlineStr">
        <is>
          <t>U02638</t>
        </is>
      </c>
      <c r="B341" s="66" t="inlineStr">
        <is>
          <t>O0674</t>
        </is>
      </c>
      <c r="C341" s="66" t="n">
        <v>2021</v>
      </c>
      <c r="D341" s="66" t="n">
        <v>5</v>
      </c>
      <c r="E341" s="66" t="n">
        <v>2</v>
      </c>
      <c r="F341" s="66" t="n">
        <v>7</v>
      </c>
      <c r="G341" s="66" t="n">
        <v>3</v>
      </c>
      <c r="H341" s="66" t="n">
        <v>6</v>
      </c>
      <c r="I341" s="66" t="n">
        <v>0</v>
      </c>
      <c r="J341" s="66" t="n">
        <v>0</v>
      </c>
      <c r="K341" s="66" t="n">
        <v>1</v>
      </c>
      <c r="L341" s="66" t="n">
        <v>0</v>
      </c>
      <c r="M341" s="66" t="n">
        <v>0</v>
      </c>
      <c r="N341" s="66" t="n">
        <v>0</v>
      </c>
      <c r="O341" s="66" t="n">
        <v>472.4</v>
      </c>
      <c r="P341" s="66" t="n">
        <v>9.699999999999999</v>
      </c>
      <c r="Q341" s="66" t="n">
        <v>13.776980141</v>
      </c>
      <c r="R341" s="66" t="n">
        <v>51.0600126360001</v>
      </c>
      <c r="S341" s="66">
        <f>IF(AND(E341&gt;=2,E341&lt;=6,OR(F341=6,F341=7,F341=8),O341&lt;=500),1,0)</f>
        <v/>
      </c>
      <c r="T341" s="178">
        <f>IF(G341=1,Sources!$F$24,IF(G341=2,Sources!$F$25,IF(G341=3,Sources!$F$26,0)))</f>
        <v/>
      </c>
      <c r="U341" s="178">
        <f>T341</f>
        <v/>
      </c>
      <c r="V341" s="66" t="inlineStr">
        <is>
          <t>S01 / S04 / S05</t>
        </is>
      </c>
    </row>
    <row r="342" ht="15" customHeight="1" s="94">
      <c r="A342" s="66" t="inlineStr">
        <is>
          <t>U02641</t>
        </is>
      </c>
      <c r="B342" s="66" t="inlineStr">
        <is>
          <t>O0674</t>
        </is>
      </c>
      <c r="C342" s="66" t="n">
        <v>2021</v>
      </c>
      <c r="D342" s="66" t="n">
        <v>4</v>
      </c>
      <c r="E342" s="66" t="n">
        <v>2</v>
      </c>
      <c r="F342" s="66" t="n">
        <v>19</v>
      </c>
      <c r="G342" s="66" t="n">
        <v>3</v>
      </c>
      <c r="H342" s="66" t="n">
        <v>3</v>
      </c>
      <c r="I342" s="66" t="n">
        <v>0</v>
      </c>
      <c r="J342" s="66" t="n">
        <v>1</v>
      </c>
      <c r="K342" s="66" t="n">
        <v>1</v>
      </c>
      <c r="L342" s="66" t="n">
        <v>0</v>
      </c>
      <c r="M342" s="66" t="n">
        <v>0</v>
      </c>
      <c r="N342" s="66" t="n">
        <v>0</v>
      </c>
      <c r="O342" s="66" t="n">
        <v>489.5</v>
      </c>
      <c r="P342" s="66" t="n">
        <v>9.199999999999999</v>
      </c>
      <c r="Q342" s="66" t="n">
        <v>13.777196324</v>
      </c>
      <c r="R342" s="66" t="n">
        <v>51.0600942500001</v>
      </c>
      <c r="S342" s="66">
        <f>IF(AND(E342&gt;=2,E342&lt;=6,OR(F342=6,F342=7,F342=8),O342&lt;=500),1,0)</f>
        <v/>
      </c>
      <c r="T342" s="178">
        <f>IF(G342=1,Sources!$F$24,IF(G342=2,Sources!$F$25,IF(G342=3,Sources!$F$26,0)))</f>
        <v/>
      </c>
      <c r="U342" s="178">
        <f>T342</f>
        <v/>
      </c>
      <c r="V342" s="66" t="inlineStr">
        <is>
          <t>S01 / S04 / S05</t>
        </is>
      </c>
    </row>
    <row r="343" ht="15" customHeight="1" s="94">
      <c r="A343" s="66" t="inlineStr">
        <is>
          <t>U02649</t>
        </is>
      </c>
      <c r="B343" s="66" t="inlineStr">
        <is>
          <t>O1507</t>
        </is>
      </c>
      <c r="C343" s="66" t="n">
        <v>2021</v>
      </c>
      <c r="D343" s="66" t="n">
        <v>5</v>
      </c>
      <c r="E343" s="66" t="n">
        <v>1</v>
      </c>
      <c r="F343" s="66" t="n">
        <v>17</v>
      </c>
      <c r="G343" s="66" t="n">
        <v>3</v>
      </c>
      <c r="H343" s="66" t="n">
        <v>1</v>
      </c>
      <c r="I343" s="66" t="n">
        <v>0</v>
      </c>
      <c r="J343" s="66" t="n">
        <v>0</v>
      </c>
      <c r="K343" s="66" t="n">
        <v>0</v>
      </c>
      <c r="L343" s="66" t="n">
        <v>1</v>
      </c>
      <c r="M343" s="66" t="n">
        <v>0</v>
      </c>
      <c r="N343" s="66" t="n">
        <v>0</v>
      </c>
      <c r="O343" s="66" t="n">
        <v>144.6</v>
      </c>
      <c r="P343" s="66" t="n">
        <v>17.7</v>
      </c>
      <c r="Q343" s="66" t="n">
        <v>12.3645641910001</v>
      </c>
      <c r="R343" s="66" t="n">
        <v>51.3266248090001</v>
      </c>
      <c r="S343" s="66">
        <f>IF(AND(E343&gt;=2,E343&lt;=6,OR(F343=6,F343=7,F343=8),O343&lt;=500),1,0)</f>
        <v/>
      </c>
      <c r="T343" s="178">
        <f>IF(G343=1,Sources!$F$24,IF(G343=2,Sources!$F$25,IF(G343=3,Sources!$F$26,0)))</f>
        <v/>
      </c>
      <c r="U343" s="178">
        <f>T343</f>
        <v/>
      </c>
      <c r="V343" s="66" t="inlineStr">
        <is>
          <t>S01 / S04 / S05</t>
        </is>
      </c>
    </row>
    <row r="344" ht="15" customHeight="1" s="94">
      <c r="A344" s="66" t="inlineStr">
        <is>
          <t>U02655</t>
        </is>
      </c>
      <c r="B344" s="66" t="inlineStr">
        <is>
          <t>O0887</t>
        </is>
      </c>
      <c r="C344" s="66" t="n">
        <v>2021</v>
      </c>
      <c r="D344" s="66" t="n">
        <v>3</v>
      </c>
      <c r="E344" s="66" t="n">
        <v>6</v>
      </c>
      <c r="F344" s="66" t="n">
        <v>6</v>
      </c>
      <c r="G344" s="66" t="n">
        <v>3</v>
      </c>
      <c r="H344" s="66" t="n">
        <v>3</v>
      </c>
      <c r="I344" s="66" t="n">
        <v>0</v>
      </c>
      <c r="J344" s="66" t="n">
        <v>1</v>
      </c>
      <c r="K344" s="66" t="n">
        <v>1</v>
      </c>
      <c r="L344" s="66" t="n">
        <v>0</v>
      </c>
      <c r="M344" s="66" t="n">
        <v>0</v>
      </c>
      <c r="N344" s="66" t="n">
        <v>0</v>
      </c>
      <c r="O344" s="66" t="n">
        <v>211.6</v>
      </c>
      <c r="P344" s="66" t="n">
        <v>0.8</v>
      </c>
      <c r="Q344" s="66" t="n">
        <v>13.7799162860001</v>
      </c>
      <c r="R344" s="66" t="n">
        <v>51.044329093</v>
      </c>
      <c r="S344" s="66">
        <f>IF(AND(E344&gt;=2,E344&lt;=6,OR(F344=6,F344=7,F344=8),O344&lt;=500),1,0)</f>
        <v/>
      </c>
      <c r="T344" s="178">
        <f>IF(G344=1,Sources!$F$24,IF(G344=2,Sources!$F$25,IF(G344=3,Sources!$F$26,0)))</f>
        <v/>
      </c>
      <c r="U344" s="178">
        <f>T344</f>
        <v/>
      </c>
      <c r="V344" s="66" t="inlineStr">
        <is>
          <t>S01 / S04 / S05</t>
        </is>
      </c>
    </row>
    <row r="345" ht="15" customHeight="1" s="94">
      <c r="A345" s="66" t="inlineStr">
        <is>
          <t>U02668</t>
        </is>
      </c>
      <c r="B345" s="66" t="inlineStr">
        <is>
          <t>O1930</t>
        </is>
      </c>
      <c r="C345" s="66" t="n">
        <v>2021</v>
      </c>
      <c r="D345" s="66" t="n">
        <v>4</v>
      </c>
      <c r="E345" s="66" t="n">
        <v>4</v>
      </c>
      <c r="F345" s="66" t="n">
        <v>7</v>
      </c>
      <c r="G345" s="66" t="n">
        <v>2</v>
      </c>
      <c r="H345" s="66" t="n">
        <v>2</v>
      </c>
      <c r="I345" s="66" t="n">
        <v>0</v>
      </c>
      <c r="J345" s="66" t="n">
        <v>1</v>
      </c>
      <c r="K345" s="66" t="n">
        <v>1</v>
      </c>
      <c r="L345" s="66" t="n">
        <v>0</v>
      </c>
      <c r="M345" s="66" t="n">
        <v>0</v>
      </c>
      <c r="N345" s="66" t="n">
        <v>0</v>
      </c>
      <c r="O345" s="66" t="n">
        <v>212.9</v>
      </c>
      <c r="P345" s="66" t="n">
        <v>0</v>
      </c>
      <c r="Q345" s="66" t="n">
        <v>14.2105523880001</v>
      </c>
      <c r="R345" s="66" t="n">
        <v>51.0263636820001</v>
      </c>
      <c r="S345" s="66">
        <f>IF(AND(E345&gt;=2,E345&lt;=6,OR(F345=6,F345=7,F345=8),O345&lt;=500),1,0)</f>
        <v/>
      </c>
      <c r="T345" s="178">
        <f>IF(G345=1,Sources!$F$24,IF(G345=2,Sources!$F$25,IF(G345=3,Sources!$F$26,0)))</f>
        <v/>
      </c>
      <c r="U345" s="178">
        <f>T345</f>
        <v/>
      </c>
      <c r="V345" s="66" t="inlineStr">
        <is>
          <t>S01 / S04 / S05</t>
        </is>
      </c>
    </row>
    <row r="346" ht="15" customHeight="1" s="94">
      <c r="A346" s="66" t="inlineStr">
        <is>
          <t>U02670</t>
        </is>
      </c>
      <c r="B346" s="66" t="inlineStr">
        <is>
          <t>O1662</t>
        </is>
      </c>
      <c r="C346" s="66" t="n">
        <v>2021</v>
      </c>
      <c r="D346" s="66" t="n">
        <v>4</v>
      </c>
      <c r="E346" s="66" t="n">
        <v>5</v>
      </c>
      <c r="F346" s="66" t="n">
        <v>18</v>
      </c>
      <c r="G346" s="66" t="n">
        <v>2</v>
      </c>
      <c r="H346" s="66" t="n">
        <v>2</v>
      </c>
      <c r="I346" s="66" t="n">
        <v>0</v>
      </c>
      <c r="J346" s="66" t="n">
        <v>1</v>
      </c>
      <c r="K346" s="66" t="n">
        <v>1</v>
      </c>
      <c r="L346" s="66" t="n">
        <v>0</v>
      </c>
      <c r="M346" s="66" t="n">
        <v>0</v>
      </c>
      <c r="N346" s="66" t="n">
        <v>0</v>
      </c>
      <c r="O346" s="66" t="n">
        <v>157.5</v>
      </c>
      <c r="P346" s="66" t="n">
        <v>5.7</v>
      </c>
      <c r="Q346" s="66" t="n">
        <v>12.3908569390001</v>
      </c>
      <c r="R346" s="66" t="n">
        <v>51.338672531</v>
      </c>
      <c r="S346" s="66">
        <f>IF(AND(E346&gt;=2,E346&lt;=6,OR(F346=6,F346=7,F346=8),O346&lt;=500),1,0)</f>
        <v/>
      </c>
      <c r="T346" s="178">
        <f>IF(G346=1,Sources!$F$24,IF(G346=2,Sources!$F$25,IF(G346=3,Sources!$F$26,0)))</f>
        <v/>
      </c>
      <c r="U346" s="178">
        <f>T346</f>
        <v/>
      </c>
      <c r="V346" s="66" t="inlineStr">
        <is>
          <t>S01 / S04 / S05</t>
        </is>
      </c>
    </row>
    <row r="347" ht="15" customHeight="1" s="94">
      <c r="A347" s="66" t="inlineStr">
        <is>
          <t>U02677</t>
        </is>
      </c>
      <c r="B347" s="66" t="inlineStr">
        <is>
          <t>O1787</t>
        </is>
      </c>
      <c r="C347" s="66" t="n">
        <v>2021</v>
      </c>
      <c r="D347" s="66" t="n">
        <v>5</v>
      </c>
      <c r="E347" s="66" t="n">
        <v>6</v>
      </c>
      <c r="F347" s="66" t="n">
        <v>11</v>
      </c>
      <c r="G347" s="66" t="n">
        <v>3</v>
      </c>
      <c r="H347" s="66" t="n">
        <v>7</v>
      </c>
      <c r="I347" s="66" t="n">
        <v>0</v>
      </c>
      <c r="J347" s="66" t="n">
        <v>0</v>
      </c>
      <c r="K347" s="66" t="n">
        <v>0</v>
      </c>
      <c r="L347" s="66" t="n">
        <v>0</v>
      </c>
      <c r="M347" s="66" t="n">
        <v>0</v>
      </c>
      <c r="N347" s="66" t="n">
        <v>1</v>
      </c>
      <c r="O347" s="66" t="n">
        <v>288.4</v>
      </c>
      <c r="P347" s="66" t="n">
        <v>7.7</v>
      </c>
      <c r="Q347" s="66" t="n">
        <v>12.399549355</v>
      </c>
      <c r="R347" s="66" t="n">
        <v>51.3763931130001</v>
      </c>
      <c r="S347" s="66">
        <f>IF(AND(E347&gt;=2,E347&lt;=6,OR(F347=6,F347=7,F347=8),O347&lt;=500),1,0)</f>
        <v/>
      </c>
      <c r="T347" s="178">
        <f>IF(G347=1,Sources!$F$24,IF(G347=2,Sources!$F$25,IF(G347=3,Sources!$F$26,0)))</f>
        <v/>
      </c>
      <c r="U347" s="178">
        <f>T347</f>
        <v/>
      </c>
      <c r="V347" s="66" t="inlineStr">
        <is>
          <t>S01 / S04 / S05</t>
        </is>
      </c>
    </row>
    <row r="348" ht="15" customHeight="1" s="94">
      <c r="A348" s="66" t="inlineStr">
        <is>
          <t>U02685</t>
        </is>
      </c>
      <c r="B348" s="66" t="inlineStr">
        <is>
          <t>O1517</t>
        </is>
      </c>
      <c r="C348" s="66" t="n">
        <v>2021</v>
      </c>
      <c r="D348" s="66" t="n">
        <v>5</v>
      </c>
      <c r="E348" s="66" t="n">
        <v>3</v>
      </c>
      <c r="F348" s="66" t="n">
        <v>11</v>
      </c>
      <c r="G348" s="66" t="n">
        <v>3</v>
      </c>
      <c r="H348" s="66" t="n">
        <v>2</v>
      </c>
      <c r="I348" s="66" t="n">
        <v>0</v>
      </c>
      <c r="J348" s="66" t="n">
        <v>1</v>
      </c>
      <c r="K348" s="66" t="n">
        <v>1</v>
      </c>
      <c r="L348" s="66" t="n">
        <v>0</v>
      </c>
      <c r="M348" s="66" t="n">
        <v>0</v>
      </c>
      <c r="N348" s="66" t="n">
        <v>0</v>
      </c>
      <c r="O348" s="66" t="n">
        <v>127.3</v>
      </c>
      <c r="P348" s="66" t="n">
        <v>3.1</v>
      </c>
      <c r="Q348" s="66" t="n">
        <v>12.3604057750001</v>
      </c>
      <c r="R348" s="66" t="n">
        <v>51.3379876380001</v>
      </c>
      <c r="S348" s="66">
        <f>IF(AND(E348&gt;=2,E348&lt;=6,OR(F348=6,F348=7,F348=8),O348&lt;=500),1,0)</f>
        <v/>
      </c>
      <c r="T348" s="178">
        <f>IF(G348=1,Sources!$F$24,IF(G348=2,Sources!$F$25,IF(G348=3,Sources!$F$26,0)))</f>
        <v/>
      </c>
      <c r="U348" s="178">
        <f>T348</f>
        <v/>
      </c>
      <c r="V348" s="66" t="inlineStr">
        <is>
          <t>S01 / S04 / S05</t>
        </is>
      </c>
    </row>
    <row r="349" ht="15" customHeight="1" s="94">
      <c r="A349" s="66" t="inlineStr">
        <is>
          <t>U02692</t>
        </is>
      </c>
      <c r="B349" s="66" t="inlineStr">
        <is>
          <t>O0744</t>
        </is>
      </c>
      <c r="C349" s="66" t="n">
        <v>2021</v>
      </c>
      <c r="D349" s="66" t="n">
        <v>4</v>
      </c>
      <c r="E349" s="66" t="n">
        <v>6</v>
      </c>
      <c r="F349" s="66" t="n">
        <v>14</v>
      </c>
      <c r="G349" s="66" t="n">
        <v>3</v>
      </c>
      <c r="H349" s="66" t="n">
        <v>6</v>
      </c>
      <c r="I349" s="66" t="n">
        <v>0</v>
      </c>
      <c r="J349" s="66" t="n">
        <v>0</v>
      </c>
      <c r="K349" s="66" t="n">
        <v>1</v>
      </c>
      <c r="L349" s="66" t="n">
        <v>0</v>
      </c>
      <c r="M349" s="66" t="n">
        <v>0</v>
      </c>
      <c r="N349" s="66" t="n">
        <v>0</v>
      </c>
      <c r="O349" s="66" t="n">
        <v>293.7</v>
      </c>
      <c r="P349" s="66" t="n">
        <v>4.6</v>
      </c>
      <c r="Q349" s="66" t="n">
        <v>13.777687541</v>
      </c>
      <c r="R349" s="66" t="n">
        <v>51.0528526320001</v>
      </c>
      <c r="S349" s="66">
        <f>IF(AND(E349&gt;=2,E349&lt;=6,OR(F349=6,F349=7,F349=8),O349&lt;=500),1,0)</f>
        <v/>
      </c>
      <c r="T349" s="178">
        <f>IF(G349=1,Sources!$F$24,IF(G349=2,Sources!$F$25,IF(G349=3,Sources!$F$26,0)))</f>
        <v/>
      </c>
      <c r="U349" s="178">
        <f>T349</f>
        <v/>
      </c>
      <c r="V349" s="66" t="inlineStr">
        <is>
          <t>S01 / S04 / S05</t>
        </is>
      </c>
    </row>
    <row r="350" ht="15" customHeight="1" s="94">
      <c r="A350" s="66" t="inlineStr">
        <is>
          <t>U02693</t>
        </is>
      </c>
      <c r="B350" s="66" t="inlineStr">
        <is>
          <t>O1177</t>
        </is>
      </c>
      <c r="C350" s="66" t="n">
        <v>2021</v>
      </c>
      <c r="D350" s="66" t="n">
        <v>5</v>
      </c>
      <c r="E350" s="66" t="n">
        <v>7</v>
      </c>
      <c r="F350" s="66" t="n">
        <v>14</v>
      </c>
      <c r="G350" s="66" t="n">
        <v>3</v>
      </c>
      <c r="H350" s="66" t="n">
        <v>2</v>
      </c>
      <c r="I350" s="66" t="n">
        <v>0</v>
      </c>
      <c r="J350" s="66" t="n">
        <v>1</v>
      </c>
      <c r="K350" s="66" t="n">
        <v>0</v>
      </c>
      <c r="L350" s="66" t="n">
        <v>0</v>
      </c>
      <c r="M350" s="66" t="n">
        <v>0</v>
      </c>
      <c r="N350" s="66" t="n">
        <v>1</v>
      </c>
      <c r="O350" s="66" t="n">
        <v>421.9</v>
      </c>
      <c r="P350" s="66" t="n">
        <v>16.7</v>
      </c>
      <c r="Q350" s="66" t="n">
        <v>13.8609449360001</v>
      </c>
      <c r="R350" s="66" t="n">
        <v>50.9805734440001</v>
      </c>
      <c r="S350" s="66">
        <f>IF(AND(E350&gt;=2,E350&lt;=6,OR(F350=6,F350=7,F350=8),O350&lt;=500),1,0)</f>
        <v/>
      </c>
      <c r="T350" s="178">
        <f>IF(G350=1,Sources!$F$24,IF(G350=2,Sources!$F$25,IF(G350=3,Sources!$F$26,0)))</f>
        <v/>
      </c>
      <c r="U350" s="178">
        <f>T350</f>
        <v/>
      </c>
      <c r="V350" s="66" t="inlineStr">
        <is>
          <t>S01 / S04 / S05</t>
        </is>
      </c>
    </row>
    <row r="351" ht="15" customHeight="1" s="94">
      <c r="A351" s="66" t="inlineStr">
        <is>
          <t>U02723</t>
        </is>
      </c>
      <c r="B351" s="66" t="inlineStr">
        <is>
          <t>O1818</t>
        </is>
      </c>
      <c r="C351" s="66" t="n">
        <v>2021</v>
      </c>
      <c r="D351" s="66" t="n">
        <v>7</v>
      </c>
      <c r="E351" s="66" t="n">
        <v>2</v>
      </c>
      <c r="F351" s="66" t="n">
        <v>10</v>
      </c>
      <c r="G351" s="66" t="n">
        <v>2</v>
      </c>
      <c r="H351" s="66" t="n">
        <v>3</v>
      </c>
      <c r="I351" s="66" t="n">
        <v>0</v>
      </c>
      <c r="J351" s="66" t="n">
        <v>1</v>
      </c>
      <c r="K351" s="66" t="n">
        <v>1</v>
      </c>
      <c r="L351" s="66" t="n">
        <v>0</v>
      </c>
      <c r="M351" s="66" t="n">
        <v>0</v>
      </c>
      <c r="N351" s="66" t="n">
        <v>0</v>
      </c>
      <c r="O351" s="66" t="n">
        <v>453.2</v>
      </c>
      <c r="P351" s="66" t="n">
        <v>2.8</v>
      </c>
      <c r="Q351" s="66" t="n">
        <v>12.3616233440001</v>
      </c>
      <c r="R351" s="66" t="n">
        <v>51.3327096200001</v>
      </c>
      <c r="S351" s="66">
        <f>IF(AND(E351&gt;=2,E351&lt;=6,OR(F351=6,F351=7,F351=8),O351&lt;=500),1,0)</f>
        <v/>
      </c>
      <c r="T351" s="178">
        <f>IF(G351=1,Sources!$F$24,IF(G351=2,Sources!$F$25,IF(G351=3,Sources!$F$26,0)))</f>
        <v/>
      </c>
      <c r="U351" s="178">
        <f>T351</f>
        <v/>
      </c>
      <c r="V351" s="66" t="inlineStr">
        <is>
          <t>S01 / S04 / S05</t>
        </is>
      </c>
    </row>
    <row r="352" ht="15" customHeight="1" s="94">
      <c r="A352" s="66" t="inlineStr">
        <is>
          <t>U02724</t>
        </is>
      </c>
      <c r="B352" s="66" t="inlineStr">
        <is>
          <t>O0885</t>
        </is>
      </c>
      <c r="C352" s="66" t="n">
        <v>2021</v>
      </c>
      <c r="D352" s="66" t="n">
        <v>7</v>
      </c>
      <c r="E352" s="66" t="n">
        <v>6</v>
      </c>
      <c r="F352" s="66" t="n">
        <v>16</v>
      </c>
      <c r="G352" s="66" t="n">
        <v>3</v>
      </c>
      <c r="H352" s="66" t="n">
        <v>3</v>
      </c>
      <c r="I352" s="66" t="n">
        <v>0</v>
      </c>
      <c r="J352" s="66" t="n">
        <v>0</v>
      </c>
      <c r="K352" s="66" t="n">
        <v>1</v>
      </c>
      <c r="L352" s="66" t="n">
        <v>0</v>
      </c>
      <c r="M352" s="66" t="n">
        <v>0</v>
      </c>
      <c r="N352" s="66" t="n">
        <v>1</v>
      </c>
      <c r="O352" s="66" t="n">
        <v>308.9</v>
      </c>
      <c r="P352" s="66" t="n">
        <v>2.6</v>
      </c>
      <c r="Q352" s="66" t="n">
        <v>13.775574061</v>
      </c>
      <c r="R352" s="66" t="n">
        <v>51.0453965080001</v>
      </c>
      <c r="S352" s="66">
        <f>IF(AND(E352&gt;=2,E352&lt;=6,OR(F352=6,F352=7,F352=8),O352&lt;=500),1,0)</f>
        <v/>
      </c>
      <c r="T352" s="178">
        <f>IF(G352=1,Sources!$F$24,IF(G352=2,Sources!$F$25,IF(G352=3,Sources!$F$26,0)))</f>
        <v/>
      </c>
      <c r="U352" s="178">
        <f>T352</f>
        <v/>
      </c>
      <c r="V352" s="66" t="inlineStr">
        <is>
          <t>S01 / S04 / S05</t>
        </is>
      </c>
    </row>
    <row r="353" ht="15" customHeight="1" s="94">
      <c r="A353" s="66" t="inlineStr">
        <is>
          <t>U02734</t>
        </is>
      </c>
      <c r="B353" s="66" t="inlineStr">
        <is>
          <t>O0333</t>
        </is>
      </c>
      <c r="C353" s="66" t="n">
        <v>2021</v>
      </c>
      <c r="D353" s="66" t="n">
        <v>6</v>
      </c>
      <c r="E353" s="66" t="n">
        <v>6</v>
      </c>
      <c r="F353" s="66" t="n">
        <v>8</v>
      </c>
      <c r="G353" s="66" t="n">
        <v>3</v>
      </c>
      <c r="H353" s="66" t="n">
        <v>3</v>
      </c>
      <c r="I353" s="66" t="n">
        <v>0</v>
      </c>
      <c r="J353" s="66" t="n">
        <v>1</v>
      </c>
      <c r="K353" s="66" t="n">
        <v>1</v>
      </c>
      <c r="L353" s="66" t="n">
        <v>0</v>
      </c>
      <c r="M353" s="66" t="n">
        <v>0</v>
      </c>
      <c r="N353" s="66" t="n">
        <v>0</v>
      </c>
      <c r="O353" s="66" t="n">
        <v>234.8</v>
      </c>
      <c r="P353" s="66" t="n">
        <v>0.4</v>
      </c>
      <c r="Q353" s="66" t="n">
        <v>13.785325389</v>
      </c>
      <c r="R353" s="66" t="n">
        <v>51.0359470080001</v>
      </c>
      <c r="S353" s="66">
        <f>IF(AND(E353&gt;=2,E353&lt;=6,OR(F353=6,F353=7,F353=8),O353&lt;=500),1,0)</f>
        <v/>
      </c>
      <c r="T353" s="178">
        <f>IF(G353=1,Sources!$F$24,IF(G353=2,Sources!$F$25,IF(G353=3,Sources!$F$26,0)))</f>
        <v/>
      </c>
      <c r="U353" s="178">
        <f>T353</f>
        <v/>
      </c>
      <c r="V353" s="66" t="inlineStr">
        <is>
          <t>S01 / S04 / S05</t>
        </is>
      </c>
    </row>
    <row r="354" ht="15" customHeight="1" s="94">
      <c r="A354" s="66" t="inlineStr">
        <is>
          <t>U02751</t>
        </is>
      </c>
      <c r="B354" s="66" t="inlineStr">
        <is>
          <t>O0767</t>
        </is>
      </c>
      <c r="C354" s="66" t="n">
        <v>2021</v>
      </c>
      <c r="D354" s="66" t="n">
        <v>7</v>
      </c>
      <c r="E354" s="66" t="n">
        <v>5</v>
      </c>
      <c r="F354" s="66" t="n">
        <v>7</v>
      </c>
      <c r="G354" s="66" t="n">
        <v>3</v>
      </c>
      <c r="H354" s="66" t="n">
        <v>2</v>
      </c>
      <c r="I354" s="66" t="n">
        <v>0</v>
      </c>
      <c r="J354" s="66" t="n">
        <v>1</v>
      </c>
      <c r="K354" s="66" t="n">
        <v>1</v>
      </c>
      <c r="L354" s="66" t="n">
        <v>0</v>
      </c>
      <c r="M354" s="66" t="n">
        <v>0</v>
      </c>
      <c r="N354" s="66" t="n">
        <v>0</v>
      </c>
      <c r="O354" s="66" t="n">
        <v>128.5</v>
      </c>
      <c r="P354" s="66" t="n">
        <v>0.3</v>
      </c>
      <c r="Q354" s="66" t="n">
        <v>13.760673716</v>
      </c>
      <c r="R354" s="66" t="n">
        <v>51.0491938010001</v>
      </c>
      <c r="S354" s="66">
        <f>IF(AND(E354&gt;=2,E354&lt;=6,OR(F354=6,F354=7,F354=8),O354&lt;=500),1,0)</f>
        <v/>
      </c>
      <c r="T354" s="178">
        <f>IF(G354=1,Sources!$F$24,IF(G354=2,Sources!$F$25,IF(G354=3,Sources!$F$26,0)))</f>
        <v/>
      </c>
      <c r="U354" s="178">
        <f>T354</f>
        <v/>
      </c>
      <c r="V354" s="66" t="inlineStr">
        <is>
          <t>S01 / S04 / S05</t>
        </is>
      </c>
    </row>
    <row r="355" ht="15" customHeight="1" s="94">
      <c r="A355" s="66" t="inlineStr">
        <is>
          <t>U02761</t>
        </is>
      </c>
      <c r="B355" s="66" t="inlineStr">
        <is>
          <t>O1654</t>
        </is>
      </c>
      <c r="C355" s="66" t="n">
        <v>2021</v>
      </c>
      <c r="D355" s="66" t="n">
        <v>7</v>
      </c>
      <c r="E355" s="66" t="n">
        <v>4</v>
      </c>
      <c r="F355" s="66" t="n">
        <v>15</v>
      </c>
      <c r="G355" s="66" t="n">
        <v>3</v>
      </c>
      <c r="H355" s="66" t="n">
        <v>6</v>
      </c>
      <c r="I355" s="66" t="n">
        <v>0</v>
      </c>
      <c r="J355" s="66" t="n">
        <v>0</v>
      </c>
      <c r="K355" s="66" t="n">
        <v>1</v>
      </c>
      <c r="L355" s="66" t="n">
        <v>0</v>
      </c>
      <c r="M355" s="66" t="n">
        <v>0</v>
      </c>
      <c r="N355" s="66" t="n">
        <v>1</v>
      </c>
      <c r="O355" s="66" t="n">
        <v>53</v>
      </c>
      <c r="P355" s="66" t="n">
        <v>20.8</v>
      </c>
      <c r="Q355" s="66" t="n">
        <v>12.371513685</v>
      </c>
      <c r="R355" s="66" t="n">
        <v>51.3208220930001</v>
      </c>
      <c r="S355" s="66">
        <f>IF(AND(E355&gt;=2,E355&lt;=6,OR(F355=6,F355=7,F355=8),O355&lt;=500),1,0)</f>
        <v/>
      </c>
      <c r="T355" s="178">
        <f>IF(G355=1,Sources!$F$24,IF(G355=2,Sources!$F$25,IF(G355=3,Sources!$F$26,0)))</f>
        <v/>
      </c>
      <c r="U355" s="178">
        <f>T355</f>
        <v/>
      </c>
      <c r="V355" s="66" t="inlineStr">
        <is>
          <t>S01 / S04 / S05</t>
        </is>
      </c>
    </row>
    <row r="356" ht="15" customHeight="1" s="94">
      <c r="A356" s="66" t="inlineStr">
        <is>
          <t>U02768</t>
        </is>
      </c>
      <c r="B356" s="66" t="inlineStr">
        <is>
          <t>O0328</t>
        </is>
      </c>
      <c r="C356" s="66" t="n">
        <v>2021</v>
      </c>
      <c r="D356" s="66" t="n">
        <v>7</v>
      </c>
      <c r="E356" s="66" t="n">
        <v>5</v>
      </c>
      <c r="F356" s="66" t="n">
        <v>11</v>
      </c>
      <c r="G356" s="66" t="n">
        <v>2</v>
      </c>
      <c r="H356" s="66" t="n">
        <v>4</v>
      </c>
      <c r="I356" s="66" t="n">
        <v>1</v>
      </c>
      <c r="J356" s="66" t="n">
        <v>0</v>
      </c>
      <c r="K356" s="66" t="n">
        <v>1</v>
      </c>
      <c r="L356" s="66" t="n">
        <v>0</v>
      </c>
      <c r="M356" s="66" t="n">
        <v>0</v>
      </c>
      <c r="N356" s="66" t="n">
        <v>0</v>
      </c>
      <c r="O356" s="66" t="n">
        <v>433.2</v>
      </c>
      <c r="P356" s="66" t="n">
        <v>4.8</v>
      </c>
      <c r="Q356" s="66" t="n">
        <v>13.779735976</v>
      </c>
      <c r="R356" s="66" t="n">
        <v>51.0409884250001</v>
      </c>
      <c r="S356" s="66">
        <f>IF(AND(E356&gt;=2,E356&lt;=6,OR(F356=6,F356=7,F356=8),O356&lt;=500),1,0)</f>
        <v/>
      </c>
      <c r="T356" s="178">
        <f>IF(G356=1,Sources!$F$24,IF(G356=2,Sources!$F$25,IF(G356=3,Sources!$F$26,0)))</f>
        <v/>
      </c>
      <c r="U356" s="178">
        <f>T356</f>
        <v/>
      </c>
      <c r="V356" s="66" t="inlineStr">
        <is>
          <t>S01 / S04 / S05</t>
        </is>
      </c>
    </row>
    <row r="357" ht="15" customHeight="1" s="94">
      <c r="A357" s="66" t="inlineStr">
        <is>
          <t>U02778</t>
        </is>
      </c>
      <c r="B357" s="66" t="inlineStr">
        <is>
          <t>O0802</t>
        </is>
      </c>
      <c r="C357" s="66" t="n">
        <v>2021</v>
      </c>
      <c r="D357" s="66" t="n">
        <v>5</v>
      </c>
      <c r="E357" s="66" t="n">
        <v>3</v>
      </c>
      <c r="F357" s="66" t="n">
        <v>7</v>
      </c>
      <c r="G357" s="66" t="n">
        <v>3</v>
      </c>
      <c r="H357" s="66" t="n">
        <v>1</v>
      </c>
      <c r="I357" s="66" t="n">
        <v>0</v>
      </c>
      <c r="J357" s="66" t="n">
        <v>1</v>
      </c>
      <c r="K357" s="66" t="n">
        <v>0</v>
      </c>
      <c r="L357" s="66" t="n">
        <v>0</v>
      </c>
      <c r="M357" s="66" t="n">
        <v>0</v>
      </c>
      <c r="N357" s="66" t="n">
        <v>0</v>
      </c>
      <c r="O357" s="66" t="n">
        <v>182.5</v>
      </c>
      <c r="P357" s="66" t="n">
        <v>1.5</v>
      </c>
      <c r="Q357" s="66" t="n">
        <v>13.688900056</v>
      </c>
      <c r="R357" s="66" t="n">
        <v>51.0579666830001</v>
      </c>
      <c r="S357" s="66">
        <f>IF(AND(E357&gt;=2,E357&lt;=6,OR(F357=6,F357=7,F357=8),O357&lt;=500),1,0)</f>
        <v/>
      </c>
      <c r="T357" s="178">
        <f>IF(G357=1,Sources!$F$24,IF(G357=2,Sources!$F$25,IF(G357=3,Sources!$F$26,0)))</f>
        <v/>
      </c>
      <c r="U357" s="178">
        <f>T357</f>
        <v/>
      </c>
      <c r="V357" s="66" t="inlineStr">
        <is>
          <t>S01 / S04 / S05</t>
        </is>
      </c>
    </row>
    <row r="358" ht="15" customHeight="1" s="94">
      <c r="A358" s="66" t="inlineStr">
        <is>
          <t>U02793</t>
        </is>
      </c>
      <c r="B358" s="66" t="inlineStr">
        <is>
          <t>O1591</t>
        </is>
      </c>
      <c r="C358" s="66" t="n">
        <v>2021</v>
      </c>
      <c r="D358" s="66" t="n">
        <v>5</v>
      </c>
      <c r="E358" s="66" t="n">
        <v>7</v>
      </c>
      <c r="F358" s="66" t="n">
        <v>11</v>
      </c>
      <c r="G358" s="66" t="n">
        <v>3</v>
      </c>
      <c r="H358" s="66" t="n">
        <v>2</v>
      </c>
      <c r="I358" s="66" t="n">
        <v>0</v>
      </c>
      <c r="J358" s="66" t="n">
        <v>1</v>
      </c>
      <c r="K358" s="66" t="n">
        <v>1</v>
      </c>
      <c r="L358" s="66" t="n">
        <v>0</v>
      </c>
      <c r="M358" s="66" t="n">
        <v>0</v>
      </c>
      <c r="N358" s="66" t="n">
        <v>0</v>
      </c>
      <c r="O358" s="66" t="n">
        <v>153.9</v>
      </c>
      <c r="P358" s="66" t="n">
        <v>3.6</v>
      </c>
      <c r="Q358" s="66" t="n">
        <v>12.373367377</v>
      </c>
      <c r="R358" s="66" t="n">
        <v>51.3530629840001</v>
      </c>
      <c r="S358" s="66">
        <f>IF(AND(E358&gt;=2,E358&lt;=6,OR(F358=6,F358=7,F358=8),O358&lt;=500),1,0)</f>
        <v/>
      </c>
      <c r="T358" s="178">
        <f>IF(G358=1,Sources!$F$24,IF(G358=2,Sources!$F$25,IF(G358=3,Sources!$F$26,0)))</f>
        <v/>
      </c>
      <c r="U358" s="178">
        <f>T358</f>
        <v/>
      </c>
      <c r="V358" s="66" t="inlineStr">
        <is>
          <t>S01 / S04 / S05</t>
        </is>
      </c>
    </row>
    <row r="359" ht="15" customHeight="1" s="94">
      <c r="A359" s="66" t="inlineStr">
        <is>
          <t>U02800</t>
        </is>
      </c>
      <c r="B359" s="66" t="inlineStr">
        <is>
          <t>O0602</t>
        </is>
      </c>
      <c r="C359" s="66" t="n">
        <v>2021</v>
      </c>
      <c r="D359" s="66" t="n">
        <v>6</v>
      </c>
      <c r="E359" s="66" t="n">
        <v>6</v>
      </c>
      <c r="F359" s="66" t="n">
        <v>14</v>
      </c>
      <c r="G359" s="66" t="n">
        <v>2</v>
      </c>
      <c r="H359" s="66" t="n">
        <v>2</v>
      </c>
      <c r="I359" s="66" t="n">
        <v>0</v>
      </c>
      <c r="J359" s="66" t="n">
        <v>1</v>
      </c>
      <c r="K359" s="66" t="n">
        <v>0</v>
      </c>
      <c r="L359" s="66" t="n">
        <v>0</v>
      </c>
      <c r="M359" s="66" t="n">
        <v>1</v>
      </c>
      <c r="N359" s="66" t="n">
        <v>0</v>
      </c>
      <c r="O359" s="66" t="n">
        <v>42.6</v>
      </c>
      <c r="P359" s="66" t="n">
        <v>9.800000000000001</v>
      </c>
      <c r="Q359" s="66" t="n">
        <v>13.720332403</v>
      </c>
      <c r="R359" s="66" t="n">
        <v>51.054707052</v>
      </c>
      <c r="S359" s="66">
        <f>IF(AND(E359&gt;=2,E359&lt;=6,OR(F359=6,F359=7,F359=8),O359&lt;=500),1,0)</f>
        <v/>
      </c>
      <c r="T359" s="178">
        <f>IF(G359=1,Sources!$F$24,IF(G359=2,Sources!$F$25,IF(G359=3,Sources!$F$26,0)))</f>
        <v/>
      </c>
      <c r="U359" s="178">
        <f>T359</f>
        <v/>
      </c>
      <c r="V359" s="66" t="inlineStr">
        <is>
          <t>S01 / S04 / S05</t>
        </is>
      </c>
    </row>
    <row r="360" ht="15" customHeight="1" s="94">
      <c r="A360" s="66" t="inlineStr">
        <is>
          <t>U02802</t>
        </is>
      </c>
      <c r="B360" s="66" t="inlineStr">
        <is>
          <t>O0740</t>
        </is>
      </c>
      <c r="C360" s="66" t="n">
        <v>2021</v>
      </c>
      <c r="D360" s="66" t="n">
        <v>6</v>
      </c>
      <c r="E360" s="66" t="n">
        <v>4</v>
      </c>
      <c r="F360" s="66" t="n">
        <v>7</v>
      </c>
      <c r="G360" s="66" t="n">
        <v>3</v>
      </c>
      <c r="H360" s="66" t="n">
        <v>2</v>
      </c>
      <c r="I360" s="66" t="n">
        <v>0</v>
      </c>
      <c r="J360" s="66" t="n">
        <v>1</v>
      </c>
      <c r="K360" s="66" t="n">
        <v>1</v>
      </c>
      <c r="L360" s="66" t="n">
        <v>0</v>
      </c>
      <c r="M360" s="66" t="n">
        <v>0</v>
      </c>
      <c r="N360" s="66" t="n">
        <v>0</v>
      </c>
      <c r="O360" s="66" t="n">
        <v>359.9</v>
      </c>
      <c r="P360" s="66" t="n">
        <v>6</v>
      </c>
      <c r="Q360" s="66" t="n">
        <v>13.7773657970001</v>
      </c>
      <c r="R360" s="66" t="n">
        <v>51.058712998</v>
      </c>
      <c r="S360" s="66">
        <f>IF(AND(E360&gt;=2,E360&lt;=6,OR(F360=6,F360=7,F360=8),O360&lt;=500),1,0)</f>
        <v/>
      </c>
      <c r="T360" s="178">
        <f>IF(G360=1,Sources!$F$24,IF(G360=2,Sources!$F$25,IF(G360=3,Sources!$F$26,0)))</f>
        <v/>
      </c>
      <c r="U360" s="178">
        <f>T360</f>
        <v/>
      </c>
      <c r="V360" s="66" t="inlineStr">
        <is>
          <t>S01 / S04 / S05</t>
        </is>
      </c>
    </row>
    <row r="361" ht="15" customHeight="1" s="94">
      <c r="A361" s="66" t="inlineStr">
        <is>
          <t>U02816</t>
        </is>
      </c>
      <c r="B361" s="66" t="inlineStr">
        <is>
          <t>O0767</t>
        </is>
      </c>
      <c r="C361" s="66" t="n">
        <v>2021</v>
      </c>
      <c r="D361" s="66" t="n">
        <v>7</v>
      </c>
      <c r="E361" s="66" t="n">
        <v>1</v>
      </c>
      <c r="F361" s="66" t="n">
        <v>18</v>
      </c>
      <c r="G361" s="66" t="n">
        <v>2</v>
      </c>
      <c r="H361" s="66" t="n">
        <v>2</v>
      </c>
      <c r="I361" s="66" t="n">
        <v>0</v>
      </c>
      <c r="J361" s="66" t="n">
        <v>1</v>
      </c>
      <c r="K361" s="66" t="n">
        <v>1</v>
      </c>
      <c r="L361" s="66" t="n">
        <v>0</v>
      </c>
      <c r="M361" s="66" t="n">
        <v>0</v>
      </c>
      <c r="N361" s="66" t="n">
        <v>0</v>
      </c>
      <c r="O361" s="66" t="n">
        <v>125.3</v>
      </c>
      <c r="P361" s="66" t="n">
        <v>3.8</v>
      </c>
      <c r="Q361" s="66" t="n">
        <v>13.7606628580001</v>
      </c>
      <c r="R361" s="66" t="n">
        <v>51.049163053</v>
      </c>
      <c r="S361" s="66">
        <f>IF(AND(E361&gt;=2,E361&lt;=6,OR(F361=6,F361=7,F361=8),O361&lt;=500),1,0)</f>
        <v/>
      </c>
      <c r="T361" s="178">
        <f>IF(G361=1,Sources!$F$24,IF(G361=2,Sources!$F$25,IF(G361=3,Sources!$F$26,0)))</f>
        <v/>
      </c>
      <c r="U361" s="178">
        <f>T361</f>
        <v/>
      </c>
      <c r="V361" s="66" t="inlineStr">
        <is>
          <t>S01 / S04 / S05</t>
        </is>
      </c>
    </row>
    <row r="362" ht="15" customHeight="1" s="94">
      <c r="A362" s="66" t="inlineStr">
        <is>
          <t>U02823</t>
        </is>
      </c>
      <c r="B362" s="66" t="inlineStr">
        <is>
          <t>O0979</t>
        </is>
      </c>
      <c r="C362" s="66" t="n">
        <v>2021</v>
      </c>
      <c r="D362" s="66" t="n">
        <v>6</v>
      </c>
      <c r="E362" s="66" t="n">
        <v>7</v>
      </c>
      <c r="F362" s="66" t="n">
        <v>12</v>
      </c>
      <c r="G362" s="66" t="n">
        <v>3</v>
      </c>
      <c r="H362" s="66" t="n">
        <v>6</v>
      </c>
      <c r="I362" s="66" t="n">
        <v>0</v>
      </c>
      <c r="J362" s="66" t="n">
        <v>0</v>
      </c>
      <c r="K362" s="66" t="n">
        <v>1</v>
      </c>
      <c r="L362" s="66" t="n">
        <v>0</v>
      </c>
      <c r="M362" s="66" t="n">
        <v>0</v>
      </c>
      <c r="N362" s="66" t="n">
        <v>0</v>
      </c>
      <c r="O362" s="66" t="n">
        <v>78.7</v>
      </c>
      <c r="P362" s="66" t="n">
        <v>7.4</v>
      </c>
      <c r="Q362" s="66" t="n">
        <v>13.7085149870001</v>
      </c>
      <c r="R362" s="66" t="n">
        <v>51.0469534440001</v>
      </c>
      <c r="S362" s="66">
        <f>IF(AND(E362&gt;=2,E362&lt;=6,OR(F362=6,F362=7,F362=8),O362&lt;=500),1,0)</f>
        <v/>
      </c>
      <c r="T362" s="178">
        <f>IF(G362=1,Sources!$F$24,IF(G362=2,Sources!$F$25,IF(G362=3,Sources!$F$26,0)))</f>
        <v/>
      </c>
      <c r="U362" s="178">
        <f>T362</f>
        <v/>
      </c>
      <c r="V362" s="66" t="inlineStr">
        <is>
          <t>S01 / S04 / S05</t>
        </is>
      </c>
    </row>
    <row r="363" ht="15" customHeight="1" s="94">
      <c r="A363" s="66" t="inlineStr">
        <is>
          <t>U02827</t>
        </is>
      </c>
      <c r="B363" s="66" t="inlineStr">
        <is>
          <t>O1624</t>
        </is>
      </c>
      <c r="C363" s="66" t="n">
        <v>2021</v>
      </c>
      <c r="D363" s="66" t="n">
        <v>7</v>
      </c>
      <c r="E363" s="66" t="n">
        <v>6</v>
      </c>
      <c r="F363" s="66" t="n">
        <v>19</v>
      </c>
      <c r="G363" s="66" t="n">
        <v>3</v>
      </c>
      <c r="H363" s="66" t="n">
        <v>7</v>
      </c>
      <c r="I363" s="66" t="n">
        <v>1</v>
      </c>
      <c r="J363" s="66" t="n">
        <v>0</v>
      </c>
      <c r="K363" s="66" t="n">
        <v>1</v>
      </c>
      <c r="L363" s="66" t="n">
        <v>0</v>
      </c>
      <c r="M363" s="66" t="n">
        <v>0</v>
      </c>
      <c r="N363" s="66" t="n">
        <v>0</v>
      </c>
      <c r="O363" s="66" t="n">
        <v>96.09999999999999</v>
      </c>
      <c r="P363" s="66" t="n">
        <v>2.1</v>
      </c>
      <c r="Q363" s="66" t="n">
        <v>12.332312626</v>
      </c>
      <c r="R363" s="66" t="n">
        <v>51.3378179740001</v>
      </c>
      <c r="S363" s="66">
        <f>IF(AND(E363&gt;=2,E363&lt;=6,OR(F363=6,F363=7,F363=8),O363&lt;=500),1,0)</f>
        <v/>
      </c>
      <c r="T363" s="178">
        <f>IF(G363=1,Sources!$F$24,IF(G363=2,Sources!$F$25,IF(G363=3,Sources!$F$26,0)))</f>
        <v/>
      </c>
      <c r="U363" s="178">
        <f>T363</f>
        <v/>
      </c>
      <c r="V363" s="66" t="inlineStr">
        <is>
          <t>S01 / S04 / S05</t>
        </is>
      </c>
    </row>
    <row r="364" ht="15" customHeight="1" s="94">
      <c r="A364" s="66" t="inlineStr">
        <is>
          <t>U02832</t>
        </is>
      </c>
      <c r="B364" s="66" t="inlineStr">
        <is>
          <t>O0327</t>
        </is>
      </c>
      <c r="C364" s="66" t="n">
        <v>2021</v>
      </c>
      <c r="D364" s="66" t="n">
        <v>6</v>
      </c>
      <c r="E364" s="66" t="n">
        <v>5</v>
      </c>
      <c r="F364" s="66" t="n">
        <v>7</v>
      </c>
      <c r="G364" s="66" t="n">
        <v>3</v>
      </c>
      <c r="H364" s="66" t="n">
        <v>2</v>
      </c>
      <c r="I364" s="66" t="n">
        <v>0</v>
      </c>
      <c r="J364" s="66" t="n">
        <v>1</v>
      </c>
      <c r="K364" s="66" t="n">
        <v>1</v>
      </c>
      <c r="L364" s="66" t="n">
        <v>0</v>
      </c>
      <c r="M364" s="66" t="n">
        <v>0</v>
      </c>
      <c r="N364" s="66" t="n">
        <v>0</v>
      </c>
      <c r="O364" s="66" t="n">
        <v>469.3</v>
      </c>
      <c r="P364" s="66" t="n">
        <v>0</v>
      </c>
      <c r="Q364" s="66" t="n">
        <v>13.77714</v>
      </c>
      <c r="R364" s="66" t="n">
        <v>51.0357180840001</v>
      </c>
      <c r="S364" s="66">
        <f>IF(AND(E364&gt;=2,E364&lt;=6,OR(F364=6,F364=7,F364=8),O364&lt;=500),1,0)</f>
        <v/>
      </c>
      <c r="T364" s="178">
        <f>IF(G364=1,Sources!$F$24,IF(G364=2,Sources!$F$25,IF(G364=3,Sources!$F$26,0)))</f>
        <v/>
      </c>
      <c r="U364" s="178">
        <f>T364</f>
        <v/>
      </c>
      <c r="V364" s="66" t="inlineStr">
        <is>
          <t>S01 / S04 / S05</t>
        </is>
      </c>
    </row>
    <row r="365" ht="15" customHeight="1" s="94">
      <c r="A365" s="66" t="inlineStr">
        <is>
          <t>U02845</t>
        </is>
      </c>
      <c r="B365" s="66" t="inlineStr">
        <is>
          <t>O0767</t>
        </is>
      </c>
      <c r="C365" s="66" t="n">
        <v>2021</v>
      </c>
      <c r="D365" s="66" t="n">
        <v>7</v>
      </c>
      <c r="E365" s="66" t="n">
        <v>5</v>
      </c>
      <c r="F365" s="66" t="n">
        <v>19</v>
      </c>
      <c r="G365" s="66" t="n">
        <v>3</v>
      </c>
      <c r="H365" s="66" t="n">
        <v>1</v>
      </c>
      <c r="I365" s="66" t="n">
        <v>0</v>
      </c>
      <c r="J365" s="66" t="n">
        <v>0</v>
      </c>
      <c r="K365" s="66" t="n">
        <v>1</v>
      </c>
      <c r="L365" s="66" t="n">
        <v>0</v>
      </c>
      <c r="M365" s="66" t="n">
        <v>0</v>
      </c>
      <c r="N365" s="66" t="n">
        <v>0</v>
      </c>
      <c r="O365" s="66" t="n">
        <v>119.7</v>
      </c>
      <c r="P365" s="66" t="n">
        <v>18.3</v>
      </c>
      <c r="Q365" s="66" t="n">
        <v>13.7604136470001</v>
      </c>
      <c r="R365" s="66" t="n">
        <v>51.0492041350001</v>
      </c>
      <c r="S365" s="66">
        <f>IF(AND(E365&gt;=2,E365&lt;=6,OR(F365=6,F365=7,F365=8),O365&lt;=500),1,0)</f>
        <v/>
      </c>
      <c r="T365" s="178">
        <f>IF(G365=1,Sources!$F$24,IF(G365=2,Sources!$F$25,IF(G365=3,Sources!$F$26,0)))</f>
        <v/>
      </c>
      <c r="U365" s="178">
        <f>T365</f>
        <v/>
      </c>
      <c r="V365" s="66" t="inlineStr">
        <is>
          <t>S01 / S04 / S05</t>
        </is>
      </c>
    </row>
    <row r="366" ht="15" customHeight="1" s="94">
      <c r="A366" s="66" t="inlineStr">
        <is>
          <t>U02847</t>
        </is>
      </c>
      <c r="B366" s="66" t="inlineStr">
        <is>
          <t>O2191</t>
        </is>
      </c>
      <c r="C366" s="66" t="n">
        <v>2021</v>
      </c>
      <c r="D366" s="66" t="n">
        <v>5</v>
      </c>
      <c r="E366" s="66" t="n">
        <v>1</v>
      </c>
      <c r="F366" s="66" t="n">
        <v>19</v>
      </c>
      <c r="G366" s="66" t="n">
        <v>3</v>
      </c>
      <c r="H366" s="66" t="n">
        <v>3</v>
      </c>
      <c r="I366" s="66" t="n">
        <v>0</v>
      </c>
      <c r="J366" s="66" t="n">
        <v>0</v>
      </c>
      <c r="K366" s="66" t="n">
        <v>1</v>
      </c>
      <c r="L366" s="66" t="n">
        <v>0</v>
      </c>
      <c r="M366" s="66" t="n">
        <v>0</v>
      </c>
      <c r="N366" s="66" t="n">
        <v>0</v>
      </c>
      <c r="O366" s="66" t="n">
        <v>285.8</v>
      </c>
      <c r="P366" s="66" t="n">
        <v>8.1</v>
      </c>
      <c r="Q366" s="66" t="n">
        <v>12.3760620150001</v>
      </c>
      <c r="R366" s="66" t="n">
        <v>50.7324555610001</v>
      </c>
      <c r="S366" s="66">
        <f>IF(AND(E366&gt;=2,E366&lt;=6,OR(F366=6,F366=7,F366=8),O366&lt;=500),1,0)</f>
        <v/>
      </c>
      <c r="T366" s="178">
        <f>IF(G366=1,Sources!$F$24,IF(G366=2,Sources!$F$25,IF(G366=3,Sources!$F$26,0)))</f>
        <v/>
      </c>
      <c r="U366" s="178">
        <f>T366</f>
        <v/>
      </c>
      <c r="V366" s="66" t="inlineStr">
        <is>
          <t>S01 / S04 / S05</t>
        </is>
      </c>
    </row>
    <row r="367" ht="15" customHeight="1" s="94">
      <c r="A367" s="66" t="inlineStr">
        <is>
          <t>U02860</t>
        </is>
      </c>
      <c r="B367" s="66" t="inlineStr">
        <is>
          <t>O0644</t>
        </is>
      </c>
      <c r="C367" s="66" t="n">
        <v>2021</v>
      </c>
      <c r="D367" s="66" t="n">
        <v>6</v>
      </c>
      <c r="E367" s="66" t="n">
        <v>3</v>
      </c>
      <c r="F367" s="66" t="n">
        <v>8</v>
      </c>
      <c r="G367" s="66" t="n">
        <v>3</v>
      </c>
      <c r="H367" s="66" t="n">
        <v>3</v>
      </c>
      <c r="I367" s="66" t="n">
        <v>0</v>
      </c>
      <c r="J367" s="66" t="n">
        <v>1</v>
      </c>
      <c r="K367" s="66" t="n">
        <v>1</v>
      </c>
      <c r="L367" s="66" t="n">
        <v>0</v>
      </c>
      <c r="M367" s="66" t="n">
        <v>0</v>
      </c>
      <c r="N367" s="66" t="n">
        <v>0</v>
      </c>
      <c r="O367" s="66" t="n">
        <v>63.1</v>
      </c>
      <c r="P367" s="66" t="n">
        <v>6.9</v>
      </c>
      <c r="Q367" s="66" t="n">
        <v>13.752350468</v>
      </c>
      <c r="R367" s="66" t="n">
        <v>51.0614908410001</v>
      </c>
      <c r="S367" s="66">
        <f>IF(AND(E367&gt;=2,E367&lt;=6,OR(F367=6,F367=7,F367=8),O367&lt;=500),1,0)</f>
        <v/>
      </c>
      <c r="T367" s="178">
        <f>IF(G367=1,Sources!$F$24,IF(G367=2,Sources!$F$25,IF(G367=3,Sources!$F$26,0)))</f>
        <v/>
      </c>
      <c r="U367" s="178">
        <f>T367</f>
        <v/>
      </c>
      <c r="V367" s="66" t="inlineStr">
        <is>
          <t>S01 / S04 / S05</t>
        </is>
      </c>
    </row>
    <row r="368" ht="15" customHeight="1" s="94">
      <c r="A368" s="66" t="inlineStr">
        <is>
          <t>U02869</t>
        </is>
      </c>
      <c r="B368" s="66" t="inlineStr">
        <is>
          <t>O0061</t>
        </is>
      </c>
      <c r="C368" s="66" t="n">
        <v>2021</v>
      </c>
      <c r="D368" s="66" t="n">
        <v>6</v>
      </c>
      <c r="E368" s="66" t="n">
        <v>2</v>
      </c>
      <c r="F368" s="66" t="n">
        <v>16</v>
      </c>
      <c r="G368" s="66" t="n">
        <v>2</v>
      </c>
      <c r="H368" s="66" t="n">
        <v>2</v>
      </c>
      <c r="I368" s="66" t="n">
        <v>0</v>
      </c>
      <c r="J368" s="66" t="n">
        <v>1</v>
      </c>
      <c r="K368" s="66" t="n">
        <v>1</v>
      </c>
      <c r="L368" s="66" t="n">
        <v>0</v>
      </c>
      <c r="M368" s="66" t="n">
        <v>0</v>
      </c>
      <c r="N368" s="66" t="n">
        <v>0</v>
      </c>
      <c r="O368" s="66" t="n">
        <v>45.9</v>
      </c>
      <c r="P368" s="66" t="n">
        <v>5.2</v>
      </c>
      <c r="Q368" s="66" t="n">
        <v>14.4291820290001</v>
      </c>
      <c r="R368" s="66" t="n">
        <v>51.176902899</v>
      </c>
      <c r="S368" s="66">
        <f>IF(AND(E368&gt;=2,E368&lt;=6,OR(F368=6,F368=7,F368=8),O368&lt;=500),1,0)</f>
        <v/>
      </c>
      <c r="T368" s="178">
        <f>IF(G368=1,Sources!$F$24,IF(G368=2,Sources!$F$25,IF(G368=3,Sources!$F$26,0)))</f>
        <v/>
      </c>
      <c r="U368" s="178">
        <f>T368</f>
        <v/>
      </c>
      <c r="V368" s="66" t="inlineStr">
        <is>
          <t>S01 / S04 / S05</t>
        </is>
      </c>
    </row>
    <row r="369" ht="15" customHeight="1" s="94">
      <c r="A369" s="66" t="inlineStr">
        <is>
          <t>U02870</t>
        </is>
      </c>
      <c r="B369" s="66" t="inlineStr">
        <is>
          <t>O1311</t>
        </is>
      </c>
      <c r="C369" s="66" t="n">
        <v>2021</v>
      </c>
      <c r="D369" s="66" t="n">
        <v>7</v>
      </c>
      <c r="E369" s="66" t="n">
        <v>5</v>
      </c>
      <c r="F369" s="66" t="n">
        <v>17</v>
      </c>
      <c r="G369" s="66" t="n">
        <v>3</v>
      </c>
      <c r="H369" s="66" t="n">
        <v>6</v>
      </c>
      <c r="I369" s="66" t="n">
        <v>0</v>
      </c>
      <c r="J369" s="66" t="n">
        <v>0</v>
      </c>
      <c r="K369" s="66" t="n">
        <v>1</v>
      </c>
      <c r="L369" s="66" t="n">
        <v>0</v>
      </c>
      <c r="M369" s="66" t="n">
        <v>0</v>
      </c>
      <c r="N369" s="66" t="n">
        <v>0</v>
      </c>
      <c r="O369" s="66" t="n">
        <v>335.9</v>
      </c>
      <c r="P369" s="66" t="n">
        <v>12.1</v>
      </c>
      <c r="Q369" s="66" t="n">
        <v>12.3826927110001</v>
      </c>
      <c r="R369" s="66" t="n">
        <v>51.340656505</v>
      </c>
      <c r="S369" s="66">
        <f>IF(AND(E369&gt;=2,E369&lt;=6,OR(F369=6,F369=7,F369=8),O369&lt;=500),1,0)</f>
        <v/>
      </c>
      <c r="T369" s="178">
        <f>IF(G369=1,Sources!$F$24,IF(G369=2,Sources!$F$25,IF(G369=3,Sources!$F$26,0)))</f>
        <v/>
      </c>
      <c r="U369" s="178">
        <f>T369</f>
        <v/>
      </c>
      <c r="V369" s="66" t="inlineStr">
        <is>
          <t>S01 / S04 / S05</t>
        </is>
      </c>
    </row>
    <row r="370" ht="15" customHeight="1" s="94">
      <c r="A370" s="66" t="inlineStr">
        <is>
          <t>U02872</t>
        </is>
      </c>
      <c r="B370" s="66" t="inlineStr">
        <is>
          <t>O0334</t>
        </is>
      </c>
      <c r="C370" s="66" t="n">
        <v>2021</v>
      </c>
      <c r="D370" s="66" t="n">
        <v>7</v>
      </c>
      <c r="E370" s="66" t="n">
        <v>3</v>
      </c>
      <c r="F370" s="66" t="n">
        <v>11</v>
      </c>
      <c r="G370" s="66" t="n">
        <v>2</v>
      </c>
      <c r="H370" s="66" t="n">
        <v>3</v>
      </c>
      <c r="I370" s="66" t="n">
        <v>0</v>
      </c>
      <c r="J370" s="66" t="n">
        <v>1</v>
      </c>
      <c r="K370" s="66" t="n">
        <v>1</v>
      </c>
      <c r="L370" s="66" t="n">
        <v>0</v>
      </c>
      <c r="M370" s="66" t="n">
        <v>0</v>
      </c>
      <c r="N370" s="66" t="n">
        <v>0</v>
      </c>
      <c r="O370" s="66" t="n">
        <v>343.2</v>
      </c>
      <c r="P370" s="66" t="n">
        <v>0.8</v>
      </c>
      <c r="Q370" s="66" t="n">
        <v>13.787713743</v>
      </c>
      <c r="R370" s="66" t="n">
        <v>51.0359166860001</v>
      </c>
      <c r="S370" s="66">
        <f>IF(AND(E370&gt;=2,E370&lt;=6,OR(F370=6,F370=7,F370=8),O370&lt;=500),1,0)</f>
        <v/>
      </c>
      <c r="T370" s="178">
        <f>IF(G370=1,Sources!$F$24,IF(G370=2,Sources!$F$25,IF(G370=3,Sources!$F$26,0)))</f>
        <v/>
      </c>
      <c r="U370" s="178">
        <f>T370</f>
        <v/>
      </c>
      <c r="V370" s="66" t="inlineStr">
        <is>
          <t>S01 / S04 / S05</t>
        </is>
      </c>
    </row>
    <row r="371" ht="15" customHeight="1" s="94">
      <c r="A371" s="66" t="inlineStr">
        <is>
          <t>U02892</t>
        </is>
      </c>
      <c r="B371" s="66" t="inlineStr">
        <is>
          <t>O1801</t>
        </is>
      </c>
      <c r="C371" s="66" t="n">
        <v>2021</v>
      </c>
      <c r="D371" s="66" t="n">
        <v>6</v>
      </c>
      <c r="E371" s="66" t="n">
        <v>5</v>
      </c>
      <c r="F371" s="66" t="n">
        <v>9</v>
      </c>
      <c r="G371" s="66" t="n">
        <v>3</v>
      </c>
      <c r="H371" s="66" t="n">
        <v>6</v>
      </c>
      <c r="I371" s="66" t="n">
        <v>0</v>
      </c>
      <c r="J371" s="66" t="n">
        <v>0</v>
      </c>
      <c r="K371" s="66" t="n">
        <v>1</v>
      </c>
      <c r="L371" s="66" t="n">
        <v>1</v>
      </c>
      <c r="M371" s="66" t="n">
        <v>0</v>
      </c>
      <c r="N371" s="66" t="n">
        <v>0</v>
      </c>
      <c r="O371" s="66" t="n">
        <v>353.1</v>
      </c>
      <c r="P371" s="66" t="n">
        <v>1.1</v>
      </c>
      <c r="Q371" s="66" t="n">
        <v>12.3473696180001</v>
      </c>
      <c r="R371" s="66" t="n">
        <v>51.3504973600001</v>
      </c>
      <c r="S371" s="66">
        <f>IF(AND(E371&gt;=2,E371&lt;=6,OR(F371=6,F371=7,F371=8),O371&lt;=500),1,0)</f>
        <v/>
      </c>
      <c r="T371" s="178">
        <f>IF(G371=1,Sources!$F$24,IF(G371=2,Sources!$F$25,IF(G371=3,Sources!$F$26,0)))</f>
        <v/>
      </c>
      <c r="U371" s="178">
        <f>T371</f>
        <v/>
      </c>
      <c r="V371" s="66" t="inlineStr">
        <is>
          <t>S01 / S04 / S05</t>
        </is>
      </c>
    </row>
    <row r="372" ht="15" customHeight="1" s="94">
      <c r="A372" s="66" t="inlineStr">
        <is>
          <t>U02893</t>
        </is>
      </c>
      <c r="B372" s="66" t="inlineStr">
        <is>
          <t>O1818</t>
        </is>
      </c>
      <c r="C372" s="66" t="n">
        <v>2021</v>
      </c>
      <c r="D372" s="66" t="n">
        <v>7</v>
      </c>
      <c r="E372" s="66" t="n">
        <v>3</v>
      </c>
      <c r="F372" s="66" t="n">
        <v>14</v>
      </c>
      <c r="G372" s="66" t="n">
        <v>3</v>
      </c>
      <c r="H372" s="66" t="n">
        <v>3</v>
      </c>
      <c r="I372" s="66" t="n">
        <v>0</v>
      </c>
      <c r="J372" s="66" t="n">
        <v>1</v>
      </c>
      <c r="K372" s="66" t="n">
        <v>1</v>
      </c>
      <c r="L372" s="66" t="n">
        <v>0</v>
      </c>
      <c r="M372" s="66" t="n">
        <v>0</v>
      </c>
      <c r="N372" s="66" t="n">
        <v>0</v>
      </c>
      <c r="O372" s="66" t="n">
        <v>450.5</v>
      </c>
      <c r="P372" s="66" t="n">
        <v>1.2</v>
      </c>
      <c r="Q372" s="66" t="n">
        <v>12.3615958390001</v>
      </c>
      <c r="R372" s="66" t="n">
        <v>51.332730284</v>
      </c>
      <c r="S372" s="66">
        <f>IF(AND(E372&gt;=2,E372&lt;=6,OR(F372=6,F372=7,F372=8),O372&lt;=500),1,0)</f>
        <v/>
      </c>
      <c r="T372" s="178">
        <f>IF(G372=1,Sources!$F$24,IF(G372=2,Sources!$F$25,IF(G372=3,Sources!$F$26,0)))</f>
        <v/>
      </c>
      <c r="U372" s="178">
        <f>T372</f>
        <v/>
      </c>
      <c r="V372" s="66" t="inlineStr">
        <is>
          <t>S01 / S04 / S05</t>
        </is>
      </c>
    </row>
    <row r="373" ht="15" customHeight="1" s="94">
      <c r="A373" s="66" t="inlineStr">
        <is>
          <t>U02915</t>
        </is>
      </c>
      <c r="B373" s="66" t="inlineStr">
        <is>
          <t>O0644</t>
        </is>
      </c>
      <c r="C373" s="66" t="n">
        <v>2021</v>
      </c>
      <c r="D373" s="66" t="n">
        <v>7</v>
      </c>
      <c r="E373" s="66" t="n">
        <v>6</v>
      </c>
      <c r="F373" s="66" t="n">
        <v>7</v>
      </c>
      <c r="G373" s="66" t="n">
        <v>3</v>
      </c>
      <c r="H373" s="66" t="n">
        <v>1</v>
      </c>
      <c r="I373" s="66" t="n">
        <v>0</v>
      </c>
      <c r="J373" s="66" t="n">
        <v>1</v>
      </c>
      <c r="K373" s="66" t="n">
        <v>0</v>
      </c>
      <c r="L373" s="66" t="n">
        <v>0</v>
      </c>
      <c r="M373" s="66" t="n">
        <v>0</v>
      </c>
      <c r="N373" s="66" t="n">
        <v>0</v>
      </c>
      <c r="O373" s="66" t="n">
        <v>70.8</v>
      </c>
      <c r="P373" s="66" t="n">
        <v>6.9</v>
      </c>
      <c r="Q373" s="66" t="n">
        <v>13.7522059040001</v>
      </c>
      <c r="R373" s="66" t="n">
        <v>51.0615747190001</v>
      </c>
      <c r="S373" s="66">
        <f>IF(AND(E373&gt;=2,E373&lt;=6,OR(F373=6,F373=7,F373=8),O373&lt;=500),1,0)</f>
        <v/>
      </c>
      <c r="T373" s="178">
        <f>IF(G373=1,Sources!$F$24,IF(G373=2,Sources!$F$25,IF(G373=3,Sources!$F$26,0)))</f>
        <v/>
      </c>
      <c r="U373" s="178">
        <f>T373</f>
        <v/>
      </c>
      <c r="V373" s="66" t="inlineStr">
        <is>
          <t>S01 / S04 / S05</t>
        </is>
      </c>
    </row>
    <row r="374" ht="15" customHeight="1" s="94">
      <c r="A374" s="66" t="inlineStr">
        <is>
          <t>U02922</t>
        </is>
      </c>
      <c r="B374" s="66" t="inlineStr">
        <is>
          <t>O1375</t>
        </is>
      </c>
      <c r="C374" s="66" t="n">
        <v>2021</v>
      </c>
      <c r="D374" s="66" t="n">
        <v>6</v>
      </c>
      <c r="E374" s="66" t="n">
        <v>6</v>
      </c>
      <c r="F374" s="66" t="n">
        <v>10</v>
      </c>
      <c r="G374" s="66" t="n">
        <v>3</v>
      </c>
      <c r="H374" s="66" t="n">
        <v>4</v>
      </c>
      <c r="I374" s="66" t="n">
        <v>1</v>
      </c>
      <c r="J374" s="66" t="n">
        <v>0</v>
      </c>
      <c r="K374" s="66" t="n">
        <v>1</v>
      </c>
      <c r="L374" s="66" t="n">
        <v>0</v>
      </c>
      <c r="M374" s="66" t="n">
        <v>0</v>
      </c>
      <c r="N374" s="66" t="n">
        <v>0</v>
      </c>
      <c r="O374" s="66" t="n">
        <v>379.6</v>
      </c>
      <c r="P374" s="66" t="n">
        <v>2.9</v>
      </c>
      <c r="Q374" s="66" t="n">
        <v>12.421247534</v>
      </c>
      <c r="R374" s="66" t="n">
        <v>51.353039612</v>
      </c>
      <c r="S374" s="66">
        <f>IF(AND(E374&gt;=2,E374&lt;=6,OR(F374=6,F374=7,F374=8),O374&lt;=500),1,0)</f>
        <v/>
      </c>
      <c r="T374" s="178">
        <f>IF(G374=1,Sources!$F$24,IF(G374=2,Sources!$F$25,IF(G374=3,Sources!$F$26,0)))</f>
        <v/>
      </c>
      <c r="U374" s="178">
        <f>T374</f>
        <v/>
      </c>
      <c r="V374" s="66" t="inlineStr">
        <is>
          <t>S01 / S04 / S05</t>
        </is>
      </c>
    </row>
    <row r="375" ht="15" customHeight="1" s="94">
      <c r="A375" s="66" t="inlineStr">
        <is>
          <t>U02924</t>
        </is>
      </c>
      <c r="B375" s="66" t="inlineStr">
        <is>
          <t>O0395</t>
        </is>
      </c>
      <c r="C375" s="66" t="n">
        <v>2021</v>
      </c>
      <c r="D375" s="66" t="n">
        <v>5</v>
      </c>
      <c r="E375" s="66" t="n">
        <v>5</v>
      </c>
      <c r="F375" s="66" t="n">
        <v>7</v>
      </c>
      <c r="G375" s="66" t="n">
        <v>3</v>
      </c>
      <c r="H375" s="66" t="n">
        <v>3</v>
      </c>
      <c r="I375" s="66" t="n">
        <v>0</v>
      </c>
      <c r="J375" s="66" t="n">
        <v>1</v>
      </c>
      <c r="K375" s="66" t="n">
        <v>1</v>
      </c>
      <c r="L375" s="66" t="n">
        <v>0</v>
      </c>
      <c r="M375" s="66" t="n">
        <v>0</v>
      </c>
      <c r="N375" s="66" t="n">
        <v>0</v>
      </c>
      <c r="O375" s="66" t="n">
        <v>129.8</v>
      </c>
      <c r="P375" s="66" t="n">
        <v>8.5</v>
      </c>
      <c r="Q375" s="66" t="n">
        <v>13.7151465600001</v>
      </c>
      <c r="R375" s="66" t="n">
        <v>51.051521275</v>
      </c>
      <c r="S375" s="66">
        <f>IF(AND(E375&gt;=2,E375&lt;=6,OR(F375=6,F375=7,F375=8),O375&lt;=500),1,0)</f>
        <v/>
      </c>
      <c r="T375" s="178">
        <f>IF(G375=1,Sources!$F$24,IF(G375=2,Sources!$F$25,IF(G375=3,Sources!$F$26,0)))</f>
        <v/>
      </c>
      <c r="U375" s="178">
        <f>T375</f>
        <v/>
      </c>
      <c r="V375" s="66" t="inlineStr">
        <is>
          <t>S01 / S04 / S05</t>
        </is>
      </c>
    </row>
    <row r="376" ht="15" customHeight="1" s="94">
      <c r="A376" s="66" t="inlineStr">
        <is>
          <t>U02928</t>
        </is>
      </c>
      <c r="B376" s="66" t="inlineStr">
        <is>
          <t>O0503</t>
        </is>
      </c>
      <c r="C376" s="66" t="n">
        <v>2021</v>
      </c>
      <c r="D376" s="66" t="n">
        <v>6</v>
      </c>
      <c r="E376" s="66" t="n">
        <v>4</v>
      </c>
      <c r="F376" s="66" t="n">
        <v>10</v>
      </c>
      <c r="G376" s="66" t="n">
        <v>3</v>
      </c>
      <c r="H376" s="66" t="n">
        <v>3</v>
      </c>
      <c r="I376" s="66" t="n">
        <v>0</v>
      </c>
      <c r="J376" s="66" t="n">
        <v>0</v>
      </c>
      <c r="K376" s="66" t="n">
        <v>1</v>
      </c>
      <c r="L376" s="66" t="n">
        <v>0</v>
      </c>
      <c r="M376" s="66" t="n">
        <v>0</v>
      </c>
      <c r="N376" s="66" t="n">
        <v>0</v>
      </c>
      <c r="O376" s="66" t="n">
        <v>127.3</v>
      </c>
      <c r="P376" s="66" t="n">
        <v>3.4</v>
      </c>
      <c r="Q376" s="66" t="n">
        <v>13.7913380640001</v>
      </c>
      <c r="R376" s="66" t="n">
        <v>51.0467496260001</v>
      </c>
      <c r="S376" s="66">
        <f>IF(AND(E376&gt;=2,E376&lt;=6,OR(F376=6,F376=7,F376=8),O376&lt;=500),1,0)</f>
        <v/>
      </c>
      <c r="T376" s="178">
        <f>IF(G376=1,Sources!$F$24,IF(G376=2,Sources!$F$25,IF(G376=3,Sources!$F$26,0)))</f>
        <v/>
      </c>
      <c r="U376" s="178">
        <f>T376</f>
        <v/>
      </c>
      <c r="V376" s="66" t="inlineStr">
        <is>
          <t>S01 / S04 / S05</t>
        </is>
      </c>
    </row>
    <row r="377" ht="15" customHeight="1" s="94">
      <c r="A377" s="66" t="inlineStr">
        <is>
          <t>U02933</t>
        </is>
      </c>
      <c r="B377" s="66" t="inlineStr">
        <is>
          <t>O1238</t>
        </is>
      </c>
      <c r="C377" s="66" t="n">
        <v>2021</v>
      </c>
      <c r="D377" s="66" t="n">
        <v>7</v>
      </c>
      <c r="E377" s="66" t="n">
        <v>5</v>
      </c>
      <c r="F377" s="66" t="n">
        <v>14</v>
      </c>
      <c r="G377" s="66" t="n">
        <v>2</v>
      </c>
      <c r="H377" s="66" t="n">
        <v>2</v>
      </c>
      <c r="I377" s="66" t="n">
        <v>0</v>
      </c>
      <c r="J377" s="66" t="n">
        <v>1</v>
      </c>
      <c r="K377" s="66" t="n">
        <v>1</v>
      </c>
      <c r="L377" s="66" t="n">
        <v>0</v>
      </c>
      <c r="M377" s="66" t="n">
        <v>0</v>
      </c>
      <c r="N377" s="66" t="n">
        <v>0</v>
      </c>
      <c r="O377" s="66" t="n">
        <v>425.4</v>
      </c>
      <c r="P377" s="66" t="n">
        <v>0.6</v>
      </c>
      <c r="Q377" s="66" t="n">
        <v>14.2650047940001</v>
      </c>
      <c r="R377" s="66" t="n">
        <v>51.437175826</v>
      </c>
      <c r="S377" s="66">
        <f>IF(AND(E377&gt;=2,E377&lt;=6,OR(F377=6,F377=7,F377=8),O377&lt;=500),1,0)</f>
        <v/>
      </c>
      <c r="T377" s="178">
        <f>IF(G377=1,Sources!$F$24,IF(G377=2,Sources!$F$25,IF(G377=3,Sources!$F$26,0)))</f>
        <v/>
      </c>
      <c r="U377" s="178">
        <f>T377</f>
        <v/>
      </c>
      <c r="V377" s="66" t="inlineStr">
        <is>
          <t>S01 / S04 / S05</t>
        </is>
      </c>
    </row>
    <row r="378" ht="15" customHeight="1" s="94">
      <c r="A378" s="66" t="inlineStr">
        <is>
          <t>U02940</t>
        </is>
      </c>
      <c r="B378" s="66" t="inlineStr">
        <is>
          <t>O0744</t>
        </is>
      </c>
      <c r="C378" s="66" t="n">
        <v>2021</v>
      </c>
      <c r="D378" s="66" t="n">
        <v>6</v>
      </c>
      <c r="E378" s="66" t="n">
        <v>5</v>
      </c>
      <c r="F378" s="66" t="n">
        <v>13</v>
      </c>
      <c r="G378" s="66" t="n">
        <v>3</v>
      </c>
      <c r="H378" s="66" t="n">
        <v>1</v>
      </c>
      <c r="I378" s="66" t="n">
        <v>0</v>
      </c>
      <c r="J378" s="66" t="n">
        <v>1</v>
      </c>
      <c r="K378" s="66" t="n">
        <v>0</v>
      </c>
      <c r="L378" s="66" t="n">
        <v>0</v>
      </c>
      <c r="M378" s="66" t="n">
        <v>0</v>
      </c>
      <c r="N378" s="66" t="n">
        <v>0</v>
      </c>
      <c r="O378" s="66" t="n">
        <v>289.4</v>
      </c>
      <c r="P378" s="66" t="n">
        <v>5.5</v>
      </c>
      <c r="Q378" s="66" t="n">
        <v>13.7777744640001</v>
      </c>
      <c r="R378" s="66" t="n">
        <v>51.0528856780001</v>
      </c>
      <c r="S378" s="66">
        <f>IF(AND(E378&gt;=2,E378&lt;=6,OR(F378=6,F378=7,F378=8),O378&lt;=500),1,0)</f>
        <v/>
      </c>
      <c r="T378" s="178">
        <f>IF(G378=1,Sources!$F$24,IF(G378=2,Sources!$F$25,IF(G378=3,Sources!$F$26,0)))</f>
        <v/>
      </c>
      <c r="U378" s="178">
        <f>T378</f>
        <v/>
      </c>
      <c r="V378" s="66" t="inlineStr">
        <is>
          <t>S01 / S04 / S05</t>
        </is>
      </c>
    </row>
    <row r="379" ht="15" customHeight="1" s="94">
      <c r="A379" s="66" t="inlineStr">
        <is>
          <t>U02944</t>
        </is>
      </c>
      <c r="B379" s="66" t="inlineStr">
        <is>
          <t>O1815</t>
        </is>
      </c>
      <c r="C379" s="66" t="n">
        <v>2021</v>
      </c>
      <c r="D379" s="66" t="n">
        <v>6</v>
      </c>
      <c r="E379" s="66" t="n">
        <v>6</v>
      </c>
      <c r="F379" s="66" t="n">
        <v>8</v>
      </c>
      <c r="G379" s="66" t="n">
        <v>3</v>
      </c>
      <c r="H379" s="66" t="n">
        <v>2</v>
      </c>
      <c r="I379" s="66" t="n">
        <v>0</v>
      </c>
      <c r="J379" s="66" t="n">
        <v>1</v>
      </c>
      <c r="K379" s="66" t="n">
        <v>0</v>
      </c>
      <c r="L379" s="66" t="n">
        <v>0</v>
      </c>
      <c r="M379" s="66" t="n">
        <v>0</v>
      </c>
      <c r="N379" s="66" t="n">
        <v>1</v>
      </c>
      <c r="O379" s="66" t="n">
        <v>210.9</v>
      </c>
      <c r="P379" s="66" t="n">
        <v>8.4</v>
      </c>
      <c r="Q379" s="66" t="n">
        <v>12.3570020760001</v>
      </c>
      <c r="R379" s="66" t="n">
        <v>51.336125495</v>
      </c>
      <c r="S379" s="66">
        <f>IF(AND(E379&gt;=2,E379&lt;=6,OR(F379=6,F379=7,F379=8),O379&lt;=500),1,0)</f>
        <v/>
      </c>
      <c r="T379" s="178">
        <f>IF(G379=1,Sources!$F$24,IF(G379=2,Sources!$F$25,IF(G379=3,Sources!$F$26,0)))</f>
        <v/>
      </c>
      <c r="U379" s="178">
        <f>T379</f>
        <v/>
      </c>
      <c r="V379" s="66" t="inlineStr">
        <is>
          <t>S01 / S04 / S05</t>
        </is>
      </c>
    </row>
    <row r="380" ht="15" customHeight="1" s="94">
      <c r="A380" s="66" t="inlineStr">
        <is>
          <t>U02945</t>
        </is>
      </c>
      <c r="B380" s="66" t="inlineStr">
        <is>
          <t>O0374</t>
        </is>
      </c>
      <c r="C380" s="66" t="n">
        <v>2021</v>
      </c>
      <c r="D380" s="66" t="n">
        <v>6</v>
      </c>
      <c r="E380" s="66" t="n">
        <v>6</v>
      </c>
      <c r="F380" s="66" t="n">
        <v>22</v>
      </c>
      <c r="G380" s="66" t="n">
        <v>2</v>
      </c>
      <c r="H380" s="66" t="n">
        <v>2</v>
      </c>
      <c r="I380" s="66" t="n">
        <v>0</v>
      </c>
      <c r="J380" s="66" t="n">
        <v>0</v>
      </c>
      <c r="K380" s="66" t="n">
        <v>1</v>
      </c>
      <c r="L380" s="66" t="n">
        <v>1</v>
      </c>
      <c r="M380" s="66" t="n">
        <v>0</v>
      </c>
      <c r="N380" s="66" t="n">
        <v>0</v>
      </c>
      <c r="O380" s="66" t="n">
        <v>300.2</v>
      </c>
      <c r="P380" s="66" t="n">
        <v>4.7</v>
      </c>
      <c r="Q380" s="66" t="n">
        <v>13.7123902660001</v>
      </c>
      <c r="R380" s="66" t="n">
        <v>51.079305527</v>
      </c>
      <c r="S380" s="66">
        <f>IF(AND(E380&gt;=2,E380&lt;=6,OR(F380=6,F380=7,F380=8),O380&lt;=500),1,0)</f>
        <v/>
      </c>
      <c r="T380" s="178">
        <f>IF(G380=1,Sources!$F$24,IF(G380=2,Sources!$F$25,IF(G380=3,Sources!$F$26,0)))</f>
        <v/>
      </c>
      <c r="U380" s="178">
        <f>T380</f>
        <v/>
      </c>
      <c r="V380" s="66" t="inlineStr">
        <is>
          <t>S01 / S04 / S05</t>
        </is>
      </c>
    </row>
    <row r="381" ht="15" customHeight="1" s="94">
      <c r="A381" s="66" t="inlineStr">
        <is>
          <t>U02955</t>
        </is>
      </c>
      <c r="B381" s="66" t="inlineStr">
        <is>
          <t>O1797</t>
        </is>
      </c>
      <c r="C381" s="66" t="n">
        <v>2021</v>
      </c>
      <c r="D381" s="66" t="n">
        <v>5</v>
      </c>
      <c r="E381" s="66" t="n">
        <v>2</v>
      </c>
      <c r="F381" s="66" t="n">
        <v>15</v>
      </c>
      <c r="G381" s="66" t="n">
        <v>3</v>
      </c>
      <c r="H381" s="66" t="n">
        <v>4</v>
      </c>
      <c r="I381" s="66" t="n">
        <v>1</v>
      </c>
      <c r="J381" s="66" t="n">
        <v>1</v>
      </c>
      <c r="K381" s="66" t="n">
        <v>0</v>
      </c>
      <c r="L381" s="66" t="n">
        <v>0</v>
      </c>
      <c r="M381" s="66" t="n">
        <v>0</v>
      </c>
      <c r="N381" s="66" t="n">
        <v>0</v>
      </c>
      <c r="O381" s="66" t="n">
        <v>251.7</v>
      </c>
      <c r="P381" s="66" t="n">
        <v>24.6</v>
      </c>
      <c r="Q381" s="66" t="n">
        <v>12.380955263</v>
      </c>
      <c r="R381" s="66" t="n">
        <v>51.330635236</v>
      </c>
      <c r="S381" s="66">
        <f>IF(AND(E381&gt;=2,E381&lt;=6,OR(F381=6,F381=7,F381=8),O381&lt;=500),1,0)</f>
        <v/>
      </c>
      <c r="T381" s="178">
        <f>IF(G381=1,Sources!$F$24,IF(G381=2,Sources!$F$25,IF(G381=3,Sources!$F$26,0)))</f>
        <v/>
      </c>
      <c r="U381" s="178">
        <f>T381</f>
        <v/>
      </c>
      <c r="V381" s="66" t="inlineStr">
        <is>
          <t>S01 / S04 / S05</t>
        </is>
      </c>
    </row>
    <row r="382" ht="15" customHeight="1" s="94">
      <c r="A382" s="66" t="inlineStr">
        <is>
          <t>U02982</t>
        </is>
      </c>
      <c r="B382" s="66" t="inlineStr">
        <is>
          <t>O0514</t>
        </is>
      </c>
      <c r="C382" s="66" t="n">
        <v>2021</v>
      </c>
      <c r="D382" s="66" t="n">
        <v>7</v>
      </c>
      <c r="E382" s="66" t="n">
        <v>5</v>
      </c>
      <c r="F382" s="66" t="n">
        <v>15</v>
      </c>
      <c r="G382" s="66" t="n">
        <v>2</v>
      </c>
      <c r="H382" s="66" t="n">
        <v>6</v>
      </c>
      <c r="I382" s="66" t="n">
        <v>0</v>
      </c>
      <c r="J382" s="66" t="n">
        <v>0</v>
      </c>
      <c r="K382" s="66" t="n">
        <v>0</v>
      </c>
      <c r="L382" s="66" t="n">
        <v>1</v>
      </c>
      <c r="M382" s="66" t="n">
        <v>0</v>
      </c>
      <c r="N382" s="66" t="n">
        <v>1</v>
      </c>
      <c r="O382" s="66" t="n">
        <v>389.9</v>
      </c>
      <c r="P382" s="66" t="n">
        <v>19.1</v>
      </c>
      <c r="Q382" s="66" t="n">
        <v>13.770927633</v>
      </c>
      <c r="R382" s="66" t="n">
        <v>51.0397269310001</v>
      </c>
      <c r="S382" s="66">
        <f>IF(AND(E382&gt;=2,E382&lt;=6,OR(F382=6,F382=7,F382=8),O382&lt;=500),1,0)</f>
        <v/>
      </c>
      <c r="T382" s="178">
        <f>IF(G382=1,Sources!$F$24,IF(G382=2,Sources!$F$25,IF(G382=3,Sources!$F$26,0)))</f>
        <v/>
      </c>
      <c r="U382" s="178">
        <f>T382</f>
        <v/>
      </c>
      <c r="V382" s="66" t="inlineStr">
        <is>
          <t>S01 / S04 / S05</t>
        </is>
      </c>
    </row>
    <row r="383" ht="15" customHeight="1" s="94">
      <c r="A383" s="66" t="inlineStr">
        <is>
          <t>U02997</t>
        </is>
      </c>
      <c r="B383" s="66" t="inlineStr">
        <is>
          <t>O1352</t>
        </is>
      </c>
      <c r="C383" s="66" t="n">
        <v>2021</v>
      </c>
      <c r="D383" s="66" t="n">
        <v>6</v>
      </c>
      <c r="E383" s="66" t="n">
        <v>5</v>
      </c>
      <c r="F383" s="66" t="n">
        <v>16</v>
      </c>
      <c r="G383" s="66" t="n">
        <v>3</v>
      </c>
      <c r="H383" s="66" t="n">
        <v>1</v>
      </c>
      <c r="I383" s="66" t="n">
        <v>0</v>
      </c>
      <c r="J383" s="66" t="n">
        <v>0</v>
      </c>
      <c r="K383" s="66" t="n">
        <v>0</v>
      </c>
      <c r="L383" s="66" t="n">
        <v>1</v>
      </c>
      <c r="M383" s="66" t="n">
        <v>0</v>
      </c>
      <c r="N383" s="66" t="n">
        <v>0</v>
      </c>
      <c r="O383" s="66" t="n">
        <v>225.2</v>
      </c>
      <c r="P383" s="66" t="n">
        <v>16.1</v>
      </c>
      <c r="Q383" s="66" t="n">
        <v>12.3709320300001</v>
      </c>
      <c r="R383" s="66" t="n">
        <v>51.3351298860001</v>
      </c>
      <c r="S383" s="66">
        <f>IF(AND(E383&gt;=2,E383&lt;=6,OR(F383=6,F383=7,F383=8),O383&lt;=500),1,0)</f>
        <v/>
      </c>
      <c r="T383" s="178">
        <f>IF(G383=1,Sources!$F$24,IF(G383=2,Sources!$F$25,IF(G383=3,Sources!$F$26,0)))</f>
        <v/>
      </c>
      <c r="U383" s="178">
        <f>T383</f>
        <v/>
      </c>
      <c r="V383" s="66" t="inlineStr">
        <is>
          <t>S01 / S04 / S05</t>
        </is>
      </c>
    </row>
    <row r="384" ht="15" customHeight="1" s="94">
      <c r="A384" s="66" t="inlineStr">
        <is>
          <t>U03017</t>
        </is>
      </c>
      <c r="B384" s="66" t="inlineStr">
        <is>
          <t>O0052</t>
        </is>
      </c>
      <c r="C384" s="66" t="n">
        <v>2021</v>
      </c>
      <c r="D384" s="66" t="n">
        <v>6</v>
      </c>
      <c r="E384" s="66" t="n">
        <v>2</v>
      </c>
      <c r="F384" s="66" t="n">
        <v>6</v>
      </c>
      <c r="G384" s="66" t="n">
        <v>3</v>
      </c>
      <c r="H384" s="66" t="n">
        <v>3</v>
      </c>
      <c r="I384" s="66" t="n">
        <v>0</v>
      </c>
      <c r="J384" s="66" t="n">
        <v>1</v>
      </c>
      <c r="K384" s="66" t="n">
        <v>1</v>
      </c>
      <c r="L384" s="66" t="n">
        <v>0</v>
      </c>
      <c r="M384" s="66" t="n">
        <v>0</v>
      </c>
      <c r="N384" s="66" t="n">
        <v>0</v>
      </c>
      <c r="O384" s="66" t="n">
        <v>464.1</v>
      </c>
      <c r="P384" s="66" t="n">
        <v>10.6</v>
      </c>
      <c r="Q384" s="66" t="n">
        <v>14.44240302</v>
      </c>
      <c r="R384" s="66" t="n">
        <v>51.186288781</v>
      </c>
      <c r="S384" s="66">
        <f>IF(AND(E384&gt;=2,E384&lt;=6,OR(F384=6,F384=7,F384=8),O384&lt;=500),1,0)</f>
        <v/>
      </c>
      <c r="T384" s="178">
        <f>IF(G384=1,Sources!$F$24,IF(G384=2,Sources!$F$25,IF(G384=3,Sources!$F$26,0)))</f>
        <v/>
      </c>
      <c r="U384" s="178">
        <f>T384</f>
        <v/>
      </c>
      <c r="V384" s="66" t="inlineStr">
        <is>
          <t>S01 / S04 / S05</t>
        </is>
      </c>
    </row>
    <row r="385" ht="15" customHeight="1" s="94">
      <c r="A385" s="66" t="inlineStr">
        <is>
          <t>U03035</t>
        </is>
      </c>
      <c r="B385" s="66" t="inlineStr">
        <is>
          <t>O0966</t>
        </is>
      </c>
      <c r="C385" s="66" t="n">
        <v>2021</v>
      </c>
      <c r="D385" s="66" t="n">
        <v>6</v>
      </c>
      <c r="E385" s="66" t="n">
        <v>4</v>
      </c>
      <c r="F385" s="66" t="n">
        <v>16</v>
      </c>
      <c r="G385" s="66" t="n">
        <v>2</v>
      </c>
      <c r="H385" s="66" t="n">
        <v>1</v>
      </c>
      <c r="I385" s="66" t="n">
        <v>0</v>
      </c>
      <c r="J385" s="66" t="n">
        <v>1</v>
      </c>
      <c r="K385" s="66" t="n">
        <v>0</v>
      </c>
      <c r="L385" s="66" t="n">
        <v>0</v>
      </c>
      <c r="M385" s="66" t="n">
        <v>0</v>
      </c>
      <c r="N385" s="66" t="n">
        <v>0</v>
      </c>
      <c r="O385" s="66" t="n">
        <v>58</v>
      </c>
      <c r="P385" s="66" t="n">
        <v>3.2</v>
      </c>
      <c r="Q385" s="66" t="n">
        <v>13.7571063730001</v>
      </c>
      <c r="R385" s="66" t="n">
        <v>51.049757841</v>
      </c>
      <c r="S385" s="66">
        <f>IF(AND(E385&gt;=2,E385&lt;=6,OR(F385=6,F385=7,F385=8),O385&lt;=500),1,0)</f>
        <v/>
      </c>
      <c r="T385" s="178">
        <f>IF(G385=1,Sources!$F$24,IF(G385=2,Sources!$F$25,IF(G385=3,Sources!$F$26,0)))</f>
        <v/>
      </c>
      <c r="U385" s="178">
        <f>T385</f>
        <v/>
      </c>
      <c r="V385" s="66" t="inlineStr">
        <is>
          <t>S01 / S04 / S05</t>
        </is>
      </c>
    </row>
    <row r="386" ht="15" customHeight="1" s="94">
      <c r="A386" s="66" t="inlineStr">
        <is>
          <t>U03038</t>
        </is>
      </c>
      <c r="B386" s="66" t="inlineStr">
        <is>
          <t>O1507</t>
        </is>
      </c>
      <c r="C386" s="66" t="n">
        <v>2021</v>
      </c>
      <c r="D386" s="66" t="n">
        <v>7</v>
      </c>
      <c r="E386" s="66" t="n">
        <v>4</v>
      </c>
      <c r="F386" s="66" t="n">
        <v>7</v>
      </c>
      <c r="G386" s="66" t="n">
        <v>3</v>
      </c>
      <c r="H386" s="66" t="n">
        <v>3</v>
      </c>
      <c r="I386" s="66" t="n">
        <v>0</v>
      </c>
      <c r="J386" s="66" t="n">
        <v>1</v>
      </c>
      <c r="K386" s="66" t="n">
        <v>1</v>
      </c>
      <c r="L386" s="66" t="n">
        <v>0</v>
      </c>
      <c r="M386" s="66" t="n">
        <v>0</v>
      </c>
      <c r="N386" s="66" t="n">
        <v>0</v>
      </c>
      <c r="O386" s="66" t="n">
        <v>141.4</v>
      </c>
      <c r="P386" s="66" t="n">
        <v>0</v>
      </c>
      <c r="Q386" s="66" t="n">
        <v>12.3645446090001</v>
      </c>
      <c r="R386" s="66" t="n">
        <v>51.3267842560001</v>
      </c>
      <c r="S386" s="66">
        <f>IF(AND(E386&gt;=2,E386&lt;=6,OR(F386=6,F386=7,F386=8),O386&lt;=500),1,0)</f>
        <v/>
      </c>
      <c r="T386" s="178">
        <f>IF(G386=1,Sources!$F$24,IF(G386=2,Sources!$F$25,IF(G386=3,Sources!$F$26,0)))</f>
        <v/>
      </c>
      <c r="U386" s="178">
        <f>T386</f>
        <v/>
      </c>
      <c r="V386" s="66" t="inlineStr">
        <is>
          <t>S01 / S04 / S05</t>
        </is>
      </c>
    </row>
    <row r="387" ht="15" customHeight="1" s="94">
      <c r="A387" s="66" t="inlineStr">
        <is>
          <t>U03045</t>
        </is>
      </c>
      <c r="B387" s="66" t="inlineStr">
        <is>
          <t>O2219</t>
        </is>
      </c>
      <c r="C387" s="66" t="n">
        <v>2021</v>
      </c>
      <c r="D387" s="66" t="n">
        <v>6</v>
      </c>
      <c r="E387" s="66" t="n">
        <v>4</v>
      </c>
      <c r="F387" s="66" t="n">
        <v>7</v>
      </c>
      <c r="G387" s="66" t="n">
        <v>3</v>
      </c>
      <c r="H387" s="66" t="n">
        <v>3</v>
      </c>
      <c r="I387" s="66" t="n">
        <v>0</v>
      </c>
      <c r="J387" s="66" t="n">
        <v>1</v>
      </c>
      <c r="K387" s="66" t="n">
        <v>1</v>
      </c>
      <c r="L387" s="66" t="n">
        <v>0</v>
      </c>
      <c r="M387" s="66" t="n">
        <v>0</v>
      </c>
      <c r="N387" s="66" t="n">
        <v>0</v>
      </c>
      <c r="O387" s="66" t="n">
        <v>200.9</v>
      </c>
      <c r="P387" s="66" t="n">
        <v>19.1</v>
      </c>
      <c r="Q387" s="66" t="n">
        <v>12.740587997</v>
      </c>
      <c r="R387" s="66" t="n">
        <v>51.368444595</v>
      </c>
      <c r="S387" s="66">
        <f>IF(AND(E387&gt;=2,E387&lt;=6,OR(F387=6,F387=7,F387=8),O387&lt;=500),1,0)</f>
        <v/>
      </c>
      <c r="T387" s="178">
        <f>IF(G387=1,Sources!$F$24,IF(G387=2,Sources!$F$25,IF(G387=3,Sources!$F$26,0)))</f>
        <v/>
      </c>
      <c r="U387" s="178">
        <f>T387</f>
        <v/>
      </c>
      <c r="V387" s="66" t="inlineStr">
        <is>
          <t>S01 / S04 / S05</t>
        </is>
      </c>
    </row>
    <row r="388" ht="15" customHeight="1" s="94">
      <c r="A388" s="66" t="inlineStr">
        <is>
          <t>U03050</t>
        </is>
      </c>
      <c r="B388" s="66" t="inlineStr">
        <is>
          <t>O0143</t>
        </is>
      </c>
      <c r="C388" s="66" t="n">
        <v>2021</v>
      </c>
      <c r="D388" s="66" t="n">
        <v>6</v>
      </c>
      <c r="E388" s="66" t="n">
        <v>3</v>
      </c>
      <c r="F388" s="66" t="n">
        <v>15</v>
      </c>
      <c r="G388" s="66" t="n">
        <v>3</v>
      </c>
      <c r="H388" s="66" t="n">
        <v>6</v>
      </c>
      <c r="I388" s="66" t="n">
        <v>0</v>
      </c>
      <c r="J388" s="66" t="n">
        <v>0</v>
      </c>
      <c r="K388" s="66" t="n">
        <v>1</v>
      </c>
      <c r="L388" s="66" t="n">
        <v>0</v>
      </c>
      <c r="M388" s="66" t="n">
        <v>0</v>
      </c>
      <c r="N388" s="66" t="n">
        <v>0</v>
      </c>
      <c r="O388" s="66" t="n">
        <v>275.8</v>
      </c>
      <c r="P388" s="66" t="n">
        <v>14.3</v>
      </c>
      <c r="Q388" s="66" t="n">
        <v>12.901788916</v>
      </c>
      <c r="R388" s="66" t="n">
        <v>50.832150277</v>
      </c>
      <c r="S388" s="66">
        <f>IF(AND(E388&gt;=2,E388&lt;=6,OR(F388=6,F388=7,F388=8),O388&lt;=500),1,0)</f>
        <v/>
      </c>
      <c r="T388" s="178">
        <f>IF(G388=1,Sources!$F$24,IF(G388=2,Sources!$F$25,IF(G388=3,Sources!$F$26,0)))</f>
        <v/>
      </c>
      <c r="U388" s="178">
        <f>T388</f>
        <v/>
      </c>
      <c r="V388" s="66" t="inlineStr">
        <is>
          <t>S01 / S04 / S05</t>
        </is>
      </c>
    </row>
    <row r="389" ht="15" customHeight="1" s="94">
      <c r="A389" s="66" t="inlineStr">
        <is>
          <t>U03051</t>
        </is>
      </c>
      <c r="B389" s="66" t="inlineStr">
        <is>
          <t>O0311</t>
        </is>
      </c>
      <c r="C389" s="66" t="n">
        <v>2021</v>
      </c>
      <c r="D389" s="66" t="n">
        <v>7</v>
      </c>
      <c r="E389" s="66" t="n">
        <v>4</v>
      </c>
      <c r="F389" s="66" t="n">
        <v>14</v>
      </c>
      <c r="G389" s="66" t="n">
        <v>3</v>
      </c>
      <c r="H389" s="66" t="n">
        <v>4</v>
      </c>
      <c r="I389" s="66" t="n">
        <v>1</v>
      </c>
      <c r="J389" s="66" t="n">
        <v>0</v>
      </c>
      <c r="K389" s="66" t="n">
        <v>1</v>
      </c>
      <c r="L389" s="66" t="n">
        <v>0</v>
      </c>
      <c r="M389" s="66" t="n">
        <v>0</v>
      </c>
      <c r="N389" s="66" t="n">
        <v>0</v>
      </c>
      <c r="O389" s="66" t="n">
        <v>261.4</v>
      </c>
      <c r="P389" s="66" t="n">
        <v>22.9</v>
      </c>
      <c r="Q389" s="66" t="n">
        <v>13.740373672</v>
      </c>
      <c r="R389" s="66" t="n">
        <v>51.0387224370001</v>
      </c>
      <c r="S389" s="66">
        <f>IF(AND(E389&gt;=2,E389&lt;=6,OR(F389=6,F389=7,F389=8),O389&lt;=500),1,0)</f>
        <v/>
      </c>
      <c r="T389" s="178">
        <f>IF(G389=1,Sources!$F$24,IF(G389=2,Sources!$F$25,IF(G389=3,Sources!$F$26,0)))</f>
        <v/>
      </c>
      <c r="U389" s="178">
        <f>T389</f>
        <v/>
      </c>
      <c r="V389" s="66" t="inlineStr">
        <is>
          <t>S01 / S04 / S05</t>
        </is>
      </c>
    </row>
    <row r="390" ht="15" customHeight="1" s="94">
      <c r="A390" s="66" t="inlineStr">
        <is>
          <t>U03083</t>
        </is>
      </c>
      <c r="B390" s="66" t="inlineStr">
        <is>
          <t>O1637</t>
        </is>
      </c>
      <c r="C390" s="66" t="n">
        <v>2021</v>
      </c>
      <c r="D390" s="66" t="n">
        <v>7</v>
      </c>
      <c r="E390" s="66" t="n">
        <v>5</v>
      </c>
      <c r="F390" s="66" t="n">
        <v>13</v>
      </c>
      <c r="G390" s="66" t="n">
        <v>3</v>
      </c>
      <c r="H390" s="66" t="n">
        <v>3</v>
      </c>
      <c r="I390" s="66" t="n">
        <v>0</v>
      </c>
      <c r="J390" s="66" t="n">
        <v>0</v>
      </c>
      <c r="K390" s="66" t="n">
        <v>1</v>
      </c>
      <c r="L390" s="66" t="n">
        <v>0</v>
      </c>
      <c r="M390" s="66" t="n">
        <v>0</v>
      </c>
      <c r="N390" s="66" t="n">
        <v>0</v>
      </c>
      <c r="O390" s="66" t="n">
        <v>348.5</v>
      </c>
      <c r="P390" s="66" t="n">
        <v>9.6</v>
      </c>
      <c r="Q390" s="66" t="n">
        <v>12.417449968</v>
      </c>
      <c r="R390" s="66" t="n">
        <v>51.316076325</v>
      </c>
      <c r="S390" s="66">
        <f>IF(AND(E390&gt;=2,E390&lt;=6,OR(F390=6,F390=7,F390=8),O390&lt;=500),1,0)</f>
        <v/>
      </c>
      <c r="T390" s="178">
        <f>IF(G390=1,Sources!$F$24,IF(G390=2,Sources!$F$25,IF(G390=3,Sources!$F$26,0)))</f>
        <v/>
      </c>
      <c r="U390" s="178">
        <f>T390</f>
        <v/>
      </c>
      <c r="V390" s="66" t="inlineStr">
        <is>
          <t>S01 / S04 / S05</t>
        </is>
      </c>
    </row>
    <row r="391" ht="15" customHeight="1" s="94">
      <c r="A391" s="66" t="inlineStr">
        <is>
          <t>U03084</t>
        </is>
      </c>
      <c r="B391" s="66" t="inlineStr">
        <is>
          <t>O1646</t>
        </is>
      </c>
      <c r="C391" s="66" t="n">
        <v>2021</v>
      </c>
      <c r="D391" s="66" t="n">
        <v>6</v>
      </c>
      <c r="E391" s="66" t="n">
        <v>3</v>
      </c>
      <c r="F391" s="66" t="n">
        <v>10</v>
      </c>
      <c r="G391" s="66" t="n">
        <v>3</v>
      </c>
      <c r="H391" s="66" t="n">
        <v>3</v>
      </c>
      <c r="I391" s="66" t="n">
        <v>0</v>
      </c>
      <c r="J391" s="66" t="n">
        <v>1</v>
      </c>
      <c r="K391" s="66" t="n">
        <v>1</v>
      </c>
      <c r="L391" s="66" t="n">
        <v>0</v>
      </c>
      <c r="M391" s="66" t="n">
        <v>0</v>
      </c>
      <c r="N391" s="66" t="n">
        <v>0</v>
      </c>
      <c r="O391" s="66" t="n">
        <v>129.9</v>
      </c>
      <c r="P391" s="66" t="n">
        <v>3.9</v>
      </c>
      <c r="Q391" s="66" t="n">
        <v>12.3848570540001</v>
      </c>
      <c r="R391" s="66" t="n">
        <v>51.3788730050001</v>
      </c>
      <c r="S391" s="66">
        <f>IF(AND(E391&gt;=2,E391&lt;=6,OR(F391=6,F391=7,F391=8),O391&lt;=500),1,0)</f>
        <v/>
      </c>
      <c r="T391" s="178">
        <f>IF(G391=1,Sources!$F$24,IF(G391=2,Sources!$F$25,IF(G391=3,Sources!$F$26,0)))</f>
        <v/>
      </c>
      <c r="U391" s="178">
        <f>T391</f>
        <v/>
      </c>
      <c r="V391" s="66" t="inlineStr">
        <is>
          <t>S01 / S04 / S05</t>
        </is>
      </c>
    </row>
    <row r="392" ht="15" customHeight="1" s="94">
      <c r="A392" s="66" t="inlineStr">
        <is>
          <t>U03087</t>
        </is>
      </c>
      <c r="B392" s="66" t="inlineStr">
        <is>
          <t>O1446</t>
        </is>
      </c>
      <c r="C392" s="66" t="n">
        <v>2021</v>
      </c>
      <c r="D392" s="66" t="n">
        <v>5</v>
      </c>
      <c r="E392" s="66" t="n">
        <v>3</v>
      </c>
      <c r="F392" s="66" t="n">
        <v>10</v>
      </c>
      <c r="G392" s="66" t="n">
        <v>3</v>
      </c>
      <c r="H392" s="66" t="n">
        <v>4</v>
      </c>
      <c r="I392" s="66" t="n">
        <v>1</v>
      </c>
      <c r="J392" s="66" t="n">
        <v>1</v>
      </c>
      <c r="K392" s="66" t="n">
        <v>0</v>
      </c>
      <c r="L392" s="66" t="n">
        <v>0</v>
      </c>
      <c r="M392" s="66" t="n">
        <v>0</v>
      </c>
      <c r="N392" s="66" t="n">
        <v>0</v>
      </c>
      <c r="O392" s="66" t="n">
        <v>345.1</v>
      </c>
      <c r="P392" s="66" t="n">
        <v>20.8</v>
      </c>
      <c r="Q392" s="66" t="n">
        <v>12.376524918</v>
      </c>
      <c r="R392" s="66" t="n">
        <v>51.342997483</v>
      </c>
      <c r="S392" s="66">
        <f>IF(AND(E392&gt;=2,E392&lt;=6,OR(F392=6,F392=7,F392=8),O392&lt;=500),1,0)</f>
        <v/>
      </c>
      <c r="T392" s="178">
        <f>IF(G392=1,Sources!$F$24,IF(G392=2,Sources!$F$25,IF(G392=3,Sources!$F$26,0)))</f>
        <v/>
      </c>
      <c r="U392" s="178">
        <f>T392</f>
        <v/>
      </c>
      <c r="V392" s="66" t="inlineStr">
        <is>
          <t>S01 / S04 / S05</t>
        </is>
      </c>
    </row>
    <row r="393" ht="15" customHeight="1" s="94">
      <c r="A393" s="66" t="inlineStr">
        <is>
          <t>U03088</t>
        </is>
      </c>
      <c r="B393" s="66" t="inlineStr">
        <is>
          <t>O0904</t>
        </is>
      </c>
      <c r="C393" s="66" t="n">
        <v>2021</v>
      </c>
      <c r="D393" s="66" t="n">
        <v>7</v>
      </c>
      <c r="E393" s="66" t="n">
        <v>5</v>
      </c>
      <c r="F393" s="66" t="n">
        <v>15</v>
      </c>
      <c r="G393" s="66" t="n">
        <v>3</v>
      </c>
      <c r="H393" s="66" t="n">
        <v>2</v>
      </c>
      <c r="I393" s="66" t="n">
        <v>0</v>
      </c>
      <c r="J393" s="66" t="n">
        <v>1</v>
      </c>
      <c r="K393" s="66" t="n">
        <v>1</v>
      </c>
      <c r="L393" s="66" t="n">
        <v>0</v>
      </c>
      <c r="M393" s="66" t="n">
        <v>0</v>
      </c>
      <c r="N393" s="66" t="n">
        <v>0</v>
      </c>
      <c r="O393" s="66" t="n">
        <v>102.2</v>
      </c>
      <c r="P393" s="66" t="n">
        <v>14.9</v>
      </c>
      <c r="Q393" s="66" t="n">
        <v>13.7712814830001</v>
      </c>
      <c r="R393" s="66" t="n">
        <v>51.029869181</v>
      </c>
      <c r="S393" s="66">
        <f>IF(AND(E393&gt;=2,E393&lt;=6,OR(F393=6,F393=7,F393=8),O393&lt;=500),1,0)</f>
        <v/>
      </c>
      <c r="T393" s="178">
        <f>IF(G393=1,Sources!$F$24,IF(G393=2,Sources!$F$25,IF(G393=3,Sources!$F$26,0)))</f>
        <v/>
      </c>
      <c r="U393" s="178">
        <f>T393</f>
        <v/>
      </c>
      <c r="V393" s="66" t="inlineStr">
        <is>
          <t>S01 / S04 / S05</t>
        </is>
      </c>
    </row>
    <row r="394" ht="15" customHeight="1" s="94">
      <c r="A394" s="66" t="inlineStr">
        <is>
          <t>U03093</t>
        </is>
      </c>
      <c r="B394" s="66" t="inlineStr">
        <is>
          <t>O0715</t>
        </is>
      </c>
      <c r="C394" s="66" t="n">
        <v>2021</v>
      </c>
      <c r="D394" s="66" t="n">
        <v>6</v>
      </c>
      <c r="E394" s="66" t="n">
        <v>2</v>
      </c>
      <c r="F394" s="66" t="n">
        <v>8</v>
      </c>
      <c r="G394" s="66" t="n">
        <v>2</v>
      </c>
      <c r="H394" s="66" t="n">
        <v>1</v>
      </c>
      <c r="I394" s="66" t="n">
        <v>0</v>
      </c>
      <c r="J394" s="66" t="n">
        <v>1</v>
      </c>
      <c r="K394" s="66" t="n">
        <v>0</v>
      </c>
      <c r="L394" s="66" t="n">
        <v>0</v>
      </c>
      <c r="M394" s="66" t="n">
        <v>0</v>
      </c>
      <c r="N394" s="66" t="n">
        <v>0</v>
      </c>
      <c r="O394" s="66" t="n">
        <v>419</v>
      </c>
      <c r="P394" s="66" t="n">
        <v>7.3</v>
      </c>
      <c r="Q394" s="66" t="n">
        <v>13.8049489360001</v>
      </c>
      <c r="R394" s="66" t="n">
        <v>51.0324396670001</v>
      </c>
      <c r="S394" s="66">
        <f>IF(AND(E394&gt;=2,E394&lt;=6,OR(F394=6,F394=7,F394=8),O394&lt;=500),1,0)</f>
        <v/>
      </c>
      <c r="T394" s="178">
        <f>IF(G394=1,Sources!$F$24,IF(G394=2,Sources!$F$25,IF(G394=3,Sources!$F$26,0)))</f>
        <v/>
      </c>
      <c r="U394" s="178">
        <f>T394</f>
        <v/>
      </c>
      <c r="V394" s="66" t="inlineStr">
        <is>
          <t>S01 / S04 / S05</t>
        </is>
      </c>
    </row>
    <row r="395" ht="15" customHeight="1" s="94">
      <c r="A395" s="66" t="inlineStr">
        <is>
          <t>U03096</t>
        </is>
      </c>
      <c r="B395" s="66" t="inlineStr">
        <is>
          <t>O0176</t>
        </is>
      </c>
      <c r="C395" s="66" t="n">
        <v>2021</v>
      </c>
      <c r="D395" s="66" t="n">
        <v>6</v>
      </c>
      <c r="E395" s="66" t="n">
        <v>4</v>
      </c>
      <c r="F395" s="66" t="n">
        <v>7</v>
      </c>
      <c r="G395" s="66" t="n">
        <v>2</v>
      </c>
      <c r="H395" s="66" t="n">
        <v>7</v>
      </c>
      <c r="I395" s="66" t="n">
        <v>0</v>
      </c>
      <c r="J395" s="66" t="n">
        <v>0</v>
      </c>
      <c r="K395" s="66" t="n">
        <v>1</v>
      </c>
      <c r="L395" s="66" t="n">
        <v>0</v>
      </c>
      <c r="M395" s="66" t="n">
        <v>0</v>
      </c>
      <c r="N395" s="66" t="n">
        <v>0</v>
      </c>
      <c r="O395" s="66" t="n">
        <v>105.4</v>
      </c>
      <c r="P395" s="66" t="n">
        <v>14.4</v>
      </c>
      <c r="Q395" s="66" t="n">
        <v>12.9193099570001</v>
      </c>
      <c r="R395" s="66" t="n">
        <v>50.835746961</v>
      </c>
      <c r="S395" s="66">
        <f>IF(AND(E395&gt;=2,E395&lt;=6,OR(F395=6,F395=7,F395=8),O395&lt;=500),1,0)</f>
        <v/>
      </c>
      <c r="T395" s="178">
        <f>IF(G395=1,Sources!$F$24,IF(G395=2,Sources!$F$25,IF(G395=3,Sources!$F$26,0)))</f>
        <v/>
      </c>
      <c r="U395" s="178">
        <f>T395</f>
        <v/>
      </c>
      <c r="V395" s="66" t="inlineStr">
        <is>
          <t>S01 / S04 / S05</t>
        </is>
      </c>
    </row>
    <row r="396" ht="15" customHeight="1" s="94">
      <c r="A396" s="66" t="inlineStr">
        <is>
          <t>U03104</t>
        </is>
      </c>
      <c r="B396" s="66" t="inlineStr">
        <is>
          <t>O1177</t>
        </is>
      </c>
      <c r="C396" s="66" t="n">
        <v>2021</v>
      </c>
      <c r="D396" s="66" t="n">
        <v>5</v>
      </c>
      <c r="E396" s="66" t="n">
        <v>3</v>
      </c>
      <c r="F396" s="66" t="n">
        <v>14</v>
      </c>
      <c r="G396" s="66" t="n">
        <v>3</v>
      </c>
      <c r="H396" s="66" t="n">
        <v>4</v>
      </c>
      <c r="I396" s="66" t="n">
        <v>1</v>
      </c>
      <c r="J396" s="66" t="n">
        <v>0</v>
      </c>
      <c r="K396" s="66" t="n">
        <v>1</v>
      </c>
      <c r="L396" s="66" t="n">
        <v>0</v>
      </c>
      <c r="M396" s="66" t="n">
        <v>0</v>
      </c>
      <c r="N396" s="66" t="n">
        <v>0</v>
      </c>
      <c r="O396" s="66" t="n">
        <v>423.9</v>
      </c>
      <c r="P396" s="66" t="n">
        <v>19.9</v>
      </c>
      <c r="Q396" s="66" t="n">
        <v>13.86085422</v>
      </c>
      <c r="R396" s="66" t="n">
        <v>50.980581881</v>
      </c>
      <c r="S396" s="66">
        <f>IF(AND(E396&gt;=2,E396&lt;=6,OR(F396=6,F396=7,F396=8),O396&lt;=500),1,0)</f>
        <v/>
      </c>
      <c r="T396" s="178">
        <f>IF(G396=1,Sources!$F$24,IF(G396=2,Sources!$F$25,IF(G396=3,Sources!$F$26,0)))</f>
        <v/>
      </c>
      <c r="U396" s="178">
        <f>T396</f>
        <v/>
      </c>
      <c r="V396" s="66" t="inlineStr">
        <is>
          <t>S01 / S04 / S05</t>
        </is>
      </c>
    </row>
    <row r="397" ht="15" customHeight="1" s="94">
      <c r="A397" s="66" t="inlineStr">
        <is>
          <t>U03106</t>
        </is>
      </c>
      <c r="B397" s="66" t="inlineStr">
        <is>
          <t>O0981</t>
        </is>
      </c>
      <c r="C397" s="66" t="n">
        <v>2021</v>
      </c>
      <c r="D397" s="66" t="n">
        <v>6</v>
      </c>
      <c r="E397" s="66" t="n">
        <v>3</v>
      </c>
      <c r="F397" s="66" t="n">
        <v>15</v>
      </c>
      <c r="G397" s="66" t="n">
        <v>3</v>
      </c>
      <c r="H397" s="66" t="n">
        <v>2</v>
      </c>
      <c r="I397" s="66" t="n">
        <v>0</v>
      </c>
      <c r="J397" s="66" t="n">
        <v>1</v>
      </c>
      <c r="K397" s="66" t="n">
        <v>1</v>
      </c>
      <c r="L397" s="66" t="n">
        <v>0</v>
      </c>
      <c r="M397" s="66" t="n">
        <v>0</v>
      </c>
      <c r="N397" s="66" t="n">
        <v>0</v>
      </c>
      <c r="O397" s="66" t="n">
        <v>72.2</v>
      </c>
      <c r="P397" s="66" t="n">
        <v>4.2</v>
      </c>
      <c r="Q397" s="66" t="n">
        <v>13.7088979980001</v>
      </c>
      <c r="R397" s="66" t="n">
        <v>51.0472324040001</v>
      </c>
      <c r="S397" s="66">
        <f>IF(AND(E397&gt;=2,E397&lt;=6,OR(F397=6,F397=7,F397=8),O397&lt;=500),1,0)</f>
        <v/>
      </c>
      <c r="T397" s="178">
        <f>IF(G397=1,Sources!$F$24,IF(G397=2,Sources!$F$25,IF(G397=3,Sources!$F$26,0)))</f>
        <v/>
      </c>
      <c r="U397" s="178">
        <f>T397</f>
        <v/>
      </c>
      <c r="V397" s="66" t="inlineStr">
        <is>
          <t>S01 / S04 / S05</t>
        </is>
      </c>
    </row>
    <row r="398" ht="15" customHeight="1" s="94">
      <c r="A398" s="66" t="inlineStr">
        <is>
          <t>U03110</t>
        </is>
      </c>
      <c r="B398" s="66" t="inlineStr">
        <is>
          <t>O1542</t>
        </is>
      </c>
      <c r="C398" s="66" t="n">
        <v>2021</v>
      </c>
      <c r="D398" s="66" t="n">
        <v>6</v>
      </c>
      <c r="E398" s="66" t="n">
        <v>2</v>
      </c>
      <c r="F398" s="66" t="n">
        <v>9</v>
      </c>
      <c r="G398" s="66" t="n">
        <v>3</v>
      </c>
      <c r="H398" s="66" t="n">
        <v>1</v>
      </c>
      <c r="I398" s="66" t="n">
        <v>0</v>
      </c>
      <c r="J398" s="66" t="n">
        <v>0</v>
      </c>
      <c r="K398" s="66" t="n">
        <v>0</v>
      </c>
      <c r="L398" s="66" t="n">
        <v>0</v>
      </c>
      <c r="M398" s="66" t="n">
        <v>0</v>
      </c>
      <c r="N398" s="66" t="n">
        <v>1</v>
      </c>
      <c r="O398" s="66" t="n">
        <v>266.9</v>
      </c>
      <c r="P398" s="66" t="n">
        <v>18.8</v>
      </c>
      <c r="Q398" s="66" t="n">
        <v>12.385077472</v>
      </c>
      <c r="R398" s="66" t="n">
        <v>51.338301282</v>
      </c>
      <c r="S398" s="66">
        <f>IF(AND(E398&gt;=2,E398&lt;=6,OR(F398=6,F398=7,F398=8),O398&lt;=500),1,0)</f>
        <v/>
      </c>
      <c r="T398" s="178">
        <f>IF(G398=1,Sources!$F$24,IF(G398=2,Sources!$F$25,IF(G398=3,Sources!$F$26,0)))</f>
        <v/>
      </c>
      <c r="U398" s="178">
        <f>T398</f>
        <v/>
      </c>
      <c r="V398" s="66" t="inlineStr">
        <is>
          <t>S01 / S04 / S05</t>
        </is>
      </c>
    </row>
    <row r="399" ht="15" customHeight="1" s="94">
      <c r="A399" s="66" t="inlineStr">
        <is>
          <t>U03113</t>
        </is>
      </c>
      <c r="B399" s="66" t="inlineStr">
        <is>
          <t>O1738</t>
        </is>
      </c>
      <c r="C399" s="66" t="n">
        <v>2021</v>
      </c>
      <c r="D399" s="66" t="n">
        <v>6</v>
      </c>
      <c r="E399" s="66" t="n">
        <v>2</v>
      </c>
      <c r="F399" s="66" t="n">
        <v>11</v>
      </c>
      <c r="G399" s="66" t="n">
        <v>3</v>
      </c>
      <c r="H399" s="66" t="n">
        <v>7</v>
      </c>
      <c r="I399" s="66" t="n">
        <v>0</v>
      </c>
      <c r="J399" s="66" t="n">
        <v>1</v>
      </c>
      <c r="K399" s="66" t="n">
        <v>1</v>
      </c>
      <c r="L399" s="66" t="n">
        <v>0</v>
      </c>
      <c r="M399" s="66" t="n">
        <v>0</v>
      </c>
      <c r="N399" s="66" t="n">
        <v>0</v>
      </c>
      <c r="O399" s="66" t="n">
        <v>291.7</v>
      </c>
      <c r="P399" s="66" t="n">
        <v>19.6</v>
      </c>
      <c r="Q399" s="66" t="n">
        <v>12.3427494050001</v>
      </c>
      <c r="R399" s="66" t="n">
        <v>51.3214960570001</v>
      </c>
      <c r="S399" s="66">
        <f>IF(AND(E399&gt;=2,E399&lt;=6,OR(F399=6,F399=7,F399=8),O399&lt;=500),1,0)</f>
        <v/>
      </c>
      <c r="T399" s="178">
        <f>IF(G399=1,Sources!$F$24,IF(G399=2,Sources!$F$25,IF(G399=3,Sources!$F$26,0)))</f>
        <v/>
      </c>
      <c r="U399" s="178">
        <f>T399</f>
        <v/>
      </c>
      <c r="V399" s="66" t="inlineStr">
        <is>
          <t>S01 / S04 / S05</t>
        </is>
      </c>
    </row>
    <row r="400" ht="15" customHeight="1" s="94">
      <c r="A400" s="66" t="inlineStr">
        <is>
          <t>U03115</t>
        </is>
      </c>
      <c r="B400" s="66" t="inlineStr">
        <is>
          <t>O0926</t>
        </is>
      </c>
      <c r="C400" s="66" t="n">
        <v>2021</v>
      </c>
      <c r="D400" s="66" t="n">
        <v>7</v>
      </c>
      <c r="E400" s="66" t="n">
        <v>3</v>
      </c>
      <c r="F400" s="66" t="n">
        <v>21</v>
      </c>
      <c r="G400" s="66" t="n">
        <v>3</v>
      </c>
      <c r="H400" s="66" t="n">
        <v>1</v>
      </c>
      <c r="I400" s="66" t="n">
        <v>0</v>
      </c>
      <c r="J400" s="66" t="n">
        <v>1</v>
      </c>
      <c r="K400" s="66" t="n">
        <v>0</v>
      </c>
      <c r="L400" s="66" t="n">
        <v>0</v>
      </c>
      <c r="M400" s="66" t="n">
        <v>0</v>
      </c>
      <c r="N400" s="66" t="n">
        <v>0</v>
      </c>
      <c r="O400" s="66" t="n">
        <v>354.5</v>
      </c>
      <c r="P400" s="66" t="n">
        <v>11.4</v>
      </c>
      <c r="Q400" s="66" t="n">
        <v>13.811789731</v>
      </c>
      <c r="R400" s="66" t="n">
        <v>51.0203863800001</v>
      </c>
      <c r="S400" s="66">
        <f>IF(AND(E400&gt;=2,E400&lt;=6,OR(F400=6,F400=7,F400=8),O400&lt;=500),1,0)</f>
        <v/>
      </c>
      <c r="T400" s="178">
        <f>IF(G400=1,Sources!$F$24,IF(G400=2,Sources!$F$25,IF(G400=3,Sources!$F$26,0)))</f>
        <v/>
      </c>
      <c r="U400" s="178">
        <f>T400</f>
        <v/>
      </c>
      <c r="V400" s="66" t="inlineStr">
        <is>
          <t>S01 / S04 / S05</t>
        </is>
      </c>
    </row>
    <row r="401" ht="15" customHeight="1" s="94">
      <c r="A401" s="66" t="inlineStr">
        <is>
          <t>U03122</t>
        </is>
      </c>
      <c r="B401" s="66" t="inlineStr">
        <is>
          <t>O1565</t>
        </is>
      </c>
      <c r="C401" s="66" t="n">
        <v>2021</v>
      </c>
      <c r="D401" s="66" t="n">
        <v>6</v>
      </c>
      <c r="E401" s="66" t="n">
        <v>5</v>
      </c>
      <c r="F401" s="66" t="n">
        <v>16</v>
      </c>
      <c r="G401" s="66" t="n">
        <v>3</v>
      </c>
      <c r="H401" s="66" t="n">
        <v>6</v>
      </c>
      <c r="I401" s="66" t="n">
        <v>0</v>
      </c>
      <c r="J401" s="66" t="n">
        <v>1</v>
      </c>
      <c r="K401" s="66" t="n">
        <v>0</v>
      </c>
      <c r="L401" s="66" t="n">
        <v>0</v>
      </c>
      <c r="M401" s="66" t="n">
        <v>0</v>
      </c>
      <c r="N401" s="66" t="n">
        <v>0</v>
      </c>
      <c r="O401" s="66" t="n">
        <v>127.7</v>
      </c>
      <c r="P401" s="66" t="n">
        <v>15.7</v>
      </c>
      <c r="Q401" s="66" t="n">
        <v>12.3735919600001</v>
      </c>
      <c r="R401" s="66" t="n">
        <v>51.320641779</v>
      </c>
      <c r="S401" s="66">
        <f>IF(AND(E401&gt;=2,E401&lt;=6,OR(F401=6,F401=7,F401=8),O401&lt;=500),1,0)</f>
        <v/>
      </c>
      <c r="T401" s="178">
        <f>IF(G401=1,Sources!$F$24,IF(G401=2,Sources!$F$25,IF(G401=3,Sources!$F$26,0)))</f>
        <v/>
      </c>
      <c r="U401" s="178">
        <f>T401</f>
        <v/>
      </c>
      <c r="V401" s="66" t="inlineStr">
        <is>
          <t>S01 / S04 / S05</t>
        </is>
      </c>
    </row>
    <row r="402" ht="15" customHeight="1" s="94">
      <c r="A402" s="66" t="inlineStr">
        <is>
          <t>U03145</t>
        </is>
      </c>
      <c r="B402" s="66" t="inlineStr">
        <is>
          <t>O0638</t>
        </is>
      </c>
      <c r="C402" s="66" t="n">
        <v>2021</v>
      </c>
      <c r="D402" s="66" t="n">
        <v>7</v>
      </c>
      <c r="E402" s="66" t="n">
        <v>3</v>
      </c>
      <c r="F402" s="66" t="n">
        <v>18</v>
      </c>
      <c r="G402" s="66" t="n">
        <v>3</v>
      </c>
      <c r="H402" s="66" t="n">
        <v>3</v>
      </c>
      <c r="I402" s="66" t="n">
        <v>0</v>
      </c>
      <c r="J402" s="66" t="n">
        <v>0</v>
      </c>
      <c r="K402" s="66" t="n">
        <v>1</v>
      </c>
      <c r="L402" s="66" t="n">
        <v>0</v>
      </c>
      <c r="M402" s="66" t="n">
        <v>0</v>
      </c>
      <c r="N402" s="66" t="n">
        <v>0</v>
      </c>
      <c r="O402" s="66" t="n">
        <v>391</v>
      </c>
      <c r="P402" s="66" t="n">
        <v>4.6</v>
      </c>
      <c r="Q402" s="66" t="n">
        <v>13.7696261940001</v>
      </c>
      <c r="R402" s="66" t="n">
        <v>51.0511085960001</v>
      </c>
      <c r="S402" s="66">
        <f>IF(AND(E402&gt;=2,E402&lt;=6,OR(F402=6,F402=7,F402=8),O402&lt;=500),1,0)</f>
        <v/>
      </c>
      <c r="T402" s="178">
        <f>IF(G402=1,Sources!$F$24,IF(G402=2,Sources!$F$25,IF(G402=3,Sources!$F$26,0)))</f>
        <v/>
      </c>
      <c r="U402" s="178">
        <f>T402</f>
        <v/>
      </c>
      <c r="V402" s="66" t="inlineStr">
        <is>
          <t>S01 / S04 / S05</t>
        </is>
      </c>
    </row>
    <row r="403" ht="15" customHeight="1" s="94">
      <c r="A403" s="66" t="inlineStr">
        <is>
          <t>U03182</t>
        </is>
      </c>
      <c r="B403" s="66" t="inlineStr">
        <is>
          <t>O0256</t>
        </is>
      </c>
      <c r="C403" s="66" t="n">
        <v>2021</v>
      </c>
      <c r="D403" s="66" t="n">
        <v>6</v>
      </c>
      <c r="E403" s="66" t="n">
        <v>5</v>
      </c>
      <c r="F403" s="66" t="n">
        <v>8</v>
      </c>
      <c r="G403" s="66" t="n">
        <v>2</v>
      </c>
      <c r="H403" s="66" t="n">
        <v>4</v>
      </c>
      <c r="I403" s="66" t="n">
        <v>1</v>
      </c>
      <c r="J403" s="66" t="n">
        <v>0</v>
      </c>
      <c r="K403" s="66" t="n">
        <v>1</v>
      </c>
      <c r="L403" s="66" t="n">
        <v>0</v>
      </c>
      <c r="M403" s="66" t="n">
        <v>0</v>
      </c>
      <c r="N403" s="66" t="n">
        <v>0</v>
      </c>
      <c r="O403" s="66" t="n">
        <v>356.1</v>
      </c>
      <c r="P403" s="66" t="n">
        <v>0</v>
      </c>
      <c r="Q403" s="66" t="n">
        <v>12.90659909</v>
      </c>
      <c r="R403" s="66" t="n">
        <v>50.8387031730001</v>
      </c>
      <c r="S403" s="66">
        <f>IF(AND(E403&gt;=2,E403&lt;=6,OR(F403=6,F403=7,F403=8),O403&lt;=500),1,0)</f>
        <v/>
      </c>
      <c r="T403" s="178">
        <f>IF(G403=1,Sources!$F$24,IF(G403=2,Sources!$F$25,IF(G403=3,Sources!$F$26,0)))</f>
        <v/>
      </c>
      <c r="U403" s="178">
        <f>T403</f>
        <v/>
      </c>
      <c r="V403" s="66" t="inlineStr">
        <is>
          <t>S01 / S04 / S05</t>
        </is>
      </c>
    </row>
    <row r="404" ht="15" customHeight="1" s="94">
      <c r="A404" s="66" t="inlineStr">
        <is>
          <t>U03191</t>
        </is>
      </c>
      <c r="B404" s="66" t="inlineStr">
        <is>
          <t>O1753</t>
        </is>
      </c>
      <c r="C404" s="66" t="n">
        <v>2021</v>
      </c>
      <c r="D404" s="66" t="n">
        <v>7</v>
      </c>
      <c r="E404" s="66" t="n">
        <v>3</v>
      </c>
      <c r="F404" s="66" t="n">
        <v>15</v>
      </c>
      <c r="G404" s="66" t="n">
        <v>3</v>
      </c>
      <c r="H404" s="66" t="n">
        <v>3</v>
      </c>
      <c r="I404" s="66" t="n">
        <v>0</v>
      </c>
      <c r="J404" s="66" t="n">
        <v>1</v>
      </c>
      <c r="K404" s="66" t="n">
        <v>1</v>
      </c>
      <c r="L404" s="66" t="n">
        <v>0</v>
      </c>
      <c r="M404" s="66" t="n">
        <v>0</v>
      </c>
      <c r="N404" s="66" t="n">
        <v>0</v>
      </c>
      <c r="O404" s="66" t="n">
        <v>372.6</v>
      </c>
      <c r="P404" s="66" t="n">
        <v>7.6</v>
      </c>
      <c r="Q404" s="66" t="n">
        <v>12.3239193640001</v>
      </c>
      <c r="R404" s="66" t="n">
        <v>51.3203902380001</v>
      </c>
      <c r="S404" s="66">
        <f>IF(AND(E404&gt;=2,E404&lt;=6,OR(F404=6,F404=7,F404=8),O404&lt;=500),1,0)</f>
        <v/>
      </c>
      <c r="T404" s="178">
        <f>IF(G404=1,Sources!$F$24,IF(G404=2,Sources!$F$25,IF(G404=3,Sources!$F$26,0)))</f>
        <v/>
      </c>
      <c r="U404" s="178">
        <f>T404</f>
        <v/>
      </c>
      <c r="V404" s="66" t="inlineStr">
        <is>
          <t>S01 / S04 / S05</t>
        </is>
      </c>
    </row>
    <row r="405" ht="15" customHeight="1" s="94">
      <c r="A405" s="66" t="inlineStr">
        <is>
          <t>U03231</t>
        </is>
      </c>
      <c r="B405" s="66" t="inlineStr">
        <is>
          <t>O0966</t>
        </is>
      </c>
      <c r="C405" s="66" t="n">
        <v>2021</v>
      </c>
      <c r="D405" s="66" t="n">
        <v>6</v>
      </c>
      <c r="E405" s="66" t="n">
        <v>6</v>
      </c>
      <c r="F405" s="66" t="n">
        <v>8</v>
      </c>
      <c r="G405" s="66" t="n">
        <v>3</v>
      </c>
      <c r="H405" s="66" t="n">
        <v>2</v>
      </c>
      <c r="I405" s="66" t="n">
        <v>0</v>
      </c>
      <c r="J405" s="66" t="n">
        <v>0</v>
      </c>
      <c r="K405" s="66" t="n">
        <v>1</v>
      </c>
      <c r="L405" s="66" t="n">
        <v>0</v>
      </c>
      <c r="M405" s="66" t="n">
        <v>1</v>
      </c>
      <c r="N405" s="66" t="n">
        <v>0</v>
      </c>
      <c r="O405" s="66" t="n">
        <v>59.7</v>
      </c>
      <c r="P405" s="66" t="n">
        <v>0.7</v>
      </c>
      <c r="Q405" s="66" t="n">
        <v>13.7571407460001</v>
      </c>
      <c r="R405" s="66" t="n">
        <v>51.0497511850001</v>
      </c>
      <c r="S405" s="66">
        <f>IF(AND(E405&gt;=2,E405&lt;=6,OR(F405=6,F405=7,F405=8),O405&lt;=500),1,0)</f>
        <v/>
      </c>
      <c r="T405" s="178">
        <f>IF(G405=1,Sources!$F$24,IF(G405=2,Sources!$F$25,IF(G405=3,Sources!$F$26,0)))</f>
        <v/>
      </c>
      <c r="U405" s="178">
        <f>T405</f>
        <v/>
      </c>
      <c r="V405" s="66" t="inlineStr">
        <is>
          <t>S01 / S04 / S05</t>
        </is>
      </c>
    </row>
    <row r="406" ht="15" customHeight="1" s="94">
      <c r="A406" s="66" t="inlineStr">
        <is>
          <t>U03241</t>
        </is>
      </c>
      <c r="B406" s="66" t="inlineStr">
        <is>
          <t>O0937</t>
        </is>
      </c>
      <c r="C406" s="66" t="n">
        <v>2021</v>
      </c>
      <c r="D406" s="66" t="n">
        <v>5</v>
      </c>
      <c r="E406" s="66" t="n">
        <v>2</v>
      </c>
      <c r="F406" s="66" t="n">
        <v>17</v>
      </c>
      <c r="G406" s="66" t="n">
        <v>3</v>
      </c>
      <c r="H406" s="66" t="n">
        <v>5</v>
      </c>
      <c r="I406" s="66" t="n">
        <v>0</v>
      </c>
      <c r="J406" s="66" t="n">
        <v>1</v>
      </c>
      <c r="K406" s="66" t="n">
        <v>1</v>
      </c>
      <c r="L406" s="66" t="n">
        <v>0</v>
      </c>
      <c r="M406" s="66" t="n">
        <v>0</v>
      </c>
      <c r="N406" s="66" t="n">
        <v>0</v>
      </c>
      <c r="O406" s="66" t="n">
        <v>318.3</v>
      </c>
      <c r="P406" s="66" t="n">
        <v>17.5</v>
      </c>
      <c r="Q406" s="66" t="n">
        <v>13.74544317</v>
      </c>
      <c r="R406" s="66" t="n">
        <v>51.0681862860001</v>
      </c>
      <c r="S406" s="66">
        <f>IF(AND(E406&gt;=2,E406&lt;=6,OR(F406=6,F406=7,F406=8),O406&lt;=500),1,0)</f>
        <v/>
      </c>
      <c r="T406" s="178">
        <f>IF(G406=1,Sources!$F$24,IF(G406=2,Sources!$F$25,IF(G406=3,Sources!$F$26,0)))</f>
        <v/>
      </c>
      <c r="U406" s="178">
        <f>T406</f>
        <v/>
      </c>
      <c r="V406" s="66" t="inlineStr">
        <is>
          <t>S01 / S04 / S05</t>
        </is>
      </c>
    </row>
    <row r="407" ht="15" customHeight="1" s="94">
      <c r="A407" s="66" t="inlineStr">
        <is>
          <t>U03252</t>
        </is>
      </c>
      <c r="B407" s="66" t="inlineStr">
        <is>
          <t>O0720</t>
        </is>
      </c>
      <c r="C407" s="66" t="n">
        <v>2021</v>
      </c>
      <c r="D407" s="66" t="n">
        <v>7</v>
      </c>
      <c r="E407" s="66" t="n">
        <v>6</v>
      </c>
      <c r="F407" s="66" t="n">
        <v>15</v>
      </c>
      <c r="G407" s="66" t="n">
        <v>3</v>
      </c>
      <c r="H407" s="66" t="n">
        <v>2</v>
      </c>
      <c r="I407" s="66" t="n">
        <v>0</v>
      </c>
      <c r="J407" s="66" t="n">
        <v>1</v>
      </c>
      <c r="K407" s="66" t="n">
        <v>1</v>
      </c>
      <c r="L407" s="66" t="n">
        <v>0</v>
      </c>
      <c r="M407" s="66" t="n">
        <v>0</v>
      </c>
      <c r="N407" s="66" t="n">
        <v>0</v>
      </c>
      <c r="O407" s="66" t="n">
        <v>181.3</v>
      </c>
      <c r="P407" s="66" t="n">
        <v>0.4</v>
      </c>
      <c r="Q407" s="66" t="n">
        <v>13.7886173150001</v>
      </c>
      <c r="R407" s="66" t="n">
        <v>51.0432538120001</v>
      </c>
      <c r="S407" s="66">
        <f>IF(AND(E407&gt;=2,E407&lt;=6,OR(F407=6,F407=7,F407=8),O407&lt;=500),1,0)</f>
        <v/>
      </c>
      <c r="T407" s="178">
        <f>IF(G407=1,Sources!$F$24,IF(G407=2,Sources!$F$25,IF(G407=3,Sources!$F$26,0)))</f>
        <v/>
      </c>
      <c r="U407" s="178">
        <f>T407</f>
        <v/>
      </c>
      <c r="V407" s="66" t="inlineStr">
        <is>
          <t>S01 / S04 / S05</t>
        </is>
      </c>
    </row>
    <row r="408" ht="15" customHeight="1" s="94">
      <c r="A408" s="66" t="inlineStr">
        <is>
          <t>U03263</t>
        </is>
      </c>
      <c r="B408" s="66" t="inlineStr">
        <is>
          <t>O1726</t>
        </is>
      </c>
      <c r="C408" s="66" t="n">
        <v>2021</v>
      </c>
      <c r="D408" s="66" t="n">
        <v>6</v>
      </c>
      <c r="E408" s="66" t="n">
        <v>4</v>
      </c>
      <c r="F408" s="66" t="n">
        <v>20</v>
      </c>
      <c r="G408" s="66" t="n">
        <v>3</v>
      </c>
      <c r="H408" s="66" t="n">
        <v>2</v>
      </c>
      <c r="I408" s="66" t="n">
        <v>0</v>
      </c>
      <c r="J408" s="66" t="n">
        <v>1</v>
      </c>
      <c r="K408" s="66" t="n">
        <v>1</v>
      </c>
      <c r="L408" s="66" t="n">
        <v>0</v>
      </c>
      <c r="M408" s="66" t="n">
        <v>0</v>
      </c>
      <c r="N408" s="66" t="n">
        <v>0</v>
      </c>
      <c r="O408" s="66" t="n">
        <v>436.8</v>
      </c>
      <c r="P408" s="66" t="n">
        <v>6</v>
      </c>
      <c r="Q408" s="66" t="n">
        <v>12.373896507</v>
      </c>
      <c r="R408" s="66" t="n">
        <v>51.3341335910001</v>
      </c>
      <c r="S408" s="66">
        <f>IF(AND(E408&gt;=2,E408&lt;=6,OR(F408=6,F408=7,F408=8),O408&lt;=500),1,0)</f>
        <v/>
      </c>
      <c r="T408" s="178">
        <f>IF(G408=1,Sources!$F$24,IF(G408=2,Sources!$F$25,IF(G408=3,Sources!$F$26,0)))</f>
        <v/>
      </c>
      <c r="U408" s="178">
        <f>T408</f>
        <v/>
      </c>
      <c r="V408" s="66" t="inlineStr">
        <is>
          <t>S01 / S04 / S05</t>
        </is>
      </c>
    </row>
    <row r="409" ht="15" customHeight="1" s="94">
      <c r="A409" s="66" t="inlineStr">
        <is>
          <t>U03269</t>
        </is>
      </c>
      <c r="B409" s="66" t="inlineStr">
        <is>
          <t>O0162</t>
        </is>
      </c>
      <c r="C409" s="66" t="n">
        <v>2021</v>
      </c>
      <c r="D409" s="66" t="n">
        <v>6</v>
      </c>
      <c r="E409" s="66" t="n">
        <v>3</v>
      </c>
      <c r="F409" s="66" t="n">
        <v>7</v>
      </c>
      <c r="G409" s="66" t="n">
        <v>3</v>
      </c>
      <c r="H409" s="66" t="n">
        <v>6</v>
      </c>
      <c r="I409" s="66" t="n">
        <v>0</v>
      </c>
      <c r="J409" s="66" t="n">
        <v>1</v>
      </c>
      <c r="K409" s="66" t="n">
        <v>1</v>
      </c>
      <c r="L409" s="66" t="n">
        <v>0</v>
      </c>
      <c r="M409" s="66" t="n">
        <v>0</v>
      </c>
      <c r="N409" s="66" t="n">
        <v>0</v>
      </c>
      <c r="O409" s="66" t="n">
        <v>260.8</v>
      </c>
      <c r="P409" s="66" t="n">
        <v>3.8</v>
      </c>
      <c r="Q409" s="66" t="n">
        <v>12.8790625620001</v>
      </c>
      <c r="R409" s="66" t="n">
        <v>50.833561897</v>
      </c>
      <c r="S409" s="66">
        <f>IF(AND(E409&gt;=2,E409&lt;=6,OR(F409=6,F409=7,F409=8),O409&lt;=500),1,0)</f>
        <v/>
      </c>
      <c r="T409" s="178">
        <f>IF(G409=1,Sources!$F$24,IF(G409=2,Sources!$F$25,IF(G409=3,Sources!$F$26,0)))</f>
        <v/>
      </c>
      <c r="U409" s="178">
        <f>T409</f>
        <v/>
      </c>
      <c r="V409" s="66" t="inlineStr">
        <is>
          <t>S01 / S04 / S05</t>
        </is>
      </c>
    </row>
    <row r="410" ht="15" customHeight="1" s="94">
      <c r="A410" s="66" t="inlineStr">
        <is>
          <t>U03272</t>
        </is>
      </c>
      <c r="B410" s="66" t="inlineStr">
        <is>
          <t>O0865</t>
        </is>
      </c>
      <c r="C410" s="66" t="n">
        <v>2021</v>
      </c>
      <c r="D410" s="66" t="n">
        <v>7</v>
      </c>
      <c r="E410" s="66" t="n">
        <v>6</v>
      </c>
      <c r="F410" s="66" t="n">
        <v>12</v>
      </c>
      <c r="G410" s="66" t="n">
        <v>3</v>
      </c>
      <c r="H410" s="66" t="n">
        <v>2</v>
      </c>
      <c r="I410" s="66" t="n">
        <v>0</v>
      </c>
      <c r="J410" s="66" t="n">
        <v>0</v>
      </c>
      <c r="K410" s="66" t="n">
        <v>1</v>
      </c>
      <c r="L410" s="66" t="n">
        <v>1</v>
      </c>
      <c r="M410" s="66" t="n">
        <v>0</v>
      </c>
      <c r="N410" s="66" t="n">
        <v>0</v>
      </c>
      <c r="O410" s="66" t="n">
        <v>127.9</v>
      </c>
      <c r="P410" s="66" t="n">
        <v>2.9</v>
      </c>
      <c r="Q410" s="66" t="n">
        <v>13.7912984380001</v>
      </c>
      <c r="R410" s="66" t="n">
        <v>51.0133368670001</v>
      </c>
      <c r="S410" s="66">
        <f>IF(AND(E410&gt;=2,E410&lt;=6,OR(F410=6,F410=7,F410=8),O410&lt;=500),1,0)</f>
        <v/>
      </c>
      <c r="T410" s="178">
        <f>IF(G410=1,Sources!$F$24,IF(G410=2,Sources!$F$25,IF(G410=3,Sources!$F$26,0)))</f>
        <v/>
      </c>
      <c r="U410" s="178">
        <f>T410</f>
        <v/>
      </c>
      <c r="V410" s="66" t="inlineStr">
        <is>
          <t>S01 / S04 / S05</t>
        </is>
      </c>
    </row>
    <row r="411" ht="15" customHeight="1" s="94">
      <c r="A411" s="66" t="inlineStr">
        <is>
          <t>U03273</t>
        </is>
      </c>
      <c r="B411" s="66" t="inlineStr">
        <is>
          <t>O1542</t>
        </is>
      </c>
      <c r="C411" s="66" t="n">
        <v>2021</v>
      </c>
      <c r="D411" s="66" t="n">
        <v>6</v>
      </c>
      <c r="E411" s="66" t="n">
        <v>6</v>
      </c>
      <c r="F411" s="66" t="n">
        <v>11</v>
      </c>
      <c r="G411" s="66" t="n">
        <v>3</v>
      </c>
      <c r="H411" s="66" t="n">
        <v>2</v>
      </c>
      <c r="I411" s="66" t="n">
        <v>0</v>
      </c>
      <c r="J411" s="66" t="n">
        <v>1</v>
      </c>
      <c r="K411" s="66" t="n">
        <v>1</v>
      </c>
      <c r="L411" s="66" t="n">
        <v>0</v>
      </c>
      <c r="M411" s="66" t="n">
        <v>0</v>
      </c>
      <c r="N411" s="66" t="n">
        <v>0</v>
      </c>
      <c r="O411" s="66" t="n">
        <v>247.1</v>
      </c>
      <c r="P411" s="66" t="n">
        <v>20.8</v>
      </c>
      <c r="Q411" s="66" t="n">
        <v>12.3848896210001</v>
      </c>
      <c r="R411" s="66" t="n">
        <v>51.338117439</v>
      </c>
      <c r="S411" s="66">
        <f>IF(AND(E411&gt;=2,E411&lt;=6,OR(F411=6,F411=7,F411=8),O411&lt;=500),1,0)</f>
        <v/>
      </c>
      <c r="T411" s="178">
        <f>IF(G411=1,Sources!$F$24,IF(G411=2,Sources!$F$25,IF(G411=3,Sources!$F$26,0)))</f>
        <v/>
      </c>
      <c r="U411" s="178">
        <f>T411</f>
        <v/>
      </c>
      <c r="V411" s="66" t="inlineStr">
        <is>
          <t>S01 / S04 / S05</t>
        </is>
      </c>
    </row>
    <row r="412" ht="15" customHeight="1" s="94">
      <c r="A412" s="66" t="inlineStr">
        <is>
          <t>U03274</t>
        </is>
      </c>
      <c r="B412" s="66" t="inlineStr">
        <is>
          <t>O0744</t>
        </is>
      </c>
      <c r="C412" s="66" t="n">
        <v>2021</v>
      </c>
      <c r="D412" s="66" t="n">
        <v>6</v>
      </c>
      <c r="E412" s="66" t="n">
        <v>1</v>
      </c>
      <c r="F412" s="66" t="n">
        <v>14</v>
      </c>
      <c r="G412" s="66" t="n">
        <v>3</v>
      </c>
      <c r="H412" s="66" t="n">
        <v>1</v>
      </c>
      <c r="I412" s="66" t="n">
        <v>0</v>
      </c>
      <c r="J412" s="66" t="n">
        <v>1</v>
      </c>
      <c r="K412" s="66" t="n">
        <v>0</v>
      </c>
      <c r="L412" s="66" t="n">
        <v>0</v>
      </c>
      <c r="M412" s="66" t="n">
        <v>0</v>
      </c>
      <c r="N412" s="66" t="n">
        <v>0</v>
      </c>
      <c r="O412" s="66" t="n">
        <v>290.6</v>
      </c>
      <c r="P412" s="66" t="n">
        <v>1.8</v>
      </c>
      <c r="Q412" s="66" t="n">
        <v>13.7777079270001</v>
      </c>
      <c r="R412" s="66" t="n">
        <v>51.052878923</v>
      </c>
      <c r="S412" s="66">
        <f>IF(AND(E412&gt;=2,E412&lt;=6,OR(F412=6,F412=7,F412=8),O412&lt;=500),1,0)</f>
        <v/>
      </c>
      <c r="T412" s="178">
        <f>IF(G412=1,Sources!$F$24,IF(G412=2,Sources!$F$25,IF(G412=3,Sources!$F$26,0)))</f>
        <v/>
      </c>
      <c r="U412" s="178">
        <f>T412</f>
        <v/>
      </c>
      <c r="V412" s="66" t="inlineStr">
        <is>
          <t>S01 / S04 / S05</t>
        </is>
      </c>
    </row>
    <row r="413" ht="15" customHeight="1" s="94">
      <c r="A413" s="66" t="inlineStr">
        <is>
          <t>U03275</t>
        </is>
      </c>
      <c r="B413" s="66" t="inlineStr">
        <is>
          <t>O1587</t>
        </is>
      </c>
      <c r="C413" s="66" t="n">
        <v>2021</v>
      </c>
      <c r="D413" s="66" t="n">
        <v>6</v>
      </c>
      <c r="E413" s="66" t="n">
        <v>4</v>
      </c>
      <c r="F413" s="66" t="n">
        <v>18</v>
      </c>
      <c r="G413" s="66" t="n">
        <v>3</v>
      </c>
      <c r="H413" s="66" t="n">
        <v>3</v>
      </c>
      <c r="I413" s="66" t="n">
        <v>0</v>
      </c>
      <c r="J413" s="66" t="n">
        <v>1</v>
      </c>
      <c r="K413" s="66" t="n">
        <v>1</v>
      </c>
      <c r="L413" s="66" t="n">
        <v>0</v>
      </c>
      <c r="M413" s="66" t="n">
        <v>0</v>
      </c>
      <c r="N413" s="66" t="n">
        <v>0</v>
      </c>
      <c r="O413" s="66" t="n">
        <v>439.8</v>
      </c>
      <c r="P413" s="66" t="n">
        <v>2.1</v>
      </c>
      <c r="Q413" s="66" t="n">
        <v>12.374125943</v>
      </c>
      <c r="R413" s="66" t="n">
        <v>51.303381222</v>
      </c>
      <c r="S413" s="66">
        <f>IF(AND(E413&gt;=2,E413&lt;=6,OR(F413=6,F413=7,F413=8),O413&lt;=500),1,0)</f>
        <v/>
      </c>
      <c r="T413" s="178">
        <f>IF(G413=1,Sources!$F$24,IF(G413=2,Sources!$F$25,IF(G413=3,Sources!$F$26,0)))</f>
        <v/>
      </c>
      <c r="U413" s="178">
        <f>T413</f>
        <v/>
      </c>
      <c r="V413" s="66" t="inlineStr">
        <is>
          <t>S01 / S04 / S05</t>
        </is>
      </c>
    </row>
    <row r="414" ht="15" customHeight="1" s="94">
      <c r="A414" s="66" t="inlineStr">
        <is>
          <t>U03281</t>
        </is>
      </c>
      <c r="B414" s="66" t="inlineStr">
        <is>
          <t>O0732</t>
        </is>
      </c>
      <c r="C414" s="66" t="n">
        <v>2021</v>
      </c>
      <c r="D414" s="66" t="n">
        <v>7</v>
      </c>
      <c r="E414" s="66" t="n">
        <v>6</v>
      </c>
      <c r="F414" s="66" t="n">
        <v>9</v>
      </c>
      <c r="G414" s="66" t="n">
        <v>3</v>
      </c>
      <c r="H414" s="66" t="n">
        <v>3</v>
      </c>
      <c r="I414" s="66" t="n">
        <v>0</v>
      </c>
      <c r="J414" s="66" t="n">
        <v>1</v>
      </c>
      <c r="K414" s="66" t="n">
        <v>1</v>
      </c>
      <c r="L414" s="66" t="n">
        <v>0</v>
      </c>
      <c r="M414" s="66" t="n">
        <v>0</v>
      </c>
      <c r="N414" s="66" t="n">
        <v>0</v>
      </c>
      <c r="O414" s="66" t="n">
        <v>171.5</v>
      </c>
      <c r="P414" s="66" t="n">
        <v>15.7</v>
      </c>
      <c r="Q414" s="66" t="n">
        <v>13.7613779860001</v>
      </c>
      <c r="R414" s="66" t="n">
        <v>51.0519224340001</v>
      </c>
      <c r="S414" s="66">
        <f>IF(AND(E414&gt;=2,E414&lt;=6,OR(F414=6,F414=7,F414=8),O414&lt;=500),1,0)</f>
        <v/>
      </c>
      <c r="T414" s="178">
        <f>IF(G414=1,Sources!$F$24,IF(G414=2,Sources!$F$25,IF(G414=3,Sources!$F$26,0)))</f>
        <v/>
      </c>
      <c r="U414" s="178">
        <f>T414</f>
        <v/>
      </c>
      <c r="V414" s="66" t="inlineStr">
        <is>
          <t>S01 / S04 / S05</t>
        </is>
      </c>
    </row>
    <row r="415" ht="15" customHeight="1" s="94">
      <c r="A415" s="66" t="inlineStr">
        <is>
          <t>U03302</t>
        </is>
      </c>
      <c r="B415" s="66" t="inlineStr">
        <is>
          <t>O1591</t>
        </is>
      </c>
      <c r="C415" s="66" t="n">
        <v>2021</v>
      </c>
      <c r="D415" s="66" t="n">
        <v>7</v>
      </c>
      <c r="E415" s="66" t="n">
        <v>3</v>
      </c>
      <c r="F415" s="66" t="n">
        <v>8</v>
      </c>
      <c r="G415" s="66" t="n">
        <v>3</v>
      </c>
      <c r="H415" s="66" t="n">
        <v>3</v>
      </c>
      <c r="I415" s="66" t="n">
        <v>0</v>
      </c>
      <c r="J415" s="66" t="n">
        <v>1</v>
      </c>
      <c r="K415" s="66" t="n">
        <v>1</v>
      </c>
      <c r="L415" s="66" t="n">
        <v>0</v>
      </c>
      <c r="M415" s="66" t="n">
        <v>0</v>
      </c>
      <c r="N415" s="66" t="n">
        <v>0</v>
      </c>
      <c r="O415" s="66" t="n">
        <v>155.8</v>
      </c>
      <c r="P415" s="66" t="n">
        <v>1.9</v>
      </c>
      <c r="Q415" s="66" t="n">
        <v>12.3733258290001</v>
      </c>
      <c r="R415" s="66" t="n">
        <v>51.3530587220001</v>
      </c>
      <c r="S415" s="66">
        <f>IF(AND(E415&gt;=2,E415&lt;=6,OR(F415=6,F415=7,F415=8),O415&lt;=500),1,0)</f>
        <v/>
      </c>
      <c r="T415" s="178">
        <f>IF(G415=1,Sources!$F$24,IF(G415=2,Sources!$F$25,IF(G415=3,Sources!$F$26,0)))</f>
        <v/>
      </c>
      <c r="U415" s="178">
        <f>T415</f>
        <v/>
      </c>
      <c r="V415" s="66" t="inlineStr">
        <is>
          <t>S01 / S04 / S05</t>
        </is>
      </c>
    </row>
    <row r="416" ht="15" customHeight="1" s="94">
      <c r="A416" s="66" t="inlineStr">
        <is>
          <t>U03307</t>
        </is>
      </c>
      <c r="B416" s="66" t="inlineStr">
        <is>
          <t>O1490</t>
        </is>
      </c>
      <c r="C416" s="66" t="n">
        <v>2021</v>
      </c>
      <c r="D416" s="66" t="n">
        <v>6</v>
      </c>
      <c r="E416" s="66" t="n">
        <v>2</v>
      </c>
      <c r="F416" s="66" t="n">
        <v>7</v>
      </c>
      <c r="G416" s="66" t="n">
        <v>3</v>
      </c>
      <c r="H416" s="66" t="n">
        <v>7</v>
      </c>
      <c r="I416" s="66" t="n">
        <v>0</v>
      </c>
      <c r="J416" s="66" t="n">
        <v>1</v>
      </c>
      <c r="K416" s="66" t="n">
        <v>1</v>
      </c>
      <c r="L416" s="66" t="n">
        <v>0</v>
      </c>
      <c r="M416" s="66" t="n">
        <v>0</v>
      </c>
      <c r="N416" s="66" t="n">
        <v>0</v>
      </c>
      <c r="O416" s="66" t="n">
        <v>102.5</v>
      </c>
      <c r="P416" s="66" t="n">
        <v>3</v>
      </c>
      <c r="Q416" s="66" t="n">
        <v>12.370496002</v>
      </c>
      <c r="R416" s="66" t="n">
        <v>51.361200652</v>
      </c>
      <c r="S416" s="66">
        <f>IF(AND(E416&gt;=2,E416&lt;=6,OR(F416=6,F416=7,F416=8),O416&lt;=500),1,0)</f>
        <v/>
      </c>
      <c r="T416" s="178">
        <f>IF(G416=1,Sources!$F$24,IF(G416=2,Sources!$F$25,IF(G416=3,Sources!$F$26,0)))</f>
        <v/>
      </c>
      <c r="U416" s="178">
        <f>T416</f>
        <v/>
      </c>
      <c r="V416" s="66" t="inlineStr">
        <is>
          <t>S01 / S04 / S05</t>
        </is>
      </c>
    </row>
    <row r="417" ht="15" customHeight="1" s="94">
      <c r="A417" s="66" t="inlineStr">
        <is>
          <t>U03318</t>
        </is>
      </c>
      <c r="B417" s="66" t="inlineStr">
        <is>
          <t>O1553</t>
        </is>
      </c>
      <c r="C417" s="66" t="n">
        <v>2021</v>
      </c>
      <c r="D417" s="66" t="n">
        <v>7</v>
      </c>
      <c r="E417" s="66" t="n">
        <v>3</v>
      </c>
      <c r="F417" s="66" t="n">
        <v>8</v>
      </c>
      <c r="G417" s="66" t="n">
        <v>3</v>
      </c>
      <c r="H417" s="66" t="n">
        <v>2</v>
      </c>
      <c r="I417" s="66" t="n">
        <v>0</v>
      </c>
      <c r="J417" s="66" t="n">
        <v>1</v>
      </c>
      <c r="K417" s="66" t="n">
        <v>1</v>
      </c>
      <c r="L417" s="66" t="n">
        <v>0</v>
      </c>
      <c r="M417" s="66" t="n">
        <v>0</v>
      </c>
      <c r="N417" s="66" t="n">
        <v>0</v>
      </c>
      <c r="O417" s="66" t="n">
        <v>233.8</v>
      </c>
      <c r="P417" s="66" t="n">
        <v>0</v>
      </c>
      <c r="Q417" s="66" t="n">
        <v>12.4058534590001</v>
      </c>
      <c r="R417" s="66" t="n">
        <v>51.331776566</v>
      </c>
      <c r="S417" s="66">
        <f>IF(AND(E417&gt;=2,E417&lt;=6,OR(F417=6,F417=7,F417=8),O417&lt;=500),1,0)</f>
        <v/>
      </c>
      <c r="T417" s="178">
        <f>IF(G417=1,Sources!$F$24,IF(G417=2,Sources!$F$25,IF(G417=3,Sources!$F$26,0)))</f>
        <v/>
      </c>
      <c r="U417" s="178">
        <f>T417</f>
        <v/>
      </c>
      <c r="V417" s="66" t="inlineStr">
        <is>
          <t>S01 / S04 / S05</t>
        </is>
      </c>
    </row>
    <row r="418" ht="15" customHeight="1" s="94">
      <c r="A418" s="66" t="inlineStr">
        <is>
          <t>U03321</t>
        </is>
      </c>
      <c r="B418" s="66" t="inlineStr">
        <is>
          <t>O1706</t>
        </is>
      </c>
      <c r="C418" s="66" t="n">
        <v>2021</v>
      </c>
      <c r="D418" s="66" t="n">
        <v>5</v>
      </c>
      <c r="E418" s="66" t="n">
        <v>7</v>
      </c>
      <c r="F418" s="66" t="n">
        <v>14</v>
      </c>
      <c r="G418" s="66" t="n">
        <v>3</v>
      </c>
      <c r="H418" s="66" t="n">
        <v>2</v>
      </c>
      <c r="I418" s="66" t="n">
        <v>0</v>
      </c>
      <c r="J418" s="66" t="n">
        <v>1</v>
      </c>
      <c r="K418" s="66" t="n">
        <v>1</v>
      </c>
      <c r="L418" s="66" t="n">
        <v>0</v>
      </c>
      <c r="M418" s="66" t="n">
        <v>0</v>
      </c>
      <c r="N418" s="66" t="n">
        <v>0</v>
      </c>
      <c r="O418" s="66" t="n">
        <v>205</v>
      </c>
      <c r="P418" s="66" t="n">
        <v>15.2</v>
      </c>
      <c r="Q418" s="66" t="n">
        <v>12.303065824</v>
      </c>
      <c r="R418" s="66" t="n">
        <v>51.314420167</v>
      </c>
      <c r="S418" s="66">
        <f>IF(AND(E418&gt;=2,E418&lt;=6,OR(F418=6,F418=7,F418=8),O418&lt;=500),1,0)</f>
        <v/>
      </c>
      <c r="T418" s="178">
        <f>IF(G418=1,Sources!$F$24,IF(G418=2,Sources!$F$25,IF(G418=3,Sources!$F$26,0)))</f>
        <v/>
      </c>
      <c r="U418" s="178">
        <f>T418</f>
        <v/>
      </c>
      <c r="V418" s="66" t="inlineStr">
        <is>
          <t>S01 / S04 / S05</t>
        </is>
      </c>
    </row>
    <row r="419" ht="15" customHeight="1" s="94">
      <c r="A419" s="66" t="inlineStr">
        <is>
          <t>U03327</t>
        </is>
      </c>
      <c r="B419" s="66" t="inlineStr">
        <is>
          <t>O0431</t>
        </is>
      </c>
      <c r="C419" s="66" t="n">
        <v>2021</v>
      </c>
      <c r="D419" s="66" t="n">
        <v>6</v>
      </c>
      <c r="E419" s="66" t="n">
        <v>6</v>
      </c>
      <c r="F419" s="66" t="n">
        <v>12</v>
      </c>
      <c r="G419" s="66" t="n">
        <v>3</v>
      </c>
      <c r="H419" s="66" t="n">
        <v>3</v>
      </c>
      <c r="I419" s="66" t="n">
        <v>0</v>
      </c>
      <c r="J419" s="66" t="n">
        <v>1</v>
      </c>
      <c r="K419" s="66" t="n">
        <v>0</v>
      </c>
      <c r="L419" s="66" t="n">
        <v>0</v>
      </c>
      <c r="M419" s="66" t="n">
        <v>0</v>
      </c>
      <c r="N419" s="66" t="n">
        <v>0</v>
      </c>
      <c r="O419" s="66" t="n">
        <v>304.6</v>
      </c>
      <c r="P419" s="66" t="n">
        <v>11.5</v>
      </c>
      <c r="Q419" s="66" t="n">
        <v>13.800477444</v>
      </c>
      <c r="R419" s="66" t="n">
        <v>51.0273696150001</v>
      </c>
      <c r="S419" s="66">
        <f>IF(AND(E419&gt;=2,E419&lt;=6,OR(F419=6,F419=7,F419=8),O419&lt;=500),1,0)</f>
        <v/>
      </c>
      <c r="T419" s="178">
        <f>IF(G419=1,Sources!$F$24,IF(G419=2,Sources!$F$25,IF(G419=3,Sources!$F$26,0)))</f>
        <v/>
      </c>
      <c r="U419" s="178">
        <f>T419</f>
        <v/>
      </c>
      <c r="V419" s="66" t="inlineStr">
        <is>
          <t>S01 / S04 / S05</t>
        </is>
      </c>
    </row>
    <row r="420" ht="15" customHeight="1" s="94">
      <c r="A420" s="66" t="inlineStr">
        <is>
          <t>U03328</t>
        </is>
      </c>
      <c r="B420" s="66" t="inlineStr">
        <is>
          <t>O1363</t>
        </is>
      </c>
      <c r="C420" s="66" t="n">
        <v>2021</v>
      </c>
      <c r="D420" s="66" t="n">
        <v>6</v>
      </c>
      <c r="E420" s="66" t="n">
        <v>3</v>
      </c>
      <c r="F420" s="66" t="n">
        <v>20</v>
      </c>
      <c r="G420" s="66" t="n">
        <v>3</v>
      </c>
      <c r="H420" s="66" t="n">
        <v>2</v>
      </c>
      <c r="I420" s="66" t="n">
        <v>0</v>
      </c>
      <c r="J420" s="66" t="n">
        <v>1</v>
      </c>
      <c r="K420" s="66" t="n">
        <v>1</v>
      </c>
      <c r="L420" s="66" t="n">
        <v>0</v>
      </c>
      <c r="M420" s="66" t="n">
        <v>0</v>
      </c>
      <c r="N420" s="66" t="n">
        <v>0</v>
      </c>
      <c r="O420" s="66" t="n">
        <v>470.9</v>
      </c>
      <c r="P420" s="66" t="n">
        <v>5.4</v>
      </c>
      <c r="Q420" s="66" t="n">
        <v>12.389678519</v>
      </c>
      <c r="R420" s="66" t="n">
        <v>51.321553389</v>
      </c>
      <c r="S420" s="66">
        <f>IF(AND(E420&gt;=2,E420&lt;=6,OR(F420=6,F420=7,F420=8),O420&lt;=500),1,0)</f>
        <v/>
      </c>
      <c r="T420" s="178">
        <f>IF(G420=1,Sources!$F$24,IF(G420=2,Sources!$F$25,IF(G420=3,Sources!$F$26,0)))</f>
        <v/>
      </c>
      <c r="U420" s="178">
        <f>T420</f>
        <v/>
      </c>
      <c r="V420" s="66" t="inlineStr">
        <is>
          <t>S01 / S04 / S05</t>
        </is>
      </c>
    </row>
    <row r="421" ht="15" customHeight="1" s="94">
      <c r="A421" s="66" t="inlineStr">
        <is>
          <t>U03332</t>
        </is>
      </c>
      <c r="B421" s="66" t="inlineStr">
        <is>
          <t>O1436</t>
        </is>
      </c>
      <c r="C421" s="66" t="n">
        <v>2021</v>
      </c>
      <c r="D421" s="66" t="n">
        <v>6</v>
      </c>
      <c r="E421" s="66" t="n">
        <v>4</v>
      </c>
      <c r="F421" s="66" t="n">
        <v>18</v>
      </c>
      <c r="G421" s="66" t="n">
        <v>2</v>
      </c>
      <c r="H421" s="66" t="n">
        <v>3</v>
      </c>
      <c r="I421" s="66" t="n">
        <v>0</v>
      </c>
      <c r="J421" s="66" t="n">
        <v>1</v>
      </c>
      <c r="K421" s="66" t="n">
        <v>1</v>
      </c>
      <c r="L421" s="66" t="n">
        <v>0</v>
      </c>
      <c r="M421" s="66" t="n">
        <v>0</v>
      </c>
      <c r="N421" s="66" t="n">
        <v>0</v>
      </c>
      <c r="O421" s="66" t="n">
        <v>121.9</v>
      </c>
      <c r="P421" s="66" t="n">
        <v>6</v>
      </c>
      <c r="Q421" s="66" t="n">
        <v>12.370965648</v>
      </c>
      <c r="R421" s="66" t="n">
        <v>51.3440891430001</v>
      </c>
      <c r="S421" s="66">
        <f>IF(AND(E421&gt;=2,E421&lt;=6,OR(F421=6,F421=7,F421=8),O421&lt;=500),1,0)</f>
        <v/>
      </c>
      <c r="T421" s="178">
        <f>IF(G421=1,Sources!$F$24,IF(G421=2,Sources!$F$25,IF(G421=3,Sources!$F$26,0)))</f>
        <v/>
      </c>
      <c r="U421" s="178">
        <f>T421</f>
        <v/>
      </c>
      <c r="V421" s="66" t="inlineStr">
        <is>
          <t>S01 / S04 / S05</t>
        </is>
      </c>
    </row>
    <row r="422" ht="15" customHeight="1" s="94">
      <c r="A422" s="66" t="inlineStr">
        <is>
          <t>U03341</t>
        </is>
      </c>
      <c r="B422" s="66" t="inlineStr">
        <is>
          <t>O0893</t>
        </is>
      </c>
      <c r="C422" s="66" t="n">
        <v>2021</v>
      </c>
      <c r="D422" s="66" t="n">
        <v>6</v>
      </c>
      <c r="E422" s="66" t="n">
        <v>5</v>
      </c>
      <c r="F422" s="66" t="n">
        <v>16</v>
      </c>
      <c r="G422" s="66" t="n">
        <v>3</v>
      </c>
      <c r="H422" s="66" t="n">
        <v>2</v>
      </c>
      <c r="I422" s="66" t="n">
        <v>0</v>
      </c>
      <c r="J422" s="66" t="n">
        <v>1</v>
      </c>
      <c r="K422" s="66" t="n">
        <v>1</v>
      </c>
      <c r="L422" s="66" t="n">
        <v>0</v>
      </c>
      <c r="M422" s="66" t="n">
        <v>0</v>
      </c>
      <c r="N422" s="66" t="n">
        <v>0</v>
      </c>
      <c r="O422" s="66" t="n">
        <v>443.4</v>
      </c>
      <c r="P422" s="66" t="n">
        <v>0.2</v>
      </c>
      <c r="Q422" s="66" t="n">
        <v>13.7682483310001</v>
      </c>
      <c r="R422" s="66" t="n">
        <v>51.0479710050001</v>
      </c>
      <c r="S422" s="66">
        <f>IF(AND(E422&gt;=2,E422&lt;=6,OR(F422=6,F422=7,F422=8),O422&lt;=500),1,0)</f>
        <v/>
      </c>
      <c r="T422" s="178">
        <f>IF(G422=1,Sources!$F$24,IF(G422=2,Sources!$F$25,IF(G422=3,Sources!$F$26,0)))</f>
        <v/>
      </c>
      <c r="U422" s="178">
        <f>T422</f>
        <v/>
      </c>
      <c r="V422" s="66" t="inlineStr">
        <is>
          <t>S01 / S04 / S05</t>
        </is>
      </c>
    </row>
    <row r="423" ht="15" customHeight="1" s="94">
      <c r="A423" s="66" t="inlineStr">
        <is>
          <t>U03344</t>
        </is>
      </c>
      <c r="B423" s="66" t="inlineStr">
        <is>
          <t>O0602</t>
        </is>
      </c>
      <c r="C423" s="66" t="n">
        <v>2021</v>
      </c>
      <c r="D423" s="66" t="n">
        <v>6</v>
      </c>
      <c r="E423" s="66" t="n">
        <v>6</v>
      </c>
      <c r="F423" s="66" t="n">
        <v>16</v>
      </c>
      <c r="G423" s="66" t="n">
        <v>3</v>
      </c>
      <c r="H423" s="66" t="n">
        <v>2</v>
      </c>
      <c r="I423" s="66" t="n">
        <v>0</v>
      </c>
      <c r="J423" s="66" t="n">
        <v>0</v>
      </c>
      <c r="K423" s="66" t="n">
        <v>1</v>
      </c>
      <c r="L423" s="66" t="n">
        <v>1</v>
      </c>
      <c r="M423" s="66" t="n">
        <v>0</v>
      </c>
      <c r="N423" s="66" t="n">
        <v>0</v>
      </c>
      <c r="O423" s="66" t="n">
        <v>39.5</v>
      </c>
      <c r="P423" s="66" t="n">
        <v>6</v>
      </c>
      <c r="Q423" s="66" t="n">
        <v>13.720357892</v>
      </c>
      <c r="R423" s="66" t="n">
        <v>51.0546713410001</v>
      </c>
      <c r="S423" s="66">
        <f>IF(AND(E423&gt;=2,E423&lt;=6,OR(F423=6,F423=7,F423=8),O423&lt;=500),1,0)</f>
        <v/>
      </c>
      <c r="T423" s="178">
        <f>IF(G423=1,Sources!$F$24,IF(G423=2,Sources!$F$25,IF(G423=3,Sources!$F$26,0)))</f>
        <v/>
      </c>
      <c r="U423" s="178">
        <f>T423</f>
        <v/>
      </c>
      <c r="V423" s="66" t="inlineStr">
        <is>
          <t>S01 / S04 / S05</t>
        </is>
      </c>
    </row>
    <row r="424" ht="15" customHeight="1" s="94">
      <c r="A424" s="66" t="inlineStr">
        <is>
          <t>U03354</t>
        </is>
      </c>
      <c r="B424" s="66" t="inlineStr">
        <is>
          <t>O1650</t>
        </is>
      </c>
      <c r="C424" s="66" t="n">
        <v>2021</v>
      </c>
      <c r="D424" s="66" t="n">
        <v>6</v>
      </c>
      <c r="E424" s="66" t="n">
        <v>6</v>
      </c>
      <c r="F424" s="66" t="n">
        <v>13</v>
      </c>
      <c r="G424" s="66" t="n">
        <v>2</v>
      </c>
      <c r="H424" s="66" t="n">
        <v>3</v>
      </c>
      <c r="I424" s="66" t="n">
        <v>0</v>
      </c>
      <c r="J424" s="66" t="n">
        <v>1</v>
      </c>
      <c r="K424" s="66" t="n">
        <v>0</v>
      </c>
      <c r="L424" s="66" t="n">
        <v>0</v>
      </c>
      <c r="M424" s="66" t="n">
        <v>0</v>
      </c>
      <c r="N424" s="66" t="n">
        <v>1</v>
      </c>
      <c r="O424" s="66" t="n">
        <v>403.4</v>
      </c>
      <c r="P424" s="66" t="n">
        <v>3.6</v>
      </c>
      <c r="Q424" s="66" t="n">
        <v>12.365680411</v>
      </c>
      <c r="R424" s="66" t="n">
        <v>51.321029798</v>
      </c>
      <c r="S424" s="66">
        <f>IF(AND(E424&gt;=2,E424&lt;=6,OR(F424=6,F424=7,F424=8),O424&lt;=500),1,0)</f>
        <v/>
      </c>
      <c r="T424" s="178">
        <f>IF(G424=1,Sources!$F$24,IF(G424=2,Sources!$F$25,IF(G424=3,Sources!$F$26,0)))</f>
        <v/>
      </c>
      <c r="U424" s="178">
        <f>T424</f>
        <v/>
      </c>
      <c r="V424" s="66" t="inlineStr">
        <is>
          <t>S01 / S04 / S05</t>
        </is>
      </c>
    </row>
    <row r="425" ht="15" customHeight="1" s="94">
      <c r="A425" s="66" t="inlineStr">
        <is>
          <t>U03359</t>
        </is>
      </c>
      <c r="B425" s="66" t="inlineStr">
        <is>
          <t>O0633</t>
        </is>
      </c>
      <c r="C425" s="66" t="n">
        <v>2021</v>
      </c>
      <c r="D425" s="66" t="n">
        <v>5</v>
      </c>
      <c r="E425" s="66" t="n">
        <v>5</v>
      </c>
      <c r="F425" s="66" t="n">
        <v>7</v>
      </c>
      <c r="G425" s="66" t="n">
        <v>3</v>
      </c>
      <c r="H425" s="66" t="n">
        <v>3</v>
      </c>
      <c r="I425" s="66" t="n">
        <v>0</v>
      </c>
      <c r="J425" s="66" t="n">
        <v>1</v>
      </c>
      <c r="K425" s="66" t="n">
        <v>1</v>
      </c>
      <c r="L425" s="66" t="n">
        <v>0</v>
      </c>
      <c r="M425" s="66" t="n">
        <v>0</v>
      </c>
      <c r="N425" s="66" t="n">
        <v>0</v>
      </c>
      <c r="O425" s="66" t="n">
        <v>76.09999999999999</v>
      </c>
      <c r="P425" s="66" t="n">
        <v>12.1</v>
      </c>
      <c r="Q425" s="66" t="n">
        <v>13.7496137310001</v>
      </c>
      <c r="R425" s="66" t="n">
        <v>51.0338062290001</v>
      </c>
      <c r="S425" s="66">
        <f>IF(AND(E425&gt;=2,E425&lt;=6,OR(F425=6,F425=7,F425=8),O425&lt;=500),1,0)</f>
        <v/>
      </c>
      <c r="T425" s="178">
        <f>IF(G425=1,Sources!$F$24,IF(G425=2,Sources!$F$25,IF(G425=3,Sources!$F$26,0)))</f>
        <v/>
      </c>
      <c r="U425" s="178">
        <f>T425</f>
        <v/>
      </c>
      <c r="V425" s="66" t="inlineStr">
        <is>
          <t>S01 / S04 / S05</t>
        </is>
      </c>
    </row>
    <row r="426" ht="15" customHeight="1" s="94">
      <c r="A426" s="66" t="inlineStr">
        <is>
          <t>U03364</t>
        </is>
      </c>
      <c r="B426" s="66" t="inlineStr">
        <is>
          <t>O0590</t>
        </is>
      </c>
      <c r="C426" s="66" t="n">
        <v>2021</v>
      </c>
      <c r="D426" s="66" t="n">
        <v>6</v>
      </c>
      <c r="E426" s="66" t="n">
        <v>3</v>
      </c>
      <c r="F426" s="66" t="n">
        <v>15</v>
      </c>
      <c r="G426" s="66" t="n">
        <v>2</v>
      </c>
      <c r="H426" s="66" t="n">
        <v>1</v>
      </c>
      <c r="I426" s="66" t="n">
        <v>0</v>
      </c>
      <c r="J426" s="66" t="n">
        <v>1</v>
      </c>
      <c r="K426" s="66" t="n">
        <v>0</v>
      </c>
      <c r="L426" s="66" t="n">
        <v>0</v>
      </c>
      <c r="M426" s="66" t="n">
        <v>0</v>
      </c>
      <c r="N426" s="66" t="n">
        <v>0</v>
      </c>
      <c r="O426" s="66" t="n">
        <v>264.7</v>
      </c>
      <c r="P426" s="66" t="n">
        <v>21.1</v>
      </c>
      <c r="Q426" s="66" t="n">
        <v>13.7505118350001</v>
      </c>
      <c r="R426" s="66" t="n">
        <v>51.0473851050001</v>
      </c>
      <c r="S426" s="66">
        <f>IF(AND(E426&gt;=2,E426&lt;=6,OR(F426=6,F426=7,F426=8),O426&lt;=500),1,0)</f>
        <v/>
      </c>
      <c r="T426" s="178">
        <f>IF(G426=1,Sources!$F$24,IF(G426=2,Sources!$F$25,IF(G426=3,Sources!$F$26,0)))</f>
        <v/>
      </c>
      <c r="U426" s="178">
        <f>T426</f>
        <v/>
      </c>
      <c r="V426" s="66" t="inlineStr">
        <is>
          <t>S01 / S04 / S05</t>
        </is>
      </c>
    </row>
    <row r="427" ht="15" customHeight="1" s="94">
      <c r="A427" s="66" t="inlineStr">
        <is>
          <t>U03366</t>
        </is>
      </c>
      <c r="B427" s="66" t="inlineStr">
        <is>
          <t>O1437</t>
        </is>
      </c>
      <c r="C427" s="66" t="n">
        <v>2021</v>
      </c>
      <c r="D427" s="66" t="n">
        <v>5</v>
      </c>
      <c r="E427" s="66" t="n">
        <v>3</v>
      </c>
      <c r="F427" s="66" t="n">
        <v>18</v>
      </c>
      <c r="G427" s="66" t="n">
        <v>3</v>
      </c>
      <c r="H427" s="66" t="n">
        <v>2</v>
      </c>
      <c r="I427" s="66" t="n">
        <v>0</v>
      </c>
      <c r="J427" s="66" t="n">
        <v>1</v>
      </c>
      <c r="K427" s="66" t="n">
        <v>1</v>
      </c>
      <c r="L427" s="66" t="n">
        <v>0</v>
      </c>
      <c r="M427" s="66" t="n">
        <v>0</v>
      </c>
      <c r="N427" s="66" t="n">
        <v>0</v>
      </c>
      <c r="O427" s="66" t="n">
        <v>310.7</v>
      </c>
      <c r="P427" s="66" t="n">
        <v>5.6</v>
      </c>
      <c r="Q427" s="66" t="n">
        <v>12.3711196140001</v>
      </c>
      <c r="R427" s="66" t="n">
        <v>51.3473993550001</v>
      </c>
      <c r="S427" s="66">
        <f>IF(AND(E427&gt;=2,E427&lt;=6,OR(F427=6,F427=7,F427=8),O427&lt;=500),1,0)</f>
        <v/>
      </c>
      <c r="T427" s="178">
        <f>IF(G427=1,Sources!$F$24,IF(G427=2,Sources!$F$25,IF(G427=3,Sources!$F$26,0)))</f>
        <v/>
      </c>
      <c r="U427" s="178">
        <f>T427</f>
        <v/>
      </c>
      <c r="V427" s="66" t="inlineStr">
        <is>
          <t>S01 / S04 / S05</t>
        </is>
      </c>
    </row>
    <row r="428" ht="15" customHeight="1" s="94">
      <c r="A428" s="66" t="inlineStr">
        <is>
          <t>U03393</t>
        </is>
      </c>
      <c r="B428" s="66" t="inlineStr">
        <is>
          <t>O1759</t>
        </is>
      </c>
      <c r="C428" s="66" t="n">
        <v>2021</v>
      </c>
      <c r="D428" s="66" t="n">
        <v>6</v>
      </c>
      <c r="E428" s="66" t="n">
        <v>3</v>
      </c>
      <c r="F428" s="66" t="n">
        <v>19</v>
      </c>
      <c r="G428" s="66" t="n">
        <v>3</v>
      </c>
      <c r="H428" s="66" t="n">
        <v>2</v>
      </c>
      <c r="I428" s="66" t="n">
        <v>0</v>
      </c>
      <c r="J428" s="66" t="n">
        <v>1</v>
      </c>
      <c r="K428" s="66" t="n">
        <v>1</v>
      </c>
      <c r="L428" s="66" t="n">
        <v>0</v>
      </c>
      <c r="M428" s="66" t="n">
        <v>0</v>
      </c>
      <c r="N428" s="66" t="n">
        <v>0</v>
      </c>
      <c r="O428" s="66" t="n">
        <v>359.7</v>
      </c>
      <c r="P428" s="66" t="n">
        <v>3.5</v>
      </c>
      <c r="Q428" s="66" t="n">
        <v>12.445301628</v>
      </c>
      <c r="R428" s="66" t="n">
        <v>51.3461741420001</v>
      </c>
      <c r="S428" s="66">
        <f>IF(AND(E428&gt;=2,E428&lt;=6,OR(F428=6,F428=7,F428=8),O428&lt;=500),1,0)</f>
        <v/>
      </c>
      <c r="T428" s="178">
        <f>IF(G428=1,Sources!$F$24,IF(G428=2,Sources!$F$25,IF(G428=3,Sources!$F$26,0)))</f>
        <v/>
      </c>
      <c r="U428" s="178">
        <f>T428</f>
        <v/>
      </c>
      <c r="V428" s="66" t="inlineStr">
        <is>
          <t>S01 / S04 / S05</t>
        </is>
      </c>
    </row>
    <row r="429" ht="15" customHeight="1" s="94">
      <c r="A429" s="66" t="inlineStr">
        <is>
          <t>U03399</t>
        </is>
      </c>
      <c r="B429" s="66" t="inlineStr">
        <is>
          <t>O0790</t>
        </is>
      </c>
      <c r="C429" s="66" t="n">
        <v>2021</v>
      </c>
      <c r="D429" s="66" t="n">
        <v>8</v>
      </c>
      <c r="E429" s="66" t="n">
        <v>3</v>
      </c>
      <c r="F429" s="66" t="n">
        <v>12</v>
      </c>
      <c r="G429" s="66" t="n">
        <v>3</v>
      </c>
      <c r="H429" s="66" t="n">
        <v>2</v>
      </c>
      <c r="I429" s="66" t="n">
        <v>0</v>
      </c>
      <c r="J429" s="66" t="n">
        <v>0</v>
      </c>
      <c r="K429" s="66" t="n">
        <v>1</v>
      </c>
      <c r="L429" s="66" t="n">
        <v>0</v>
      </c>
      <c r="M429" s="66" t="n">
        <v>0</v>
      </c>
      <c r="N429" s="66" t="n">
        <v>0</v>
      </c>
      <c r="O429" s="66" t="n">
        <v>186.6</v>
      </c>
      <c r="P429" s="66" t="n">
        <v>15.7</v>
      </c>
      <c r="Q429" s="66" t="n">
        <v>13.7445810770001</v>
      </c>
      <c r="R429" s="66" t="n">
        <v>51.0371426150001</v>
      </c>
      <c r="S429" s="66">
        <f>IF(AND(E429&gt;=2,E429&lt;=6,OR(F429=6,F429=7,F429=8),O429&lt;=500),1,0)</f>
        <v/>
      </c>
      <c r="T429" s="178">
        <f>IF(G429=1,Sources!$F$24,IF(G429=2,Sources!$F$25,IF(G429=3,Sources!$F$26,0)))</f>
        <v/>
      </c>
      <c r="U429" s="178">
        <f>T429</f>
        <v/>
      </c>
      <c r="V429" s="66" t="inlineStr">
        <is>
          <t>S01 / S04 / S05</t>
        </is>
      </c>
    </row>
    <row r="430" ht="15" customHeight="1" s="94">
      <c r="A430" s="66" t="inlineStr">
        <is>
          <t>U03413</t>
        </is>
      </c>
      <c r="B430" s="66" t="inlineStr">
        <is>
          <t>O1662</t>
        </is>
      </c>
      <c r="C430" s="66" t="n">
        <v>2021</v>
      </c>
      <c r="D430" s="66" t="n">
        <v>9</v>
      </c>
      <c r="E430" s="66" t="n">
        <v>3</v>
      </c>
      <c r="F430" s="66" t="n">
        <v>12</v>
      </c>
      <c r="G430" s="66" t="n">
        <v>3</v>
      </c>
      <c r="H430" s="66" t="n">
        <v>1</v>
      </c>
      <c r="I430" s="66" t="n">
        <v>0</v>
      </c>
      <c r="J430" s="66" t="n">
        <v>0</v>
      </c>
      <c r="K430" s="66" t="n">
        <v>0</v>
      </c>
      <c r="L430" s="66" t="n">
        <v>1</v>
      </c>
      <c r="M430" s="66" t="n">
        <v>0</v>
      </c>
      <c r="N430" s="66" t="n">
        <v>0</v>
      </c>
      <c r="O430" s="66" t="n">
        <v>171.8</v>
      </c>
      <c r="P430" s="66" t="n">
        <v>12.4</v>
      </c>
      <c r="Q430" s="66" t="n">
        <v>12.391114606</v>
      </c>
      <c r="R430" s="66" t="n">
        <v>51.3386671430001</v>
      </c>
      <c r="S430" s="66">
        <f>IF(AND(E430&gt;=2,E430&lt;=6,OR(F430=6,F430=7,F430=8),O430&lt;=500),1,0)</f>
        <v/>
      </c>
      <c r="T430" s="178">
        <f>IF(G430=1,Sources!$F$24,IF(G430=2,Sources!$F$25,IF(G430=3,Sources!$F$26,0)))</f>
        <v/>
      </c>
      <c r="U430" s="178">
        <f>T430</f>
        <v/>
      </c>
      <c r="V430" s="66" t="inlineStr">
        <is>
          <t>S01 / S04 / S05</t>
        </is>
      </c>
    </row>
    <row r="431" ht="15" customHeight="1" s="94">
      <c r="A431" s="66" t="inlineStr">
        <is>
          <t>U03416</t>
        </is>
      </c>
      <c r="B431" s="66" t="inlineStr">
        <is>
          <t>O1753</t>
        </is>
      </c>
      <c r="C431" s="66" t="n">
        <v>2021</v>
      </c>
      <c r="D431" s="66" t="n">
        <v>9</v>
      </c>
      <c r="E431" s="66" t="n">
        <v>2</v>
      </c>
      <c r="F431" s="66" t="n">
        <v>17</v>
      </c>
      <c r="G431" s="66" t="n">
        <v>3</v>
      </c>
      <c r="H431" s="66" t="n">
        <v>2</v>
      </c>
      <c r="I431" s="66" t="n">
        <v>0</v>
      </c>
      <c r="J431" s="66" t="n">
        <v>0</v>
      </c>
      <c r="K431" s="66" t="n">
        <v>1</v>
      </c>
      <c r="L431" s="66" t="n">
        <v>0</v>
      </c>
      <c r="M431" s="66" t="n">
        <v>0</v>
      </c>
      <c r="N431" s="66" t="n">
        <v>1</v>
      </c>
      <c r="O431" s="66" t="n">
        <v>376.1</v>
      </c>
      <c r="P431" s="66" t="n">
        <v>5.1</v>
      </c>
      <c r="Q431" s="66" t="n">
        <v>12.3238712570001</v>
      </c>
      <c r="R431" s="66" t="n">
        <v>51.3203653350001</v>
      </c>
      <c r="S431" s="66">
        <f>IF(AND(E431&gt;=2,E431&lt;=6,OR(F431=6,F431=7,F431=8),O431&lt;=500),1,0)</f>
        <v/>
      </c>
      <c r="T431" s="178">
        <f>IF(G431=1,Sources!$F$24,IF(G431=2,Sources!$F$25,IF(G431=3,Sources!$F$26,0)))</f>
        <v/>
      </c>
      <c r="U431" s="178">
        <f>T431</f>
        <v/>
      </c>
      <c r="V431" s="66" t="inlineStr">
        <is>
          <t>S01 / S04 / S05</t>
        </is>
      </c>
    </row>
    <row r="432" ht="15" customHeight="1" s="94">
      <c r="A432" s="66" t="inlineStr">
        <is>
          <t>U03418</t>
        </is>
      </c>
      <c r="B432" s="66" t="inlineStr">
        <is>
          <t>O0638</t>
        </is>
      </c>
      <c r="C432" s="66" t="n">
        <v>2021</v>
      </c>
      <c r="D432" s="66" t="n">
        <v>9</v>
      </c>
      <c r="E432" s="66" t="n">
        <v>4</v>
      </c>
      <c r="F432" s="66" t="n">
        <v>16</v>
      </c>
      <c r="G432" s="66" t="n">
        <v>3</v>
      </c>
      <c r="H432" s="66" t="n">
        <v>3</v>
      </c>
      <c r="I432" s="66" t="n">
        <v>0</v>
      </c>
      <c r="J432" s="66" t="n">
        <v>1</v>
      </c>
      <c r="K432" s="66" t="n">
        <v>1</v>
      </c>
      <c r="L432" s="66" t="n">
        <v>0</v>
      </c>
      <c r="M432" s="66" t="n">
        <v>0</v>
      </c>
      <c r="N432" s="66" t="n">
        <v>0</v>
      </c>
      <c r="O432" s="66" t="n">
        <v>390.3</v>
      </c>
      <c r="P432" s="66" t="n">
        <v>7.1</v>
      </c>
      <c r="Q432" s="66" t="n">
        <v>13.7696362570001</v>
      </c>
      <c r="R432" s="66" t="n">
        <v>51.0511326920001</v>
      </c>
      <c r="S432" s="66">
        <f>IF(AND(E432&gt;=2,E432&lt;=6,OR(F432=6,F432=7,F432=8),O432&lt;=500),1,0)</f>
        <v/>
      </c>
      <c r="T432" s="178">
        <f>IF(G432=1,Sources!$F$24,IF(G432=2,Sources!$F$25,IF(G432=3,Sources!$F$26,0)))</f>
        <v/>
      </c>
      <c r="U432" s="178">
        <f>T432</f>
        <v/>
      </c>
      <c r="V432" s="66" t="inlineStr">
        <is>
          <t>S01 / S04 / S05</t>
        </is>
      </c>
    </row>
    <row r="433" ht="15" customHeight="1" s="94">
      <c r="A433" s="66" t="inlineStr">
        <is>
          <t>U03422</t>
        </is>
      </c>
      <c r="B433" s="66" t="inlineStr">
        <is>
          <t>O2219</t>
        </is>
      </c>
      <c r="C433" s="66" t="n">
        <v>2021</v>
      </c>
      <c r="D433" s="66" t="n">
        <v>7</v>
      </c>
      <c r="E433" s="66" t="n">
        <v>4</v>
      </c>
      <c r="F433" s="66" t="n">
        <v>16</v>
      </c>
      <c r="G433" s="66" t="n">
        <v>3</v>
      </c>
      <c r="H433" s="66" t="n">
        <v>6</v>
      </c>
      <c r="I433" s="66" t="n">
        <v>0</v>
      </c>
      <c r="J433" s="66" t="n">
        <v>1</v>
      </c>
      <c r="K433" s="66" t="n">
        <v>1</v>
      </c>
      <c r="L433" s="66" t="n">
        <v>0</v>
      </c>
      <c r="M433" s="66" t="n">
        <v>0</v>
      </c>
      <c r="N433" s="66" t="n">
        <v>0</v>
      </c>
      <c r="O433" s="66" t="n">
        <v>224.9</v>
      </c>
      <c r="P433" s="66" t="n">
        <v>23.8</v>
      </c>
      <c r="Q433" s="66" t="n">
        <v>12.740250315</v>
      </c>
      <c r="R433" s="66" t="n">
        <v>51.368407152</v>
      </c>
      <c r="S433" s="66">
        <f>IF(AND(E433&gt;=2,E433&lt;=6,OR(F433=6,F433=7,F433=8),O433&lt;=500),1,0)</f>
        <v/>
      </c>
      <c r="T433" s="178">
        <f>IF(G433=1,Sources!$F$24,IF(G433=2,Sources!$F$25,IF(G433=3,Sources!$F$26,0)))</f>
        <v/>
      </c>
      <c r="U433" s="178">
        <f>T433</f>
        <v/>
      </c>
      <c r="V433" s="66" t="inlineStr">
        <is>
          <t>S01 / S04 / S05</t>
        </is>
      </c>
    </row>
    <row r="434" ht="15" customHeight="1" s="94">
      <c r="A434" s="66" t="inlineStr">
        <is>
          <t>U03443</t>
        </is>
      </c>
      <c r="B434" s="66" t="inlineStr">
        <is>
          <t>O1517</t>
        </is>
      </c>
      <c r="C434" s="66" t="n">
        <v>2021</v>
      </c>
      <c r="D434" s="66" t="n">
        <v>9</v>
      </c>
      <c r="E434" s="66" t="n">
        <v>6</v>
      </c>
      <c r="F434" s="66" t="n">
        <v>15</v>
      </c>
      <c r="G434" s="66" t="n">
        <v>3</v>
      </c>
      <c r="H434" s="66" t="n">
        <v>2</v>
      </c>
      <c r="I434" s="66" t="n">
        <v>0</v>
      </c>
      <c r="J434" s="66" t="n">
        <v>0</v>
      </c>
      <c r="K434" s="66" t="n">
        <v>1</v>
      </c>
      <c r="L434" s="66" t="n">
        <v>0</v>
      </c>
      <c r="M434" s="66" t="n">
        <v>0</v>
      </c>
      <c r="N434" s="66" t="n">
        <v>1</v>
      </c>
      <c r="O434" s="66" t="n">
        <v>123.1</v>
      </c>
      <c r="P434" s="66" t="n">
        <v>3.3</v>
      </c>
      <c r="Q434" s="66" t="n">
        <v>12.3604485270001</v>
      </c>
      <c r="R434" s="66" t="n">
        <v>51.3379558840001</v>
      </c>
      <c r="S434" s="66">
        <f>IF(AND(E434&gt;=2,E434&lt;=6,OR(F434=6,F434=7,F434=8),O434&lt;=500),1,0)</f>
        <v/>
      </c>
      <c r="T434" s="178">
        <f>IF(G434=1,Sources!$F$24,IF(G434=2,Sources!$F$25,IF(G434=3,Sources!$F$26,0)))</f>
        <v/>
      </c>
      <c r="U434" s="178">
        <f>T434</f>
        <v/>
      </c>
      <c r="V434" s="66" t="inlineStr">
        <is>
          <t>S01 / S04 / S05</t>
        </is>
      </c>
    </row>
    <row r="435" ht="15" customHeight="1" s="94">
      <c r="A435" s="66" t="inlineStr">
        <is>
          <t>U03452</t>
        </is>
      </c>
      <c r="B435" s="66" t="inlineStr">
        <is>
          <t>O1726</t>
        </is>
      </c>
      <c r="C435" s="66" t="n">
        <v>2021</v>
      </c>
      <c r="D435" s="66" t="n">
        <v>8</v>
      </c>
      <c r="E435" s="66" t="n">
        <v>4</v>
      </c>
      <c r="F435" s="66" t="n">
        <v>16</v>
      </c>
      <c r="G435" s="66" t="n">
        <v>3</v>
      </c>
      <c r="H435" s="66" t="n">
        <v>2</v>
      </c>
      <c r="I435" s="66" t="n">
        <v>0</v>
      </c>
      <c r="J435" s="66" t="n">
        <v>1</v>
      </c>
      <c r="K435" s="66" t="n">
        <v>1</v>
      </c>
      <c r="L435" s="66" t="n">
        <v>0</v>
      </c>
      <c r="M435" s="66" t="n">
        <v>0</v>
      </c>
      <c r="N435" s="66" t="n">
        <v>0</v>
      </c>
      <c r="O435" s="66" t="n">
        <v>431.9</v>
      </c>
      <c r="P435" s="66" t="n">
        <v>10.7</v>
      </c>
      <c r="Q435" s="66" t="n">
        <v>12.3739754040001</v>
      </c>
      <c r="R435" s="66" t="n">
        <v>51.3341826320001</v>
      </c>
      <c r="S435" s="66">
        <f>IF(AND(E435&gt;=2,E435&lt;=6,OR(F435=6,F435=7,F435=8),O435&lt;=500),1,0)</f>
        <v/>
      </c>
      <c r="T435" s="178">
        <f>IF(G435=1,Sources!$F$24,IF(G435=2,Sources!$F$25,IF(G435=3,Sources!$F$26,0)))</f>
        <v/>
      </c>
      <c r="U435" s="178">
        <f>T435</f>
        <v/>
      </c>
      <c r="V435" s="66" t="inlineStr">
        <is>
          <t>S01 / S04 / S05</t>
        </is>
      </c>
    </row>
    <row r="436" ht="15" customHeight="1" s="94">
      <c r="A436" s="66" t="inlineStr">
        <is>
          <t>U03461</t>
        </is>
      </c>
      <c r="B436" s="66" t="inlineStr">
        <is>
          <t>O1311</t>
        </is>
      </c>
      <c r="C436" s="66" t="n">
        <v>2021</v>
      </c>
      <c r="D436" s="66" t="n">
        <v>7</v>
      </c>
      <c r="E436" s="66" t="n">
        <v>3</v>
      </c>
      <c r="F436" s="66" t="n">
        <v>7</v>
      </c>
      <c r="G436" s="66" t="n">
        <v>3</v>
      </c>
      <c r="H436" s="66" t="n">
        <v>3</v>
      </c>
      <c r="I436" s="66" t="n">
        <v>0</v>
      </c>
      <c r="J436" s="66" t="n">
        <v>1</v>
      </c>
      <c r="K436" s="66" t="n">
        <v>1</v>
      </c>
      <c r="L436" s="66" t="n">
        <v>0</v>
      </c>
      <c r="M436" s="66" t="n">
        <v>0</v>
      </c>
      <c r="N436" s="66" t="n">
        <v>0</v>
      </c>
      <c r="O436" s="66" t="n">
        <v>339.5</v>
      </c>
      <c r="P436" s="66" t="n">
        <v>8.300000000000001</v>
      </c>
      <c r="Q436" s="66" t="n">
        <v>12.3827659310001</v>
      </c>
      <c r="R436" s="66" t="n">
        <v>51.340480213</v>
      </c>
      <c r="S436" s="66">
        <f>IF(AND(E436&gt;=2,E436&lt;=6,OR(F436=6,F436=7,F436=8),O436&lt;=500),1,0)</f>
        <v/>
      </c>
      <c r="T436" s="178">
        <f>IF(G436=1,Sources!$F$24,IF(G436=2,Sources!$F$25,IF(G436=3,Sources!$F$26,0)))</f>
        <v/>
      </c>
      <c r="U436" s="178">
        <f>T436</f>
        <v/>
      </c>
      <c r="V436" s="66" t="inlineStr">
        <is>
          <t>S01 / S04 / S05</t>
        </is>
      </c>
    </row>
    <row r="437" ht="15" customHeight="1" s="94">
      <c r="A437" s="66" t="inlineStr">
        <is>
          <t>U03462</t>
        </is>
      </c>
      <c r="B437" s="66" t="inlineStr">
        <is>
          <t>O1738</t>
        </is>
      </c>
      <c r="C437" s="66" t="n">
        <v>2021</v>
      </c>
      <c r="D437" s="66" t="n">
        <v>9</v>
      </c>
      <c r="E437" s="66" t="n">
        <v>6</v>
      </c>
      <c r="F437" s="66" t="n">
        <v>14</v>
      </c>
      <c r="G437" s="66" t="n">
        <v>3</v>
      </c>
      <c r="H437" s="66" t="n">
        <v>2</v>
      </c>
      <c r="I437" s="66" t="n">
        <v>0</v>
      </c>
      <c r="J437" s="66" t="n">
        <v>1</v>
      </c>
      <c r="K437" s="66" t="n">
        <v>1</v>
      </c>
      <c r="L437" s="66" t="n">
        <v>0</v>
      </c>
      <c r="M437" s="66" t="n">
        <v>0</v>
      </c>
      <c r="N437" s="66" t="n">
        <v>0</v>
      </c>
      <c r="O437" s="66" t="n">
        <v>307.9</v>
      </c>
      <c r="P437" s="66" t="n">
        <v>5.9</v>
      </c>
      <c r="Q437" s="66" t="n">
        <v>12.3426005000001</v>
      </c>
      <c r="R437" s="66" t="n">
        <v>51.3216103230001</v>
      </c>
      <c r="S437" s="66">
        <f>IF(AND(E437&gt;=2,E437&lt;=6,OR(F437=6,F437=7,F437=8),O437&lt;=500),1,0)</f>
        <v/>
      </c>
      <c r="T437" s="178">
        <f>IF(G437=1,Sources!$F$24,IF(G437=2,Sources!$F$25,IF(G437=3,Sources!$F$26,0)))</f>
        <v/>
      </c>
      <c r="U437" s="178">
        <f>T437</f>
        <v/>
      </c>
      <c r="V437" s="66" t="inlineStr">
        <is>
          <t>S01 / S04 / S05</t>
        </is>
      </c>
    </row>
    <row r="438" ht="15" customHeight="1" s="94">
      <c r="A438" s="66" t="inlineStr">
        <is>
          <t>U03472</t>
        </is>
      </c>
      <c r="B438" s="66" t="inlineStr">
        <is>
          <t>O0912</t>
        </is>
      </c>
      <c r="C438" s="66" t="n">
        <v>2021</v>
      </c>
      <c r="D438" s="66" t="n">
        <v>9</v>
      </c>
      <c r="E438" s="66" t="n">
        <v>5</v>
      </c>
      <c r="F438" s="66" t="n">
        <v>17</v>
      </c>
      <c r="G438" s="66" t="n">
        <v>3</v>
      </c>
      <c r="H438" s="66" t="n">
        <v>2</v>
      </c>
      <c r="I438" s="66" t="n">
        <v>0</v>
      </c>
      <c r="J438" s="66" t="n">
        <v>1</v>
      </c>
      <c r="K438" s="66" t="n">
        <v>1</v>
      </c>
      <c r="L438" s="66" t="n">
        <v>0</v>
      </c>
      <c r="M438" s="66" t="n">
        <v>0</v>
      </c>
      <c r="N438" s="66" t="n">
        <v>0</v>
      </c>
      <c r="O438" s="66" t="n">
        <v>456.1</v>
      </c>
      <c r="P438" s="66" t="n">
        <v>2</v>
      </c>
      <c r="Q438" s="66" t="n">
        <v>13.77582869</v>
      </c>
      <c r="R438" s="66" t="n">
        <v>51.050806225</v>
      </c>
      <c r="S438" s="66">
        <f>IF(AND(E438&gt;=2,E438&lt;=6,OR(F438=6,F438=7,F438=8),O438&lt;=500),1,0)</f>
        <v/>
      </c>
      <c r="T438" s="178">
        <f>IF(G438=1,Sources!$F$24,IF(G438=2,Sources!$F$25,IF(G438=3,Sources!$F$26,0)))</f>
        <v/>
      </c>
      <c r="U438" s="178">
        <f>T438</f>
        <v/>
      </c>
      <c r="V438" s="66" t="inlineStr">
        <is>
          <t>S01 / S04 / S05</t>
        </is>
      </c>
    </row>
    <row r="439" ht="15" customHeight="1" s="94">
      <c r="A439" s="66" t="inlineStr">
        <is>
          <t>U03473</t>
        </is>
      </c>
      <c r="B439" s="66" t="inlineStr">
        <is>
          <t>O1615</t>
        </is>
      </c>
      <c r="C439" s="66" t="n">
        <v>2021</v>
      </c>
      <c r="D439" s="66" t="n">
        <v>9</v>
      </c>
      <c r="E439" s="66" t="n">
        <v>2</v>
      </c>
      <c r="F439" s="66" t="n">
        <v>13</v>
      </c>
      <c r="G439" s="66" t="n">
        <v>3</v>
      </c>
      <c r="H439" s="66" t="n">
        <v>3</v>
      </c>
      <c r="I439" s="66" t="n">
        <v>0</v>
      </c>
      <c r="J439" s="66" t="n">
        <v>1</v>
      </c>
      <c r="K439" s="66" t="n">
        <v>1</v>
      </c>
      <c r="L439" s="66" t="n">
        <v>0</v>
      </c>
      <c r="M439" s="66" t="n">
        <v>0</v>
      </c>
      <c r="N439" s="66" t="n">
        <v>0</v>
      </c>
      <c r="O439" s="66" t="n">
        <v>332.4</v>
      </c>
      <c r="P439" s="66" t="n">
        <v>2.7</v>
      </c>
      <c r="Q439" s="66" t="n">
        <v>12.3667284530001</v>
      </c>
      <c r="R439" s="66" t="n">
        <v>51.340537317</v>
      </c>
      <c r="S439" s="66">
        <f>IF(AND(E439&gt;=2,E439&lt;=6,OR(F439=6,F439=7,F439=8),O439&lt;=500),1,0)</f>
        <v/>
      </c>
      <c r="T439" s="178">
        <f>IF(G439=1,Sources!$F$24,IF(G439=2,Sources!$F$25,IF(G439=3,Sources!$F$26,0)))</f>
        <v/>
      </c>
      <c r="U439" s="178">
        <f>T439</f>
        <v/>
      </c>
      <c r="V439" s="66" t="inlineStr">
        <is>
          <t>S01 / S04 / S05</t>
        </is>
      </c>
    </row>
    <row r="440" ht="15" customHeight="1" s="94">
      <c r="A440" s="66" t="inlineStr">
        <is>
          <t>U03480</t>
        </is>
      </c>
      <c r="B440" s="66" t="inlineStr">
        <is>
          <t>O0212</t>
        </is>
      </c>
      <c r="C440" s="66" t="n">
        <v>2021</v>
      </c>
      <c r="D440" s="66" t="n">
        <v>9</v>
      </c>
      <c r="E440" s="66" t="n">
        <v>2</v>
      </c>
      <c r="F440" s="66" t="n">
        <v>13</v>
      </c>
      <c r="G440" s="66" t="n">
        <v>3</v>
      </c>
      <c r="H440" s="66" t="n">
        <v>4</v>
      </c>
      <c r="I440" s="66" t="n">
        <v>1</v>
      </c>
      <c r="J440" s="66" t="n">
        <v>0</v>
      </c>
      <c r="K440" s="66" t="n">
        <v>0</v>
      </c>
      <c r="L440" s="66" t="n">
        <v>0</v>
      </c>
      <c r="M440" s="66" t="n">
        <v>0</v>
      </c>
      <c r="N440" s="66" t="n">
        <v>1</v>
      </c>
      <c r="O440" s="66" t="n">
        <v>74.40000000000001</v>
      </c>
      <c r="P440" s="66" t="n">
        <v>11.1</v>
      </c>
      <c r="Q440" s="66" t="n">
        <v>12.922451779</v>
      </c>
      <c r="R440" s="66" t="n">
        <v>50.831579543</v>
      </c>
      <c r="S440" s="66">
        <f>IF(AND(E440&gt;=2,E440&lt;=6,OR(F440=6,F440=7,F440=8),O440&lt;=500),1,0)</f>
        <v/>
      </c>
      <c r="T440" s="178">
        <f>IF(G440=1,Sources!$F$24,IF(G440=2,Sources!$F$25,IF(G440=3,Sources!$F$26,0)))</f>
        <v/>
      </c>
      <c r="U440" s="178">
        <f>T440</f>
        <v/>
      </c>
      <c r="V440" s="66" t="inlineStr">
        <is>
          <t>S01 / S04 / S05</t>
        </is>
      </c>
    </row>
    <row r="441" ht="15" customHeight="1" s="94">
      <c r="A441" s="66" t="inlineStr">
        <is>
          <t>U03484</t>
        </is>
      </c>
      <c r="B441" s="66" t="inlineStr">
        <is>
          <t>O1363</t>
        </is>
      </c>
      <c r="C441" s="66" t="n">
        <v>2021</v>
      </c>
      <c r="D441" s="66" t="n">
        <v>9</v>
      </c>
      <c r="E441" s="66" t="n">
        <v>7</v>
      </c>
      <c r="F441" s="66" t="n">
        <v>12</v>
      </c>
      <c r="G441" s="66" t="n">
        <v>3</v>
      </c>
      <c r="H441" s="66" t="n">
        <v>6</v>
      </c>
      <c r="I441" s="66" t="n">
        <v>0</v>
      </c>
      <c r="J441" s="66" t="n">
        <v>0</v>
      </c>
      <c r="K441" s="66" t="n">
        <v>1</v>
      </c>
      <c r="L441" s="66" t="n">
        <v>0</v>
      </c>
      <c r="M441" s="66" t="n">
        <v>0</v>
      </c>
      <c r="N441" s="66" t="n">
        <v>0</v>
      </c>
      <c r="O441" s="66" t="n">
        <v>476</v>
      </c>
      <c r="P441" s="66" t="n">
        <v>9.699999999999999</v>
      </c>
      <c r="Q441" s="66" t="n">
        <v>12.3897161990001</v>
      </c>
      <c r="R441" s="66" t="n">
        <v>51.3215139810001</v>
      </c>
      <c r="S441" s="66">
        <f>IF(AND(E441&gt;=2,E441&lt;=6,OR(F441=6,F441=7,F441=8),O441&lt;=500),1,0)</f>
        <v/>
      </c>
      <c r="T441" s="178">
        <f>IF(G441=1,Sources!$F$24,IF(G441=2,Sources!$F$25,IF(G441=3,Sources!$F$26,0)))</f>
        <v/>
      </c>
      <c r="U441" s="178">
        <f>T441</f>
        <v/>
      </c>
      <c r="V441" s="66" t="inlineStr">
        <is>
          <t>S01 / S04 / S05</t>
        </is>
      </c>
    </row>
    <row r="442" ht="15" customHeight="1" s="94">
      <c r="A442" s="66" t="inlineStr">
        <is>
          <t>U03498</t>
        </is>
      </c>
      <c r="B442" s="66" t="inlineStr">
        <is>
          <t>O1595</t>
        </is>
      </c>
      <c r="C442" s="66" t="n">
        <v>2021</v>
      </c>
      <c r="D442" s="66" t="n">
        <v>8</v>
      </c>
      <c r="E442" s="66" t="n">
        <v>4</v>
      </c>
      <c r="F442" s="66" t="n">
        <v>11</v>
      </c>
      <c r="G442" s="66" t="n">
        <v>3</v>
      </c>
      <c r="H442" s="66" t="n">
        <v>2</v>
      </c>
      <c r="I442" s="66" t="n">
        <v>0</v>
      </c>
      <c r="J442" s="66" t="n">
        <v>1</v>
      </c>
      <c r="K442" s="66" t="n">
        <v>1</v>
      </c>
      <c r="L442" s="66" t="n">
        <v>0</v>
      </c>
      <c r="M442" s="66" t="n">
        <v>0</v>
      </c>
      <c r="N442" s="66" t="n">
        <v>0</v>
      </c>
      <c r="O442" s="66" t="n">
        <v>175.5</v>
      </c>
      <c r="P442" s="66" t="n">
        <v>17</v>
      </c>
      <c r="Q442" s="66" t="n">
        <v>12.376744103</v>
      </c>
      <c r="R442" s="66" t="n">
        <v>51.3532742290001</v>
      </c>
      <c r="S442" s="66">
        <f>IF(AND(E442&gt;=2,E442&lt;=6,OR(F442=6,F442=7,F442=8),O442&lt;=500),1,0)</f>
        <v/>
      </c>
      <c r="T442" s="178">
        <f>IF(G442=1,Sources!$F$24,IF(G442=2,Sources!$F$25,IF(G442=3,Sources!$F$26,0)))</f>
        <v/>
      </c>
      <c r="U442" s="178">
        <f>T442</f>
        <v/>
      </c>
      <c r="V442" s="66" t="inlineStr">
        <is>
          <t>S01 / S04 / S05</t>
        </is>
      </c>
    </row>
    <row r="443" ht="15" customHeight="1" s="94">
      <c r="A443" s="66" t="inlineStr">
        <is>
          <t>U03505</t>
        </is>
      </c>
      <c r="B443" s="66" t="inlineStr">
        <is>
          <t>O0731</t>
        </is>
      </c>
      <c r="C443" s="66" t="n">
        <v>2021</v>
      </c>
      <c r="D443" s="66" t="n">
        <v>7</v>
      </c>
      <c r="E443" s="66" t="n">
        <v>6</v>
      </c>
      <c r="F443" s="66" t="n">
        <v>15</v>
      </c>
      <c r="G443" s="66" t="n">
        <v>3</v>
      </c>
      <c r="H443" s="66" t="n">
        <v>6</v>
      </c>
      <c r="I443" s="66" t="n">
        <v>0</v>
      </c>
      <c r="J443" s="66" t="n">
        <v>0</v>
      </c>
      <c r="K443" s="66" t="n">
        <v>1</v>
      </c>
      <c r="L443" s="66" t="n">
        <v>0</v>
      </c>
      <c r="M443" s="66" t="n">
        <v>0</v>
      </c>
      <c r="N443" s="66" t="n">
        <v>0</v>
      </c>
      <c r="O443" s="66" t="n">
        <v>123.9</v>
      </c>
      <c r="P443" s="66" t="n">
        <v>1.3</v>
      </c>
      <c r="Q443" s="66" t="n">
        <v>13.765521425</v>
      </c>
      <c r="R443" s="66" t="n">
        <v>51.0732511970001</v>
      </c>
      <c r="S443" s="66">
        <f>IF(AND(E443&gt;=2,E443&lt;=6,OR(F443=6,F443=7,F443=8),O443&lt;=500),1,0)</f>
        <v/>
      </c>
      <c r="T443" s="178">
        <f>IF(G443=1,Sources!$F$24,IF(G443=2,Sources!$F$25,IF(G443=3,Sources!$F$26,0)))</f>
        <v/>
      </c>
      <c r="U443" s="178">
        <f>T443</f>
        <v/>
      </c>
      <c r="V443" s="66" t="inlineStr">
        <is>
          <t>S01 / S04 / S05</t>
        </is>
      </c>
    </row>
    <row r="444" ht="15" customHeight="1" s="94">
      <c r="A444" s="66" t="inlineStr">
        <is>
          <t>U03507</t>
        </is>
      </c>
      <c r="B444" s="66" t="inlineStr">
        <is>
          <t>O1724</t>
        </is>
      </c>
      <c r="C444" s="66" t="n">
        <v>2021</v>
      </c>
      <c r="D444" s="66" t="n">
        <v>9</v>
      </c>
      <c r="E444" s="66" t="n">
        <v>1</v>
      </c>
      <c r="F444" s="66" t="n">
        <v>16</v>
      </c>
      <c r="G444" s="66" t="n">
        <v>3</v>
      </c>
      <c r="H444" s="66" t="n">
        <v>3</v>
      </c>
      <c r="I444" s="66" t="n">
        <v>0</v>
      </c>
      <c r="J444" s="66" t="n">
        <v>1</v>
      </c>
      <c r="K444" s="66" t="n">
        <v>1</v>
      </c>
      <c r="L444" s="66" t="n">
        <v>0</v>
      </c>
      <c r="M444" s="66" t="n">
        <v>0</v>
      </c>
      <c r="N444" s="66" t="n">
        <v>0</v>
      </c>
      <c r="O444" s="66" t="n">
        <v>358.9</v>
      </c>
      <c r="P444" s="66" t="n">
        <v>23.6</v>
      </c>
      <c r="Q444" s="66" t="n">
        <v>12.377228185</v>
      </c>
      <c r="R444" s="66" t="n">
        <v>51.3902950020001</v>
      </c>
      <c r="S444" s="66">
        <f>IF(AND(E444&gt;=2,E444&lt;=6,OR(F444=6,F444=7,F444=8),O444&lt;=500),1,0)</f>
        <v/>
      </c>
      <c r="T444" s="178">
        <f>IF(G444=1,Sources!$F$24,IF(G444=2,Sources!$F$25,IF(G444=3,Sources!$F$26,0)))</f>
        <v/>
      </c>
      <c r="U444" s="178">
        <f>T444</f>
        <v/>
      </c>
      <c r="V444" s="66" t="inlineStr">
        <is>
          <t>S01 / S04 / S05</t>
        </is>
      </c>
    </row>
    <row r="445" ht="15" customHeight="1" s="94">
      <c r="A445" s="66" t="inlineStr">
        <is>
          <t>U03509</t>
        </is>
      </c>
      <c r="B445" s="66" t="inlineStr">
        <is>
          <t>O1142</t>
        </is>
      </c>
      <c r="C445" s="66" t="n">
        <v>2021</v>
      </c>
      <c r="D445" s="66" t="n">
        <v>9</v>
      </c>
      <c r="E445" s="66" t="n">
        <v>4</v>
      </c>
      <c r="F445" s="66" t="n">
        <v>17</v>
      </c>
      <c r="G445" s="66" t="n">
        <v>3</v>
      </c>
      <c r="H445" s="66" t="n">
        <v>1</v>
      </c>
      <c r="I445" s="66" t="n">
        <v>0</v>
      </c>
      <c r="J445" s="66" t="n">
        <v>1</v>
      </c>
      <c r="K445" s="66" t="n">
        <v>0</v>
      </c>
      <c r="L445" s="66" t="n">
        <v>0</v>
      </c>
      <c r="M445" s="66" t="n">
        <v>0</v>
      </c>
      <c r="N445" s="66" t="n">
        <v>0</v>
      </c>
      <c r="O445" s="66" t="n">
        <v>362.6</v>
      </c>
      <c r="P445" s="66" t="n">
        <v>0</v>
      </c>
      <c r="Q445" s="66" t="n">
        <v>14.9812103580001</v>
      </c>
      <c r="R445" s="66" t="n">
        <v>51.145618692</v>
      </c>
      <c r="S445" s="66">
        <f>IF(AND(E445&gt;=2,E445&lt;=6,OR(F445=6,F445=7,F445=8),O445&lt;=500),1,0)</f>
        <v/>
      </c>
      <c r="T445" s="178">
        <f>IF(G445=1,Sources!$F$24,IF(G445=2,Sources!$F$25,IF(G445=3,Sources!$F$26,0)))</f>
        <v/>
      </c>
      <c r="U445" s="178">
        <f>T445</f>
        <v/>
      </c>
      <c r="V445" s="66" t="inlineStr">
        <is>
          <t>S01 / S04 / S05</t>
        </is>
      </c>
    </row>
    <row r="446" ht="15" customHeight="1" s="94">
      <c r="A446" s="66" t="inlineStr">
        <is>
          <t>U03518</t>
        </is>
      </c>
      <c r="B446" s="66" t="inlineStr">
        <is>
          <t>O0720</t>
        </is>
      </c>
      <c r="C446" s="66" t="n">
        <v>2021</v>
      </c>
      <c r="D446" s="66" t="n">
        <v>8</v>
      </c>
      <c r="E446" s="66" t="n">
        <v>3</v>
      </c>
      <c r="F446" s="66" t="n">
        <v>0</v>
      </c>
      <c r="G446" s="66" t="n">
        <v>2</v>
      </c>
      <c r="H446" s="66" t="n">
        <v>1</v>
      </c>
      <c r="I446" s="66" t="n">
        <v>0</v>
      </c>
      <c r="J446" s="66" t="n">
        <v>1</v>
      </c>
      <c r="K446" s="66" t="n">
        <v>0</v>
      </c>
      <c r="L446" s="66" t="n">
        <v>0</v>
      </c>
      <c r="M446" s="66" t="n">
        <v>0</v>
      </c>
      <c r="N446" s="66" t="n">
        <v>0</v>
      </c>
      <c r="O446" s="66" t="n">
        <v>178</v>
      </c>
      <c r="P446" s="66" t="n">
        <v>7.5</v>
      </c>
      <c r="Q446" s="66" t="n">
        <v>13.788522351</v>
      </c>
      <c r="R446" s="66" t="n">
        <v>51.043281683</v>
      </c>
      <c r="S446" s="66">
        <f>IF(AND(E446&gt;=2,E446&lt;=6,OR(F446=6,F446=7,F446=8),O446&lt;=500),1,0)</f>
        <v/>
      </c>
      <c r="T446" s="178">
        <f>IF(G446=1,Sources!$F$24,IF(G446=2,Sources!$F$25,IF(G446=3,Sources!$F$26,0)))</f>
        <v/>
      </c>
      <c r="U446" s="178">
        <f>T446</f>
        <v/>
      </c>
      <c r="V446" s="66" t="inlineStr">
        <is>
          <t>S01 / S04 / S05</t>
        </is>
      </c>
    </row>
    <row r="447" ht="15" customHeight="1" s="94">
      <c r="A447" s="66" t="inlineStr">
        <is>
          <t>U03529</t>
        </is>
      </c>
      <c r="B447" s="66" t="inlineStr">
        <is>
          <t>O0937</t>
        </is>
      </c>
      <c r="C447" s="66" t="n">
        <v>2021</v>
      </c>
      <c r="D447" s="66" t="n">
        <v>8</v>
      </c>
      <c r="E447" s="66" t="n">
        <v>3</v>
      </c>
      <c r="F447" s="66" t="n">
        <v>8</v>
      </c>
      <c r="G447" s="66" t="n">
        <v>3</v>
      </c>
      <c r="H447" s="66" t="n">
        <v>3</v>
      </c>
      <c r="I447" s="66" t="n">
        <v>0</v>
      </c>
      <c r="J447" s="66" t="n">
        <v>1</v>
      </c>
      <c r="K447" s="66" t="n">
        <v>1</v>
      </c>
      <c r="L447" s="66" t="n">
        <v>0</v>
      </c>
      <c r="M447" s="66" t="n">
        <v>0</v>
      </c>
      <c r="N447" s="66" t="n">
        <v>0</v>
      </c>
      <c r="O447" s="66" t="n">
        <v>313.9</v>
      </c>
      <c r="P447" s="66" t="n">
        <v>3.5</v>
      </c>
      <c r="Q447" s="66" t="n">
        <v>13.7454772350001</v>
      </c>
      <c r="R447" s="66" t="n">
        <v>51.0683145990001</v>
      </c>
      <c r="S447" s="66">
        <f>IF(AND(E447&gt;=2,E447&lt;=6,OR(F447=6,F447=7,F447=8),O447&lt;=500),1,0)</f>
        <v/>
      </c>
      <c r="T447" s="178">
        <f>IF(G447=1,Sources!$F$24,IF(G447=2,Sources!$F$25,IF(G447=3,Sources!$F$26,0)))</f>
        <v/>
      </c>
      <c r="U447" s="178">
        <f>T447</f>
        <v/>
      </c>
      <c r="V447" s="66" t="inlineStr">
        <is>
          <t>S01 / S04 / S05</t>
        </is>
      </c>
    </row>
    <row r="448" ht="15" customHeight="1" s="94">
      <c r="A448" s="66" t="inlineStr">
        <is>
          <t>U03531</t>
        </is>
      </c>
      <c r="B448" s="66" t="inlineStr">
        <is>
          <t>O1353</t>
        </is>
      </c>
      <c r="C448" s="66" t="n">
        <v>2021</v>
      </c>
      <c r="D448" s="66" t="n">
        <v>9</v>
      </c>
      <c r="E448" s="66" t="n">
        <v>2</v>
      </c>
      <c r="F448" s="66" t="n">
        <v>12</v>
      </c>
      <c r="G448" s="66" t="n">
        <v>2</v>
      </c>
      <c r="H448" s="66" t="n">
        <v>3</v>
      </c>
      <c r="I448" s="66" t="n">
        <v>0</v>
      </c>
      <c r="J448" s="66" t="n">
        <v>1</v>
      </c>
      <c r="K448" s="66" t="n">
        <v>1</v>
      </c>
      <c r="L448" s="66" t="n">
        <v>0</v>
      </c>
      <c r="M448" s="66" t="n">
        <v>0</v>
      </c>
      <c r="N448" s="66" t="n">
        <v>0</v>
      </c>
      <c r="O448" s="66" t="n">
        <v>171.9</v>
      </c>
      <c r="P448" s="66" t="n">
        <v>4.5</v>
      </c>
      <c r="Q448" s="66" t="n">
        <v>12.370879007</v>
      </c>
      <c r="R448" s="66" t="n">
        <v>51.336343227</v>
      </c>
      <c r="S448" s="66">
        <f>IF(AND(E448&gt;=2,E448&lt;=6,OR(F448=6,F448=7,F448=8),O448&lt;=500),1,0)</f>
        <v/>
      </c>
      <c r="T448" s="178">
        <f>IF(G448=1,Sources!$F$24,IF(G448=2,Sources!$F$25,IF(G448=3,Sources!$F$26,0)))</f>
        <v/>
      </c>
      <c r="U448" s="178">
        <f>T448</f>
        <v/>
      </c>
      <c r="V448" s="66" t="inlineStr">
        <is>
          <t>S01 / S04 / S05</t>
        </is>
      </c>
    </row>
    <row r="449" ht="15" customHeight="1" s="94">
      <c r="A449" s="66" t="inlineStr">
        <is>
          <t>U03539</t>
        </is>
      </c>
      <c r="B449" s="66" t="inlineStr">
        <is>
          <t>O1797</t>
        </is>
      </c>
      <c r="C449" s="66" t="n">
        <v>2021</v>
      </c>
      <c r="D449" s="66" t="n">
        <v>9</v>
      </c>
      <c r="E449" s="66" t="n">
        <v>5</v>
      </c>
      <c r="F449" s="66" t="n">
        <v>18</v>
      </c>
      <c r="G449" s="66" t="n">
        <v>3</v>
      </c>
      <c r="H449" s="66" t="n">
        <v>2</v>
      </c>
      <c r="I449" s="66" t="n">
        <v>0</v>
      </c>
      <c r="J449" s="66" t="n">
        <v>0</v>
      </c>
      <c r="K449" s="66" t="n">
        <v>1</v>
      </c>
      <c r="L449" s="66" t="n">
        <v>0</v>
      </c>
      <c r="M449" s="66" t="n">
        <v>0</v>
      </c>
      <c r="N449" s="66" t="n">
        <v>0</v>
      </c>
      <c r="O449" s="66" t="n">
        <v>251.9</v>
      </c>
      <c r="P449" s="66" t="n">
        <v>23.9</v>
      </c>
      <c r="Q449" s="66" t="n">
        <v>12.380938778</v>
      </c>
      <c r="R449" s="66" t="n">
        <v>51.3306440040001</v>
      </c>
      <c r="S449" s="66">
        <f>IF(AND(E449&gt;=2,E449&lt;=6,OR(F449=6,F449=7,F449=8),O449&lt;=500),1,0)</f>
        <v/>
      </c>
      <c r="T449" s="178">
        <f>IF(G449=1,Sources!$F$24,IF(G449=2,Sources!$F$25,IF(G449=3,Sources!$F$26,0)))</f>
        <v/>
      </c>
      <c r="U449" s="178">
        <f>T449</f>
        <v/>
      </c>
      <c r="V449" s="66" t="inlineStr">
        <is>
          <t>S01 / S04 / S05</t>
        </is>
      </c>
    </row>
    <row r="450" ht="15" customHeight="1" s="94">
      <c r="A450" s="66" t="inlineStr">
        <is>
          <t>U03544</t>
        </is>
      </c>
      <c r="B450" s="66" t="inlineStr">
        <is>
          <t>O0865</t>
        </is>
      </c>
      <c r="C450" s="66" t="n">
        <v>2021</v>
      </c>
      <c r="D450" s="66" t="n">
        <v>7</v>
      </c>
      <c r="E450" s="66" t="n">
        <v>5</v>
      </c>
      <c r="F450" s="66" t="n">
        <v>12</v>
      </c>
      <c r="G450" s="66" t="n">
        <v>3</v>
      </c>
      <c r="H450" s="66" t="n">
        <v>4</v>
      </c>
      <c r="I450" s="66" t="n">
        <v>1</v>
      </c>
      <c r="J450" s="66" t="n">
        <v>0</v>
      </c>
      <c r="K450" s="66" t="n">
        <v>1</v>
      </c>
      <c r="L450" s="66" t="n">
        <v>0</v>
      </c>
      <c r="M450" s="66" t="n">
        <v>0</v>
      </c>
      <c r="N450" s="66" t="n">
        <v>0</v>
      </c>
      <c r="O450" s="66" t="n">
        <v>138.7</v>
      </c>
      <c r="P450" s="66" t="n">
        <v>22.9</v>
      </c>
      <c r="Q450" s="66" t="n">
        <v>13.7910187260001</v>
      </c>
      <c r="R450" s="66" t="n">
        <v>51.0134435310001</v>
      </c>
      <c r="S450" s="66">
        <f>IF(AND(E450&gt;=2,E450&lt;=6,OR(F450=6,F450=7,F450=8),O450&lt;=500),1,0)</f>
        <v/>
      </c>
      <c r="T450" s="178">
        <f>IF(G450=1,Sources!$F$24,IF(G450=2,Sources!$F$25,IF(G450=3,Sources!$F$26,0)))</f>
        <v/>
      </c>
      <c r="U450" s="178">
        <f>T450</f>
        <v/>
      </c>
      <c r="V450" s="66" t="inlineStr">
        <is>
          <t>S01 / S04 / S05</t>
        </is>
      </c>
    </row>
    <row r="451" ht="15" customHeight="1" s="94">
      <c r="A451" s="66" t="inlineStr">
        <is>
          <t>U03546</t>
        </is>
      </c>
      <c r="B451" s="66" t="inlineStr">
        <is>
          <t>O1777</t>
        </is>
      </c>
      <c r="C451" s="66" t="n">
        <v>2021</v>
      </c>
      <c r="D451" s="66" t="n">
        <v>9</v>
      </c>
      <c r="E451" s="66" t="n">
        <v>3</v>
      </c>
      <c r="F451" s="66" t="n">
        <v>5</v>
      </c>
      <c r="G451" s="66" t="n">
        <v>2</v>
      </c>
      <c r="H451" s="66" t="n">
        <v>2</v>
      </c>
      <c r="I451" s="66" t="n">
        <v>1</v>
      </c>
      <c r="J451" s="66" t="n">
        <v>0</v>
      </c>
      <c r="K451" s="66" t="n">
        <v>1</v>
      </c>
      <c r="L451" s="66" t="n">
        <v>0</v>
      </c>
      <c r="M451" s="66" t="n">
        <v>0</v>
      </c>
      <c r="N451" s="66" t="n">
        <v>0</v>
      </c>
      <c r="O451" s="66" t="n">
        <v>355.1</v>
      </c>
      <c r="P451" s="66" t="n">
        <v>9.1</v>
      </c>
      <c r="Q451" s="66" t="n">
        <v>12.4059456040001</v>
      </c>
      <c r="R451" s="66" t="n">
        <v>51.3455769110001</v>
      </c>
      <c r="S451" s="66">
        <f>IF(AND(E451&gt;=2,E451&lt;=6,OR(F451=6,F451=7,F451=8),O451&lt;=500),1,0)</f>
        <v/>
      </c>
      <c r="T451" s="178">
        <f>IF(G451=1,Sources!$F$24,IF(G451=2,Sources!$F$25,IF(G451=3,Sources!$F$26,0)))</f>
        <v/>
      </c>
      <c r="U451" s="178">
        <f>T451</f>
        <v/>
      </c>
      <c r="V451" s="66" t="inlineStr">
        <is>
          <t>S01 / S04 / S05</t>
        </is>
      </c>
    </row>
    <row r="452" ht="15" customHeight="1" s="94">
      <c r="A452" s="66" t="inlineStr">
        <is>
          <t>U03549</t>
        </is>
      </c>
      <c r="B452" s="66" t="inlineStr">
        <is>
          <t>O1545</t>
        </is>
      </c>
      <c r="C452" s="66" t="n">
        <v>2021</v>
      </c>
      <c r="D452" s="66" t="n">
        <v>8</v>
      </c>
      <c r="E452" s="66" t="n">
        <v>4</v>
      </c>
      <c r="F452" s="66" t="n">
        <v>14</v>
      </c>
      <c r="G452" s="66" t="n">
        <v>2</v>
      </c>
      <c r="H452" s="66" t="n">
        <v>3</v>
      </c>
      <c r="I452" s="66" t="n">
        <v>0</v>
      </c>
      <c r="J452" s="66" t="n">
        <v>1</v>
      </c>
      <c r="K452" s="66" t="n">
        <v>1</v>
      </c>
      <c r="L452" s="66" t="n">
        <v>0</v>
      </c>
      <c r="M452" s="66" t="n">
        <v>0</v>
      </c>
      <c r="N452" s="66" t="n">
        <v>0</v>
      </c>
      <c r="O452" s="66" t="n">
        <v>116.4</v>
      </c>
      <c r="P452" s="66" t="n">
        <v>4.6</v>
      </c>
      <c r="Q452" s="66" t="n">
        <v>12.398321255</v>
      </c>
      <c r="R452" s="66" t="n">
        <v>51.3392174890001</v>
      </c>
      <c r="S452" s="66">
        <f>IF(AND(E452&gt;=2,E452&lt;=6,OR(F452=6,F452=7,F452=8),O452&lt;=500),1,0)</f>
        <v/>
      </c>
      <c r="T452" s="178">
        <f>IF(G452=1,Sources!$F$24,IF(G452=2,Sources!$F$25,IF(G452=3,Sources!$F$26,0)))</f>
        <v/>
      </c>
      <c r="U452" s="178">
        <f>T452</f>
        <v/>
      </c>
      <c r="V452" s="66" t="inlineStr">
        <is>
          <t>S01 / S04 / S05</t>
        </is>
      </c>
    </row>
    <row r="453" ht="15" customHeight="1" s="94">
      <c r="A453" s="66" t="inlineStr">
        <is>
          <t>U03565</t>
        </is>
      </c>
      <c r="B453" s="66" t="inlineStr">
        <is>
          <t>O0600</t>
        </is>
      </c>
      <c r="C453" s="66" t="n">
        <v>2021</v>
      </c>
      <c r="D453" s="66" t="n">
        <v>7</v>
      </c>
      <c r="E453" s="66" t="n">
        <v>5</v>
      </c>
      <c r="F453" s="66" t="n">
        <v>8</v>
      </c>
      <c r="G453" s="66" t="n">
        <v>3</v>
      </c>
      <c r="H453" s="66" t="n">
        <v>3</v>
      </c>
      <c r="I453" s="66" t="n">
        <v>0</v>
      </c>
      <c r="J453" s="66" t="n">
        <v>1</v>
      </c>
      <c r="K453" s="66" t="n">
        <v>1</v>
      </c>
      <c r="L453" s="66" t="n">
        <v>0</v>
      </c>
      <c r="M453" s="66" t="n">
        <v>0</v>
      </c>
      <c r="N453" s="66" t="n">
        <v>0</v>
      </c>
      <c r="O453" s="66" t="n">
        <v>498.6</v>
      </c>
      <c r="P453" s="66" t="n">
        <v>0.3</v>
      </c>
      <c r="Q453" s="66" t="n">
        <v>13.7565706200001</v>
      </c>
      <c r="R453" s="66" t="n">
        <v>51.0550954390001</v>
      </c>
      <c r="S453" s="66">
        <f>IF(AND(E453&gt;=2,E453&lt;=6,OR(F453=6,F453=7,F453=8),O453&lt;=500),1,0)</f>
        <v/>
      </c>
      <c r="T453" s="178">
        <f>IF(G453=1,Sources!$F$24,IF(G453=2,Sources!$F$25,IF(G453=3,Sources!$F$26,0)))</f>
        <v/>
      </c>
      <c r="U453" s="178">
        <f>T453</f>
        <v/>
      </c>
      <c r="V453" s="66" t="inlineStr">
        <is>
          <t>S01 / S04 / S05</t>
        </is>
      </c>
    </row>
    <row r="454" ht="15" customHeight="1" s="94">
      <c r="A454" s="66" t="inlineStr">
        <is>
          <t>U03572</t>
        </is>
      </c>
      <c r="B454" s="66" t="inlineStr">
        <is>
          <t>O1738</t>
        </is>
      </c>
      <c r="C454" s="66" t="n">
        <v>2021</v>
      </c>
      <c r="D454" s="66" t="n">
        <v>8</v>
      </c>
      <c r="E454" s="66" t="n">
        <v>4</v>
      </c>
      <c r="F454" s="66" t="n">
        <v>15</v>
      </c>
      <c r="G454" s="66" t="n">
        <v>3</v>
      </c>
      <c r="H454" s="66" t="n">
        <v>3</v>
      </c>
      <c r="I454" s="66" t="n">
        <v>0</v>
      </c>
      <c r="J454" s="66" t="n">
        <v>0</v>
      </c>
      <c r="K454" s="66" t="n">
        <v>1</v>
      </c>
      <c r="L454" s="66" t="n">
        <v>0</v>
      </c>
      <c r="M454" s="66" t="n">
        <v>0</v>
      </c>
      <c r="N454" s="66" t="n">
        <v>0</v>
      </c>
      <c r="O454" s="66" t="n">
        <v>309.9</v>
      </c>
      <c r="P454" s="66" t="n">
        <v>4.7</v>
      </c>
      <c r="Q454" s="66" t="n">
        <v>12.342574836</v>
      </c>
      <c r="R454" s="66" t="n">
        <v>51.321619147</v>
      </c>
      <c r="S454" s="66">
        <f>IF(AND(E454&gt;=2,E454&lt;=6,OR(F454=6,F454=7,F454=8),O454&lt;=500),1,0)</f>
        <v/>
      </c>
      <c r="T454" s="178">
        <f>IF(G454=1,Sources!$F$24,IF(G454=2,Sources!$F$25,IF(G454=3,Sources!$F$26,0)))</f>
        <v/>
      </c>
      <c r="U454" s="178">
        <f>T454</f>
        <v/>
      </c>
      <c r="V454" s="66" t="inlineStr">
        <is>
          <t>S01 / S04 / S05</t>
        </is>
      </c>
    </row>
    <row r="455" ht="15" customHeight="1" s="94">
      <c r="A455" s="66" t="inlineStr">
        <is>
          <t>U03580</t>
        </is>
      </c>
      <c r="B455" s="66" t="inlineStr">
        <is>
          <t>O1637</t>
        </is>
      </c>
      <c r="C455" s="66" t="n">
        <v>2021</v>
      </c>
      <c r="D455" s="66" t="n">
        <v>7</v>
      </c>
      <c r="E455" s="66" t="n">
        <v>4</v>
      </c>
      <c r="F455" s="66" t="n">
        <v>13</v>
      </c>
      <c r="G455" s="66" t="n">
        <v>3</v>
      </c>
      <c r="H455" s="66" t="n">
        <v>7</v>
      </c>
      <c r="I455" s="66" t="n">
        <v>0</v>
      </c>
      <c r="J455" s="66" t="n">
        <v>0</v>
      </c>
      <c r="K455" s="66" t="n">
        <v>1</v>
      </c>
      <c r="L455" s="66" t="n">
        <v>1</v>
      </c>
      <c r="M455" s="66" t="n">
        <v>0</v>
      </c>
      <c r="N455" s="66" t="n">
        <v>0</v>
      </c>
      <c r="O455" s="66" t="n">
        <v>347.1</v>
      </c>
      <c r="P455" s="66" t="n">
        <v>7</v>
      </c>
      <c r="Q455" s="66" t="n">
        <v>12.417456762</v>
      </c>
      <c r="R455" s="66" t="n">
        <v>51.3161023320001</v>
      </c>
      <c r="S455" s="66">
        <f>IF(AND(E455&gt;=2,E455&lt;=6,OR(F455=6,F455=7,F455=8),O455&lt;=500),1,0)</f>
        <v/>
      </c>
      <c r="T455" s="178">
        <f>IF(G455=1,Sources!$F$24,IF(G455=2,Sources!$F$25,IF(G455=3,Sources!$F$26,0)))</f>
        <v/>
      </c>
      <c r="U455" s="178">
        <f>T455</f>
        <v/>
      </c>
      <c r="V455" s="66" t="inlineStr">
        <is>
          <t>S01 / S04 / S05</t>
        </is>
      </c>
    </row>
    <row r="456" ht="15" customHeight="1" s="94">
      <c r="A456" s="66" t="inlineStr">
        <is>
          <t>U03587</t>
        </is>
      </c>
      <c r="B456" s="66" t="inlineStr">
        <is>
          <t>O1517</t>
        </is>
      </c>
      <c r="C456" s="66" t="n">
        <v>2021</v>
      </c>
      <c r="D456" s="66" t="n">
        <v>9</v>
      </c>
      <c r="E456" s="66" t="n">
        <v>6</v>
      </c>
      <c r="F456" s="66" t="n">
        <v>9</v>
      </c>
      <c r="G456" s="66" t="n">
        <v>3</v>
      </c>
      <c r="H456" s="66" t="n">
        <v>6</v>
      </c>
      <c r="I456" s="66" t="n">
        <v>0</v>
      </c>
      <c r="J456" s="66" t="n">
        <v>1</v>
      </c>
      <c r="K456" s="66" t="n">
        <v>1</v>
      </c>
      <c r="L456" s="66" t="n">
        <v>0</v>
      </c>
      <c r="M456" s="66" t="n">
        <v>0</v>
      </c>
      <c r="N456" s="66" t="n">
        <v>0</v>
      </c>
      <c r="O456" s="66" t="n">
        <v>130.1</v>
      </c>
      <c r="P456" s="66" t="n">
        <v>8.5</v>
      </c>
      <c r="Q456" s="66" t="n">
        <v>12.360541654</v>
      </c>
      <c r="R456" s="66" t="n">
        <v>51.3380355290001</v>
      </c>
      <c r="S456" s="66">
        <f>IF(AND(E456&gt;=2,E456&lt;=6,OR(F456=6,F456=7,F456=8),O456&lt;=500),1,0)</f>
        <v/>
      </c>
      <c r="T456" s="178">
        <f>IF(G456=1,Sources!$F$24,IF(G456=2,Sources!$F$25,IF(G456=3,Sources!$F$26,0)))</f>
        <v/>
      </c>
      <c r="U456" s="178">
        <f>T456</f>
        <v/>
      </c>
      <c r="V456" s="66" t="inlineStr">
        <is>
          <t>S01 / S04 / S05</t>
        </is>
      </c>
    </row>
    <row r="457" ht="15" customHeight="1" s="94">
      <c r="A457" s="66" t="inlineStr">
        <is>
          <t>U03612</t>
        </is>
      </c>
      <c r="B457" s="66" t="inlineStr">
        <is>
          <t>O1589</t>
        </is>
      </c>
      <c r="C457" s="66" t="n">
        <v>2021</v>
      </c>
      <c r="D457" s="66" t="n">
        <v>8</v>
      </c>
      <c r="E457" s="66" t="n">
        <v>3</v>
      </c>
      <c r="F457" s="66" t="n">
        <v>19</v>
      </c>
      <c r="G457" s="66" t="n">
        <v>3</v>
      </c>
      <c r="H457" s="66" t="n">
        <v>6</v>
      </c>
      <c r="I457" s="66" t="n">
        <v>0</v>
      </c>
      <c r="J457" s="66" t="n">
        <v>0</v>
      </c>
      <c r="K457" s="66" t="n">
        <v>1</v>
      </c>
      <c r="L457" s="66" t="n">
        <v>1</v>
      </c>
      <c r="M457" s="66" t="n">
        <v>0</v>
      </c>
      <c r="N457" s="66" t="n">
        <v>0</v>
      </c>
      <c r="O457" s="66" t="n">
        <v>139.5</v>
      </c>
      <c r="P457" s="66" t="n">
        <v>8.199999999999999</v>
      </c>
      <c r="Q457" s="66" t="n">
        <v>12.3783574090001</v>
      </c>
      <c r="R457" s="66" t="n">
        <v>51.320494964</v>
      </c>
      <c r="S457" s="66">
        <f>IF(AND(E457&gt;=2,E457&lt;=6,OR(F457=6,F457=7,F457=8),O457&lt;=500),1,0)</f>
        <v/>
      </c>
      <c r="T457" s="178">
        <f>IF(G457=1,Sources!$F$24,IF(G457=2,Sources!$F$25,IF(G457=3,Sources!$F$26,0)))</f>
        <v/>
      </c>
      <c r="U457" s="178">
        <f>T457</f>
        <v/>
      </c>
      <c r="V457" s="66" t="inlineStr">
        <is>
          <t>S01 / S04 / S05</t>
        </is>
      </c>
    </row>
    <row r="458" ht="15" customHeight="1" s="94">
      <c r="A458" s="66" t="inlineStr">
        <is>
          <t>U03619</t>
        </is>
      </c>
      <c r="B458" s="66" t="inlineStr">
        <is>
          <t>O0974</t>
        </is>
      </c>
      <c r="C458" s="66" t="n">
        <v>2021</v>
      </c>
      <c r="D458" s="66" t="n">
        <v>9</v>
      </c>
      <c r="E458" s="66" t="n">
        <v>3</v>
      </c>
      <c r="F458" s="66" t="n">
        <v>12</v>
      </c>
      <c r="G458" s="66" t="n">
        <v>3</v>
      </c>
      <c r="H458" s="66" t="n">
        <v>3</v>
      </c>
      <c r="I458" s="66" t="n">
        <v>0</v>
      </c>
      <c r="J458" s="66" t="n">
        <v>0</v>
      </c>
      <c r="K458" s="66" t="n">
        <v>1</v>
      </c>
      <c r="L458" s="66" t="n">
        <v>0</v>
      </c>
      <c r="M458" s="66" t="n">
        <v>0</v>
      </c>
      <c r="N458" s="66" t="n">
        <v>0</v>
      </c>
      <c r="O458" s="66" t="n">
        <v>271.4</v>
      </c>
      <c r="P458" s="66" t="n">
        <v>1.5</v>
      </c>
      <c r="Q458" s="66" t="n">
        <v>13.7047408610001</v>
      </c>
      <c r="R458" s="66" t="n">
        <v>51.0463231750001</v>
      </c>
      <c r="S458" s="66">
        <f>IF(AND(E458&gt;=2,E458&lt;=6,OR(F458=6,F458=7,F458=8),O458&lt;=500),1,0)</f>
        <v/>
      </c>
      <c r="T458" s="178">
        <f>IF(G458=1,Sources!$F$24,IF(G458=2,Sources!$F$25,IF(G458=3,Sources!$F$26,0)))</f>
        <v/>
      </c>
      <c r="U458" s="178">
        <f>T458</f>
        <v/>
      </c>
      <c r="V458" s="66" t="inlineStr">
        <is>
          <t>S01 / S04 / S05</t>
        </is>
      </c>
    </row>
    <row r="459" ht="15" customHeight="1" s="94">
      <c r="A459" s="66" t="inlineStr">
        <is>
          <t>U03626</t>
        </is>
      </c>
      <c r="B459" s="66" t="inlineStr">
        <is>
          <t>O0821</t>
        </is>
      </c>
      <c r="C459" s="66" t="n">
        <v>2021</v>
      </c>
      <c r="D459" s="66" t="n">
        <v>9</v>
      </c>
      <c r="E459" s="66" t="n">
        <v>4</v>
      </c>
      <c r="F459" s="66" t="n">
        <v>7</v>
      </c>
      <c r="G459" s="66" t="n">
        <v>3</v>
      </c>
      <c r="H459" s="66" t="n">
        <v>4</v>
      </c>
      <c r="I459" s="66" t="n">
        <v>1</v>
      </c>
      <c r="J459" s="66" t="n">
        <v>1</v>
      </c>
      <c r="K459" s="66" t="n">
        <v>0</v>
      </c>
      <c r="L459" s="66" t="n">
        <v>0</v>
      </c>
      <c r="M459" s="66" t="n">
        <v>0</v>
      </c>
      <c r="N459" s="66" t="n">
        <v>0</v>
      </c>
      <c r="O459" s="66" t="n">
        <v>20</v>
      </c>
      <c r="P459" s="66" t="n">
        <v>14.7</v>
      </c>
      <c r="Q459" s="66" t="n">
        <v>13.7930111040001</v>
      </c>
      <c r="R459" s="66" t="n">
        <v>51.0430895480001</v>
      </c>
      <c r="S459" s="66">
        <f>IF(AND(E459&gt;=2,E459&lt;=6,OR(F459=6,F459=7,F459=8),O459&lt;=500),1,0)</f>
        <v/>
      </c>
      <c r="T459" s="178">
        <f>IF(G459=1,Sources!$F$24,IF(G459=2,Sources!$F$25,IF(G459=3,Sources!$F$26,0)))</f>
        <v/>
      </c>
      <c r="U459" s="178">
        <f>T459</f>
        <v/>
      </c>
      <c r="V459" s="66" t="inlineStr">
        <is>
          <t>S01 / S04 / S05</t>
        </is>
      </c>
    </row>
    <row r="460" ht="15" customHeight="1" s="94">
      <c r="A460" s="66" t="inlineStr">
        <is>
          <t>U03627</t>
        </is>
      </c>
      <c r="B460" s="66" t="inlineStr">
        <is>
          <t>O1406</t>
        </is>
      </c>
      <c r="C460" s="66" t="n">
        <v>2021</v>
      </c>
      <c r="D460" s="66" t="n">
        <v>8</v>
      </c>
      <c r="E460" s="66" t="n">
        <v>6</v>
      </c>
      <c r="F460" s="66" t="n">
        <v>17</v>
      </c>
      <c r="G460" s="66" t="n">
        <v>3</v>
      </c>
      <c r="H460" s="66" t="n">
        <v>3</v>
      </c>
      <c r="I460" s="66" t="n">
        <v>0</v>
      </c>
      <c r="J460" s="66" t="n">
        <v>1</v>
      </c>
      <c r="K460" s="66" t="n">
        <v>1</v>
      </c>
      <c r="L460" s="66" t="n">
        <v>0</v>
      </c>
      <c r="M460" s="66" t="n">
        <v>0</v>
      </c>
      <c r="N460" s="66" t="n">
        <v>0</v>
      </c>
      <c r="O460" s="66" t="n">
        <v>244.8</v>
      </c>
      <c r="P460" s="66" t="n">
        <v>2.9</v>
      </c>
      <c r="Q460" s="66" t="n">
        <v>12.3874477030001</v>
      </c>
      <c r="R460" s="66" t="n">
        <v>51.3570459580001</v>
      </c>
      <c r="S460" s="66">
        <f>IF(AND(E460&gt;=2,E460&lt;=6,OR(F460=6,F460=7,F460=8),O460&lt;=500),1,0)</f>
        <v/>
      </c>
      <c r="T460" s="178">
        <f>IF(G460=1,Sources!$F$24,IF(G460=2,Sources!$F$25,IF(G460=3,Sources!$F$26,0)))</f>
        <v/>
      </c>
      <c r="U460" s="178">
        <f>T460</f>
        <v/>
      </c>
      <c r="V460" s="66" t="inlineStr">
        <is>
          <t>S01 / S04 / S05</t>
        </is>
      </c>
    </row>
    <row r="461" ht="15" customHeight="1" s="94">
      <c r="A461" s="66" t="inlineStr">
        <is>
          <t>U03631</t>
        </is>
      </c>
      <c r="B461" s="66" t="inlineStr">
        <is>
          <t>O0802</t>
        </is>
      </c>
      <c r="C461" s="66" t="n">
        <v>2021</v>
      </c>
      <c r="D461" s="66" t="n">
        <v>8</v>
      </c>
      <c r="E461" s="66" t="n">
        <v>7</v>
      </c>
      <c r="F461" s="66" t="n">
        <v>14</v>
      </c>
      <c r="G461" s="66" t="n">
        <v>3</v>
      </c>
      <c r="H461" s="66" t="n">
        <v>4</v>
      </c>
      <c r="I461" s="66" t="n">
        <v>1</v>
      </c>
      <c r="J461" s="66" t="n">
        <v>0</v>
      </c>
      <c r="K461" s="66" t="n">
        <v>1</v>
      </c>
      <c r="L461" s="66" t="n">
        <v>0</v>
      </c>
      <c r="M461" s="66" t="n">
        <v>0</v>
      </c>
      <c r="N461" s="66" t="n">
        <v>0</v>
      </c>
      <c r="O461" s="66" t="n">
        <v>185.5</v>
      </c>
      <c r="P461" s="66" t="n">
        <v>2.2</v>
      </c>
      <c r="Q461" s="66" t="n">
        <v>13.688949399</v>
      </c>
      <c r="R461" s="66" t="n">
        <v>51.0579544230001</v>
      </c>
      <c r="S461" s="66">
        <f>IF(AND(E461&gt;=2,E461&lt;=6,OR(F461=6,F461=7,F461=8),O461&lt;=500),1,0)</f>
        <v/>
      </c>
      <c r="T461" s="178">
        <f>IF(G461=1,Sources!$F$24,IF(G461=2,Sources!$F$25,IF(G461=3,Sources!$F$26,0)))</f>
        <v/>
      </c>
      <c r="U461" s="178">
        <f>T461</f>
        <v/>
      </c>
      <c r="V461" s="66" t="inlineStr">
        <is>
          <t>S01 / S04 / S05</t>
        </is>
      </c>
    </row>
    <row r="462" ht="15" customHeight="1" s="94">
      <c r="A462" s="66" t="inlineStr">
        <is>
          <t>U03638</t>
        </is>
      </c>
      <c r="B462" s="66" t="inlineStr">
        <is>
          <t>O1442</t>
        </is>
      </c>
      <c r="C462" s="66" t="n">
        <v>2021</v>
      </c>
      <c r="D462" s="66" t="n">
        <v>7</v>
      </c>
      <c r="E462" s="66" t="n">
        <v>3</v>
      </c>
      <c r="F462" s="66" t="n">
        <v>16</v>
      </c>
      <c r="G462" s="66" t="n">
        <v>3</v>
      </c>
      <c r="H462" s="66" t="n">
        <v>3</v>
      </c>
      <c r="I462" s="66" t="n">
        <v>0</v>
      </c>
      <c r="J462" s="66" t="n">
        <v>1</v>
      </c>
      <c r="K462" s="66" t="n">
        <v>1</v>
      </c>
      <c r="L462" s="66" t="n">
        <v>0</v>
      </c>
      <c r="M462" s="66" t="n">
        <v>0</v>
      </c>
      <c r="N462" s="66" t="n">
        <v>0</v>
      </c>
      <c r="O462" s="66" t="n">
        <v>400.4</v>
      </c>
      <c r="P462" s="66" t="n">
        <v>6.3</v>
      </c>
      <c r="Q462" s="66" t="n">
        <v>12.3746937450001</v>
      </c>
      <c r="R462" s="66" t="n">
        <v>51.3480282240001</v>
      </c>
      <c r="S462" s="66">
        <f>IF(AND(E462&gt;=2,E462&lt;=6,OR(F462=6,F462=7,F462=8),O462&lt;=500),1,0)</f>
        <v/>
      </c>
      <c r="T462" s="178">
        <f>IF(G462=1,Sources!$F$24,IF(G462=2,Sources!$F$25,IF(G462=3,Sources!$F$26,0)))</f>
        <v/>
      </c>
      <c r="U462" s="178">
        <f>T462</f>
        <v/>
      </c>
      <c r="V462" s="66" t="inlineStr">
        <is>
          <t>S01 / S04 / S05</t>
        </is>
      </c>
    </row>
    <row r="463" ht="15" customHeight="1" s="94">
      <c r="A463" s="66" t="inlineStr">
        <is>
          <t>U03641</t>
        </is>
      </c>
      <c r="B463" s="66" t="inlineStr">
        <is>
          <t>O0945</t>
        </is>
      </c>
      <c r="C463" s="66" t="n">
        <v>2021</v>
      </c>
      <c r="D463" s="66" t="n">
        <v>8</v>
      </c>
      <c r="E463" s="66" t="n">
        <v>2</v>
      </c>
      <c r="F463" s="66" t="n">
        <v>21</v>
      </c>
      <c r="G463" s="66" t="n">
        <v>3</v>
      </c>
      <c r="H463" s="66" t="n">
        <v>7</v>
      </c>
      <c r="I463" s="66" t="n">
        <v>0</v>
      </c>
      <c r="J463" s="66" t="n">
        <v>1</v>
      </c>
      <c r="K463" s="66" t="n">
        <v>0</v>
      </c>
      <c r="L463" s="66" t="n">
        <v>0</v>
      </c>
      <c r="M463" s="66" t="n">
        <v>0</v>
      </c>
      <c r="N463" s="66" t="n">
        <v>0</v>
      </c>
      <c r="O463" s="66" t="n">
        <v>311.1</v>
      </c>
      <c r="P463" s="66" t="n">
        <v>20.5</v>
      </c>
      <c r="Q463" s="66" t="n">
        <v>13.7502753630001</v>
      </c>
      <c r="R463" s="66" t="n">
        <v>51.0714648790001</v>
      </c>
      <c r="S463" s="66">
        <f>IF(AND(E463&gt;=2,E463&lt;=6,OR(F463=6,F463=7,F463=8),O463&lt;=500),1,0)</f>
        <v/>
      </c>
      <c r="T463" s="178">
        <f>IF(G463=1,Sources!$F$24,IF(G463=2,Sources!$F$25,IF(G463=3,Sources!$F$26,0)))</f>
        <v/>
      </c>
      <c r="U463" s="178">
        <f>T463</f>
        <v/>
      </c>
      <c r="V463" s="66" t="inlineStr">
        <is>
          <t>S01 / S04 / S05</t>
        </is>
      </c>
    </row>
    <row r="464" ht="15" customHeight="1" s="94">
      <c r="A464" s="66" t="inlineStr">
        <is>
          <t>U03652</t>
        </is>
      </c>
      <c r="B464" s="66" t="inlineStr">
        <is>
          <t>O2091</t>
        </is>
      </c>
      <c r="C464" s="66" t="n">
        <v>2021</v>
      </c>
      <c r="D464" s="66" t="n">
        <v>9</v>
      </c>
      <c r="E464" s="66" t="n">
        <v>6</v>
      </c>
      <c r="F464" s="66" t="n">
        <v>17</v>
      </c>
      <c r="G464" s="66" t="n">
        <v>2</v>
      </c>
      <c r="H464" s="66" t="n">
        <v>1</v>
      </c>
      <c r="I464" s="66" t="n">
        <v>0</v>
      </c>
      <c r="J464" s="66" t="n">
        <v>0</v>
      </c>
      <c r="K464" s="66" t="n">
        <v>0</v>
      </c>
      <c r="L464" s="66" t="n">
        <v>1</v>
      </c>
      <c r="M464" s="66" t="n">
        <v>0</v>
      </c>
      <c r="N464" s="66" t="n">
        <v>0</v>
      </c>
      <c r="O464" s="66" t="n">
        <v>116.4</v>
      </c>
      <c r="P464" s="66" t="n">
        <v>8.1</v>
      </c>
      <c r="Q464" s="66" t="n">
        <v>13.3102401100001</v>
      </c>
      <c r="R464" s="66" t="n">
        <v>51.3024236780001</v>
      </c>
      <c r="S464" s="66">
        <f>IF(AND(E464&gt;=2,E464&lt;=6,OR(F464=6,F464=7,F464=8),O464&lt;=500),1,0)</f>
        <v/>
      </c>
      <c r="T464" s="178">
        <f>IF(G464=1,Sources!$F$24,IF(G464=2,Sources!$F$25,IF(G464=3,Sources!$F$26,0)))</f>
        <v/>
      </c>
      <c r="U464" s="178">
        <f>T464</f>
        <v/>
      </c>
      <c r="V464" s="66" t="inlineStr">
        <is>
          <t>S01 / S04 / S05</t>
        </is>
      </c>
    </row>
    <row r="465" ht="15" customHeight="1" s="94">
      <c r="A465" s="66" t="inlineStr">
        <is>
          <t>U03689</t>
        </is>
      </c>
      <c r="B465" s="66" t="inlineStr">
        <is>
          <t>O1763</t>
        </is>
      </c>
      <c r="C465" s="66" t="n">
        <v>2021</v>
      </c>
      <c r="D465" s="66" t="n">
        <v>9</v>
      </c>
      <c r="E465" s="66" t="n">
        <v>6</v>
      </c>
      <c r="F465" s="66" t="n">
        <v>10</v>
      </c>
      <c r="G465" s="66" t="n">
        <v>2</v>
      </c>
      <c r="H465" s="66" t="n">
        <v>7</v>
      </c>
      <c r="I465" s="66" t="n">
        <v>0</v>
      </c>
      <c r="J465" s="66" t="n">
        <v>0</v>
      </c>
      <c r="K465" s="66" t="n">
        <v>1</v>
      </c>
      <c r="L465" s="66" t="n">
        <v>1</v>
      </c>
      <c r="M465" s="66" t="n">
        <v>0</v>
      </c>
      <c r="N465" s="66" t="n">
        <v>0</v>
      </c>
      <c r="O465" s="66" t="n">
        <v>236.7</v>
      </c>
      <c r="P465" s="66" t="n">
        <v>24.2</v>
      </c>
      <c r="Q465" s="66" t="n">
        <v>12.449641388</v>
      </c>
      <c r="R465" s="66" t="n">
        <v>51.3455682110001</v>
      </c>
      <c r="S465" s="66">
        <f>IF(AND(E465&gt;=2,E465&lt;=6,OR(F465=6,F465=7,F465=8),O465&lt;=500),1,0)</f>
        <v/>
      </c>
      <c r="T465" s="178">
        <f>IF(G465=1,Sources!$F$24,IF(G465=2,Sources!$F$25,IF(G465=3,Sources!$F$26,0)))</f>
        <v/>
      </c>
      <c r="U465" s="178">
        <f>T465</f>
        <v/>
      </c>
      <c r="V465" s="66" t="inlineStr">
        <is>
          <t>S01 / S04 / S05</t>
        </is>
      </c>
    </row>
    <row r="466" ht="15" customHeight="1" s="94">
      <c r="A466" s="66" t="inlineStr">
        <is>
          <t>U03699</t>
        </is>
      </c>
      <c r="B466" s="66" t="inlineStr">
        <is>
          <t>O0244</t>
        </is>
      </c>
      <c r="C466" s="66" t="n">
        <v>2021</v>
      </c>
      <c r="D466" s="66" t="n">
        <v>9</v>
      </c>
      <c r="E466" s="66" t="n">
        <v>5</v>
      </c>
      <c r="F466" s="66" t="n">
        <v>16</v>
      </c>
      <c r="G466" s="66" t="n">
        <v>3</v>
      </c>
      <c r="H466" s="66" t="n">
        <v>3</v>
      </c>
      <c r="I466" s="66" t="n">
        <v>0</v>
      </c>
      <c r="J466" s="66" t="n">
        <v>1</v>
      </c>
      <c r="K466" s="66" t="n">
        <v>1</v>
      </c>
      <c r="L466" s="66" t="n">
        <v>0</v>
      </c>
      <c r="M466" s="66" t="n">
        <v>0</v>
      </c>
      <c r="N466" s="66" t="n">
        <v>0</v>
      </c>
      <c r="O466" s="66" t="n">
        <v>144.8</v>
      </c>
      <c r="P466" s="66" t="n">
        <v>14.1</v>
      </c>
      <c r="Q466" s="66" t="n">
        <v>12.9357159040001</v>
      </c>
      <c r="R466" s="66" t="n">
        <v>50.8279529430001</v>
      </c>
      <c r="S466" s="66">
        <f>IF(AND(E466&gt;=2,E466&lt;=6,OR(F466=6,F466=7,F466=8),O466&lt;=500),1,0)</f>
        <v/>
      </c>
      <c r="T466" s="178">
        <f>IF(G466=1,Sources!$F$24,IF(G466=2,Sources!$F$25,IF(G466=3,Sources!$F$26,0)))</f>
        <v/>
      </c>
      <c r="U466" s="178">
        <f>T466</f>
        <v/>
      </c>
      <c r="V466" s="66" t="inlineStr">
        <is>
          <t>S01 / S04 / S05</t>
        </is>
      </c>
    </row>
    <row r="467" ht="15" customHeight="1" s="94">
      <c r="A467" s="66" t="inlineStr">
        <is>
          <t>U03707</t>
        </is>
      </c>
      <c r="B467" s="66" t="inlineStr">
        <is>
          <t>O1177</t>
        </is>
      </c>
      <c r="C467" s="66" t="n">
        <v>2021</v>
      </c>
      <c r="D467" s="66" t="n">
        <v>9</v>
      </c>
      <c r="E467" s="66" t="n">
        <v>4</v>
      </c>
      <c r="F467" s="66" t="n">
        <v>21</v>
      </c>
      <c r="G467" s="66" t="n">
        <v>3</v>
      </c>
      <c r="H467" s="66" t="n">
        <v>3</v>
      </c>
      <c r="I467" s="66" t="n">
        <v>0</v>
      </c>
      <c r="J467" s="66" t="n">
        <v>0</v>
      </c>
      <c r="K467" s="66" t="n">
        <v>1</v>
      </c>
      <c r="L467" s="66" t="n">
        <v>1</v>
      </c>
      <c r="M467" s="66" t="n">
        <v>0</v>
      </c>
      <c r="N467" s="66" t="n">
        <v>0</v>
      </c>
      <c r="O467" s="66" t="n">
        <v>432.4</v>
      </c>
      <c r="P467" s="66" t="n">
        <v>11.2</v>
      </c>
      <c r="Q467" s="66" t="n">
        <v>13.8611573170001</v>
      </c>
      <c r="R467" s="66" t="n">
        <v>50.9804094290001</v>
      </c>
      <c r="S467" s="66">
        <f>IF(AND(E467&gt;=2,E467&lt;=6,OR(F467=6,F467=7,F467=8),O467&lt;=500),1,0)</f>
        <v/>
      </c>
      <c r="T467" s="178">
        <f>IF(G467=1,Sources!$F$24,IF(G467=2,Sources!$F$25,IF(G467=3,Sources!$F$26,0)))</f>
        <v/>
      </c>
      <c r="U467" s="178">
        <f>T467</f>
        <v/>
      </c>
      <c r="V467" s="66" t="inlineStr">
        <is>
          <t>S01 / S04 / S05</t>
        </is>
      </c>
    </row>
    <row r="468" ht="15" customHeight="1" s="94">
      <c r="A468" s="66" t="inlineStr">
        <is>
          <t>U03727</t>
        </is>
      </c>
      <c r="B468" s="66" t="inlineStr">
        <is>
          <t>O0590</t>
        </is>
      </c>
      <c r="C468" s="66" t="n">
        <v>2021</v>
      </c>
      <c r="D468" s="66" t="n">
        <v>7</v>
      </c>
      <c r="E468" s="66" t="n">
        <v>3</v>
      </c>
      <c r="F468" s="66" t="n">
        <v>9</v>
      </c>
      <c r="G468" s="66" t="n">
        <v>3</v>
      </c>
      <c r="H468" s="66" t="n">
        <v>3</v>
      </c>
      <c r="I468" s="66" t="n">
        <v>0</v>
      </c>
      <c r="J468" s="66" t="n">
        <v>0</v>
      </c>
      <c r="K468" s="66" t="n">
        <v>0</v>
      </c>
      <c r="L468" s="66" t="n">
        <v>0</v>
      </c>
      <c r="M468" s="66" t="n">
        <v>1</v>
      </c>
      <c r="N468" s="66" t="n">
        <v>1</v>
      </c>
      <c r="O468" s="66" t="n">
        <v>243</v>
      </c>
      <c r="P468" s="66" t="n">
        <v>15.7</v>
      </c>
      <c r="Q468" s="66" t="n">
        <v>13.750833976</v>
      </c>
      <c r="R468" s="66" t="n">
        <v>51.0474094250001</v>
      </c>
      <c r="S468" s="66">
        <f>IF(AND(E468&gt;=2,E468&lt;=6,OR(F468=6,F468=7,F468=8),O468&lt;=500),1,0)</f>
        <v/>
      </c>
      <c r="T468" s="178">
        <f>IF(G468=1,Sources!$F$24,IF(G468=2,Sources!$F$25,IF(G468=3,Sources!$F$26,0)))</f>
        <v/>
      </c>
      <c r="U468" s="178">
        <f>T468</f>
        <v/>
      </c>
      <c r="V468" s="66" t="inlineStr">
        <is>
          <t>S01 / S04 / S05</t>
        </is>
      </c>
    </row>
    <row r="469" ht="15" customHeight="1" s="94">
      <c r="A469" s="66" t="inlineStr">
        <is>
          <t>U03728</t>
        </is>
      </c>
      <c r="B469" s="66" t="inlineStr">
        <is>
          <t>O1526</t>
        </is>
      </c>
      <c r="C469" s="66" t="n">
        <v>2021</v>
      </c>
      <c r="D469" s="66" t="n">
        <v>7</v>
      </c>
      <c r="E469" s="66" t="n">
        <v>6</v>
      </c>
      <c r="F469" s="66" t="n">
        <v>7</v>
      </c>
      <c r="G469" s="66" t="n">
        <v>3</v>
      </c>
      <c r="H469" s="66" t="n">
        <v>3</v>
      </c>
      <c r="I469" s="66" t="n">
        <v>0</v>
      </c>
      <c r="J469" s="66" t="n">
        <v>1</v>
      </c>
      <c r="K469" s="66" t="n">
        <v>1</v>
      </c>
      <c r="L469" s="66" t="n">
        <v>0</v>
      </c>
      <c r="M469" s="66" t="n">
        <v>0</v>
      </c>
      <c r="N469" s="66" t="n">
        <v>0</v>
      </c>
      <c r="O469" s="66" t="n">
        <v>210.8</v>
      </c>
      <c r="P469" s="66" t="n">
        <v>3.6</v>
      </c>
      <c r="Q469" s="66" t="n">
        <v>12.393210771</v>
      </c>
      <c r="R469" s="66" t="n">
        <v>51.3369463060001</v>
      </c>
      <c r="S469" s="66">
        <f>IF(AND(E469&gt;=2,E469&lt;=6,OR(F469=6,F469=7,F469=8),O469&lt;=500),1,0)</f>
        <v/>
      </c>
      <c r="T469" s="178">
        <f>IF(G469=1,Sources!$F$24,IF(G469=2,Sources!$F$25,IF(G469=3,Sources!$F$26,0)))</f>
        <v/>
      </c>
      <c r="U469" s="178">
        <f>T469</f>
        <v/>
      </c>
      <c r="V469" s="66" t="inlineStr">
        <is>
          <t>S01 / S04 / S05</t>
        </is>
      </c>
    </row>
    <row r="470" ht="15" customHeight="1" s="94">
      <c r="A470" s="66" t="inlineStr">
        <is>
          <t>U03736</t>
        </is>
      </c>
      <c r="B470" s="66" t="inlineStr">
        <is>
          <t>O1553</t>
        </is>
      </c>
      <c r="C470" s="66" t="n">
        <v>2021</v>
      </c>
      <c r="D470" s="66" t="n">
        <v>9</v>
      </c>
      <c r="E470" s="66" t="n">
        <v>2</v>
      </c>
      <c r="F470" s="66" t="n">
        <v>21</v>
      </c>
      <c r="G470" s="66" t="n">
        <v>2</v>
      </c>
      <c r="H470" s="66" t="n">
        <v>7</v>
      </c>
      <c r="I470" s="66" t="n">
        <v>1</v>
      </c>
      <c r="J470" s="66" t="n">
        <v>1</v>
      </c>
      <c r="K470" s="66" t="n">
        <v>0</v>
      </c>
      <c r="L470" s="66" t="n">
        <v>0</v>
      </c>
      <c r="M470" s="66" t="n">
        <v>0</v>
      </c>
      <c r="N470" s="66" t="n">
        <v>0</v>
      </c>
      <c r="O470" s="66" t="n">
        <v>218.7</v>
      </c>
      <c r="P470" s="66" t="n">
        <v>17.6</v>
      </c>
      <c r="Q470" s="66" t="n">
        <v>12.4058673100001</v>
      </c>
      <c r="R470" s="66" t="n">
        <v>51.3316173590001</v>
      </c>
      <c r="S470" s="66">
        <f>IF(AND(E470&gt;=2,E470&lt;=6,OR(F470=6,F470=7,F470=8),O470&lt;=500),1,0)</f>
        <v/>
      </c>
      <c r="T470" s="178">
        <f>IF(G470=1,Sources!$F$24,IF(G470=2,Sources!$F$25,IF(G470=3,Sources!$F$26,0)))</f>
        <v/>
      </c>
      <c r="U470" s="178">
        <f>T470</f>
        <v/>
      </c>
      <c r="V470" s="66" t="inlineStr">
        <is>
          <t>S01 / S04 / S05</t>
        </is>
      </c>
    </row>
    <row r="471" ht="15" customHeight="1" s="94">
      <c r="A471" s="66" t="inlineStr">
        <is>
          <t>U03742</t>
        </is>
      </c>
      <c r="B471" s="66" t="inlineStr">
        <is>
          <t>O1726</t>
        </is>
      </c>
      <c r="C471" s="66" t="n">
        <v>2021</v>
      </c>
      <c r="D471" s="66" t="n">
        <v>7</v>
      </c>
      <c r="E471" s="66" t="n">
        <v>4</v>
      </c>
      <c r="F471" s="66" t="n">
        <v>5</v>
      </c>
      <c r="G471" s="66" t="n">
        <v>3</v>
      </c>
      <c r="H471" s="66" t="n">
        <v>1</v>
      </c>
      <c r="I471" s="66" t="n">
        <v>0</v>
      </c>
      <c r="J471" s="66" t="n">
        <v>1</v>
      </c>
      <c r="K471" s="66" t="n">
        <v>0</v>
      </c>
      <c r="L471" s="66" t="n">
        <v>0</v>
      </c>
      <c r="M471" s="66" t="n">
        <v>0</v>
      </c>
      <c r="N471" s="66" t="n">
        <v>0</v>
      </c>
      <c r="O471" s="66" t="n">
        <v>433.1</v>
      </c>
      <c r="P471" s="66" t="n">
        <v>0</v>
      </c>
      <c r="Q471" s="66" t="n">
        <v>12.3739437690001</v>
      </c>
      <c r="R471" s="66" t="n">
        <v>51.3340881140001</v>
      </c>
      <c r="S471" s="66">
        <f>IF(AND(E471&gt;=2,E471&lt;=6,OR(F471=6,F471=7,F471=8),O471&lt;=500),1,0)</f>
        <v/>
      </c>
      <c r="T471" s="178">
        <f>IF(G471=1,Sources!$F$24,IF(G471=2,Sources!$F$25,IF(G471=3,Sources!$F$26,0)))</f>
        <v/>
      </c>
      <c r="U471" s="178">
        <f>T471</f>
        <v/>
      </c>
      <c r="V471" s="66" t="inlineStr">
        <is>
          <t>S01 / S04 / S05</t>
        </is>
      </c>
    </row>
    <row r="472" ht="15" customHeight="1" s="94">
      <c r="A472" s="66" t="inlineStr">
        <is>
          <t>U03748</t>
        </is>
      </c>
      <c r="B472" s="66" t="inlineStr">
        <is>
          <t>O1000</t>
        </is>
      </c>
      <c r="C472" s="66" t="n">
        <v>2021</v>
      </c>
      <c r="D472" s="66" t="n">
        <v>7</v>
      </c>
      <c r="E472" s="66" t="n">
        <v>6</v>
      </c>
      <c r="F472" s="66" t="n">
        <v>16</v>
      </c>
      <c r="G472" s="66" t="n">
        <v>3</v>
      </c>
      <c r="H472" s="66" t="n">
        <v>3</v>
      </c>
      <c r="I472" s="66" t="n">
        <v>0</v>
      </c>
      <c r="J472" s="66" t="n">
        <v>1</v>
      </c>
      <c r="K472" s="66" t="n">
        <v>1</v>
      </c>
      <c r="L472" s="66" t="n">
        <v>0</v>
      </c>
      <c r="M472" s="66" t="n">
        <v>0</v>
      </c>
      <c r="N472" s="66" t="n">
        <v>0</v>
      </c>
      <c r="O472" s="66" t="n">
        <v>433.7</v>
      </c>
      <c r="P472" s="66" t="n">
        <v>0</v>
      </c>
      <c r="Q472" s="66" t="n">
        <v>13.740799113</v>
      </c>
      <c r="R472" s="66" t="n">
        <v>51.047232568</v>
      </c>
      <c r="S472" s="66">
        <f>IF(AND(E472&gt;=2,E472&lt;=6,OR(F472=6,F472=7,F472=8),O472&lt;=500),1,0)</f>
        <v/>
      </c>
      <c r="T472" s="178">
        <f>IF(G472=1,Sources!$F$24,IF(G472=2,Sources!$F$25,IF(G472=3,Sources!$F$26,0)))</f>
        <v/>
      </c>
      <c r="U472" s="178">
        <f>T472</f>
        <v/>
      </c>
      <c r="V472" s="66" t="inlineStr">
        <is>
          <t>S01 / S04 / S05</t>
        </is>
      </c>
    </row>
    <row r="473" ht="15" customHeight="1" s="94">
      <c r="A473" s="66" t="inlineStr">
        <is>
          <t>U03761</t>
        </is>
      </c>
      <c r="B473" s="66" t="inlineStr">
        <is>
          <t>O1688</t>
        </is>
      </c>
      <c r="C473" s="66" t="n">
        <v>2021</v>
      </c>
      <c r="D473" s="66" t="n">
        <v>9</v>
      </c>
      <c r="E473" s="66" t="n">
        <v>6</v>
      </c>
      <c r="F473" s="66" t="n">
        <v>12</v>
      </c>
      <c r="G473" s="66" t="n">
        <v>2</v>
      </c>
      <c r="H473" s="66" t="n">
        <v>3</v>
      </c>
      <c r="I473" s="66" t="n">
        <v>0</v>
      </c>
      <c r="J473" s="66" t="n">
        <v>1</v>
      </c>
      <c r="K473" s="66" t="n">
        <v>1</v>
      </c>
      <c r="L473" s="66" t="n">
        <v>0</v>
      </c>
      <c r="M473" s="66" t="n">
        <v>0</v>
      </c>
      <c r="N473" s="66" t="n">
        <v>0</v>
      </c>
      <c r="O473" s="66" t="n">
        <v>71.5</v>
      </c>
      <c r="P473" s="66" t="n">
        <v>0.3</v>
      </c>
      <c r="Q473" s="66" t="n">
        <v>12.326072515</v>
      </c>
      <c r="R473" s="66" t="n">
        <v>51.3072701800001</v>
      </c>
      <c r="S473" s="66">
        <f>IF(AND(E473&gt;=2,E473&lt;=6,OR(F473=6,F473=7,F473=8),O473&lt;=500),1,0)</f>
        <v/>
      </c>
      <c r="T473" s="178">
        <f>IF(G473=1,Sources!$F$24,IF(G473=2,Sources!$F$25,IF(G473=3,Sources!$F$26,0)))</f>
        <v/>
      </c>
      <c r="U473" s="178">
        <f>T473</f>
        <v/>
      </c>
      <c r="V473" s="66" t="inlineStr">
        <is>
          <t>S01 / S04 / S05</t>
        </is>
      </c>
    </row>
    <row r="474" ht="15" customHeight="1" s="94">
      <c r="A474" s="66" t="inlineStr">
        <is>
          <t>U03773</t>
        </is>
      </c>
      <c r="B474" s="66" t="inlineStr">
        <is>
          <t>O1003</t>
        </is>
      </c>
      <c r="C474" s="66" t="n">
        <v>2021</v>
      </c>
      <c r="D474" s="66" t="n">
        <v>8</v>
      </c>
      <c r="E474" s="66" t="n">
        <v>4</v>
      </c>
      <c r="F474" s="66" t="n">
        <v>16</v>
      </c>
      <c r="G474" s="66" t="n">
        <v>2</v>
      </c>
      <c r="H474" s="66" t="n">
        <v>3</v>
      </c>
      <c r="I474" s="66" t="n">
        <v>0</v>
      </c>
      <c r="J474" s="66" t="n">
        <v>1</v>
      </c>
      <c r="K474" s="66" t="n">
        <v>0</v>
      </c>
      <c r="L474" s="66" t="n">
        <v>0</v>
      </c>
      <c r="M474" s="66" t="n">
        <v>0</v>
      </c>
      <c r="N474" s="66" t="n">
        <v>1</v>
      </c>
      <c r="O474" s="66" t="n">
        <v>430.6</v>
      </c>
      <c r="P474" s="66" t="n">
        <v>13.2</v>
      </c>
      <c r="Q474" s="66" t="n">
        <v>13.7432965310001</v>
      </c>
      <c r="R474" s="66" t="n">
        <v>51.0476549690001</v>
      </c>
      <c r="S474" s="66">
        <f>IF(AND(E474&gt;=2,E474&lt;=6,OR(F474=6,F474=7,F474=8),O474&lt;=500),1,0)</f>
        <v/>
      </c>
      <c r="T474" s="178">
        <f>IF(G474=1,Sources!$F$24,IF(G474=2,Sources!$F$25,IF(G474=3,Sources!$F$26,0)))</f>
        <v/>
      </c>
      <c r="U474" s="178">
        <f>T474</f>
        <v/>
      </c>
      <c r="V474" s="66" t="inlineStr">
        <is>
          <t>S01 / S04 / S05</t>
        </is>
      </c>
    </row>
    <row r="475" ht="15" customHeight="1" s="94">
      <c r="A475" s="66" t="inlineStr">
        <is>
          <t>U03775</t>
        </is>
      </c>
      <c r="B475" s="66" t="inlineStr">
        <is>
          <t>O0631</t>
        </is>
      </c>
      <c r="C475" s="66" t="n">
        <v>2021</v>
      </c>
      <c r="D475" s="66" t="n">
        <v>8</v>
      </c>
      <c r="E475" s="66" t="n">
        <v>3</v>
      </c>
      <c r="F475" s="66" t="n">
        <v>14</v>
      </c>
      <c r="G475" s="66" t="n">
        <v>3</v>
      </c>
      <c r="H475" s="66" t="n">
        <v>2</v>
      </c>
      <c r="I475" s="66" t="n">
        <v>0</v>
      </c>
      <c r="J475" s="66" t="n">
        <v>1</v>
      </c>
      <c r="K475" s="66" t="n">
        <v>1</v>
      </c>
      <c r="L475" s="66" t="n">
        <v>0</v>
      </c>
      <c r="M475" s="66" t="n">
        <v>0</v>
      </c>
      <c r="N475" s="66" t="n">
        <v>0</v>
      </c>
      <c r="O475" s="66" t="n">
        <v>36.3</v>
      </c>
      <c r="P475" s="66" t="n">
        <v>6.1</v>
      </c>
      <c r="Q475" s="66" t="n">
        <v>13.749047949</v>
      </c>
      <c r="R475" s="66" t="n">
        <v>51.0337425330001</v>
      </c>
      <c r="S475" s="66">
        <f>IF(AND(E475&gt;=2,E475&lt;=6,OR(F475=6,F475=7,F475=8),O475&lt;=500),1,0)</f>
        <v/>
      </c>
      <c r="T475" s="178">
        <f>IF(G475=1,Sources!$F$24,IF(G475=2,Sources!$F$25,IF(G475=3,Sources!$F$26,0)))</f>
        <v/>
      </c>
      <c r="U475" s="178">
        <f>T475</f>
        <v/>
      </c>
      <c r="V475" s="66" t="inlineStr">
        <is>
          <t>S01 / S04 / S05</t>
        </is>
      </c>
    </row>
    <row r="476" ht="15" customHeight="1" s="94">
      <c r="A476" s="66" t="inlineStr">
        <is>
          <t>U03779</t>
        </is>
      </c>
      <c r="B476" s="66" t="inlineStr">
        <is>
          <t>O0638</t>
        </is>
      </c>
      <c r="C476" s="66" t="n">
        <v>2021</v>
      </c>
      <c r="D476" s="66" t="n">
        <v>9</v>
      </c>
      <c r="E476" s="66" t="n">
        <v>4</v>
      </c>
      <c r="F476" s="66" t="n">
        <v>18</v>
      </c>
      <c r="G476" s="66" t="n">
        <v>2</v>
      </c>
      <c r="H476" s="66" t="n">
        <v>3</v>
      </c>
      <c r="I476" s="66" t="n">
        <v>0</v>
      </c>
      <c r="J476" s="66" t="n">
        <v>0</v>
      </c>
      <c r="K476" s="66" t="n">
        <v>1</v>
      </c>
      <c r="L476" s="66" t="n">
        <v>0</v>
      </c>
      <c r="M476" s="66" t="n">
        <v>0</v>
      </c>
      <c r="N476" s="66" t="n">
        <v>0</v>
      </c>
      <c r="O476" s="66" t="n">
        <v>391.2</v>
      </c>
      <c r="P476" s="66" t="n">
        <v>3.7</v>
      </c>
      <c r="Q476" s="66" t="n">
        <v>13.7696224540001</v>
      </c>
      <c r="R476" s="66" t="n">
        <v>51.051099639</v>
      </c>
      <c r="S476" s="66">
        <f>IF(AND(E476&gt;=2,E476&lt;=6,OR(F476=6,F476=7,F476=8),O476&lt;=500),1,0)</f>
        <v/>
      </c>
      <c r="T476" s="178">
        <f>IF(G476=1,Sources!$F$24,IF(G476=2,Sources!$F$25,IF(G476=3,Sources!$F$26,0)))</f>
        <v/>
      </c>
      <c r="U476" s="178">
        <f>T476</f>
        <v/>
      </c>
      <c r="V476" s="66" t="inlineStr">
        <is>
          <t>S01 / S04 / S05</t>
        </is>
      </c>
    </row>
    <row r="477" ht="15" customHeight="1" s="94">
      <c r="A477" s="66" t="inlineStr">
        <is>
          <t>U03805</t>
        </is>
      </c>
      <c r="B477" s="66" t="inlineStr">
        <is>
          <t>O1587</t>
        </is>
      </c>
      <c r="C477" s="66" t="n">
        <v>2021</v>
      </c>
      <c r="D477" s="66" t="n">
        <v>8</v>
      </c>
      <c r="E477" s="66" t="n">
        <v>2</v>
      </c>
      <c r="F477" s="66" t="n">
        <v>20</v>
      </c>
      <c r="G477" s="66" t="n">
        <v>3</v>
      </c>
      <c r="H477" s="66" t="n">
        <v>3</v>
      </c>
      <c r="I477" s="66" t="n">
        <v>0</v>
      </c>
      <c r="J477" s="66" t="n">
        <v>0</v>
      </c>
      <c r="K477" s="66" t="n">
        <v>1</v>
      </c>
      <c r="L477" s="66" t="n">
        <v>1</v>
      </c>
      <c r="M477" s="66" t="n">
        <v>0</v>
      </c>
      <c r="N477" s="66" t="n">
        <v>0</v>
      </c>
      <c r="O477" s="66" t="n">
        <v>439.8</v>
      </c>
      <c r="P477" s="66" t="n">
        <v>1.1</v>
      </c>
      <c r="Q477" s="66" t="n">
        <v>12.374120223</v>
      </c>
      <c r="R477" s="66" t="n">
        <v>51.3033527220001</v>
      </c>
      <c r="S477" s="66">
        <f>IF(AND(E477&gt;=2,E477&lt;=6,OR(F477=6,F477=7,F477=8),O477&lt;=500),1,0)</f>
        <v/>
      </c>
      <c r="T477" s="178">
        <f>IF(G477=1,Sources!$F$24,IF(G477=2,Sources!$F$25,IF(G477=3,Sources!$F$26,0)))</f>
        <v/>
      </c>
      <c r="U477" s="178">
        <f>T477</f>
        <v/>
      </c>
      <c r="V477" s="66" t="inlineStr">
        <is>
          <t>S01 / S04 / S05</t>
        </is>
      </c>
    </row>
    <row r="478" ht="15" customHeight="1" s="94">
      <c r="A478" s="66" t="inlineStr">
        <is>
          <t>U03815</t>
        </is>
      </c>
      <c r="B478" s="66" t="inlineStr">
        <is>
          <t>O0429</t>
        </is>
      </c>
      <c r="C478" s="66" t="n">
        <v>2021</v>
      </c>
      <c r="D478" s="66" t="n">
        <v>7</v>
      </c>
      <c r="E478" s="66" t="n">
        <v>3</v>
      </c>
      <c r="F478" s="66" t="n">
        <v>21</v>
      </c>
      <c r="G478" s="66" t="n">
        <v>3</v>
      </c>
      <c r="H478" s="66" t="n">
        <v>2</v>
      </c>
      <c r="I478" s="66" t="n">
        <v>0</v>
      </c>
      <c r="J478" s="66" t="n">
        <v>0</v>
      </c>
      <c r="K478" s="66" t="n">
        <v>1</v>
      </c>
      <c r="L478" s="66" t="n">
        <v>0</v>
      </c>
      <c r="M478" s="66" t="n">
        <v>0</v>
      </c>
      <c r="N478" s="66" t="n">
        <v>0</v>
      </c>
      <c r="O478" s="66" t="n">
        <v>417</v>
      </c>
      <c r="P478" s="66" t="n">
        <v>6.9</v>
      </c>
      <c r="Q478" s="66" t="n">
        <v>13.7973574210001</v>
      </c>
      <c r="R478" s="66" t="n">
        <v>51.0241631580001</v>
      </c>
      <c r="S478" s="66">
        <f>IF(AND(E478&gt;=2,E478&lt;=6,OR(F478=6,F478=7,F478=8),O478&lt;=500),1,0)</f>
        <v/>
      </c>
      <c r="T478" s="178">
        <f>IF(G478=1,Sources!$F$24,IF(G478=2,Sources!$F$25,IF(G478=3,Sources!$F$26,0)))</f>
        <v/>
      </c>
      <c r="U478" s="178">
        <f>T478</f>
        <v/>
      </c>
      <c r="V478" s="66" t="inlineStr">
        <is>
          <t>S01 / S04 / S05</t>
        </is>
      </c>
    </row>
    <row r="479" ht="15" customHeight="1" s="94">
      <c r="A479" s="66" t="inlineStr">
        <is>
          <t>U03826</t>
        </is>
      </c>
      <c r="B479" s="66" t="inlineStr">
        <is>
          <t>O0979</t>
        </is>
      </c>
      <c r="C479" s="66" t="n">
        <v>2021</v>
      </c>
      <c r="D479" s="66" t="n">
        <v>8</v>
      </c>
      <c r="E479" s="66" t="n">
        <v>7</v>
      </c>
      <c r="F479" s="66" t="n">
        <v>9</v>
      </c>
      <c r="G479" s="66" t="n">
        <v>3</v>
      </c>
      <c r="H479" s="66" t="n">
        <v>3</v>
      </c>
      <c r="I479" s="66" t="n">
        <v>0</v>
      </c>
      <c r="J479" s="66" t="n">
        <v>1</v>
      </c>
      <c r="K479" s="66" t="n">
        <v>1</v>
      </c>
      <c r="L479" s="66" t="n">
        <v>0</v>
      </c>
      <c r="M479" s="66" t="n">
        <v>0</v>
      </c>
      <c r="N479" s="66" t="n">
        <v>0</v>
      </c>
      <c r="O479" s="66" t="n">
        <v>84.59999999999999</v>
      </c>
      <c r="P479" s="66" t="n">
        <v>4.9</v>
      </c>
      <c r="Q479" s="66" t="n">
        <v>13.7083997730001</v>
      </c>
      <c r="R479" s="66" t="n">
        <v>51.0468695290001</v>
      </c>
      <c r="S479" s="66">
        <f>IF(AND(E479&gt;=2,E479&lt;=6,OR(F479=6,F479=7,F479=8),O479&lt;=500),1,0)</f>
        <v/>
      </c>
      <c r="T479" s="178">
        <f>IF(G479=1,Sources!$F$24,IF(G479=2,Sources!$F$25,IF(G479=3,Sources!$F$26,0)))</f>
        <v/>
      </c>
      <c r="U479" s="178">
        <f>T479</f>
        <v/>
      </c>
      <c r="V479" s="66" t="inlineStr">
        <is>
          <t>S01 / S04 / S05</t>
        </is>
      </c>
    </row>
    <row r="480" ht="15" customHeight="1" s="94">
      <c r="A480" s="66" t="inlineStr">
        <is>
          <t>U03831</t>
        </is>
      </c>
      <c r="B480" s="66" t="inlineStr">
        <is>
          <t>O1773</t>
        </is>
      </c>
      <c r="C480" s="66" t="n">
        <v>2021</v>
      </c>
      <c r="D480" s="66" t="n">
        <v>9</v>
      </c>
      <c r="E480" s="66" t="n">
        <v>7</v>
      </c>
      <c r="F480" s="66" t="n">
        <v>16</v>
      </c>
      <c r="G480" s="66" t="n">
        <v>3</v>
      </c>
      <c r="H480" s="66" t="n">
        <v>2</v>
      </c>
      <c r="I480" s="66" t="n">
        <v>0</v>
      </c>
      <c r="J480" s="66" t="n">
        <v>1</v>
      </c>
      <c r="K480" s="66" t="n">
        <v>1</v>
      </c>
      <c r="L480" s="66" t="n">
        <v>0</v>
      </c>
      <c r="M480" s="66" t="n">
        <v>0</v>
      </c>
      <c r="N480" s="66" t="n">
        <v>0</v>
      </c>
      <c r="O480" s="66" t="n">
        <v>454</v>
      </c>
      <c r="P480" s="66" t="n">
        <v>3</v>
      </c>
      <c r="Q480" s="66" t="n">
        <v>12.3486883090001</v>
      </c>
      <c r="R480" s="66" t="n">
        <v>51.3321466240001</v>
      </c>
      <c r="S480" s="66">
        <f>IF(AND(E480&gt;=2,E480&lt;=6,OR(F480=6,F480=7,F480=8),O480&lt;=500),1,0)</f>
        <v/>
      </c>
      <c r="T480" s="178">
        <f>IF(G480=1,Sources!$F$24,IF(G480=2,Sources!$F$25,IF(G480=3,Sources!$F$26,0)))</f>
        <v/>
      </c>
      <c r="U480" s="178">
        <f>T480</f>
        <v/>
      </c>
      <c r="V480" s="66" t="inlineStr">
        <is>
          <t>S01 / S04 / S05</t>
        </is>
      </c>
    </row>
    <row r="481" ht="15" customHeight="1" s="94">
      <c r="A481" s="66" t="inlineStr">
        <is>
          <t>U03841</t>
        </is>
      </c>
      <c r="B481" s="66" t="inlineStr">
        <is>
          <t>O1646</t>
        </is>
      </c>
      <c r="C481" s="66" t="n">
        <v>2021</v>
      </c>
      <c r="D481" s="66" t="n">
        <v>8</v>
      </c>
      <c r="E481" s="66" t="n">
        <v>4</v>
      </c>
      <c r="F481" s="66" t="n">
        <v>11</v>
      </c>
      <c r="G481" s="66" t="n">
        <v>3</v>
      </c>
      <c r="H481" s="66" t="n">
        <v>3</v>
      </c>
      <c r="I481" s="66" t="n">
        <v>0</v>
      </c>
      <c r="J481" s="66" t="n">
        <v>1</v>
      </c>
      <c r="K481" s="66" t="n">
        <v>1</v>
      </c>
      <c r="L481" s="66" t="n">
        <v>0</v>
      </c>
      <c r="M481" s="66" t="n">
        <v>0</v>
      </c>
      <c r="N481" s="66" t="n">
        <v>0</v>
      </c>
      <c r="O481" s="66" t="n">
        <v>129</v>
      </c>
      <c r="P481" s="66" t="n">
        <v>2.4</v>
      </c>
      <c r="Q481" s="66" t="n">
        <v>12.384863271</v>
      </c>
      <c r="R481" s="66" t="n">
        <v>51.3788583510001</v>
      </c>
      <c r="S481" s="66">
        <f>IF(AND(E481&gt;=2,E481&lt;=6,OR(F481=6,F481=7,F481=8),O481&lt;=500),1,0)</f>
        <v/>
      </c>
      <c r="T481" s="178">
        <f>IF(G481=1,Sources!$F$24,IF(G481=2,Sources!$F$25,IF(G481=3,Sources!$F$26,0)))</f>
        <v/>
      </c>
      <c r="U481" s="178">
        <f>T481</f>
        <v/>
      </c>
      <c r="V481" s="66" t="inlineStr">
        <is>
          <t>S01 / S04 / S05</t>
        </is>
      </c>
    </row>
    <row r="482" ht="15" customHeight="1" s="94">
      <c r="A482" s="66" t="inlineStr">
        <is>
          <t>U03842</t>
        </is>
      </c>
      <c r="B482" s="66" t="inlineStr">
        <is>
          <t>O1569</t>
        </is>
      </c>
      <c r="C482" s="66" t="n">
        <v>2021</v>
      </c>
      <c r="D482" s="66" t="n">
        <v>9</v>
      </c>
      <c r="E482" s="66" t="n">
        <v>6</v>
      </c>
      <c r="F482" s="66" t="n">
        <v>5</v>
      </c>
      <c r="G482" s="66" t="n">
        <v>3</v>
      </c>
      <c r="H482" s="66" t="n">
        <v>3</v>
      </c>
      <c r="I482" s="66" t="n">
        <v>0</v>
      </c>
      <c r="J482" s="66" t="n">
        <v>1</v>
      </c>
      <c r="K482" s="66" t="n">
        <v>1</v>
      </c>
      <c r="L482" s="66" t="n">
        <v>0</v>
      </c>
      <c r="M482" s="66" t="n">
        <v>0</v>
      </c>
      <c r="N482" s="66" t="n">
        <v>0</v>
      </c>
      <c r="O482" s="66" t="n">
        <v>173.1</v>
      </c>
      <c r="P482" s="66" t="n">
        <v>3.4</v>
      </c>
      <c r="Q482" s="66" t="n">
        <v>12.365059672</v>
      </c>
      <c r="R482" s="66" t="n">
        <v>51.376178678</v>
      </c>
      <c r="S482" s="66">
        <f>IF(AND(E482&gt;=2,E482&lt;=6,OR(F482=6,F482=7,F482=8),O482&lt;=500),1,0)</f>
        <v/>
      </c>
      <c r="T482" s="178">
        <f>IF(G482=1,Sources!$F$24,IF(G482=2,Sources!$F$25,IF(G482=3,Sources!$F$26,0)))</f>
        <v/>
      </c>
      <c r="U482" s="178">
        <f>T482</f>
        <v/>
      </c>
      <c r="V482" s="66" t="inlineStr">
        <is>
          <t>S01 / S04 / S05</t>
        </is>
      </c>
    </row>
    <row r="483" ht="15" customHeight="1" s="94">
      <c r="A483" s="66" t="inlineStr">
        <is>
          <t>U03847</t>
        </is>
      </c>
      <c r="B483" s="66" t="inlineStr">
        <is>
          <t>O0885</t>
        </is>
      </c>
      <c r="C483" s="66" t="n">
        <v>2021</v>
      </c>
      <c r="D483" s="66" t="n">
        <v>8</v>
      </c>
      <c r="E483" s="66" t="n">
        <v>3</v>
      </c>
      <c r="F483" s="66" t="n">
        <v>8</v>
      </c>
      <c r="G483" s="66" t="n">
        <v>3</v>
      </c>
      <c r="H483" s="66" t="n">
        <v>3</v>
      </c>
      <c r="I483" s="66" t="n">
        <v>0</v>
      </c>
      <c r="J483" s="66" t="n">
        <v>0</v>
      </c>
      <c r="K483" s="66" t="n">
        <v>1</v>
      </c>
      <c r="L483" s="66" t="n">
        <v>0</v>
      </c>
      <c r="M483" s="66" t="n">
        <v>0</v>
      </c>
      <c r="N483" s="66" t="n">
        <v>0</v>
      </c>
      <c r="O483" s="66" t="n">
        <v>305.9</v>
      </c>
      <c r="P483" s="66" t="n">
        <v>6.6</v>
      </c>
      <c r="Q483" s="66" t="n">
        <v>13.7756397900001</v>
      </c>
      <c r="R483" s="66" t="n">
        <v>51.0453573150001</v>
      </c>
      <c r="S483" s="66">
        <f>IF(AND(E483&gt;=2,E483&lt;=6,OR(F483=6,F483=7,F483=8),O483&lt;=500),1,0)</f>
        <v/>
      </c>
      <c r="T483" s="178">
        <f>IF(G483=1,Sources!$F$24,IF(G483=2,Sources!$F$25,IF(G483=3,Sources!$F$26,0)))</f>
        <v/>
      </c>
      <c r="U483" s="178">
        <f>T483</f>
        <v/>
      </c>
      <c r="V483" s="66" t="inlineStr">
        <is>
          <t>S01 / S04 / S05</t>
        </is>
      </c>
    </row>
    <row r="484" ht="15" customHeight="1" s="94">
      <c r="A484" s="66" t="inlineStr">
        <is>
          <t>U03849</t>
        </is>
      </c>
      <c r="B484" s="66" t="inlineStr">
        <is>
          <t>O1541</t>
        </is>
      </c>
      <c r="C484" s="66" t="n">
        <v>2021</v>
      </c>
      <c r="D484" s="66" t="n">
        <v>9</v>
      </c>
      <c r="E484" s="66" t="n">
        <v>5</v>
      </c>
      <c r="F484" s="66" t="n">
        <v>18</v>
      </c>
      <c r="G484" s="66" t="n">
        <v>3</v>
      </c>
      <c r="H484" s="66" t="n">
        <v>3</v>
      </c>
      <c r="I484" s="66" t="n">
        <v>0</v>
      </c>
      <c r="J484" s="66" t="n">
        <v>0</v>
      </c>
      <c r="K484" s="66" t="n">
        <v>1</v>
      </c>
      <c r="L484" s="66" t="n">
        <v>0</v>
      </c>
      <c r="M484" s="66" t="n">
        <v>0</v>
      </c>
      <c r="N484" s="66" t="n">
        <v>0</v>
      </c>
      <c r="O484" s="66" t="n">
        <v>390.1</v>
      </c>
      <c r="P484" s="66" t="n">
        <v>8.4</v>
      </c>
      <c r="Q484" s="66" t="n">
        <v>12.3820590660001</v>
      </c>
      <c r="R484" s="66" t="n">
        <v>51.3388335000001</v>
      </c>
      <c r="S484" s="66">
        <f>IF(AND(E484&gt;=2,E484&lt;=6,OR(F484=6,F484=7,F484=8),O484&lt;=500),1,0)</f>
        <v/>
      </c>
      <c r="T484" s="178">
        <f>IF(G484=1,Sources!$F$24,IF(G484=2,Sources!$F$25,IF(G484=3,Sources!$F$26,0)))</f>
        <v/>
      </c>
      <c r="U484" s="178">
        <f>T484</f>
        <v/>
      </c>
      <c r="V484" s="66" t="inlineStr">
        <is>
          <t>S01 / S04 / S05</t>
        </is>
      </c>
    </row>
    <row r="485" ht="15" customHeight="1" s="94">
      <c r="A485" s="66" t="inlineStr">
        <is>
          <t>U03855</t>
        </is>
      </c>
      <c r="B485" s="66" t="inlineStr">
        <is>
          <t>O0882</t>
        </is>
      </c>
      <c r="C485" s="66" t="n">
        <v>2021</v>
      </c>
      <c r="D485" s="66" t="n">
        <v>9</v>
      </c>
      <c r="E485" s="66" t="n">
        <v>4</v>
      </c>
      <c r="F485" s="66" t="n">
        <v>7</v>
      </c>
      <c r="G485" s="66" t="n">
        <v>3</v>
      </c>
      <c r="H485" s="66" t="n">
        <v>1</v>
      </c>
      <c r="I485" s="66" t="n">
        <v>0</v>
      </c>
      <c r="J485" s="66" t="n">
        <v>1</v>
      </c>
      <c r="K485" s="66" t="n">
        <v>0</v>
      </c>
      <c r="L485" s="66" t="n">
        <v>0</v>
      </c>
      <c r="M485" s="66" t="n">
        <v>0</v>
      </c>
      <c r="N485" s="66" t="n">
        <v>0</v>
      </c>
      <c r="O485" s="66" t="n">
        <v>495.6</v>
      </c>
      <c r="P485" s="66" t="n">
        <v>0.6</v>
      </c>
      <c r="Q485" s="66" t="n">
        <v>13.772714353</v>
      </c>
      <c r="R485" s="66" t="n">
        <v>51.0464973590001</v>
      </c>
      <c r="S485" s="66">
        <f>IF(AND(E485&gt;=2,E485&lt;=6,OR(F485=6,F485=7,F485=8),O485&lt;=500),1,0)</f>
        <v/>
      </c>
      <c r="T485" s="178">
        <f>IF(G485=1,Sources!$F$24,IF(G485=2,Sources!$F$25,IF(G485=3,Sources!$F$26,0)))</f>
        <v/>
      </c>
      <c r="U485" s="178">
        <f>T485</f>
        <v/>
      </c>
      <c r="V485" s="66" t="inlineStr">
        <is>
          <t>S01 / S04 / S05</t>
        </is>
      </c>
    </row>
    <row r="486" ht="15" customHeight="1" s="94">
      <c r="A486" s="66" t="inlineStr">
        <is>
          <t>U03866</t>
        </is>
      </c>
      <c r="B486" s="66" t="inlineStr">
        <is>
          <t>O1724</t>
        </is>
      </c>
      <c r="C486" s="66" t="n">
        <v>2021</v>
      </c>
      <c r="D486" s="66" t="n">
        <v>9</v>
      </c>
      <c r="E486" s="66" t="n">
        <v>3</v>
      </c>
      <c r="F486" s="66" t="n">
        <v>10</v>
      </c>
      <c r="G486" s="66" t="n">
        <v>2</v>
      </c>
      <c r="H486" s="66" t="n">
        <v>3</v>
      </c>
      <c r="I486" s="66" t="n">
        <v>0</v>
      </c>
      <c r="J486" s="66" t="n">
        <v>1</v>
      </c>
      <c r="K486" s="66" t="n">
        <v>1</v>
      </c>
      <c r="L486" s="66" t="n">
        <v>0</v>
      </c>
      <c r="M486" s="66" t="n">
        <v>0</v>
      </c>
      <c r="N486" s="66" t="n">
        <v>0</v>
      </c>
      <c r="O486" s="66" t="n">
        <v>375.7</v>
      </c>
      <c r="P486" s="66" t="n">
        <v>6.6</v>
      </c>
      <c r="Q486" s="66" t="n">
        <v>12.377012252</v>
      </c>
      <c r="R486" s="66" t="n">
        <v>51.3901823850001</v>
      </c>
      <c r="S486" s="66">
        <f>IF(AND(E486&gt;=2,E486&lt;=6,OR(F486=6,F486=7,F486=8),O486&lt;=500),1,0)</f>
        <v/>
      </c>
      <c r="T486" s="178">
        <f>IF(G486=1,Sources!$F$24,IF(G486=2,Sources!$F$25,IF(G486=3,Sources!$F$26,0)))</f>
        <v/>
      </c>
      <c r="U486" s="178">
        <f>T486</f>
        <v/>
      </c>
      <c r="V486" s="66" t="inlineStr">
        <is>
          <t>S01 / S04 / S05</t>
        </is>
      </c>
    </row>
    <row r="487" ht="15" customHeight="1" s="94">
      <c r="A487" s="66" t="inlineStr">
        <is>
          <t>U03870</t>
        </is>
      </c>
      <c r="B487" s="66" t="inlineStr">
        <is>
          <t>O0674</t>
        </is>
      </c>
      <c r="C487" s="66" t="n">
        <v>2021</v>
      </c>
      <c r="D487" s="66" t="n">
        <v>9</v>
      </c>
      <c r="E487" s="66" t="n">
        <v>2</v>
      </c>
      <c r="F487" s="66" t="n">
        <v>11</v>
      </c>
      <c r="G487" s="66" t="n">
        <v>3</v>
      </c>
      <c r="H487" s="66" t="n">
        <v>3</v>
      </c>
      <c r="I487" s="66" t="n">
        <v>0</v>
      </c>
      <c r="J487" s="66" t="n">
        <v>1</v>
      </c>
      <c r="K487" s="66" t="n">
        <v>1</v>
      </c>
      <c r="L487" s="66" t="n">
        <v>0</v>
      </c>
      <c r="M487" s="66" t="n">
        <v>0</v>
      </c>
      <c r="N487" s="66" t="n">
        <v>0</v>
      </c>
      <c r="O487" s="66" t="n">
        <v>472.8</v>
      </c>
      <c r="P487" s="66" t="n">
        <v>9.300000000000001</v>
      </c>
      <c r="Q487" s="66" t="n">
        <v>13.776987149</v>
      </c>
      <c r="R487" s="66" t="n">
        <v>51.060009108</v>
      </c>
      <c r="S487" s="66">
        <f>IF(AND(E487&gt;=2,E487&lt;=6,OR(F487=6,F487=7,F487=8),O487&lt;=500),1,0)</f>
        <v/>
      </c>
      <c r="T487" s="178">
        <f>IF(G487=1,Sources!$F$24,IF(G487=2,Sources!$F$25,IF(G487=3,Sources!$F$26,0)))</f>
        <v/>
      </c>
      <c r="U487" s="178">
        <f>T487</f>
        <v/>
      </c>
      <c r="V487" s="66" t="inlineStr">
        <is>
          <t>S01 / S04 / S05</t>
        </is>
      </c>
    </row>
    <row r="488" ht="15" customHeight="1" s="94">
      <c r="A488" s="66" t="inlineStr">
        <is>
          <t>U03871</t>
        </is>
      </c>
      <c r="B488" s="66" t="inlineStr">
        <is>
          <t>O0840</t>
        </is>
      </c>
      <c r="C488" s="66" t="n">
        <v>2021</v>
      </c>
      <c r="D488" s="66" t="n">
        <v>8</v>
      </c>
      <c r="E488" s="66" t="n">
        <v>5</v>
      </c>
      <c r="F488" s="66" t="n">
        <v>14</v>
      </c>
      <c r="G488" s="66" t="n">
        <v>3</v>
      </c>
      <c r="H488" s="66" t="n">
        <v>2</v>
      </c>
      <c r="I488" s="66" t="n">
        <v>0</v>
      </c>
      <c r="J488" s="66" t="n">
        <v>1</v>
      </c>
      <c r="K488" s="66" t="n">
        <v>1</v>
      </c>
      <c r="L488" s="66" t="n">
        <v>0</v>
      </c>
      <c r="M488" s="66" t="n">
        <v>0</v>
      </c>
      <c r="N488" s="66" t="n">
        <v>0</v>
      </c>
      <c r="O488" s="66" t="n">
        <v>182.8</v>
      </c>
      <c r="P488" s="66" t="n">
        <v>0.6</v>
      </c>
      <c r="Q488" s="66" t="n">
        <v>13.7677849340001</v>
      </c>
      <c r="R488" s="66" t="n">
        <v>51.0260795040001</v>
      </c>
      <c r="S488" s="66">
        <f>IF(AND(E488&gt;=2,E488&lt;=6,OR(F488=6,F488=7,F488=8),O488&lt;=500),1,0)</f>
        <v/>
      </c>
      <c r="T488" s="178">
        <f>IF(G488=1,Sources!$F$24,IF(G488=2,Sources!$F$25,IF(G488=3,Sources!$F$26,0)))</f>
        <v/>
      </c>
      <c r="U488" s="178">
        <f>T488</f>
        <v/>
      </c>
      <c r="V488" s="66" t="inlineStr">
        <is>
          <t>S01 / S04 / S05</t>
        </is>
      </c>
    </row>
    <row r="489" ht="15" customHeight="1" s="94">
      <c r="A489" s="66" t="inlineStr">
        <is>
          <t>U03874</t>
        </is>
      </c>
      <c r="B489" s="66" t="inlineStr">
        <is>
          <t>O1567</t>
        </is>
      </c>
      <c r="C489" s="66" t="n">
        <v>2021</v>
      </c>
      <c r="D489" s="66" t="n">
        <v>8</v>
      </c>
      <c r="E489" s="66" t="n">
        <v>6</v>
      </c>
      <c r="F489" s="66" t="n">
        <v>10</v>
      </c>
      <c r="G489" s="66" t="n">
        <v>3</v>
      </c>
      <c r="H489" s="66" t="n">
        <v>2</v>
      </c>
      <c r="I489" s="66" t="n">
        <v>0</v>
      </c>
      <c r="J489" s="66" t="n">
        <v>0</v>
      </c>
      <c r="K489" s="66" t="n">
        <v>1</v>
      </c>
      <c r="L489" s="66" t="n">
        <v>0</v>
      </c>
      <c r="M489" s="66" t="n">
        <v>0</v>
      </c>
      <c r="N489" s="66" t="n">
        <v>0</v>
      </c>
      <c r="O489" s="66" t="n">
        <v>170.5</v>
      </c>
      <c r="P489" s="66" t="n">
        <v>16.1</v>
      </c>
      <c r="Q489" s="66" t="n">
        <v>12.361361426</v>
      </c>
      <c r="R489" s="66" t="n">
        <v>51.375552241</v>
      </c>
      <c r="S489" s="66">
        <f>IF(AND(E489&gt;=2,E489&lt;=6,OR(F489=6,F489=7,F489=8),O489&lt;=500),1,0)</f>
        <v/>
      </c>
      <c r="T489" s="178">
        <f>IF(G489=1,Sources!$F$24,IF(G489=2,Sources!$F$25,IF(G489=3,Sources!$F$26,0)))</f>
        <v/>
      </c>
      <c r="U489" s="178">
        <f>T489</f>
        <v/>
      </c>
      <c r="V489" s="66" t="inlineStr">
        <is>
          <t>S01 / S04 / S05</t>
        </is>
      </c>
    </row>
    <row r="490" ht="15" customHeight="1" s="94">
      <c r="A490" s="66" t="inlineStr">
        <is>
          <t>U03881</t>
        </is>
      </c>
      <c r="B490" s="66" t="inlineStr">
        <is>
          <t>O0600</t>
        </is>
      </c>
      <c r="C490" s="66" t="n">
        <v>2021</v>
      </c>
      <c r="D490" s="66" t="n">
        <v>9</v>
      </c>
      <c r="E490" s="66" t="n">
        <v>6</v>
      </c>
      <c r="F490" s="66" t="n">
        <v>13</v>
      </c>
      <c r="G490" s="66" t="n">
        <v>2</v>
      </c>
      <c r="H490" s="66" t="n">
        <v>3</v>
      </c>
      <c r="I490" s="66" t="n">
        <v>0</v>
      </c>
      <c r="J490" s="66" t="n">
        <v>1</v>
      </c>
      <c r="K490" s="66" t="n">
        <v>1</v>
      </c>
      <c r="L490" s="66" t="n">
        <v>0</v>
      </c>
      <c r="M490" s="66" t="n">
        <v>0</v>
      </c>
      <c r="N490" s="66" t="n">
        <v>0</v>
      </c>
      <c r="O490" s="66" t="n">
        <v>499</v>
      </c>
      <c r="P490" s="66" t="n">
        <v>0</v>
      </c>
      <c r="Q490" s="66" t="n">
        <v>13.7565743050001</v>
      </c>
      <c r="R490" s="66" t="n">
        <v>51.0550969820001</v>
      </c>
      <c r="S490" s="66">
        <f>IF(AND(E490&gt;=2,E490&lt;=6,OR(F490=6,F490=7,F490=8),O490&lt;=500),1,0)</f>
        <v/>
      </c>
      <c r="T490" s="178">
        <f>IF(G490=1,Sources!$F$24,IF(G490=2,Sources!$F$25,IF(G490=3,Sources!$F$26,0)))</f>
        <v/>
      </c>
      <c r="U490" s="178">
        <f>T490</f>
        <v/>
      </c>
      <c r="V490" s="66" t="inlineStr">
        <is>
          <t>S01 / S04 / S05</t>
        </is>
      </c>
    </row>
    <row r="491" ht="15" customHeight="1" s="94">
      <c r="A491" s="66" t="inlineStr">
        <is>
          <t>U03883</t>
        </is>
      </c>
      <c r="B491" s="66" t="inlineStr">
        <is>
          <t>O1839</t>
        </is>
      </c>
      <c r="C491" s="66" t="n">
        <v>2021</v>
      </c>
      <c r="D491" s="66" t="n">
        <v>9</v>
      </c>
      <c r="E491" s="66" t="n">
        <v>2</v>
      </c>
      <c r="F491" s="66" t="n">
        <v>15</v>
      </c>
      <c r="G491" s="66" t="n">
        <v>2</v>
      </c>
      <c r="H491" s="66" t="n">
        <v>3</v>
      </c>
      <c r="I491" s="66" t="n">
        <v>0</v>
      </c>
      <c r="J491" s="66" t="n">
        <v>0</v>
      </c>
      <c r="K491" s="66" t="n">
        <v>0</v>
      </c>
      <c r="L491" s="66" t="n">
        <v>0</v>
      </c>
      <c r="M491" s="66" t="n">
        <v>0</v>
      </c>
      <c r="N491" s="66" t="n">
        <v>1</v>
      </c>
      <c r="O491" s="66" t="n">
        <v>424.3</v>
      </c>
      <c r="P491" s="66" t="n">
        <v>9.6</v>
      </c>
      <c r="Q491" s="66" t="n">
        <v>12.4073696020001</v>
      </c>
      <c r="R491" s="66" t="n">
        <v>51.3513229380001</v>
      </c>
      <c r="S491" s="66">
        <f>IF(AND(E491&gt;=2,E491&lt;=6,OR(F491=6,F491=7,F491=8),O491&lt;=500),1,0)</f>
        <v/>
      </c>
      <c r="T491" s="178">
        <f>IF(G491=1,Sources!$F$24,IF(G491=2,Sources!$F$25,IF(G491=3,Sources!$F$26,0)))</f>
        <v/>
      </c>
      <c r="U491" s="178">
        <f>T491</f>
        <v/>
      </c>
      <c r="V491" s="66" t="inlineStr">
        <is>
          <t>S01 / S04 / S05</t>
        </is>
      </c>
    </row>
    <row r="492" ht="15" customHeight="1" s="94">
      <c r="A492" s="66" t="inlineStr">
        <is>
          <t>U03887</t>
        </is>
      </c>
      <c r="B492" s="66" t="inlineStr">
        <is>
          <t>O1738</t>
        </is>
      </c>
      <c r="C492" s="66" t="n">
        <v>2021</v>
      </c>
      <c r="D492" s="66" t="n">
        <v>9</v>
      </c>
      <c r="E492" s="66" t="n">
        <v>3</v>
      </c>
      <c r="F492" s="66" t="n">
        <v>16</v>
      </c>
      <c r="G492" s="66" t="n">
        <v>2</v>
      </c>
      <c r="H492" s="66" t="n">
        <v>2</v>
      </c>
      <c r="I492" s="66" t="n">
        <v>1</v>
      </c>
      <c r="J492" s="66" t="n">
        <v>0</v>
      </c>
      <c r="K492" s="66" t="n">
        <v>1</v>
      </c>
      <c r="L492" s="66" t="n">
        <v>0</v>
      </c>
      <c r="M492" s="66" t="n">
        <v>0</v>
      </c>
      <c r="N492" s="66" t="n">
        <v>0</v>
      </c>
      <c r="O492" s="66" t="n">
        <v>302.8</v>
      </c>
      <c r="P492" s="66" t="n">
        <v>9.699999999999999</v>
      </c>
      <c r="Q492" s="66" t="n">
        <v>12.342654308</v>
      </c>
      <c r="R492" s="66" t="n">
        <v>51.3215797560001</v>
      </c>
      <c r="S492" s="66">
        <f>IF(AND(E492&gt;=2,E492&lt;=6,OR(F492=6,F492=7,F492=8),O492&lt;=500),1,0)</f>
        <v/>
      </c>
      <c r="T492" s="178">
        <f>IF(G492=1,Sources!$F$24,IF(G492=2,Sources!$F$25,IF(G492=3,Sources!$F$26,0)))</f>
        <v/>
      </c>
      <c r="U492" s="178">
        <f>T492</f>
        <v/>
      </c>
      <c r="V492" s="66" t="inlineStr">
        <is>
          <t>S01 / S04 / S05</t>
        </is>
      </c>
    </row>
    <row r="493" ht="15" customHeight="1" s="94">
      <c r="A493" s="66" t="inlineStr">
        <is>
          <t>U03895</t>
        </is>
      </c>
      <c r="B493" s="66" t="inlineStr">
        <is>
          <t>O0912</t>
        </is>
      </c>
      <c r="C493" s="66" t="n">
        <v>2021</v>
      </c>
      <c r="D493" s="66" t="n">
        <v>9</v>
      </c>
      <c r="E493" s="66" t="n">
        <v>2</v>
      </c>
      <c r="F493" s="66" t="n">
        <v>14</v>
      </c>
      <c r="G493" s="66" t="n">
        <v>3</v>
      </c>
      <c r="H493" s="66" t="n">
        <v>2</v>
      </c>
      <c r="I493" s="66" t="n">
        <v>0</v>
      </c>
      <c r="J493" s="66" t="n">
        <v>1</v>
      </c>
      <c r="K493" s="66" t="n">
        <v>1</v>
      </c>
      <c r="L493" s="66" t="n">
        <v>0</v>
      </c>
      <c r="M493" s="66" t="n">
        <v>0</v>
      </c>
      <c r="N493" s="66" t="n">
        <v>0</v>
      </c>
      <c r="O493" s="66" t="n">
        <v>457.7</v>
      </c>
      <c r="P493" s="66" t="n">
        <v>0.4</v>
      </c>
      <c r="Q493" s="66" t="n">
        <v>13.7758058090001</v>
      </c>
      <c r="R493" s="66" t="n">
        <v>51.0508030500001</v>
      </c>
      <c r="S493" s="66">
        <f>IF(AND(E493&gt;=2,E493&lt;=6,OR(F493=6,F493=7,F493=8),O493&lt;=500),1,0)</f>
        <v/>
      </c>
      <c r="T493" s="178">
        <f>IF(G493=1,Sources!$F$24,IF(G493=2,Sources!$F$25,IF(G493=3,Sources!$F$26,0)))</f>
        <v/>
      </c>
      <c r="U493" s="178">
        <f>T493</f>
        <v/>
      </c>
      <c r="V493" s="66" t="inlineStr">
        <is>
          <t>S01 / S04 / S05</t>
        </is>
      </c>
    </row>
    <row r="494" ht="15" customHeight="1" s="94">
      <c r="A494" s="66" t="inlineStr">
        <is>
          <t>U03902</t>
        </is>
      </c>
      <c r="B494" s="66" t="inlineStr">
        <is>
          <t>O0590</t>
        </is>
      </c>
      <c r="C494" s="66" t="n">
        <v>2021</v>
      </c>
      <c r="D494" s="66" t="n">
        <v>8</v>
      </c>
      <c r="E494" s="66" t="n">
        <v>5</v>
      </c>
      <c r="F494" s="66" t="n">
        <v>7</v>
      </c>
      <c r="G494" s="66" t="n">
        <v>3</v>
      </c>
      <c r="H494" s="66" t="n">
        <v>2</v>
      </c>
      <c r="I494" s="66" t="n">
        <v>0</v>
      </c>
      <c r="J494" s="66" t="n">
        <v>1</v>
      </c>
      <c r="K494" s="66" t="n">
        <v>1</v>
      </c>
      <c r="L494" s="66" t="n">
        <v>0</v>
      </c>
      <c r="M494" s="66" t="n">
        <v>0</v>
      </c>
      <c r="N494" s="66" t="n">
        <v>0</v>
      </c>
      <c r="O494" s="66" t="n">
        <v>245.8</v>
      </c>
      <c r="P494" s="66" t="n">
        <v>0</v>
      </c>
      <c r="Q494" s="66" t="n">
        <v>13.7507592820001</v>
      </c>
      <c r="R494" s="66" t="n">
        <v>51.047275497</v>
      </c>
      <c r="S494" s="66">
        <f>IF(AND(E494&gt;=2,E494&lt;=6,OR(F494=6,F494=7,F494=8),O494&lt;=500),1,0)</f>
        <v/>
      </c>
      <c r="T494" s="178">
        <f>IF(G494=1,Sources!$F$24,IF(G494=2,Sources!$F$25,IF(G494=3,Sources!$F$26,0)))</f>
        <v/>
      </c>
      <c r="U494" s="178">
        <f>T494</f>
        <v/>
      </c>
      <c r="V494" s="66" t="inlineStr">
        <is>
          <t>S01 / S04 / S05</t>
        </is>
      </c>
    </row>
    <row r="495" ht="15" customHeight="1" s="94">
      <c r="A495" s="66" t="inlineStr">
        <is>
          <t>U03910</t>
        </is>
      </c>
      <c r="B495" s="66" t="inlineStr">
        <is>
          <t>O0958</t>
        </is>
      </c>
      <c r="C495" s="66" t="n">
        <v>2021</v>
      </c>
      <c r="D495" s="66" t="n">
        <v>8</v>
      </c>
      <c r="E495" s="66" t="n">
        <v>5</v>
      </c>
      <c r="F495" s="66" t="n">
        <v>8</v>
      </c>
      <c r="G495" s="66" t="n">
        <v>3</v>
      </c>
      <c r="H495" s="66" t="n">
        <v>3</v>
      </c>
      <c r="I495" s="66" t="n">
        <v>0</v>
      </c>
      <c r="J495" s="66" t="n">
        <v>0</v>
      </c>
      <c r="K495" s="66" t="n">
        <v>1</v>
      </c>
      <c r="L495" s="66" t="n">
        <v>0</v>
      </c>
      <c r="M495" s="66" t="n">
        <v>1</v>
      </c>
      <c r="N495" s="66" t="n">
        <v>0</v>
      </c>
      <c r="O495" s="66" t="n">
        <v>218.3</v>
      </c>
      <c r="P495" s="66" t="n">
        <v>3.5</v>
      </c>
      <c r="Q495" s="66" t="n">
        <v>13.796833598</v>
      </c>
      <c r="R495" s="66" t="n">
        <v>51.041453765</v>
      </c>
      <c r="S495" s="66">
        <f>IF(AND(E495&gt;=2,E495&lt;=6,OR(F495=6,F495=7,F495=8),O495&lt;=500),1,0)</f>
        <v/>
      </c>
      <c r="T495" s="178">
        <f>IF(G495=1,Sources!$F$24,IF(G495=2,Sources!$F$25,IF(G495=3,Sources!$F$26,0)))</f>
        <v/>
      </c>
      <c r="U495" s="178">
        <f>T495</f>
        <v/>
      </c>
      <c r="V495" s="66" t="inlineStr">
        <is>
          <t>S01 / S04 / S05</t>
        </is>
      </c>
    </row>
    <row r="496" ht="15" customHeight="1" s="94">
      <c r="A496" s="66" t="inlineStr">
        <is>
          <t>U03926</t>
        </is>
      </c>
      <c r="B496" s="66" t="inlineStr">
        <is>
          <t>O0631</t>
        </is>
      </c>
      <c r="C496" s="66" t="n">
        <v>2021</v>
      </c>
      <c r="D496" s="66" t="n">
        <v>8</v>
      </c>
      <c r="E496" s="66" t="n">
        <v>7</v>
      </c>
      <c r="F496" s="66" t="n">
        <v>14</v>
      </c>
      <c r="G496" s="66" t="n">
        <v>3</v>
      </c>
      <c r="H496" s="66" t="n">
        <v>2</v>
      </c>
      <c r="I496" s="66" t="n">
        <v>0</v>
      </c>
      <c r="J496" s="66" t="n">
        <v>1</v>
      </c>
      <c r="K496" s="66" t="n">
        <v>1</v>
      </c>
      <c r="L496" s="66" t="n">
        <v>0</v>
      </c>
      <c r="M496" s="66" t="n">
        <v>0</v>
      </c>
      <c r="N496" s="66" t="n">
        <v>0</v>
      </c>
      <c r="O496" s="66" t="n">
        <v>40.2</v>
      </c>
      <c r="P496" s="66" t="n">
        <v>12.3</v>
      </c>
      <c r="Q496" s="66" t="n">
        <v>13.749094347</v>
      </c>
      <c r="R496" s="66" t="n">
        <v>51.0336931150001</v>
      </c>
      <c r="S496" s="66">
        <f>IF(AND(E496&gt;=2,E496&lt;=6,OR(F496=6,F496=7,F496=8),O496&lt;=500),1,0)</f>
        <v/>
      </c>
      <c r="T496" s="178">
        <f>IF(G496=1,Sources!$F$24,IF(G496=2,Sources!$F$25,IF(G496=3,Sources!$F$26,0)))</f>
        <v/>
      </c>
      <c r="U496" s="178">
        <f>T496</f>
        <v/>
      </c>
      <c r="V496" s="66" t="inlineStr">
        <is>
          <t>S01 / S04 / S05</t>
        </is>
      </c>
    </row>
    <row r="497" ht="15" customHeight="1" s="94">
      <c r="A497" s="66" t="inlineStr">
        <is>
          <t>U03937</t>
        </is>
      </c>
      <c r="B497" s="66" t="inlineStr">
        <is>
          <t>O0674</t>
        </is>
      </c>
      <c r="C497" s="66" t="n">
        <v>2021</v>
      </c>
      <c r="D497" s="66" t="n">
        <v>9</v>
      </c>
      <c r="E497" s="66" t="n">
        <v>5</v>
      </c>
      <c r="F497" s="66" t="n">
        <v>4</v>
      </c>
      <c r="G497" s="66" t="n">
        <v>3</v>
      </c>
      <c r="H497" s="66" t="n">
        <v>3</v>
      </c>
      <c r="I497" s="66" t="n">
        <v>0</v>
      </c>
      <c r="J497" s="66" t="n">
        <v>1</v>
      </c>
      <c r="K497" s="66" t="n">
        <v>1</v>
      </c>
      <c r="L497" s="66" t="n">
        <v>0</v>
      </c>
      <c r="M497" s="66" t="n">
        <v>0</v>
      </c>
      <c r="N497" s="66" t="n">
        <v>0</v>
      </c>
      <c r="O497" s="66" t="n">
        <v>489.5</v>
      </c>
      <c r="P497" s="66" t="n">
        <v>9.199999999999999</v>
      </c>
      <c r="Q497" s="66" t="n">
        <v>13.777196324</v>
      </c>
      <c r="R497" s="66" t="n">
        <v>51.060094243</v>
      </c>
      <c r="S497" s="66">
        <f>IF(AND(E497&gt;=2,E497&lt;=6,OR(F497=6,F497=7,F497=8),O497&lt;=500),1,0)</f>
        <v/>
      </c>
      <c r="T497" s="178">
        <f>IF(G497=1,Sources!$F$24,IF(G497=2,Sources!$F$25,IF(G497=3,Sources!$F$26,0)))</f>
        <v/>
      </c>
      <c r="U497" s="178">
        <f>T497</f>
        <v/>
      </c>
      <c r="V497" s="66" t="inlineStr">
        <is>
          <t>S01 / S04 / S05</t>
        </is>
      </c>
    </row>
    <row r="498" ht="15" customHeight="1" s="94">
      <c r="A498" s="66" t="inlineStr">
        <is>
          <t>U03940</t>
        </is>
      </c>
      <c r="B498" s="66" t="inlineStr">
        <is>
          <t>O0219</t>
        </is>
      </c>
      <c r="C498" s="66" t="n">
        <v>2021</v>
      </c>
      <c r="D498" s="66" t="n">
        <v>8</v>
      </c>
      <c r="E498" s="66" t="n">
        <v>4</v>
      </c>
      <c r="F498" s="66" t="n">
        <v>13</v>
      </c>
      <c r="G498" s="66" t="n">
        <v>3</v>
      </c>
      <c r="H498" s="66" t="n">
        <v>7</v>
      </c>
      <c r="I498" s="66" t="n">
        <v>1</v>
      </c>
      <c r="J498" s="66" t="n">
        <v>0</v>
      </c>
      <c r="K498" s="66" t="n">
        <v>0</v>
      </c>
      <c r="L498" s="66" t="n">
        <v>0</v>
      </c>
      <c r="M498" s="66" t="n">
        <v>0</v>
      </c>
      <c r="N498" s="66" t="n">
        <v>1</v>
      </c>
      <c r="O498" s="66" t="n">
        <v>140.1</v>
      </c>
      <c r="P498" s="66" t="n">
        <v>13.9</v>
      </c>
      <c r="Q498" s="66" t="n">
        <v>12.9223810710001</v>
      </c>
      <c r="R498" s="66" t="n">
        <v>50.830955794</v>
      </c>
      <c r="S498" s="66">
        <f>IF(AND(E498&gt;=2,E498&lt;=6,OR(F498=6,F498=7,F498=8),O498&lt;=500),1,0)</f>
        <v/>
      </c>
      <c r="T498" s="178">
        <f>IF(G498=1,Sources!$F$24,IF(G498=2,Sources!$F$25,IF(G498=3,Sources!$F$26,0)))</f>
        <v/>
      </c>
      <c r="U498" s="178">
        <f>T498</f>
        <v/>
      </c>
      <c r="V498" s="66" t="inlineStr">
        <is>
          <t>S01 / S04 / S05</t>
        </is>
      </c>
    </row>
    <row r="499" ht="15" customHeight="1" s="94">
      <c r="A499" s="66" t="inlineStr">
        <is>
          <t>U03943</t>
        </is>
      </c>
      <c r="B499" s="66" t="inlineStr">
        <is>
          <t>O0966</t>
        </is>
      </c>
      <c r="C499" s="66" t="n">
        <v>2021</v>
      </c>
      <c r="D499" s="66" t="n">
        <v>8</v>
      </c>
      <c r="E499" s="66" t="n">
        <v>7</v>
      </c>
      <c r="F499" s="66" t="n">
        <v>5</v>
      </c>
      <c r="G499" s="66" t="n">
        <v>3</v>
      </c>
      <c r="H499" s="66" t="n">
        <v>2</v>
      </c>
      <c r="I499" s="66" t="n">
        <v>0</v>
      </c>
      <c r="J499" s="66" t="n">
        <v>0</v>
      </c>
      <c r="K499" s="66" t="n">
        <v>1</v>
      </c>
      <c r="L499" s="66" t="n">
        <v>0</v>
      </c>
      <c r="M499" s="66" t="n">
        <v>0</v>
      </c>
      <c r="N499" s="66" t="n">
        <v>0</v>
      </c>
      <c r="O499" s="66" t="n">
        <v>60.8</v>
      </c>
      <c r="P499" s="66" t="n">
        <v>0.9</v>
      </c>
      <c r="Q499" s="66" t="n">
        <v>13.757162549</v>
      </c>
      <c r="R499" s="66" t="n">
        <v>51.0497469630001</v>
      </c>
      <c r="S499" s="66">
        <f>IF(AND(E499&gt;=2,E499&lt;=6,OR(F499=6,F499=7,F499=8),O499&lt;=500),1,0)</f>
        <v/>
      </c>
      <c r="T499" s="178">
        <f>IF(G499=1,Sources!$F$24,IF(G499=2,Sources!$F$25,IF(G499=3,Sources!$F$26,0)))</f>
        <v/>
      </c>
      <c r="U499" s="178">
        <f>T499</f>
        <v/>
      </c>
      <c r="V499" s="66" t="inlineStr">
        <is>
          <t>S01 / S04 / S05</t>
        </is>
      </c>
    </row>
    <row r="500" ht="15" customHeight="1" s="94">
      <c r="A500" s="66" t="inlineStr">
        <is>
          <t>U03951</t>
        </is>
      </c>
      <c r="B500" s="66" t="inlineStr">
        <is>
          <t>O0744</t>
        </is>
      </c>
      <c r="C500" s="66" t="n">
        <v>2021</v>
      </c>
      <c r="D500" s="66" t="n">
        <v>7</v>
      </c>
      <c r="E500" s="66" t="n">
        <v>3</v>
      </c>
      <c r="F500" s="66" t="n">
        <v>12</v>
      </c>
      <c r="G500" s="66" t="n">
        <v>3</v>
      </c>
      <c r="H500" s="66" t="n">
        <v>1</v>
      </c>
      <c r="I500" s="66" t="n">
        <v>0</v>
      </c>
      <c r="J500" s="66" t="n">
        <v>1</v>
      </c>
      <c r="K500" s="66" t="n">
        <v>0</v>
      </c>
      <c r="L500" s="66" t="n">
        <v>0</v>
      </c>
      <c r="M500" s="66" t="n">
        <v>0</v>
      </c>
      <c r="N500" s="66" t="n">
        <v>0</v>
      </c>
      <c r="O500" s="66" t="n">
        <v>295.2</v>
      </c>
      <c r="P500" s="66" t="n">
        <v>6.2</v>
      </c>
      <c r="Q500" s="66" t="n">
        <v>13.7776772190001</v>
      </c>
      <c r="R500" s="66" t="n">
        <v>51.0528393210001</v>
      </c>
      <c r="S500" s="66">
        <f>IF(AND(E500&gt;=2,E500&lt;=6,OR(F500=6,F500=7,F500=8),O500&lt;=500),1,0)</f>
        <v/>
      </c>
      <c r="T500" s="178">
        <f>IF(G500=1,Sources!$F$24,IF(G500=2,Sources!$F$25,IF(G500=3,Sources!$F$26,0)))</f>
        <v/>
      </c>
      <c r="U500" s="178">
        <f>T500</f>
        <v/>
      </c>
      <c r="V500" s="66" t="inlineStr">
        <is>
          <t>S01 / S04 / S05</t>
        </is>
      </c>
    </row>
    <row r="501" ht="15" customHeight="1" s="94">
      <c r="A501" s="66" t="inlineStr">
        <is>
          <t>U03960</t>
        </is>
      </c>
      <c r="B501" s="66" t="inlineStr">
        <is>
          <t>O0529</t>
        </is>
      </c>
      <c r="C501" s="66" t="n">
        <v>2021</v>
      </c>
      <c r="D501" s="66" t="n">
        <v>8</v>
      </c>
      <c r="E501" s="66" t="n">
        <v>3</v>
      </c>
      <c r="F501" s="66" t="n">
        <v>17</v>
      </c>
      <c r="G501" s="66" t="n">
        <v>3</v>
      </c>
      <c r="H501" s="66" t="n">
        <v>1</v>
      </c>
      <c r="I501" s="66" t="n">
        <v>0</v>
      </c>
      <c r="J501" s="66" t="n">
        <v>1</v>
      </c>
      <c r="K501" s="66" t="n">
        <v>0</v>
      </c>
      <c r="L501" s="66" t="n">
        <v>0</v>
      </c>
      <c r="M501" s="66" t="n">
        <v>0</v>
      </c>
      <c r="N501" s="66" t="n">
        <v>0</v>
      </c>
      <c r="O501" s="66" t="n">
        <v>125.1</v>
      </c>
      <c r="P501" s="66" t="n">
        <v>8.199999999999999</v>
      </c>
      <c r="Q501" s="66" t="n">
        <v>13.8374504780001</v>
      </c>
      <c r="R501" s="66" t="n">
        <v>51.0248843950001</v>
      </c>
      <c r="S501" s="66">
        <f>IF(AND(E501&gt;=2,E501&lt;=6,OR(F501=6,F501=7,F501=8),O501&lt;=500),1,0)</f>
        <v/>
      </c>
      <c r="T501" s="178">
        <f>IF(G501=1,Sources!$F$24,IF(G501=2,Sources!$F$25,IF(G501=3,Sources!$F$26,0)))</f>
        <v/>
      </c>
      <c r="U501" s="178">
        <f>T501</f>
        <v/>
      </c>
      <c r="V501" s="66" t="inlineStr">
        <is>
          <t>S01 / S04 / S05</t>
        </is>
      </c>
    </row>
    <row r="502" ht="15" customHeight="1" s="94">
      <c r="A502" s="66" t="inlineStr">
        <is>
          <t>U03964</t>
        </is>
      </c>
      <c r="B502" s="66" t="inlineStr">
        <is>
          <t>O0572</t>
        </is>
      </c>
      <c r="C502" s="66" t="n">
        <v>2021</v>
      </c>
      <c r="D502" s="66" t="n">
        <v>8</v>
      </c>
      <c r="E502" s="66" t="n">
        <v>2</v>
      </c>
      <c r="F502" s="66" t="n">
        <v>11</v>
      </c>
      <c r="G502" s="66" t="n">
        <v>2</v>
      </c>
      <c r="H502" s="66" t="n">
        <v>2</v>
      </c>
      <c r="I502" s="66" t="n">
        <v>1</v>
      </c>
      <c r="J502" s="66" t="n">
        <v>0</v>
      </c>
      <c r="K502" s="66" t="n">
        <v>1</v>
      </c>
      <c r="L502" s="66" t="n">
        <v>0</v>
      </c>
      <c r="M502" s="66" t="n">
        <v>0</v>
      </c>
      <c r="N502" s="66" t="n">
        <v>0</v>
      </c>
      <c r="O502" s="66" t="n">
        <v>277.5</v>
      </c>
      <c r="P502" s="66" t="n">
        <v>5.6</v>
      </c>
      <c r="Q502" s="66" t="n">
        <v>13.828243007</v>
      </c>
      <c r="R502" s="66" t="n">
        <v>50.9988570030001</v>
      </c>
      <c r="S502" s="66">
        <f>IF(AND(E502&gt;=2,E502&lt;=6,OR(F502=6,F502=7,F502=8),O502&lt;=500),1,0)</f>
        <v/>
      </c>
      <c r="T502" s="178">
        <f>IF(G502=1,Sources!$F$24,IF(G502=2,Sources!$F$25,IF(G502=3,Sources!$F$26,0)))</f>
        <v/>
      </c>
      <c r="U502" s="178">
        <f>T502</f>
        <v/>
      </c>
      <c r="V502" s="66" t="inlineStr">
        <is>
          <t>S01 / S04 / S05</t>
        </is>
      </c>
    </row>
    <row r="503" ht="15" customHeight="1" s="94">
      <c r="A503" s="66" t="inlineStr">
        <is>
          <t>U03974</t>
        </is>
      </c>
      <c r="B503" s="66" t="inlineStr">
        <is>
          <t>O1690</t>
        </is>
      </c>
      <c r="C503" s="66" t="n">
        <v>2021</v>
      </c>
      <c r="D503" s="66" t="n">
        <v>8</v>
      </c>
      <c r="E503" s="66" t="n">
        <v>6</v>
      </c>
      <c r="F503" s="66" t="n">
        <v>15</v>
      </c>
      <c r="G503" s="66" t="n">
        <v>3</v>
      </c>
      <c r="H503" s="66" t="n">
        <v>2</v>
      </c>
      <c r="I503" s="66" t="n">
        <v>1</v>
      </c>
      <c r="J503" s="66" t="n">
        <v>0</v>
      </c>
      <c r="K503" s="66" t="n">
        <v>1</v>
      </c>
      <c r="L503" s="66" t="n">
        <v>0</v>
      </c>
      <c r="M503" s="66" t="n">
        <v>0</v>
      </c>
      <c r="N503" s="66" t="n">
        <v>0</v>
      </c>
      <c r="O503" s="66" t="n">
        <v>351.6</v>
      </c>
      <c r="P503" s="66" t="n">
        <v>22.7</v>
      </c>
      <c r="Q503" s="66" t="n">
        <v>12.376545143</v>
      </c>
      <c r="R503" s="66" t="n">
        <v>51.348392012</v>
      </c>
      <c r="S503" s="66">
        <f>IF(AND(E503&gt;=2,E503&lt;=6,OR(F503=6,F503=7,F503=8),O503&lt;=500),1,0)</f>
        <v/>
      </c>
      <c r="T503" s="178">
        <f>IF(G503=1,Sources!$F$24,IF(G503=2,Sources!$F$25,IF(G503=3,Sources!$F$26,0)))</f>
        <v/>
      </c>
      <c r="U503" s="178">
        <f>T503</f>
        <v/>
      </c>
      <c r="V503" s="66" t="inlineStr">
        <is>
          <t>S01 / S04 / S05</t>
        </is>
      </c>
    </row>
    <row r="504" ht="15" customHeight="1" s="94">
      <c r="A504" s="66" t="inlineStr">
        <is>
          <t>U03976</t>
        </is>
      </c>
      <c r="B504" s="66" t="inlineStr">
        <is>
          <t>O1763</t>
        </is>
      </c>
      <c r="C504" s="66" t="n">
        <v>2021</v>
      </c>
      <c r="D504" s="66" t="n">
        <v>9</v>
      </c>
      <c r="E504" s="66" t="n">
        <v>6</v>
      </c>
      <c r="F504" s="66" t="n">
        <v>8</v>
      </c>
      <c r="G504" s="66" t="n">
        <v>3</v>
      </c>
      <c r="H504" s="66" t="n">
        <v>6</v>
      </c>
      <c r="I504" s="66" t="n">
        <v>0</v>
      </c>
      <c r="J504" s="66" t="n">
        <v>1</v>
      </c>
      <c r="K504" s="66" t="n">
        <v>1</v>
      </c>
      <c r="L504" s="66" t="n">
        <v>0</v>
      </c>
      <c r="M504" s="66" t="n">
        <v>0</v>
      </c>
      <c r="N504" s="66" t="n">
        <v>0</v>
      </c>
      <c r="O504" s="66" t="n">
        <v>236.1</v>
      </c>
      <c r="P504" s="66" t="n">
        <v>0</v>
      </c>
      <c r="Q504" s="66" t="n">
        <v>12.4499864740001</v>
      </c>
      <c r="R504" s="66" t="n">
        <v>51.3455727700001</v>
      </c>
      <c r="S504" s="66">
        <f>IF(AND(E504&gt;=2,E504&lt;=6,OR(F504=6,F504=7,F504=8),O504&lt;=500),1,0)</f>
        <v/>
      </c>
      <c r="T504" s="178">
        <f>IF(G504=1,Sources!$F$24,IF(G504=2,Sources!$F$25,IF(G504=3,Sources!$F$26,0)))</f>
        <v/>
      </c>
      <c r="U504" s="178">
        <f>T504</f>
        <v/>
      </c>
      <c r="V504" s="66" t="inlineStr">
        <is>
          <t>S01 / S04 / S05</t>
        </is>
      </c>
    </row>
    <row r="505" ht="15" customHeight="1" s="94">
      <c r="A505" s="66" t="inlineStr">
        <is>
          <t>U03982</t>
        </is>
      </c>
      <c r="B505" s="66" t="inlineStr">
        <is>
          <t>O0723</t>
        </is>
      </c>
      <c r="C505" s="66" t="n">
        <v>2021</v>
      </c>
      <c r="D505" s="66" t="n">
        <v>9</v>
      </c>
      <c r="E505" s="66" t="n">
        <v>5</v>
      </c>
      <c r="F505" s="66" t="n">
        <v>15</v>
      </c>
      <c r="G505" s="66" t="n">
        <v>3</v>
      </c>
      <c r="H505" s="66" t="n">
        <v>3</v>
      </c>
      <c r="I505" s="66" t="n">
        <v>0</v>
      </c>
      <c r="J505" s="66" t="n">
        <v>1</v>
      </c>
      <c r="K505" s="66" t="n">
        <v>1</v>
      </c>
      <c r="L505" s="66" t="n">
        <v>0</v>
      </c>
      <c r="M505" s="66" t="n">
        <v>0</v>
      </c>
      <c r="N505" s="66" t="n">
        <v>0</v>
      </c>
      <c r="O505" s="66" t="n">
        <v>248</v>
      </c>
      <c r="P505" s="66" t="n">
        <v>5.1</v>
      </c>
      <c r="Q505" s="66" t="n">
        <v>13.783109912</v>
      </c>
      <c r="R505" s="66" t="n">
        <v>51.043463144</v>
      </c>
      <c r="S505" s="66">
        <f>IF(AND(E505&gt;=2,E505&lt;=6,OR(F505=6,F505=7,F505=8),O505&lt;=500),1,0)</f>
        <v/>
      </c>
      <c r="T505" s="178">
        <f>IF(G505=1,Sources!$F$24,IF(G505=2,Sources!$F$25,IF(G505=3,Sources!$F$26,0)))</f>
        <v/>
      </c>
      <c r="U505" s="178">
        <f>T505</f>
        <v/>
      </c>
      <c r="V505" s="66" t="inlineStr">
        <is>
          <t>S01 / S04 / S05</t>
        </is>
      </c>
    </row>
    <row r="506" ht="15" customHeight="1" s="94">
      <c r="A506" s="66" t="inlineStr">
        <is>
          <t>U03984</t>
        </is>
      </c>
      <c r="B506" s="66" t="inlineStr">
        <is>
          <t>O1751</t>
        </is>
      </c>
      <c r="C506" s="66" t="n">
        <v>2021</v>
      </c>
      <c r="D506" s="66" t="n">
        <v>9</v>
      </c>
      <c r="E506" s="66" t="n">
        <v>2</v>
      </c>
      <c r="F506" s="66" t="n">
        <v>8</v>
      </c>
      <c r="G506" s="66" t="n">
        <v>3</v>
      </c>
      <c r="H506" s="66" t="n">
        <v>2</v>
      </c>
      <c r="I506" s="66" t="n">
        <v>0</v>
      </c>
      <c r="J506" s="66" t="n">
        <v>1</v>
      </c>
      <c r="K506" s="66" t="n">
        <v>1</v>
      </c>
      <c r="L506" s="66" t="n">
        <v>0</v>
      </c>
      <c r="M506" s="66" t="n">
        <v>0</v>
      </c>
      <c r="N506" s="66" t="n">
        <v>0</v>
      </c>
      <c r="O506" s="66" t="n">
        <v>185.1</v>
      </c>
      <c r="P506" s="66" t="n">
        <v>8.4</v>
      </c>
      <c r="Q506" s="66" t="n">
        <v>12.373764705</v>
      </c>
      <c r="R506" s="66" t="n">
        <v>51.331156117</v>
      </c>
      <c r="S506" s="66">
        <f>IF(AND(E506&gt;=2,E506&lt;=6,OR(F506=6,F506=7,F506=8),O506&lt;=500),1,0)</f>
        <v/>
      </c>
      <c r="T506" s="178">
        <f>IF(G506=1,Sources!$F$24,IF(G506=2,Sources!$F$25,IF(G506=3,Sources!$F$26,0)))</f>
        <v/>
      </c>
      <c r="U506" s="178">
        <f>T506</f>
        <v/>
      </c>
      <c r="V506" s="66" t="inlineStr">
        <is>
          <t>S01 / S04 / S05</t>
        </is>
      </c>
    </row>
    <row r="507" ht="15" customHeight="1" s="94">
      <c r="A507" s="66" t="inlineStr">
        <is>
          <t>U03987</t>
        </is>
      </c>
      <c r="B507" s="66" t="inlineStr">
        <is>
          <t>O0861</t>
        </is>
      </c>
      <c r="C507" s="66" t="n">
        <v>2021</v>
      </c>
      <c r="D507" s="66" t="n">
        <v>8</v>
      </c>
      <c r="E507" s="66" t="n">
        <v>4</v>
      </c>
      <c r="F507" s="66" t="n">
        <v>8</v>
      </c>
      <c r="G507" s="66" t="n">
        <v>2</v>
      </c>
      <c r="H507" s="66" t="n">
        <v>3</v>
      </c>
      <c r="I507" s="66" t="n">
        <v>0</v>
      </c>
      <c r="J507" s="66" t="n">
        <v>1</v>
      </c>
      <c r="K507" s="66" t="n">
        <v>0</v>
      </c>
      <c r="L507" s="66" t="n">
        <v>0</v>
      </c>
      <c r="M507" s="66" t="n">
        <v>0</v>
      </c>
      <c r="N507" s="66" t="n">
        <v>1</v>
      </c>
      <c r="O507" s="66" t="n">
        <v>485.9</v>
      </c>
      <c r="P507" s="66" t="n">
        <v>7.7</v>
      </c>
      <c r="Q507" s="66" t="n">
        <v>13.7870274470001</v>
      </c>
      <c r="R507" s="66" t="n">
        <v>51.015761152</v>
      </c>
      <c r="S507" s="66">
        <f>IF(AND(E507&gt;=2,E507&lt;=6,OR(F507=6,F507=7,F507=8),O507&lt;=500),1,0)</f>
        <v/>
      </c>
      <c r="T507" s="178">
        <f>IF(G507=1,Sources!$F$24,IF(G507=2,Sources!$F$25,IF(G507=3,Sources!$F$26,0)))</f>
        <v/>
      </c>
      <c r="U507" s="178">
        <f>T507</f>
        <v/>
      </c>
      <c r="V507" s="66" t="inlineStr">
        <is>
          <t>S01 / S04 / S05</t>
        </is>
      </c>
    </row>
    <row r="508" ht="15" customHeight="1" s="94">
      <c r="A508" s="66" t="inlineStr">
        <is>
          <t>U04003</t>
        </is>
      </c>
      <c r="B508" s="66" t="inlineStr">
        <is>
          <t>O0926</t>
        </is>
      </c>
      <c r="C508" s="66" t="n">
        <v>2021</v>
      </c>
      <c r="D508" s="66" t="n">
        <v>9</v>
      </c>
      <c r="E508" s="66" t="n">
        <v>3</v>
      </c>
      <c r="F508" s="66" t="n">
        <v>15</v>
      </c>
      <c r="G508" s="66" t="n">
        <v>2</v>
      </c>
      <c r="H508" s="66" t="n">
        <v>1</v>
      </c>
      <c r="I508" s="66" t="n">
        <v>0</v>
      </c>
      <c r="J508" s="66" t="n">
        <v>1</v>
      </c>
      <c r="K508" s="66" t="n">
        <v>0</v>
      </c>
      <c r="L508" s="66" t="n">
        <v>0</v>
      </c>
      <c r="M508" s="66" t="n">
        <v>0</v>
      </c>
      <c r="N508" s="66" t="n">
        <v>0</v>
      </c>
      <c r="O508" s="66" t="n">
        <v>341.4</v>
      </c>
      <c r="P508" s="66" t="n">
        <v>3.4</v>
      </c>
      <c r="Q508" s="66" t="n">
        <v>13.8118201040001</v>
      </c>
      <c r="R508" s="66" t="n">
        <v>51.020260873</v>
      </c>
      <c r="S508" s="66">
        <f>IF(AND(E508&gt;=2,E508&lt;=6,OR(F508=6,F508=7,F508=8),O508&lt;=500),1,0)</f>
        <v/>
      </c>
      <c r="T508" s="178">
        <f>IF(G508=1,Sources!$F$24,IF(G508=2,Sources!$F$25,IF(G508=3,Sources!$F$26,0)))</f>
        <v/>
      </c>
      <c r="U508" s="178">
        <f>T508</f>
        <v/>
      </c>
      <c r="V508" s="66" t="inlineStr">
        <is>
          <t>S01 / S04 / S05</t>
        </is>
      </c>
    </row>
    <row r="509" ht="15" customHeight="1" s="94">
      <c r="A509" s="66" t="inlineStr">
        <is>
          <t>U04004</t>
        </is>
      </c>
      <c r="B509" s="66" t="inlineStr">
        <is>
          <t>O0746</t>
        </is>
      </c>
      <c r="C509" s="66" t="n">
        <v>2021</v>
      </c>
      <c r="D509" s="66" t="n">
        <v>9</v>
      </c>
      <c r="E509" s="66" t="n">
        <v>4</v>
      </c>
      <c r="F509" s="66" t="n">
        <v>13</v>
      </c>
      <c r="G509" s="66" t="n">
        <v>2</v>
      </c>
      <c r="H509" s="66" t="n">
        <v>2</v>
      </c>
      <c r="I509" s="66" t="n">
        <v>0</v>
      </c>
      <c r="J509" s="66" t="n">
        <v>1</v>
      </c>
      <c r="K509" s="66" t="n">
        <v>1</v>
      </c>
      <c r="L509" s="66" t="n">
        <v>0</v>
      </c>
      <c r="M509" s="66" t="n">
        <v>0</v>
      </c>
      <c r="N509" s="66" t="n">
        <v>0</v>
      </c>
      <c r="O509" s="66" t="n">
        <v>172.4</v>
      </c>
      <c r="P509" s="66" t="n">
        <v>17.1</v>
      </c>
      <c r="Q509" s="66" t="n">
        <v>13.77787097</v>
      </c>
      <c r="R509" s="66" t="n">
        <v>51.0539437900001</v>
      </c>
      <c r="S509" s="66">
        <f>IF(AND(E509&gt;=2,E509&lt;=6,OR(F509=6,F509=7,F509=8),O509&lt;=500),1,0)</f>
        <v/>
      </c>
      <c r="T509" s="178">
        <f>IF(G509=1,Sources!$F$24,IF(G509=2,Sources!$F$25,IF(G509=3,Sources!$F$26,0)))</f>
        <v/>
      </c>
      <c r="U509" s="178">
        <f>T509</f>
        <v/>
      </c>
      <c r="V509" s="66" t="inlineStr">
        <is>
          <t>S01 / S04 / S05</t>
        </is>
      </c>
    </row>
    <row r="510" ht="15" customHeight="1" s="94">
      <c r="A510" s="66" t="inlineStr">
        <is>
          <t>U04015</t>
        </is>
      </c>
      <c r="B510" s="66" t="inlineStr">
        <is>
          <t>O0720</t>
        </is>
      </c>
      <c r="C510" s="66" t="n">
        <v>2021</v>
      </c>
      <c r="D510" s="66" t="n">
        <v>7</v>
      </c>
      <c r="E510" s="66" t="n">
        <v>6</v>
      </c>
      <c r="F510" s="66" t="n">
        <v>19</v>
      </c>
      <c r="G510" s="66" t="n">
        <v>3</v>
      </c>
      <c r="H510" s="66" t="n">
        <v>6</v>
      </c>
      <c r="I510" s="66" t="n">
        <v>0</v>
      </c>
      <c r="J510" s="66" t="n">
        <v>0</v>
      </c>
      <c r="K510" s="66" t="n">
        <v>1</v>
      </c>
      <c r="L510" s="66" t="n">
        <v>0</v>
      </c>
      <c r="M510" s="66" t="n">
        <v>0</v>
      </c>
      <c r="N510" s="66" t="n">
        <v>1</v>
      </c>
      <c r="O510" s="66" t="n">
        <v>186.5</v>
      </c>
      <c r="P510" s="66" t="n">
        <v>5.5</v>
      </c>
      <c r="Q510" s="66" t="n">
        <v>13.7886838100001</v>
      </c>
      <c r="R510" s="66" t="n">
        <v>51.0432759680001</v>
      </c>
      <c r="S510" s="66">
        <f>IF(AND(E510&gt;=2,E510&lt;=6,OR(F510=6,F510=7,F510=8),O510&lt;=500),1,0)</f>
        <v/>
      </c>
      <c r="T510" s="178">
        <f>IF(G510=1,Sources!$F$24,IF(G510=2,Sources!$F$25,IF(G510=3,Sources!$F$26,0)))</f>
        <v/>
      </c>
      <c r="U510" s="178">
        <f>T510</f>
        <v/>
      </c>
      <c r="V510" s="66" t="inlineStr">
        <is>
          <t>S01 / S04 / S05</t>
        </is>
      </c>
    </row>
    <row r="511" ht="15" customHeight="1" s="94">
      <c r="A511" s="66" t="inlineStr">
        <is>
          <t>U04016</t>
        </is>
      </c>
      <c r="B511" s="66" t="inlineStr">
        <is>
          <t>O0790</t>
        </is>
      </c>
      <c r="C511" s="66" t="n">
        <v>2021</v>
      </c>
      <c r="D511" s="66" t="n">
        <v>8</v>
      </c>
      <c r="E511" s="66" t="n">
        <v>4</v>
      </c>
      <c r="F511" s="66" t="n">
        <v>8</v>
      </c>
      <c r="G511" s="66" t="n">
        <v>3</v>
      </c>
      <c r="H511" s="66" t="n">
        <v>1</v>
      </c>
      <c r="I511" s="66" t="n">
        <v>0</v>
      </c>
      <c r="J511" s="66" t="n">
        <v>1</v>
      </c>
      <c r="K511" s="66" t="n">
        <v>0</v>
      </c>
      <c r="L511" s="66" t="n">
        <v>0</v>
      </c>
      <c r="M511" s="66" t="n">
        <v>0</v>
      </c>
      <c r="N511" s="66" t="n">
        <v>0</v>
      </c>
      <c r="O511" s="66" t="n">
        <v>179.6</v>
      </c>
      <c r="P511" s="66" t="n">
        <v>7.3</v>
      </c>
      <c r="Q511" s="66" t="n">
        <v>13.7444032830001</v>
      </c>
      <c r="R511" s="66" t="n">
        <v>51.037222727</v>
      </c>
      <c r="S511" s="66">
        <f>IF(AND(E511&gt;=2,E511&lt;=6,OR(F511=6,F511=7,F511=8),O511&lt;=500),1,0)</f>
        <v/>
      </c>
      <c r="T511" s="178">
        <f>IF(G511=1,Sources!$F$24,IF(G511=2,Sources!$F$25,IF(G511=3,Sources!$F$26,0)))</f>
        <v/>
      </c>
      <c r="U511" s="178">
        <f>T511</f>
        <v/>
      </c>
      <c r="V511" s="66" t="inlineStr">
        <is>
          <t>S01 / S04 / S05</t>
        </is>
      </c>
    </row>
    <row r="512" ht="15" customHeight="1" s="94">
      <c r="A512" s="66" t="inlineStr">
        <is>
          <t>U04019</t>
        </is>
      </c>
      <c r="B512" s="66" t="inlineStr">
        <is>
          <t>O1556</t>
        </is>
      </c>
      <c r="C512" s="66" t="n">
        <v>2021</v>
      </c>
      <c r="D512" s="66" t="n">
        <v>8</v>
      </c>
      <c r="E512" s="66" t="n">
        <v>3</v>
      </c>
      <c r="F512" s="66" t="n">
        <v>12</v>
      </c>
      <c r="G512" s="66" t="n">
        <v>3</v>
      </c>
      <c r="H512" s="66" t="n">
        <v>3</v>
      </c>
      <c r="I512" s="66" t="n">
        <v>0</v>
      </c>
      <c r="J512" s="66" t="n">
        <v>1</v>
      </c>
      <c r="K512" s="66" t="n">
        <v>0</v>
      </c>
      <c r="L512" s="66" t="n">
        <v>0</v>
      </c>
      <c r="M512" s="66" t="n">
        <v>1</v>
      </c>
      <c r="N512" s="66" t="n">
        <v>0</v>
      </c>
      <c r="O512" s="66" t="n">
        <v>144.1</v>
      </c>
      <c r="P512" s="66" t="n">
        <v>20.1</v>
      </c>
      <c r="Q512" s="66" t="n">
        <v>12.3767885740001</v>
      </c>
      <c r="R512" s="66" t="n">
        <v>51.3206888680001</v>
      </c>
      <c r="S512" s="66">
        <f>IF(AND(E512&gt;=2,E512&lt;=6,OR(F512=6,F512=7,F512=8),O512&lt;=500),1,0)</f>
        <v/>
      </c>
      <c r="T512" s="178">
        <f>IF(G512=1,Sources!$F$24,IF(G512=2,Sources!$F$25,IF(G512=3,Sources!$F$26,0)))</f>
        <v/>
      </c>
      <c r="U512" s="178">
        <f>T512</f>
        <v/>
      </c>
      <c r="V512" s="66" t="inlineStr">
        <is>
          <t>S01 / S04 / S05</t>
        </is>
      </c>
    </row>
    <row r="513" ht="15" customHeight="1" s="94">
      <c r="A513" s="66" t="inlineStr">
        <is>
          <t>U04023</t>
        </is>
      </c>
      <c r="B513" s="66" t="inlineStr">
        <is>
          <t>O0395</t>
        </is>
      </c>
      <c r="C513" s="66" t="n">
        <v>2021</v>
      </c>
      <c r="D513" s="66" t="n">
        <v>9</v>
      </c>
      <c r="E513" s="66" t="n">
        <v>3</v>
      </c>
      <c r="F513" s="66" t="n">
        <v>7</v>
      </c>
      <c r="G513" s="66" t="n">
        <v>3</v>
      </c>
      <c r="H513" s="66" t="n">
        <v>3</v>
      </c>
      <c r="I513" s="66" t="n">
        <v>0</v>
      </c>
      <c r="J513" s="66" t="n">
        <v>1</v>
      </c>
      <c r="K513" s="66" t="n">
        <v>0</v>
      </c>
      <c r="L513" s="66" t="n">
        <v>0</v>
      </c>
      <c r="M513" s="66" t="n">
        <v>0</v>
      </c>
      <c r="N513" s="66" t="n">
        <v>1</v>
      </c>
      <c r="O513" s="66" t="n">
        <v>144.2</v>
      </c>
      <c r="P513" s="66" t="n">
        <v>8.5</v>
      </c>
      <c r="Q513" s="66" t="n">
        <v>13.7149164680001</v>
      </c>
      <c r="R513" s="66" t="n">
        <v>51.0515683740001</v>
      </c>
      <c r="S513" s="66">
        <f>IF(AND(E513&gt;=2,E513&lt;=6,OR(F513=6,F513=7,F513=8),O513&lt;=500),1,0)</f>
        <v/>
      </c>
      <c r="T513" s="178">
        <f>IF(G513=1,Sources!$F$24,IF(G513=2,Sources!$F$25,IF(G513=3,Sources!$F$26,0)))</f>
        <v/>
      </c>
      <c r="U513" s="178">
        <f>T513</f>
        <v/>
      </c>
      <c r="V513" s="66" t="inlineStr">
        <is>
          <t>S01 / S04 / S05</t>
        </is>
      </c>
    </row>
    <row r="514" ht="15" customHeight="1" s="94">
      <c r="A514" s="66" t="inlineStr">
        <is>
          <t>U04036</t>
        </is>
      </c>
      <c r="B514" s="66" t="inlineStr">
        <is>
          <t>O0570</t>
        </is>
      </c>
      <c r="C514" s="66" t="n">
        <v>2021</v>
      </c>
      <c r="D514" s="66" t="n">
        <v>9</v>
      </c>
      <c r="E514" s="66" t="n">
        <v>5</v>
      </c>
      <c r="F514" s="66" t="n">
        <v>18</v>
      </c>
      <c r="G514" s="66" t="n">
        <v>3</v>
      </c>
      <c r="H514" s="66" t="n">
        <v>3</v>
      </c>
      <c r="I514" s="66" t="n">
        <v>0</v>
      </c>
      <c r="J514" s="66" t="n">
        <v>1</v>
      </c>
      <c r="K514" s="66" t="n">
        <v>1</v>
      </c>
      <c r="L514" s="66" t="n">
        <v>0</v>
      </c>
      <c r="M514" s="66" t="n">
        <v>0</v>
      </c>
      <c r="N514" s="66" t="n">
        <v>0</v>
      </c>
      <c r="O514" s="66" t="n">
        <v>258.2</v>
      </c>
      <c r="P514" s="66" t="n">
        <v>10.3</v>
      </c>
      <c r="Q514" s="66" t="n">
        <v>13.8222759560001</v>
      </c>
      <c r="R514" s="66" t="n">
        <v>50.9977876180001</v>
      </c>
      <c r="S514" s="66">
        <f>IF(AND(E514&gt;=2,E514&lt;=6,OR(F514=6,F514=7,F514=8),O514&lt;=500),1,0)</f>
        <v/>
      </c>
      <c r="T514" s="178">
        <f>IF(G514=1,Sources!$F$24,IF(G514=2,Sources!$F$25,IF(G514=3,Sources!$F$26,0)))</f>
        <v/>
      </c>
      <c r="U514" s="178">
        <f>T514</f>
        <v/>
      </c>
      <c r="V514" s="66" t="inlineStr">
        <is>
          <t>S01 / S04 / S05</t>
        </is>
      </c>
    </row>
    <row r="515" ht="15" customHeight="1" s="94">
      <c r="A515" s="66" t="inlineStr">
        <is>
          <t>U04067</t>
        </is>
      </c>
      <c r="B515" s="66" t="inlineStr">
        <is>
          <t>O1142</t>
        </is>
      </c>
      <c r="C515" s="66" t="n">
        <v>2021</v>
      </c>
      <c r="D515" s="66" t="n">
        <v>9</v>
      </c>
      <c r="E515" s="66" t="n">
        <v>5</v>
      </c>
      <c r="F515" s="66" t="n">
        <v>7</v>
      </c>
      <c r="G515" s="66" t="n">
        <v>3</v>
      </c>
      <c r="H515" s="66" t="n">
        <v>3</v>
      </c>
      <c r="I515" s="66" t="n">
        <v>0</v>
      </c>
      <c r="J515" s="66" t="n">
        <v>1</v>
      </c>
      <c r="K515" s="66" t="n">
        <v>1</v>
      </c>
      <c r="L515" s="66" t="n">
        <v>0</v>
      </c>
      <c r="M515" s="66" t="n">
        <v>0</v>
      </c>
      <c r="N515" s="66" t="n">
        <v>0</v>
      </c>
      <c r="O515" s="66" t="n">
        <v>362.6</v>
      </c>
      <c r="P515" s="66" t="n">
        <v>0</v>
      </c>
      <c r="Q515" s="66" t="n">
        <v>14.9812103580001</v>
      </c>
      <c r="R515" s="66" t="n">
        <v>51.145618692</v>
      </c>
      <c r="S515" s="66">
        <f>IF(AND(E515&gt;=2,E515&lt;=6,OR(F515=6,F515=7,F515=8),O515&lt;=500),1,0)</f>
        <v/>
      </c>
      <c r="T515" s="178">
        <f>IF(G515=1,Sources!$F$24,IF(G515=2,Sources!$F$25,IF(G515=3,Sources!$F$26,0)))</f>
        <v/>
      </c>
      <c r="U515" s="178">
        <f>T515</f>
        <v/>
      </c>
      <c r="V515" s="66" t="inlineStr">
        <is>
          <t>S01 / S04 / S05</t>
        </is>
      </c>
    </row>
    <row r="516" ht="15" customHeight="1" s="94">
      <c r="A516" s="66" t="inlineStr">
        <is>
          <t>U04085</t>
        </is>
      </c>
      <c r="B516" s="66" t="inlineStr">
        <is>
          <t>O0802</t>
        </is>
      </c>
      <c r="C516" s="66" t="n">
        <v>2021</v>
      </c>
      <c r="D516" s="66" t="n">
        <v>7</v>
      </c>
      <c r="E516" s="66" t="n">
        <v>7</v>
      </c>
      <c r="F516" s="66" t="n">
        <v>16</v>
      </c>
      <c r="G516" s="66" t="n">
        <v>3</v>
      </c>
      <c r="H516" s="66" t="n">
        <v>3</v>
      </c>
      <c r="I516" s="66" t="n">
        <v>0</v>
      </c>
      <c r="J516" s="66" t="n">
        <v>1</v>
      </c>
      <c r="K516" s="66" t="n">
        <v>1</v>
      </c>
      <c r="L516" s="66" t="n">
        <v>0</v>
      </c>
      <c r="M516" s="66" t="n">
        <v>0</v>
      </c>
      <c r="N516" s="66" t="n">
        <v>0</v>
      </c>
      <c r="O516" s="66" t="n">
        <v>185.3</v>
      </c>
      <c r="P516" s="66" t="n">
        <v>1.7</v>
      </c>
      <c r="Q516" s="66" t="n">
        <v>13.6889447</v>
      </c>
      <c r="R516" s="66" t="n">
        <v>51.0579596860001</v>
      </c>
      <c r="S516" s="66">
        <f>IF(AND(E516&gt;=2,E516&lt;=6,OR(F516=6,F516=7,F516=8),O516&lt;=500),1,0)</f>
        <v/>
      </c>
      <c r="T516" s="178">
        <f>IF(G516=1,Sources!$F$24,IF(G516=2,Sources!$F$25,IF(G516=3,Sources!$F$26,0)))</f>
        <v/>
      </c>
      <c r="U516" s="178">
        <f>T516</f>
        <v/>
      </c>
      <c r="V516" s="66" t="inlineStr">
        <is>
          <t>S01 / S04 / S05</t>
        </is>
      </c>
    </row>
    <row r="517" ht="15" customHeight="1" s="94">
      <c r="A517" s="66" t="inlineStr">
        <is>
          <t>U04091</t>
        </is>
      </c>
      <c r="B517" s="66" t="inlineStr">
        <is>
          <t>O0723</t>
        </is>
      </c>
      <c r="C517" s="66" t="n">
        <v>2021</v>
      </c>
      <c r="D517" s="66" t="n">
        <v>9</v>
      </c>
      <c r="E517" s="66" t="n">
        <v>6</v>
      </c>
      <c r="F517" s="66" t="n">
        <v>15</v>
      </c>
      <c r="G517" s="66" t="n">
        <v>3</v>
      </c>
      <c r="H517" s="66" t="n">
        <v>3</v>
      </c>
      <c r="I517" s="66" t="n">
        <v>0</v>
      </c>
      <c r="J517" s="66" t="n">
        <v>1</v>
      </c>
      <c r="K517" s="66" t="n">
        <v>1</v>
      </c>
      <c r="L517" s="66" t="n">
        <v>0</v>
      </c>
      <c r="M517" s="66" t="n">
        <v>0</v>
      </c>
      <c r="N517" s="66" t="n">
        <v>0</v>
      </c>
      <c r="O517" s="66" t="n">
        <v>263.1</v>
      </c>
      <c r="P517" s="66" t="n">
        <v>14.9</v>
      </c>
      <c r="Q517" s="66" t="n">
        <v>13.7829044540001</v>
      </c>
      <c r="R517" s="66" t="n">
        <v>51.0435113140001</v>
      </c>
      <c r="S517" s="66">
        <f>IF(AND(E517&gt;=2,E517&lt;=6,OR(F517=6,F517=7,F517=8),O517&lt;=500),1,0)</f>
        <v/>
      </c>
      <c r="T517" s="178">
        <f>IF(G517=1,Sources!$F$24,IF(G517=2,Sources!$F$25,IF(G517=3,Sources!$F$26,0)))</f>
        <v/>
      </c>
      <c r="U517" s="178">
        <f>T517</f>
        <v/>
      </c>
      <c r="V517" s="66" t="inlineStr">
        <is>
          <t>S01 / S04 / S05</t>
        </is>
      </c>
    </row>
    <row r="518" ht="15" customHeight="1" s="94">
      <c r="A518" s="66" t="inlineStr">
        <is>
          <t>U04101</t>
        </is>
      </c>
      <c r="B518" s="66" t="inlineStr">
        <is>
          <t>O1556</t>
        </is>
      </c>
      <c r="C518" s="66" t="n">
        <v>2021</v>
      </c>
      <c r="D518" s="66" t="n">
        <v>9</v>
      </c>
      <c r="E518" s="66" t="n">
        <v>4</v>
      </c>
      <c r="F518" s="66" t="n">
        <v>16</v>
      </c>
      <c r="G518" s="66" t="n">
        <v>3</v>
      </c>
      <c r="H518" s="66" t="n">
        <v>3</v>
      </c>
      <c r="I518" s="66" t="n">
        <v>0</v>
      </c>
      <c r="J518" s="66" t="n">
        <v>0</v>
      </c>
      <c r="K518" s="66" t="n">
        <v>1</v>
      </c>
      <c r="L518" s="66" t="n">
        <v>0</v>
      </c>
      <c r="M518" s="66" t="n">
        <v>0</v>
      </c>
      <c r="N518" s="66" t="n">
        <v>1</v>
      </c>
      <c r="O518" s="66" t="n">
        <v>143.9</v>
      </c>
      <c r="P518" s="66" t="n">
        <v>19.8</v>
      </c>
      <c r="Q518" s="66" t="n">
        <v>12.376802341</v>
      </c>
      <c r="R518" s="66" t="n">
        <v>51.3206886500001</v>
      </c>
      <c r="S518" s="66">
        <f>IF(AND(E518&gt;=2,E518&lt;=6,OR(F518=6,F518=7,F518=8),O518&lt;=500),1,0)</f>
        <v/>
      </c>
      <c r="T518" s="178">
        <f>IF(G518=1,Sources!$F$24,IF(G518=2,Sources!$F$25,IF(G518=3,Sources!$F$26,0)))</f>
        <v/>
      </c>
      <c r="U518" s="178">
        <f>T518</f>
        <v/>
      </c>
      <c r="V518" s="66" t="inlineStr">
        <is>
          <t>S01 / S04 / S05</t>
        </is>
      </c>
    </row>
    <row r="519" ht="15" customHeight="1" s="94">
      <c r="A519" s="66" t="inlineStr">
        <is>
          <t>U04102</t>
        </is>
      </c>
      <c r="B519" s="66" t="inlineStr">
        <is>
          <t>O0971</t>
        </is>
      </c>
      <c r="C519" s="66" t="n">
        <v>2021</v>
      </c>
      <c r="D519" s="66" t="n">
        <v>8</v>
      </c>
      <c r="E519" s="66" t="n">
        <v>6</v>
      </c>
      <c r="F519" s="66" t="n">
        <v>16</v>
      </c>
      <c r="G519" s="66" t="n">
        <v>3</v>
      </c>
      <c r="H519" s="66" t="n">
        <v>2</v>
      </c>
      <c r="I519" s="66" t="n">
        <v>0</v>
      </c>
      <c r="J519" s="66" t="n">
        <v>1</v>
      </c>
      <c r="K519" s="66" t="n">
        <v>1</v>
      </c>
      <c r="L519" s="66" t="n">
        <v>0</v>
      </c>
      <c r="M519" s="66" t="n">
        <v>0</v>
      </c>
      <c r="N519" s="66" t="n">
        <v>0</v>
      </c>
      <c r="O519" s="66" t="n">
        <v>447.8</v>
      </c>
      <c r="P519" s="66" t="n">
        <v>2.9</v>
      </c>
      <c r="Q519" s="66" t="n">
        <v>13.702274699</v>
      </c>
      <c r="R519" s="66" t="n">
        <v>51.04586327</v>
      </c>
      <c r="S519" s="66">
        <f>IF(AND(E519&gt;=2,E519&lt;=6,OR(F519=6,F519=7,F519=8),O519&lt;=500),1,0)</f>
        <v/>
      </c>
      <c r="T519" s="178">
        <f>IF(G519=1,Sources!$F$24,IF(G519=2,Sources!$F$25,IF(G519=3,Sources!$F$26,0)))</f>
        <v/>
      </c>
      <c r="U519" s="178">
        <f>T519</f>
        <v/>
      </c>
      <c r="V519" s="66" t="inlineStr">
        <is>
          <t>S01 / S04 / S05</t>
        </is>
      </c>
    </row>
    <row r="520" ht="15" customHeight="1" s="94">
      <c r="A520" s="66" t="inlineStr">
        <is>
          <t>U04103</t>
        </is>
      </c>
      <c r="B520" s="66" t="inlineStr">
        <is>
          <t>O1452</t>
        </is>
      </c>
      <c r="C520" s="66" t="n">
        <v>2021</v>
      </c>
      <c r="D520" s="66" t="n">
        <v>9</v>
      </c>
      <c r="E520" s="66" t="n">
        <v>3</v>
      </c>
      <c r="F520" s="66" t="n">
        <v>16</v>
      </c>
      <c r="G520" s="66" t="n">
        <v>3</v>
      </c>
      <c r="H520" s="66" t="n">
        <v>2</v>
      </c>
      <c r="I520" s="66" t="n">
        <v>0</v>
      </c>
      <c r="J520" s="66" t="n">
        <v>1</v>
      </c>
      <c r="K520" s="66" t="n">
        <v>1</v>
      </c>
      <c r="L520" s="66" t="n">
        <v>0</v>
      </c>
      <c r="M520" s="66" t="n">
        <v>0</v>
      </c>
      <c r="N520" s="66" t="n">
        <v>0</v>
      </c>
      <c r="O520" s="66" t="n">
        <v>352.3</v>
      </c>
      <c r="P520" s="66" t="n">
        <v>3.7</v>
      </c>
      <c r="Q520" s="66" t="n">
        <v>12.345689001</v>
      </c>
      <c r="R520" s="66" t="n">
        <v>51.3300322010001</v>
      </c>
      <c r="S520" s="66">
        <f>IF(AND(E520&gt;=2,E520&lt;=6,OR(F520=6,F520=7,F520=8),O520&lt;=500),1,0)</f>
        <v/>
      </c>
      <c r="T520" s="178">
        <f>IF(G520=1,Sources!$F$24,IF(G520=2,Sources!$F$25,IF(G520=3,Sources!$F$26,0)))</f>
        <v/>
      </c>
      <c r="U520" s="178">
        <f>T520</f>
        <v/>
      </c>
      <c r="V520" s="66" t="inlineStr">
        <is>
          <t>S01 / S04 / S05</t>
        </is>
      </c>
    </row>
    <row r="521" ht="15" customHeight="1" s="94">
      <c r="A521" s="66" t="inlineStr">
        <is>
          <t>U04114</t>
        </is>
      </c>
      <c r="B521" s="66" t="inlineStr">
        <is>
          <t>O0824</t>
        </is>
      </c>
      <c r="C521" s="66" t="n">
        <v>2021</v>
      </c>
      <c r="D521" s="66" t="n">
        <v>9</v>
      </c>
      <c r="E521" s="66" t="n">
        <v>2</v>
      </c>
      <c r="F521" s="66" t="n">
        <v>10</v>
      </c>
      <c r="G521" s="66" t="n">
        <v>2</v>
      </c>
      <c r="H521" s="66" t="n">
        <v>2</v>
      </c>
      <c r="I521" s="66" t="n">
        <v>0</v>
      </c>
      <c r="J521" s="66" t="n">
        <v>1</v>
      </c>
      <c r="K521" s="66" t="n">
        <v>1</v>
      </c>
      <c r="L521" s="66" t="n">
        <v>0</v>
      </c>
      <c r="M521" s="66" t="n">
        <v>0</v>
      </c>
      <c r="N521" s="66" t="n">
        <v>0</v>
      </c>
      <c r="O521" s="66" t="n">
        <v>249.5</v>
      </c>
      <c r="P521" s="66" t="n">
        <v>18.4</v>
      </c>
      <c r="Q521" s="66" t="n">
        <v>13.8092227620001</v>
      </c>
      <c r="R521" s="66" t="n">
        <v>51.047381715</v>
      </c>
      <c r="S521" s="66">
        <f>IF(AND(E521&gt;=2,E521&lt;=6,OR(F521=6,F521=7,F521=8),O521&lt;=500),1,0)</f>
        <v/>
      </c>
      <c r="T521" s="178">
        <f>IF(G521=1,Sources!$F$24,IF(G521=2,Sources!$F$25,IF(G521=3,Sources!$F$26,0)))</f>
        <v/>
      </c>
      <c r="U521" s="178">
        <f>T521</f>
        <v/>
      </c>
      <c r="V521" s="66" t="inlineStr">
        <is>
          <t>S01 / S04 / S05</t>
        </is>
      </c>
    </row>
    <row r="522" ht="15" customHeight="1" s="94">
      <c r="A522" s="66" t="inlineStr">
        <is>
          <t>U04115</t>
        </is>
      </c>
      <c r="B522" s="66" t="inlineStr">
        <is>
          <t>O1565</t>
        </is>
      </c>
      <c r="C522" s="66" t="n">
        <v>2021</v>
      </c>
      <c r="D522" s="66" t="n">
        <v>8</v>
      </c>
      <c r="E522" s="66" t="n">
        <v>4</v>
      </c>
      <c r="F522" s="66" t="n">
        <v>16</v>
      </c>
      <c r="G522" s="66" t="n">
        <v>3</v>
      </c>
      <c r="H522" s="66" t="n">
        <v>2</v>
      </c>
      <c r="I522" s="66" t="n">
        <v>0</v>
      </c>
      <c r="J522" s="66" t="n">
        <v>0</v>
      </c>
      <c r="K522" s="66" t="n">
        <v>1</v>
      </c>
      <c r="L522" s="66" t="n">
        <v>1</v>
      </c>
      <c r="M522" s="66" t="n">
        <v>0</v>
      </c>
      <c r="N522" s="66" t="n">
        <v>0</v>
      </c>
      <c r="O522" s="66" t="n">
        <v>123.7</v>
      </c>
      <c r="P522" s="66" t="n">
        <v>22.8</v>
      </c>
      <c r="Q522" s="66" t="n">
        <v>12.3736226070001</v>
      </c>
      <c r="R522" s="66" t="n">
        <v>51.3205775130001</v>
      </c>
      <c r="S522" s="66">
        <f>IF(AND(E522&gt;=2,E522&lt;=6,OR(F522=6,F522=7,F522=8),O522&lt;=500),1,0)</f>
        <v/>
      </c>
      <c r="T522" s="178">
        <f>IF(G522=1,Sources!$F$24,IF(G522=2,Sources!$F$25,IF(G522=3,Sources!$F$26,0)))</f>
        <v/>
      </c>
      <c r="U522" s="178">
        <f>T522</f>
        <v/>
      </c>
      <c r="V522" s="66" t="inlineStr">
        <is>
          <t>S01 / S04 / S05</t>
        </is>
      </c>
    </row>
    <row r="523" ht="15" customHeight="1" s="94">
      <c r="A523" s="66" t="inlineStr">
        <is>
          <t>U04139</t>
        </is>
      </c>
      <c r="B523" s="66" t="inlineStr">
        <is>
          <t>O1844</t>
        </is>
      </c>
      <c r="C523" s="66" t="n">
        <v>2021</v>
      </c>
      <c r="D523" s="66" t="n">
        <v>8</v>
      </c>
      <c r="E523" s="66" t="n">
        <v>6</v>
      </c>
      <c r="F523" s="66" t="n">
        <v>22</v>
      </c>
      <c r="G523" s="66" t="n">
        <v>2</v>
      </c>
      <c r="H523" s="66" t="n">
        <v>4</v>
      </c>
      <c r="I523" s="66" t="n">
        <v>1</v>
      </c>
      <c r="J523" s="66" t="n">
        <v>0</v>
      </c>
      <c r="K523" s="66" t="n">
        <v>1</v>
      </c>
      <c r="L523" s="66" t="n">
        <v>0</v>
      </c>
      <c r="M523" s="66" t="n">
        <v>0</v>
      </c>
      <c r="N523" s="66" t="n">
        <v>0</v>
      </c>
      <c r="O523" s="66" t="n">
        <v>139</v>
      </c>
      <c r="P523" s="66" t="n">
        <v>7.9</v>
      </c>
      <c r="Q523" s="66" t="n">
        <v>12.3273527540001</v>
      </c>
      <c r="R523" s="66" t="n">
        <v>51.325508379</v>
      </c>
      <c r="S523" s="66">
        <f>IF(AND(E523&gt;=2,E523&lt;=6,OR(F523=6,F523=7,F523=8),O523&lt;=500),1,0)</f>
        <v/>
      </c>
      <c r="T523" s="178">
        <f>IF(G523=1,Sources!$F$24,IF(G523=2,Sources!$F$25,IF(G523=3,Sources!$F$26,0)))</f>
        <v/>
      </c>
      <c r="U523" s="178">
        <f>T523</f>
        <v/>
      </c>
      <c r="V523" s="66" t="inlineStr">
        <is>
          <t>S01 / S04 / S05</t>
        </is>
      </c>
    </row>
    <row r="524" ht="15" customHeight="1" s="94">
      <c r="A524" s="66" t="inlineStr">
        <is>
          <t>U04145</t>
        </is>
      </c>
      <c r="B524" s="66" t="inlineStr">
        <is>
          <t>O0155</t>
        </is>
      </c>
      <c r="C524" s="66" t="n">
        <v>2021</v>
      </c>
      <c r="D524" s="66" t="n">
        <v>9</v>
      </c>
      <c r="E524" s="66" t="n">
        <v>4</v>
      </c>
      <c r="F524" s="66" t="n">
        <v>6</v>
      </c>
      <c r="G524" s="66" t="n">
        <v>3</v>
      </c>
      <c r="H524" s="66" t="n">
        <v>2</v>
      </c>
      <c r="I524" s="66" t="n">
        <v>0</v>
      </c>
      <c r="J524" s="66" t="n">
        <v>1</v>
      </c>
      <c r="K524" s="66" t="n">
        <v>1</v>
      </c>
      <c r="L524" s="66" t="n">
        <v>0</v>
      </c>
      <c r="M524" s="66" t="n">
        <v>0</v>
      </c>
      <c r="N524" s="66" t="n">
        <v>0</v>
      </c>
      <c r="O524" s="66" t="n">
        <v>98</v>
      </c>
      <c r="P524" s="66" t="n">
        <v>1.1</v>
      </c>
      <c r="Q524" s="66" t="n">
        <v>12.9256717010001</v>
      </c>
      <c r="R524" s="66" t="n">
        <v>50.823331583</v>
      </c>
      <c r="S524" s="66">
        <f>IF(AND(E524&gt;=2,E524&lt;=6,OR(F524=6,F524=7,F524=8),O524&lt;=500),1,0)</f>
        <v/>
      </c>
      <c r="T524" s="178">
        <f>IF(G524=1,Sources!$F$24,IF(G524=2,Sources!$F$25,IF(G524=3,Sources!$F$26,0)))</f>
        <v/>
      </c>
      <c r="U524" s="178">
        <f>T524</f>
        <v/>
      </c>
      <c r="V524" s="66" t="inlineStr">
        <is>
          <t>S01 / S04 / S05</t>
        </is>
      </c>
    </row>
    <row r="525" ht="15" customHeight="1" s="94">
      <c r="A525" s="66" t="inlineStr">
        <is>
          <t>U04151</t>
        </is>
      </c>
      <c r="B525" s="66" t="inlineStr">
        <is>
          <t>O1541</t>
        </is>
      </c>
      <c r="C525" s="66" t="n">
        <v>2021</v>
      </c>
      <c r="D525" s="66" t="n">
        <v>9</v>
      </c>
      <c r="E525" s="66" t="n">
        <v>4</v>
      </c>
      <c r="F525" s="66" t="n">
        <v>11</v>
      </c>
      <c r="G525" s="66" t="n">
        <v>3</v>
      </c>
      <c r="H525" s="66" t="n">
        <v>3</v>
      </c>
      <c r="I525" s="66" t="n">
        <v>0</v>
      </c>
      <c r="J525" s="66" t="n">
        <v>0</v>
      </c>
      <c r="K525" s="66" t="n">
        <v>1</v>
      </c>
      <c r="L525" s="66" t="n">
        <v>0</v>
      </c>
      <c r="M525" s="66" t="n">
        <v>0</v>
      </c>
      <c r="N525" s="66" t="n">
        <v>0</v>
      </c>
      <c r="O525" s="66" t="n">
        <v>389.9</v>
      </c>
      <c r="P525" s="66" t="n">
        <v>8.800000000000001</v>
      </c>
      <c r="Q525" s="66" t="n">
        <v>12.382056886</v>
      </c>
      <c r="R525" s="66" t="n">
        <v>51.3388300290001</v>
      </c>
      <c r="S525" s="66">
        <f>IF(AND(E525&gt;=2,E525&lt;=6,OR(F525=6,F525=7,F525=8),O525&lt;=500),1,0)</f>
        <v/>
      </c>
      <c r="T525" s="178">
        <f>IF(G525=1,Sources!$F$24,IF(G525=2,Sources!$F$25,IF(G525=3,Sources!$F$26,0)))</f>
        <v/>
      </c>
      <c r="U525" s="178">
        <f>T525</f>
        <v/>
      </c>
      <c r="V525" s="66" t="inlineStr">
        <is>
          <t>S01 / S04 / S05</t>
        </is>
      </c>
    </row>
    <row r="526" ht="15" customHeight="1" s="94">
      <c r="A526" s="66" t="inlineStr">
        <is>
          <t>U04176</t>
        </is>
      </c>
      <c r="B526" s="66" t="inlineStr">
        <is>
          <t>O1352</t>
        </is>
      </c>
      <c r="C526" s="66" t="n">
        <v>2021</v>
      </c>
      <c r="D526" s="66" t="n">
        <v>9</v>
      </c>
      <c r="E526" s="66" t="n">
        <v>5</v>
      </c>
      <c r="F526" s="66" t="n">
        <v>9</v>
      </c>
      <c r="G526" s="66" t="n">
        <v>3</v>
      </c>
      <c r="H526" s="66" t="n">
        <v>3</v>
      </c>
      <c r="I526" s="66" t="n">
        <v>0</v>
      </c>
      <c r="J526" s="66" t="n">
        <v>1</v>
      </c>
      <c r="K526" s="66" t="n">
        <v>1</v>
      </c>
      <c r="L526" s="66" t="n">
        <v>0</v>
      </c>
      <c r="M526" s="66" t="n">
        <v>0</v>
      </c>
      <c r="N526" s="66" t="n">
        <v>0</v>
      </c>
      <c r="O526" s="66" t="n">
        <v>228.9</v>
      </c>
      <c r="P526" s="66" t="n">
        <v>9.1</v>
      </c>
      <c r="Q526" s="66" t="n">
        <v>12.370858616</v>
      </c>
      <c r="R526" s="66" t="n">
        <v>51.3350231900001</v>
      </c>
      <c r="S526" s="66">
        <f>IF(AND(E526&gt;=2,E526&lt;=6,OR(F526=6,F526=7,F526=8),O526&lt;=500),1,0)</f>
        <v/>
      </c>
      <c r="T526" s="178">
        <f>IF(G526=1,Sources!$F$24,IF(G526=2,Sources!$F$25,IF(G526=3,Sources!$F$26,0)))</f>
        <v/>
      </c>
      <c r="U526" s="178">
        <f>T526</f>
        <v/>
      </c>
      <c r="V526" s="66" t="inlineStr">
        <is>
          <t>S01 / S04 / S05</t>
        </is>
      </c>
    </row>
    <row r="527" ht="15" customHeight="1" s="94">
      <c r="A527" s="66" t="inlineStr">
        <is>
          <t>U04193</t>
        </is>
      </c>
      <c r="B527" s="66" t="inlineStr">
        <is>
          <t>O1542</t>
        </is>
      </c>
      <c r="C527" s="66" t="n">
        <v>2021</v>
      </c>
      <c r="D527" s="66" t="n">
        <v>9</v>
      </c>
      <c r="E527" s="66" t="n">
        <v>4</v>
      </c>
      <c r="F527" s="66" t="n">
        <v>5</v>
      </c>
      <c r="G527" s="66" t="n">
        <v>3</v>
      </c>
      <c r="H527" s="66" t="n">
        <v>7</v>
      </c>
      <c r="I527" s="66" t="n">
        <v>0</v>
      </c>
      <c r="J527" s="66" t="n">
        <v>1</v>
      </c>
      <c r="K527" s="66" t="n">
        <v>0</v>
      </c>
      <c r="L527" s="66" t="n">
        <v>0</v>
      </c>
      <c r="M527" s="66" t="n">
        <v>0</v>
      </c>
      <c r="N527" s="66" t="n">
        <v>0</v>
      </c>
      <c r="O527" s="66" t="n">
        <v>243.3</v>
      </c>
      <c r="P527" s="66" t="n">
        <v>6.7</v>
      </c>
      <c r="Q527" s="66" t="n">
        <v>12.385151267</v>
      </c>
      <c r="R527" s="66" t="n">
        <v>51.338088129</v>
      </c>
      <c r="S527" s="66">
        <f>IF(AND(E527&gt;=2,E527&lt;=6,OR(F527=6,F527=7,F527=8),O527&lt;=500),1,0)</f>
        <v/>
      </c>
      <c r="T527" s="178">
        <f>IF(G527=1,Sources!$F$24,IF(G527=2,Sources!$F$25,IF(G527=3,Sources!$F$26,0)))</f>
        <v/>
      </c>
      <c r="U527" s="178">
        <f>T527</f>
        <v/>
      </c>
      <c r="V527" s="66" t="inlineStr">
        <is>
          <t>S01 / S04 / S05</t>
        </is>
      </c>
    </row>
    <row r="528" ht="15" customHeight="1" s="94">
      <c r="A528" s="66" t="inlineStr">
        <is>
          <t>U04194</t>
        </is>
      </c>
      <c r="B528" s="66" t="inlineStr">
        <is>
          <t>O0766</t>
        </is>
      </c>
      <c r="C528" s="66" t="n">
        <v>2021</v>
      </c>
      <c r="D528" s="66" t="n">
        <v>9</v>
      </c>
      <c r="E528" s="66" t="n">
        <v>4</v>
      </c>
      <c r="F528" s="66" t="n">
        <v>8</v>
      </c>
      <c r="G528" s="66" t="n">
        <v>3</v>
      </c>
      <c r="H528" s="66" t="n">
        <v>3</v>
      </c>
      <c r="I528" s="66" t="n">
        <v>0</v>
      </c>
      <c r="J528" s="66" t="n">
        <v>1</v>
      </c>
      <c r="K528" s="66" t="n">
        <v>1</v>
      </c>
      <c r="L528" s="66" t="n">
        <v>0</v>
      </c>
      <c r="M528" s="66" t="n">
        <v>0</v>
      </c>
      <c r="N528" s="66" t="n">
        <v>0</v>
      </c>
      <c r="O528" s="66" t="n">
        <v>153</v>
      </c>
      <c r="P528" s="66" t="n">
        <v>2.9</v>
      </c>
      <c r="Q528" s="66" t="n">
        <v>13.758716394</v>
      </c>
      <c r="R528" s="66" t="n">
        <v>51.0495179500001</v>
      </c>
      <c r="S528" s="66">
        <f>IF(AND(E528&gt;=2,E528&lt;=6,OR(F528=6,F528=7,F528=8),O528&lt;=500),1,0)</f>
        <v/>
      </c>
      <c r="T528" s="178">
        <f>IF(G528=1,Sources!$F$24,IF(G528=2,Sources!$F$25,IF(G528=3,Sources!$F$26,0)))</f>
        <v/>
      </c>
      <c r="U528" s="178">
        <f>T528</f>
        <v/>
      </c>
      <c r="V528" s="66" t="inlineStr">
        <is>
          <t>S01 / S04 / S05</t>
        </is>
      </c>
    </row>
    <row r="529" ht="15" customHeight="1" s="94">
      <c r="A529" s="66" t="inlineStr">
        <is>
          <t>U04201</t>
        </is>
      </c>
      <c r="B529" s="66" t="inlineStr">
        <is>
          <t>O0887</t>
        </is>
      </c>
      <c r="C529" s="66" t="n">
        <v>2021</v>
      </c>
      <c r="D529" s="66" t="n">
        <v>11</v>
      </c>
      <c r="E529" s="66" t="n">
        <v>3</v>
      </c>
      <c r="F529" s="66" t="n">
        <v>10</v>
      </c>
      <c r="G529" s="66" t="n">
        <v>3</v>
      </c>
      <c r="H529" s="66" t="n">
        <v>3</v>
      </c>
      <c r="I529" s="66" t="n">
        <v>0</v>
      </c>
      <c r="J529" s="66" t="n">
        <v>1</v>
      </c>
      <c r="K529" s="66" t="n">
        <v>1</v>
      </c>
      <c r="L529" s="66" t="n">
        <v>0</v>
      </c>
      <c r="M529" s="66" t="n">
        <v>0</v>
      </c>
      <c r="N529" s="66" t="n">
        <v>0</v>
      </c>
      <c r="O529" s="66" t="n">
        <v>208.8</v>
      </c>
      <c r="P529" s="66" t="n">
        <v>4</v>
      </c>
      <c r="Q529" s="66" t="n">
        <v>13.7799349160001</v>
      </c>
      <c r="R529" s="66" t="n">
        <v>51.044355431</v>
      </c>
      <c r="S529" s="66">
        <f>IF(AND(E529&gt;=2,E529&lt;=6,OR(F529=6,F529=7,F529=8),O529&lt;=500),1,0)</f>
        <v/>
      </c>
      <c r="T529" s="178">
        <f>IF(G529=1,Sources!$F$24,IF(G529=2,Sources!$F$25,IF(G529=3,Sources!$F$26,0)))</f>
        <v/>
      </c>
      <c r="U529" s="178">
        <f>T529</f>
        <v/>
      </c>
      <c r="V529" s="66" t="inlineStr">
        <is>
          <t>S01 / S04 / S05</t>
        </is>
      </c>
    </row>
    <row r="530" ht="15" customHeight="1" s="94">
      <c r="A530" s="66" t="inlineStr">
        <is>
          <t>U04208</t>
        </is>
      </c>
      <c r="B530" s="66" t="inlineStr">
        <is>
          <t>O1834</t>
        </is>
      </c>
      <c r="C530" s="66" t="n">
        <v>2021</v>
      </c>
      <c r="D530" s="66" t="n">
        <v>11</v>
      </c>
      <c r="E530" s="66" t="n">
        <v>6</v>
      </c>
      <c r="F530" s="66" t="n">
        <v>11</v>
      </c>
      <c r="G530" s="66" t="n">
        <v>3</v>
      </c>
      <c r="H530" s="66" t="n">
        <v>7</v>
      </c>
      <c r="I530" s="66" t="n">
        <v>0</v>
      </c>
      <c r="J530" s="66" t="n">
        <v>0</v>
      </c>
      <c r="K530" s="66" t="n">
        <v>1</v>
      </c>
      <c r="L530" s="66" t="n">
        <v>0</v>
      </c>
      <c r="M530" s="66" t="n">
        <v>0</v>
      </c>
      <c r="N530" s="66" t="n">
        <v>1</v>
      </c>
      <c r="O530" s="66" t="n">
        <v>193.5</v>
      </c>
      <c r="P530" s="66" t="n">
        <v>13.5</v>
      </c>
      <c r="Q530" s="66" t="n">
        <v>12.39633006</v>
      </c>
      <c r="R530" s="66" t="n">
        <v>51.3011904040001</v>
      </c>
      <c r="S530" s="66">
        <f>IF(AND(E530&gt;=2,E530&lt;=6,OR(F530=6,F530=7,F530=8),O530&lt;=500),1,0)</f>
        <v/>
      </c>
      <c r="T530" s="178">
        <f>IF(G530=1,Sources!$F$24,IF(G530=2,Sources!$F$25,IF(G530=3,Sources!$F$26,0)))</f>
        <v/>
      </c>
      <c r="U530" s="178">
        <f>T530</f>
        <v/>
      </c>
      <c r="V530" s="66" t="inlineStr">
        <is>
          <t>S01 / S04 / S05</t>
        </is>
      </c>
    </row>
    <row r="531" ht="15" customHeight="1" s="94">
      <c r="A531" s="66" t="inlineStr">
        <is>
          <t>U04210</t>
        </is>
      </c>
      <c r="B531" s="66" t="inlineStr">
        <is>
          <t>O1615</t>
        </is>
      </c>
      <c r="C531" s="66" t="n">
        <v>2021</v>
      </c>
      <c r="D531" s="66" t="n">
        <v>11</v>
      </c>
      <c r="E531" s="66" t="n">
        <v>3</v>
      </c>
      <c r="F531" s="66" t="n">
        <v>8</v>
      </c>
      <c r="G531" s="66" t="n">
        <v>3</v>
      </c>
      <c r="H531" s="66" t="n">
        <v>2</v>
      </c>
      <c r="I531" s="66" t="n">
        <v>0</v>
      </c>
      <c r="J531" s="66" t="n">
        <v>1</v>
      </c>
      <c r="K531" s="66" t="n">
        <v>1</v>
      </c>
      <c r="L531" s="66" t="n">
        <v>0</v>
      </c>
      <c r="M531" s="66" t="n">
        <v>0</v>
      </c>
      <c r="N531" s="66" t="n">
        <v>0</v>
      </c>
      <c r="O531" s="66" t="n">
        <v>329.8</v>
      </c>
      <c r="P531" s="66" t="n">
        <v>0.8</v>
      </c>
      <c r="Q531" s="66" t="n">
        <v>12.366697678</v>
      </c>
      <c r="R531" s="66" t="n">
        <v>51.3405507530001</v>
      </c>
      <c r="S531" s="66">
        <f>IF(AND(E531&gt;=2,E531&lt;=6,OR(F531=6,F531=7,F531=8),O531&lt;=500),1,0)</f>
        <v/>
      </c>
      <c r="T531" s="178">
        <f>IF(G531=1,Sources!$F$24,IF(G531=2,Sources!$F$25,IF(G531=3,Sources!$F$26,0)))</f>
        <v/>
      </c>
      <c r="U531" s="178">
        <f>T531</f>
        <v/>
      </c>
      <c r="V531" s="66" t="inlineStr">
        <is>
          <t>S01 / S04 / S05</t>
        </is>
      </c>
    </row>
    <row r="532" ht="15" customHeight="1" s="94">
      <c r="A532" s="66" t="inlineStr">
        <is>
          <t>U04212</t>
        </is>
      </c>
      <c r="B532" s="66" t="inlineStr">
        <is>
          <t>O1818</t>
        </is>
      </c>
      <c r="C532" s="66" t="n">
        <v>2021</v>
      </c>
      <c r="D532" s="66" t="n">
        <v>10</v>
      </c>
      <c r="E532" s="66" t="n">
        <v>3</v>
      </c>
      <c r="F532" s="66" t="n">
        <v>8</v>
      </c>
      <c r="G532" s="66" t="n">
        <v>3</v>
      </c>
      <c r="H532" s="66" t="n">
        <v>2</v>
      </c>
      <c r="I532" s="66" t="n">
        <v>0</v>
      </c>
      <c r="J532" s="66" t="n">
        <v>0</v>
      </c>
      <c r="K532" s="66" t="n">
        <v>1</v>
      </c>
      <c r="L532" s="66" t="n">
        <v>0</v>
      </c>
      <c r="M532" s="66" t="n">
        <v>0</v>
      </c>
      <c r="N532" s="66" t="n">
        <v>0</v>
      </c>
      <c r="O532" s="66" t="n">
        <v>452.4</v>
      </c>
      <c r="P532" s="66" t="n">
        <v>2</v>
      </c>
      <c r="Q532" s="66" t="n">
        <v>12.361615429</v>
      </c>
      <c r="R532" s="66" t="n">
        <v>51.332715567</v>
      </c>
      <c r="S532" s="66">
        <f>IF(AND(E532&gt;=2,E532&lt;=6,OR(F532=6,F532=7,F532=8),O532&lt;=500),1,0)</f>
        <v/>
      </c>
      <c r="T532" s="178">
        <f>IF(G532=1,Sources!$F$24,IF(G532=2,Sources!$F$25,IF(G532=3,Sources!$F$26,0)))</f>
        <v/>
      </c>
      <c r="U532" s="178">
        <f>T532</f>
        <v/>
      </c>
      <c r="V532" s="66" t="inlineStr">
        <is>
          <t>S01 / S04 / S05</t>
        </is>
      </c>
    </row>
    <row r="533" ht="15" customHeight="1" s="94">
      <c r="A533" s="66" t="inlineStr">
        <is>
          <t>U04229</t>
        </is>
      </c>
      <c r="B533" s="66" t="inlineStr">
        <is>
          <t>O1834</t>
        </is>
      </c>
      <c r="C533" s="66" t="n">
        <v>2021</v>
      </c>
      <c r="D533" s="66" t="n">
        <v>11</v>
      </c>
      <c r="E533" s="66" t="n">
        <v>5</v>
      </c>
      <c r="F533" s="66" t="n">
        <v>16</v>
      </c>
      <c r="G533" s="66" t="n">
        <v>3</v>
      </c>
      <c r="H533" s="66" t="n">
        <v>6</v>
      </c>
      <c r="I533" s="66" t="n">
        <v>0</v>
      </c>
      <c r="J533" s="66" t="n">
        <v>1</v>
      </c>
      <c r="K533" s="66" t="n">
        <v>1</v>
      </c>
      <c r="L533" s="66" t="n">
        <v>0</v>
      </c>
      <c r="M533" s="66" t="n">
        <v>0</v>
      </c>
      <c r="N533" s="66" t="n">
        <v>0</v>
      </c>
      <c r="O533" s="66" t="n">
        <v>198.4</v>
      </c>
      <c r="P533" s="66" t="n">
        <v>20.5</v>
      </c>
      <c r="Q533" s="66" t="n">
        <v>12.3963884</v>
      </c>
      <c r="R533" s="66" t="n">
        <v>51.3012820960001</v>
      </c>
      <c r="S533" s="66">
        <f>IF(AND(E533&gt;=2,E533&lt;=6,OR(F533=6,F533=7,F533=8),O533&lt;=500),1,0)</f>
        <v/>
      </c>
      <c r="T533" s="178">
        <f>IF(G533=1,Sources!$F$24,IF(G533=2,Sources!$F$25,IF(G533=3,Sources!$F$26,0)))</f>
        <v/>
      </c>
      <c r="U533" s="178">
        <f>T533</f>
        <v/>
      </c>
      <c r="V533" s="66" t="inlineStr">
        <is>
          <t>S01 / S04 / S05</t>
        </is>
      </c>
    </row>
    <row r="534" ht="15" customHeight="1" s="94">
      <c r="A534" s="66" t="inlineStr">
        <is>
          <t>U04233</t>
        </is>
      </c>
      <c r="B534" s="66" t="inlineStr">
        <is>
          <t>O1839</t>
        </is>
      </c>
      <c r="C534" s="66" t="n">
        <v>2021</v>
      </c>
      <c r="D534" s="66" t="n">
        <v>11</v>
      </c>
      <c r="E534" s="66" t="n">
        <v>3</v>
      </c>
      <c r="F534" s="66" t="n">
        <v>16</v>
      </c>
      <c r="G534" s="66" t="n">
        <v>3</v>
      </c>
      <c r="H534" s="66" t="n">
        <v>3</v>
      </c>
      <c r="I534" s="66" t="n">
        <v>0</v>
      </c>
      <c r="J534" s="66" t="n">
        <v>1</v>
      </c>
      <c r="K534" s="66" t="n">
        <v>1</v>
      </c>
      <c r="L534" s="66" t="n">
        <v>0</v>
      </c>
      <c r="M534" s="66" t="n">
        <v>0</v>
      </c>
      <c r="N534" s="66" t="n">
        <v>0</v>
      </c>
      <c r="O534" s="66" t="n">
        <v>431.2</v>
      </c>
      <c r="P534" s="66" t="n">
        <v>4.3</v>
      </c>
      <c r="Q534" s="66" t="n">
        <v>12.407563822</v>
      </c>
      <c r="R534" s="66" t="n">
        <v>51.3512983310001</v>
      </c>
      <c r="S534" s="66">
        <f>IF(AND(E534&gt;=2,E534&lt;=6,OR(F534=6,F534=7,F534=8),O534&lt;=500),1,0)</f>
        <v/>
      </c>
      <c r="T534" s="178">
        <f>IF(G534=1,Sources!$F$24,IF(G534=2,Sources!$F$25,IF(G534=3,Sources!$F$26,0)))</f>
        <v/>
      </c>
      <c r="U534" s="178">
        <f>T534</f>
        <v/>
      </c>
      <c r="V534" s="66" t="inlineStr">
        <is>
          <t>S01 / S04 / S05</t>
        </is>
      </c>
    </row>
    <row r="535" ht="15" customHeight="1" s="94">
      <c r="A535" s="66" t="inlineStr">
        <is>
          <t>U04235</t>
        </is>
      </c>
      <c r="B535" s="66" t="inlineStr">
        <is>
          <t>O1406</t>
        </is>
      </c>
      <c r="C535" s="66" t="n">
        <v>2021</v>
      </c>
      <c r="D535" s="66" t="n">
        <v>10</v>
      </c>
      <c r="E535" s="66" t="n">
        <v>4</v>
      </c>
      <c r="F535" s="66" t="n">
        <v>16</v>
      </c>
      <c r="G535" s="66" t="n">
        <v>3</v>
      </c>
      <c r="H535" s="66" t="n">
        <v>3</v>
      </c>
      <c r="I535" s="66" t="n">
        <v>0</v>
      </c>
      <c r="J535" s="66" t="n">
        <v>1</v>
      </c>
      <c r="K535" s="66" t="n">
        <v>1</v>
      </c>
      <c r="L535" s="66" t="n">
        <v>0</v>
      </c>
      <c r="M535" s="66" t="n">
        <v>0</v>
      </c>
      <c r="N535" s="66" t="n">
        <v>0</v>
      </c>
      <c r="O535" s="66" t="n">
        <v>239.8</v>
      </c>
      <c r="P535" s="66" t="n">
        <v>4.6</v>
      </c>
      <c r="Q535" s="66" t="n">
        <v>12.387447949</v>
      </c>
      <c r="R535" s="66" t="n">
        <v>51.3570991140001</v>
      </c>
      <c r="S535" s="66">
        <f>IF(AND(E535&gt;=2,E535&lt;=6,OR(F535=6,F535=7,F535=8),O535&lt;=500),1,0)</f>
        <v/>
      </c>
      <c r="T535" s="178">
        <f>IF(G535=1,Sources!$F$24,IF(G535=2,Sources!$F$25,IF(G535=3,Sources!$F$26,0)))</f>
        <v/>
      </c>
      <c r="U535" s="178">
        <f>T535</f>
        <v/>
      </c>
      <c r="V535" s="66" t="inlineStr">
        <is>
          <t>S01 / S04 / S05</t>
        </is>
      </c>
    </row>
    <row r="536" ht="15" customHeight="1" s="94">
      <c r="A536" s="66" t="inlineStr">
        <is>
          <t>U04242</t>
        </is>
      </c>
      <c r="B536" s="66" t="inlineStr">
        <is>
          <t>O1674</t>
        </is>
      </c>
      <c r="C536" s="66" t="n">
        <v>2021</v>
      </c>
      <c r="D536" s="66" t="n">
        <v>12</v>
      </c>
      <c r="E536" s="66" t="n">
        <v>2</v>
      </c>
      <c r="F536" s="66" t="n">
        <v>12</v>
      </c>
      <c r="G536" s="66" t="n">
        <v>3</v>
      </c>
      <c r="H536" s="66" t="n">
        <v>2</v>
      </c>
      <c r="I536" s="66" t="n">
        <v>0</v>
      </c>
      <c r="J536" s="66" t="n">
        <v>0</v>
      </c>
      <c r="K536" s="66" t="n">
        <v>1</v>
      </c>
      <c r="L536" s="66" t="n">
        <v>1</v>
      </c>
      <c r="M536" s="66" t="n">
        <v>0</v>
      </c>
      <c r="N536" s="66" t="n">
        <v>0</v>
      </c>
      <c r="O536" s="66" t="n">
        <v>481.8</v>
      </c>
      <c r="P536" s="66" t="n">
        <v>3.4</v>
      </c>
      <c r="Q536" s="66" t="n">
        <v>12.2819886780001</v>
      </c>
      <c r="R536" s="66" t="n">
        <v>51.3578929190001</v>
      </c>
      <c r="S536" s="66">
        <f>IF(AND(E536&gt;=2,E536&lt;=6,OR(F536=6,F536=7,F536=8),O536&lt;=500),1,0)</f>
        <v/>
      </c>
      <c r="T536" s="178">
        <f>IF(G536=1,Sources!$F$24,IF(G536=2,Sources!$F$25,IF(G536=3,Sources!$F$26,0)))</f>
        <v/>
      </c>
      <c r="U536" s="178">
        <f>T536</f>
        <v/>
      </c>
      <c r="V536" s="66" t="inlineStr">
        <is>
          <t>S01 / S04 / S05</t>
        </is>
      </c>
    </row>
    <row r="537" ht="15" customHeight="1" s="94">
      <c r="A537" s="66" t="inlineStr">
        <is>
          <t>U04246</t>
        </is>
      </c>
      <c r="B537" s="66" t="inlineStr">
        <is>
          <t>O1387</t>
        </is>
      </c>
      <c r="C537" s="66" t="n">
        <v>2021</v>
      </c>
      <c r="D537" s="66" t="n">
        <v>11</v>
      </c>
      <c r="E537" s="66" t="n">
        <v>3</v>
      </c>
      <c r="F537" s="66" t="n">
        <v>8</v>
      </c>
      <c r="G537" s="66" t="n">
        <v>3</v>
      </c>
      <c r="H537" s="66" t="n">
        <v>2</v>
      </c>
      <c r="I537" s="66" t="n">
        <v>0</v>
      </c>
      <c r="J537" s="66" t="n">
        <v>1</v>
      </c>
      <c r="K537" s="66" t="n">
        <v>0</v>
      </c>
      <c r="L537" s="66" t="n">
        <v>0</v>
      </c>
      <c r="M537" s="66" t="n">
        <v>0</v>
      </c>
      <c r="N537" s="66" t="n">
        <v>1</v>
      </c>
      <c r="O537" s="66" t="n">
        <v>294.7</v>
      </c>
      <c r="P537" s="66" t="n">
        <v>0.2</v>
      </c>
      <c r="Q537" s="66" t="n">
        <v>12.376625421</v>
      </c>
      <c r="R537" s="66" t="n">
        <v>51.3558528120001</v>
      </c>
      <c r="S537" s="66">
        <f>IF(AND(E537&gt;=2,E537&lt;=6,OR(F537=6,F537=7,F537=8),O537&lt;=500),1,0)</f>
        <v/>
      </c>
      <c r="T537" s="178">
        <f>IF(G537=1,Sources!$F$24,IF(G537=2,Sources!$F$25,IF(G537=3,Sources!$F$26,0)))</f>
        <v/>
      </c>
      <c r="U537" s="178">
        <f>T537</f>
        <v/>
      </c>
      <c r="V537" s="66" t="inlineStr">
        <is>
          <t>S01 / S04 / S05</t>
        </is>
      </c>
    </row>
    <row r="538" ht="15" customHeight="1" s="94">
      <c r="A538" s="66" t="inlineStr">
        <is>
          <t>U04260</t>
        </is>
      </c>
      <c r="B538" s="66" t="inlineStr">
        <is>
          <t>O1724</t>
        </is>
      </c>
      <c r="C538" s="66" t="n">
        <v>2021</v>
      </c>
      <c r="D538" s="66" t="n">
        <v>11</v>
      </c>
      <c r="E538" s="66" t="n">
        <v>5</v>
      </c>
      <c r="F538" s="66" t="n">
        <v>7</v>
      </c>
      <c r="G538" s="66" t="n">
        <v>2</v>
      </c>
      <c r="H538" s="66" t="n">
        <v>2</v>
      </c>
      <c r="I538" s="66" t="n">
        <v>1</v>
      </c>
      <c r="J538" s="66" t="n">
        <v>0</v>
      </c>
      <c r="K538" s="66" t="n">
        <v>1</v>
      </c>
      <c r="L538" s="66" t="n">
        <v>0</v>
      </c>
      <c r="M538" s="66" t="n">
        <v>0</v>
      </c>
      <c r="N538" s="66" t="n">
        <v>0</v>
      </c>
      <c r="O538" s="66" t="n">
        <v>376.5</v>
      </c>
      <c r="P538" s="66" t="n">
        <v>0.9</v>
      </c>
      <c r="Q538" s="66" t="n">
        <v>12.376914856</v>
      </c>
      <c r="R538" s="66" t="n">
        <v>51.390197744</v>
      </c>
      <c r="S538" s="66">
        <f>IF(AND(E538&gt;=2,E538&lt;=6,OR(F538=6,F538=7,F538=8),O538&lt;=500),1,0)</f>
        <v/>
      </c>
      <c r="T538" s="178">
        <f>IF(G538=1,Sources!$F$24,IF(G538=2,Sources!$F$25,IF(G538=3,Sources!$F$26,0)))</f>
        <v/>
      </c>
      <c r="U538" s="178">
        <f>T538</f>
        <v/>
      </c>
      <c r="V538" s="66" t="inlineStr">
        <is>
          <t>S01 / S04 / S05</t>
        </is>
      </c>
    </row>
    <row r="539" ht="15" customHeight="1" s="94">
      <c r="A539" s="66" t="inlineStr">
        <is>
          <t>U04273</t>
        </is>
      </c>
      <c r="B539" s="66" t="inlineStr">
        <is>
          <t>O0333</t>
        </is>
      </c>
      <c r="C539" s="66" t="n">
        <v>2021</v>
      </c>
      <c r="D539" s="66" t="n">
        <v>12</v>
      </c>
      <c r="E539" s="66" t="n">
        <v>4</v>
      </c>
      <c r="F539" s="66" t="n">
        <v>8</v>
      </c>
      <c r="G539" s="66" t="n">
        <v>3</v>
      </c>
      <c r="H539" s="66" t="n">
        <v>3</v>
      </c>
      <c r="I539" s="66" t="n">
        <v>0</v>
      </c>
      <c r="J539" s="66" t="n">
        <v>1</v>
      </c>
      <c r="K539" s="66" t="n">
        <v>1</v>
      </c>
      <c r="L539" s="66" t="n">
        <v>0</v>
      </c>
      <c r="M539" s="66" t="n">
        <v>0</v>
      </c>
      <c r="N539" s="66" t="n">
        <v>0</v>
      </c>
      <c r="O539" s="66" t="n">
        <v>235.3</v>
      </c>
      <c r="P539" s="66" t="n">
        <v>1</v>
      </c>
      <c r="Q539" s="66" t="n">
        <v>13.785329384</v>
      </c>
      <c r="R539" s="66" t="n">
        <v>51.0359424870001</v>
      </c>
      <c r="S539" s="66">
        <f>IF(AND(E539&gt;=2,E539&lt;=6,OR(F539=6,F539=7,F539=8),O539&lt;=500),1,0)</f>
        <v/>
      </c>
      <c r="T539" s="178">
        <f>IF(G539=1,Sources!$F$24,IF(G539=2,Sources!$F$25,IF(G539=3,Sources!$F$26,0)))</f>
        <v/>
      </c>
      <c r="U539" s="178">
        <f>T539</f>
        <v/>
      </c>
      <c r="V539" s="66" t="inlineStr">
        <is>
          <t>S01 / S04 / S05</t>
        </is>
      </c>
    </row>
    <row r="540" ht="15" customHeight="1" s="94">
      <c r="A540" s="66" t="inlineStr">
        <is>
          <t>U04283</t>
        </is>
      </c>
      <c r="B540" s="66" t="inlineStr">
        <is>
          <t>O1738</t>
        </is>
      </c>
      <c r="C540" s="66" t="n">
        <v>2021</v>
      </c>
      <c r="D540" s="66" t="n">
        <v>9</v>
      </c>
      <c r="E540" s="66" t="n">
        <v>5</v>
      </c>
      <c r="F540" s="66" t="n">
        <v>12</v>
      </c>
      <c r="G540" s="66" t="n">
        <v>3</v>
      </c>
      <c r="H540" s="66" t="n">
        <v>2</v>
      </c>
      <c r="I540" s="66" t="n">
        <v>0</v>
      </c>
      <c r="J540" s="66" t="n">
        <v>1</v>
      </c>
      <c r="K540" s="66" t="n">
        <v>1</v>
      </c>
      <c r="L540" s="66" t="n">
        <v>0</v>
      </c>
      <c r="M540" s="66" t="n">
        <v>0</v>
      </c>
      <c r="N540" s="66" t="n">
        <v>0</v>
      </c>
      <c r="O540" s="66" t="n">
        <v>306.8</v>
      </c>
      <c r="P540" s="66" t="n">
        <v>6.8</v>
      </c>
      <c r="Q540" s="66" t="n">
        <v>12.3426145660001</v>
      </c>
      <c r="R540" s="66" t="n">
        <v>51.3216054870001</v>
      </c>
      <c r="S540" s="66">
        <f>IF(AND(E540&gt;=2,E540&lt;=6,OR(F540=6,F540=7,F540=8),O540&lt;=500),1,0)</f>
        <v/>
      </c>
      <c r="T540" s="178">
        <f>IF(G540=1,Sources!$F$24,IF(G540=2,Sources!$F$25,IF(G540=3,Sources!$F$26,0)))</f>
        <v/>
      </c>
      <c r="U540" s="178">
        <f>T540</f>
        <v/>
      </c>
      <c r="V540" s="66" t="inlineStr">
        <is>
          <t>S01 / S04 / S05</t>
        </is>
      </c>
    </row>
    <row r="541" ht="15" customHeight="1" s="94">
      <c r="A541" s="66" t="inlineStr">
        <is>
          <t>U04299</t>
        </is>
      </c>
      <c r="B541" s="66" t="inlineStr">
        <is>
          <t>O0824</t>
        </is>
      </c>
      <c r="C541" s="66" t="n">
        <v>2021</v>
      </c>
      <c r="D541" s="66" t="n">
        <v>12</v>
      </c>
      <c r="E541" s="66" t="n">
        <v>3</v>
      </c>
      <c r="F541" s="66" t="n">
        <v>8</v>
      </c>
      <c r="G541" s="66" t="n">
        <v>3</v>
      </c>
      <c r="H541" s="66" t="n">
        <v>4</v>
      </c>
      <c r="I541" s="66" t="n">
        <v>1</v>
      </c>
      <c r="J541" s="66" t="n">
        <v>0</v>
      </c>
      <c r="K541" s="66" t="n">
        <v>1</v>
      </c>
      <c r="L541" s="66" t="n">
        <v>0</v>
      </c>
      <c r="M541" s="66" t="n">
        <v>0</v>
      </c>
      <c r="N541" s="66" t="n">
        <v>0</v>
      </c>
      <c r="O541" s="66" t="n">
        <v>249.6</v>
      </c>
      <c r="P541" s="66" t="n">
        <v>12.3</v>
      </c>
      <c r="Q541" s="66" t="n">
        <v>13.8090550680001</v>
      </c>
      <c r="R541" s="66" t="n">
        <v>51.0471722510001</v>
      </c>
      <c r="S541" s="66">
        <f>IF(AND(E541&gt;=2,E541&lt;=6,OR(F541=6,F541=7,F541=8),O541&lt;=500),1,0)</f>
        <v/>
      </c>
      <c r="T541" s="178">
        <f>IF(G541=1,Sources!$F$24,IF(G541=2,Sources!$F$25,IF(G541=3,Sources!$F$26,0)))</f>
        <v/>
      </c>
      <c r="U541" s="178">
        <f>T541</f>
        <v/>
      </c>
      <c r="V541" s="66" t="inlineStr">
        <is>
          <t>S01 / S04 / S05</t>
        </is>
      </c>
    </row>
    <row r="542" ht="15" customHeight="1" s="94">
      <c r="A542" s="66" t="inlineStr">
        <is>
          <t>U04301</t>
        </is>
      </c>
      <c r="B542" s="66" t="inlineStr">
        <is>
          <t>O1591</t>
        </is>
      </c>
      <c r="C542" s="66" t="n">
        <v>2021</v>
      </c>
      <c r="D542" s="66" t="n">
        <v>10</v>
      </c>
      <c r="E542" s="66" t="n">
        <v>5</v>
      </c>
      <c r="F542" s="66" t="n">
        <v>7</v>
      </c>
      <c r="G542" s="66" t="n">
        <v>3</v>
      </c>
      <c r="H542" s="66" t="n">
        <v>3</v>
      </c>
      <c r="I542" s="66" t="n">
        <v>0</v>
      </c>
      <c r="J542" s="66" t="n">
        <v>1</v>
      </c>
      <c r="K542" s="66" t="n">
        <v>1</v>
      </c>
      <c r="L542" s="66" t="n">
        <v>0</v>
      </c>
      <c r="M542" s="66" t="n">
        <v>0</v>
      </c>
      <c r="N542" s="66" t="n">
        <v>0</v>
      </c>
      <c r="O542" s="66" t="n">
        <v>159.1</v>
      </c>
      <c r="P542" s="66" t="n">
        <v>2</v>
      </c>
      <c r="Q542" s="66" t="n">
        <v>12.3733119510001</v>
      </c>
      <c r="R542" s="66" t="n">
        <v>51.3530930490001</v>
      </c>
      <c r="S542" s="66">
        <f>IF(AND(E542&gt;=2,E542&lt;=6,OR(F542=6,F542=7,F542=8),O542&lt;=500),1,0)</f>
        <v/>
      </c>
      <c r="T542" s="178">
        <f>IF(G542=1,Sources!$F$24,IF(G542=2,Sources!$F$25,IF(G542=3,Sources!$F$26,0)))</f>
        <v/>
      </c>
      <c r="U542" s="178">
        <f>T542</f>
        <v/>
      </c>
      <c r="V542" s="66" t="inlineStr">
        <is>
          <t>S01 / S04 / S05</t>
        </is>
      </c>
    </row>
    <row r="543" ht="15" customHeight="1" s="94">
      <c r="A543" s="66" t="inlineStr">
        <is>
          <t>U04313</t>
        </is>
      </c>
      <c r="B543" s="66" t="inlineStr">
        <is>
          <t>O1690</t>
        </is>
      </c>
      <c r="C543" s="66" t="n">
        <v>2021</v>
      </c>
      <c r="D543" s="66" t="n">
        <v>10</v>
      </c>
      <c r="E543" s="66" t="n">
        <v>6</v>
      </c>
      <c r="F543" s="66" t="n">
        <v>17</v>
      </c>
      <c r="G543" s="66" t="n">
        <v>3</v>
      </c>
      <c r="H543" s="66" t="n">
        <v>6</v>
      </c>
      <c r="I543" s="66" t="n">
        <v>0</v>
      </c>
      <c r="J543" s="66" t="n">
        <v>1</v>
      </c>
      <c r="K543" s="66" t="n">
        <v>1</v>
      </c>
      <c r="L543" s="66" t="n">
        <v>0</v>
      </c>
      <c r="M543" s="66" t="n">
        <v>0</v>
      </c>
      <c r="N543" s="66" t="n">
        <v>0</v>
      </c>
      <c r="O543" s="66" t="n">
        <v>380.3</v>
      </c>
      <c r="P543" s="66" t="n">
        <v>7</v>
      </c>
      <c r="Q543" s="66" t="n">
        <v>12.3761489030001</v>
      </c>
      <c r="R543" s="66" t="n">
        <v>51.3482950660001</v>
      </c>
      <c r="S543" s="66">
        <f>IF(AND(E543&gt;=2,E543&lt;=6,OR(F543=6,F543=7,F543=8),O543&lt;=500),1,0)</f>
        <v/>
      </c>
      <c r="T543" s="178">
        <f>IF(G543=1,Sources!$F$24,IF(G543=2,Sources!$F$25,IF(G543=3,Sources!$F$26,0)))</f>
        <v/>
      </c>
      <c r="U543" s="178">
        <f>T543</f>
        <v/>
      </c>
      <c r="V543" s="66" t="inlineStr">
        <is>
          <t>S01 / S04 / S05</t>
        </is>
      </c>
    </row>
    <row r="544" ht="15" customHeight="1" s="94">
      <c r="A544" s="66" t="inlineStr">
        <is>
          <t>U04315</t>
        </is>
      </c>
      <c r="B544" s="66" t="inlineStr">
        <is>
          <t>O1526</t>
        </is>
      </c>
      <c r="C544" s="66" t="n">
        <v>2021</v>
      </c>
      <c r="D544" s="66" t="n">
        <v>12</v>
      </c>
      <c r="E544" s="66" t="n">
        <v>3</v>
      </c>
      <c r="F544" s="66" t="n">
        <v>13</v>
      </c>
      <c r="G544" s="66" t="n">
        <v>3</v>
      </c>
      <c r="H544" s="66" t="n">
        <v>3</v>
      </c>
      <c r="I544" s="66" t="n">
        <v>0</v>
      </c>
      <c r="J544" s="66" t="n">
        <v>1</v>
      </c>
      <c r="K544" s="66" t="n">
        <v>1</v>
      </c>
      <c r="L544" s="66" t="n">
        <v>0</v>
      </c>
      <c r="M544" s="66" t="n">
        <v>0</v>
      </c>
      <c r="N544" s="66" t="n">
        <v>0</v>
      </c>
      <c r="O544" s="66" t="n">
        <v>207.8</v>
      </c>
      <c r="P544" s="66" t="n">
        <v>2.6</v>
      </c>
      <c r="Q544" s="66" t="n">
        <v>12.3931724070001</v>
      </c>
      <c r="R544" s="66" t="n">
        <v>51.336932302</v>
      </c>
      <c r="S544" s="66">
        <f>IF(AND(E544&gt;=2,E544&lt;=6,OR(F544=6,F544=7,F544=8),O544&lt;=500),1,0)</f>
        <v/>
      </c>
      <c r="T544" s="178">
        <f>IF(G544=1,Sources!$F$24,IF(G544=2,Sources!$F$25,IF(G544=3,Sources!$F$26,0)))</f>
        <v/>
      </c>
      <c r="U544" s="178">
        <f>T544</f>
        <v/>
      </c>
      <c r="V544" s="66" t="inlineStr">
        <is>
          <t>S01 / S04 / S05</t>
        </is>
      </c>
    </row>
    <row r="545" ht="15" customHeight="1" s="94">
      <c r="A545" s="66" t="inlineStr">
        <is>
          <t>U04327</t>
        </is>
      </c>
      <c r="B545" s="66" t="inlineStr">
        <is>
          <t>O1706</t>
        </is>
      </c>
      <c r="C545" s="66" t="n">
        <v>2021</v>
      </c>
      <c r="D545" s="66" t="n">
        <v>12</v>
      </c>
      <c r="E545" s="66" t="n">
        <v>2</v>
      </c>
      <c r="F545" s="66" t="n">
        <v>16</v>
      </c>
      <c r="G545" s="66" t="n">
        <v>2</v>
      </c>
      <c r="H545" s="66" t="n">
        <v>4</v>
      </c>
      <c r="I545" s="66" t="n">
        <v>1</v>
      </c>
      <c r="J545" s="66" t="n">
        <v>0</v>
      </c>
      <c r="K545" s="66" t="n">
        <v>1</v>
      </c>
      <c r="L545" s="66" t="n">
        <v>0</v>
      </c>
      <c r="M545" s="66" t="n">
        <v>0</v>
      </c>
      <c r="N545" s="66" t="n">
        <v>0</v>
      </c>
      <c r="O545" s="66" t="n">
        <v>203.4</v>
      </c>
      <c r="P545" s="66" t="n">
        <v>13.7</v>
      </c>
      <c r="Q545" s="66" t="n">
        <v>12.303060553</v>
      </c>
      <c r="R545" s="66" t="n">
        <v>51.3144657950001</v>
      </c>
      <c r="S545" s="66">
        <f>IF(AND(E545&gt;=2,E545&lt;=6,OR(F545=6,F545=7,F545=8),O545&lt;=500),1,0)</f>
        <v/>
      </c>
      <c r="T545" s="178">
        <f>IF(G545=1,Sources!$F$24,IF(G545=2,Sources!$F$25,IF(G545=3,Sources!$F$26,0)))</f>
        <v/>
      </c>
      <c r="U545" s="178">
        <f>T545</f>
        <v/>
      </c>
      <c r="V545" s="66" t="inlineStr">
        <is>
          <t>S01 / S04 / S05</t>
        </is>
      </c>
    </row>
    <row r="546" ht="15" customHeight="1" s="94">
      <c r="A546" s="66" t="inlineStr">
        <is>
          <t>U04339</t>
        </is>
      </c>
      <c r="B546" s="66" t="inlineStr">
        <is>
          <t>O0802</t>
        </is>
      </c>
      <c r="C546" s="66" t="n">
        <v>2021</v>
      </c>
      <c r="D546" s="66" t="n">
        <v>12</v>
      </c>
      <c r="E546" s="66" t="n">
        <v>4</v>
      </c>
      <c r="F546" s="66" t="n">
        <v>14</v>
      </c>
      <c r="G546" s="66" t="n">
        <v>3</v>
      </c>
      <c r="H546" s="66" t="n">
        <v>6</v>
      </c>
      <c r="I546" s="66" t="n">
        <v>0</v>
      </c>
      <c r="J546" s="66" t="n">
        <v>0</v>
      </c>
      <c r="K546" s="66" t="n">
        <v>1</v>
      </c>
      <c r="L546" s="66" t="n">
        <v>0</v>
      </c>
      <c r="M546" s="66" t="n">
        <v>0</v>
      </c>
      <c r="N546" s="66" t="n">
        <v>0</v>
      </c>
      <c r="O546" s="66" t="n">
        <v>186.1</v>
      </c>
      <c r="P546" s="66" t="n">
        <v>4.2</v>
      </c>
      <c r="Q546" s="66" t="n">
        <v>13.6889646340001</v>
      </c>
      <c r="R546" s="66" t="n">
        <v>51.0579373620001</v>
      </c>
      <c r="S546" s="66">
        <f>IF(AND(E546&gt;=2,E546&lt;=6,OR(F546=6,F546=7,F546=8),O546&lt;=500),1,0)</f>
        <v/>
      </c>
      <c r="T546" s="178">
        <f>IF(G546=1,Sources!$F$24,IF(G546=2,Sources!$F$25,IF(G546=3,Sources!$F$26,0)))</f>
        <v/>
      </c>
      <c r="U546" s="178">
        <f>T546</f>
        <v/>
      </c>
      <c r="V546" s="66" t="inlineStr">
        <is>
          <t>S01 / S04 / S05</t>
        </is>
      </c>
    </row>
    <row r="547" ht="15" customHeight="1" s="94">
      <c r="A547" s="66" t="inlineStr">
        <is>
          <t>U04344</t>
        </is>
      </c>
      <c r="B547" s="66" t="inlineStr">
        <is>
          <t>O0514</t>
        </is>
      </c>
      <c r="C547" s="66" t="n">
        <v>2021</v>
      </c>
      <c r="D547" s="66" t="n">
        <v>11</v>
      </c>
      <c r="E547" s="66" t="n">
        <v>7</v>
      </c>
      <c r="F547" s="66" t="n">
        <v>19</v>
      </c>
      <c r="G547" s="66" t="n">
        <v>3</v>
      </c>
      <c r="H547" s="66" t="n">
        <v>2</v>
      </c>
      <c r="I547" s="66" t="n">
        <v>0</v>
      </c>
      <c r="J547" s="66" t="n">
        <v>0</v>
      </c>
      <c r="K547" s="66" t="n">
        <v>1</v>
      </c>
      <c r="L547" s="66" t="n">
        <v>0</v>
      </c>
      <c r="M547" s="66" t="n">
        <v>0</v>
      </c>
      <c r="N547" s="66" t="n">
        <v>1</v>
      </c>
      <c r="O547" s="66" t="n">
        <v>374.2</v>
      </c>
      <c r="P547" s="66" t="n">
        <v>5.6</v>
      </c>
      <c r="Q547" s="66" t="n">
        <v>13.7708148300001</v>
      </c>
      <c r="R547" s="66" t="n">
        <v>51.0398492030001</v>
      </c>
      <c r="S547" s="66">
        <f>IF(AND(E547&gt;=2,E547&lt;=6,OR(F547=6,F547=7,F547=8),O547&lt;=500),1,0)</f>
        <v/>
      </c>
      <c r="T547" s="178">
        <f>IF(G547=1,Sources!$F$24,IF(G547=2,Sources!$F$25,IF(G547=3,Sources!$F$26,0)))</f>
        <v/>
      </c>
      <c r="U547" s="178">
        <f>T547</f>
        <v/>
      </c>
      <c r="V547" s="66" t="inlineStr">
        <is>
          <t>S01 / S04 / S05</t>
        </is>
      </c>
    </row>
    <row r="548" ht="15" customHeight="1" s="94">
      <c r="A548" s="66" t="inlineStr">
        <is>
          <t>U04349</t>
        </is>
      </c>
      <c r="B548" s="66" t="inlineStr">
        <is>
          <t>O1353</t>
        </is>
      </c>
      <c r="C548" s="66" t="n">
        <v>2021</v>
      </c>
      <c r="D548" s="66" t="n">
        <v>11</v>
      </c>
      <c r="E548" s="66" t="n">
        <v>3</v>
      </c>
      <c r="F548" s="66" t="n">
        <v>16</v>
      </c>
      <c r="G548" s="66" t="n">
        <v>3</v>
      </c>
      <c r="H548" s="66" t="n">
        <v>2</v>
      </c>
      <c r="I548" s="66" t="n">
        <v>0</v>
      </c>
      <c r="J548" s="66" t="n">
        <v>0</v>
      </c>
      <c r="K548" s="66" t="n">
        <v>1</v>
      </c>
      <c r="L548" s="66" t="n">
        <v>0</v>
      </c>
      <c r="M548" s="66" t="n">
        <v>0</v>
      </c>
      <c r="N548" s="66" t="n">
        <v>1</v>
      </c>
      <c r="O548" s="66" t="n">
        <v>188.7</v>
      </c>
      <c r="P548" s="66" t="n">
        <v>19.2</v>
      </c>
      <c r="Q548" s="66" t="n">
        <v>12.3711201790001</v>
      </c>
      <c r="R548" s="66" t="n">
        <v>51.336429627</v>
      </c>
      <c r="S548" s="66">
        <f>IF(AND(E548&gt;=2,E548&lt;=6,OR(F548=6,F548=7,F548=8),O548&lt;=500),1,0)</f>
        <v/>
      </c>
      <c r="T548" s="178">
        <f>IF(G548=1,Sources!$F$24,IF(G548=2,Sources!$F$25,IF(G548=3,Sources!$F$26,0)))</f>
        <v/>
      </c>
      <c r="U548" s="178">
        <f>T548</f>
        <v/>
      </c>
      <c r="V548" s="66" t="inlineStr">
        <is>
          <t>S01 / S04 / S05</t>
        </is>
      </c>
    </row>
    <row r="549" ht="15" customHeight="1" s="94">
      <c r="A549" s="66" t="inlineStr">
        <is>
          <t>U04358</t>
        </is>
      </c>
      <c r="B549" s="66" t="inlineStr">
        <is>
          <t>O1749</t>
        </is>
      </c>
      <c r="C549" s="66" t="n">
        <v>2021</v>
      </c>
      <c r="D549" s="66" t="n">
        <v>10</v>
      </c>
      <c r="E549" s="66" t="n">
        <v>2</v>
      </c>
      <c r="F549" s="66" t="n">
        <v>17</v>
      </c>
      <c r="G549" s="66" t="n">
        <v>3</v>
      </c>
      <c r="H549" s="66" t="n">
        <v>2</v>
      </c>
      <c r="I549" s="66" t="n">
        <v>0</v>
      </c>
      <c r="J549" s="66" t="n">
        <v>1</v>
      </c>
      <c r="K549" s="66" t="n">
        <v>1</v>
      </c>
      <c r="L549" s="66" t="n">
        <v>0</v>
      </c>
      <c r="M549" s="66" t="n">
        <v>0</v>
      </c>
      <c r="N549" s="66" t="n">
        <v>0</v>
      </c>
      <c r="O549" s="66" t="n">
        <v>379.7</v>
      </c>
      <c r="P549" s="66" t="n">
        <v>16.7</v>
      </c>
      <c r="Q549" s="66" t="n">
        <v>12.3736475010001</v>
      </c>
      <c r="R549" s="66" t="n">
        <v>51.3330296010001</v>
      </c>
      <c r="S549" s="66">
        <f>IF(AND(E549&gt;=2,E549&lt;=6,OR(F549=6,F549=7,F549=8),O549&lt;=500),1,0)</f>
        <v/>
      </c>
      <c r="T549" s="178">
        <f>IF(G549=1,Sources!$F$24,IF(G549=2,Sources!$F$25,IF(G549=3,Sources!$F$26,0)))</f>
        <v/>
      </c>
      <c r="U549" s="178">
        <f>T549</f>
        <v/>
      </c>
      <c r="V549" s="66" t="inlineStr">
        <is>
          <t>S01 / S04 / S05</t>
        </is>
      </c>
    </row>
    <row r="550" ht="15" customHeight="1" s="94">
      <c r="A550" s="66" t="inlineStr">
        <is>
          <t>U04368</t>
        </is>
      </c>
      <c r="B550" s="66" t="inlineStr">
        <is>
          <t>O0631</t>
        </is>
      </c>
      <c r="C550" s="66" t="n">
        <v>2021</v>
      </c>
      <c r="D550" s="66" t="n">
        <v>10</v>
      </c>
      <c r="E550" s="66" t="n">
        <v>3</v>
      </c>
      <c r="F550" s="66" t="n">
        <v>12</v>
      </c>
      <c r="G550" s="66" t="n">
        <v>3</v>
      </c>
      <c r="H550" s="66" t="n">
        <v>3</v>
      </c>
      <c r="I550" s="66" t="n">
        <v>0</v>
      </c>
      <c r="J550" s="66" t="n">
        <v>0</v>
      </c>
      <c r="K550" s="66" t="n">
        <v>1</v>
      </c>
      <c r="L550" s="66" t="n">
        <v>0</v>
      </c>
      <c r="M550" s="66" t="n">
        <v>0</v>
      </c>
      <c r="N550" s="66" t="n">
        <v>0</v>
      </c>
      <c r="O550" s="66" t="n">
        <v>43.7</v>
      </c>
      <c r="P550" s="66" t="n">
        <v>19.9</v>
      </c>
      <c r="Q550" s="66" t="n">
        <v>13.749078282</v>
      </c>
      <c r="R550" s="66" t="n">
        <v>51.0339479300001</v>
      </c>
      <c r="S550" s="66">
        <f>IF(AND(E550&gt;=2,E550&lt;=6,OR(F550=6,F550=7,F550=8),O550&lt;=500),1,0)</f>
        <v/>
      </c>
      <c r="T550" s="178">
        <f>IF(G550=1,Sources!$F$24,IF(G550=2,Sources!$F$25,IF(G550=3,Sources!$F$26,0)))</f>
        <v/>
      </c>
      <c r="U550" s="178">
        <f>T550</f>
        <v/>
      </c>
      <c r="V550" s="66" t="inlineStr">
        <is>
          <t>S01 / S04 / S05</t>
        </is>
      </c>
    </row>
    <row r="551" ht="15" customHeight="1" s="94">
      <c r="A551" s="66" t="inlineStr">
        <is>
          <t>U04380</t>
        </is>
      </c>
      <c r="B551" s="66" t="inlineStr">
        <is>
          <t>O0732</t>
        </is>
      </c>
      <c r="C551" s="66" t="n">
        <v>2021</v>
      </c>
      <c r="D551" s="66" t="n">
        <v>10</v>
      </c>
      <c r="E551" s="66" t="n">
        <v>1</v>
      </c>
      <c r="F551" s="66" t="n">
        <v>1</v>
      </c>
      <c r="G551" s="66" t="n">
        <v>3</v>
      </c>
      <c r="H551" s="66" t="n">
        <v>3</v>
      </c>
      <c r="I551" s="66" t="n">
        <v>0</v>
      </c>
      <c r="J551" s="66" t="n">
        <v>1</v>
      </c>
      <c r="K551" s="66" t="n">
        <v>1</v>
      </c>
      <c r="L551" s="66" t="n">
        <v>0</v>
      </c>
      <c r="M551" s="66" t="n">
        <v>0</v>
      </c>
      <c r="N551" s="66" t="n">
        <v>0</v>
      </c>
      <c r="O551" s="66" t="n">
        <v>172.2</v>
      </c>
      <c r="P551" s="66" t="n">
        <v>16.4</v>
      </c>
      <c r="Q551" s="66" t="n">
        <v>13.7613632370001</v>
      </c>
      <c r="R551" s="66" t="n">
        <v>51.0519241210001</v>
      </c>
      <c r="S551" s="66">
        <f>IF(AND(E551&gt;=2,E551&lt;=6,OR(F551=6,F551=7,F551=8),O551&lt;=500),1,0)</f>
        <v/>
      </c>
      <c r="T551" s="178">
        <f>IF(G551=1,Sources!$F$24,IF(G551=2,Sources!$F$25,IF(G551=3,Sources!$F$26,0)))</f>
        <v/>
      </c>
      <c r="U551" s="178">
        <f>T551</f>
        <v/>
      </c>
      <c r="V551" s="66" t="inlineStr">
        <is>
          <t>S01 / S04 / S05</t>
        </is>
      </c>
    </row>
    <row r="552" ht="15" customHeight="1" s="94">
      <c r="A552" s="66" t="inlineStr">
        <is>
          <t>U04391</t>
        </is>
      </c>
      <c r="B552" s="66" t="inlineStr">
        <is>
          <t>O1390</t>
        </is>
      </c>
      <c r="C552" s="66" t="n">
        <v>2021</v>
      </c>
      <c r="D552" s="66" t="n">
        <v>10</v>
      </c>
      <c r="E552" s="66" t="n">
        <v>6</v>
      </c>
      <c r="F552" s="66" t="n">
        <v>9</v>
      </c>
      <c r="G552" s="66" t="n">
        <v>3</v>
      </c>
      <c r="H552" s="66" t="n">
        <v>2</v>
      </c>
      <c r="I552" s="66" t="n">
        <v>0</v>
      </c>
      <c r="J552" s="66" t="n">
        <v>1</v>
      </c>
      <c r="K552" s="66" t="n">
        <v>1</v>
      </c>
      <c r="L552" s="66" t="n">
        <v>0</v>
      </c>
      <c r="M552" s="66" t="n">
        <v>0</v>
      </c>
      <c r="N552" s="66" t="n">
        <v>0</v>
      </c>
      <c r="O552" s="66" t="n">
        <v>163.7</v>
      </c>
      <c r="P552" s="66" t="n">
        <v>4.4</v>
      </c>
      <c r="Q552" s="66" t="n">
        <v>12.3820799440001</v>
      </c>
      <c r="R552" s="66" t="n">
        <v>51.3325753120001</v>
      </c>
      <c r="S552" s="66">
        <f>IF(AND(E552&gt;=2,E552&lt;=6,OR(F552=6,F552=7,F552=8),O552&lt;=500),1,0)</f>
        <v/>
      </c>
      <c r="T552" s="178">
        <f>IF(G552=1,Sources!$F$24,IF(G552=2,Sources!$F$25,IF(G552=3,Sources!$F$26,0)))</f>
        <v/>
      </c>
      <c r="U552" s="178">
        <f>T552</f>
        <v/>
      </c>
      <c r="V552" s="66" t="inlineStr">
        <is>
          <t>S01 / S04 / S05</t>
        </is>
      </c>
    </row>
    <row r="553" ht="15" customHeight="1" s="94">
      <c r="A553" s="66" t="inlineStr">
        <is>
          <t>U04401</t>
        </is>
      </c>
      <c r="B553" s="66" t="inlineStr">
        <is>
          <t>O1751</t>
        </is>
      </c>
      <c r="C553" s="66" t="n">
        <v>2021</v>
      </c>
      <c r="D553" s="66" t="n">
        <v>9</v>
      </c>
      <c r="E553" s="66" t="n">
        <v>5</v>
      </c>
      <c r="F553" s="66" t="n">
        <v>7</v>
      </c>
      <c r="G553" s="66" t="n">
        <v>3</v>
      </c>
      <c r="H553" s="66" t="n">
        <v>2</v>
      </c>
      <c r="I553" s="66" t="n">
        <v>0</v>
      </c>
      <c r="J553" s="66" t="n">
        <v>1</v>
      </c>
      <c r="K553" s="66" t="n">
        <v>1</v>
      </c>
      <c r="L553" s="66" t="n">
        <v>0</v>
      </c>
      <c r="M553" s="66" t="n">
        <v>0</v>
      </c>
      <c r="N553" s="66" t="n">
        <v>0</v>
      </c>
      <c r="O553" s="66" t="n">
        <v>186.7</v>
      </c>
      <c r="P553" s="66" t="n">
        <v>4.5</v>
      </c>
      <c r="Q553" s="66" t="n">
        <v>12.3737099250001</v>
      </c>
      <c r="R553" s="66" t="n">
        <v>51.3311897730001</v>
      </c>
      <c r="S553" s="66">
        <f>IF(AND(E553&gt;=2,E553&lt;=6,OR(F553=6,F553=7,F553=8),O553&lt;=500),1,0)</f>
        <v/>
      </c>
      <c r="T553" s="178">
        <f>IF(G553=1,Sources!$F$24,IF(G553=2,Sources!$F$25,IF(G553=3,Sources!$F$26,0)))</f>
        <v/>
      </c>
      <c r="U553" s="178">
        <f>T553</f>
        <v/>
      </c>
      <c r="V553" s="66" t="inlineStr">
        <is>
          <t>S01 / S04 / S05</t>
        </is>
      </c>
    </row>
    <row r="554" ht="15" customHeight="1" s="94">
      <c r="A554" s="66" t="inlineStr">
        <is>
          <t>U04412</t>
        </is>
      </c>
      <c r="B554" s="66" t="inlineStr">
        <is>
          <t>O0979</t>
        </is>
      </c>
      <c r="C554" s="66" t="n">
        <v>2021</v>
      </c>
      <c r="D554" s="66" t="n">
        <v>11</v>
      </c>
      <c r="E554" s="66" t="n">
        <v>2</v>
      </c>
      <c r="F554" s="66" t="n">
        <v>16</v>
      </c>
      <c r="G554" s="66" t="n">
        <v>3</v>
      </c>
      <c r="H554" s="66" t="n">
        <v>6</v>
      </c>
      <c r="I554" s="66" t="n">
        <v>0</v>
      </c>
      <c r="J554" s="66" t="n">
        <v>0</v>
      </c>
      <c r="K554" s="66" t="n">
        <v>1</v>
      </c>
      <c r="L554" s="66" t="n">
        <v>0</v>
      </c>
      <c r="M554" s="66" t="n">
        <v>0</v>
      </c>
      <c r="N554" s="66" t="n">
        <v>0</v>
      </c>
      <c r="O554" s="66" t="n">
        <v>74.09999999999999</v>
      </c>
      <c r="P554" s="66" t="n">
        <v>21.2</v>
      </c>
      <c r="Q554" s="66" t="n">
        <v>13.7086444720001</v>
      </c>
      <c r="R554" s="66" t="n">
        <v>51.0470477530001</v>
      </c>
      <c r="S554" s="66">
        <f>IF(AND(E554&gt;=2,E554&lt;=6,OR(F554=6,F554=7,F554=8),O554&lt;=500),1,0)</f>
        <v/>
      </c>
      <c r="T554" s="178">
        <f>IF(G554=1,Sources!$F$24,IF(G554=2,Sources!$F$25,IF(G554=3,Sources!$F$26,0)))</f>
        <v/>
      </c>
      <c r="U554" s="178">
        <f>T554</f>
        <v/>
      </c>
      <c r="V554" s="66" t="inlineStr">
        <is>
          <t>S01 / S04 / S05</t>
        </is>
      </c>
    </row>
    <row r="555" ht="15" customHeight="1" s="94">
      <c r="A555" s="66" t="inlineStr">
        <is>
          <t>U04417</t>
        </is>
      </c>
      <c r="B555" s="66" t="inlineStr">
        <is>
          <t>O1329</t>
        </is>
      </c>
      <c r="C555" s="66" t="n">
        <v>2021</v>
      </c>
      <c r="D555" s="66" t="n">
        <v>10</v>
      </c>
      <c r="E555" s="66" t="n">
        <v>4</v>
      </c>
      <c r="F555" s="66" t="n">
        <v>6</v>
      </c>
      <c r="G555" s="66" t="n">
        <v>2</v>
      </c>
      <c r="H555" s="66" t="n">
        <v>4</v>
      </c>
      <c r="I555" s="66" t="n">
        <v>1</v>
      </c>
      <c r="J555" s="66" t="n">
        <v>0</v>
      </c>
      <c r="K555" s="66" t="n">
        <v>1</v>
      </c>
      <c r="L555" s="66" t="n">
        <v>0</v>
      </c>
      <c r="M555" s="66" t="n">
        <v>0</v>
      </c>
      <c r="N555" s="66" t="n">
        <v>0</v>
      </c>
      <c r="O555" s="66" t="n">
        <v>142.6</v>
      </c>
      <c r="P555" s="66" t="n">
        <v>0</v>
      </c>
      <c r="Q555" s="66" t="n">
        <v>12.3652495740001</v>
      </c>
      <c r="R555" s="66" t="n">
        <v>51.362472026</v>
      </c>
      <c r="S555" s="66">
        <f>IF(AND(E555&gt;=2,E555&lt;=6,OR(F555=6,F555=7,F555=8),O555&lt;=500),1,0)</f>
        <v/>
      </c>
      <c r="T555" s="178">
        <f>IF(G555=1,Sources!$F$24,IF(G555=2,Sources!$F$25,IF(G555=3,Sources!$F$26,0)))</f>
        <v/>
      </c>
      <c r="U555" s="178">
        <f>T555</f>
        <v/>
      </c>
      <c r="V555" s="66" t="inlineStr">
        <is>
          <t>S01 / S04 / S05</t>
        </is>
      </c>
    </row>
    <row r="556" ht="15" customHeight="1" s="94">
      <c r="A556" s="66" t="inlineStr">
        <is>
          <t>U04430</t>
        </is>
      </c>
      <c r="B556" s="66" t="inlineStr">
        <is>
          <t>O1238</t>
        </is>
      </c>
      <c r="C556" s="66" t="n">
        <v>2021</v>
      </c>
      <c r="D556" s="66" t="n">
        <v>12</v>
      </c>
      <c r="E556" s="66" t="n">
        <v>6</v>
      </c>
      <c r="F556" s="66" t="n">
        <v>22</v>
      </c>
      <c r="G556" s="66" t="n">
        <v>2</v>
      </c>
      <c r="H556" s="66" t="n">
        <v>4</v>
      </c>
      <c r="I556" s="66" t="n">
        <v>1</v>
      </c>
      <c r="J556" s="66" t="n">
        <v>0</v>
      </c>
      <c r="K556" s="66" t="n">
        <v>1</v>
      </c>
      <c r="L556" s="66" t="n">
        <v>0</v>
      </c>
      <c r="M556" s="66" t="n">
        <v>0</v>
      </c>
      <c r="N556" s="66" t="n">
        <v>0</v>
      </c>
      <c r="O556" s="66" t="n">
        <v>425.2</v>
      </c>
      <c r="P556" s="66" t="n">
        <v>0.3</v>
      </c>
      <c r="Q556" s="66" t="n">
        <v>14.2650083300001</v>
      </c>
      <c r="R556" s="66" t="n">
        <v>51.4371771460001</v>
      </c>
      <c r="S556" s="66">
        <f>IF(AND(E556&gt;=2,E556&lt;=6,OR(F556=6,F556=7,F556=8),O556&lt;=500),1,0)</f>
        <v/>
      </c>
      <c r="T556" s="178">
        <f>IF(G556=1,Sources!$F$24,IF(G556=2,Sources!$F$25,IF(G556=3,Sources!$F$26,0)))</f>
        <v/>
      </c>
      <c r="U556" s="178">
        <f>T556</f>
        <v/>
      </c>
      <c r="V556" s="66" t="inlineStr">
        <is>
          <t>S01 / S04 / S05</t>
        </is>
      </c>
    </row>
    <row r="557" ht="15" customHeight="1" s="94">
      <c r="A557" s="66" t="inlineStr">
        <is>
          <t>U04432</t>
        </is>
      </c>
      <c r="B557" s="66" t="inlineStr">
        <is>
          <t>O2267</t>
        </is>
      </c>
      <c r="C557" s="66" t="n">
        <v>2021</v>
      </c>
      <c r="D557" s="66" t="n">
        <v>11</v>
      </c>
      <c r="E557" s="66" t="n">
        <v>6</v>
      </c>
      <c r="F557" s="66" t="n">
        <v>6</v>
      </c>
      <c r="G557" s="66" t="n">
        <v>3</v>
      </c>
      <c r="H557" s="66" t="n">
        <v>7</v>
      </c>
      <c r="I557" s="66" t="n">
        <v>0</v>
      </c>
      <c r="J557" s="66" t="n">
        <v>0</v>
      </c>
      <c r="K557" s="66" t="n">
        <v>1</v>
      </c>
      <c r="L557" s="66" t="n">
        <v>0</v>
      </c>
      <c r="M557" s="66" t="n">
        <v>0</v>
      </c>
      <c r="N557" s="66" t="n">
        <v>0</v>
      </c>
      <c r="O557" s="66" t="n">
        <v>183.8</v>
      </c>
      <c r="P557" s="66" t="n">
        <v>20.3</v>
      </c>
      <c r="Q557" s="66" t="n">
        <v>12.4899441260001</v>
      </c>
      <c r="R557" s="66" t="n">
        <v>50.7362975230001</v>
      </c>
      <c r="S557" s="66">
        <f>IF(AND(E557&gt;=2,E557&lt;=6,OR(F557=6,F557=7,F557=8),O557&lt;=500),1,0)</f>
        <v/>
      </c>
      <c r="T557" s="178">
        <f>IF(G557=1,Sources!$F$24,IF(G557=2,Sources!$F$25,IF(G557=3,Sources!$F$26,0)))</f>
        <v/>
      </c>
      <c r="U557" s="178">
        <f>T557</f>
        <v/>
      </c>
      <c r="V557" s="66" t="inlineStr">
        <is>
          <t>S01 / S04 / S05</t>
        </is>
      </c>
    </row>
    <row r="558" ht="15" customHeight="1" s="94">
      <c r="A558" s="66" t="inlineStr">
        <is>
          <t>U04434</t>
        </is>
      </c>
      <c r="B558" s="66" t="inlineStr">
        <is>
          <t>O0792</t>
        </is>
      </c>
      <c r="C558" s="66" t="n">
        <v>2021</v>
      </c>
      <c r="D558" s="66" t="n">
        <v>10</v>
      </c>
      <c r="E558" s="66" t="n">
        <v>2</v>
      </c>
      <c r="F558" s="66" t="n">
        <v>13</v>
      </c>
      <c r="G558" s="66" t="n">
        <v>3</v>
      </c>
      <c r="H558" s="66" t="n">
        <v>2</v>
      </c>
      <c r="I558" s="66" t="n">
        <v>0</v>
      </c>
      <c r="J558" s="66" t="n">
        <v>1</v>
      </c>
      <c r="K558" s="66" t="n">
        <v>0</v>
      </c>
      <c r="L558" s="66" t="n">
        <v>0</v>
      </c>
      <c r="M558" s="66" t="n">
        <v>0</v>
      </c>
      <c r="N558" s="66" t="n">
        <v>0</v>
      </c>
      <c r="O558" s="66" t="n">
        <v>140.9</v>
      </c>
      <c r="P558" s="66" t="n">
        <v>10</v>
      </c>
      <c r="Q558" s="66" t="n">
        <v>13.746784436</v>
      </c>
      <c r="R558" s="66" t="n">
        <v>51.0384595530001</v>
      </c>
      <c r="S558" s="66">
        <f>IF(AND(E558&gt;=2,E558&lt;=6,OR(F558=6,F558=7,F558=8),O558&lt;=500),1,0)</f>
        <v/>
      </c>
      <c r="T558" s="178">
        <f>IF(G558=1,Sources!$F$24,IF(G558=2,Sources!$F$25,IF(G558=3,Sources!$F$26,0)))</f>
        <v/>
      </c>
      <c r="U558" s="178">
        <f>T558</f>
        <v/>
      </c>
      <c r="V558" s="66" t="inlineStr">
        <is>
          <t>S01 / S04 / S05</t>
        </is>
      </c>
    </row>
    <row r="559" ht="15" customHeight="1" s="94">
      <c r="A559" s="66" t="inlineStr">
        <is>
          <t>U04437</t>
        </is>
      </c>
      <c r="B559" s="66" t="inlineStr">
        <is>
          <t>O1406</t>
        </is>
      </c>
      <c r="C559" s="66" t="n">
        <v>2021</v>
      </c>
      <c r="D559" s="66" t="n">
        <v>11</v>
      </c>
      <c r="E559" s="66" t="n">
        <v>3</v>
      </c>
      <c r="F559" s="66" t="n">
        <v>17</v>
      </c>
      <c r="G559" s="66" t="n">
        <v>3</v>
      </c>
      <c r="H559" s="66" t="n">
        <v>3</v>
      </c>
      <c r="I559" s="66" t="n">
        <v>0</v>
      </c>
      <c r="J559" s="66" t="n">
        <v>1</v>
      </c>
      <c r="K559" s="66" t="n">
        <v>1</v>
      </c>
      <c r="L559" s="66" t="n">
        <v>0</v>
      </c>
      <c r="M559" s="66" t="n">
        <v>0</v>
      </c>
      <c r="N559" s="66" t="n">
        <v>0</v>
      </c>
      <c r="O559" s="66" t="n">
        <v>244.8</v>
      </c>
      <c r="P559" s="66" t="n">
        <v>2.9</v>
      </c>
      <c r="Q559" s="66" t="n">
        <v>12.3874477030001</v>
      </c>
      <c r="R559" s="66" t="n">
        <v>51.3570459580001</v>
      </c>
      <c r="S559" s="66">
        <f>IF(AND(E559&gt;=2,E559&lt;=6,OR(F559=6,F559=7,F559=8),O559&lt;=500),1,0)</f>
        <v/>
      </c>
      <c r="T559" s="178">
        <f>IF(G559=1,Sources!$F$24,IF(G559=2,Sources!$F$25,IF(G559=3,Sources!$F$26,0)))</f>
        <v/>
      </c>
      <c r="U559" s="178">
        <f>T559</f>
        <v/>
      </c>
      <c r="V559" s="66" t="inlineStr">
        <is>
          <t>S01 / S04 / S05</t>
        </is>
      </c>
    </row>
    <row r="560" ht="15" customHeight="1" s="94">
      <c r="A560" s="66" t="inlineStr">
        <is>
          <t>U04450</t>
        </is>
      </c>
      <c r="B560" s="66" t="inlineStr">
        <is>
          <t>O0333</t>
        </is>
      </c>
      <c r="C560" s="66" t="n">
        <v>2021</v>
      </c>
      <c r="D560" s="66" t="n">
        <v>10</v>
      </c>
      <c r="E560" s="66" t="n">
        <v>3</v>
      </c>
      <c r="F560" s="66" t="n">
        <v>10</v>
      </c>
      <c r="G560" s="66" t="n">
        <v>3</v>
      </c>
      <c r="H560" s="66" t="n">
        <v>3</v>
      </c>
      <c r="I560" s="66" t="n">
        <v>0</v>
      </c>
      <c r="J560" s="66" t="n">
        <v>1</v>
      </c>
      <c r="K560" s="66" t="n">
        <v>1</v>
      </c>
      <c r="L560" s="66" t="n">
        <v>0</v>
      </c>
      <c r="M560" s="66" t="n">
        <v>0</v>
      </c>
      <c r="N560" s="66" t="n">
        <v>0</v>
      </c>
      <c r="O560" s="66" t="n">
        <v>235.3</v>
      </c>
      <c r="P560" s="66" t="n">
        <v>0.9</v>
      </c>
      <c r="Q560" s="66" t="n">
        <v>13.7853287510001</v>
      </c>
      <c r="R560" s="66" t="n">
        <v>51.035943203</v>
      </c>
      <c r="S560" s="66">
        <f>IF(AND(E560&gt;=2,E560&lt;=6,OR(F560=6,F560=7,F560=8),O560&lt;=500),1,0)</f>
        <v/>
      </c>
      <c r="T560" s="178">
        <f>IF(G560=1,Sources!$F$24,IF(G560=2,Sources!$F$25,IF(G560=3,Sources!$F$26,0)))</f>
        <v/>
      </c>
      <c r="U560" s="178">
        <f>T560</f>
        <v/>
      </c>
      <c r="V560" s="66" t="inlineStr">
        <is>
          <t>S01 / S04 / S05</t>
        </is>
      </c>
    </row>
    <row r="561" ht="15" customHeight="1" s="94">
      <c r="A561" s="66" t="inlineStr">
        <is>
          <t>U04462</t>
        </is>
      </c>
      <c r="B561" s="66" t="inlineStr">
        <is>
          <t>O2066</t>
        </is>
      </c>
      <c r="C561" s="66" t="n">
        <v>2021</v>
      </c>
      <c r="D561" s="66" t="n">
        <v>10</v>
      </c>
      <c r="E561" s="66" t="n">
        <v>4</v>
      </c>
      <c r="F561" s="66" t="n">
        <v>9</v>
      </c>
      <c r="G561" s="66" t="n">
        <v>3</v>
      </c>
      <c r="H561" s="66" t="n">
        <v>3</v>
      </c>
      <c r="I561" s="66" t="n">
        <v>0</v>
      </c>
      <c r="J561" s="66" t="n">
        <v>1</v>
      </c>
      <c r="K561" s="66" t="n">
        <v>1</v>
      </c>
      <c r="L561" s="66" t="n">
        <v>0</v>
      </c>
      <c r="M561" s="66" t="n">
        <v>0</v>
      </c>
      <c r="N561" s="66" t="n">
        <v>0</v>
      </c>
      <c r="O561" s="66" t="n">
        <v>302.5</v>
      </c>
      <c r="P561" s="66" t="n">
        <v>22.9</v>
      </c>
      <c r="Q561" s="66" t="n">
        <v>13.6106650040001</v>
      </c>
      <c r="R561" s="66" t="n">
        <v>51.1092353130001</v>
      </c>
      <c r="S561" s="66">
        <f>IF(AND(E561&gt;=2,E561&lt;=6,OR(F561=6,F561=7,F561=8),O561&lt;=500),1,0)</f>
        <v/>
      </c>
      <c r="T561" s="178">
        <f>IF(G561=1,Sources!$F$24,IF(G561=2,Sources!$F$25,IF(G561=3,Sources!$F$26,0)))</f>
        <v/>
      </c>
      <c r="U561" s="178">
        <f>T561</f>
        <v/>
      </c>
      <c r="V561" s="66" t="inlineStr">
        <is>
          <t>S01 / S04 / S05</t>
        </is>
      </c>
    </row>
    <row r="562" ht="15" customHeight="1" s="94">
      <c r="A562" s="66" t="inlineStr">
        <is>
          <t>U04467</t>
        </is>
      </c>
      <c r="B562" s="66" t="inlineStr">
        <is>
          <t>O0674</t>
        </is>
      </c>
      <c r="C562" s="66" t="n">
        <v>2021</v>
      </c>
      <c r="D562" s="66" t="n">
        <v>10</v>
      </c>
      <c r="E562" s="66" t="n">
        <v>2</v>
      </c>
      <c r="F562" s="66" t="n">
        <v>5</v>
      </c>
      <c r="G562" s="66" t="n">
        <v>3</v>
      </c>
      <c r="H562" s="66" t="n">
        <v>3</v>
      </c>
      <c r="I562" s="66" t="n">
        <v>0</v>
      </c>
      <c r="J562" s="66" t="n">
        <v>1</v>
      </c>
      <c r="K562" s="66" t="n">
        <v>1</v>
      </c>
      <c r="L562" s="66" t="n">
        <v>0</v>
      </c>
      <c r="M562" s="66" t="n">
        <v>0</v>
      </c>
      <c r="N562" s="66" t="n">
        <v>0</v>
      </c>
      <c r="O562" s="66" t="n">
        <v>472.5</v>
      </c>
      <c r="P562" s="66" t="n">
        <v>9.6</v>
      </c>
      <c r="Q562" s="66" t="n">
        <v>13.776982236</v>
      </c>
      <c r="R562" s="66" t="n">
        <v>51.060011581</v>
      </c>
      <c r="S562" s="66">
        <f>IF(AND(E562&gt;=2,E562&lt;=6,OR(F562=6,F562=7,F562=8),O562&lt;=500),1,0)</f>
        <v/>
      </c>
      <c r="T562" s="178">
        <f>IF(G562=1,Sources!$F$24,IF(G562=2,Sources!$F$25,IF(G562=3,Sources!$F$26,0)))</f>
        <v/>
      </c>
      <c r="U562" s="178">
        <f>T562</f>
        <v/>
      </c>
      <c r="V562" s="66" t="inlineStr">
        <is>
          <t>S01 / S04 / S05</t>
        </is>
      </c>
    </row>
    <row r="563" ht="15" customHeight="1" s="94">
      <c r="A563" s="66" t="inlineStr">
        <is>
          <t>U04473</t>
        </is>
      </c>
      <c r="B563" s="66" t="inlineStr">
        <is>
          <t>O0674</t>
        </is>
      </c>
      <c r="C563" s="66" t="n">
        <v>2021</v>
      </c>
      <c r="D563" s="66" t="n">
        <v>11</v>
      </c>
      <c r="E563" s="66" t="n">
        <v>7</v>
      </c>
      <c r="F563" s="66" t="n">
        <v>8</v>
      </c>
      <c r="G563" s="66" t="n">
        <v>3</v>
      </c>
      <c r="H563" s="66" t="n">
        <v>6</v>
      </c>
      <c r="I563" s="66" t="n">
        <v>0</v>
      </c>
      <c r="J563" s="66" t="n">
        <v>0</v>
      </c>
      <c r="K563" s="66" t="n">
        <v>1</v>
      </c>
      <c r="L563" s="66" t="n">
        <v>0</v>
      </c>
      <c r="M563" s="66" t="n">
        <v>0</v>
      </c>
      <c r="N563" s="66" t="n">
        <v>0</v>
      </c>
      <c r="O563" s="66" t="n">
        <v>489.3</v>
      </c>
      <c r="P563" s="66" t="n">
        <v>8.699999999999999</v>
      </c>
      <c r="Q563" s="66" t="n">
        <v>13.7771968100001</v>
      </c>
      <c r="R563" s="66" t="n">
        <v>51.060088482</v>
      </c>
      <c r="S563" s="66">
        <f>IF(AND(E563&gt;=2,E563&lt;=6,OR(F563=6,F563=7,F563=8),O563&lt;=500),1,0)</f>
        <v/>
      </c>
      <c r="T563" s="178">
        <f>IF(G563=1,Sources!$F$24,IF(G563=2,Sources!$F$25,IF(G563=3,Sources!$F$26,0)))</f>
        <v/>
      </c>
      <c r="U563" s="178">
        <f>T563</f>
        <v/>
      </c>
      <c r="V563" s="66" t="inlineStr">
        <is>
          <t>S01 / S04 / S05</t>
        </is>
      </c>
    </row>
    <row r="564" ht="15" customHeight="1" s="94">
      <c r="A564" s="66" t="inlineStr">
        <is>
          <t>U04475</t>
        </is>
      </c>
      <c r="B564" s="66" t="inlineStr">
        <is>
          <t>O0311</t>
        </is>
      </c>
      <c r="C564" s="66" t="n">
        <v>2021</v>
      </c>
      <c r="D564" s="66" t="n">
        <v>10</v>
      </c>
      <c r="E564" s="66" t="n">
        <v>3</v>
      </c>
      <c r="F564" s="66" t="n">
        <v>16</v>
      </c>
      <c r="G564" s="66" t="n">
        <v>3</v>
      </c>
      <c r="H564" s="66" t="n">
        <v>6</v>
      </c>
      <c r="I564" s="66" t="n">
        <v>0</v>
      </c>
      <c r="J564" s="66" t="n">
        <v>0</v>
      </c>
      <c r="K564" s="66" t="n">
        <v>1</v>
      </c>
      <c r="L564" s="66" t="n">
        <v>0</v>
      </c>
      <c r="M564" s="66" t="n">
        <v>0</v>
      </c>
      <c r="N564" s="66" t="n">
        <v>0</v>
      </c>
      <c r="O564" s="66" t="n">
        <v>268.6</v>
      </c>
      <c r="P564" s="66" t="n">
        <v>23.6</v>
      </c>
      <c r="Q564" s="66" t="n">
        <v>13.7397819140001</v>
      </c>
      <c r="R564" s="66" t="n">
        <v>51.0387222380001</v>
      </c>
      <c r="S564" s="66">
        <f>IF(AND(E564&gt;=2,E564&lt;=6,OR(F564=6,F564=7,F564=8),O564&lt;=500),1,0)</f>
        <v/>
      </c>
      <c r="T564" s="178">
        <f>IF(G564=1,Sources!$F$24,IF(G564=2,Sources!$F$25,IF(G564=3,Sources!$F$26,0)))</f>
        <v/>
      </c>
      <c r="U564" s="178">
        <f>T564</f>
        <v/>
      </c>
      <c r="V564" s="66" t="inlineStr">
        <is>
          <t>S01 / S04 / S05</t>
        </is>
      </c>
    </row>
    <row r="565" ht="15" customHeight="1" s="94">
      <c r="A565" s="66" t="inlineStr">
        <is>
          <t>U04476</t>
        </is>
      </c>
      <c r="B565" s="66" t="inlineStr">
        <is>
          <t>O0966</t>
        </is>
      </c>
      <c r="C565" s="66" t="n">
        <v>2021</v>
      </c>
      <c r="D565" s="66" t="n">
        <v>12</v>
      </c>
      <c r="E565" s="66" t="n">
        <v>3</v>
      </c>
      <c r="F565" s="66" t="n">
        <v>17</v>
      </c>
      <c r="G565" s="66" t="n">
        <v>3</v>
      </c>
      <c r="H565" s="66" t="n">
        <v>1</v>
      </c>
      <c r="I565" s="66" t="n">
        <v>0</v>
      </c>
      <c r="J565" s="66" t="n">
        <v>1</v>
      </c>
      <c r="K565" s="66" t="n">
        <v>0</v>
      </c>
      <c r="L565" s="66" t="n">
        <v>0</v>
      </c>
      <c r="M565" s="66" t="n">
        <v>0</v>
      </c>
      <c r="N565" s="66" t="n">
        <v>0</v>
      </c>
      <c r="O565" s="66" t="n">
        <v>64.8</v>
      </c>
      <c r="P565" s="66" t="n">
        <v>6.4</v>
      </c>
      <c r="Q565" s="66" t="n">
        <v>13.757238085</v>
      </c>
      <c r="R565" s="66" t="n">
        <v>51.0497337210001</v>
      </c>
      <c r="S565" s="66">
        <f>IF(AND(E565&gt;=2,E565&lt;=6,OR(F565=6,F565=7,F565=8),O565&lt;=500),1,0)</f>
        <v/>
      </c>
      <c r="T565" s="178">
        <f>IF(G565=1,Sources!$F$24,IF(G565=2,Sources!$F$25,IF(G565=3,Sources!$F$26,0)))</f>
        <v/>
      </c>
      <c r="U565" s="178">
        <f>T565</f>
        <v/>
      </c>
      <c r="V565" s="66" t="inlineStr">
        <is>
          <t>S01 / S04 / S05</t>
        </is>
      </c>
    </row>
    <row r="566" ht="15" customHeight="1" s="94">
      <c r="A566" s="66" t="inlineStr">
        <is>
          <t>U04483</t>
        </is>
      </c>
      <c r="B566" s="66" t="inlineStr">
        <is>
          <t>O1595</t>
        </is>
      </c>
      <c r="C566" s="66" t="n">
        <v>2021</v>
      </c>
      <c r="D566" s="66" t="n">
        <v>11</v>
      </c>
      <c r="E566" s="66" t="n">
        <v>5</v>
      </c>
      <c r="F566" s="66" t="n">
        <v>19</v>
      </c>
      <c r="G566" s="66" t="n">
        <v>3</v>
      </c>
      <c r="H566" s="66" t="n">
        <v>2</v>
      </c>
      <c r="I566" s="66" t="n">
        <v>0</v>
      </c>
      <c r="J566" s="66" t="n">
        <v>1</v>
      </c>
      <c r="K566" s="66" t="n">
        <v>1</v>
      </c>
      <c r="L566" s="66" t="n">
        <v>0</v>
      </c>
      <c r="M566" s="66" t="n">
        <v>0</v>
      </c>
      <c r="N566" s="66" t="n">
        <v>0</v>
      </c>
      <c r="O566" s="66" t="n">
        <v>163.2</v>
      </c>
      <c r="P566" s="66" t="n">
        <v>6.5</v>
      </c>
      <c r="Q566" s="66" t="n">
        <v>12.376525816</v>
      </c>
      <c r="R566" s="66" t="n">
        <v>51.3532491980001</v>
      </c>
      <c r="S566" s="66">
        <f>IF(AND(E566&gt;=2,E566&lt;=6,OR(F566=6,F566=7,F566=8),O566&lt;=500),1,0)</f>
        <v/>
      </c>
      <c r="T566" s="178">
        <f>IF(G566=1,Sources!$F$24,IF(G566=2,Sources!$F$25,IF(G566=3,Sources!$F$26,0)))</f>
        <v/>
      </c>
      <c r="U566" s="178">
        <f>T566</f>
        <v/>
      </c>
      <c r="V566" s="66" t="inlineStr">
        <is>
          <t>S01 / S04 / S05</t>
        </is>
      </c>
    </row>
    <row r="567" ht="15" customHeight="1" s="94">
      <c r="A567" s="66" t="inlineStr">
        <is>
          <t>U04494</t>
        </is>
      </c>
      <c r="B567" s="66" t="inlineStr">
        <is>
          <t>O0311</t>
        </is>
      </c>
      <c r="C567" s="66" t="n">
        <v>2021</v>
      </c>
      <c r="D567" s="66" t="n">
        <v>12</v>
      </c>
      <c r="E567" s="66" t="n">
        <v>1</v>
      </c>
      <c r="F567" s="66" t="n">
        <v>1</v>
      </c>
      <c r="G567" s="66" t="n">
        <v>3</v>
      </c>
      <c r="H567" s="66" t="n">
        <v>1</v>
      </c>
      <c r="I567" s="66" t="n">
        <v>0</v>
      </c>
      <c r="J567" s="66" t="n">
        <v>1</v>
      </c>
      <c r="K567" s="66" t="n">
        <v>0</v>
      </c>
      <c r="L567" s="66" t="n">
        <v>0</v>
      </c>
      <c r="M567" s="66" t="n">
        <v>0</v>
      </c>
      <c r="N567" s="66" t="n">
        <v>0</v>
      </c>
      <c r="O567" s="66" t="n">
        <v>271.9</v>
      </c>
      <c r="P567" s="66" t="n">
        <v>19.9</v>
      </c>
      <c r="Q567" s="66" t="n">
        <v>13.740367609</v>
      </c>
      <c r="R567" s="66" t="n">
        <v>51.0386276100001</v>
      </c>
      <c r="S567" s="66">
        <f>IF(AND(E567&gt;=2,E567&lt;=6,OR(F567=6,F567=7,F567=8),O567&lt;=500),1,0)</f>
        <v/>
      </c>
      <c r="T567" s="178">
        <f>IF(G567=1,Sources!$F$24,IF(G567=2,Sources!$F$25,IF(G567=3,Sources!$F$26,0)))</f>
        <v/>
      </c>
      <c r="U567" s="178">
        <f>T567</f>
        <v/>
      </c>
      <c r="V567" s="66" t="inlineStr">
        <is>
          <t>S01 / S04 / S05</t>
        </is>
      </c>
    </row>
    <row r="568" ht="15" customHeight="1" s="94">
      <c r="A568" s="66" t="inlineStr">
        <is>
          <t>U04500</t>
        </is>
      </c>
      <c r="B568" s="66" t="inlineStr">
        <is>
          <t>O0981</t>
        </is>
      </c>
      <c r="C568" s="66" t="n">
        <v>2021</v>
      </c>
      <c r="D568" s="66" t="n">
        <v>10</v>
      </c>
      <c r="E568" s="66" t="n">
        <v>3</v>
      </c>
      <c r="F568" s="66" t="n">
        <v>16</v>
      </c>
      <c r="G568" s="66" t="n">
        <v>3</v>
      </c>
      <c r="H568" s="66" t="n">
        <v>3</v>
      </c>
      <c r="I568" s="66" t="n">
        <v>0</v>
      </c>
      <c r="J568" s="66" t="n">
        <v>0</v>
      </c>
      <c r="K568" s="66" t="n">
        <v>1</v>
      </c>
      <c r="L568" s="66" t="n">
        <v>0</v>
      </c>
      <c r="M568" s="66" t="n">
        <v>0</v>
      </c>
      <c r="N568" s="66" t="n">
        <v>0</v>
      </c>
      <c r="O568" s="66" t="n">
        <v>74.2</v>
      </c>
      <c r="P568" s="66" t="n">
        <v>1.5</v>
      </c>
      <c r="Q568" s="66" t="n">
        <v>13.7089419220001</v>
      </c>
      <c r="R568" s="66" t="n">
        <v>51.0472416330001</v>
      </c>
      <c r="S568" s="66">
        <f>IF(AND(E568&gt;=2,E568&lt;=6,OR(F568=6,F568=7,F568=8),O568&lt;=500),1,0)</f>
        <v/>
      </c>
      <c r="T568" s="178">
        <f>IF(G568=1,Sources!$F$24,IF(G568=2,Sources!$F$25,IF(G568=3,Sources!$F$26,0)))</f>
        <v/>
      </c>
      <c r="U568" s="178">
        <f>T568</f>
        <v/>
      </c>
      <c r="V568" s="66" t="inlineStr">
        <is>
          <t>S01 / S04 / S05</t>
        </is>
      </c>
    </row>
    <row r="569" ht="15" customHeight="1" s="94">
      <c r="A569" s="66" t="inlineStr">
        <is>
          <t>U04517</t>
        </is>
      </c>
      <c r="B569" s="66" t="inlineStr">
        <is>
          <t>O1589</t>
        </is>
      </c>
      <c r="C569" s="66" t="n">
        <v>2021</v>
      </c>
      <c r="D569" s="66" t="n">
        <v>12</v>
      </c>
      <c r="E569" s="66" t="n">
        <v>2</v>
      </c>
      <c r="F569" s="66" t="n">
        <v>17</v>
      </c>
      <c r="G569" s="66" t="n">
        <v>3</v>
      </c>
      <c r="H569" s="66" t="n">
        <v>2</v>
      </c>
      <c r="I569" s="66" t="n">
        <v>0</v>
      </c>
      <c r="J569" s="66" t="n">
        <v>0</v>
      </c>
      <c r="K569" s="66" t="n">
        <v>1</v>
      </c>
      <c r="L569" s="66" t="n">
        <v>0</v>
      </c>
      <c r="M569" s="66" t="n">
        <v>0</v>
      </c>
      <c r="N569" s="66" t="n">
        <v>0</v>
      </c>
      <c r="O569" s="66" t="n">
        <v>161.7</v>
      </c>
      <c r="P569" s="66" t="n">
        <v>20.2</v>
      </c>
      <c r="Q569" s="66" t="n">
        <v>12.378459896</v>
      </c>
      <c r="R569" s="66" t="n">
        <v>51.32069018</v>
      </c>
      <c r="S569" s="66">
        <f>IF(AND(E569&gt;=2,E569&lt;=6,OR(F569=6,F569=7,F569=8),O569&lt;=500),1,0)</f>
        <v/>
      </c>
      <c r="T569" s="178">
        <f>IF(G569=1,Sources!$F$24,IF(G569=2,Sources!$F$25,IF(G569=3,Sources!$F$26,0)))</f>
        <v/>
      </c>
      <c r="U569" s="178">
        <f>T569</f>
        <v/>
      </c>
      <c r="V569" s="66" t="inlineStr">
        <is>
          <t>S01 / S04 / S05</t>
        </is>
      </c>
    </row>
    <row r="570" ht="15" customHeight="1" s="94">
      <c r="A570" s="66" t="inlineStr">
        <is>
          <t>U04530</t>
        </is>
      </c>
      <c r="B570" s="66" t="inlineStr">
        <is>
          <t>O0744</t>
        </is>
      </c>
      <c r="C570" s="66" t="n">
        <v>2021</v>
      </c>
      <c r="D570" s="66" t="n">
        <v>11</v>
      </c>
      <c r="E570" s="66" t="n">
        <v>4</v>
      </c>
      <c r="F570" s="66" t="n">
        <v>23</v>
      </c>
      <c r="G570" s="66" t="n">
        <v>3</v>
      </c>
      <c r="H570" s="66" t="n">
        <v>1</v>
      </c>
      <c r="I570" s="66" t="n">
        <v>0</v>
      </c>
      <c r="J570" s="66" t="n">
        <v>1</v>
      </c>
      <c r="K570" s="66" t="n">
        <v>0</v>
      </c>
      <c r="L570" s="66" t="n">
        <v>0</v>
      </c>
      <c r="M570" s="66" t="n">
        <v>0</v>
      </c>
      <c r="N570" s="66" t="n">
        <v>0</v>
      </c>
      <c r="O570" s="66" t="n">
        <v>289.1</v>
      </c>
      <c r="P570" s="66" t="n">
        <v>6.9</v>
      </c>
      <c r="Q570" s="66" t="n">
        <v>13.7777943890001</v>
      </c>
      <c r="R570" s="66" t="n">
        <v>51.052887701</v>
      </c>
      <c r="S570" s="66">
        <f>IF(AND(E570&gt;=2,E570&lt;=6,OR(F570=6,F570=7,F570=8),O570&lt;=500),1,0)</f>
        <v/>
      </c>
      <c r="T570" s="178">
        <f>IF(G570=1,Sources!$F$24,IF(G570=2,Sources!$F$25,IF(G570=3,Sources!$F$26,0)))</f>
        <v/>
      </c>
      <c r="U570" s="178">
        <f>T570</f>
        <v/>
      </c>
      <c r="V570" s="66" t="inlineStr">
        <is>
          <t>S01 / S04 / S05</t>
        </is>
      </c>
    </row>
    <row r="571" ht="15" customHeight="1" s="94">
      <c r="A571" s="66" t="inlineStr">
        <is>
          <t>U04543</t>
        </is>
      </c>
      <c r="B571" s="66" t="inlineStr">
        <is>
          <t>O0601</t>
        </is>
      </c>
      <c r="C571" s="66" t="n">
        <v>2021</v>
      </c>
      <c r="D571" s="66" t="n">
        <v>10</v>
      </c>
      <c r="E571" s="66" t="n">
        <v>3</v>
      </c>
      <c r="F571" s="66" t="n">
        <v>22</v>
      </c>
      <c r="G571" s="66" t="n">
        <v>2</v>
      </c>
      <c r="H571" s="66" t="n">
        <v>1</v>
      </c>
      <c r="I571" s="66" t="n">
        <v>0</v>
      </c>
      <c r="J571" s="66" t="n">
        <v>1</v>
      </c>
      <c r="K571" s="66" t="n">
        <v>0</v>
      </c>
      <c r="L571" s="66" t="n">
        <v>0</v>
      </c>
      <c r="M571" s="66" t="n">
        <v>0</v>
      </c>
      <c r="N571" s="66" t="n">
        <v>0</v>
      </c>
      <c r="O571" s="66" t="n">
        <v>68.09999999999999</v>
      </c>
      <c r="P571" s="66" t="n">
        <v>14.1</v>
      </c>
      <c r="Q571" s="66" t="n">
        <v>13.719920782</v>
      </c>
      <c r="R571" s="66" t="n">
        <v>51.0546088370001</v>
      </c>
      <c r="S571" s="66">
        <f>IF(AND(E571&gt;=2,E571&lt;=6,OR(F571=6,F571=7,F571=8),O571&lt;=500),1,0)</f>
        <v/>
      </c>
      <c r="T571" s="178">
        <f>IF(G571=1,Sources!$F$24,IF(G571=2,Sources!$F$25,IF(G571=3,Sources!$F$26,0)))</f>
        <v/>
      </c>
      <c r="U571" s="178">
        <f>T571</f>
        <v/>
      </c>
      <c r="V571" s="66" t="inlineStr">
        <is>
          <t>S01 / S04 / S05</t>
        </is>
      </c>
    </row>
    <row r="572" ht="15" customHeight="1" s="94">
      <c r="A572" s="66" t="inlineStr">
        <is>
          <t>U04548</t>
        </is>
      </c>
      <c r="B572" s="66" t="inlineStr">
        <is>
          <t>O1662</t>
        </is>
      </c>
      <c r="C572" s="66" t="n">
        <v>2021</v>
      </c>
      <c r="D572" s="66" t="n">
        <v>10</v>
      </c>
      <c r="E572" s="66" t="n">
        <v>5</v>
      </c>
      <c r="F572" s="66" t="n">
        <v>6</v>
      </c>
      <c r="G572" s="66" t="n">
        <v>3</v>
      </c>
      <c r="H572" s="66" t="n">
        <v>2</v>
      </c>
      <c r="I572" s="66" t="n">
        <v>0</v>
      </c>
      <c r="J572" s="66" t="n">
        <v>0</v>
      </c>
      <c r="K572" s="66" t="n">
        <v>1</v>
      </c>
      <c r="L572" s="66" t="n">
        <v>0</v>
      </c>
      <c r="M572" s="66" t="n">
        <v>0</v>
      </c>
      <c r="N572" s="66" t="n">
        <v>0</v>
      </c>
      <c r="O572" s="66" t="n">
        <v>157.9</v>
      </c>
      <c r="P572" s="66" t="n">
        <v>5.7</v>
      </c>
      <c r="Q572" s="66" t="n">
        <v>12.3908569560001</v>
      </c>
      <c r="R572" s="66" t="n">
        <v>51.3386671500001</v>
      </c>
      <c r="S572" s="66">
        <f>IF(AND(E572&gt;=2,E572&lt;=6,OR(F572=6,F572=7,F572=8),O572&lt;=500),1,0)</f>
        <v/>
      </c>
      <c r="T572" s="178">
        <f>IF(G572=1,Sources!$F$24,IF(G572=2,Sources!$F$25,IF(G572=3,Sources!$F$26,0)))</f>
        <v/>
      </c>
      <c r="U572" s="178">
        <f>T572</f>
        <v/>
      </c>
      <c r="V572" s="66" t="inlineStr">
        <is>
          <t>S01 / S04 / S05</t>
        </is>
      </c>
    </row>
    <row r="573" ht="15" customHeight="1" s="94">
      <c r="A573" s="66" t="inlineStr">
        <is>
          <t>U04550</t>
        </is>
      </c>
      <c r="B573" s="66" t="inlineStr">
        <is>
          <t>O0674</t>
        </is>
      </c>
      <c r="C573" s="66" t="n">
        <v>2021</v>
      </c>
      <c r="D573" s="66" t="n">
        <v>12</v>
      </c>
      <c r="E573" s="66" t="n">
        <v>4</v>
      </c>
      <c r="F573" s="66" t="n">
        <v>5</v>
      </c>
      <c r="G573" s="66" t="n">
        <v>3</v>
      </c>
      <c r="H573" s="66" t="n">
        <v>3</v>
      </c>
      <c r="I573" s="66" t="n">
        <v>0</v>
      </c>
      <c r="J573" s="66" t="n">
        <v>1</v>
      </c>
      <c r="K573" s="66" t="n">
        <v>1</v>
      </c>
      <c r="L573" s="66" t="n">
        <v>0</v>
      </c>
      <c r="M573" s="66" t="n">
        <v>0</v>
      </c>
      <c r="N573" s="66" t="n">
        <v>0</v>
      </c>
      <c r="O573" s="66" t="n">
        <v>472.5</v>
      </c>
      <c r="P573" s="66" t="n">
        <v>9.6</v>
      </c>
      <c r="Q573" s="66" t="n">
        <v>13.776981886</v>
      </c>
      <c r="R573" s="66" t="n">
        <v>51.060011757</v>
      </c>
      <c r="S573" s="66">
        <f>IF(AND(E573&gt;=2,E573&lt;=6,OR(F573=6,F573=7,F573=8),O573&lt;=500),1,0)</f>
        <v/>
      </c>
      <c r="T573" s="178">
        <f>IF(G573=1,Sources!$F$24,IF(G573=2,Sources!$F$25,IF(G573=3,Sources!$F$26,0)))</f>
        <v/>
      </c>
      <c r="U573" s="178">
        <f>T573</f>
        <v/>
      </c>
      <c r="V573" s="66" t="inlineStr">
        <is>
          <t>S01 / S04 / S05</t>
        </is>
      </c>
    </row>
    <row r="574" ht="15" customHeight="1" s="94">
      <c r="A574" s="66" t="inlineStr">
        <is>
          <t>U04554</t>
        </is>
      </c>
      <c r="B574" s="66" t="inlineStr">
        <is>
          <t>O1353</t>
        </is>
      </c>
      <c r="C574" s="66" t="n">
        <v>2021</v>
      </c>
      <c r="D574" s="66" t="n">
        <v>12</v>
      </c>
      <c r="E574" s="66" t="n">
        <v>7</v>
      </c>
      <c r="F574" s="66" t="n">
        <v>16</v>
      </c>
      <c r="G574" s="66" t="n">
        <v>3</v>
      </c>
      <c r="H574" s="66" t="n">
        <v>2</v>
      </c>
      <c r="I574" s="66" t="n">
        <v>0</v>
      </c>
      <c r="J574" s="66" t="n">
        <v>0</v>
      </c>
      <c r="K574" s="66" t="n">
        <v>1</v>
      </c>
      <c r="L574" s="66" t="n">
        <v>0</v>
      </c>
      <c r="M574" s="66" t="n">
        <v>0</v>
      </c>
      <c r="N574" s="66" t="n">
        <v>1</v>
      </c>
      <c r="O574" s="66" t="n">
        <v>189</v>
      </c>
      <c r="P574" s="66" t="n">
        <v>20.7</v>
      </c>
      <c r="Q574" s="66" t="n">
        <v>12.37112259</v>
      </c>
      <c r="R574" s="66" t="n">
        <v>51.3364636590001</v>
      </c>
      <c r="S574" s="66">
        <f>IF(AND(E574&gt;=2,E574&lt;=6,OR(F574=6,F574=7,F574=8),O574&lt;=500),1,0)</f>
        <v/>
      </c>
      <c r="T574" s="178">
        <f>IF(G574=1,Sources!$F$24,IF(G574=2,Sources!$F$25,IF(G574=3,Sources!$F$26,0)))</f>
        <v/>
      </c>
      <c r="U574" s="178">
        <f>T574</f>
        <v/>
      </c>
      <c r="V574" s="66" t="inlineStr">
        <is>
          <t>S01 / S04 / S05</t>
        </is>
      </c>
    </row>
    <row r="575" ht="15" customHeight="1" s="94">
      <c r="A575" s="66" t="inlineStr">
        <is>
          <t>U04563</t>
        </is>
      </c>
      <c r="B575" s="66" t="inlineStr">
        <is>
          <t>O1587</t>
        </is>
      </c>
      <c r="C575" s="66" t="n">
        <v>2021</v>
      </c>
      <c r="D575" s="66" t="n">
        <v>11</v>
      </c>
      <c r="E575" s="66" t="n">
        <v>3</v>
      </c>
      <c r="F575" s="66" t="n">
        <v>6</v>
      </c>
      <c r="G575" s="66" t="n">
        <v>3</v>
      </c>
      <c r="H575" s="66" t="n">
        <v>3</v>
      </c>
      <c r="I575" s="66" t="n">
        <v>0</v>
      </c>
      <c r="J575" s="66" t="n">
        <v>0</v>
      </c>
      <c r="K575" s="66" t="n">
        <v>1</v>
      </c>
      <c r="L575" s="66" t="n">
        <v>0</v>
      </c>
      <c r="M575" s="66" t="n">
        <v>0</v>
      </c>
      <c r="N575" s="66" t="n">
        <v>1</v>
      </c>
      <c r="O575" s="66" t="n">
        <v>439.8</v>
      </c>
      <c r="P575" s="66" t="n">
        <v>2.4</v>
      </c>
      <c r="Q575" s="66" t="n">
        <v>12.3741264930001</v>
      </c>
      <c r="R575" s="66" t="n">
        <v>51.3033839620001</v>
      </c>
      <c r="S575" s="66">
        <f>IF(AND(E575&gt;=2,E575&lt;=6,OR(F575=6,F575=7,F575=8),O575&lt;=500),1,0)</f>
        <v/>
      </c>
      <c r="T575" s="178">
        <f>IF(G575=1,Sources!$F$24,IF(G575=2,Sources!$F$25,IF(G575=3,Sources!$F$26,0)))</f>
        <v/>
      </c>
      <c r="U575" s="178">
        <f>T575</f>
        <v/>
      </c>
      <c r="V575" s="66" t="inlineStr">
        <is>
          <t>S01 / S04 / S05</t>
        </is>
      </c>
    </row>
    <row r="576" ht="15" customHeight="1" s="94">
      <c r="A576" s="66" t="inlineStr">
        <is>
          <t>U04565</t>
        </is>
      </c>
      <c r="B576" s="66" t="inlineStr">
        <is>
          <t>O1839</t>
        </is>
      </c>
      <c r="C576" s="66" t="n">
        <v>2021</v>
      </c>
      <c r="D576" s="66" t="n">
        <v>10</v>
      </c>
      <c r="E576" s="66" t="n">
        <v>3</v>
      </c>
      <c r="F576" s="66" t="n">
        <v>16</v>
      </c>
      <c r="G576" s="66" t="n">
        <v>3</v>
      </c>
      <c r="H576" s="66" t="n">
        <v>4</v>
      </c>
      <c r="I576" s="66" t="n">
        <v>1</v>
      </c>
      <c r="J576" s="66" t="n">
        <v>1</v>
      </c>
      <c r="K576" s="66" t="n">
        <v>0</v>
      </c>
      <c r="L576" s="66" t="n">
        <v>0</v>
      </c>
      <c r="M576" s="66" t="n">
        <v>0</v>
      </c>
      <c r="N576" s="66" t="n">
        <v>0</v>
      </c>
      <c r="O576" s="66" t="n">
        <v>424.3</v>
      </c>
      <c r="P576" s="66" t="n">
        <v>5.8</v>
      </c>
      <c r="Q576" s="66" t="n">
        <v>12.4074941530001</v>
      </c>
      <c r="R576" s="66" t="n">
        <v>51.351254071</v>
      </c>
      <c r="S576" s="66">
        <f>IF(AND(E576&gt;=2,E576&lt;=6,OR(F576=6,F576=7,F576=8),O576&lt;=500),1,0)</f>
        <v/>
      </c>
      <c r="T576" s="178">
        <f>IF(G576=1,Sources!$F$24,IF(G576=2,Sources!$F$25,IF(G576=3,Sources!$F$26,0)))</f>
        <v/>
      </c>
      <c r="U576" s="178">
        <f>T576</f>
        <v/>
      </c>
      <c r="V576" s="66" t="inlineStr">
        <is>
          <t>S01 / S04 / S05</t>
        </is>
      </c>
    </row>
    <row r="577" ht="15" customHeight="1" s="94">
      <c r="A577" s="66" t="inlineStr">
        <is>
          <t>U04571</t>
        </is>
      </c>
      <c r="B577" s="66" t="inlineStr">
        <is>
          <t>O1650</t>
        </is>
      </c>
      <c r="C577" s="66" t="n">
        <v>2021</v>
      </c>
      <c r="D577" s="66" t="n">
        <v>11</v>
      </c>
      <c r="E577" s="66" t="n">
        <v>6</v>
      </c>
      <c r="F577" s="66" t="n">
        <v>7</v>
      </c>
      <c r="G577" s="66" t="n">
        <v>3</v>
      </c>
      <c r="H577" s="66" t="n">
        <v>2</v>
      </c>
      <c r="I577" s="66" t="n">
        <v>0</v>
      </c>
      <c r="J577" s="66" t="n">
        <v>1</v>
      </c>
      <c r="K577" s="66" t="n">
        <v>1</v>
      </c>
      <c r="L577" s="66" t="n">
        <v>0</v>
      </c>
      <c r="M577" s="66" t="n">
        <v>0</v>
      </c>
      <c r="N577" s="66" t="n">
        <v>0</v>
      </c>
      <c r="O577" s="66" t="n">
        <v>403.2</v>
      </c>
      <c r="P577" s="66" t="n">
        <v>3.6</v>
      </c>
      <c r="Q577" s="66" t="n">
        <v>12.365682786</v>
      </c>
      <c r="R577" s="66" t="n">
        <v>51.321029702</v>
      </c>
      <c r="S577" s="66">
        <f>IF(AND(E577&gt;=2,E577&lt;=6,OR(F577=6,F577=7,F577=8),O577&lt;=500),1,0)</f>
        <v/>
      </c>
      <c r="T577" s="178">
        <f>IF(G577=1,Sources!$F$24,IF(G577=2,Sources!$F$25,IF(G577=3,Sources!$F$26,0)))</f>
        <v/>
      </c>
      <c r="U577" s="178">
        <f>T577</f>
        <v/>
      </c>
      <c r="V577" s="66" t="inlineStr">
        <is>
          <t>S01 / S04 / S05</t>
        </is>
      </c>
    </row>
    <row r="578" ht="15" customHeight="1" s="94">
      <c r="A578" s="66" t="inlineStr">
        <is>
          <t>U04573</t>
        </is>
      </c>
      <c r="B578" s="66" t="inlineStr">
        <is>
          <t>O1447</t>
        </is>
      </c>
      <c r="C578" s="66" t="n">
        <v>2021</v>
      </c>
      <c r="D578" s="66" t="n">
        <v>10</v>
      </c>
      <c r="E578" s="66" t="n">
        <v>3</v>
      </c>
      <c r="F578" s="66" t="n">
        <v>17</v>
      </c>
      <c r="G578" s="66" t="n">
        <v>3</v>
      </c>
      <c r="H578" s="66" t="n">
        <v>3</v>
      </c>
      <c r="I578" s="66" t="n">
        <v>0</v>
      </c>
      <c r="J578" s="66" t="n">
        <v>1</v>
      </c>
      <c r="K578" s="66" t="n">
        <v>0</v>
      </c>
      <c r="L578" s="66" t="n">
        <v>0</v>
      </c>
      <c r="M578" s="66" t="n">
        <v>0</v>
      </c>
      <c r="N578" s="66" t="n">
        <v>0</v>
      </c>
      <c r="O578" s="66" t="n">
        <v>331.2</v>
      </c>
      <c r="P578" s="66" t="n">
        <v>22.5</v>
      </c>
      <c r="Q578" s="66" t="n">
        <v>12.376962807</v>
      </c>
      <c r="R578" s="66" t="n">
        <v>51.343912942</v>
      </c>
      <c r="S578" s="66">
        <f>IF(AND(E578&gt;=2,E578&lt;=6,OR(F578=6,F578=7,F578=8),O578&lt;=500),1,0)</f>
        <v/>
      </c>
      <c r="T578" s="178">
        <f>IF(G578=1,Sources!$F$24,IF(G578=2,Sources!$F$25,IF(G578=3,Sources!$F$26,0)))</f>
        <v/>
      </c>
      <c r="U578" s="178">
        <f>T578</f>
        <v/>
      </c>
      <c r="V578" s="66" t="inlineStr">
        <is>
          <t>S01 / S04 / S05</t>
        </is>
      </c>
    </row>
    <row r="579" ht="15" customHeight="1" s="94">
      <c r="A579" s="66" t="inlineStr">
        <is>
          <t>U04580</t>
        </is>
      </c>
      <c r="B579" s="66" t="inlineStr">
        <is>
          <t>O1553</t>
        </is>
      </c>
      <c r="C579" s="66" t="n">
        <v>2021</v>
      </c>
      <c r="D579" s="66" t="n">
        <v>10</v>
      </c>
      <c r="E579" s="66" t="n">
        <v>2</v>
      </c>
      <c r="F579" s="66" t="n">
        <v>10</v>
      </c>
      <c r="G579" s="66" t="n">
        <v>3</v>
      </c>
      <c r="H579" s="66" t="n">
        <v>2</v>
      </c>
      <c r="I579" s="66" t="n">
        <v>1</v>
      </c>
      <c r="J579" s="66" t="n">
        <v>0</v>
      </c>
      <c r="K579" s="66" t="n">
        <v>1</v>
      </c>
      <c r="L579" s="66" t="n">
        <v>0</v>
      </c>
      <c r="M579" s="66" t="n">
        <v>0</v>
      </c>
      <c r="N579" s="66" t="n">
        <v>0</v>
      </c>
      <c r="O579" s="66" t="n">
        <v>230.5</v>
      </c>
      <c r="P579" s="66" t="n">
        <v>3.9</v>
      </c>
      <c r="Q579" s="66" t="n">
        <v>12.405905827</v>
      </c>
      <c r="R579" s="66" t="n">
        <v>51.3317634580001</v>
      </c>
      <c r="S579" s="66">
        <f>IF(AND(E579&gt;=2,E579&lt;=6,OR(F579=6,F579=7,F579=8),O579&lt;=500),1,0)</f>
        <v/>
      </c>
      <c r="T579" s="178">
        <f>IF(G579=1,Sources!$F$24,IF(G579=2,Sources!$F$25,IF(G579=3,Sources!$F$26,0)))</f>
        <v/>
      </c>
      <c r="U579" s="178">
        <f>T579</f>
        <v/>
      </c>
      <c r="V579" s="66" t="inlineStr">
        <is>
          <t>S01 / S04 / S05</t>
        </is>
      </c>
    </row>
    <row r="580" ht="15" customHeight="1" s="94">
      <c r="A580" s="66" t="inlineStr">
        <is>
          <t>U04597</t>
        </is>
      </c>
      <c r="B580" s="66" t="inlineStr">
        <is>
          <t>O1751</t>
        </is>
      </c>
      <c r="C580" s="66" t="n">
        <v>2021</v>
      </c>
      <c r="D580" s="66" t="n">
        <v>11</v>
      </c>
      <c r="E580" s="66" t="n">
        <v>4</v>
      </c>
      <c r="F580" s="66" t="n">
        <v>18</v>
      </c>
      <c r="G580" s="66" t="n">
        <v>3</v>
      </c>
      <c r="H580" s="66" t="n">
        <v>2</v>
      </c>
      <c r="I580" s="66" t="n">
        <v>0</v>
      </c>
      <c r="J580" s="66" t="n">
        <v>1</v>
      </c>
      <c r="K580" s="66" t="n">
        <v>1</v>
      </c>
      <c r="L580" s="66" t="n">
        <v>0</v>
      </c>
      <c r="M580" s="66" t="n">
        <v>0</v>
      </c>
      <c r="N580" s="66" t="n">
        <v>0</v>
      </c>
      <c r="O580" s="66" t="n">
        <v>185.2</v>
      </c>
      <c r="P580" s="66" t="n">
        <v>7.6</v>
      </c>
      <c r="Q580" s="66" t="n">
        <v>12.3737517370001</v>
      </c>
      <c r="R580" s="66" t="n">
        <v>51.331161616</v>
      </c>
      <c r="S580" s="66">
        <f>IF(AND(E580&gt;=2,E580&lt;=6,OR(F580=6,F580=7,F580=8),O580&lt;=500),1,0)</f>
        <v/>
      </c>
      <c r="T580" s="178">
        <f>IF(G580=1,Sources!$F$24,IF(G580=2,Sources!$F$25,IF(G580=3,Sources!$F$26,0)))</f>
        <v/>
      </c>
      <c r="U580" s="178">
        <f>T580</f>
        <v/>
      </c>
      <c r="V580" s="66" t="inlineStr">
        <is>
          <t>S01 / S04 / S05</t>
        </is>
      </c>
    </row>
    <row r="581" ht="15" customHeight="1" s="94">
      <c r="A581" s="66" t="inlineStr">
        <is>
          <t>U04599</t>
        </is>
      </c>
      <c r="B581" s="66" t="inlineStr">
        <is>
          <t>O0579</t>
        </is>
      </c>
      <c r="C581" s="66" t="n">
        <v>2021</v>
      </c>
      <c r="D581" s="66" t="n">
        <v>10</v>
      </c>
      <c r="E581" s="66" t="n">
        <v>6</v>
      </c>
      <c r="F581" s="66" t="n">
        <v>16</v>
      </c>
      <c r="G581" s="66" t="n">
        <v>3</v>
      </c>
      <c r="H581" s="66" t="n">
        <v>2</v>
      </c>
      <c r="I581" s="66" t="n">
        <v>0</v>
      </c>
      <c r="J581" s="66" t="n">
        <v>1</v>
      </c>
      <c r="K581" s="66" t="n">
        <v>1</v>
      </c>
      <c r="L581" s="66" t="n">
        <v>0</v>
      </c>
      <c r="M581" s="66" t="n">
        <v>0</v>
      </c>
      <c r="N581" s="66" t="n">
        <v>0</v>
      </c>
      <c r="O581" s="66" t="n">
        <v>180.7</v>
      </c>
      <c r="P581" s="66" t="n">
        <v>4</v>
      </c>
      <c r="Q581" s="66" t="n">
        <v>13.84177126</v>
      </c>
      <c r="R581" s="66" t="n">
        <v>51.0022476070001</v>
      </c>
      <c r="S581" s="66">
        <f>IF(AND(E581&gt;=2,E581&lt;=6,OR(F581=6,F581=7,F581=8),O581&lt;=500),1,0)</f>
        <v/>
      </c>
      <c r="T581" s="178">
        <f>IF(G581=1,Sources!$F$24,IF(G581=2,Sources!$F$25,IF(G581=3,Sources!$F$26,0)))</f>
        <v/>
      </c>
      <c r="U581" s="178">
        <f>T581</f>
        <v/>
      </c>
      <c r="V581" s="66" t="inlineStr">
        <is>
          <t>S01 / S04 / S05</t>
        </is>
      </c>
    </row>
    <row r="582" ht="15" customHeight="1" s="94">
      <c r="A582" s="66" t="inlineStr">
        <is>
          <t>U04607</t>
        </is>
      </c>
      <c r="B582" s="66" t="inlineStr">
        <is>
          <t>O0674</t>
        </is>
      </c>
      <c r="C582" s="66" t="n">
        <v>2021</v>
      </c>
      <c r="D582" s="66" t="n">
        <v>10</v>
      </c>
      <c r="E582" s="66" t="n">
        <v>5</v>
      </c>
      <c r="F582" s="66" t="n">
        <v>16</v>
      </c>
      <c r="G582" s="66" t="n">
        <v>3</v>
      </c>
      <c r="H582" s="66" t="n">
        <v>3</v>
      </c>
      <c r="I582" s="66" t="n">
        <v>0</v>
      </c>
      <c r="J582" s="66" t="n">
        <v>1</v>
      </c>
      <c r="K582" s="66" t="n">
        <v>1</v>
      </c>
      <c r="L582" s="66" t="n">
        <v>0</v>
      </c>
      <c r="M582" s="66" t="n">
        <v>0</v>
      </c>
      <c r="N582" s="66" t="n">
        <v>0</v>
      </c>
      <c r="O582" s="66" t="n">
        <v>489.4</v>
      </c>
      <c r="P582" s="66" t="n">
        <v>8.9</v>
      </c>
      <c r="Q582" s="66" t="n">
        <v>13.7771965640001</v>
      </c>
      <c r="R582" s="66" t="n">
        <v>51.0600913970001</v>
      </c>
      <c r="S582" s="66">
        <f>IF(AND(E582&gt;=2,E582&lt;=6,OR(F582=6,F582=7,F582=8),O582&lt;=500),1,0)</f>
        <v/>
      </c>
      <c r="T582" s="178">
        <f>IF(G582=1,Sources!$F$24,IF(G582=2,Sources!$F$25,IF(G582=3,Sources!$F$26,0)))</f>
        <v/>
      </c>
      <c r="U582" s="178">
        <f>T582</f>
        <v/>
      </c>
      <c r="V582" s="66" t="inlineStr">
        <is>
          <t>S01 / S04 / S05</t>
        </is>
      </c>
    </row>
    <row r="583" ht="15" customHeight="1" s="94">
      <c r="A583" s="66" t="inlineStr">
        <is>
          <t>U04629</t>
        </is>
      </c>
      <c r="B583" s="66" t="inlineStr">
        <is>
          <t>O1759</t>
        </is>
      </c>
      <c r="C583" s="66" t="n">
        <v>2021</v>
      </c>
      <c r="D583" s="66" t="n">
        <v>10</v>
      </c>
      <c r="E583" s="66" t="n">
        <v>6</v>
      </c>
      <c r="F583" s="66" t="n">
        <v>7</v>
      </c>
      <c r="G583" s="66" t="n">
        <v>3</v>
      </c>
      <c r="H583" s="66" t="n">
        <v>2</v>
      </c>
      <c r="I583" s="66" t="n">
        <v>0</v>
      </c>
      <c r="J583" s="66" t="n">
        <v>0</v>
      </c>
      <c r="K583" s="66" t="n">
        <v>1</v>
      </c>
      <c r="L583" s="66" t="n">
        <v>0</v>
      </c>
      <c r="M583" s="66" t="n">
        <v>0</v>
      </c>
      <c r="N583" s="66" t="n">
        <v>0</v>
      </c>
      <c r="O583" s="66" t="n">
        <v>351</v>
      </c>
      <c r="P583" s="66" t="n">
        <v>19.7</v>
      </c>
      <c r="Q583" s="66" t="n">
        <v>12.4453244980001</v>
      </c>
      <c r="R583" s="66" t="n">
        <v>51.346319684</v>
      </c>
      <c r="S583" s="66">
        <f>IF(AND(E583&gt;=2,E583&lt;=6,OR(F583=6,F583=7,F583=8),O583&lt;=500),1,0)</f>
        <v/>
      </c>
      <c r="T583" s="178">
        <f>IF(G583=1,Sources!$F$24,IF(G583=2,Sources!$F$25,IF(G583=3,Sources!$F$26,0)))</f>
        <v/>
      </c>
      <c r="U583" s="178">
        <f>T583</f>
        <v/>
      </c>
      <c r="V583" s="66" t="inlineStr">
        <is>
          <t>S01 / S04 / S05</t>
        </is>
      </c>
    </row>
    <row r="584" ht="15" customHeight="1" s="94">
      <c r="A584" s="66" t="inlineStr">
        <is>
          <t>U04643</t>
        </is>
      </c>
      <c r="B584" s="66" t="inlineStr">
        <is>
          <t>O1314</t>
        </is>
      </c>
      <c r="C584" s="66" t="n">
        <v>2021</v>
      </c>
      <c r="D584" s="66" t="n">
        <v>11</v>
      </c>
      <c r="E584" s="66" t="n">
        <v>6</v>
      </c>
      <c r="F584" s="66" t="n">
        <v>19</v>
      </c>
      <c r="G584" s="66" t="n">
        <v>3</v>
      </c>
      <c r="H584" s="66" t="n">
        <v>7</v>
      </c>
      <c r="I584" s="66" t="n">
        <v>0</v>
      </c>
      <c r="J584" s="66" t="n">
        <v>0</v>
      </c>
      <c r="K584" s="66" t="n">
        <v>0</v>
      </c>
      <c r="L584" s="66" t="n">
        <v>0</v>
      </c>
      <c r="M584" s="66" t="n">
        <v>0</v>
      </c>
      <c r="N584" s="66" t="n">
        <v>1</v>
      </c>
      <c r="O584" s="66" t="n">
        <v>285.6</v>
      </c>
      <c r="P584" s="66" t="n">
        <v>20</v>
      </c>
      <c r="Q584" s="66" t="n">
        <v>12.383758965</v>
      </c>
      <c r="R584" s="66" t="n">
        <v>51.3433516800001</v>
      </c>
      <c r="S584" s="66">
        <f>IF(AND(E584&gt;=2,E584&lt;=6,OR(F584=6,F584=7,F584=8),O584&lt;=500),1,0)</f>
        <v/>
      </c>
      <c r="T584" s="178">
        <f>IF(G584=1,Sources!$F$24,IF(G584=2,Sources!$F$25,IF(G584=3,Sources!$F$26,0)))</f>
        <v/>
      </c>
      <c r="U584" s="178">
        <f>T584</f>
        <v/>
      </c>
      <c r="V584" s="66" t="inlineStr">
        <is>
          <t>S01 / S04 / S05</t>
        </is>
      </c>
    </row>
    <row r="585" ht="15" customHeight="1" s="94">
      <c r="A585" s="66" t="inlineStr">
        <is>
          <t>U04651</t>
        </is>
      </c>
      <c r="B585" s="66" t="inlineStr">
        <is>
          <t>O0570</t>
        </is>
      </c>
      <c r="C585" s="66" t="n">
        <v>2021</v>
      </c>
      <c r="D585" s="66" t="n">
        <v>12</v>
      </c>
      <c r="E585" s="66" t="n">
        <v>5</v>
      </c>
      <c r="F585" s="66" t="n">
        <v>12</v>
      </c>
      <c r="G585" s="66" t="n">
        <v>3</v>
      </c>
      <c r="H585" s="66" t="n">
        <v>3</v>
      </c>
      <c r="I585" s="66" t="n">
        <v>0</v>
      </c>
      <c r="J585" s="66" t="n">
        <v>1</v>
      </c>
      <c r="K585" s="66" t="n">
        <v>1</v>
      </c>
      <c r="L585" s="66" t="n">
        <v>0</v>
      </c>
      <c r="M585" s="66" t="n">
        <v>0</v>
      </c>
      <c r="N585" s="66" t="n">
        <v>0</v>
      </c>
      <c r="O585" s="66" t="n">
        <v>259.2</v>
      </c>
      <c r="P585" s="66" t="n">
        <v>11.3</v>
      </c>
      <c r="Q585" s="66" t="n">
        <v>13.8222665280001</v>
      </c>
      <c r="R585" s="66" t="n">
        <v>50.9977800450001</v>
      </c>
      <c r="S585" s="66">
        <f>IF(AND(E585&gt;=2,E585&lt;=6,OR(F585=6,F585=7,F585=8),O585&lt;=500),1,0)</f>
        <v/>
      </c>
      <c r="T585" s="178">
        <f>IF(G585=1,Sources!$F$24,IF(G585=2,Sources!$F$25,IF(G585=3,Sources!$F$26,0)))</f>
        <v/>
      </c>
      <c r="U585" s="178">
        <f>T585</f>
        <v/>
      </c>
      <c r="V585" s="66" t="inlineStr">
        <is>
          <t>S01 / S04 / S05</t>
        </is>
      </c>
    </row>
    <row r="586" ht="15" customHeight="1" s="94">
      <c r="A586" s="66" t="inlineStr">
        <is>
          <t>U04664</t>
        </is>
      </c>
      <c r="B586" s="66" t="inlineStr">
        <is>
          <t>O1656</t>
        </is>
      </c>
      <c r="C586" s="66" t="n">
        <v>2021</v>
      </c>
      <c r="D586" s="66" t="n">
        <v>11</v>
      </c>
      <c r="E586" s="66" t="n">
        <v>5</v>
      </c>
      <c r="F586" s="66" t="n">
        <v>8</v>
      </c>
      <c r="G586" s="66" t="n">
        <v>3</v>
      </c>
      <c r="H586" s="66" t="n">
        <v>4</v>
      </c>
      <c r="I586" s="66" t="n">
        <v>1</v>
      </c>
      <c r="J586" s="66" t="n">
        <v>1</v>
      </c>
      <c r="K586" s="66" t="n">
        <v>0</v>
      </c>
      <c r="L586" s="66" t="n">
        <v>0</v>
      </c>
      <c r="M586" s="66" t="n">
        <v>0</v>
      </c>
      <c r="N586" s="66" t="n">
        <v>0</v>
      </c>
      <c r="O586" s="66" t="n">
        <v>368.8</v>
      </c>
      <c r="P586" s="66" t="n">
        <v>0</v>
      </c>
      <c r="Q586" s="66" t="n">
        <v>12.373699555</v>
      </c>
      <c r="R586" s="66" t="n">
        <v>51.324306075</v>
      </c>
      <c r="S586" s="66">
        <f>IF(AND(E586&gt;=2,E586&lt;=6,OR(F586=6,F586=7,F586=8),O586&lt;=500),1,0)</f>
        <v/>
      </c>
      <c r="T586" s="178">
        <f>IF(G586=1,Sources!$F$24,IF(G586=2,Sources!$F$25,IF(G586=3,Sources!$F$26,0)))</f>
        <v/>
      </c>
      <c r="U586" s="178">
        <f>T586</f>
        <v/>
      </c>
      <c r="V586" s="66" t="inlineStr">
        <is>
          <t>S01 / S04 / S05</t>
        </is>
      </c>
    </row>
    <row r="587" ht="15" customHeight="1" s="94">
      <c r="A587" s="66" t="inlineStr">
        <is>
          <t>U04668</t>
        </is>
      </c>
      <c r="B587" s="66" t="inlineStr">
        <is>
          <t>O1753</t>
        </is>
      </c>
      <c r="C587" s="66" t="n">
        <v>2021</v>
      </c>
      <c r="D587" s="66" t="n">
        <v>10</v>
      </c>
      <c r="E587" s="66" t="n">
        <v>5</v>
      </c>
      <c r="F587" s="66" t="n">
        <v>14</v>
      </c>
      <c r="G587" s="66" t="n">
        <v>3</v>
      </c>
      <c r="H587" s="66" t="n">
        <v>2</v>
      </c>
      <c r="I587" s="66" t="n">
        <v>0</v>
      </c>
      <c r="J587" s="66" t="n">
        <v>1</v>
      </c>
      <c r="K587" s="66" t="n">
        <v>1</v>
      </c>
      <c r="L587" s="66" t="n">
        <v>0</v>
      </c>
      <c r="M587" s="66" t="n">
        <v>0</v>
      </c>
      <c r="N587" s="66" t="n">
        <v>0</v>
      </c>
      <c r="O587" s="66" t="n">
        <v>374.5</v>
      </c>
      <c r="P587" s="66" t="n">
        <v>5.7</v>
      </c>
      <c r="Q587" s="66" t="n">
        <v>12.3238917140001</v>
      </c>
      <c r="R587" s="66" t="n">
        <v>51.320390553</v>
      </c>
      <c r="S587" s="66">
        <f>IF(AND(E587&gt;=2,E587&lt;=6,OR(F587=6,F587=7,F587=8),O587&lt;=500),1,0)</f>
        <v/>
      </c>
      <c r="T587" s="178">
        <f>IF(G587=1,Sources!$F$24,IF(G587=2,Sources!$F$25,IF(G587=3,Sources!$F$26,0)))</f>
        <v/>
      </c>
      <c r="U587" s="178">
        <f>T587</f>
        <v/>
      </c>
      <c r="V587" s="66" t="inlineStr">
        <is>
          <t>S01 / S04 / S05</t>
        </is>
      </c>
    </row>
    <row r="588" ht="15" customHeight="1" s="94">
      <c r="A588" s="66" t="inlineStr">
        <is>
          <t>U04670</t>
        </is>
      </c>
      <c r="B588" s="66" t="inlineStr">
        <is>
          <t>O1490</t>
        </is>
      </c>
      <c r="C588" s="66" t="n">
        <v>2021</v>
      </c>
      <c r="D588" s="66" t="n">
        <v>11</v>
      </c>
      <c r="E588" s="66" t="n">
        <v>4</v>
      </c>
      <c r="F588" s="66" t="n">
        <v>17</v>
      </c>
      <c r="G588" s="66" t="n">
        <v>3</v>
      </c>
      <c r="H588" s="66" t="n">
        <v>2</v>
      </c>
      <c r="I588" s="66" t="n">
        <v>0</v>
      </c>
      <c r="J588" s="66" t="n">
        <v>0</v>
      </c>
      <c r="K588" s="66" t="n">
        <v>1</v>
      </c>
      <c r="L588" s="66" t="n">
        <v>0</v>
      </c>
      <c r="M588" s="66" t="n">
        <v>0</v>
      </c>
      <c r="N588" s="66" t="n">
        <v>0</v>
      </c>
      <c r="O588" s="66" t="n">
        <v>112.8</v>
      </c>
      <c r="P588" s="66" t="n">
        <v>7.6</v>
      </c>
      <c r="Q588" s="66" t="n">
        <v>12.3705278860001</v>
      </c>
      <c r="R588" s="66" t="n">
        <v>51.361291872</v>
      </c>
      <c r="S588" s="66">
        <f>IF(AND(E588&gt;=2,E588&lt;=6,OR(F588=6,F588=7,F588=8),O588&lt;=500),1,0)</f>
        <v/>
      </c>
      <c r="T588" s="178">
        <f>IF(G588=1,Sources!$F$24,IF(G588=2,Sources!$F$25,IF(G588=3,Sources!$F$26,0)))</f>
        <v/>
      </c>
      <c r="U588" s="178">
        <f>T588</f>
        <v/>
      </c>
      <c r="V588" s="66" t="inlineStr">
        <is>
          <t>S01 / S04 / S05</t>
        </is>
      </c>
    </row>
    <row r="589" ht="15" customHeight="1" s="94">
      <c r="A589" s="66" t="inlineStr">
        <is>
          <t>U04682</t>
        </is>
      </c>
      <c r="B589" s="66" t="inlineStr">
        <is>
          <t>O1724</t>
        </is>
      </c>
      <c r="C589" s="66" t="n">
        <v>2021</v>
      </c>
      <c r="D589" s="66" t="n">
        <v>9</v>
      </c>
      <c r="E589" s="66" t="n">
        <v>5</v>
      </c>
      <c r="F589" s="66" t="n">
        <v>11</v>
      </c>
      <c r="G589" s="66" t="n">
        <v>3</v>
      </c>
      <c r="H589" s="66" t="n">
        <v>3</v>
      </c>
      <c r="I589" s="66" t="n">
        <v>0</v>
      </c>
      <c r="J589" s="66" t="n">
        <v>1</v>
      </c>
      <c r="K589" s="66" t="n">
        <v>1</v>
      </c>
      <c r="L589" s="66" t="n">
        <v>0</v>
      </c>
      <c r="M589" s="66" t="n">
        <v>0</v>
      </c>
      <c r="N589" s="66" t="n">
        <v>0</v>
      </c>
      <c r="O589" s="66" t="n">
        <v>375.9</v>
      </c>
      <c r="P589" s="66" t="n">
        <v>6.3</v>
      </c>
      <c r="Q589" s="66" t="n">
        <v>12.3770070850001</v>
      </c>
      <c r="R589" s="66" t="n">
        <v>51.3901810950001</v>
      </c>
      <c r="S589" s="66">
        <f>IF(AND(E589&gt;=2,E589&lt;=6,OR(F589=6,F589=7,F589=8),O589&lt;=500),1,0)</f>
        <v/>
      </c>
      <c r="T589" s="178">
        <f>IF(G589=1,Sources!$F$24,IF(G589=2,Sources!$F$25,IF(G589=3,Sources!$F$26,0)))</f>
        <v/>
      </c>
      <c r="U589" s="178">
        <f>T589</f>
        <v/>
      </c>
      <c r="V589" s="66" t="inlineStr">
        <is>
          <t>S01 / S04 / S05</t>
        </is>
      </c>
    </row>
    <row r="590" ht="15" customHeight="1" s="94">
      <c r="A590" s="66" t="inlineStr">
        <is>
          <t>U04683</t>
        </is>
      </c>
      <c r="B590" s="66" t="inlineStr">
        <is>
          <t>O0432</t>
        </is>
      </c>
      <c r="C590" s="66" t="n">
        <v>2021</v>
      </c>
      <c r="D590" s="66" t="n">
        <v>12</v>
      </c>
      <c r="E590" s="66" t="n">
        <v>6</v>
      </c>
      <c r="F590" s="66" t="n">
        <v>6</v>
      </c>
      <c r="G590" s="66" t="n">
        <v>3</v>
      </c>
      <c r="H590" s="66" t="n">
        <v>3</v>
      </c>
      <c r="I590" s="66" t="n">
        <v>0</v>
      </c>
      <c r="J590" s="66" t="n">
        <v>1</v>
      </c>
      <c r="K590" s="66" t="n">
        <v>1</v>
      </c>
      <c r="L590" s="66" t="n">
        <v>0</v>
      </c>
      <c r="M590" s="66" t="n">
        <v>0</v>
      </c>
      <c r="N590" s="66" t="n">
        <v>0</v>
      </c>
      <c r="O590" s="66" t="n">
        <v>379.5</v>
      </c>
      <c r="P590" s="66" t="n">
        <v>1.2</v>
      </c>
      <c r="Q590" s="66" t="n">
        <v>13.8032382690001</v>
      </c>
      <c r="R590" s="66" t="n">
        <v>51.0217372860001</v>
      </c>
      <c r="S590" s="66">
        <f>IF(AND(E590&gt;=2,E590&lt;=6,OR(F590=6,F590=7,F590=8),O590&lt;=500),1,0)</f>
        <v/>
      </c>
      <c r="T590" s="178">
        <f>IF(G590=1,Sources!$F$24,IF(G590=2,Sources!$F$25,IF(G590=3,Sources!$F$26,0)))</f>
        <v/>
      </c>
      <c r="U590" s="178">
        <f>T590</f>
        <v/>
      </c>
      <c r="V590" s="66" t="inlineStr">
        <is>
          <t>S01 / S04 / S05</t>
        </is>
      </c>
    </row>
    <row r="591" ht="15" customHeight="1" s="94">
      <c r="A591" s="66" t="inlineStr">
        <is>
          <t>U04701</t>
        </is>
      </c>
      <c r="B591" s="66" t="inlineStr">
        <is>
          <t>O0971</t>
        </is>
      </c>
      <c r="C591" s="66" t="n">
        <v>2021</v>
      </c>
      <c r="D591" s="66" t="n">
        <v>10</v>
      </c>
      <c r="E591" s="66" t="n">
        <v>3</v>
      </c>
      <c r="F591" s="66" t="n">
        <v>10</v>
      </c>
      <c r="G591" s="66" t="n">
        <v>3</v>
      </c>
      <c r="H591" s="66" t="n">
        <v>7</v>
      </c>
      <c r="I591" s="66" t="n">
        <v>0</v>
      </c>
      <c r="J591" s="66" t="n">
        <v>1</v>
      </c>
      <c r="K591" s="66" t="n">
        <v>1</v>
      </c>
      <c r="L591" s="66" t="n">
        <v>0</v>
      </c>
      <c r="M591" s="66" t="n">
        <v>0</v>
      </c>
      <c r="N591" s="66" t="n">
        <v>0</v>
      </c>
      <c r="O591" s="66" t="n">
        <v>449.6</v>
      </c>
      <c r="P591" s="66" t="n">
        <v>8.4</v>
      </c>
      <c r="Q591" s="66" t="n">
        <v>13.70220405</v>
      </c>
      <c r="R591" s="66" t="n">
        <v>51.0459211370001</v>
      </c>
      <c r="S591" s="66">
        <f>IF(AND(E591&gt;=2,E591&lt;=6,OR(F591=6,F591=7,F591=8),O591&lt;=500),1,0)</f>
        <v/>
      </c>
      <c r="T591" s="178">
        <f>IF(G591=1,Sources!$F$24,IF(G591=2,Sources!$F$25,IF(G591=3,Sources!$F$26,0)))</f>
        <v/>
      </c>
      <c r="U591" s="178">
        <f>T591</f>
        <v/>
      </c>
      <c r="V591" s="66" t="inlineStr">
        <is>
          <t>S01 / S04 / S05</t>
        </is>
      </c>
    </row>
    <row r="592" ht="15" customHeight="1" s="94">
      <c r="A592" s="66" t="inlineStr">
        <is>
          <t>U04707</t>
        </is>
      </c>
      <c r="B592" s="66" t="inlineStr">
        <is>
          <t>O1656</t>
        </is>
      </c>
      <c r="C592" s="66" t="n">
        <v>2021</v>
      </c>
      <c r="D592" s="66" t="n">
        <v>10</v>
      </c>
      <c r="E592" s="66" t="n">
        <v>3</v>
      </c>
      <c r="F592" s="66" t="n">
        <v>22</v>
      </c>
      <c r="G592" s="66" t="n">
        <v>3</v>
      </c>
      <c r="H592" s="66" t="n">
        <v>3</v>
      </c>
      <c r="I592" s="66" t="n">
        <v>0</v>
      </c>
      <c r="J592" s="66" t="n">
        <v>1</v>
      </c>
      <c r="K592" s="66" t="n">
        <v>1</v>
      </c>
      <c r="L592" s="66" t="n">
        <v>0</v>
      </c>
      <c r="M592" s="66" t="n">
        <v>0</v>
      </c>
      <c r="N592" s="66" t="n">
        <v>0</v>
      </c>
      <c r="O592" s="66" t="n">
        <v>362.7</v>
      </c>
      <c r="P592" s="66" t="n">
        <v>12</v>
      </c>
      <c r="Q592" s="66" t="n">
        <v>12.3737931810001</v>
      </c>
      <c r="R592" s="66" t="n">
        <v>51.3242154970001</v>
      </c>
      <c r="S592" s="66">
        <f>IF(AND(E592&gt;=2,E592&lt;=6,OR(F592=6,F592=7,F592=8),O592&lt;=500),1,0)</f>
        <v/>
      </c>
      <c r="T592" s="178">
        <f>IF(G592=1,Sources!$F$24,IF(G592=2,Sources!$F$25,IF(G592=3,Sources!$F$26,0)))</f>
        <v/>
      </c>
      <c r="U592" s="178">
        <f>T592</f>
        <v/>
      </c>
      <c r="V592" s="66" t="inlineStr">
        <is>
          <t>S01 / S04 / S05</t>
        </is>
      </c>
    </row>
    <row r="593" ht="15" customHeight="1" s="94">
      <c r="A593" s="66" t="inlineStr">
        <is>
          <t>U04713</t>
        </is>
      </c>
      <c r="B593" s="66" t="inlineStr">
        <is>
          <t>O1706</t>
        </is>
      </c>
      <c r="C593" s="66" t="n">
        <v>2021</v>
      </c>
      <c r="D593" s="66" t="n">
        <v>11</v>
      </c>
      <c r="E593" s="66" t="n">
        <v>5</v>
      </c>
      <c r="F593" s="66" t="n">
        <v>21</v>
      </c>
      <c r="G593" s="66" t="n">
        <v>3</v>
      </c>
      <c r="H593" s="66" t="n">
        <v>2</v>
      </c>
      <c r="I593" s="66" t="n">
        <v>0</v>
      </c>
      <c r="J593" s="66" t="n">
        <v>0</v>
      </c>
      <c r="K593" s="66" t="n">
        <v>1</v>
      </c>
      <c r="L593" s="66" t="n">
        <v>0</v>
      </c>
      <c r="M593" s="66" t="n">
        <v>0</v>
      </c>
      <c r="N593" s="66" t="n">
        <v>0</v>
      </c>
      <c r="O593" s="66" t="n">
        <v>204.6</v>
      </c>
      <c r="P593" s="66" t="n">
        <v>14.9</v>
      </c>
      <c r="Q593" s="66" t="n">
        <v>12.3030765140001</v>
      </c>
      <c r="R593" s="66" t="n">
        <v>51.3144147880001</v>
      </c>
      <c r="S593" s="66">
        <f>IF(AND(E593&gt;=2,E593&lt;=6,OR(F593=6,F593=7,F593=8),O593&lt;=500),1,0)</f>
        <v/>
      </c>
      <c r="T593" s="178">
        <f>IF(G593=1,Sources!$F$24,IF(G593=2,Sources!$F$25,IF(G593=3,Sources!$F$26,0)))</f>
        <v/>
      </c>
      <c r="U593" s="178">
        <f>T593</f>
        <v/>
      </c>
      <c r="V593" s="66" t="inlineStr">
        <is>
          <t>S01 / S04 / S05</t>
        </is>
      </c>
    </row>
    <row r="594" ht="15" customHeight="1" s="94">
      <c r="A594" s="66" t="inlineStr">
        <is>
          <t>U04715</t>
        </is>
      </c>
      <c r="B594" s="66" t="inlineStr">
        <is>
          <t>O1825</t>
        </is>
      </c>
      <c r="C594" s="66" t="n">
        <v>2021</v>
      </c>
      <c r="D594" s="66" t="n">
        <v>12</v>
      </c>
      <c r="E594" s="66" t="n">
        <v>6</v>
      </c>
      <c r="F594" s="66" t="n">
        <v>10</v>
      </c>
      <c r="G594" s="66" t="n">
        <v>3</v>
      </c>
      <c r="H594" s="66" t="n">
        <v>1</v>
      </c>
      <c r="I594" s="66" t="n">
        <v>0</v>
      </c>
      <c r="J594" s="66" t="n">
        <v>1</v>
      </c>
      <c r="K594" s="66" t="n">
        <v>0</v>
      </c>
      <c r="L594" s="66" t="n">
        <v>0</v>
      </c>
      <c r="M594" s="66" t="n">
        <v>0</v>
      </c>
      <c r="N594" s="66" t="n">
        <v>0</v>
      </c>
      <c r="O594" s="66" t="n">
        <v>449.3</v>
      </c>
      <c r="P594" s="66" t="n">
        <v>17.8</v>
      </c>
      <c r="Q594" s="66" t="n">
        <v>12.3422677300001</v>
      </c>
      <c r="R594" s="66" t="n">
        <v>51.3385805090001</v>
      </c>
      <c r="S594" s="66">
        <f>IF(AND(E594&gt;=2,E594&lt;=6,OR(F594=6,F594=7,F594=8),O594&lt;=500),1,0)</f>
        <v/>
      </c>
      <c r="T594" s="178">
        <f>IF(G594=1,Sources!$F$24,IF(G594=2,Sources!$F$25,IF(G594=3,Sources!$F$26,0)))</f>
        <v/>
      </c>
      <c r="U594" s="178">
        <f>T594</f>
        <v/>
      </c>
      <c r="V594" s="66" t="inlineStr">
        <is>
          <t>S01 / S04 / S05</t>
        </is>
      </c>
    </row>
    <row r="595" ht="15" customHeight="1" s="94">
      <c r="A595" s="66" t="inlineStr">
        <is>
          <t>U04722</t>
        </is>
      </c>
      <c r="B595" s="66" t="inlineStr">
        <is>
          <t>O1825</t>
        </is>
      </c>
      <c r="C595" s="66" t="n">
        <v>2021</v>
      </c>
      <c r="D595" s="66" t="n">
        <v>11</v>
      </c>
      <c r="E595" s="66" t="n">
        <v>2</v>
      </c>
      <c r="F595" s="66" t="n">
        <v>12</v>
      </c>
      <c r="G595" s="66" t="n">
        <v>2</v>
      </c>
      <c r="H595" s="66" t="n">
        <v>1</v>
      </c>
      <c r="I595" s="66" t="n">
        <v>0</v>
      </c>
      <c r="J595" s="66" t="n">
        <v>1</v>
      </c>
      <c r="K595" s="66" t="n">
        <v>0</v>
      </c>
      <c r="L595" s="66" t="n">
        <v>0</v>
      </c>
      <c r="M595" s="66" t="n">
        <v>0</v>
      </c>
      <c r="N595" s="66" t="n">
        <v>0</v>
      </c>
      <c r="O595" s="66" t="n">
        <v>452.9</v>
      </c>
      <c r="P595" s="66" t="n">
        <v>20.4</v>
      </c>
      <c r="Q595" s="66" t="n">
        <v>12.3422246640001</v>
      </c>
      <c r="R595" s="66" t="n">
        <v>51.3384840650001</v>
      </c>
      <c r="S595" s="66">
        <f>IF(AND(E595&gt;=2,E595&lt;=6,OR(F595=6,F595=7,F595=8),O595&lt;=500),1,0)</f>
        <v/>
      </c>
      <c r="T595" s="178">
        <f>IF(G595=1,Sources!$F$24,IF(G595=2,Sources!$F$25,IF(G595=3,Sources!$F$26,0)))</f>
        <v/>
      </c>
      <c r="U595" s="178">
        <f>T595</f>
        <v/>
      </c>
      <c r="V595" s="66" t="inlineStr">
        <is>
          <t>S01 / S04 / S05</t>
        </is>
      </c>
    </row>
    <row r="596" ht="15" customHeight="1" s="94">
      <c r="A596" s="66" t="inlineStr">
        <is>
          <t>U04734</t>
        </is>
      </c>
      <c r="B596" s="66" t="inlineStr">
        <is>
          <t>O1142</t>
        </is>
      </c>
      <c r="C596" s="66" t="n">
        <v>2021</v>
      </c>
      <c r="D596" s="66" t="n">
        <v>12</v>
      </c>
      <c r="E596" s="66" t="n">
        <v>4</v>
      </c>
      <c r="F596" s="66" t="n">
        <v>12</v>
      </c>
      <c r="G596" s="66" t="n">
        <v>3</v>
      </c>
      <c r="H596" s="66" t="n">
        <v>3</v>
      </c>
      <c r="I596" s="66" t="n">
        <v>0</v>
      </c>
      <c r="J596" s="66" t="n">
        <v>1</v>
      </c>
      <c r="K596" s="66" t="n">
        <v>1</v>
      </c>
      <c r="L596" s="66" t="n">
        <v>0</v>
      </c>
      <c r="M596" s="66" t="n">
        <v>0</v>
      </c>
      <c r="N596" s="66" t="n">
        <v>0</v>
      </c>
      <c r="O596" s="66" t="n">
        <v>363</v>
      </c>
      <c r="P596" s="66" t="n">
        <v>1.7</v>
      </c>
      <c r="Q596" s="66" t="n">
        <v>14.9811879540001</v>
      </c>
      <c r="R596" s="66" t="n">
        <v>51.145613838</v>
      </c>
      <c r="S596" s="66">
        <f>IF(AND(E596&gt;=2,E596&lt;=6,OR(F596=6,F596=7,F596=8),O596&lt;=500),1,0)</f>
        <v/>
      </c>
      <c r="T596" s="178">
        <f>IF(G596=1,Sources!$F$24,IF(G596=2,Sources!$F$25,IF(G596=3,Sources!$F$26,0)))</f>
        <v/>
      </c>
      <c r="U596" s="178">
        <f>T596</f>
        <v/>
      </c>
      <c r="V596" s="66" t="inlineStr">
        <is>
          <t>S01 / S04 / S05</t>
        </is>
      </c>
    </row>
    <row r="597" ht="15" customHeight="1" s="94">
      <c r="A597" s="66" t="inlineStr">
        <is>
          <t>U04736</t>
        </is>
      </c>
      <c r="B597" s="66" t="inlineStr">
        <is>
          <t>O1787</t>
        </is>
      </c>
      <c r="C597" s="66" t="n">
        <v>2021</v>
      </c>
      <c r="D597" s="66" t="n">
        <v>10</v>
      </c>
      <c r="E597" s="66" t="n">
        <v>2</v>
      </c>
      <c r="F597" s="66" t="n">
        <v>11</v>
      </c>
      <c r="G597" s="66" t="n">
        <v>3</v>
      </c>
      <c r="H597" s="66" t="n">
        <v>3</v>
      </c>
      <c r="I597" s="66" t="n">
        <v>0</v>
      </c>
      <c r="J597" s="66" t="n">
        <v>1</v>
      </c>
      <c r="K597" s="66" t="n">
        <v>1</v>
      </c>
      <c r="L597" s="66" t="n">
        <v>0</v>
      </c>
      <c r="M597" s="66" t="n">
        <v>0</v>
      </c>
      <c r="N597" s="66" t="n">
        <v>0</v>
      </c>
      <c r="O597" s="66" t="n">
        <v>291.6</v>
      </c>
      <c r="P597" s="66" t="n">
        <v>2.1</v>
      </c>
      <c r="Q597" s="66" t="n">
        <v>12.3994714840001</v>
      </c>
      <c r="R597" s="66" t="n">
        <v>51.3764005640001</v>
      </c>
      <c r="S597" s="66">
        <f>IF(AND(E597&gt;=2,E597&lt;=6,OR(F597=6,F597=7,F597=8),O597&lt;=500),1,0)</f>
        <v/>
      </c>
      <c r="T597" s="178">
        <f>IF(G597=1,Sources!$F$24,IF(G597=2,Sources!$F$25,IF(G597=3,Sources!$F$26,0)))</f>
        <v/>
      </c>
      <c r="U597" s="178">
        <f>T597</f>
        <v/>
      </c>
      <c r="V597" s="66" t="inlineStr">
        <is>
          <t>S01 / S04 / S05</t>
        </is>
      </c>
    </row>
    <row r="598" ht="15" customHeight="1" s="94">
      <c r="A598" s="66" t="inlineStr">
        <is>
          <t>U04737</t>
        </is>
      </c>
      <c r="B598" s="66" t="inlineStr">
        <is>
          <t>O1589</t>
        </is>
      </c>
      <c r="C598" s="66" t="n">
        <v>2021</v>
      </c>
      <c r="D598" s="66" t="n">
        <v>10</v>
      </c>
      <c r="E598" s="66" t="n">
        <v>6</v>
      </c>
      <c r="F598" s="66" t="n">
        <v>16</v>
      </c>
      <c r="G598" s="66" t="n">
        <v>3</v>
      </c>
      <c r="H598" s="66" t="n">
        <v>4</v>
      </c>
      <c r="I598" s="66" t="n">
        <v>1</v>
      </c>
      <c r="J598" s="66" t="n">
        <v>0</v>
      </c>
      <c r="K598" s="66" t="n">
        <v>0</v>
      </c>
      <c r="L598" s="66" t="n">
        <v>0</v>
      </c>
      <c r="M598" s="66" t="n">
        <v>0</v>
      </c>
      <c r="N598" s="66" t="n">
        <v>1</v>
      </c>
      <c r="O598" s="66" t="n">
        <v>138.4</v>
      </c>
      <c r="P598" s="66" t="n">
        <v>7.2</v>
      </c>
      <c r="Q598" s="66" t="n">
        <v>12.378470453</v>
      </c>
      <c r="R598" s="66" t="n">
        <v>51.320442611</v>
      </c>
      <c r="S598" s="66">
        <f>IF(AND(E598&gt;=2,E598&lt;=6,OR(F598=6,F598=7,F598=8),O598&lt;=500),1,0)</f>
        <v/>
      </c>
      <c r="T598" s="178">
        <f>IF(G598=1,Sources!$F$24,IF(G598=2,Sources!$F$25,IF(G598=3,Sources!$F$26,0)))</f>
        <v/>
      </c>
      <c r="U598" s="178">
        <f>T598</f>
        <v/>
      </c>
      <c r="V598" s="66" t="inlineStr">
        <is>
          <t>S01 / S04 / S05</t>
        </is>
      </c>
    </row>
    <row r="599" ht="15" customHeight="1" s="94">
      <c r="A599" s="66" t="inlineStr">
        <is>
          <t>U04740</t>
        </is>
      </c>
      <c r="B599" s="66" t="inlineStr">
        <is>
          <t>O0251</t>
        </is>
      </c>
      <c r="C599" s="66" t="n">
        <v>2021</v>
      </c>
      <c r="D599" s="66" t="n">
        <v>10</v>
      </c>
      <c r="E599" s="66" t="n">
        <v>6</v>
      </c>
      <c r="F599" s="66" t="n">
        <v>18</v>
      </c>
      <c r="G599" s="66" t="n">
        <v>3</v>
      </c>
      <c r="H599" s="66" t="n">
        <v>1</v>
      </c>
      <c r="I599" s="66" t="n">
        <v>0</v>
      </c>
      <c r="J599" s="66" t="n">
        <v>0</v>
      </c>
      <c r="K599" s="66" t="n">
        <v>1</v>
      </c>
      <c r="L599" s="66" t="n">
        <v>0</v>
      </c>
      <c r="M599" s="66" t="n">
        <v>0</v>
      </c>
      <c r="N599" s="66" t="n">
        <v>0</v>
      </c>
      <c r="O599" s="66" t="n">
        <v>190</v>
      </c>
      <c r="P599" s="66" t="n">
        <v>11.1</v>
      </c>
      <c r="Q599" s="66" t="n">
        <v>12.8977676280001</v>
      </c>
      <c r="R599" s="66" t="n">
        <v>50.8051788130001</v>
      </c>
      <c r="S599" s="66">
        <f>IF(AND(E599&gt;=2,E599&lt;=6,OR(F599=6,F599=7,F599=8),O599&lt;=500),1,0)</f>
        <v/>
      </c>
      <c r="T599" s="178">
        <f>IF(G599=1,Sources!$F$24,IF(G599=2,Sources!$F$25,IF(G599=3,Sources!$F$26,0)))</f>
        <v/>
      </c>
      <c r="U599" s="178">
        <f>T599</f>
        <v/>
      </c>
      <c r="V599" s="66" t="inlineStr">
        <is>
          <t>S01 / S04 / S05</t>
        </is>
      </c>
    </row>
    <row r="600" ht="15" customHeight="1" s="94">
      <c r="A600" s="66" t="inlineStr">
        <is>
          <t>U04744</t>
        </is>
      </c>
      <c r="B600" s="66" t="inlineStr">
        <is>
          <t>O0981</t>
        </is>
      </c>
      <c r="C600" s="66" t="n">
        <v>2021</v>
      </c>
      <c r="D600" s="66" t="n">
        <v>10</v>
      </c>
      <c r="E600" s="66" t="n">
        <v>3</v>
      </c>
      <c r="F600" s="66" t="n">
        <v>11</v>
      </c>
      <c r="G600" s="66" t="n">
        <v>3</v>
      </c>
      <c r="H600" s="66" t="n">
        <v>7</v>
      </c>
      <c r="I600" s="66" t="n">
        <v>0</v>
      </c>
      <c r="J600" s="66" t="n">
        <v>1</v>
      </c>
      <c r="K600" s="66" t="n">
        <v>1</v>
      </c>
      <c r="L600" s="66" t="n">
        <v>0</v>
      </c>
      <c r="M600" s="66" t="n">
        <v>0</v>
      </c>
      <c r="N600" s="66" t="n">
        <v>0</v>
      </c>
      <c r="O600" s="66" t="n">
        <v>79</v>
      </c>
      <c r="P600" s="66" t="n">
        <v>3.5</v>
      </c>
      <c r="Q600" s="66" t="n">
        <v>13.7089932490001</v>
      </c>
      <c r="R600" s="66" t="n">
        <v>51.047210632</v>
      </c>
      <c r="S600" s="66">
        <f>IF(AND(E600&gt;=2,E600&lt;=6,OR(F600=6,F600=7,F600=8),O600&lt;=500),1,0)</f>
        <v/>
      </c>
      <c r="T600" s="178">
        <f>IF(G600=1,Sources!$F$24,IF(G600=2,Sources!$F$25,IF(G600=3,Sources!$F$26,0)))</f>
        <v/>
      </c>
      <c r="U600" s="178">
        <f>T600</f>
        <v/>
      </c>
      <c r="V600" s="66" t="inlineStr">
        <is>
          <t>S01 / S04 / S05</t>
        </is>
      </c>
    </row>
    <row r="601" ht="15" customHeight="1" s="94">
      <c r="A601" s="66" t="inlineStr">
        <is>
          <t>U04746</t>
        </is>
      </c>
      <c r="B601" s="66" t="inlineStr">
        <is>
          <t>O1751</t>
        </is>
      </c>
      <c r="C601" s="66" t="n">
        <v>2021</v>
      </c>
      <c r="D601" s="66" t="n">
        <v>10</v>
      </c>
      <c r="E601" s="66" t="n">
        <v>6</v>
      </c>
      <c r="F601" s="66" t="n">
        <v>13</v>
      </c>
      <c r="G601" s="66" t="n">
        <v>3</v>
      </c>
      <c r="H601" s="66" t="n">
        <v>3</v>
      </c>
      <c r="I601" s="66" t="n">
        <v>0</v>
      </c>
      <c r="J601" s="66" t="n">
        <v>1</v>
      </c>
      <c r="K601" s="66" t="n">
        <v>1</v>
      </c>
      <c r="L601" s="66" t="n">
        <v>0</v>
      </c>
      <c r="M601" s="66" t="n">
        <v>0</v>
      </c>
      <c r="N601" s="66" t="n">
        <v>0</v>
      </c>
      <c r="O601" s="66" t="n">
        <v>188.6</v>
      </c>
      <c r="P601" s="66" t="n">
        <v>2.6</v>
      </c>
      <c r="Q601" s="66" t="n">
        <v>12.3737103190001</v>
      </c>
      <c r="R601" s="66" t="n">
        <v>51.3312086500001</v>
      </c>
      <c r="S601" s="66">
        <f>IF(AND(E601&gt;=2,E601&lt;=6,OR(F601=6,F601=7,F601=8),O601&lt;=500),1,0)</f>
        <v/>
      </c>
      <c r="T601" s="178">
        <f>IF(G601=1,Sources!$F$24,IF(G601=2,Sources!$F$25,IF(G601=3,Sources!$F$26,0)))</f>
        <v/>
      </c>
      <c r="U601" s="178">
        <f>T601</f>
        <v/>
      </c>
      <c r="V601" s="66" t="inlineStr">
        <is>
          <t>S01 / S04 / S05</t>
        </is>
      </c>
    </row>
    <row r="602" ht="15" customHeight="1" s="94">
      <c r="A602" s="66" t="inlineStr">
        <is>
          <t>U04755</t>
        </is>
      </c>
      <c r="B602" s="66" t="inlineStr">
        <is>
          <t>O0880</t>
        </is>
      </c>
      <c r="C602" s="66" t="n">
        <v>2021</v>
      </c>
      <c r="D602" s="66" t="n">
        <v>10</v>
      </c>
      <c r="E602" s="66" t="n">
        <v>5</v>
      </c>
      <c r="F602" s="66" t="n">
        <v>11</v>
      </c>
      <c r="G602" s="66" t="n">
        <v>3</v>
      </c>
      <c r="H602" s="66" t="n">
        <v>7</v>
      </c>
      <c r="I602" s="66" t="n">
        <v>0</v>
      </c>
      <c r="J602" s="66" t="n">
        <v>0</v>
      </c>
      <c r="K602" s="66" t="n">
        <v>1</v>
      </c>
      <c r="L602" s="66" t="n">
        <v>0</v>
      </c>
      <c r="M602" s="66" t="n">
        <v>0</v>
      </c>
      <c r="N602" s="66" t="n">
        <v>1</v>
      </c>
      <c r="O602" s="66" t="n">
        <v>214.7</v>
      </c>
      <c r="P602" s="66" t="n">
        <v>20</v>
      </c>
      <c r="Q602" s="66" t="n">
        <v>13.748445637</v>
      </c>
      <c r="R602" s="66" t="n">
        <v>51.0483025710001</v>
      </c>
      <c r="S602" s="66">
        <f>IF(AND(E602&gt;=2,E602&lt;=6,OR(F602=6,F602=7,F602=8),O602&lt;=500),1,0)</f>
        <v/>
      </c>
      <c r="T602" s="178">
        <f>IF(G602=1,Sources!$F$24,IF(G602=2,Sources!$F$25,IF(G602=3,Sources!$F$26,0)))</f>
        <v/>
      </c>
      <c r="U602" s="178">
        <f>T602</f>
        <v/>
      </c>
      <c r="V602" s="66" t="inlineStr">
        <is>
          <t>S01 / S04 / S05</t>
        </is>
      </c>
    </row>
    <row r="603" ht="15" customHeight="1" s="94">
      <c r="A603" s="66" t="inlineStr">
        <is>
          <t>U04758</t>
        </is>
      </c>
      <c r="B603" s="66" t="inlineStr">
        <is>
          <t>O1447</t>
        </is>
      </c>
      <c r="C603" s="66" t="n">
        <v>2021</v>
      </c>
      <c r="D603" s="66" t="n">
        <v>10</v>
      </c>
      <c r="E603" s="66" t="n">
        <v>4</v>
      </c>
      <c r="F603" s="66" t="n">
        <v>13</v>
      </c>
      <c r="G603" s="66" t="n">
        <v>3</v>
      </c>
      <c r="H603" s="66" t="n">
        <v>6</v>
      </c>
      <c r="I603" s="66" t="n">
        <v>0</v>
      </c>
      <c r="J603" s="66" t="n">
        <v>1</v>
      </c>
      <c r="K603" s="66" t="n">
        <v>1</v>
      </c>
      <c r="L603" s="66" t="n">
        <v>0</v>
      </c>
      <c r="M603" s="66" t="n">
        <v>0</v>
      </c>
      <c r="N603" s="66" t="n">
        <v>0</v>
      </c>
      <c r="O603" s="66" t="n">
        <v>333</v>
      </c>
      <c r="P603" s="66" t="n">
        <v>12.9</v>
      </c>
      <c r="Q603" s="66" t="n">
        <v>12.3769501630001</v>
      </c>
      <c r="R603" s="66" t="n">
        <v>51.3438271590001</v>
      </c>
      <c r="S603" s="66">
        <f>IF(AND(E603&gt;=2,E603&lt;=6,OR(F603=6,F603=7,F603=8),O603&lt;=500),1,0)</f>
        <v/>
      </c>
      <c r="T603" s="178">
        <f>IF(G603=1,Sources!$F$24,IF(G603=2,Sources!$F$25,IF(G603=3,Sources!$F$26,0)))</f>
        <v/>
      </c>
      <c r="U603" s="178">
        <f>T603</f>
        <v/>
      </c>
      <c r="V603" s="66" t="inlineStr">
        <is>
          <t>S01 / S04 / S05</t>
        </is>
      </c>
    </row>
    <row r="604" ht="15" customHeight="1" s="94">
      <c r="A604" s="66" t="inlineStr">
        <is>
          <t>U04762</t>
        </is>
      </c>
      <c r="B604" s="66" t="inlineStr">
        <is>
          <t>O0871</t>
        </is>
      </c>
      <c r="C604" s="66" t="n">
        <v>2021</v>
      </c>
      <c r="D604" s="66" t="n">
        <v>12</v>
      </c>
      <c r="E604" s="66" t="n">
        <v>6</v>
      </c>
      <c r="F604" s="66" t="n">
        <v>17</v>
      </c>
      <c r="G604" s="66" t="n">
        <v>3</v>
      </c>
      <c r="H604" s="66" t="n">
        <v>2</v>
      </c>
      <c r="I604" s="66" t="n">
        <v>1</v>
      </c>
      <c r="J604" s="66" t="n">
        <v>0</v>
      </c>
      <c r="K604" s="66" t="n">
        <v>1</v>
      </c>
      <c r="L604" s="66" t="n">
        <v>0</v>
      </c>
      <c r="M604" s="66" t="n">
        <v>0</v>
      </c>
      <c r="N604" s="66" t="n">
        <v>0</v>
      </c>
      <c r="O604" s="66" t="n">
        <v>164.8</v>
      </c>
      <c r="P604" s="66" t="n">
        <v>9.300000000000001</v>
      </c>
      <c r="Q604" s="66" t="n">
        <v>13.802936394</v>
      </c>
      <c r="R604" s="66" t="n">
        <v>51.0404967440001</v>
      </c>
      <c r="S604" s="66">
        <f>IF(AND(E604&gt;=2,E604&lt;=6,OR(F604=6,F604=7,F604=8),O604&lt;=500),1,0)</f>
        <v/>
      </c>
      <c r="T604" s="178">
        <f>IF(G604=1,Sources!$F$24,IF(G604=2,Sources!$F$25,IF(G604=3,Sources!$F$26,0)))</f>
        <v/>
      </c>
      <c r="U604" s="178">
        <f>T604</f>
        <v/>
      </c>
      <c r="V604" s="66" t="inlineStr">
        <is>
          <t>S01 / S04 / S05</t>
        </is>
      </c>
    </row>
    <row r="605" ht="15" customHeight="1" s="94">
      <c r="A605" s="66" t="inlineStr">
        <is>
          <t>U04766</t>
        </is>
      </c>
      <c r="B605" s="66" t="inlineStr">
        <is>
          <t>O0395</t>
        </is>
      </c>
      <c r="C605" s="66" t="n">
        <v>2021</v>
      </c>
      <c r="D605" s="66" t="n">
        <v>10</v>
      </c>
      <c r="E605" s="66" t="n">
        <v>7</v>
      </c>
      <c r="F605" s="66" t="n">
        <v>23</v>
      </c>
      <c r="G605" s="66" t="n">
        <v>3</v>
      </c>
      <c r="H605" s="66" t="n">
        <v>1</v>
      </c>
      <c r="I605" s="66" t="n">
        <v>0</v>
      </c>
      <c r="J605" s="66" t="n">
        <v>0</v>
      </c>
      <c r="K605" s="66" t="n">
        <v>0</v>
      </c>
      <c r="L605" s="66" t="n">
        <v>0</v>
      </c>
      <c r="M605" s="66" t="n">
        <v>0</v>
      </c>
      <c r="N605" s="66" t="n">
        <v>1</v>
      </c>
      <c r="O605" s="66" t="n">
        <v>129.7</v>
      </c>
      <c r="P605" s="66" t="n">
        <v>7.4</v>
      </c>
      <c r="Q605" s="66" t="n">
        <v>13.715084211</v>
      </c>
      <c r="R605" s="66" t="n">
        <v>51.051487309</v>
      </c>
      <c r="S605" s="66">
        <f>IF(AND(E605&gt;=2,E605&lt;=6,OR(F605=6,F605=7,F605=8),O605&lt;=500),1,0)</f>
        <v/>
      </c>
      <c r="T605" s="178">
        <f>IF(G605=1,Sources!$F$24,IF(G605=2,Sources!$F$25,IF(G605=3,Sources!$F$26,0)))</f>
        <v/>
      </c>
      <c r="U605" s="178">
        <f>T605</f>
        <v/>
      </c>
      <c r="V605" s="66" t="inlineStr">
        <is>
          <t>S01 / S04 / S05</t>
        </is>
      </c>
    </row>
    <row r="606" ht="15" customHeight="1" s="94">
      <c r="A606" s="66" t="inlineStr">
        <is>
          <t>U04772</t>
        </is>
      </c>
      <c r="B606" s="66" t="inlineStr">
        <is>
          <t>O1049</t>
        </is>
      </c>
      <c r="C606" s="66" t="n">
        <v>2021</v>
      </c>
      <c r="D606" s="66" t="n">
        <v>10</v>
      </c>
      <c r="E606" s="66" t="n">
        <v>3</v>
      </c>
      <c r="F606" s="66" t="n">
        <v>18</v>
      </c>
      <c r="G606" s="66" t="n">
        <v>3</v>
      </c>
      <c r="H606" s="66" t="n">
        <v>4</v>
      </c>
      <c r="I606" s="66" t="n">
        <v>1</v>
      </c>
      <c r="J606" s="66" t="n">
        <v>0</v>
      </c>
      <c r="K606" s="66" t="n">
        <v>1</v>
      </c>
      <c r="L606" s="66" t="n">
        <v>0</v>
      </c>
      <c r="M606" s="66" t="n">
        <v>0</v>
      </c>
      <c r="N606" s="66" t="n">
        <v>0</v>
      </c>
      <c r="O606" s="66" t="n">
        <v>429.7</v>
      </c>
      <c r="P606" s="66" t="n">
        <v>17.8</v>
      </c>
      <c r="Q606" s="66" t="n">
        <v>13.3494267290001</v>
      </c>
      <c r="R606" s="66" t="n">
        <v>50.9143103120001</v>
      </c>
      <c r="S606" s="66">
        <f>IF(AND(E606&gt;=2,E606&lt;=6,OR(F606=6,F606=7,F606=8),O606&lt;=500),1,0)</f>
        <v/>
      </c>
      <c r="T606" s="178">
        <f>IF(G606=1,Sources!$F$24,IF(G606=2,Sources!$F$25,IF(G606=3,Sources!$F$26,0)))</f>
        <v/>
      </c>
      <c r="U606" s="178">
        <f>T606</f>
        <v/>
      </c>
      <c r="V606" s="66" t="inlineStr">
        <is>
          <t>S01 / S04 / S05</t>
        </is>
      </c>
    </row>
    <row r="607" ht="15" customHeight="1" s="94">
      <c r="A607" s="66" t="inlineStr">
        <is>
          <t>U04774</t>
        </is>
      </c>
      <c r="B607" s="66" t="inlineStr">
        <is>
          <t>O0143</t>
        </is>
      </c>
      <c r="C607" s="66" t="n">
        <v>2021</v>
      </c>
      <c r="D607" s="66" t="n">
        <v>9</v>
      </c>
      <c r="E607" s="66" t="n">
        <v>5</v>
      </c>
      <c r="F607" s="66" t="n">
        <v>15</v>
      </c>
      <c r="G607" s="66" t="n">
        <v>3</v>
      </c>
      <c r="H607" s="66" t="n">
        <v>6</v>
      </c>
      <c r="I607" s="66" t="n">
        <v>0</v>
      </c>
      <c r="J607" s="66" t="n">
        <v>0</v>
      </c>
      <c r="K607" s="66" t="n">
        <v>1</v>
      </c>
      <c r="L607" s="66" t="n">
        <v>1</v>
      </c>
      <c r="M607" s="66" t="n">
        <v>0</v>
      </c>
      <c r="N607" s="66" t="n">
        <v>0</v>
      </c>
      <c r="O607" s="66" t="n">
        <v>291</v>
      </c>
      <c r="P607" s="66" t="n">
        <v>15.6</v>
      </c>
      <c r="Q607" s="66" t="n">
        <v>12.9015759810001</v>
      </c>
      <c r="R607" s="66" t="n">
        <v>50.8321196380001</v>
      </c>
      <c r="S607" s="66">
        <f>IF(AND(E607&gt;=2,E607&lt;=6,OR(F607=6,F607=7,F607=8),O607&lt;=500),1,0)</f>
        <v/>
      </c>
      <c r="T607" s="178">
        <f>IF(G607=1,Sources!$F$24,IF(G607=2,Sources!$F$25,IF(G607=3,Sources!$F$26,0)))</f>
        <v/>
      </c>
      <c r="U607" s="178">
        <f>T607</f>
        <v/>
      </c>
      <c r="V607" s="66" t="inlineStr">
        <is>
          <t>S01 / S04 / S05</t>
        </is>
      </c>
    </row>
    <row r="608" ht="15" customHeight="1" s="94">
      <c r="A608" s="66" t="inlineStr">
        <is>
          <t>U04775</t>
        </is>
      </c>
      <c r="B608" s="66" t="inlineStr">
        <is>
          <t>O0333</t>
        </is>
      </c>
      <c r="C608" s="66" t="n">
        <v>2021</v>
      </c>
      <c r="D608" s="66" t="n">
        <v>11</v>
      </c>
      <c r="E608" s="66" t="n">
        <v>5</v>
      </c>
      <c r="F608" s="66" t="n">
        <v>16</v>
      </c>
      <c r="G608" s="66" t="n">
        <v>3</v>
      </c>
      <c r="H608" s="66" t="n">
        <v>3</v>
      </c>
      <c r="I608" s="66" t="n">
        <v>0</v>
      </c>
      <c r="J608" s="66" t="n">
        <v>1</v>
      </c>
      <c r="K608" s="66" t="n">
        <v>1</v>
      </c>
      <c r="L608" s="66" t="n">
        <v>0</v>
      </c>
      <c r="M608" s="66" t="n">
        <v>0</v>
      </c>
      <c r="N608" s="66" t="n">
        <v>0</v>
      </c>
      <c r="O608" s="66" t="n">
        <v>235.3</v>
      </c>
      <c r="P608" s="66" t="n">
        <v>0.9</v>
      </c>
      <c r="Q608" s="66" t="n">
        <v>13.785329022</v>
      </c>
      <c r="R608" s="66" t="n">
        <v>51.035942897</v>
      </c>
      <c r="S608" s="66">
        <f>IF(AND(E608&gt;=2,E608&lt;=6,OR(F608=6,F608=7,F608=8),O608&lt;=500),1,0)</f>
        <v/>
      </c>
      <c r="T608" s="178">
        <f>IF(G608=1,Sources!$F$24,IF(G608=2,Sources!$F$25,IF(G608=3,Sources!$F$26,0)))</f>
        <v/>
      </c>
      <c r="U608" s="178">
        <f>T608</f>
        <v/>
      </c>
      <c r="V608" s="66" t="inlineStr">
        <is>
          <t>S01 / S04 / S05</t>
        </is>
      </c>
    </row>
    <row r="609" ht="15" customHeight="1" s="94">
      <c r="A609" s="66" t="inlineStr">
        <is>
          <t>U04779</t>
        </is>
      </c>
      <c r="B609" s="66" t="inlineStr">
        <is>
          <t>O0141</t>
        </is>
      </c>
      <c r="C609" s="66" t="n">
        <v>2021</v>
      </c>
      <c r="D609" s="66" t="n">
        <v>12</v>
      </c>
      <c r="E609" s="66" t="n">
        <v>3</v>
      </c>
      <c r="F609" s="66" t="n">
        <v>21</v>
      </c>
      <c r="G609" s="66" t="n">
        <v>3</v>
      </c>
      <c r="H609" s="66" t="n">
        <v>2</v>
      </c>
      <c r="I609" s="66" t="n">
        <v>0</v>
      </c>
      <c r="J609" s="66" t="n">
        <v>0</v>
      </c>
      <c r="K609" s="66" t="n">
        <v>1</v>
      </c>
      <c r="L609" s="66" t="n">
        <v>0</v>
      </c>
      <c r="M609" s="66" t="n">
        <v>0</v>
      </c>
      <c r="N609" s="66" t="n">
        <v>0</v>
      </c>
      <c r="O609" s="66" t="n">
        <v>86.7</v>
      </c>
      <c r="P609" s="66" t="n">
        <v>0.8</v>
      </c>
      <c r="Q609" s="66" t="n">
        <v>12.9153248910001</v>
      </c>
      <c r="R609" s="66" t="n">
        <v>50.8375988880001</v>
      </c>
      <c r="S609" s="66">
        <f>IF(AND(E609&gt;=2,E609&lt;=6,OR(F609=6,F609=7,F609=8),O609&lt;=500),1,0)</f>
        <v/>
      </c>
      <c r="T609" s="178">
        <f>IF(G609=1,Sources!$F$24,IF(G609=2,Sources!$F$25,IF(G609=3,Sources!$F$26,0)))</f>
        <v/>
      </c>
      <c r="U609" s="178">
        <f>T609</f>
        <v/>
      </c>
      <c r="V609" s="66" t="inlineStr">
        <is>
          <t>S01 / S04 / S05</t>
        </is>
      </c>
    </row>
    <row r="610" ht="15" customHeight="1" s="94">
      <c r="A610" s="66" t="inlineStr">
        <is>
          <t>U04782</t>
        </is>
      </c>
      <c r="B610" s="66" t="inlineStr">
        <is>
          <t>O1684</t>
        </is>
      </c>
      <c r="C610" s="66" t="n">
        <v>2021</v>
      </c>
      <c r="D610" s="66" t="n">
        <v>10</v>
      </c>
      <c r="E610" s="66" t="n">
        <v>2</v>
      </c>
      <c r="F610" s="66" t="n">
        <v>14</v>
      </c>
      <c r="G610" s="66" t="n">
        <v>3</v>
      </c>
      <c r="H610" s="66" t="n">
        <v>3</v>
      </c>
      <c r="I610" s="66" t="n">
        <v>0</v>
      </c>
      <c r="J610" s="66" t="n">
        <v>1</v>
      </c>
      <c r="K610" s="66" t="n">
        <v>1</v>
      </c>
      <c r="L610" s="66" t="n">
        <v>0</v>
      </c>
      <c r="M610" s="66" t="n">
        <v>0</v>
      </c>
      <c r="N610" s="66" t="n">
        <v>0</v>
      </c>
      <c r="O610" s="66" t="n">
        <v>160</v>
      </c>
      <c r="P610" s="66" t="n">
        <v>1.1</v>
      </c>
      <c r="Q610" s="66" t="n">
        <v>12.331924498</v>
      </c>
      <c r="R610" s="66" t="n">
        <v>51.3402998890001</v>
      </c>
      <c r="S610" s="66">
        <f>IF(AND(E610&gt;=2,E610&lt;=6,OR(F610=6,F610=7,F610=8),O610&lt;=500),1,0)</f>
        <v/>
      </c>
      <c r="T610" s="178">
        <f>IF(G610=1,Sources!$F$24,IF(G610=2,Sources!$F$25,IF(G610=3,Sources!$F$26,0)))</f>
        <v/>
      </c>
      <c r="U610" s="178">
        <f>T610</f>
        <v/>
      </c>
      <c r="V610" s="66" t="inlineStr">
        <is>
          <t>S01 / S04 / S05</t>
        </is>
      </c>
    </row>
    <row r="611" ht="15" customHeight="1" s="94">
      <c r="A611" s="66" t="inlineStr">
        <is>
          <t>U04783</t>
        </is>
      </c>
      <c r="B611" s="66" t="inlineStr">
        <is>
          <t>O1387</t>
        </is>
      </c>
      <c r="C611" s="66" t="n">
        <v>2021</v>
      </c>
      <c r="D611" s="66" t="n">
        <v>10</v>
      </c>
      <c r="E611" s="66" t="n">
        <v>2</v>
      </c>
      <c r="F611" s="66" t="n">
        <v>17</v>
      </c>
      <c r="G611" s="66" t="n">
        <v>3</v>
      </c>
      <c r="H611" s="66" t="n">
        <v>7</v>
      </c>
      <c r="I611" s="66" t="n">
        <v>0</v>
      </c>
      <c r="J611" s="66" t="n">
        <v>1</v>
      </c>
      <c r="K611" s="66" t="n">
        <v>0</v>
      </c>
      <c r="L611" s="66" t="n">
        <v>0</v>
      </c>
      <c r="M611" s="66" t="n">
        <v>0</v>
      </c>
      <c r="N611" s="66" t="n">
        <v>0</v>
      </c>
      <c r="O611" s="66" t="n">
        <v>299.5</v>
      </c>
      <c r="P611" s="66" t="n">
        <v>7</v>
      </c>
      <c r="Q611" s="66" t="n">
        <v>12.3766781520001</v>
      </c>
      <c r="R611" s="66" t="n">
        <v>51.3557981110001</v>
      </c>
      <c r="S611" s="66">
        <f>IF(AND(E611&gt;=2,E611&lt;=6,OR(F611=6,F611=7,F611=8),O611&lt;=500),1,0)</f>
        <v/>
      </c>
      <c r="T611" s="178">
        <f>IF(G611=1,Sources!$F$24,IF(G611=2,Sources!$F$25,IF(G611=3,Sources!$F$26,0)))</f>
        <v/>
      </c>
      <c r="U611" s="178">
        <f>T611</f>
        <v/>
      </c>
      <c r="V611" s="66" t="inlineStr">
        <is>
          <t>S01 / S04 / S05</t>
        </is>
      </c>
    </row>
    <row r="612" ht="15" customHeight="1" s="94">
      <c r="A612" s="66" t="inlineStr">
        <is>
          <t>U04784</t>
        </is>
      </c>
      <c r="B612" s="66" t="inlineStr">
        <is>
          <t>O0674</t>
        </is>
      </c>
      <c r="C612" s="66" t="n">
        <v>2021</v>
      </c>
      <c r="D612" s="66" t="n">
        <v>11</v>
      </c>
      <c r="E612" s="66" t="n">
        <v>2</v>
      </c>
      <c r="F612" s="66" t="n">
        <v>8</v>
      </c>
      <c r="G612" s="66" t="n">
        <v>3</v>
      </c>
      <c r="H612" s="66" t="n">
        <v>3</v>
      </c>
      <c r="I612" s="66" t="n">
        <v>0</v>
      </c>
      <c r="J612" s="66" t="n">
        <v>1</v>
      </c>
      <c r="K612" s="66" t="n">
        <v>1</v>
      </c>
      <c r="L612" s="66" t="n">
        <v>0</v>
      </c>
      <c r="M612" s="66" t="n">
        <v>0</v>
      </c>
      <c r="N612" s="66" t="n">
        <v>0</v>
      </c>
      <c r="O612" s="66" t="n">
        <v>472.5</v>
      </c>
      <c r="P612" s="66" t="n">
        <v>9.699999999999999</v>
      </c>
      <c r="Q612" s="66" t="n">
        <v>13.7769808690001</v>
      </c>
      <c r="R612" s="66" t="n">
        <v>51.060012269</v>
      </c>
      <c r="S612" s="66">
        <f>IF(AND(E612&gt;=2,E612&lt;=6,OR(F612=6,F612=7,F612=8),O612&lt;=500),1,0)</f>
        <v/>
      </c>
      <c r="T612" s="178">
        <f>IF(G612=1,Sources!$F$24,IF(G612=2,Sources!$F$25,IF(G612=3,Sources!$F$26,0)))</f>
        <v/>
      </c>
      <c r="U612" s="178">
        <f>T612</f>
        <v/>
      </c>
      <c r="V612" s="66" t="inlineStr">
        <is>
          <t>S01 / S04 / S05</t>
        </is>
      </c>
    </row>
    <row r="613" ht="15" customHeight="1" s="94">
      <c r="A613" s="66" t="inlineStr">
        <is>
          <t>U04790</t>
        </is>
      </c>
      <c r="B613" s="66" t="inlineStr">
        <is>
          <t>O0638</t>
        </is>
      </c>
      <c r="C613" s="66" t="n">
        <v>2021</v>
      </c>
      <c r="D613" s="66" t="n">
        <v>11</v>
      </c>
      <c r="E613" s="66" t="n">
        <v>6</v>
      </c>
      <c r="F613" s="66" t="n">
        <v>15</v>
      </c>
      <c r="G613" s="66" t="n">
        <v>3</v>
      </c>
      <c r="H613" s="66" t="n">
        <v>3</v>
      </c>
      <c r="I613" s="66" t="n">
        <v>0</v>
      </c>
      <c r="J613" s="66" t="n">
        <v>1</v>
      </c>
      <c r="K613" s="66" t="n">
        <v>1</v>
      </c>
      <c r="L613" s="66" t="n">
        <v>0</v>
      </c>
      <c r="M613" s="66" t="n">
        <v>0</v>
      </c>
      <c r="N613" s="66" t="n">
        <v>0</v>
      </c>
      <c r="O613" s="66" t="n">
        <v>390.1</v>
      </c>
      <c r="P613" s="66" t="n">
        <v>4.3</v>
      </c>
      <c r="Q613" s="66" t="n">
        <v>13.7695821310001</v>
      </c>
      <c r="R613" s="66" t="n">
        <v>51.0510747720001</v>
      </c>
      <c r="S613" s="66">
        <f>IF(AND(E613&gt;=2,E613&lt;=6,OR(F613=6,F613=7,F613=8),O613&lt;=500),1,0)</f>
        <v/>
      </c>
      <c r="T613" s="178">
        <f>IF(G613=1,Sources!$F$24,IF(G613=2,Sources!$F$25,IF(G613=3,Sources!$F$26,0)))</f>
        <v/>
      </c>
      <c r="U613" s="178">
        <f>T613</f>
        <v/>
      </c>
      <c r="V613" s="66" t="inlineStr">
        <is>
          <t>S01 / S04 / S05</t>
        </is>
      </c>
    </row>
    <row r="614" ht="15" customHeight="1" s="94">
      <c r="A614" s="66" t="inlineStr">
        <is>
          <t>U04799</t>
        </is>
      </c>
      <c r="B614" s="66" t="inlineStr">
        <is>
          <t>O0633</t>
        </is>
      </c>
      <c r="C614" s="66" t="n">
        <v>2021</v>
      </c>
      <c r="D614" s="66" t="n">
        <v>10</v>
      </c>
      <c r="E614" s="66" t="n">
        <v>2</v>
      </c>
      <c r="F614" s="66" t="n">
        <v>7</v>
      </c>
      <c r="G614" s="66" t="n">
        <v>2</v>
      </c>
      <c r="H614" s="66" t="n">
        <v>3</v>
      </c>
      <c r="I614" s="66" t="n">
        <v>0</v>
      </c>
      <c r="J614" s="66" t="n">
        <v>0</v>
      </c>
      <c r="K614" s="66" t="n">
        <v>1</v>
      </c>
      <c r="L614" s="66" t="n">
        <v>1</v>
      </c>
      <c r="M614" s="66" t="n">
        <v>0</v>
      </c>
      <c r="N614" s="66" t="n">
        <v>0</v>
      </c>
      <c r="O614" s="66" t="n">
        <v>72.3</v>
      </c>
      <c r="P614" s="66" t="n">
        <v>12.2</v>
      </c>
      <c r="Q614" s="66" t="n">
        <v>13.7495313370001</v>
      </c>
      <c r="R614" s="66" t="n">
        <v>51.033597957</v>
      </c>
      <c r="S614" s="66">
        <f>IF(AND(E614&gt;=2,E614&lt;=6,OR(F614=6,F614=7,F614=8),O614&lt;=500),1,0)</f>
        <v/>
      </c>
      <c r="T614" s="178">
        <f>IF(G614=1,Sources!$F$24,IF(G614=2,Sources!$F$25,IF(G614=3,Sources!$F$26,0)))</f>
        <v/>
      </c>
      <c r="U614" s="178">
        <f>T614</f>
        <v/>
      </c>
      <c r="V614" s="66" t="inlineStr">
        <is>
          <t>S01 / S04 / S05</t>
        </is>
      </c>
    </row>
    <row r="615" ht="15" customHeight="1" s="94">
      <c r="A615" s="66" t="inlineStr">
        <is>
          <t>U04800</t>
        </is>
      </c>
      <c r="B615" s="66" t="inlineStr">
        <is>
          <t>O0947</t>
        </is>
      </c>
      <c r="C615" s="66" t="n">
        <v>2021</v>
      </c>
      <c r="D615" s="66" t="n">
        <v>10</v>
      </c>
      <c r="E615" s="66" t="n">
        <v>7</v>
      </c>
      <c r="F615" s="66" t="n">
        <v>10</v>
      </c>
      <c r="G615" s="66" t="n">
        <v>3</v>
      </c>
      <c r="H615" s="66" t="n">
        <v>1</v>
      </c>
      <c r="I615" s="66" t="n">
        <v>0</v>
      </c>
      <c r="J615" s="66" t="n">
        <v>1</v>
      </c>
      <c r="K615" s="66" t="n">
        <v>0</v>
      </c>
      <c r="L615" s="66" t="n">
        <v>0</v>
      </c>
      <c r="M615" s="66" t="n">
        <v>0</v>
      </c>
      <c r="N615" s="66" t="n">
        <v>0</v>
      </c>
      <c r="O615" s="66" t="n">
        <v>173.1</v>
      </c>
      <c r="P615" s="66" t="n">
        <v>8.699999999999999</v>
      </c>
      <c r="Q615" s="66" t="n">
        <v>13.7249072270001</v>
      </c>
      <c r="R615" s="66" t="n">
        <v>51.0577013780001</v>
      </c>
      <c r="S615" s="66">
        <f>IF(AND(E615&gt;=2,E615&lt;=6,OR(F615=6,F615=7,F615=8),O615&lt;=500),1,0)</f>
        <v/>
      </c>
      <c r="T615" s="178">
        <f>IF(G615=1,Sources!$F$24,IF(G615=2,Sources!$F$25,IF(G615=3,Sources!$F$26,0)))</f>
        <v/>
      </c>
      <c r="U615" s="178">
        <f>T615</f>
        <v/>
      </c>
      <c r="V615" s="66" t="inlineStr">
        <is>
          <t>S01 / S04 / S05</t>
        </is>
      </c>
    </row>
    <row r="616" ht="15" customHeight="1" s="94">
      <c r="A616" s="66" t="inlineStr">
        <is>
          <t>U04807</t>
        </is>
      </c>
      <c r="B616" s="66" t="inlineStr">
        <is>
          <t>O1664</t>
        </is>
      </c>
      <c r="C616" s="66" t="n">
        <v>2021</v>
      </c>
      <c r="D616" s="66" t="n">
        <v>10</v>
      </c>
      <c r="E616" s="66" t="n">
        <v>6</v>
      </c>
      <c r="F616" s="66" t="n">
        <v>12</v>
      </c>
      <c r="G616" s="66" t="n">
        <v>3</v>
      </c>
      <c r="H616" s="66" t="n">
        <v>2</v>
      </c>
      <c r="I616" s="66" t="n">
        <v>0</v>
      </c>
      <c r="J616" s="66" t="n">
        <v>1</v>
      </c>
      <c r="K616" s="66" t="n">
        <v>1</v>
      </c>
      <c r="L616" s="66" t="n">
        <v>0</v>
      </c>
      <c r="M616" s="66" t="n">
        <v>0</v>
      </c>
      <c r="N616" s="66" t="n">
        <v>0</v>
      </c>
      <c r="O616" s="66" t="n">
        <v>58.3</v>
      </c>
      <c r="P616" s="66" t="n">
        <v>2.2</v>
      </c>
      <c r="Q616" s="66" t="n">
        <v>12.3133382470001</v>
      </c>
      <c r="R616" s="66" t="n">
        <v>51.347886852</v>
      </c>
      <c r="S616" s="66">
        <f>IF(AND(E616&gt;=2,E616&lt;=6,OR(F616=6,F616=7,F616=8),O616&lt;=500),1,0)</f>
        <v/>
      </c>
      <c r="T616" s="178">
        <f>IF(G616=1,Sources!$F$24,IF(G616=2,Sources!$F$25,IF(G616=3,Sources!$F$26,0)))</f>
        <v/>
      </c>
      <c r="U616" s="178">
        <f>T616</f>
        <v/>
      </c>
      <c r="V616" s="66" t="inlineStr">
        <is>
          <t>S01 / S04 / S05</t>
        </is>
      </c>
    </row>
    <row r="617" ht="15" customHeight="1" s="94">
      <c r="A617" s="66" t="inlineStr">
        <is>
          <t>U04809</t>
        </is>
      </c>
      <c r="B617" s="66" t="inlineStr">
        <is>
          <t>O1470</t>
        </is>
      </c>
      <c r="C617" s="66" t="n">
        <v>2021</v>
      </c>
      <c r="D617" s="66" t="n">
        <v>10</v>
      </c>
      <c r="E617" s="66" t="n">
        <v>5</v>
      </c>
      <c r="F617" s="66" t="n">
        <v>7</v>
      </c>
      <c r="G617" s="66" t="n">
        <v>3</v>
      </c>
      <c r="H617" s="66" t="n">
        <v>2</v>
      </c>
      <c r="I617" s="66" t="n">
        <v>1</v>
      </c>
      <c r="J617" s="66" t="n">
        <v>0</v>
      </c>
      <c r="K617" s="66" t="n">
        <v>1</v>
      </c>
      <c r="L617" s="66" t="n">
        <v>0</v>
      </c>
      <c r="M617" s="66" t="n">
        <v>0</v>
      </c>
      <c r="N617" s="66" t="n">
        <v>0</v>
      </c>
      <c r="O617" s="66" t="n">
        <v>135.9</v>
      </c>
      <c r="P617" s="66" t="n">
        <v>0</v>
      </c>
      <c r="Q617" s="66" t="n">
        <v>12.394269631</v>
      </c>
      <c r="R617" s="66" t="n">
        <v>51.346154966</v>
      </c>
      <c r="S617" s="66">
        <f>IF(AND(E617&gt;=2,E617&lt;=6,OR(F617=6,F617=7,F617=8),O617&lt;=500),1,0)</f>
        <v/>
      </c>
      <c r="T617" s="178">
        <f>IF(G617=1,Sources!$F$24,IF(G617=2,Sources!$F$25,IF(G617=3,Sources!$F$26,0)))</f>
        <v/>
      </c>
      <c r="U617" s="178">
        <f>T617</f>
        <v/>
      </c>
      <c r="V617" s="66" t="inlineStr">
        <is>
          <t>S01 / S04 / S05</t>
        </is>
      </c>
    </row>
    <row r="618" ht="15" customHeight="1" s="94">
      <c r="A618" s="66" t="inlineStr">
        <is>
          <t>U04819</t>
        </is>
      </c>
      <c r="B618" s="66" t="inlineStr">
        <is>
          <t>O0529</t>
        </is>
      </c>
      <c r="C618" s="66" t="n">
        <v>2021</v>
      </c>
      <c r="D618" s="66" t="n">
        <v>10</v>
      </c>
      <c r="E618" s="66" t="n">
        <v>3</v>
      </c>
      <c r="F618" s="66" t="n">
        <v>23</v>
      </c>
      <c r="G618" s="66" t="n">
        <v>3</v>
      </c>
      <c r="H618" s="66" t="n">
        <v>1</v>
      </c>
      <c r="I618" s="66" t="n">
        <v>0</v>
      </c>
      <c r="J618" s="66" t="n">
        <v>1</v>
      </c>
      <c r="K618" s="66" t="n">
        <v>0</v>
      </c>
      <c r="L618" s="66" t="n">
        <v>0</v>
      </c>
      <c r="M618" s="66" t="n">
        <v>0</v>
      </c>
      <c r="N618" s="66" t="n">
        <v>0</v>
      </c>
      <c r="O618" s="66" t="n">
        <v>117.2</v>
      </c>
      <c r="P618" s="66" t="n">
        <v>1.6</v>
      </c>
      <c r="Q618" s="66" t="n">
        <v>13.8374904510001</v>
      </c>
      <c r="R618" s="66" t="n">
        <v>51.024800209</v>
      </c>
      <c r="S618" s="66">
        <f>IF(AND(E618&gt;=2,E618&lt;=6,OR(F618=6,F618=7,F618=8),O618&lt;=500),1,0)</f>
        <v/>
      </c>
      <c r="T618" s="178">
        <f>IF(G618=1,Sources!$F$24,IF(G618=2,Sources!$F$25,IF(G618=3,Sources!$F$26,0)))</f>
        <v/>
      </c>
      <c r="U618" s="178">
        <f>T618</f>
        <v/>
      </c>
      <c r="V618" s="66" t="inlineStr">
        <is>
          <t>S01 / S04 / S05</t>
        </is>
      </c>
    </row>
    <row r="619" ht="15" customHeight="1" s="94">
      <c r="A619" s="66" t="inlineStr">
        <is>
          <t>U04837</t>
        </is>
      </c>
      <c r="B619" s="66" t="inlineStr">
        <is>
          <t>O0514</t>
        </is>
      </c>
      <c r="C619" s="66" t="n">
        <v>2021</v>
      </c>
      <c r="D619" s="66" t="n">
        <v>10</v>
      </c>
      <c r="E619" s="66" t="n">
        <v>3</v>
      </c>
      <c r="F619" s="66" t="n">
        <v>18</v>
      </c>
      <c r="G619" s="66" t="n">
        <v>2</v>
      </c>
      <c r="H619" s="66" t="n">
        <v>2</v>
      </c>
      <c r="I619" s="66" t="n">
        <v>0</v>
      </c>
      <c r="J619" s="66" t="n">
        <v>0</v>
      </c>
      <c r="K619" s="66" t="n">
        <v>1</v>
      </c>
      <c r="L619" s="66" t="n">
        <v>0</v>
      </c>
      <c r="M619" s="66" t="n">
        <v>0</v>
      </c>
      <c r="N619" s="66" t="n">
        <v>1</v>
      </c>
      <c r="O619" s="66" t="n">
        <v>374.9</v>
      </c>
      <c r="P619" s="66" t="n">
        <v>6.9</v>
      </c>
      <c r="Q619" s="66" t="n">
        <v>13.7708054880001</v>
      </c>
      <c r="R619" s="66" t="n">
        <v>51.039839656</v>
      </c>
      <c r="S619" s="66">
        <f>IF(AND(E619&gt;=2,E619&lt;=6,OR(F619=6,F619=7,F619=8),O619&lt;=500),1,0)</f>
        <v/>
      </c>
      <c r="T619" s="178">
        <f>IF(G619=1,Sources!$F$24,IF(G619=2,Sources!$F$25,IF(G619=3,Sources!$F$26,0)))</f>
        <v/>
      </c>
      <c r="U619" s="178">
        <f>T619</f>
        <v/>
      </c>
      <c r="V619" s="66" t="inlineStr">
        <is>
          <t>S01 / S04 / S05</t>
        </is>
      </c>
    </row>
    <row r="620" ht="15" customHeight="1" s="94">
      <c r="A620" s="66" t="inlineStr">
        <is>
          <t>U04838</t>
        </is>
      </c>
      <c r="B620" s="66" t="inlineStr">
        <is>
          <t>O0327</t>
        </is>
      </c>
      <c r="C620" s="66" t="n">
        <v>2021</v>
      </c>
      <c r="D620" s="66" t="n">
        <v>12</v>
      </c>
      <c r="E620" s="66" t="n">
        <v>3</v>
      </c>
      <c r="F620" s="66" t="n">
        <v>11</v>
      </c>
      <c r="G620" s="66" t="n">
        <v>3</v>
      </c>
      <c r="H620" s="66" t="n">
        <v>3</v>
      </c>
      <c r="I620" s="66" t="n">
        <v>0</v>
      </c>
      <c r="J620" s="66" t="n">
        <v>0</v>
      </c>
      <c r="K620" s="66" t="n">
        <v>1</v>
      </c>
      <c r="L620" s="66" t="n">
        <v>0</v>
      </c>
      <c r="M620" s="66" t="n">
        <v>0</v>
      </c>
      <c r="N620" s="66" t="n">
        <v>0</v>
      </c>
      <c r="O620" s="66" t="n">
        <v>469.2</v>
      </c>
      <c r="P620" s="66" t="n">
        <v>0.1</v>
      </c>
      <c r="Q620" s="66" t="n">
        <v>13.777140941</v>
      </c>
      <c r="R620" s="66" t="n">
        <v>51.0357177160001</v>
      </c>
      <c r="S620" s="66">
        <f>IF(AND(E620&gt;=2,E620&lt;=6,OR(F620=6,F620=7,F620=8),O620&lt;=500),1,0)</f>
        <v/>
      </c>
      <c r="T620" s="178">
        <f>IF(G620=1,Sources!$F$24,IF(G620=2,Sources!$F$25,IF(G620=3,Sources!$F$26,0)))</f>
        <v/>
      </c>
      <c r="U620" s="178">
        <f>T620</f>
        <v/>
      </c>
      <c r="V620" s="66" t="inlineStr">
        <is>
          <t>S01 / S04 / S05</t>
        </is>
      </c>
    </row>
    <row r="621" ht="15" customHeight="1" s="94">
      <c r="A621" s="66" t="inlineStr">
        <is>
          <t>U04846</t>
        </is>
      </c>
      <c r="B621" s="66" t="inlineStr">
        <is>
          <t>O0670</t>
        </is>
      </c>
      <c r="C621" s="66" t="n">
        <v>2021</v>
      </c>
      <c r="D621" s="66" t="n">
        <v>12</v>
      </c>
      <c r="E621" s="66" t="n">
        <v>7</v>
      </c>
      <c r="F621" s="66" t="n">
        <v>13</v>
      </c>
      <c r="G621" s="66" t="n">
        <v>3</v>
      </c>
      <c r="H621" s="66" t="n">
        <v>2</v>
      </c>
      <c r="I621" s="66" t="n">
        <v>0</v>
      </c>
      <c r="J621" s="66" t="n">
        <v>1</v>
      </c>
      <c r="K621" s="66" t="n">
        <v>1</v>
      </c>
      <c r="L621" s="66" t="n">
        <v>0</v>
      </c>
      <c r="M621" s="66" t="n">
        <v>0</v>
      </c>
      <c r="N621" s="66" t="n">
        <v>0</v>
      </c>
      <c r="O621" s="66" t="n">
        <v>173.4</v>
      </c>
      <c r="P621" s="66" t="n">
        <v>3.4</v>
      </c>
      <c r="Q621" s="66" t="n">
        <v>13.7713336030001</v>
      </c>
      <c r="R621" s="66" t="n">
        <v>51.0603288390001</v>
      </c>
      <c r="S621" s="66">
        <f>IF(AND(E621&gt;=2,E621&lt;=6,OR(F621=6,F621=7,F621=8),O621&lt;=500),1,0)</f>
        <v/>
      </c>
      <c r="T621" s="178">
        <f>IF(G621=1,Sources!$F$24,IF(G621=2,Sources!$F$25,IF(G621=3,Sources!$F$26,0)))</f>
        <v/>
      </c>
      <c r="U621" s="178">
        <f>T621</f>
        <v/>
      </c>
      <c r="V621" s="66" t="inlineStr">
        <is>
          <t>S01 / S04 / S05</t>
        </is>
      </c>
    </row>
    <row r="622" ht="15" customHeight="1" s="94">
      <c r="A622" s="66" t="inlineStr">
        <is>
          <t>U04860</t>
        </is>
      </c>
      <c r="B622" s="66" t="inlineStr">
        <is>
          <t>O0744</t>
        </is>
      </c>
      <c r="C622" s="66" t="n">
        <v>2021</v>
      </c>
      <c r="D622" s="66" t="n">
        <v>12</v>
      </c>
      <c r="E622" s="66" t="n">
        <v>5</v>
      </c>
      <c r="F622" s="66" t="n">
        <v>16</v>
      </c>
      <c r="G622" s="66" t="n">
        <v>2</v>
      </c>
      <c r="H622" s="66" t="n">
        <v>2</v>
      </c>
      <c r="I622" s="66" t="n">
        <v>1</v>
      </c>
      <c r="J622" s="66" t="n">
        <v>0</v>
      </c>
      <c r="K622" s="66" t="n">
        <v>1</v>
      </c>
      <c r="L622" s="66" t="n">
        <v>0</v>
      </c>
      <c r="M622" s="66" t="n">
        <v>0</v>
      </c>
      <c r="N622" s="66" t="n">
        <v>0</v>
      </c>
      <c r="O622" s="66" t="n">
        <v>288.4</v>
      </c>
      <c r="P622" s="66" t="n">
        <v>9.6</v>
      </c>
      <c r="Q622" s="66" t="n">
        <v>13.7778333110001</v>
      </c>
      <c r="R622" s="66" t="n">
        <v>51.052891652</v>
      </c>
      <c r="S622" s="66">
        <f>IF(AND(E622&gt;=2,E622&lt;=6,OR(F622=6,F622=7,F622=8),O622&lt;=500),1,0)</f>
        <v/>
      </c>
      <c r="T622" s="178">
        <f>IF(G622=1,Sources!$F$24,IF(G622=2,Sources!$F$25,IF(G622=3,Sources!$F$26,0)))</f>
        <v/>
      </c>
      <c r="U622" s="178">
        <f>T622</f>
        <v/>
      </c>
      <c r="V622" s="66" t="inlineStr">
        <is>
          <t>S01 / S04 / S05</t>
        </is>
      </c>
    </row>
    <row r="623" ht="15" customHeight="1" s="94">
      <c r="A623" s="66" t="inlineStr">
        <is>
          <t>U04868</t>
        </is>
      </c>
      <c r="B623" s="66" t="inlineStr">
        <is>
          <t>O1526</t>
        </is>
      </c>
      <c r="C623" s="66" t="n">
        <v>2021</v>
      </c>
      <c r="D623" s="66" t="n">
        <v>11</v>
      </c>
      <c r="E623" s="66" t="n">
        <v>7</v>
      </c>
      <c r="F623" s="66" t="n">
        <v>12</v>
      </c>
      <c r="G623" s="66" t="n">
        <v>3</v>
      </c>
      <c r="H623" s="66" t="n">
        <v>3</v>
      </c>
      <c r="I623" s="66" t="n">
        <v>0</v>
      </c>
      <c r="J623" s="66" t="n">
        <v>1</v>
      </c>
      <c r="K623" s="66" t="n">
        <v>1</v>
      </c>
      <c r="L623" s="66" t="n">
        <v>0</v>
      </c>
      <c r="M623" s="66" t="n">
        <v>0</v>
      </c>
      <c r="N623" s="66" t="n">
        <v>0</v>
      </c>
      <c r="O623" s="66" t="n">
        <v>211.7</v>
      </c>
      <c r="P623" s="66" t="n">
        <v>5.4</v>
      </c>
      <c r="Q623" s="66" t="n">
        <v>12.3932358380001</v>
      </c>
      <c r="R623" s="66" t="n">
        <v>51.3369431510001</v>
      </c>
      <c r="S623" s="66">
        <f>IF(AND(E623&gt;=2,E623&lt;=6,OR(F623=6,F623=7,F623=8),O623&lt;=500),1,0)</f>
        <v/>
      </c>
      <c r="T623" s="178">
        <f>IF(G623=1,Sources!$F$24,IF(G623=2,Sources!$F$25,IF(G623=3,Sources!$F$26,0)))</f>
        <v/>
      </c>
      <c r="U623" s="178">
        <f>T623</f>
        <v/>
      </c>
      <c r="V623" s="66" t="inlineStr">
        <is>
          <t>S01 / S04 / S05</t>
        </is>
      </c>
    </row>
    <row r="624" ht="15" customHeight="1" s="94">
      <c r="A624" s="66" t="inlineStr">
        <is>
          <t>U04870</t>
        </is>
      </c>
      <c r="B624" s="66" t="inlineStr">
        <is>
          <t>O0432</t>
        </is>
      </c>
      <c r="C624" s="66" t="n">
        <v>2021</v>
      </c>
      <c r="D624" s="66" t="n">
        <v>11</v>
      </c>
      <c r="E624" s="66" t="n">
        <v>6</v>
      </c>
      <c r="F624" s="66" t="n">
        <v>17</v>
      </c>
      <c r="G624" s="66" t="n">
        <v>2</v>
      </c>
      <c r="H624" s="66" t="n">
        <v>2</v>
      </c>
      <c r="I624" s="66" t="n">
        <v>0</v>
      </c>
      <c r="J624" s="66" t="n">
        <v>1</v>
      </c>
      <c r="K624" s="66" t="n">
        <v>1</v>
      </c>
      <c r="L624" s="66" t="n">
        <v>0</v>
      </c>
      <c r="M624" s="66" t="n">
        <v>0</v>
      </c>
      <c r="N624" s="66" t="n">
        <v>0</v>
      </c>
      <c r="O624" s="66" t="n">
        <v>384.2</v>
      </c>
      <c r="P624" s="66" t="n">
        <v>4.5</v>
      </c>
      <c r="Q624" s="66" t="n">
        <v>13.8032230490001</v>
      </c>
      <c r="R624" s="66" t="n">
        <v>51.0216947930001</v>
      </c>
      <c r="S624" s="66">
        <f>IF(AND(E624&gt;=2,E624&lt;=6,OR(F624=6,F624=7,F624=8),O624&lt;=500),1,0)</f>
        <v/>
      </c>
      <c r="T624" s="178">
        <f>IF(G624=1,Sources!$F$24,IF(G624=2,Sources!$F$25,IF(G624=3,Sources!$F$26,0)))</f>
        <v/>
      </c>
      <c r="U624" s="178">
        <f>T624</f>
        <v/>
      </c>
      <c r="V624" s="66" t="inlineStr">
        <is>
          <t>S01 / S04 / S05</t>
        </is>
      </c>
    </row>
    <row r="625" ht="15" customHeight="1" s="94">
      <c r="A625" s="66" t="inlineStr">
        <is>
          <t>U04879</t>
        </is>
      </c>
      <c r="B625" s="66" t="inlineStr">
        <is>
          <t>O0644</t>
        </is>
      </c>
      <c r="C625" s="66" t="n">
        <v>2021</v>
      </c>
      <c r="D625" s="66" t="n">
        <v>12</v>
      </c>
      <c r="E625" s="66" t="n">
        <v>4</v>
      </c>
      <c r="F625" s="66" t="n">
        <v>8</v>
      </c>
      <c r="G625" s="66" t="n">
        <v>2</v>
      </c>
      <c r="H625" s="66" t="n">
        <v>3</v>
      </c>
      <c r="I625" s="66" t="n">
        <v>0</v>
      </c>
      <c r="J625" s="66" t="n">
        <v>0</v>
      </c>
      <c r="K625" s="66" t="n">
        <v>1</v>
      </c>
      <c r="L625" s="66" t="n">
        <v>0</v>
      </c>
      <c r="M625" s="66" t="n">
        <v>0</v>
      </c>
      <c r="N625" s="66" t="n">
        <v>1</v>
      </c>
      <c r="O625" s="66" t="n">
        <v>65.8</v>
      </c>
      <c r="P625" s="66" t="n">
        <v>6.6</v>
      </c>
      <c r="Q625" s="66" t="n">
        <v>13.752316303</v>
      </c>
      <c r="R625" s="66" t="n">
        <v>51.0614784920001</v>
      </c>
      <c r="S625" s="66">
        <f>IF(AND(E625&gt;=2,E625&lt;=6,OR(F625=6,F625=7,F625=8),O625&lt;=500),1,0)</f>
        <v/>
      </c>
      <c r="T625" s="178">
        <f>IF(G625=1,Sources!$F$24,IF(G625=2,Sources!$F$25,IF(G625=3,Sources!$F$26,0)))</f>
        <v/>
      </c>
      <c r="U625" s="178">
        <f>T625</f>
        <v/>
      </c>
      <c r="V625" s="66" t="inlineStr">
        <is>
          <t>S01 / S04 / S05</t>
        </is>
      </c>
    </row>
    <row r="626" ht="15" customHeight="1" s="94">
      <c r="A626" s="66" t="inlineStr">
        <is>
          <t>U04885</t>
        </is>
      </c>
      <c r="B626" s="66" t="inlineStr">
        <is>
          <t>O1791</t>
        </is>
      </c>
      <c r="C626" s="66" t="n">
        <v>2021</v>
      </c>
      <c r="D626" s="66" t="n">
        <v>11</v>
      </c>
      <c r="E626" s="66" t="n">
        <v>2</v>
      </c>
      <c r="F626" s="66" t="n">
        <v>15</v>
      </c>
      <c r="G626" s="66" t="n">
        <v>3</v>
      </c>
      <c r="H626" s="66" t="n">
        <v>3</v>
      </c>
      <c r="I626" s="66" t="n">
        <v>0</v>
      </c>
      <c r="J626" s="66" t="n">
        <v>1</v>
      </c>
      <c r="K626" s="66" t="n">
        <v>1</v>
      </c>
      <c r="L626" s="66" t="n">
        <v>0</v>
      </c>
      <c r="M626" s="66" t="n">
        <v>0</v>
      </c>
      <c r="N626" s="66" t="n">
        <v>0</v>
      </c>
      <c r="O626" s="66" t="n">
        <v>64.59999999999999</v>
      </c>
      <c r="P626" s="66" t="n">
        <v>0.7</v>
      </c>
      <c r="Q626" s="66" t="n">
        <v>12.408661341</v>
      </c>
      <c r="R626" s="66" t="n">
        <v>51.3599956790001</v>
      </c>
      <c r="S626" s="66">
        <f>IF(AND(E626&gt;=2,E626&lt;=6,OR(F626=6,F626=7,F626=8),O626&lt;=500),1,0)</f>
        <v/>
      </c>
      <c r="T626" s="178">
        <f>IF(G626=1,Sources!$F$24,IF(G626=2,Sources!$F$25,IF(G626=3,Sources!$F$26,0)))</f>
        <v/>
      </c>
      <c r="U626" s="178">
        <f>T626</f>
        <v/>
      </c>
      <c r="V626" s="66" t="inlineStr">
        <is>
          <t>S01 / S04 / S05</t>
        </is>
      </c>
    </row>
    <row r="627" ht="15" customHeight="1" s="94">
      <c r="A627" s="66" t="inlineStr">
        <is>
          <t>U04895</t>
        </is>
      </c>
      <c r="B627" s="66" t="inlineStr">
        <is>
          <t>O1839</t>
        </is>
      </c>
      <c r="C627" s="66" t="n">
        <v>2021</v>
      </c>
      <c r="D627" s="66" t="n">
        <v>10</v>
      </c>
      <c r="E627" s="66" t="n">
        <v>1</v>
      </c>
      <c r="F627" s="66" t="n">
        <v>12</v>
      </c>
      <c r="G627" s="66" t="n">
        <v>3</v>
      </c>
      <c r="H627" s="66" t="n">
        <v>2</v>
      </c>
      <c r="I627" s="66" t="n">
        <v>0</v>
      </c>
      <c r="J627" s="66" t="n">
        <v>1</v>
      </c>
      <c r="K627" s="66" t="n">
        <v>1</v>
      </c>
      <c r="L627" s="66" t="n">
        <v>0</v>
      </c>
      <c r="M627" s="66" t="n">
        <v>0</v>
      </c>
      <c r="N627" s="66" t="n">
        <v>0</v>
      </c>
      <c r="O627" s="66" t="n">
        <v>432.2</v>
      </c>
      <c r="P627" s="66" t="n">
        <v>6.4</v>
      </c>
      <c r="Q627" s="66" t="n">
        <v>12.407593084</v>
      </c>
      <c r="R627" s="66" t="n">
        <v>51.3512946240001</v>
      </c>
      <c r="S627" s="66">
        <f>IF(AND(E627&gt;=2,E627&lt;=6,OR(F627=6,F627=7,F627=8),O627&lt;=500),1,0)</f>
        <v/>
      </c>
      <c r="T627" s="178">
        <f>IF(G627=1,Sources!$F$24,IF(G627=2,Sources!$F$25,IF(G627=3,Sources!$F$26,0)))</f>
        <v/>
      </c>
      <c r="U627" s="178">
        <f>T627</f>
        <v/>
      </c>
      <c r="V627" s="66" t="inlineStr">
        <is>
          <t>S01 / S04 / S05</t>
        </is>
      </c>
    </row>
    <row r="628" ht="15" customHeight="1" s="94">
      <c r="A628" s="66" t="inlineStr">
        <is>
          <t>U04900</t>
        </is>
      </c>
      <c r="B628" s="66" t="inlineStr">
        <is>
          <t>O1662</t>
        </is>
      </c>
      <c r="C628" s="66" t="n">
        <v>2021</v>
      </c>
      <c r="D628" s="66" t="n">
        <v>12</v>
      </c>
      <c r="E628" s="66" t="n">
        <v>2</v>
      </c>
      <c r="F628" s="66" t="n">
        <v>7</v>
      </c>
      <c r="G628" s="66" t="n">
        <v>3</v>
      </c>
      <c r="H628" s="66" t="n">
        <v>2</v>
      </c>
      <c r="I628" s="66" t="n">
        <v>1</v>
      </c>
      <c r="J628" s="66" t="n">
        <v>0</v>
      </c>
      <c r="K628" s="66" t="n">
        <v>1</v>
      </c>
      <c r="L628" s="66" t="n">
        <v>0</v>
      </c>
      <c r="M628" s="66" t="n">
        <v>0</v>
      </c>
      <c r="N628" s="66" t="n">
        <v>0</v>
      </c>
      <c r="O628" s="66" t="n">
        <v>167.6</v>
      </c>
      <c r="P628" s="66" t="n">
        <v>5.9</v>
      </c>
      <c r="Q628" s="66" t="n">
        <v>12.391018327</v>
      </c>
      <c r="R628" s="66" t="n">
        <v>51.3386511850001</v>
      </c>
      <c r="S628" s="66">
        <f>IF(AND(E628&gt;=2,E628&lt;=6,OR(F628=6,F628=7,F628=8),O628&lt;=500),1,0)</f>
        <v/>
      </c>
      <c r="T628" s="178">
        <f>IF(G628=1,Sources!$F$24,IF(G628=2,Sources!$F$25,IF(G628=3,Sources!$F$26,0)))</f>
        <v/>
      </c>
      <c r="U628" s="178">
        <f>T628</f>
        <v/>
      </c>
      <c r="V628" s="66" t="inlineStr">
        <is>
          <t>S01 / S04 / S05</t>
        </is>
      </c>
    </row>
    <row r="629" ht="15" customHeight="1" s="94">
      <c r="A629" s="66" t="inlineStr">
        <is>
          <t>U04902</t>
        </is>
      </c>
      <c r="B629" s="66" t="inlineStr">
        <is>
          <t>O1543</t>
        </is>
      </c>
      <c r="C629" s="66" t="n">
        <v>2021</v>
      </c>
      <c r="D629" s="66" t="n">
        <v>10</v>
      </c>
      <c r="E629" s="66" t="n">
        <v>3</v>
      </c>
      <c r="F629" s="66" t="n">
        <v>11</v>
      </c>
      <c r="G629" s="66" t="n">
        <v>3</v>
      </c>
      <c r="H629" s="66" t="n">
        <v>3</v>
      </c>
      <c r="I629" s="66" t="n">
        <v>0</v>
      </c>
      <c r="J629" s="66" t="n">
        <v>1</v>
      </c>
      <c r="K629" s="66" t="n">
        <v>1</v>
      </c>
      <c r="L629" s="66" t="n">
        <v>0</v>
      </c>
      <c r="M629" s="66" t="n">
        <v>0</v>
      </c>
      <c r="N629" s="66" t="n">
        <v>0</v>
      </c>
      <c r="O629" s="66" t="n">
        <v>105.7</v>
      </c>
      <c r="P629" s="66" t="n">
        <v>20.3</v>
      </c>
      <c r="Q629" s="66" t="n">
        <v>12.3866327050001</v>
      </c>
      <c r="R629" s="66" t="n">
        <v>51.3358471280001</v>
      </c>
      <c r="S629" s="66">
        <f>IF(AND(E629&gt;=2,E629&lt;=6,OR(F629=6,F629=7,F629=8),O629&lt;=500),1,0)</f>
        <v/>
      </c>
      <c r="T629" s="178">
        <f>IF(G629=1,Sources!$F$24,IF(G629=2,Sources!$F$25,IF(G629=3,Sources!$F$26,0)))</f>
        <v/>
      </c>
      <c r="U629" s="178">
        <f>T629</f>
        <v/>
      </c>
      <c r="V629" s="66" t="inlineStr">
        <is>
          <t>S01 / S04 / S05</t>
        </is>
      </c>
    </row>
    <row r="630" ht="15" customHeight="1" s="94">
      <c r="A630" s="66" t="inlineStr">
        <is>
          <t>U04906</t>
        </is>
      </c>
      <c r="B630" s="66" t="inlineStr">
        <is>
          <t>O0510</t>
        </is>
      </c>
      <c r="C630" s="66" t="n">
        <v>2021</v>
      </c>
      <c r="D630" s="66" t="n">
        <v>12</v>
      </c>
      <c r="E630" s="66" t="n">
        <v>5</v>
      </c>
      <c r="F630" s="66" t="n">
        <v>5</v>
      </c>
      <c r="G630" s="66" t="n">
        <v>3</v>
      </c>
      <c r="H630" s="66" t="n">
        <v>3</v>
      </c>
      <c r="I630" s="66" t="n">
        <v>0</v>
      </c>
      <c r="J630" s="66" t="n">
        <v>1</v>
      </c>
      <c r="K630" s="66" t="n">
        <v>1</v>
      </c>
      <c r="L630" s="66" t="n">
        <v>0</v>
      </c>
      <c r="M630" s="66" t="n">
        <v>0</v>
      </c>
      <c r="N630" s="66" t="n">
        <v>0</v>
      </c>
      <c r="O630" s="66" t="n">
        <v>53.9</v>
      </c>
      <c r="P630" s="66" t="n">
        <v>11.7</v>
      </c>
      <c r="Q630" s="66" t="n">
        <v>13.767596989</v>
      </c>
      <c r="R630" s="66" t="n">
        <v>51.0425675930001</v>
      </c>
      <c r="S630" s="66">
        <f>IF(AND(E630&gt;=2,E630&lt;=6,OR(F630=6,F630=7,F630=8),O630&lt;=500),1,0)</f>
        <v/>
      </c>
      <c r="T630" s="178">
        <f>IF(G630=1,Sources!$F$24,IF(G630=2,Sources!$F$25,IF(G630=3,Sources!$F$26,0)))</f>
        <v/>
      </c>
      <c r="U630" s="178">
        <f>T630</f>
        <v/>
      </c>
      <c r="V630" s="66" t="inlineStr">
        <is>
          <t>S01 / S04 / S05</t>
        </is>
      </c>
    </row>
    <row r="631" ht="15" customHeight="1" s="94">
      <c r="A631" s="66" t="inlineStr">
        <is>
          <t>U04929</t>
        </is>
      </c>
      <c r="B631" s="66" t="inlineStr">
        <is>
          <t>O1565</t>
        </is>
      </c>
      <c r="C631" s="66" t="n">
        <v>2021</v>
      </c>
      <c r="D631" s="66" t="n">
        <v>10</v>
      </c>
      <c r="E631" s="66" t="n">
        <v>2</v>
      </c>
      <c r="F631" s="66" t="n">
        <v>9</v>
      </c>
      <c r="G631" s="66" t="n">
        <v>3</v>
      </c>
      <c r="H631" s="66" t="n">
        <v>6</v>
      </c>
      <c r="I631" s="66" t="n">
        <v>0</v>
      </c>
      <c r="J631" s="66" t="n">
        <v>1</v>
      </c>
      <c r="K631" s="66" t="n">
        <v>1</v>
      </c>
      <c r="L631" s="66" t="n">
        <v>0</v>
      </c>
      <c r="M631" s="66" t="n">
        <v>0</v>
      </c>
      <c r="N631" s="66" t="n">
        <v>0</v>
      </c>
      <c r="O631" s="66" t="n">
        <v>139.3</v>
      </c>
      <c r="P631" s="66" t="n">
        <v>15.1</v>
      </c>
      <c r="Q631" s="66" t="n">
        <v>12.3734159090001</v>
      </c>
      <c r="R631" s="66" t="n">
        <v>51.3208426560001</v>
      </c>
      <c r="S631" s="66">
        <f>IF(AND(E631&gt;=2,E631&lt;=6,OR(F631=6,F631=7,F631=8),O631&lt;=500),1,0)</f>
        <v/>
      </c>
      <c r="T631" s="178">
        <f>IF(G631=1,Sources!$F$24,IF(G631=2,Sources!$F$25,IF(G631=3,Sources!$F$26,0)))</f>
        <v/>
      </c>
      <c r="U631" s="178">
        <f>T631</f>
        <v/>
      </c>
      <c r="V631" s="66" t="inlineStr">
        <is>
          <t>S01 / S04 / S05</t>
        </is>
      </c>
    </row>
    <row r="632" ht="15" customHeight="1" s="94">
      <c r="A632" s="66" t="inlineStr">
        <is>
          <t>U04955</t>
        </is>
      </c>
      <c r="B632" s="66" t="inlineStr">
        <is>
          <t>O1408</t>
        </is>
      </c>
      <c r="C632" s="66" t="n">
        <v>2021</v>
      </c>
      <c r="D632" s="66" t="n">
        <v>10</v>
      </c>
      <c r="E632" s="66" t="n">
        <v>5</v>
      </c>
      <c r="F632" s="66" t="n">
        <v>14</v>
      </c>
      <c r="G632" s="66" t="n">
        <v>3</v>
      </c>
      <c r="H632" s="66" t="n">
        <v>3</v>
      </c>
      <c r="I632" s="66" t="n">
        <v>0</v>
      </c>
      <c r="J632" s="66" t="n">
        <v>1</v>
      </c>
      <c r="K632" s="66" t="n">
        <v>0</v>
      </c>
      <c r="L632" s="66" t="n">
        <v>0</v>
      </c>
      <c r="M632" s="66" t="n">
        <v>1</v>
      </c>
      <c r="N632" s="66" t="n">
        <v>0</v>
      </c>
      <c r="O632" s="66" t="n">
        <v>291.9</v>
      </c>
      <c r="P632" s="66" t="n">
        <v>0.3</v>
      </c>
      <c r="Q632" s="66" t="n">
        <v>12.3083382520001</v>
      </c>
      <c r="R632" s="66" t="n">
        <v>51.274017965</v>
      </c>
      <c r="S632" s="66">
        <f>IF(AND(E632&gt;=2,E632&lt;=6,OR(F632=6,F632=7,F632=8),O632&lt;=500),1,0)</f>
        <v/>
      </c>
      <c r="T632" s="178">
        <f>IF(G632=1,Sources!$F$24,IF(G632=2,Sources!$F$25,IF(G632=3,Sources!$F$26,0)))</f>
        <v/>
      </c>
      <c r="U632" s="178">
        <f>T632</f>
        <v/>
      </c>
      <c r="V632" s="66" t="inlineStr">
        <is>
          <t>S01 / S04 / S05</t>
        </is>
      </c>
    </row>
    <row r="633" ht="15" customHeight="1" s="94">
      <c r="A633" s="66" t="inlineStr">
        <is>
          <t>U04958</t>
        </is>
      </c>
      <c r="B633" s="66" t="inlineStr">
        <is>
          <t>O0403</t>
        </is>
      </c>
      <c r="C633" s="66" t="n">
        <v>2021</v>
      </c>
      <c r="D633" s="66" t="n">
        <v>11</v>
      </c>
      <c r="E633" s="66" t="n">
        <v>3</v>
      </c>
      <c r="F633" s="66" t="n">
        <v>15</v>
      </c>
      <c r="G633" s="66" t="n">
        <v>3</v>
      </c>
      <c r="H633" s="66" t="n">
        <v>2</v>
      </c>
      <c r="I633" s="66" t="n">
        <v>0</v>
      </c>
      <c r="J633" s="66" t="n">
        <v>0</v>
      </c>
      <c r="K633" s="66" t="n">
        <v>1</v>
      </c>
      <c r="L633" s="66" t="n">
        <v>0</v>
      </c>
      <c r="M633" s="66" t="n">
        <v>0</v>
      </c>
      <c r="N633" s="66" t="n">
        <v>0</v>
      </c>
      <c r="O633" s="66" t="n">
        <v>76.90000000000001</v>
      </c>
      <c r="P633" s="66" t="n">
        <v>18.6</v>
      </c>
      <c r="Q633" s="66" t="n">
        <v>13.7292492070001</v>
      </c>
      <c r="R633" s="66" t="n">
        <v>51.045845168</v>
      </c>
      <c r="S633" s="66">
        <f>IF(AND(E633&gt;=2,E633&lt;=6,OR(F633=6,F633=7,F633=8),O633&lt;=500),1,0)</f>
        <v/>
      </c>
      <c r="T633" s="178">
        <f>IF(G633=1,Sources!$F$24,IF(G633=2,Sources!$F$25,IF(G633=3,Sources!$F$26,0)))</f>
        <v/>
      </c>
      <c r="U633" s="178">
        <f>T633</f>
        <v/>
      </c>
      <c r="V633" s="66" t="inlineStr">
        <is>
          <t>S01 / S04 / S05</t>
        </is>
      </c>
    </row>
    <row r="634" ht="15" customHeight="1" s="94">
      <c r="A634" s="66" t="inlineStr">
        <is>
          <t>U04974</t>
        </is>
      </c>
      <c r="B634" s="66" t="inlineStr">
        <is>
          <t>O0766</t>
        </is>
      </c>
      <c r="C634" s="66" t="n">
        <v>2021</v>
      </c>
      <c r="D634" s="66" t="n">
        <v>10</v>
      </c>
      <c r="E634" s="66" t="n">
        <v>6</v>
      </c>
      <c r="F634" s="66" t="n">
        <v>16</v>
      </c>
      <c r="G634" s="66" t="n">
        <v>3</v>
      </c>
      <c r="H634" s="66" t="n">
        <v>2</v>
      </c>
      <c r="I634" s="66" t="n">
        <v>0</v>
      </c>
      <c r="J634" s="66" t="n">
        <v>0</v>
      </c>
      <c r="K634" s="66" t="n">
        <v>1</v>
      </c>
      <c r="L634" s="66" t="n">
        <v>1</v>
      </c>
      <c r="M634" s="66" t="n">
        <v>0</v>
      </c>
      <c r="N634" s="66" t="n">
        <v>0</v>
      </c>
      <c r="O634" s="66" t="n">
        <v>148.3</v>
      </c>
      <c r="P634" s="66" t="n">
        <v>2.2</v>
      </c>
      <c r="Q634" s="66" t="n">
        <v>13.758722845</v>
      </c>
      <c r="R634" s="66" t="n">
        <v>51.0494738200001</v>
      </c>
      <c r="S634" s="66">
        <f>IF(AND(E634&gt;=2,E634&lt;=6,OR(F634=6,F634=7,F634=8),O634&lt;=500),1,0)</f>
        <v/>
      </c>
      <c r="T634" s="178">
        <f>IF(G634=1,Sources!$F$24,IF(G634=2,Sources!$F$25,IF(G634=3,Sources!$F$26,0)))</f>
        <v/>
      </c>
      <c r="U634" s="178">
        <f>T634</f>
        <v/>
      </c>
      <c r="V634" s="66" t="inlineStr">
        <is>
          <t>S01 / S04 / S05</t>
        </is>
      </c>
    </row>
    <row r="635" ht="15" customHeight="1" s="94">
      <c r="A635" s="66" t="inlineStr">
        <is>
          <t>U04983</t>
        </is>
      </c>
      <c r="B635" s="66" t="inlineStr">
        <is>
          <t>O1749</t>
        </is>
      </c>
      <c r="C635" s="66" t="n">
        <v>2021</v>
      </c>
      <c r="D635" s="66" t="n">
        <v>12</v>
      </c>
      <c r="E635" s="66" t="n">
        <v>4</v>
      </c>
      <c r="F635" s="66" t="n">
        <v>16</v>
      </c>
      <c r="G635" s="66" t="n">
        <v>3</v>
      </c>
      <c r="H635" s="66" t="n">
        <v>2</v>
      </c>
      <c r="I635" s="66" t="n">
        <v>0</v>
      </c>
      <c r="J635" s="66" t="n">
        <v>1</v>
      </c>
      <c r="K635" s="66" t="n">
        <v>1</v>
      </c>
      <c r="L635" s="66" t="n">
        <v>0</v>
      </c>
      <c r="M635" s="66" t="n">
        <v>0</v>
      </c>
      <c r="N635" s="66" t="n">
        <v>0</v>
      </c>
      <c r="O635" s="66" t="n">
        <v>359.7</v>
      </c>
      <c r="P635" s="66" t="n">
        <v>4.7</v>
      </c>
      <c r="Q635" s="66" t="n">
        <v>12.373687698</v>
      </c>
      <c r="R635" s="66" t="n">
        <v>51.3328391950001</v>
      </c>
      <c r="S635" s="66">
        <f>IF(AND(E635&gt;=2,E635&lt;=6,OR(F635=6,F635=7,F635=8),O635&lt;=500),1,0)</f>
        <v/>
      </c>
      <c r="T635" s="178">
        <f>IF(G635=1,Sources!$F$24,IF(G635=2,Sources!$F$25,IF(G635=3,Sources!$F$26,0)))</f>
        <v/>
      </c>
      <c r="U635" s="178">
        <f>T635</f>
        <v/>
      </c>
      <c r="V635" s="66" t="inlineStr">
        <is>
          <t>S01 / S04 / S05</t>
        </is>
      </c>
    </row>
    <row r="636" ht="15" customHeight="1" s="94">
      <c r="A636" s="66" t="inlineStr">
        <is>
          <t>U04985</t>
        </is>
      </c>
      <c r="B636" s="66" t="inlineStr">
        <is>
          <t>O0904</t>
        </is>
      </c>
      <c r="C636" s="66" t="n">
        <v>2021</v>
      </c>
      <c r="D636" s="66" t="n">
        <v>10</v>
      </c>
      <c r="E636" s="66" t="n">
        <v>5</v>
      </c>
      <c r="F636" s="66" t="n">
        <v>15</v>
      </c>
      <c r="G636" s="66" t="n">
        <v>3</v>
      </c>
      <c r="H636" s="66" t="n">
        <v>3</v>
      </c>
      <c r="I636" s="66" t="n">
        <v>0</v>
      </c>
      <c r="J636" s="66" t="n">
        <v>0</v>
      </c>
      <c r="K636" s="66" t="n">
        <v>1</v>
      </c>
      <c r="L636" s="66" t="n">
        <v>0</v>
      </c>
      <c r="M636" s="66" t="n">
        <v>0</v>
      </c>
      <c r="N636" s="66" t="n">
        <v>1</v>
      </c>
      <c r="O636" s="66" t="n">
        <v>94.7</v>
      </c>
      <c r="P636" s="66" t="n">
        <v>10.7</v>
      </c>
      <c r="Q636" s="66" t="n">
        <v>13.7711614080001</v>
      </c>
      <c r="R636" s="66" t="n">
        <v>51.0298183420001</v>
      </c>
      <c r="S636" s="66">
        <f>IF(AND(E636&gt;=2,E636&lt;=6,OR(F636=6,F636=7,F636=8),O636&lt;=500),1,0)</f>
        <v/>
      </c>
      <c r="T636" s="178">
        <f>IF(G636=1,Sources!$F$24,IF(G636=2,Sources!$F$25,IF(G636=3,Sources!$F$26,0)))</f>
        <v/>
      </c>
      <c r="U636" s="178">
        <f>T636</f>
        <v/>
      </c>
      <c r="V636" s="66" t="inlineStr">
        <is>
          <t>S01 / S04 / S05</t>
        </is>
      </c>
    </row>
    <row r="637" ht="15" customHeight="1" s="94">
      <c r="A637" s="66" t="inlineStr">
        <is>
          <t>U04992</t>
        </is>
      </c>
      <c r="B637" s="66" t="inlineStr">
        <is>
          <t>O0904</t>
        </is>
      </c>
      <c r="C637" s="66" t="n">
        <v>2021</v>
      </c>
      <c r="D637" s="66" t="n">
        <v>10</v>
      </c>
      <c r="E637" s="66" t="n">
        <v>5</v>
      </c>
      <c r="F637" s="66" t="n">
        <v>8</v>
      </c>
      <c r="G637" s="66" t="n">
        <v>3</v>
      </c>
      <c r="H637" s="66" t="n">
        <v>6</v>
      </c>
      <c r="I637" s="66" t="n">
        <v>0</v>
      </c>
      <c r="J637" s="66" t="n">
        <v>0</v>
      </c>
      <c r="K637" s="66" t="n">
        <v>1</v>
      </c>
      <c r="L637" s="66" t="n">
        <v>1</v>
      </c>
      <c r="M637" s="66" t="n">
        <v>0</v>
      </c>
      <c r="N637" s="66" t="n">
        <v>0</v>
      </c>
      <c r="O637" s="66" t="n">
        <v>99.09999999999999</v>
      </c>
      <c r="P637" s="66" t="n">
        <v>23.1</v>
      </c>
      <c r="Q637" s="66" t="n">
        <v>13.7709946380001</v>
      </c>
      <c r="R637" s="66" t="n">
        <v>51.0298744080001</v>
      </c>
      <c r="S637" s="66">
        <f>IF(AND(E637&gt;=2,E637&lt;=6,OR(F637=6,F637=7,F637=8),O637&lt;=500),1,0)</f>
        <v/>
      </c>
      <c r="T637" s="178">
        <f>IF(G637=1,Sources!$F$24,IF(G637=2,Sources!$F$25,IF(G637=3,Sources!$F$26,0)))</f>
        <v/>
      </c>
      <c r="U637" s="178">
        <f>T637</f>
        <v/>
      </c>
      <c r="V637" s="66" t="inlineStr">
        <is>
          <t>S01 / S04 / S05</t>
        </is>
      </c>
    </row>
    <row r="638" ht="15" customHeight="1" s="94">
      <c r="A638" s="66" t="inlineStr">
        <is>
          <t>U04995</t>
        </is>
      </c>
      <c r="B638" s="66" t="inlineStr">
        <is>
          <t>O0746</t>
        </is>
      </c>
      <c r="C638" s="66" t="n">
        <v>2021</v>
      </c>
      <c r="D638" s="66" t="n">
        <v>12</v>
      </c>
      <c r="E638" s="66" t="n">
        <v>4</v>
      </c>
      <c r="F638" s="66" t="n">
        <v>12</v>
      </c>
      <c r="G638" s="66" t="n">
        <v>3</v>
      </c>
      <c r="H638" s="66" t="n">
        <v>5</v>
      </c>
      <c r="I638" s="66" t="n">
        <v>0</v>
      </c>
      <c r="J638" s="66" t="n">
        <v>1</v>
      </c>
      <c r="K638" s="66" t="n">
        <v>1</v>
      </c>
      <c r="L638" s="66" t="n">
        <v>0</v>
      </c>
      <c r="M638" s="66" t="n">
        <v>0</v>
      </c>
      <c r="N638" s="66" t="n">
        <v>0</v>
      </c>
      <c r="O638" s="66" t="n">
        <v>160.4</v>
      </c>
      <c r="P638" s="66" t="n">
        <v>4.9</v>
      </c>
      <c r="Q638" s="66" t="n">
        <v>13.7778580770001</v>
      </c>
      <c r="R638" s="66" t="n">
        <v>51.0540539680001</v>
      </c>
      <c r="S638" s="66">
        <f>IF(AND(E638&gt;=2,E638&lt;=6,OR(F638=6,F638=7,F638=8),O638&lt;=500),1,0)</f>
        <v/>
      </c>
      <c r="T638" s="178">
        <f>IF(G638=1,Sources!$F$24,IF(G638=2,Sources!$F$25,IF(G638=3,Sources!$F$26,0)))</f>
        <v/>
      </c>
      <c r="U638" s="178">
        <f>T638</f>
        <v/>
      </c>
      <c r="V638" s="66" t="inlineStr">
        <is>
          <t>S01 / S04 / S05</t>
        </is>
      </c>
    </row>
    <row r="639" ht="15" customHeight="1" s="94">
      <c r="A639" s="66" t="inlineStr">
        <is>
          <t>U05002</t>
        </is>
      </c>
      <c r="B639" s="66" t="inlineStr">
        <is>
          <t>O0429</t>
        </is>
      </c>
      <c r="C639" s="66" t="n">
        <v>2021</v>
      </c>
      <c r="D639" s="66" t="n">
        <v>11</v>
      </c>
      <c r="E639" s="66" t="n">
        <v>2</v>
      </c>
      <c r="F639" s="66" t="n">
        <v>8</v>
      </c>
      <c r="G639" s="66" t="n">
        <v>3</v>
      </c>
      <c r="H639" s="66" t="n">
        <v>3</v>
      </c>
      <c r="I639" s="66" t="n">
        <v>0</v>
      </c>
      <c r="J639" s="66" t="n">
        <v>0</v>
      </c>
      <c r="K639" s="66" t="n">
        <v>1</v>
      </c>
      <c r="L639" s="66" t="n">
        <v>0</v>
      </c>
      <c r="M639" s="66" t="n">
        <v>0</v>
      </c>
      <c r="N639" s="66" t="n">
        <v>0</v>
      </c>
      <c r="O639" s="66" t="n">
        <v>416.2</v>
      </c>
      <c r="P639" s="66" t="n">
        <v>3.9</v>
      </c>
      <c r="Q639" s="66" t="n">
        <v>13.7973563570001</v>
      </c>
      <c r="R639" s="66" t="n">
        <v>51.024193403</v>
      </c>
      <c r="S639" s="66">
        <f>IF(AND(E639&gt;=2,E639&lt;=6,OR(F639=6,F639=7,F639=8),O639&lt;=500),1,0)</f>
        <v/>
      </c>
      <c r="T639" s="178">
        <f>IF(G639=1,Sources!$F$24,IF(G639=2,Sources!$F$25,IF(G639=3,Sources!$F$26,0)))</f>
        <v/>
      </c>
      <c r="U639" s="178">
        <f>T639</f>
        <v/>
      </c>
      <c r="V639" s="66" t="inlineStr">
        <is>
          <t>S01 / S04 / S05</t>
        </is>
      </c>
    </row>
    <row r="640" ht="15" customHeight="1" s="94">
      <c r="A640" s="66" t="inlineStr">
        <is>
          <t>U05016</t>
        </is>
      </c>
      <c r="B640" s="66" t="inlineStr">
        <is>
          <t>O0715</t>
        </is>
      </c>
      <c r="C640" s="66" t="n">
        <v>2021</v>
      </c>
      <c r="D640" s="66" t="n">
        <v>12</v>
      </c>
      <c r="E640" s="66" t="n">
        <v>3</v>
      </c>
      <c r="F640" s="66" t="n">
        <v>16</v>
      </c>
      <c r="G640" s="66" t="n">
        <v>3</v>
      </c>
      <c r="H640" s="66" t="n">
        <v>6</v>
      </c>
      <c r="I640" s="66" t="n">
        <v>0</v>
      </c>
      <c r="J640" s="66" t="n">
        <v>0</v>
      </c>
      <c r="K640" s="66" t="n">
        <v>1</v>
      </c>
      <c r="L640" s="66" t="n">
        <v>0</v>
      </c>
      <c r="M640" s="66" t="n">
        <v>0</v>
      </c>
      <c r="N640" s="66" t="n">
        <v>0</v>
      </c>
      <c r="O640" s="66" t="n">
        <v>429.8</v>
      </c>
      <c r="P640" s="66" t="n">
        <v>17</v>
      </c>
      <c r="Q640" s="66" t="n">
        <v>13.8047923560001</v>
      </c>
      <c r="R640" s="66" t="n">
        <v>51.0325704150001</v>
      </c>
      <c r="S640" s="66">
        <f>IF(AND(E640&gt;=2,E640&lt;=6,OR(F640=6,F640=7,F640=8),O640&lt;=500),1,0)</f>
        <v/>
      </c>
      <c r="T640" s="178">
        <f>IF(G640=1,Sources!$F$24,IF(G640=2,Sources!$F$25,IF(G640=3,Sources!$F$26,0)))</f>
        <v/>
      </c>
      <c r="U640" s="178">
        <f>T640</f>
        <v/>
      </c>
      <c r="V640" s="66" t="inlineStr">
        <is>
          <t>S01 / S04 / S05</t>
        </is>
      </c>
    </row>
    <row r="641" ht="15" customHeight="1" s="94">
      <c r="A641" s="66" t="inlineStr">
        <is>
          <t>U05035</t>
        </is>
      </c>
      <c r="B641" s="66" t="inlineStr">
        <is>
          <t>O1217</t>
        </is>
      </c>
      <c r="C641" s="66" t="n">
        <v>2021</v>
      </c>
      <c r="D641" s="66" t="n">
        <v>10</v>
      </c>
      <c r="E641" s="66" t="n">
        <v>5</v>
      </c>
      <c r="F641" s="66" t="n">
        <v>8</v>
      </c>
      <c r="G641" s="66" t="n">
        <v>3</v>
      </c>
      <c r="H641" s="66" t="n">
        <v>2</v>
      </c>
      <c r="I641" s="66" t="n">
        <v>0</v>
      </c>
      <c r="J641" s="66" t="n">
        <v>1</v>
      </c>
      <c r="K641" s="66" t="n">
        <v>1</v>
      </c>
      <c r="L641" s="66" t="n">
        <v>0</v>
      </c>
      <c r="M641" s="66" t="n">
        <v>0</v>
      </c>
      <c r="N641" s="66" t="n">
        <v>0</v>
      </c>
      <c r="O641" s="66" t="n">
        <v>244.2</v>
      </c>
      <c r="P641" s="66" t="n">
        <v>0</v>
      </c>
      <c r="Q641" s="66" t="n">
        <v>14.2398038480001</v>
      </c>
      <c r="R641" s="66" t="n">
        <v>51.4354659570001</v>
      </c>
      <c r="S641" s="66">
        <f>IF(AND(E641&gt;=2,E641&lt;=6,OR(F641=6,F641=7,F641=8),O641&lt;=500),1,0)</f>
        <v/>
      </c>
      <c r="T641" s="178">
        <f>IF(G641=1,Sources!$F$24,IF(G641=2,Sources!$F$25,IF(G641=3,Sources!$F$26,0)))</f>
        <v/>
      </c>
      <c r="U641" s="178">
        <f>T641</f>
        <v/>
      </c>
      <c r="V641" s="66" t="inlineStr">
        <is>
          <t>S01 / S04 / S05</t>
        </is>
      </c>
    </row>
    <row r="642" ht="15" customHeight="1" s="94">
      <c r="A642" s="66" t="inlineStr">
        <is>
          <t>U05044</t>
        </is>
      </c>
      <c r="B642" s="66" t="inlineStr">
        <is>
          <t>O1390</t>
        </is>
      </c>
      <c r="C642" s="66" t="n">
        <v>2021</v>
      </c>
      <c r="D642" s="66" t="n">
        <v>12</v>
      </c>
      <c r="E642" s="66" t="n">
        <v>4</v>
      </c>
      <c r="F642" s="66" t="n">
        <v>12</v>
      </c>
      <c r="G642" s="66" t="n">
        <v>3</v>
      </c>
      <c r="H642" s="66" t="n">
        <v>3</v>
      </c>
      <c r="I642" s="66" t="n">
        <v>0</v>
      </c>
      <c r="J642" s="66" t="n">
        <v>1</v>
      </c>
      <c r="K642" s="66" t="n">
        <v>1</v>
      </c>
      <c r="L642" s="66" t="n">
        <v>0</v>
      </c>
      <c r="M642" s="66" t="n">
        <v>0</v>
      </c>
      <c r="N642" s="66" t="n">
        <v>0</v>
      </c>
      <c r="O642" s="66" t="n">
        <v>160</v>
      </c>
      <c r="P642" s="66" t="n">
        <v>1.4</v>
      </c>
      <c r="Q642" s="66" t="n">
        <v>12.382061177</v>
      </c>
      <c r="R642" s="66" t="n">
        <v>51.3326072930001</v>
      </c>
      <c r="S642" s="66">
        <f>IF(AND(E642&gt;=2,E642&lt;=6,OR(F642=6,F642=7,F642=8),O642&lt;=500),1,0)</f>
        <v/>
      </c>
      <c r="T642" s="178">
        <f>IF(G642=1,Sources!$F$24,IF(G642=2,Sources!$F$25,IF(G642=3,Sources!$F$26,0)))</f>
        <v/>
      </c>
      <c r="U642" s="178">
        <f>T642</f>
        <v/>
      </c>
      <c r="V642" s="66" t="inlineStr">
        <is>
          <t>S01 / S04 / S05</t>
        </is>
      </c>
    </row>
    <row r="643" ht="15" customHeight="1" s="94">
      <c r="A643" s="66" t="inlineStr">
        <is>
          <t>U05051</t>
        </is>
      </c>
      <c r="B643" s="66" t="inlineStr">
        <is>
          <t>O0966</t>
        </is>
      </c>
      <c r="C643" s="66" t="n">
        <v>2021</v>
      </c>
      <c r="D643" s="66" t="n">
        <v>12</v>
      </c>
      <c r="E643" s="66" t="n">
        <v>1</v>
      </c>
      <c r="F643" s="66" t="n">
        <v>14</v>
      </c>
      <c r="G643" s="66" t="n">
        <v>3</v>
      </c>
      <c r="H643" s="66" t="n">
        <v>1</v>
      </c>
      <c r="I643" s="66" t="n">
        <v>0</v>
      </c>
      <c r="J643" s="66" t="n">
        <v>1</v>
      </c>
      <c r="K643" s="66" t="n">
        <v>0</v>
      </c>
      <c r="L643" s="66" t="n">
        <v>0</v>
      </c>
      <c r="M643" s="66" t="n">
        <v>0</v>
      </c>
      <c r="N643" s="66" t="n">
        <v>0</v>
      </c>
      <c r="O643" s="66" t="n">
        <v>67.90000000000001</v>
      </c>
      <c r="P643" s="66" t="n">
        <v>10.5</v>
      </c>
      <c r="Q643" s="66" t="n">
        <v>13.757294217</v>
      </c>
      <c r="R643" s="66" t="n">
        <v>51.04972388</v>
      </c>
      <c r="S643" s="66">
        <f>IF(AND(E643&gt;=2,E643&lt;=6,OR(F643=6,F643=7,F643=8),O643&lt;=500),1,0)</f>
        <v/>
      </c>
      <c r="T643" s="178">
        <f>IF(G643=1,Sources!$F$24,IF(G643=2,Sources!$F$25,IF(G643=3,Sources!$F$26,0)))</f>
        <v/>
      </c>
      <c r="U643" s="178">
        <f>T643</f>
        <v/>
      </c>
      <c r="V643" s="66" t="inlineStr">
        <is>
          <t>S01 / S04 / S05</t>
        </is>
      </c>
    </row>
    <row r="644" ht="15" customHeight="1" s="94">
      <c r="A644" s="66" t="inlineStr">
        <is>
          <t>U05059</t>
        </is>
      </c>
      <c r="B644" s="66" t="inlineStr">
        <is>
          <t>O0591</t>
        </is>
      </c>
      <c r="C644" s="66" t="n">
        <v>2021</v>
      </c>
      <c r="D644" s="66" t="n">
        <v>10</v>
      </c>
      <c r="E644" s="66" t="n">
        <v>2</v>
      </c>
      <c r="F644" s="66" t="n">
        <v>13</v>
      </c>
      <c r="G644" s="66" t="n">
        <v>2</v>
      </c>
      <c r="H644" s="66" t="n">
        <v>3</v>
      </c>
      <c r="I644" s="66" t="n">
        <v>0</v>
      </c>
      <c r="J644" s="66" t="n">
        <v>1</v>
      </c>
      <c r="K644" s="66" t="n">
        <v>1</v>
      </c>
      <c r="L644" s="66" t="n">
        <v>0</v>
      </c>
      <c r="M644" s="66" t="n">
        <v>0</v>
      </c>
      <c r="N644" s="66" t="n">
        <v>0</v>
      </c>
      <c r="O644" s="66" t="n">
        <v>192.9</v>
      </c>
      <c r="P644" s="66" t="n">
        <v>7.1</v>
      </c>
      <c r="Q644" s="66" t="n">
        <v>13.7515090090001</v>
      </c>
      <c r="R644" s="66" t="n">
        <v>51.0472206280001</v>
      </c>
      <c r="S644" s="66">
        <f>IF(AND(E644&gt;=2,E644&lt;=6,OR(F644=6,F644=7,F644=8),O644&lt;=500),1,0)</f>
        <v/>
      </c>
      <c r="T644" s="178">
        <f>IF(G644=1,Sources!$F$24,IF(G644=2,Sources!$F$25,IF(G644=3,Sources!$F$26,0)))</f>
        <v/>
      </c>
      <c r="U644" s="178">
        <f>T644</f>
        <v/>
      </c>
      <c r="V644" s="66" t="inlineStr">
        <is>
          <t>S01 / S04 / S05</t>
        </is>
      </c>
    </row>
    <row r="645" ht="15" customHeight="1" s="94">
      <c r="A645" s="66" t="inlineStr">
        <is>
          <t>U05076</t>
        </is>
      </c>
      <c r="B645" s="66" t="inlineStr">
        <is>
          <t>O1749</t>
        </is>
      </c>
      <c r="C645" s="66" t="n">
        <v>2021</v>
      </c>
      <c r="D645" s="66" t="n">
        <v>11</v>
      </c>
      <c r="E645" s="66" t="n">
        <v>7</v>
      </c>
      <c r="F645" s="66" t="n">
        <v>17</v>
      </c>
      <c r="G645" s="66" t="n">
        <v>3</v>
      </c>
      <c r="H645" s="66" t="n">
        <v>2</v>
      </c>
      <c r="I645" s="66" t="n">
        <v>0</v>
      </c>
      <c r="J645" s="66" t="n">
        <v>1</v>
      </c>
      <c r="K645" s="66" t="n">
        <v>1</v>
      </c>
      <c r="L645" s="66" t="n">
        <v>0</v>
      </c>
      <c r="M645" s="66" t="n">
        <v>0</v>
      </c>
      <c r="N645" s="66" t="n">
        <v>0</v>
      </c>
      <c r="O645" s="66" t="n">
        <v>379.1</v>
      </c>
      <c r="P645" s="66" t="n">
        <v>16.2</v>
      </c>
      <c r="Q645" s="66" t="n">
        <v>12.3736479080001</v>
      </c>
      <c r="R645" s="66" t="n">
        <v>51.3330247710001</v>
      </c>
      <c r="S645" s="66">
        <f>IF(AND(E645&gt;=2,E645&lt;=6,OR(F645=6,F645=7,F645=8),O645&lt;=500),1,0)</f>
        <v/>
      </c>
      <c r="T645" s="178">
        <f>IF(G645=1,Sources!$F$24,IF(G645=2,Sources!$F$25,IF(G645=3,Sources!$F$26,0)))</f>
        <v/>
      </c>
      <c r="U645" s="178">
        <f>T645</f>
        <v/>
      </c>
      <c r="V645" s="66" t="inlineStr">
        <is>
          <t>S01 / S04 / S05</t>
        </is>
      </c>
    </row>
    <row r="646" ht="15" customHeight="1" s="94">
      <c r="A646" s="66" t="inlineStr">
        <is>
          <t>U05153</t>
        </is>
      </c>
      <c r="B646" s="66" t="inlineStr">
        <is>
          <t>O1534</t>
        </is>
      </c>
      <c r="C646" s="66" t="n">
        <v>2022</v>
      </c>
      <c r="D646" s="66" t="n">
        <v>2</v>
      </c>
      <c r="E646" s="66" t="n">
        <v>6</v>
      </c>
      <c r="F646" s="66" t="n">
        <v>11</v>
      </c>
      <c r="G646" s="66" t="n">
        <v>2</v>
      </c>
      <c r="H646" s="66" t="n">
        <v>2</v>
      </c>
      <c r="I646" s="66" t="n">
        <v>0</v>
      </c>
      <c r="J646" s="66" t="n">
        <v>1</v>
      </c>
      <c r="K646" s="66" t="n">
        <v>1</v>
      </c>
      <c r="L646" s="66" t="n">
        <v>0</v>
      </c>
      <c r="M646" s="66" t="n">
        <v>0</v>
      </c>
      <c r="N646" s="66" t="n">
        <v>0</v>
      </c>
      <c r="O646" s="66" t="n">
        <v>401.1</v>
      </c>
      <c r="P646" s="66" t="n">
        <v>5.8</v>
      </c>
      <c r="Q646" s="66" t="n">
        <v>12.4223134970001</v>
      </c>
      <c r="R646" s="66" t="n">
        <v>51.3516910540001</v>
      </c>
      <c r="S646" s="66">
        <f>IF(AND(E646&gt;=2,E646&lt;=6,OR(F646=6,F646=7,F646=8),O646&lt;=500),1,0)</f>
        <v/>
      </c>
      <c r="T646" s="178">
        <f>IF(G646=1,Sources!$F$24,IF(G646=2,Sources!$F$25,IF(G646=3,Sources!$F$26,0)))</f>
        <v/>
      </c>
      <c r="U646" s="178">
        <f>T646</f>
        <v/>
      </c>
      <c r="V646" s="66" t="inlineStr">
        <is>
          <t>S01 / S04 / S05</t>
        </is>
      </c>
    </row>
    <row r="647" ht="15" customHeight="1" s="94">
      <c r="A647" s="66" t="inlineStr">
        <is>
          <t>U05161</t>
        </is>
      </c>
      <c r="B647" s="66" t="inlineStr">
        <is>
          <t>O0490</t>
        </is>
      </c>
      <c r="C647" s="66" t="n">
        <v>2022</v>
      </c>
      <c r="D647" s="66" t="n">
        <v>2</v>
      </c>
      <c r="E647" s="66" t="n">
        <v>2</v>
      </c>
      <c r="F647" s="66" t="n">
        <v>15</v>
      </c>
      <c r="G647" s="66" t="n">
        <v>3</v>
      </c>
      <c r="H647" s="66" t="n">
        <v>2</v>
      </c>
      <c r="I647" s="66" t="n">
        <v>0</v>
      </c>
      <c r="J647" s="66" t="n">
        <v>1</v>
      </c>
      <c r="K647" s="66" t="n">
        <v>1</v>
      </c>
      <c r="L647" s="66" t="n">
        <v>0</v>
      </c>
      <c r="M647" s="66" t="n">
        <v>0</v>
      </c>
      <c r="N647" s="66" t="n">
        <v>0</v>
      </c>
      <c r="O647" s="66" t="n">
        <v>112</v>
      </c>
      <c r="P647" s="66" t="n">
        <v>7.6</v>
      </c>
      <c r="Q647" s="66" t="n">
        <v>13.7601189380001</v>
      </c>
      <c r="R647" s="66" t="n">
        <v>51.023307544</v>
      </c>
      <c r="S647" s="66">
        <f>IF(AND(E647&gt;=2,E647&lt;=6,OR(F647=6,F647=7,F647=8),O647&lt;=500),1,0)</f>
        <v/>
      </c>
      <c r="T647" s="178">
        <f>IF(G647=1,Sources!$F$24,IF(G647=2,Sources!$F$25,IF(G647=3,Sources!$F$26,0)))</f>
        <v/>
      </c>
      <c r="U647" s="178">
        <f>T647</f>
        <v/>
      </c>
      <c r="V647" s="66" t="inlineStr">
        <is>
          <t>S01 / S04 / S05</t>
        </is>
      </c>
    </row>
    <row r="648" ht="15" customHeight="1" s="94">
      <c r="A648" s="66" t="inlineStr">
        <is>
          <t>U05168</t>
        </is>
      </c>
      <c r="B648" s="66" t="inlineStr">
        <is>
          <t>O1181</t>
        </is>
      </c>
      <c r="C648" s="66" t="n">
        <v>2022</v>
      </c>
      <c r="D648" s="66" t="n">
        <v>1</v>
      </c>
      <c r="E648" s="66" t="n">
        <v>5</v>
      </c>
      <c r="F648" s="66" t="n">
        <v>7</v>
      </c>
      <c r="G648" s="66" t="n">
        <v>3</v>
      </c>
      <c r="H648" s="66" t="n">
        <v>4</v>
      </c>
      <c r="I648" s="66" t="n">
        <v>1</v>
      </c>
      <c r="J648" s="66" t="n">
        <v>0</v>
      </c>
      <c r="K648" s="66" t="n">
        <v>1</v>
      </c>
      <c r="L648" s="66" t="n">
        <v>0</v>
      </c>
      <c r="M648" s="66" t="n">
        <v>0</v>
      </c>
      <c r="N648" s="66" t="n">
        <v>0</v>
      </c>
      <c r="O648" s="66" t="n">
        <v>457.5</v>
      </c>
      <c r="P648" s="66" t="n">
        <v>0</v>
      </c>
      <c r="Q648" s="66" t="n">
        <v>13.8613688200001</v>
      </c>
      <c r="R648" s="66" t="n">
        <v>50.9743827200001</v>
      </c>
      <c r="S648" s="66">
        <f>IF(AND(E648&gt;=2,E648&lt;=6,OR(F648=6,F648=7,F648=8),O648&lt;=500),1,0)</f>
        <v/>
      </c>
      <c r="T648" s="178">
        <f>IF(G648=1,Sources!$F$24,IF(G648=2,Sources!$F$25,IF(G648=3,Sources!$F$26,0)))</f>
        <v/>
      </c>
      <c r="U648" s="178">
        <f>T648</f>
        <v/>
      </c>
      <c r="V648" s="66" t="inlineStr">
        <is>
          <t>S01 / S04 / S05</t>
        </is>
      </c>
    </row>
    <row r="649" ht="15" customHeight="1" s="94">
      <c r="A649" s="66" t="inlineStr">
        <is>
          <t>U05176</t>
        </is>
      </c>
      <c r="B649" s="66" t="inlineStr">
        <is>
          <t>O0663</t>
        </is>
      </c>
      <c r="C649" s="66" t="n">
        <v>2022</v>
      </c>
      <c r="D649" s="66" t="n">
        <v>1</v>
      </c>
      <c r="E649" s="66" t="n">
        <v>2</v>
      </c>
      <c r="F649" s="66" t="n">
        <v>15</v>
      </c>
      <c r="G649" s="66" t="n">
        <v>3</v>
      </c>
      <c r="H649" s="66" t="n">
        <v>3</v>
      </c>
      <c r="I649" s="66" t="n">
        <v>0</v>
      </c>
      <c r="J649" s="66" t="n">
        <v>1</v>
      </c>
      <c r="K649" s="66" t="n">
        <v>1</v>
      </c>
      <c r="L649" s="66" t="n">
        <v>0</v>
      </c>
      <c r="M649" s="66" t="n">
        <v>0</v>
      </c>
      <c r="N649" s="66" t="n">
        <v>0</v>
      </c>
      <c r="O649" s="66" t="n">
        <v>399</v>
      </c>
      <c r="P649" s="66" t="n">
        <v>1.3</v>
      </c>
      <c r="Q649" s="66" t="n">
        <v>13.743057741</v>
      </c>
      <c r="R649" s="66" t="n">
        <v>51.0286906480001</v>
      </c>
      <c r="S649" s="66">
        <f>IF(AND(E649&gt;=2,E649&lt;=6,OR(F649=6,F649=7,F649=8),O649&lt;=500),1,0)</f>
        <v/>
      </c>
      <c r="T649" s="178">
        <f>IF(G649=1,Sources!$F$24,IF(G649=2,Sources!$F$25,IF(G649=3,Sources!$F$26,0)))</f>
        <v/>
      </c>
      <c r="U649" s="178">
        <f>T649</f>
        <v/>
      </c>
      <c r="V649" s="66" t="inlineStr">
        <is>
          <t>S01 / S04 / S05</t>
        </is>
      </c>
    </row>
    <row r="650" ht="15" customHeight="1" s="94">
      <c r="A650" s="66" t="inlineStr">
        <is>
          <t>U05177</t>
        </is>
      </c>
      <c r="B650" s="66" t="inlineStr">
        <is>
          <t>O2188</t>
        </is>
      </c>
      <c r="C650" s="66" t="n">
        <v>2022</v>
      </c>
      <c r="D650" s="66" t="n">
        <v>1</v>
      </c>
      <c r="E650" s="66" t="n">
        <v>5</v>
      </c>
      <c r="F650" s="66" t="n">
        <v>17</v>
      </c>
      <c r="G650" s="66" t="n">
        <v>2</v>
      </c>
      <c r="H650" s="66" t="n">
        <v>2</v>
      </c>
      <c r="I650" s="66" t="n">
        <v>1</v>
      </c>
      <c r="J650" s="66" t="n">
        <v>0</v>
      </c>
      <c r="K650" s="66" t="n">
        <v>1</v>
      </c>
      <c r="L650" s="66" t="n">
        <v>0</v>
      </c>
      <c r="M650" s="66" t="n">
        <v>0</v>
      </c>
      <c r="N650" s="66" t="n">
        <v>0</v>
      </c>
      <c r="O650" s="66" t="n">
        <v>149.4</v>
      </c>
      <c r="P650" s="66" t="n">
        <v>1.3</v>
      </c>
      <c r="Q650" s="66" t="n">
        <v>14.6398753870001</v>
      </c>
      <c r="R650" s="66" t="n">
        <v>51.503185505</v>
      </c>
      <c r="S650" s="66">
        <f>IF(AND(E650&gt;=2,E650&lt;=6,OR(F650=6,F650=7,F650=8),O650&lt;=500),1,0)</f>
        <v/>
      </c>
      <c r="T650" s="178">
        <f>IF(G650=1,Sources!$F$24,IF(G650=2,Sources!$F$25,IF(G650=3,Sources!$F$26,0)))</f>
        <v/>
      </c>
      <c r="U650" s="178">
        <f>T650</f>
        <v/>
      </c>
      <c r="V650" s="66" t="inlineStr">
        <is>
          <t>S01 / S04 / S05</t>
        </is>
      </c>
    </row>
    <row r="651" ht="15" customHeight="1" s="94">
      <c r="A651" s="66" t="inlineStr">
        <is>
          <t>U05179</t>
        </is>
      </c>
      <c r="B651" s="66" t="inlineStr">
        <is>
          <t>O1858</t>
        </is>
      </c>
      <c r="C651" s="66" t="n">
        <v>2022</v>
      </c>
      <c r="D651" s="66" t="n">
        <v>2</v>
      </c>
      <c r="E651" s="66" t="n">
        <v>4</v>
      </c>
      <c r="F651" s="66" t="n">
        <v>16</v>
      </c>
      <c r="G651" s="66" t="n">
        <v>3</v>
      </c>
      <c r="H651" s="66" t="n">
        <v>2</v>
      </c>
      <c r="I651" s="66" t="n">
        <v>0</v>
      </c>
      <c r="J651" s="66" t="n">
        <v>1</v>
      </c>
      <c r="K651" s="66" t="n">
        <v>1</v>
      </c>
      <c r="L651" s="66" t="n">
        <v>0</v>
      </c>
      <c r="M651" s="66" t="n">
        <v>0</v>
      </c>
      <c r="N651" s="66" t="n">
        <v>0</v>
      </c>
      <c r="O651" s="66" t="n">
        <v>393</v>
      </c>
      <c r="P651" s="66" t="n">
        <v>0.6</v>
      </c>
      <c r="Q651" s="66" t="n">
        <v>12.7462864720001</v>
      </c>
      <c r="R651" s="66" t="n">
        <v>50.738516379</v>
      </c>
      <c r="S651" s="66">
        <f>IF(AND(E651&gt;=2,E651&lt;=6,OR(F651=6,F651=7,F651=8),O651&lt;=500),1,0)</f>
        <v/>
      </c>
      <c r="T651" s="178">
        <f>IF(G651=1,Sources!$F$24,IF(G651=2,Sources!$F$25,IF(G651=3,Sources!$F$26,0)))</f>
        <v/>
      </c>
      <c r="U651" s="178">
        <f>T651</f>
        <v/>
      </c>
      <c r="V651" s="66" t="inlineStr">
        <is>
          <t>S01 / S04 / S05</t>
        </is>
      </c>
    </row>
    <row r="652" ht="15" customHeight="1" s="94">
      <c r="A652" s="66" t="inlineStr">
        <is>
          <t>U05186</t>
        </is>
      </c>
      <c r="B652" s="66" t="inlineStr">
        <is>
          <t>O0257</t>
        </is>
      </c>
      <c r="C652" s="66" t="n">
        <v>2022</v>
      </c>
      <c r="D652" s="66" t="n">
        <v>1</v>
      </c>
      <c r="E652" s="66" t="n">
        <v>3</v>
      </c>
      <c r="F652" s="66" t="n">
        <v>11</v>
      </c>
      <c r="G652" s="66" t="n">
        <v>3</v>
      </c>
      <c r="H652" s="66" t="n">
        <v>3</v>
      </c>
      <c r="I652" s="66" t="n">
        <v>0</v>
      </c>
      <c r="J652" s="66" t="n">
        <v>0</v>
      </c>
      <c r="K652" s="66" t="n">
        <v>1</v>
      </c>
      <c r="L652" s="66" t="n">
        <v>0</v>
      </c>
      <c r="M652" s="66" t="n">
        <v>0</v>
      </c>
      <c r="N652" s="66" t="n">
        <v>1</v>
      </c>
      <c r="O652" s="66" t="n">
        <v>492.3</v>
      </c>
      <c r="P652" s="66" t="n">
        <v>4.4</v>
      </c>
      <c r="Q652" s="66" t="n">
        <v>12.8951477570001</v>
      </c>
      <c r="R652" s="66" t="n">
        <v>50.8198943940001</v>
      </c>
      <c r="S652" s="66">
        <f>IF(AND(E652&gt;=2,E652&lt;=6,OR(F652=6,F652=7,F652=8),O652&lt;=500),1,0)</f>
        <v/>
      </c>
      <c r="T652" s="178">
        <f>IF(G652=1,Sources!$F$24,IF(G652=2,Sources!$F$25,IF(G652=3,Sources!$F$26,0)))</f>
        <v/>
      </c>
      <c r="U652" s="178">
        <f>T652</f>
        <v/>
      </c>
      <c r="V652" s="66" t="inlineStr">
        <is>
          <t>S01 / S04 / S05</t>
        </is>
      </c>
    </row>
    <row r="653" ht="15" customHeight="1" s="94">
      <c r="A653" s="66" t="inlineStr">
        <is>
          <t>U05190</t>
        </is>
      </c>
      <c r="B653" s="66" t="inlineStr">
        <is>
          <t>O0663</t>
        </is>
      </c>
      <c r="C653" s="66" t="n">
        <v>2022</v>
      </c>
      <c r="D653" s="66" t="n">
        <v>1</v>
      </c>
      <c r="E653" s="66" t="n">
        <v>6</v>
      </c>
      <c r="F653" s="66" t="n">
        <v>7</v>
      </c>
      <c r="G653" s="66" t="n">
        <v>3</v>
      </c>
      <c r="H653" s="66" t="n">
        <v>3</v>
      </c>
      <c r="I653" s="66" t="n">
        <v>0</v>
      </c>
      <c r="J653" s="66" t="n">
        <v>1</v>
      </c>
      <c r="K653" s="66" t="n">
        <v>1</v>
      </c>
      <c r="L653" s="66" t="n">
        <v>0</v>
      </c>
      <c r="M653" s="66" t="n">
        <v>0</v>
      </c>
      <c r="N653" s="66" t="n">
        <v>0</v>
      </c>
      <c r="O653" s="66" t="n">
        <v>399.9</v>
      </c>
      <c r="P653" s="66" t="n">
        <v>0.2</v>
      </c>
      <c r="Q653" s="66" t="n">
        <v>13.7430415110001</v>
      </c>
      <c r="R653" s="66" t="n">
        <v>51.028691972</v>
      </c>
      <c r="S653" s="66">
        <f>IF(AND(E653&gt;=2,E653&lt;=6,OR(F653=6,F653=7,F653=8),O653&lt;=500),1,0)</f>
        <v/>
      </c>
      <c r="T653" s="178">
        <f>IF(G653=1,Sources!$F$24,IF(G653=2,Sources!$F$25,IF(G653=3,Sources!$F$26,0)))</f>
        <v/>
      </c>
      <c r="U653" s="178">
        <f>T653</f>
        <v/>
      </c>
      <c r="V653" s="66" t="inlineStr">
        <is>
          <t>S01 / S04 / S05</t>
        </is>
      </c>
    </row>
    <row r="654" ht="15" customHeight="1" s="94">
      <c r="A654" s="66" t="inlineStr">
        <is>
          <t>U05193</t>
        </is>
      </c>
      <c r="B654" s="66" t="inlineStr">
        <is>
          <t>O0781</t>
        </is>
      </c>
      <c r="C654" s="66" t="n">
        <v>2022</v>
      </c>
      <c r="D654" s="66" t="n">
        <v>2</v>
      </c>
      <c r="E654" s="66" t="n">
        <v>1</v>
      </c>
      <c r="F654" s="66" t="n">
        <v>17</v>
      </c>
      <c r="G654" s="66" t="n">
        <v>3</v>
      </c>
      <c r="H654" s="66" t="n">
        <v>3</v>
      </c>
      <c r="I654" s="66" t="n">
        <v>0</v>
      </c>
      <c r="J654" s="66" t="n">
        <v>0</v>
      </c>
      <c r="K654" s="66" t="n">
        <v>1</v>
      </c>
      <c r="L654" s="66" t="n">
        <v>0</v>
      </c>
      <c r="M654" s="66" t="n">
        <v>0</v>
      </c>
      <c r="N654" s="66" t="n">
        <v>0</v>
      </c>
      <c r="O654" s="66" t="n">
        <v>102</v>
      </c>
      <c r="P654" s="66" t="n">
        <v>1.8</v>
      </c>
      <c r="Q654" s="66" t="n">
        <v>13.7555407510001</v>
      </c>
      <c r="R654" s="66" t="n">
        <v>51.07664673</v>
      </c>
      <c r="S654" s="66">
        <f>IF(AND(E654&gt;=2,E654&lt;=6,OR(F654=6,F654=7,F654=8),O654&lt;=500),1,0)</f>
        <v/>
      </c>
      <c r="T654" s="178">
        <f>IF(G654=1,Sources!$F$24,IF(G654=2,Sources!$F$25,IF(G654=3,Sources!$F$26,0)))</f>
        <v/>
      </c>
      <c r="U654" s="178">
        <f>T654</f>
        <v/>
      </c>
      <c r="V654" s="66" t="inlineStr">
        <is>
          <t>S01 / S04 / S05</t>
        </is>
      </c>
    </row>
    <row r="655" ht="15" customHeight="1" s="94">
      <c r="A655" s="66" t="inlineStr">
        <is>
          <t>U05199</t>
        </is>
      </c>
      <c r="B655" s="66" t="inlineStr">
        <is>
          <t>O1647</t>
        </is>
      </c>
      <c r="C655" s="66" t="n">
        <v>2022</v>
      </c>
      <c r="D655" s="66" t="n">
        <v>2</v>
      </c>
      <c r="E655" s="66" t="n">
        <v>5</v>
      </c>
      <c r="F655" s="66" t="n">
        <v>20</v>
      </c>
      <c r="G655" s="66" t="n">
        <v>3</v>
      </c>
      <c r="H655" s="66" t="n">
        <v>6</v>
      </c>
      <c r="I655" s="66" t="n">
        <v>0</v>
      </c>
      <c r="J655" s="66" t="n">
        <v>0</v>
      </c>
      <c r="K655" s="66" t="n">
        <v>1</v>
      </c>
      <c r="L655" s="66" t="n">
        <v>0</v>
      </c>
      <c r="M655" s="66" t="n">
        <v>0</v>
      </c>
      <c r="N655" s="66" t="n">
        <v>0</v>
      </c>
      <c r="O655" s="66" t="n">
        <v>271.4</v>
      </c>
      <c r="P655" s="66" t="n">
        <v>14.9</v>
      </c>
      <c r="Q655" s="66" t="n">
        <v>12.3856580070001</v>
      </c>
      <c r="R655" s="66" t="n">
        <v>51.3761423540001</v>
      </c>
      <c r="S655" s="66">
        <f>IF(AND(E655&gt;=2,E655&lt;=6,OR(F655=6,F655=7,F655=8),O655&lt;=500),1,0)</f>
        <v/>
      </c>
      <c r="T655" s="178">
        <f>IF(G655=1,Sources!$F$24,IF(G655=2,Sources!$F$25,IF(G655=3,Sources!$F$26,0)))</f>
        <v/>
      </c>
      <c r="U655" s="178">
        <f>T655</f>
        <v/>
      </c>
      <c r="V655" s="66" t="inlineStr">
        <is>
          <t>S01 / S04 / S05</t>
        </is>
      </c>
    </row>
    <row r="656" ht="15" customHeight="1" s="94">
      <c r="A656" s="66" t="inlineStr">
        <is>
          <t>U05202</t>
        </is>
      </c>
      <c r="B656" s="66" t="inlineStr">
        <is>
          <t>O1607</t>
        </is>
      </c>
      <c r="C656" s="66" t="n">
        <v>2022</v>
      </c>
      <c r="D656" s="66" t="n">
        <v>1</v>
      </c>
      <c r="E656" s="66" t="n">
        <v>5</v>
      </c>
      <c r="F656" s="66" t="n">
        <v>18</v>
      </c>
      <c r="G656" s="66" t="n">
        <v>3</v>
      </c>
      <c r="H656" s="66" t="n">
        <v>3</v>
      </c>
      <c r="I656" s="66" t="n">
        <v>0</v>
      </c>
      <c r="J656" s="66" t="n">
        <v>1</v>
      </c>
      <c r="K656" s="66" t="n">
        <v>1</v>
      </c>
      <c r="L656" s="66" t="n">
        <v>0</v>
      </c>
      <c r="M656" s="66" t="n">
        <v>0</v>
      </c>
      <c r="N656" s="66" t="n">
        <v>0</v>
      </c>
      <c r="O656" s="66" t="n">
        <v>285.9</v>
      </c>
      <c r="P656" s="66" t="n">
        <v>7.9</v>
      </c>
      <c r="Q656" s="66" t="n">
        <v>12.3586213150001</v>
      </c>
      <c r="R656" s="66" t="n">
        <v>51.34204735</v>
      </c>
      <c r="S656" s="66">
        <f>IF(AND(E656&gt;=2,E656&lt;=6,OR(F656=6,F656=7,F656=8),O656&lt;=500),1,0)</f>
        <v/>
      </c>
      <c r="T656" s="178">
        <f>IF(G656=1,Sources!$F$24,IF(G656=2,Sources!$F$25,IF(G656=3,Sources!$F$26,0)))</f>
        <v/>
      </c>
      <c r="U656" s="178">
        <f>T656</f>
        <v/>
      </c>
      <c r="V656" s="66" t="inlineStr">
        <is>
          <t>S01 / S04 / S05</t>
        </is>
      </c>
    </row>
    <row r="657" ht="15" customHeight="1" s="94">
      <c r="A657" s="66" t="inlineStr">
        <is>
          <t>U05203</t>
        </is>
      </c>
      <c r="B657" s="66" t="inlineStr">
        <is>
          <t>O0663</t>
        </is>
      </c>
      <c r="C657" s="66" t="n">
        <v>2022</v>
      </c>
      <c r="D657" s="66" t="n">
        <v>1</v>
      </c>
      <c r="E657" s="66" t="n">
        <v>3</v>
      </c>
      <c r="F657" s="66" t="n">
        <v>10</v>
      </c>
      <c r="G657" s="66" t="n">
        <v>3</v>
      </c>
      <c r="H657" s="66" t="n">
        <v>1</v>
      </c>
      <c r="I657" s="66" t="n">
        <v>0</v>
      </c>
      <c r="J657" s="66" t="n">
        <v>0</v>
      </c>
      <c r="K657" s="66" t="n">
        <v>0</v>
      </c>
      <c r="L657" s="66" t="n">
        <v>0</v>
      </c>
      <c r="M657" s="66" t="n">
        <v>0</v>
      </c>
      <c r="N657" s="66" t="n">
        <v>1</v>
      </c>
      <c r="O657" s="66" t="n">
        <v>418</v>
      </c>
      <c r="P657" s="66" t="n">
        <v>22.5</v>
      </c>
      <c r="Q657" s="66" t="n">
        <v>13.742720682</v>
      </c>
      <c r="R657" s="66" t="n">
        <v>51.02871657</v>
      </c>
      <c r="S657" s="66">
        <f>IF(AND(E657&gt;=2,E657&lt;=6,OR(F657=6,F657=7,F657=8),O657&lt;=500),1,0)</f>
        <v/>
      </c>
      <c r="T657" s="178">
        <f>IF(G657=1,Sources!$F$24,IF(G657=2,Sources!$F$25,IF(G657=3,Sources!$F$26,0)))</f>
        <v/>
      </c>
      <c r="U657" s="178">
        <f>T657</f>
        <v/>
      </c>
      <c r="V657" s="66" t="inlineStr">
        <is>
          <t>S01 / S04 / S05</t>
        </is>
      </c>
    </row>
    <row r="658" ht="15" customHeight="1" s="94">
      <c r="A658" s="66" t="inlineStr">
        <is>
          <t>U05208</t>
        </is>
      </c>
      <c r="B658" s="66" t="inlineStr">
        <is>
          <t>O0932</t>
        </is>
      </c>
      <c r="C658" s="66" t="n">
        <v>2022</v>
      </c>
      <c r="D658" s="66" t="n">
        <v>2</v>
      </c>
      <c r="E658" s="66" t="n">
        <v>2</v>
      </c>
      <c r="F658" s="66" t="n">
        <v>15</v>
      </c>
      <c r="G658" s="66" t="n">
        <v>2</v>
      </c>
      <c r="H658" s="66" t="n">
        <v>3</v>
      </c>
      <c r="I658" s="66" t="n">
        <v>0</v>
      </c>
      <c r="J658" s="66" t="n">
        <v>1</v>
      </c>
      <c r="K658" s="66" t="n">
        <v>1</v>
      </c>
      <c r="L658" s="66" t="n">
        <v>0</v>
      </c>
      <c r="M658" s="66" t="n">
        <v>0</v>
      </c>
      <c r="N658" s="66" t="n">
        <v>0</v>
      </c>
      <c r="O658" s="66" t="n">
        <v>294.4</v>
      </c>
      <c r="P658" s="66" t="n">
        <v>0.9</v>
      </c>
      <c r="Q658" s="66" t="n">
        <v>13.7682704050001</v>
      </c>
      <c r="R658" s="66" t="n">
        <v>51.0157062370001</v>
      </c>
      <c r="S658" s="66">
        <f>IF(AND(E658&gt;=2,E658&lt;=6,OR(F658=6,F658=7,F658=8),O658&lt;=500),1,0)</f>
        <v/>
      </c>
      <c r="T658" s="178">
        <f>IF(G658=1,Sources!$F$24,IF(G658=2,Sources!$F$25,IF(G658=3,Sources!$F$26,0)))</f>
        <v/>
      </c>
      <c r="U658" s="178">
        <f>T658</f>
        <v/>
      </c>
      <c r="V658" s="66" t="inlineStr">
        <is>
          <t>S01 / S04 / S05</t>
        </is>
      </c>
    </row>
    <row r="659" ht="15" customHeight="1" s="94">
      <c r="A659" s="66" t="inlineStr">
        <is>
          <t>U05211</t>
        </is>
      </c>
      <c r="B659" s="66" t="inlineStr">
        <is>
          <t>O1939</t>
        </is>
      </c>
      <c r="C659" s="66" t="n">
        <v>2022</v>
      </c>
      <c r="D659" s="66" t="n">
        <v>2</v>
      </c>
      <c r="E659" s="66" t="n">
        <v>5</v>
      </c>
      <c r="F659" s="66" t="n">
        <v>6</v>
      </c>
      <c r="G659" s="66" t="n">
        <v>3</v>
      </c>
      <c r="H659" s="66" t="n">
        <v>2</v>
      </c>
      <c r="I659" s="66" t="n">
        <v>0</v>
      </c>
      <c r="J659" s="66" t="n">
        <v>1</v>
      </c>
      <c r="K659" s="66" t="n">
        <v>1</v>
      </c>
      <c r="L659" s="66" t="n">
        <v>0</v>
      </c>
      <c r="M659" s="66" t="n">
        <v>0</v>
      </c>
      <c r="N659" s="66" t="n">
        <v>0</v>
      </c>
      <c r="O659" s="66" t="n">
        <v>229.9</v>
      </c>
      <c r="P659" s="66" t="n">
        <v>0</v>
      </c>
      <c r="Q659" s="66" t="n">
        <v>14.8091164740001</v>
      </c>
      <c r="R659" s="66" t="n">
        <v>51.294557443</v>
      </c>
      <c r="S659" s="66">
        <f>IF(AND(E659&gt;=2,E659&lt;=6,OR(F659=6,F659=7,F659=8),O659&lt;=500),1,0)</f>
        <v/>
      </c>
      <c r="T659" s="178">
        <f>IF(G659=1,Sources!$F$24,IF(G659=2,Sources!$F$25,IF(G659=3,Sources!$F$26,0)))</f>
        <v/>
      </c>
      <c r="U659" s="178">
        <f>T659</f>
        <v/>
      </c>
      <c r="V659" s="66" t="inlineStr">
        <is>
          <t>S01 / S04 / S05</t>
        </is>
      </c>
    </row>
    <row r="660" ht="15" customHeight="1" s="94">
      <c r="A660" s="66" t="inlineStr">
        <is>
          <t>U05219</t>
        </is>
      </c>
      <c r="B660" s="66" t="inlineStr">
        <is>
          <t>O2152</t>
        </is>
      </c>
      <c r="C660" s="66" t="n">
        <v>2022</v>
      </c>
      <c r="D660" s="66" t="n">
        <v>1</v>
      </c>
      <c r="E660" s="66" t="n">
        <v>6</v>
      </c>
      <c r="F660" s="66" t="n">
        <v>5</v>
      </c>
      <c r="G660" s="66" t="n">
        <v>3</v>
      </c>
      <c r="H660" s="66" t="n">
        <v>3</v>
      </c>
      <c r="I660" s="66" t="n">
        <v>0</v>
      </c>
      <c r="J660" s="66" t="n">
        <v>1</v>
      </c>
      <c r="K660" s="66" t="n">
        <v>1</v>
      </c>
      <c r="L660" s="66" t="n">
        <v>0</v>
      </c>
      <c r="M660" s="66" t="n">
        <v>0</v>
      </c>
      <c r="N660" s="66" t="n">
        <v>0</v>
      </c>
      <c r="O660" s="66" t="n">
        <v>351</v>
      </c>
      <c r="P660" s="66" t="n">
        <v>0.4</v>
      </c>
      <c r="Q660" s="66" t="n">
        <v>12.4827773700001</v>
      </c>
      <c r="R660" s="66" t="n">
        <v>51.375292001</v>
      </c>
      <c r="S660" s="66">
        <f>IF(AND(E660&gt;=2,E660&lt;=6,OR(F660=6,F660=7,F660=8),O660&lt;=500),1,0)</f>
        <v/>
      </c>
      <c r="T660" s="178">
        <f>IF(G660=1,Sources!$F$24,IF(G660=2,Sources!$F$25,IF(G660=3,Sources!$F$26,0)))</f>
        <v/>
      </c>
      <c r="U660" s="178">
        <f>T660</f>
        <v/>
      </c>
      <c r="V660" s="66" t="inlineStr">
        <is>
          <t>S01 / S04 / S05</t>
        </is>
      </c>
    </row>
    <row r="661" ht="15" customHeight="1" s="94">
      <c r="A661" s="66" t="inlineStr">
        <is>
          <t>U05220</t>
        </is>
      </c>
      <c r="B661" s="66" t="inlineStr">
        <is>
          <t>O1023</t>
        </is>
      </c>
      <c r="C661" s="66" t="n">
        <v>2022</v>
      </c>
      <c r="D661" s="66" t="n">
        <v>2</v>
      </c>
      <c r="E661" s="66" t="n">
        <v>5</v>
      </c>
      <c r="F661" s="66" t="n">
        <v>18</v>
      </c>
      <c r="G661" s="66" t="n">
        <v>3</v>
      </c>
      <c r="H661" s="66" t="n">
        <v>3</v>
      </c>
      <c r="I661" s="66" t="n">
        <v>0</v>
      </c>
      <c r="J661" s="66" t="n">
        <v>0</v>
      </c>
      <c r="K661" s="66" t="n">
        <v>1</v>
      </c>
      <c r="L661" s="66" t="n">
        <v>0</v>
      </c>
      <c r="M661" s="66" t="n">
        <v>0</v>
      </c>
      <c r="N661" s="66" t="n">
        <v>1</v>
      </c>
      <c r="O661" s="66" t="n">
        <v>333.9</v>
      </c>
      <c r="P661" s="66" t="n">
        <v>4.6</v>
      </c>
      <c r="Q661" s="66" t="n">
        <v>14.61038001</v>
      </c>
      <c r="R661" s="66" t="n">
        <v>50.980454131</v>
      </c>
      <c r="S661" s="66">
        <f>IF(AND(E661&gt;=2,E661&lt;=6,OR(F661=6,F661=7,F661=8),O661&lt;=500),1,0)</f>
        <v/>
      </c>
      <c r="T661" s="178">
        <f>IF(G661=1,Sources!$F$24,IF(G661=2,Sources!$F$25,IF(G661=3,Sources!$F$26,0)))</f>
        <v/>
      </c>
      <c r="U661" s="178">
        <f>T661</f>
        <v/>
      </c>
      <c r="V661" s="66" t="inlineStr">
        <is>
          <t>S01 / S04 / S05</t>
        </is>
      </c>
    </row>
    <row r="662" ht="15" customHeight="1" s="94">
      <c r="A662" s="66" t="inlineStr">
        <is>
          <t>U05226</t>
        </is>
      </c>
      <c r="B662" s="66" t="inlineStr">
        <is>
          <t>O2188</t>
        </is>
      </c>
      <c r="C662" s="66" t="n">
        <v>2022</v>
      </c>
      <c r="D662" s="66" t="n">
        <v>1</v>
      </c>
      <c r="E662" s="66" t="n">
        <v>3</v>
      </c>
      <c r="F662" s="66" t="n">
        <v>15</v>
      </c>
      <c r="G662" s="66" t="n">
        <v>3</v>
      </c>
      <c r="H662" s="66" t="n">
        <v>3</v>
      </c>
      <c r="I662" s="66" t="n">
        <v>0</v>
      </c>
      <c r="J662" s="66" t="n">
        <v>0</v>
      </c>
      <c r="K662" s="66" t="n">
        <v>1</v>
      </c>
      <c r="L662" s="66" t="n">
        <v>0</v>
      </c>
      <c r="M662" s="66" t="n">
        <v>0</v>
      </c>
      <c r="N662" s="66" t="n">
        <v>0</v>
      </c>
      <c r="O662" s="66" t="n">
        <v>158.2</v>
      </c>
      <c r="P662" s="66" t="n">
        <v>10.1</v>
      </c>
      <c r="Q662" s="66" t="n">
        <v>14.6399489040001</v>
      </c>
      <c r="R662" s="66" t="n">
        <v>51.5032506200001</v>
      </c>
      <c r="S662" s="66">
        <f>IF(AND(E662&gt;=2,E662&lt;=6,OR(F662=6,F662=7,F662=8),O662&lt;=500),1,0)</f>
        <v/>
      </c>
      <c r="T662" s="178">
        <f>IF(G662=1,Sources!$F$24,IF(G662=2,Sources!$F$25,IF(G662=3,Sources!$F$26,0)))</f>
        <v/>
      </c>
      <c r="U662" s="178">
        <f>T662</f>
        <v/>
      </c>
      <c r="V662" s="66" t="inlineStr">
        <is>
          <t>S01 / S04 / S05</t>
        </is>
      </c>
    </row>
    <row r="663" ht="15" customHeight="1" s="94">
      <c r="A663" s="66" t="inlineStr">
        <is>
          <t>U05237</t>
        </is>
      </c>
      <c r="B663" s="66" t="inlineStr">
        <is>
          <t>O2089</t>
        </is>
      </c>
      <c r="C663" s="66" t="n">
        <v>2022</v>
      </c>
      <c r="D663" s="66" t="n">
        <v>1</v>
      </c>
      <c r="E663" s="66" t="n">
        <v>5</v>
      </c>
      <c r="F663" s="66" t="n">
        <v>13</v>
      </c>
      <c r="G663" s="66" t="n">
        <v>3</v>
      </c>
      <c r="H663" s="66" t="n">
        <v>3</v>
      </c>
      <c r="I663" s="66" t="n">
        <v>0</v>
      </c>
      <c r="J663" s="66" t="n">
        <v>0</v>
      </c>
      <c r="K663" s="66" t="n">
        <v>1</v>
      </c>
      <c r="L663" s="66" t="n">
        <v>0</v>
      </c>
      <c r="M663" s="66" t="n">
        <v>0</v>
      </c>
      <c r="N663" s="66" t="n">
        <v>0</v>
      </c>
      <c r="O663" s="66" t="n">
        <v>71</v>
      </c>
      <c r="P663" s="66" t="n">
        <v>5.6</v>
      </c>
      <c r="Q663" s="66" t="n">
        <v>13.263033362</v>
      </c>
      <c r="R663" s="66" t="n">
        <v>51.3147021720001</v>
      </c>
      <c r="S663" s="66">
        <f>IF(AND(E663&gt;=2,E663&lt;=6,OR(F663=6,F663=7,F663=8),O663&lt;=500),1,0)</f>
        <v/>
      </c>
      <c r="T663" s="178">
        <f>IF(G663=1,Sources!$F$24,IF(G663=2,Sources!$F$25,IF(G663=3,Sources!$F$26,0)))</f>
        <v/>
      </c>
      <c r="U663" s="178">
        <f>T663</f>
        <v/>
      </c>
      <c r="V663" s="66" t="inlineStr">
        <is>
          <t>S01 / S04 / S05</t>
        </is>
      </c>
    </row>
    <row r="664" ht="15" customHeight="1" s="94">
      <c r="A664" s="66" t="inlineStr">
        <is>
          <t>U05241</t>
        </is>
      </c>
      <c r="B664" s="66" t="inlineStr">
        <is>
          <t>O1524</t>
        </is>
      </c>
      <c r="C664" s="66" t="n">
        <v>2022</v>
      </c>
      <c r="D664" s="66" t="n">
        <v>1</v>
      </c>
      <c r="E664" s="66" t="n">
        <v>7</v>
      </c>
      <c r="F664" s="66" t="n">
        <v>20</v>
      </c>
      <c r="G664" s="66" t="n">
        <v>2</v>
      </c>
      <c r="H664" s="66" t="n">
        <v>3</v>
      </c>
      <c r="I664" s="66" t="n">
        <v>0</v>
      </c>
      <c r="J664" s="66" t="n">
        <v>0</v>
      </c>
      <c r="K664" s="66" t="n">
        <v>1</v>
      </c>
      <c r="L664" s="66" t="n">
        <v>0</v>
      </c>
      <c r="M664" s="66" t="n">
        <v>0</v>
      </c>
      <c r="N664" s="66" t="n">
        <v>0</v>
      </c>
      <c r="O664" s="66" t="n">
        <v>187.7</v>
      </c>
      <c r="P664" s="66" t="n">
        <v>6.3</v>
      </c>
      <c r="Q664" s="66" t="n">
        <v>12.3925757160001</v>
      </c>
      <c r="R664" s="66" t="n">
        <v>51.33407706</v>
      </c>
      <c r="S664" s="66">
        <f>IF(AND(E664&gt;=2,E664&lt;=6,OR(F664=6,F664=7,F664=8),O664&lt;=500),1,0)</f>
        <v/>
      </c>
      <c r="T664" s="178">
        <f>IF(G664=1,Sources!$F$24,IF(G664=2,Sources!$F$25,IF(G664=3,Sources!$F$26,0)))</f>
        <v/>
      </c>
      <c r="U664" s="178">
        <f>T664</f>
        <v/>
      </c>
      <c r="V664" s="66" t="inlineStr">
        <is>
          <t>S01 / S04 / S05</t>
        </is>
      </c>
    </row>
    <row r="665" ht="15" customHeight="1" s="94">
      <c r="A665" s="66" t="inlineStr">
        <is>
          <t>U05242</t>
        </is>
      </c>
      <c r="B665" s="66" t="inlineStr">
        <is>
          <t>O2188</t>
        </is>
      </c>
      <c r="C665" s="66" t="n">
        <v>2022</v>
      </c>
      <c r="D665" s="66" t="n">
        <v>1</v>
      </c>
      <c r="E665" s="66" t="n">
        <v>3</v>
      </c>
      <c r="F665" s="66" t="n">
        <v>17</v>
      </c>
      <c r="G665" s="66" t="n">
        <v>3</v>
      </c>
      <c r="H665" s="66" t="n">
        <v>2</v>
      </c>
      <c r="I665" s="66" t="n">
        <v>1</v>
      </c>
      <c r="J665" s="66" t="n">
        <v>0</v>
      </c>
      <c r="K665" s="66" t="n">
        <v>1</v>
      </c>
      <c r="L665" s="66" t="n">
        <v>0</v>
      </c>
      <c r="M665" s="66" t="n">
        <v>0</v>
      </c>
      <c r="N665" s="66" t="n">
        <v>0</v>
      </c>
      <c r="O665" s="66" t="n">
        <v>160.5</v>
      </c>
      <c r="P665" s="66" t="n">
        <v>12.4</v>
      </c>
      <c r="Q665" s="66" t="n">
        <v>14.6399678390001</v>
      </c>
      <c r="R665" s="66" t="n">
        <v>51.503267614</v>
      </c>
      <c r="S665" s="66">
        <f>IF(AND(E665&gt;=2,E665&lt;=6,OR(F665=6,F665=7,F665=8),O665&lt;=500),1,0)</f>
        <v/>
      </c>
      <c r="T665" s="178">
        <f>IF(G665=1,Sources!$F$24,IF(G665=2,Sources!$F$25,IF(G665=3,Sources!$F$26,0)))</f>
        <v/>
      </c>
      <c r="U665" s="178">
        <f>T665</f>
        <v/>
      </c>
      <c r="V665" s="66" t="inlineStr">
        <is>
          <t>S01 / S04 / S05</t>
        </is>
      </c>
    </row>
    <row r="666" ht="15" customHeight="1" s="94">
      <c r="A666" s="66" t="inlineStr">
        <is>
          <t>U05246</t>
        </is>
      </c>
      <c r="B666" s="66" t="inlineStr">
        <is>
          <t>O0178</t>
        </is>
      </c>
      <c r="C666" s="66" t="n">
        <v>2022</v>
      </c>
      <c r="D666" s="66" t="n">
        <v>2</v>
      </c>
      <c r="E666" s="66" t="n">
        <v>4</v>
      </c>
      <c r="F666" s="66" t="n">
        <v>15</v>
      </c>
      <c r="G666" s="66" t="n">
        <v>3</v>
      </c>
      <c r="H666" s="66" t="n">
        <v>7</v>
      </c>
      <c r="I666" s="66" t="n">
        <v>0</v>
      </c>
      <c r="J666" s="66" t="n">
        <v>0</v>
      </c>
      <c r="K666" s="66" t="n">
        <v>0</v>
      </c>
      <c r="L666" s="66" t="n">
        <v>0</v>
      </c>
      <c r="M666" s="66" t="n">
        <v>0</v>
      </c>
      <c r="N666" s="66" t="n">
        <v>1</v>
      </c>
      <c r="O666" s="66" t="n">
        <v>407.7</v>
      </c>
      <c r="P666" s="66" t="n">
        <v>5.9</v>
      </c>
      <c r="Q666" s="66" t="n">
        <v>12.9133696230001</v>
      </c>
      <c r="R666" s="66" t="n">
        <v>50.8146574150001</v>
      </c>
      <c r="S666" s="66">
        <f>IF(AND(E666&gt;=2,E666&lt;=6,OR(F666=6,F666=7,F666=8),O666&lt;=500),1,0)</f>
        <v/>
      </c>
      <c r="T666" s="178">
        <f>IF(G666=1,Sources!$F$24,IF(G666=2,Sources!$F$25,IF(G666=3,Sources!$F$26,0)))</f>
        <v/>
      </c>
      <c r="U666" s="178">
        <f>T666</f>
        <v/>
      </c>
      <c r="V666" s="66" t="inlineStr">
        <is>
          <t>S01 / S04 / S05</t>
        </is>
      </c>
    </row>
    <row r="667" ht="15" customHeight="1" s="94">
      <c r="A667" s="66" t="inlineStr">
        <is>
          <t>U05248</t>
        </is>
      </c>
      <c r="B667" s="66" t="inlineStr">
        <is>
          <t>O1985</t>
        </is>
      </c>
      <c r="C667" s="66" t="n">
        <v>2022</v>
      </c>
      <c r="D667" s="66" t="n">
        <v>1</v>
      </c>
      <c r="E667" s="66" t="n">
        <v>5</v>
      </c>
      <c r="F667" s="66" t="n">
        <v>7</v>
      </c>
      <c r="G667" s="66" t="n">
        <v>3</v>
      </c>
      <c r="H667" s="66" t="n">
        <v>2</v>
      </c>
      <c r="I667" s="66" t="n">
        <v>0</v>
      </c>
      <c r="J667" s="66" t="n">
        <v>0</v>
      </c>
      <c r="K667" s="66" t="n">
        <v>1</v>
      </c>
      <c r="L667" s="66" t="n">
        <v>0</v>
      </c>
      <c r="M667" s="66" t="n">
        <v>0</v>
      </c>
      <c r="N667" s="66" t="n">
        <v>0</v>
      </c>
      <c r="O667" s="66" t="n">
        <v>122.2</v>
      </c>
      <c r="P667" s="66" t="n">
        <v>0.8</v>
      </c>
      <c r="Q667" s="66" t="n">
        <v>13.940418414</v>
      </c>
      <c r="R667" s="66" t="n">
        <v>50.9517149330001</v>
      </c>
      <c r="S667" s="66">
        <f>IF(AND(E667&gt;=2,E667&lt;=6,OR(F667=6,F667=7,F667=8),O667&lt;=500),1,0)</f>
        <v/>
      </c>
      <c r="T667" s="178">
        <f>IF(G667=1,Sources!$F$24,IF(G667=2,Sources!$F$25,IF(G667=3,Sources!$F$26,0)))</f>
        <v/>
      </c>
      <c r="U667" s="178">
        <f>T667</f>
        <v/>
      </c>
      <c r="V667" s="66" t="inlineStr">
        <is>
          <t>S01 / S04 / S05</t>
        </is>
      </c>
    </row>
    <row r="668" ht="15" customHeight="1" s="94">
      <c r="A668" s="66" t="inlineStr">
        <is>
          <t>U05259</t>
        </is>
      </c>
      <c r="B668" s="66" t="inlineStr">
        <is>
          <t>O0178</t>
        </is>
      </c>
      <c r="C668" s="66" t="n">
        <v>2022</v>
      </c>
      <c r="D668" s="66" t="n">
        <v>1</v>
      </c>
      <c r="E668" s="66" t="n">
        <v>5</v>
      </c>
      <c r="F668" s="66" t="n">
        <v>13</v>
      </c>
      <c r="G668" s="66" t="n">
        <v>3</v>
      </c>
      <c r="H668" s="66" t="n">
        <v>3</v>
      </c>
      <c r="I668" s="66" t="n">
        <v>0</v>
      </c>
      <c r="J668" s="66" t="n">
        <v>0</v>
      </c>
      <c r="K668" s="66" t="n">
        <v>1</v>
      </c>
      <c r="L668" s="66" t="n">
        <v>0</v>
      </c>
      <c r="M668" s="66" t="n">
        <v>0</v>
      </c>
      <c r="N668" s="66" t="n">
        <v>1</v>
      </c>
      <c r="O668" s="66" t="n">
        <v>413.1</v>
      </c>
      <c r="P668" s="66" t="n">
        <v>14.6</v>
      </c>
      <c r="Q668" s="66" t="n">
        <v>12.913182915</v>
      </c>
      <c r="R668" s="66" t="n">
        <v>50.8147285590001</v>
      </c>
      <c r="S668" s="66">
        <f>IF(AND(E668&gt;=2,E668&lt;=6,OR(F668=6,F668=7,F668=8),O668&lt;=500),1,0)</f>
        <v/>
      </c>
      <c r="T668" s="178">
        <f>IF(G668=1,Sources!$F$24,IF(G668=2,Sources!$F$25,IF(G668=3,Sources!$F$26,0)))</f>
        <v/>
      </c>
      <c r="U668" s="178">
        <f>T668</f>
        <v/>
      </c>
      <c r="V668" s="66" t="inlineStr">
        <is>
          <t>S01 / S04 / S05</t>
        </is>
      </c>
    </row>
    <row r="669" ht="15" customHeight="1" s="94">
      <c r="A669" s="66" t="inlineStr">
        <is>
          <t>U05266</t>
        </is>
      </c>
      <c r="B669" s="66" t="inlineStr">
        <is>
          <t>O1693</t>
        </is>
      </c>
      <c r="C669" s="66" t="n">
        <v>2022</v>
      </c>
      <c r="D669" s="66" t="n">
        <v>2</v>
      </c>
      <c r="E669" s="66" t="n">
        <v>2</v>
      </c>
      <c r="F669" s="66" t="n">
        <v>18</v>
      </c>
      <c r="G669" s="66" t="n">
        <v>3</v>
      </c>
      <c r="H669" s="66" t="n">
        <v>4</v>
      </c>
      <c r="I669" s="66" t="n">
        <v>1</v>
      </c>
      <c r="J669" s="66" t="n">
        <v>0</v>
      </c>
      <c r="K669" s="66" t="n">
        <v>0</v>
      </c>
      <c r="L669" s="66" t="n">
        <v>0</v>
      </c>
      <c r="M669" s="66" t="n">
        <v>0</v>
      </c>
      <c r="N669" s="66" t="n">
        <v>1</v>
      </c>
      <c r="O669" s="66" t="n">
        <v>490.3</v>
      </c>
      <c r="P669" s="66" t="n">
        <v>15.7</v>
      </c>
      <c r="Q669" s="66" t="n">
        <v>12.3798622460001</v>
      </c>
      <c r="R669" s="66" t="n">
        <v>51.344359228</v>
      </c>
      <c r="S669" s="66">
        <f>IF(AND(E669&gt;=2,E669&lt;=6,OR(F669=6,F669=7,F669=8),O669&lt;=500),1,0)</f>
        <v/>
      </c>
      <c r="T669" s="178">
        <f>IF(G669=1,Sources!$F$24,IF(G669=2,Sources!$F$25,IF(G669=3,Sources!$F$26,0)))</f>
        <v/>
      </c>
      <c r="U669" s="178">
        <f>T669</f>
        <v/>
      </c>
      <c r="V669" s="66" t="inlineStr">
        <is>
          <t>S01 / S04 / S05</t>
        </is>
      </c>
    </row>
    <row r="670" ht="15" customHeight="1" s="94">
      <c r="A670" s="66" t="inlineStr">
        <is>
          <t>U05276</t>
        </is>
      </c>
      <c r="B670" s="66" t="inlineStr">
        <is>
          <t>O1529</t>
        </is>
      </c>
      <c r="C670" s="66" t="n">
        <v>2022</v>
      </c>
      <c r="D670" s="66" t="n">
        <v>1</v>
      </c>
      <c r="E670" s="66" t="n">
        <v>7</v>
      </c>
      <c r="F670" s="66" t="n">
        <v>17</v>
      </c>
      <c r="G670" s="66" t="n">
        <v>3</v>
      </c>
      <c r="H670" s="66" t="n">
        <v>2</v>
      </c>
      <c r="I670" s="66" t="n">
        <v>0</v>
      </c>
      <c r="J670" s="66" t="n">
        <v>0</v>
      </c>
      <c r="K670" s="66" t="n">
        <v>1</v>
      </c>
      <c r="L670" s="66" t="n">
        <v>0</v>
      </c>
      <c r="M670" s="66" t="n">
        <v>0</v>
      </c>
      <c r="N670" s="66" t="n">
        <v>1</v>
      </c>
      <c r="O670" s="66" t="n">
        <v>263.3</v>
      </c>
      <c r="P670" s="66" t="n">
        <v>0.4</v>
      </c>
      <c r="Q670" s="66" t="n">
        <v>12.394415995</v>
      </c>
      <c r="R670" s="66" t="n">
        <v>51.336757226</v>
      </c>
      <c r="S670" s="66">
        <f>IF(AND(E670&gt;=2,E670&lt;=6,OR(F670=6,F670=7,F670=8),O670&lt;=500),1,0)</f>
        <v/>
      </c>
      <c r="T670" s="178">
        <f>IF(G670=1,Sources!$F$24,IF(G670=2,Sources!$F$25,IF(G670=3,Sources!$F$26,0)))</f>
        <v/>
      </c>
      <c r="U670" s="178">
        <f>T670</f>
        <v/>
      </c>
      <c r="V670" s="66" t="inlineStr">
        <is>
          <t>S01 / S04 / S05</t>
        </is>
      </c>
    </row>
    <row r="671" ht="15" customHeight="1" s="94">
      <c r="A671" s="66" t="inlineStr">
        <is>
          <t>U05280</t>
        </is>
      </c>
      <c r="B671" s="66" t="inlineStr">
        <is>
          <t>O1147</t>
        </is>
      </c>
      <c r="C671" s="66" t="n">
        <v>2022</v>
      </c>
      <c r="D671" s="66" t="n">
        <v>1</v>
      </c>
      <c r="E671" s="66" t="n">
        <v>3</v>
      </c>
      <c r="F671" s="66" t="n">
        <v>15</v>
      </c>
      <c r="G671" s="66" t="n">
        <v>2</v>
      </c>
      <c r="H671" s="66" t="n">
        <v>3</v>
      </c>
      <c r="I671" s="66" t="n">
        <v>0</v>
      </c>
      <c r="J671" s="66" t="n">
        <v>1</v>
      </c>
      <c r="K671" s="66" t="n">
        <v>1</v>
      </c>
      <c r="L671" s="66" t="n">
        <v>0</v>
      </c>
      <c r="M671" s="66" t="n">
        <v>0</v>
      </c>
      <c r="N671" s="66" t="n">
        <v>0</v>
      </c>
      <c r="O671" s="66" t="n">
        <v>278.5</v>
      </c>
      <c r="P671" s="66" t="n">
        <v>6.9</v>
      </c>
      <c r="Q671" s="66" t="n">
        <v>14.97051486</v>
      </c>
      <c r="R671" s="66" t="n">
        <v>51.1508013980001</v>
      </c>
      <c r="S671" s="66">
        <f>IF(AND(E671&gt;=2,E671&lt;=6,OR(F671=6,F671=7,F671=8),O671&lt;=500),1,0)</f>
        <v/>
      </c>
      <c r="T671" s="178">
        <f>IF(G671=1,Sources!$F$24,IF(G671=2,Sources!$F$25,IF(G671=3,Sources!$F$26,0)))</f>
        <v/>
      </c>
      <c r="U671" s="178">
        <f>T671</f>
        <v/>
      </c>
      <c r="V671" s="66" t="inlineStr">
        <is>
          <t>S01 / S04 / S05</t>
        </is>
      </c>
    </row>
    <row r="672" ht="15" customHeight="1" s="94">
      <c r="A672" s="66" t="inlineStr">
        <is>
          <t>U05282</t>
        </is>
      </c>
      <c r="B672" s="66" t="inlineStr">
        <is>
          <t>O1213</t>
        </is>
      </c>
      <c r="C672" s="66" t="n">
        <v>2022</v>
      </c>
      <c r="D672" s="66" t="n">
        <v>1</v>
      </c>
      <c r="E672" s="66" t="n">
        <v>2</v>
      </c>
      <c r="F672" s="66" t="n">
        <v>5</v>
      </c>
      <c r="G672" s="66" t="n">
        <v>3</v>
      </c>
      <c r="H672" s="66" t="n">
        <v>2</v>
      </c>
      <c r="I672" s="66" t="n">
        <v>1</v>
      </c>
      <c r="J672" s="66" t="n">
        <v>0</v>
      </c>
      <c r="K672" s="66" t="n">
        <v>1</v>
      </c>
      <c r="L672" s="66" t="n">
        <v>0</v>
      </c>
      <c r="M672" s="66" t="n">
        <v>0</v>
      </c>
      <c r="N672" s="66" t="n">
        <v>0</v>
      </c>
      <c r="O672" s="66" t="n">
        <v>233.4</v>
      </c>
      <c r="P672" s="66" t="n">
        <v>3.8</v>
      </c>
      <c r="Q672" s="66" t="n">
        <v>14.2489065460001</v>
      </c>
      <c r="R672" s="66" t="n">
        <v>51.434978287</v>
      </c>
      <c r="S672" s="66">
        <f>IF(AND(E672&gt;=2,E672&lt;=6,OR(F672=6,F672=7,F672=8),O672&lt;=500),1,0)</f>
        <v/>
      </c>
      <c r="T672" s="178">
        <f>IF(G672=1,Sources!$F$24,IF(G672=2,Sources!$F$25,IF(G672=3,Sources!$F$26,0)))</f>
        <v/>
      </c>
      <c r="U672" s="178">
        <f>T672</f>
        <v/>
      </c>
      <c r="V672" s="66" t="inlineStr">
        <is>
          <t>S01 / S04 / S05</t>
        </is>
      </c>
    </row>
    <row r="673" ht="15" customHeight="1" s="94">
      <c r="A673" s="66" t="inlineStr">
        <is>
          <t>U05283</t>
        </is>
      </c>
      <c r="B673" s="66" t="inlineStr">
        <is>
          <t>O0611</t>
        </is>
      </c>
      <c r="C673" s="66" t="n">
        <v>2022</v>
      </c>
      <c r="D673" s="66" t="n">
        <v>2</v>
      </c>
      <c r="E673" s="66" t="n">
        <v>6</v>
      </c>
      <c r="F673" s="66" t="n">
        <v>20</v>
      </c>
      <c r="G673" s="66" t="n">
        <v>3</v>
      </c>
      <c r="H673" s="66" t="n">
        <v>7</v>
      </c>
      <c r="I673" s="66" t="n">
        <v>0</v>
      </c>
      <c r="J673" s="66" t="n">
        <v>0</v>
      </c>
      <c r="K673" s="66" t="n">
        <v>1</v>
      </c>
      <c r="L673" s="66" t="n">
        <v>1</v>
      </c>
      <c r="M673" s="66" t="n">
        <v>0</v>
      </c>
      <c r="N673" s="66" t="n">
        <v>0</v>
      </c>
      <c r="O673" s="66" t="n">
        <v>47.9</v>
      </c>
      <c r="P673" s="66" t="n">
        <v>23.9</v>
      </c>
      <c r="Q673" s="66" t="n">
        <v>13.7423969220001</v>
      </c>
      <c r="R673" s="66" t="n">
        <v>51.0646340660001</v>
      </c>
      <c r="S673" s="66">
        <f>IF(AND(E673&gt;=2,E673&lt;=6,OR(F673=6,F673=7,F673=8),O673&lt;=500),1,0)</f>
        <v/>
      </c>
      <c r="T673" s="178">
        <f>IF(G673=1,Sources!$F$24,IF(G673=2,Sources!$F$25,IF(G673=3,Sources!$F$26,0)))</f>
        <v/>
      </c>
      <c r="U673" s="178">
        <f>T673</f>
        <v/>
      </c>
      <c r="V673" s="66" t="inlineStr">
        <is>
          <t>S01 / S04 / S05</t>
        </is>
      </c>
    </row>
    <row r="674" ht="15" customHeight="1" s="94">
      <c r="A674" s="66" t="inlineStr">
        <is>
          <t>U05287</t>
        </is>
      </c>
      <c r="B674" s="66" t="inlineStr">
        <is>
          <t>O0043</t>
        </is>
      </c>
      <c r="C674" s="66" t="n">
        <v>2022</v>
      </c>
      <c r="D674" s="66" t="n">
        <v>1</v>
      </c>
      <c r="E674" s="66" t="n">
        <v>4</v>
      </c>
      <c r="F674" s="66" t="n">
        <v>12</v>
      </c>
      <c r="G674" s="66" t="n">
        <v>3</v>
      </c>
      <c r="H674" s="66" t="n">
        <v>3</v>
      </c>
      <c r="I674" s="66" t="n">
        <v>0</v>
      </c>
      <c r="J674" s="66" t="n">
        <v>1</v>
      </c>
      <c r="K674" s="66" t="n">
        <v>1</v>
      </c>
      <c r="L674" s="66" t="n">
        <v>0</v>
      </c>
      <c r="M674" s="66" t="n">
        <v>0</v>
      </c>
      <c r="N674" s="66" t="n">
        <v>0</v>
      </c>
      <c r="O674" s="66" t="n">
        <v>460.2</v>
      </c>
      <c r="P674" s="66" t="n">
        <v>1.2</v>
      </c>
      <c r="Q674" s="66" t="n">
        <v>14.4454768520001</v>
      </c>
      <c r="R674" s="66" t="n">
        <v>51.179986355</v>
      </c>
      <c r="S674" s="66">
        <f>IF(AND(E674&gt;=2,E674&lt;=6,OR(F674=6,F674=7,F674=8),O674&lt;=500),1,0)</f>
        <v/>
      </c>
      <c r="T674" s="178">
        <f>IF(G674=1,Sources!$F$24,IF(G674=2,Sources!$F$25,IF(G674=3,Sources!$F$26,0)))</f>
        <v/>
      </c>
      <c r="U674" s="178">
        <f>T674</f>
        <v/>
      </c>
      <c r="V674" s="66" t="inlineStr">
        <is>
          <t>S01 / S04 / S05</t>
        </is>
      </c>
    </row>
    <row r="675" ht="15" customHeight="1" s="94">
      <c r="A675" s="66" t="inlineStr">
        <is>
          <t>U05289</t>
        </is>
      </c>
      <c r="B675" s="66" t="inlineStr">
        <is>
          <t>O0210</t>
        </is>
      </c>
      <c r="C675" s="66" t="n">
        <v>2022</v>
      </c>
      <c r="D675" s="66" t="n">
        <v>1</v>
      </c>
      <c r="E675" s="66" t="n">
        <v>3</v>
      </c>
      <c r="F675" s="66" t="n">
        <v>15</v>
      </c>
      <c r="G675" s="66" t="n">
        <v>3</v>
      </c>
      <c r="H675" s="66" t="n">
        <v>2</v>
      </c>
      <c r="I675" s="66" t="n">
        <v>0</v>
      </c>
      <c r="J675" s="66" t="n">
        <v>0</v>
      </c>
      <c r="K675" s="66" t="n">
        <v>1</v>
      </c>
      <c r="L675" s="66" t="n">
        <v>0</v>
      </c>
      <c r="M675" s="66" t="n">
        <v>0</v>
      </c>
      <c r="N675" s="66" t="n">
        <v>0</v>
      </c>
      <c r="O675" s="66" t="n">
        <v>413</v>
      </c>
      <c r="P675" s="66" t="n">
        <v>5.5</v>
      </c>
      <c r="Q675" s="66" t="n">
        <v>12.9310661820001</v>
      </c>
      <c r="R675" s="66" t="n">
        <v>50.8462482260001</v>
      </c>
      <c r="S675" s="66">
        <f>IF(AND(E675&gt;=2,E675&lt;=6,OR(F675=6,F675=7,F675=8),O675&lt;=500),1,0)</f>
        <v/>
      </c>
      <c r="T675" s="178">
        <f>IF(G675=1,Sources!$F$24,IF(G675=2,Sources!$F$25,IF(G675=3,Sources!$F$26,0)))</f>
        <v/>
      </c>
      <c r="U675" s="178">
        <f>T675</f>
        <v/>
      </c>
      <c r="V675" s="66" t="inlineStr">
        <is>
          <t>S01 / S04 / S05</t>
        </is>
      </c>
    </row>
    <row r="676" ht="15" customHeight="1" s="94">
      <c r="A676" s="66" t="inlineStr">
        <is>
          <t>U05291</t>
        </is>
      </c>
      <c r="B676" s="66" t="inlineStr">
        <is>
          <t>O1467</t>
        </is>
      </c>
      <c r="C676" s="66" t="n">
        <v>2022</v>
      </c>
      <c r="D676" s="66" t="n">
        <v>1</v>
      </c>
      <c r="E676" s="66" t="n">
        <v>1</v>
      </c>
      <c r="F676" s="66" t="n">
        <v>17</v>
      </c>
      <c r="G676" s="66" t="n">
        <v>3</v>
      </c>
      <c r="H676" s="66" t="n">
        <v>2</v>
      </c>
      <c r="I676" s="66" t="n">
        <v>1</v>
      </c>
      <c r="J676" s="66" t="n">
        <v>0</v>
      </c>
      <c r="K676" s="66" t="n">
        <v>1</v>
      </c>
      <c r="L676" s="66" t="n">
        <v>0</v>
      </c>
      <c r="M676" s="66" t="n">
        <v>0</v>
      </c>
      <c r="N676" s="66" t="n">
        <v>0</v>
      </c>
      <c r="O676" s="66" t="n">
        <v>286.2</v>
      </c>
      <c r="P676" s="66" t="n">
        <v>8.5</v>
      </c>
      <c r="Q676" s="66" t="n">
        <v>12.3919300060001</v>
      </c>
      <c r="R676" s="66" t="n">
        <v>51.3463314750001</v>
      </c>
      <c r="S676" s="66">
        <f>IF(AND(E676&gt;=2,E676&lt;=6,OR(F676=6,F676=7,F676=8),O676&lt;=500),1,0)</f>
        <v/>
      </c>
      <c r="T676" s="178">
        <f>IF(G676=1,Sources!$F$24,IF(G676=2,Sources!$F$25,IF(G676=3,Sources!$F$26,0)))</f>
        <v/>
      </c>
      <c r="U676" s="178">
        <f>T676</f>
        <v/>
      </c>
      <c r="V676" s="66" t="inlineStr">
        <is>
          <t>S01 / S04 / S05</t>
        </is>
      </c>
    </row>
    <row r="677" ht="15" customHeight="1" s="94">
      <c r="A677" s="66" t="inlineStr">
        <is>
          <t>U05293</t>
        </is>
      </c>
      <c r="B677" s="66" t="inlineStr">
        <is>
          <t>O1524</t>
        </is>
      </c>
      <c r="C677" s="66" t="n">
        <v>2022</v>
      </c>
      <c r="D677" s="66" t="n">
        <v>2</v>
      </c>
      <c r="E677" s="66" t="n">
        <v>5</v>
      </c>
      <c r="F677" s="66" t="n">
        <v>7</v>
      </c>
      <c r="G677" s="66" t="n">
        <v>3</v>
      </c>
      <c r="H677" s="66" t="n">
        <v>3</v>
      </c>
      <c r="I677" s="66" t="n">
        <v>0</v>
      </c>
      <c r="J677" s="66" t="n">
        <v>1</v>
      </c>
      <c r="K677" s="66" t="n">
        <v>0</v>
      </c>
      <c r="L677" s="66" t="n">
        <v>0</v>
      </c>
      <c r="M677" s="66" t="n">
        <v>0</v>
      </c>
      <c r="N677" s="66" t="n">
        <v>0</v>
      </c>
      <c r="O677" s="66" t="n">
        <v>184.3</v>
      </c>
      <c r="P677" s="66" t="n">
        <v>5.9</v>
      </c>
      <c r="Q677" s="66" t="n">
        <v>12.39262339</v>
      </c>
      <c r="R677" s="66" t="n">
        <v>51.334132444</v>
      </c>
      <c r="S677" s="66">
        <f>IF(AND(E677&gt;=2,E677&lt;=6,OR(F677=6,F677=7,F677=8),O677&lt;=500),1,0)</f>
        <v/>
      </c>
      <c r="T677" s="178">
        <f>IF(G677=1,Sources!$F$24,IF(G677=2,Sources!$F$25,IF(G677=3,Sources!$F$26,0)))</f>
        <v/>
      </c>
      <c r="U677" s="178">
        <f>T677</f>
        <v/>
      </c>
      <c r="V677" s="66" t="inlineStr">
        <is>
          <t>S01 / S04 / S05</t>
        </is>
      </c>
    </row>
    <row r="678" ht="15" customHeight="1" s="94">
      <c r="A678" s="66" t="inlineStr">
        <is>
          <t>U05294</t>
        </is>
      </c>
      <c r="B678" s="66" t="inlineStr">
        <is>
          <t>O1031</t>
        </is>
      </c>
      <c r="C678" s="66" t="n">
        <v>2022</v>
      </c>
      <c r="D678" s="66" t="n">
        <v>1</v>
      </c>
      <c r="E678" s="66" t="n">
        <v>6</v>
      </c>
      <c r="F678" s="66" t="n">
        <v>12</v>
      </c>
      <c r="G678" s="66" t="n">
        <v>3</v>
      </c>
      <c r="H678" s="66" t="n">
        <v>4</v>
      </c>
      <c r="I678" s="66" t="n">
        <v>1</v>
      </c>
      <c r="J678" s="66" t="n">
        <v>0</v>
      </c>
      <c r="K678" s="66" t="n">
        <v>1</v>
      </c>
      <c r="L678" s="66" t="n">
        <v>0</v>
      </c>
      <c r="M678" s="66" t="n">
        <v>0</v>
      </c>
      <c r="N678" s="66" t="n">
        <v>0</v>
      </c>
      <c r="O678" s="66" t="n">
        <v>131.1</v>
      </c>
      <c r="P678" s="66" t="n">
        <v>8.199999999999999</v>
      </c>
      <c r="Q678" s="66" t="n">
        <v>12.66386914</v>
      </c>
      <c r="R678" s="66" t="n">
        <v>51.467304105</v>
      </c>
      <c r="S678" s="66">
        <f>IF(AND(E678&gt;=2,E678&lt;=6,OR(F678=6,F678=7,F678=8),O678&lt;=500),1,0)</f>
        <v/>
      </c>
      <c r="T678" s="178">
        <f>IF(G678=1,Sources!$F$24,IF(G678=2,Sources!$F$25,IF(G678=3,Sources!$F$26,0)))</f>
        <v/>
      </c>
      <c r="U678" s="178">
        <f>T678</f>
        <v/>
      </c>
      <c r="V678" s="66" t="inlineStr">
        <is>
          <t>S01 / S04 / S05</t>
        </is>
      </c>
    </row>
    <row r="679" ht="15" customHeight="1" s="94">
      <c r="A679" s="66" t="inlineStr">
        <is>
          <t>U05295</t>
        </is>
      </c>
      <c r="B679" s="66" t="inlineStr">
        <is>
          <t>O2007</t>
        </is>
      </c>
      <c r="C679" s="66" t="n">
        <v>2022</v>
      </c>
      <c r="D679" s="66" t="n">
        <v>1</v>
      </c>
      <c r="E679" s="66" t="n">
        <v>5</v>
      </c>
      <c r="F679" s="66" t="n">
        <v>12</v>
      </c>
      <c r="G679" s="66" t="n">
        <v>3</v>
      </c>
      <c r="H679" s="66" t="n">
        <v>3</v>
      </c>
      <c r="I679" s="66" t="n">
        <v>0</v>
      </c>
      <c r="J679" s="66" t="n">
        <v>0</v>
      </c>
      <c r="K679" s="66" t="n">
        <v>1</v>
      </c>
      <c r="L679" s="66" t="n">
        <v>0</v>
      </c>
      <c r="M679" s="66" t="n">
        <v>0</v>
      </c>
      <c r="N679" s="66" t="n">
        <v>0</v>
      </c>
      <c r="O679" s="66" t="n">
        <v>183</v>
      </c>
      <c r="P679" s="66" t="n">
        <v>0</v>
      </c>
      <c r="Q679" s="66" t="n">
        <v>13.931090254</v>
      </c>
      <c r="R679" s="66" t="n">
        <v>50.957403512</v>
      </c>
      <c r="S679" s="66">
        <f>IF(AND(E679&gt;=2,E679&lt;=6,OR(F679=6,F679=7,F679=8),O679&lt;=500),1,0)</f>
        <v/>
      </c>
      <c r="T679" s="178">
        <f>IF(G679=1,Sources!$F$24,IF(G679=2,Sources!$F$25,IF(G679=3,Sources!$F$26,0)))</f>
        <v/>
      </c>
      <c r="U679" s="178">
        <f>T679</f>
        <v/>
      </c>
      <c r="V679" s="66" t="inlineStr">
        <is>
          <t>S01 / S04 / S05</t>
        </is>
      </c>
    </row>
    <row r="680" ht="15" customHeight="1" s="94">
      <c r="A680" s="66" t="inlineStr">
        <is>
          <t>U05296</t>
        </is>
      </c>
      <c r="B680" s="66" t="inlineStr">
        <is>
          <t>O1245</t>
        </is>
      </c>
      <c r="C680" s="66" t="n">
        <v>2022</v>
      </c>
      <c r="D680" s="66" t="n">
        <v>2</v>
      </c>
      <c r="E680" s="66" t="n">
        <v>6</v>
      </c>
      <c r="F680" s="66" t="n">
        <v>6</v>
      </c>
      <c r="G680" s="66" t="n">
        <v>2</v>
      </c>
      <c r="H680" s="66" t="n">
        <v>4</v>
      </c>
      <c r="I680" s="66" t="n">
        <v>1</v>
      </c>
      <c r="J680" s="66" t="n">
        <v>0</v>
      </c>
      <c r="K680" s="66" t="n">
        <v>1</v>
      </c>
      <c r="L680" s="66" t="n">
        <v>0</v>
      </c>
      <c r="M680" s="66" t="n">
        <v>0</v>
      </c>
      <c r="N680" s="66" t="n">
        <v>0</v>
      </c>
      <c r="O680" s="66" t="n">
        <v>359.4</v>
      </c>
      <c r="P680" s="66" t="n">
        <v>4.8</v>
      </c>
      <c r="Q680" s="66" t="n">
        <v>14.093453486</v>
      </c>
      <c r="R680" s="66" t="n">
        <v>51.2742259330001</v>
      </c>
      <c r="S680" s="66">
        <f>IF(AND(E680&gt;=2,E680&lt;=6,OR(F680=6,F680=7,F680=8),O680&lt;=500),1,0)</f>
        <v/>
      </c>
      <c r="T680" s="178">
        <f>IF(G680=1,Sources!$F$24,IF(G680=2,Sources!$F$25,IF(G680=3,Sources!$F$26,0)))</f>
        <v/>
      </c>
      <c r="U680" s="178">
        <f>T680</f>
        <v/>
      </c>
      <c r="V680" s="66" t="inlineStr">
        <is>
          <t>S01 / S04 / S05</t>
        </is>
      </c>
    </row>
    <row r="681" ht="15" customHeight="1" s="94">
      <c r="A681" s="66" t="inlineStr">
        <is>
          <t>U05297</t>
        </is>
      </c>
      <c r="B681" s="66" t="inlineStr">
        <is>
          <t>O0210</t>
        </is>
      </c>
      <c r="C681" s="66" t="n">
        <v>2022</v>
      </c>
      <c r="D681" s="66" t="n">
        <v>1</v>
      </c>
      <c r="E681" s="66" t="n">
        <v>3</v>
      </c>
      <c r="F681" s="66" t="n">
        <v>16</v>
      </c>
      <c r="G681" s="66" t="n">
        <v>3</v>
      </c>
      <c r="H681" s="66" t="n">
        <v>2</v>
      </c>
      <c r="I681" s="66" t="n">
        <v>1</v>
      </c>
      <c r="J681" s="66" t="n">
        <v>0</v>
      </c>
      <c r="K681" s="66" t="n">
        <v>1</v>
      </c>
      <c r="L681" s="66" t="n">
        <v>0</v>
      </c>
      <c r="M681" s="66" t="n">
        <v>0</v>
      </c>
      <c r="N681" s="66" t="n">
        <v>0</v>
      </c>
      <c r="O681" s="66" t="n">
        <v>412.8</v>
      </c>
      <c r="P681" s="66" t="n">
        <v>5</v>
      </c>
      <c r="Q681" s="66" t="n">
        <v>12.931059351</v>
      </c>
      <c r="R681" s="66" t="n">
        <v>50.8462488590001</v>
      </c>
      <c r="S681" s="66">
        <f>IF(AND(E681&gt;=2,E681&lt;=6,OR(F681=6,F681=7,F681=8),O681&lt;=500),1,0)</f>
        <v/>
      </c>
      <c r="T681" s="178">
        <f>IF(G681=1,Sources!$F$24,IF(G681=2,Sources!$F$25,IF(G681=3,Sources!$F$26,0)))</f>
        <v/>
      </c>
      <c r="U681" s="178">
        <f>T681</f>
        <v/>
      </c>
      <c r="V681" s="66" t="inlineStr">
        <is>
          <t>S01 / S04 / S05</t>
        </is>
      </c>
    </row>
    <row r="682" ht="15" customHeight="1" s="94">
      <c r="A682" s="66" t="inlineStr">
        <is>
          <t>U05306</t>
        </is>
      </c>
      <c r="B682" s="66" t="inlineStr">
        <is>
          <t>O1462</t>
        </is>
      </c>
      <c r="C682" s="66" t="n">
        <v>2022</v>
      </c>
      <c r="D682" s="66" t="n">
        <v>1</v>
      </c>
      <c r="E682" s="66" t="n">
        <v>5</v>
      </c>
      <c r="F682" s="66" t="n">
        <v>10</v>
      </c>
      <c r="G682" s="66" t="n">
        <v>3</v>
      </c>
      <c r="H682" s="66" t="n">
        <v>6</v>
      </c>
      <c r="I682" s="66" t="n">
        <v>0</v>
      </c>
      <c r="J682" s="66" t="n">
        <v>0</v>
      </c>
      <c r="K682" s="66" t="n">
        <v>1</v>
      </c>
      <c r="L682" s="66" t="n">
        <v>0</v>
      </c>
      <c r="M682" s="66" t="n">
        <v>0</v>
      </c>
      <c r="N682" s="66" t="n">
        <v>0</v>
      </c>
      <c r="O682" s="66" t="n">
        <v>178.5</v>
      </c>
      <c r="P682" s="66" t="n">
        <v>12.1</v>
      </c>
      <c r="Q682" s="66" t="n">
        <v>12.3948278660001</v>
      </c>
      <c r="R682" s="66" t="n">
        <v>51.342835386</v>
      </c>
      <c r="S682" s="66">
        <f>IF(AND(E682&gt;=2,E682&lt;=6,OR(F682=6,F682=7,F682=8),O682&lt;=500),1,0)</f>
        <v/>
      </c>
      <c r="T682" s="178">
        <f>IF(G682=1,Sources!$F$24,IF(G682=2,Sources!$F$25,IF(G682=3,Sources!$F$26,0)))</f>
        <v/>
      </c>
      <c r="U682" s="178">
        <f>T682</f>
        <v/>
      </c>
      <c r="V682" s="66" t="inlineStr">
        <is>
          <t>S01 / S04 / S05</t>
        </is>
      </c>
    </row>
    <row r="683" ht="15" customHeight="1" s="94">
      <c r="A683" s="66" t="inlineStr">
        <is>
          <t>U05310</t>
        </is>
      </c>
      <c r="B683" s="66" t="inlineStr">
        <is>
          <t>O1858</t>
        </is>
      </c>
      <c r="C683" s="66" t="n">
        <v>2022</v>
      </c>
      <c r="D683" s="66" t="n">
        <v>2</v>
      </c>
      <c r="E683" s="66" t="n">
        <v>4</v>
      </c>
      <c r="F683" s="66" t="n">
        <v>10</v>
      </c>
      <c r="G683" s="66" t="n">
        <v>3</v>
      </c>
      <c r="H683" s="66" t="n">
        <v>2</v>
      </c>
      <c r="I683" s="66" t="n">
        <v>0</v>
      </c>
      <c r="J683" s="66" t="n">
        <v>0</v>
      </c>
      <c r="K683" s="66" t="n">
        <v>1</v>
      </c>
      <c r="L683" s="66" t="n">
        <v>0</v>
      </c>
      <c r="M683" s="66" t="n">
        <v>0</v>
      </c>
      <c r="N683" s="66" t="n">
        <v>0</v>
      </c>
      <c r="O683" s="66" t="n">
        <v>393.4</v>
      </c>
      <c r="P683" s="66" t="n">
        <v>0.9</v>
      </c>
      <c r="Q683" s="66" t="n">
        <v>12.746291206</v>
      </c>
      <c r="R683" s="66" t="n">
        <v>50.738503354</v>
      </c>
      <c r="S683" s="66">
        <f>IF(AND(E683&gt;=2,E683&lt;=6,OR(F683=6,F683=7,F683=8),O683&lt;=500),1,0)</f>
        <v/>
      </c>
      <c r="T683" s="178">
        <f>IF(G683=1,Sources!$F$24,IF(G683=2,Sources!$F$25,IF(G683=3,Sources!$F$26,0)))</f>
        <v/>
      </c>
      <c r="U683" s="178">
        <f>T683</f>
        <v/>
      </c>
      <c r="V683" s="66" t="inlineStr">
        <is>
          <t>S01 / S04 / S05</t>
        </is>
      </c>
    </row>
    <row r="684" ht="15" customHeight="1" s="94">
      <c r="A684" s="66" t="inlineStr">
        <is>
          <t>U05333</t>
        </is>
      </c>
      <c r="B684" s="66" t="inlineStr">
        <is>
          <t>O1534</t>
        </is>
      </c>
      <c r="C684" s="66" t="n">
        <v>2022</v>
      </c>
      <c r="D684" s="66" t="n">
        <v>2</v>
      </c>
      <c r="E684" s="66" t="n">
        <v>6</v>
      </c>
      <c r="F684" s="66" t="n">
        <v>10</v>
      </c>
      <c r="G684" s="66" t="n">
        <v>2</v>
      </c>
      <c r="H684" s="66" t="n">
        <v>2</v>
      </c>
      <c r="I684" s="66" t="n">
        <v>0</v>
      </c>
      <c r="J684" s="66" t="n">
        <v>1</v>
      </c>
      <c r="K684" s="66" t="n">
        <v>1</v>
      </c>
      <c r="L684" s="66" t="n">
        <v>0</v>
      </c>
      <c r="M684" s="66" t="n">
        <v>0</v>
      </c>
      <c r="N684" s="66" t="n">
        <v>0</v>
      </c>
      <c r="O684" s="66" t="n">
        <v>401.7</v>
      </c>
      <c r="P684" s="66" t="n">
        <v>3.7</v>
      </c>
      <c r="Q684" s="66" t="n">
        <v>12.422285371</v>
      </c>
      <c r="R684" s="66" t="n">
        <v>51.3516846810001</v>
      </c>
      <c r="S684" s="66">
        <f>IF(AND(E684&gt;=2,E684&lt;=6,OR(F684=6,F684=7,F684=8),O684&lt;=500),1,0)</f>
        <v/>
      </c>
      <c r="T684" s="178">
        <f>IF(G684=1,Sources!$F$24,IF(G684=2,Sources!$F$25,IF(G684=3,Sources!$F$26,0)))</f>
        <v/>
      </c>
      <c r="U684" s="178">
        <f>T684</f>
        <v/>
      </c>
      <c r="V684" s="66" t="inlineStr">
        <is>
          <t>S01 / S04 / S05</t>
        </is>
      </c>
    </row>
    <row r="685" ht="15" customHeight="1" s="94">
      <c r="A685" s="66" t="inlineStr">
        <is>
          <t>U05337</t>
        </is>
      </c>
      <c r="B685" s="66" t="inlineStr">
        <is>
          <t>O0700</t>
        </is>
      </c>
      <c r="C685" s="66" t="n">
        <v>2022</v>
      </c>
      <c r="D685" s="66" t="n">
        <v>1</v>
      </c>
      <c r="E685" s="66" t="n">
        <v>6</v>
      </c>
      <c r="F685" s="66" t="n">
        <v>18</v>
      </c>
      <c r="G685" s="66" t="n">
        <v>3</v>
      </c>
      <c r="H685" s="66" t="n">
        <v>2</v>
      </c>
      <c r="I685" s="66" t="n">
        <v>0</v>
      </c>
      <c r="J685" s="66" t="n">
        <v>1</v>
      </c>
      <c r="K685" s="66" t="n">
        <v>0</v>
      </c>
      <c r="L685" s="66" t="n">
        <v>0</v>
      </c>
      <c r="M685" s="66" t="n">
        <v>0</v>
      </c>
      <c r="N685" s="66" t="n">
        <v>1</v>
      </c>
      <c r="O685" s="66" t="n">
        <v>53.2</v>
      </c>
      <c r="P685" s="66" t="n">
        <v>4.7</v>
      </c>
      <c r="Q685" s="66" t="n">
        <v>13.7221652110001</v>
      </c>
      <c r="R685" s="66" t="n">
        <v>51.054048477</v>
      </c>
      <c r="S685" s="66">
        <f>IF(AND(E685&gt;=2,E685&lt;=6,OR(F685=6,F685=7,F685=8),O685&lt;=500),1,0)</f>
        <v/>
      </c>
      <c r="T685" s="178">
        <f>IF(G685=1,Sources!$F$24,IF(G685=2,Sources!$F$25,IF(G685=3,Sources!$F$26,0)))</f>
        <v/>
      </c>
      <c r="U685" s="178">
        <f>T685</f>
        <v/>
      </c>
      <c r="V685" s="66" t="inlineStr">
        <is>
          <t>S01 / S04 / S05</t>
        </is>
      </c>
    </row>
    <row r="686" ht="15" customHeight="1" s="94">
      <c r="A686" s="66" t="inlineStr">
        <is>
          <t>U05339</t>
        </is>
      </c>
      <c r="B686" s="66" t="inlineStr">
        <is>
          <t>O0934</t>
        </is>
      </c>
      <c r="C686" s="66" t="n">
        <v>2022</v>
      </c>
      <c r="D686" s="66" t="n">
        <v>1</v>
      </c>
      <c r="E686" s="66" t="n">
        <v>2</v>
      </c>
      <c r="F686" s="66" t="n">
        <v>18</v>
      </c>
      <c r="G686" s="66" t="n">
        <v>2</v>
      </c>
      <c r="H686" s="66" t="n">
        <v>4</v>
      </c>
      <c r="I686" s="66" t="n">
        <v>1</v>
      </c>
      <c r="J686" s="66" t="n">
        <v>0</v>
      </c>
      <c r="K686" s="66" t="n">
        <v>1</v>
      </c>
      <c r="L686" s="66" t="n">
        <v>0</v>
      </c>
      <c r="M686" s="66" t="n">
        <v>0</v>
      </c>
      <c r="N686" s="66" t="n">
        <v>0</v>
      </c>
      <c r="O686" s="66" t="n">
        <v>252.7</v>
      </c>
      <c r="P686" s="66" t="n">
        <v>6.2</v>
      </c>
      <c r="Q686" s="66" t="n">
        <v>13.77153997</v>
      </c>
      <c r="R686" s="66" t="n">
        <v>51.0157987910001</v>
      </c>
      <c r="S686" s="66">
        <f>IF(AND(E686&gt;=2,E686&lt;=6,OR(F686=6,F686=7,F686=8),O686&lt;=500),1,0)</f>
        <v/>
      </c>
      <c r="T686" s="178">
        <f>IF(G686=1,Sources!$F$24,IF(G686=2,Sources!$F$25,IF(G686=3,Sources!$F$26,0)))</f>
        <v/>
      </c>
      <c r="U686" s="178">
        <f>T686</f>
        <v/>
      </c>
      <c r="V686" s="66" t="inlineStr">
        <is>
          <t>S01 / S04 / S05</t>
        </is>
      </c>
    </row>
    <row r="687" ht="15" customHeight="1" s="94">
      <c r="A687" s="66" t="inlineStr">
        <is>
          <t>U05340</t>
        </is>
      </c>
      <c r="B687" s="66" t="inlineStr">
        <is>
          <t>O1769</t>
        </is>
      </c>
      <c r="C687" s="66" t="n">
        <v>2022</v>
      </c>
      <c r="D687" s="66" t="n">
        <v>6</v>
      </c>
      <c r="E687" s="66" t="n">
        <v>4</v>
      </c>
      <c r="F687" s="66" t="n">
        <v>7</v>
      </c>
      <c r="G687" s="66" t="n">
        <v>3</v>
      </c>
      <c r="H687" s="66" t="n">
        <v>2</v>
      </c>
      <c r="I687" s="66" t="n">
        <v>0</v>
      </c>
      <c r="J687" s="66" t="n">
        <v>0</v>
      </c>
      <c r="K687" s="66" t="n">
        <v>1</v>
      </c>
      <c r="L687" s="66" t="n">
        <v>0</v>
      </c>
      <c r="M687" s="66" t="n">
        <v>0</v>
      </c>
      <c r="N687" s="66" t="n">
        <v>0</v>
      </c>
      <c r="O687" s="66" t="n">
        <v>296.6</v>
      </c>
      <c r="P687" s="66" t="n">
        <v>8.6</v>
      </c>
      <c r="Q687" s="66" t="n">
        <v>12.3397619250001</v>
      </c>
      <c r="R687" s="66" t="n">
        <v>51.3353229140001</v>
      </c>
      <c r="S687" s="66">
        <f>IF(AND(E687&gt;=2,E687&lt;=6,OR(F687=6,F687=7,F687=8),O687&lt;=500),1,0)</f>
        <v/>
      </c>
      <c r="T687" s="178">
        <f>IF(G687=1,Sources!$F$24,IF(G687=2,Sources!$F$25,IF(G687=3,Sources!$F$26,0)))</f>
        <v/>
      </c>
      <c r="U687" s="178">
        <f>T687</f>
        <v/>
      </c>
      <c r="V687" s="66" t="inlineStr">
        <is>
          <t>S01 / S04 / S05</t>
        </is>
      </c>
    </row>
    <row r="688" ht="15" customHeight="1" s="94">
      <c r="A688" s="66" t="inlineStr">
        <is>
          <t>U05343</t>
        </is>
      </c>
      <c r="B688" s="66" t="inlineStr">
        <is>
          <t>O0380</t>
        </is>
      </c>
      <c r="C688" s="66" t="n">
        <v>2022</v>
      </c>
      <c r="D688" s="66" t="n">
        <v>3</v>
      </c>
      <c r="E688" s="66" t="n">
        <v>2</v>
      </c>
      <c r="F688" s="66" t="n">
        <v>19</v>
      </c>
      <c r="G688" s="66" t="n">
        <v>3</v>
      </c>
      <c r="H688" s="66" t="n">
        <v>6</v>
      </c>
      <c r="I688" s="66" t="n">
        <v>0</v>
      </c>
      <c r="J688" s="66" t="n">
        <v>0</v>
      </c>
      <c r="K688" s="66" t="n">
        <v>1</v>
      </c>
      <c r="L688" s="66" t="n">
        <v>0</v>
      </c>
      <c r="M688" s="66" t="n">
        <v>0</v>
      </c>
      <c r="N688" s="66" t="n">
        <v>0</v>
      </c>
      <c r="O688" s="66" t="n">
        <v>448.3</v>
      </c>
      <c r="P688" s="66" t="n">
        <v>24.3</v>
      </c>
      <c r="Q688" s="66" t="n">
        <v>13.7390542210001</v>
      </c>
      <c r="R688" s="66" t="n">
        <v>51.073812816</v>
      </c>
      <c r="S688" s="66">
        <f>IF(AND(E688&gt;=2,E688&lt;=6,OR(F688=6,F688=7,F688=8),O688&lt;=500),1,0)</f>
        <v/>
      </c>
      <c r="T688" s="178">
        <f>IF(G688=1,Sources!$F$24,IF(G688=2,Sources!$F$25,IF(G688=3,Sources!$F$26,0)))</f>
        <v/>
      </c>
      <c r="U688" s="178">
        <f>T688</f>
        <v/>
      </c>
      <c r="V688" s="66" t="inlineStr">
        <is>
          <t>S01 / S04 / S05</t>
        </is>
      </c>
    </row>
    <row r="689" ht="15" customHeight="1" s="94">
      <c r="A689" s="66" t="inlineStr">
        <is>
          <t>U05344</t>
        </is>
      </c>
      <c r="B689" s="66" t="inlineStr">
        <is>
          <t>O0856</t>
        </is>
      </c>
      <c r="C689" s="66" t="n">
        <v>2022</v>
      </c>
      <c r="D689" s="66" t="n">
        <v>5</v>
      </c>
      <c r="E689" s="66" t="n">
        <v>2</v>
      </c>
      <c r="F689" s="66" t="n">
        <v>20</v>
      </c>
      <c r="G689" s="66" t="n">
        <v>3</v>
      </c>
      <c r="H689" s="66" t="n">
        <v>1</v>
      </c>
      <c r="I689" s="66" t="n">
        <v>0</v>
      </c>
      <c r="J689" s="66" t="n">
        <v>1</v>
      </c>
      <c r="K689" s="66" t="n">
        <v>0</v>
      </c>
      <c r="L689" s="66" t="n">
        <v>0</v>
      </c>
      <c r="M689" s="66" t="n">
        <v>0</v>
      </c>
      <c r="N689" s="66" t="n">
        <v>0</v>
      </c>
      <c r="O689" s="66" t="n">
        <v>278.5</v>
      </c>
      <c r="P689" s="66" t="n">
        <v>22.6</v>
      </c>
      <c r="Q689" s="66" t="n">
        <v>13.702086246</v>
      </c>
      <c r="R689" s="66" t="n">
        <v>51.0326924880001</v>
      </c>
      <c r="S689" s="66">
        <f>IF(AND(E689&gt;=2,E689&lt;=6,OR(F689=6,F689=7,F689=8),O689&lt;=500),1,0)</f>
        <v/>
      </c>
      <c r="T689" s="178">
        <f>IF(G689=1,Sources!$F$24,IF(G689=2,Sources!$F$25,IF(G689=3,Sources!$F$26,0)))</f>
        <v/>
      </c>
      <c r="U689" s="178">
        <f>T689</f>
        <v/>
      </c>
      <c r="V689" s="66" t="inlineStr">
        <is>
          <t>S01 / S04 / S05</t>
        </is>
      </c>
    </row>
    <row r="690" ht="15" customHeight="1" s="94">
      <c r="A690" s="66" t="inlineStr">
        <is>
          <t>U05353</t>
        </is>
      </c>
      <c r="B690" s="66" t="inlineStr">
        <is>
          <t>O1462</t>
        </is>
      </c>
      <c r="C690" s="66" t="n">
        <v>2022</v>
      </c>
      <c r="D690" s="66" t="n">
        <v>6</v>
      </c>
      <c r="E690" s="66" t="n">
        <v>3</v>
      </c>
      <c r="F690" s="66" t="n">
        <v>5</v>
      </c>
      <c r="G690" s="66" t="n">
        <v>3</v>
      </c>
      <c r="H690" s="66" t="n">
        <v>3</v>
      </c>
      <c r="I690" s="66" t="n">
        <v>0</v>
      </c>
      <c r="J690" s="66" t="n">
        <v>1</v>
      </c>
      <c r="K690" s="66" t="n">
        <v>1</v>
      </c>
      <c r="L690" s="66" t="n">
        <v>0</v>
      </c>
      <c r="M690" s="66" t="n">
        <v>0</v>
      </c>
      <c r="N690" s="66" t="n">
        <v>0</v>
      </c>
      <c r="O690" s="66" t="n">
        <v>183.9</v>
      </c>
      <c r="P690" s="66" t="n">
        <v>8.199999999999999</v>
      </c>
      <c r="Q690" s="66" t="n">
        <v>12.395018199</v>
      </c>
      <c r="R690" s="66" t="n">
        <v>51.342762862</v>
      </c>
      <c r="S690" s="66">
        <f>IF(AND(E690&gt;=2,E690&lt;=6,OR(F690=6,F690=7,F690=8),O690&lt;=500),1,0)</f>
        <v/>
      </c>
      <c r="T690" s="178">
        <f>IF(G690=1,Sources!$F$24,IF(G690=2,Sources!$F$25,IF(G690=3,Sources!$F$26,0)))</f>
        <v/>
      </c>
      <c r="U690" s="178">
        <f>T690</f>
        <v/>
      </c>
      <c r="V690" s="66" t="inlineStr">
        <is>
          <t>S01 / S04 / S05</t>
        </is>
      </c>
    </row>
    <row r="691" ht="15" customHeight="1" s="94">
      <c r="A691" s="66" t="inlineStr">
        <is>
          <t>U05358</t>
        </is>
      </c>
      <c r="B691" s="66" t="inlineStr">
        <is>
          <t>O1825</t>
        </is>
      </c>
      <c r="C691" s="66" t="n">
        <v>2022</v>
      </c>
      <c r="D691" s="66" t="n">
        <v>6</v>
      </c>
      <c r="E691" s="66" t="n">
        <v>4</v>
      </c>
      <c r="F691" s="66" t="n">
        <v>15</v>
      </c>
      <c r="G691" s="66" t="n">
        <v>3</v>
      </c>
      <c r="H691" s="66" t="n">
        <v>2</v>
      </c>
      <c r="I691" s="66" t="n">
        <v>0</v>
      </c>
      <c r="J691" s="66" t="n">
        <v>0</v>
      </c>
      <c r="K691" s="66" t="n">
        <v>1</v>
      </c>
      <c r="L691" s="66" t="n">
        <v>1</v>
      </c>
      <c r="M691" s="66" t="n">
        <v>0</v>
      </c>
      <c r="N691" s="66" t="n">
        <v>0</v>
      </c>
      <c r="O691" s="66" t="n">
        <v>462.8</v>
      </c>
      <c r="P691" s="66" t="n">
        <v>17.6</v>
      </c>
      <c r="Q691" s="66" t="n">
        <v>12.3425978450001</v>
      </c>
      <c r="R691" s="66" t="n">
        <v>51.3386764090001</v>
      </c>
      <c r="S691" s="66">
        <f>IF(AND(E691&gt;=2,E691&lt;=6,OR(F691=6,F691=7,F691=8),O691&lt;=500),1,0)</f>
        <v/>
      </c>
      <c r="T691" s="178">
        <f>IF(G691=1,Sources!$F$24,IF(G691=2,Sources!$F$25,IF(G691=3,Sources!$F$26,0)))</f>
        <v/>
      </c>
      <c r="U691" s="178">
        <f>T691</f>
        <v/>
      </c>
      <c r="V691" s="66" t="inlineStr">
        <is>
          <t>S01 / S04 / S05</t>
        </is>
      </c>
    </row>
    <row r="692" ht="15" customHeight="1" s="94">
      <c r="A692" s="66" t="inlineStr">
        <is>
          <t>U05360</t>
        </is>
      </c>
      <c r="B692" s="66" t="inlineStr">
        <is>
          <t>O1464</t>
        </is>
      </c>
      <c r="C692" s="66" t="n">
        <v>2022</v>
      </c>
      <c r="D692" s="66" t="n">
        <v>3</v>
      </c>
      <c r="E692" s="66" t="n">
        <v>2</v>
      </c>
      <c r="F692" s="66" t="n">
        <v>15</v>
      </c>
      <c r="G692" s="66" t="n">
        <v>3</v>
      </c>
      <c r="H692" s="66" t="n">
        <v>3</v>
      </c>
      <c r="I692" s="66" t="n">
        <v>0</v>
      </c>
      <c r="J692" s="66" t="n">
        <v>1</v>
      </c>
      <c r="K692" s="66" t="n">
        <v>1</v>
      </c>
      <c r="L692" s="66" t="n">
        <v>0</v>
      </c>
      <c r="M692" s="66" t="n">
        <v>0</v>
      </c>
      <c r="N692" s="66" t="n">
        <v>0</v>
      </c>
      <c r="O692" s="66" t="n">
        <v>426.9</v>
      </c>
      <c r="P692" s="66" t="n">
        <v>2</v>
      </c>
      <c r="Q692" s="66" t="n">
        <v>12.3899212860001</v>
      </c>
      <c r="R692" s="66" t="n">
        <v>51.346561578</v>
      </c>
      <c r="S692" s="66">
        <f>IF(AND(E692&gt;=2,E692&lt;=6,OR(F692=6,F692=7,F692=8),O692&lt;=500),1,0)</f>
        <v/>
      </c>
      <c r="T692" s="178">
        <f>IF(G692=1,Sources!$F$24,IF(G692=2,Sources!$F$25,IF(G692=3,Sources!$F$26,0)))</f>
        <v/>
      </c>
      <c r="U692" s="178">
        <f>T692</f>
        <v/>
      </c>
      <c r="V692" s="66" t="inlineStr">
        <is>
          <t>S01 / S04 / S05</t>
        </is>
      </c>
    </row>
    <row r="693" ht="15" customHeight="1" s="94">
      <c r="A693" s="66" t="inlineStr">
        <is>
          <t>U05375</t>
        </is>
      </c>
      <c r="B693" s="66" t="inlineStr">
        <is>
          <t>O0856</t>
        </is>
      </c>
      <c r="C693" s="66" t="n">
        <v>2022</v>
      </c>
      <c r="D693" s="66" t="n">
        <v>6</v>
      </c>
      <c r="E693" s="66" t="n">
        <v>5</v>
      </c>
      <c r="F693" s="66" t="n">
        <v>8</v>
      </c>
      <c r="G693" s="66" t="n">
        <v>3</v>
      </c>
      <c r="H693" s="66" t="n">
        <v>6</v>
      </c>
      <c r="I693" s="66" t="n">
        <v>0</v>
      </c>
      <c r="J693" s="66" t="n">
        <v>1</v>
      </c>
      <c r="K693" s="66" t="n">
        <v>1</v>
      </c>
      <c r="L693" s="66" t="n">
        <v>0</v>
      </c>
      <c r="M693" s="66" t="n">
        <v>0</v>
      </c>
      <c r="N693" s="66" t="n">
        <v>0</v>
      </c>
      <c r="O693" s="66" t="n">
        <v>301.1</v>
      </c>
      <c r="P693" s="66" t="n">
        <v>4.5</v>
      </c>
      <c r="Q693" s="66" t="n">
        <v>13.701980867</v>
      </c>
      <c r="R693" s="66" t="n">
        <v>51.0324571</v>
      </c>
      <c r="S693" s="66">
        <f>IF(AND(E693&gt;=2,E693&lt;=6,OR(F693=6,F693=7,F693=8),O693&lt;=500),1,0)</f>
        <v/>
      </c>
      <c r="T693" s="178">
        <f>IF(G693=1,Sources!$F$24,IF(G693=2,Sources!$F$25,IF(G693=3,Sources!$F$26,0)))</f>
        <v/>
      </c>
      <c r="U693" s="178">
        <f>T693</f>
        <v/>
      </c>
      <c r="V693" s="66" t="inlineStr">
        <is>
          <t>S01 / S04 / S05</t>
        </is>
      </c>
    </row>
    <row r="694" ht="15" customHeight="1" s="94">
      <c r="A694" s="66" t="inlineStr">
        <is>
          <t>U05376</t>
        </is>
      </c>
      <c r="B694" s="66" t="inlineStr">
        <is>
          <t>O1858</t>
        </is>
      </c>
      <c r="C694" s="66" t="n">
        <v>2022</v>
      </c>
      <c r="D694" s="66" t="n">
        <v>4</v>
      </c>
      <c r="E694" s="66" t="n">
        <v>3</v>
      </c>
      <c r="F694" s="66" t="n">
        <v>7</v>
      </c>
      <c r="G694" s="66" t="n">
        <v>3</v>
      </c>
      <c r="H694" s="66" t="n">
        <v>3</v>
      </c>
      <c r="I694" s="66" t="n">
        <v>0</v>
      </c>
      <c r="J694" s="66" t="n">
        <v>1</v>
      </c>
      <c r="K694" s="66" t="n">
        <v>1</v>
      </c>
      <c r="L694" s="66" t="n">
        <v>0</v>
      </c>
      <c r="M694" s="66" t="n">
        <v>0</v>
      </c>
      <c r="N694" s="66" t="n">
        <v>0</v>
      </c>
      <c r="O694" s="66" t="n">
        <v>393.2</v>
      </c>
      <c r="P694" s="66" t="n">
        <v>0</v>
      </c>
      <c r="Q694" s="66" t="n">
        <v>12.7462884220001</v>
      </c>
      <c r="R694" s="66" t="n">
        <v>50.738511015</v>
      </c>
      <c r="S694" s="66">
        <f>IF(AND(E694&gt;=2,E694&lt;=6,OR(F694=6,F694=7,F694=8),O694&lt;=500),1,0)</f>
        <v/>
      </c>
      <c r="T694" s="178">
        <f>IF(G694=1,Sources!$F$24,IF(G694=2,Sources!$F$25,IF(G694=3,Sources!$F$26,0)))</f>
        <v/>
      </c>
      <c r="U694" s="178">
        <f>T694</f>
        <v/>
      </c>
      <c r="V694" s="66" t="inlineStr">
        <is>
          <t>S01 / S04 / S05</t>
        </is>
      </c>
    </row>
    <row r="695" ht="15" customHeight="1" s="94">
      <c r="A695" s="66" t="inlineStr">
        <is>
          <t>U05395</t>
        </is>
      </c>
      <c r="B695" s="66" t="inlineStr">
        <is>
          <t>O0015</t>
        </is>
      </c>
      <c r="C695" s="66" t="n">
        <v>2022</v>
      </c>
      <c r="D695" s="66" t="n">
        <v>4</v>
      </c>
      <c r="E695" s="66" t="n">
        <v>5</v>
      </c>
      <c r="F695" s="66" t="n">
        <v>6</v>
      </c>
      <c r="G695" s="66" t="n">
        <v>2</v>
      </c>
      <c r="H695" s="66" t="n">
        <v>2</v>
      </c>
      <c r="I695" s="66" t="n">
        <v>0</v>
      </c>
      <c r="J695" s="66" t="n">
        <v>0</v>
      </c>
      <c r="K695" s="66" t="n">
        <v>1</v>
      </c>
      <c r="L695" s="66" t="n">
        <v>0</v>
      </c>
      <c r="M695" s="66" t="n">
        <v>0</v>
      </c>
      <c r="N695" s="66" t="n">
        <v>0</v>
      </c>
      <c r="O695" s="66" t="n">
        <v>390.7</v>
      </c>
      <c r="P695" s="66" t="n">
        <v>22.2</v>
      </c>
      <c r="Q695" s="66" t="n">
        <v>12.7090159000001</v>
      </c>
      <c r="R695" s="66" t="n">
        <v>50.5957436520001</v>
      </c>
      <c r="S695" s="66">
        <f>IF(AND(E695&gt;=2,E695&lt;=6,OR(F695=6,F695=7,F695=8),O695&lt;=500),1,0)</f>
        <v/>
      </c>
      <c r="T695" s="178">
        <f>IF(G695=1,Sources!$F$24,IF(G695=2,Sources!$F$25,IF(G695=3,Sources!$F$26,0)))</f>
        <v/>
      </c>
      <c r="U695" s="178">
        <f>T695</f>
        <v/>
      </c>
      <c r="V695" s="66" t="inlineStr">
        <is>
          <t>S01 / S04 / S05</t>
        </is>
      </c>
    </row>
    <row r="696" ht="15" customHeight="1" s="94">
      <c r="A696" s="66" t="inlineStr">
        <is>
          <t>U05401</t>
        </is>
      </c>
      <c r="B696" s="66" t="inlineStr">
        <is>
          <t>O1462</t>
        </is>
      </c>
      <c r="C696" s="66" t="n">
        <v>2022</v>
      </c>
      <c r="D696" s="66" t="n">
        <v>6</v>
      </c>
      <c r="E696" s="66" t="n">
        <v>3</v>
      </c>
      <c r="F696" s="66" t="n">
        <v>17</v>
      </c>
      <c r="G696" s="66" t="n">
        <v>3</v>
      </c>
      <c r="H696" s="66" t="n">
        <v>2</v>
      </c>
      <c r="I696" s="66" t="n">
        <v>0</v>
      </c>
      <c r="J696" s="66" t="n">
        <v>1</v>
      </c>
      <c r="K696" s="66" t="n">
        <v>1</v>
      </c>
      <c r="L696" s="66" t="n">
        <v>0</v>
      </c>
      <c r="M696" s="66" t="n">
        <v>0</v>
      </c>
      <c r="N696" s="66" t="n">
        <v>0</v>
      </c>
      <c r="O696" s="66" t="n">
        <v>170.7</v>
      </c>
      <c r="P696" s="66" t="n">
        <v>17.4</v>
      </c>
      <c r="Q696" s="66" t="n">
        <v>12.394990766</v>
      </c>
      <c r="R696" s="66" t="n">
        <v>51.3428866680001</v>
      </c>
      <c r="S696" s="66">
        <f>IF(AND(E696&gt;=2,E696&lt;=6,OR(F696=6,F696=7,F696=8),O696&lt;=500),1,0)</f>
        <v/>
      </c>
      <c r="T696" s="178">
        <f>IF(G696=1,Sources!$F$24,IF(G696=2,Sources!$F$25,IF(G696=3,Sources!$F$26,0)))</f>
        <v/>
      </c>
      <c r="U696" s="178">
        <f>T696</f>
        <v/>
      </c>
      <c r="V696" s="66" t="inlineStr">
        <is>
          <t>S01 / S04 / S05</t>
        </is>
      </c>
    </row>
    <row r="697" ht="15" customHeight="1" s="94">
      <c r="A697" s="66" t="inlineStr">
        <is>
          <t>U05424</t>
        </is>
      </c>
      <c r="B697" s="66" t="inlineStr">
        <is>
          <t>O1031</t>
        </is>
      </c>
      <c r="C697" s="66" t="n">
        <v>2022</v>
      </c>
      <c r="D697" s="66" t="n">
        <v>3</v>
      </c>
      <c r="E697" s="66" t="n">
        <v>5</v>
      </c>
      <c r="F697" s="66" t="n">
        <v>7</v>
      </c>
      <c r="G697" s="66" t="n">
        <v>3</v>
      </c>
      <c r="H697" s="66" t="n">
        <v>3</v>
      </c>
      <c r="I697" s="66" t="n">
        <v>0</v>
      </c>
      <c r="J697" s="66" t="n">
        <v>1</v>
      </c>
      <c r="K697" s="66" t="n">
        <v>1</v>
      </c>
      <c r="L697" s="66" t="n">
        <v>0</v>
      </c>
      <c r="M697" s="66" t="n">
        <v>0</v>
      </c>
      <c r="N697" s="66" t="n">
        <v>0</v>
      </c>
      <c r="O697" s="66" t="n">
        <v>132.3</v>
      </c>
      <c r="P697" s="66" t="n">
        <v>0</v>
      </c>
      <c r="Q697" s="66" t="n">
        <v>12.6637556220001</v>
      </c>
      <c r="R697" s="66" t="n">
        <v>51.467284868</v>
      </c>
      <c r="S697" s="66">
        <f>IF(AND(E697&gt;=2,E697&lt;=6,OR(F697=6,F697=7,F697=8),O697&lt;=500),1,0)</f>
        <v/>
      </c>
      <c r="T697" s="178">
        <f>IF(G697=1,Sources!$F$24,IF(G697=2,Sources!$F$25,IF(G697=3,Sources!$F$26,0)))</f>
        <v/>
      </c>
      <c r="U697" s="178">
        <f>T697</f>
        <v/>
      </c>
      <c r="V697" s="66" t="inlineStr">
        <is>
          <t>S01 / S04 / S05</t>
        </is>
      </c>
    </row>
    <row r="698" ht="15" customHeight="1" s="94">
      <c r="A698" s="66" t="inlineStr">
        <is>
          <t>U05427</t>
        </is>
      </c>
      <c r="B698" s="66" t="inlineStr">
        <is>
          <t>O0398</t>
        </is>
      </c>
      <c r="C698" s="66" t="n">
        <v>2022</v>
      </c>
      <c r="D698" s="66" t="n">
        <v>3</v>
      </c>
      <c r="E698" s="66" t="n">
        <v>5</v>
      </c>
      <c r="F698" s="66" t="n">
        <v>9</v>
      </c>
      <c r="G698" s="66" t="n">
        <v>3</v>
      </c>
      <c r="H698" s="66" t="n">
        <v>3</v>
      </c>
      <c r="I698" s="66" t="n">
        <v>0</v>
      </c>
      <c r="J698" s="66" t="n">
        <v>1</v>
      </c>
      <c r="K698" s="66" t="n">
        <v>1</v>
      </c>
      <c r="L698" s="66" t="n">
        <v>0</v>
      </c>
      <c r="M698" s="66" t="n">
        <v>0</v>
      </c>
      <c r="N698" s="66" t="n">
        <v>0</v>
      </c>
      <c r="O698" s="66" t="n">
        <v>359.4</v>
      </c>
      <c r="P698" s="66" t="n">
        <v>1.5</v>
      </c>
      <c r="Q698" s="66" t="n">
        <v>13.7249219490001</v>
      </c>
      <c r="R698" s="66" t="n">
        <v>51.0439568560001</v>
      </c>
      <c r="S698" s="66">
        <f>IF(AND(E698&gt;=2,E698&lt;=6,OR(F698=6,F698=7,F698=8),O698&lt;=500),1,0)</f>
        <v/>
      </c>
      <c r="T698" s="178">
        <f>IF(G698=1,Sources!$F$24,IF(G698=2,Sources!$F$25,IF(G698=3,Sources!$F$26,0)))</f>
        <v/>
      </c>
      <c r="U698" s="178">
        <f>T698</f>
        <v/>
      </c>
      <c r="V698" s="66" t="inlineStr">
        <is>
          <t>S01 / S04 / S05</t>
        </is>
      </c>
    </row>
    <row r="699" ht="15" customHeight="1" s="94">
      <c r="A699" s="66" t="inlineStr">
        <is>
          <t>U05428</t>
        </is>
      </c>
      <c r="B699" s="66" t="inlineStr">
        <is>
          <t>O0149</t>
        </is>
      </c>
      <c r="C699" s="66" t="n">
        <v>2022</v>
      </c>
      <c r="D699" s="66" t="n">
        <v>5</v>
      </c>
      <c r="E699" s="66" t="n">
        <v>6</v>
      </c>
      <c r="F699" s="66" t="n">
        <v>10</v>
      </c>
      <c r="G699" s="66" t="n">
        <v>2</v>
      </c>
      <c r="H699" s="66" t="n">
        <v>7</v>
      </c>
      <c r="I699" s="66" t="n">
        <v>0</v>
      </c>
      <c r="J699" s="66" t="n">
        <v>0</v>
      </c>
      <c r="K699" s="66" t="n">
        <v>0</v>
      </c>
      <c r="L699" s="66" t="n">
        <v>0</v>
      </c>
      <c r="M699" s="66" t="n">
        <v>0</v>
      </c>
      <c r="N699" s="66" t="n">
        <v>1</v>
      </c>
      <c r="O699" s="66" t="n">
        <v>444</v>
      </c>
      <c r="P699" s="66" t="n">
        <v>24.2</v>
      </c>
      <c r="Q699" s="66" t="n">
        <v>12.9052761510001</v>
      </c>
      <c r="R699" s="66" t="n">
        <v>50.8259558560001</v>
      </c>
      <c r="S699" s="66">
        <f>IF(AND(E699&gt;=2,E699&lt;=6,OR(F699=6,F699=7,F699=8),O699&lt;=500),1,0)</f>
        <v/>
      </c>
      <c r="T699" s="178">
        <f>IF(G699=1,Sources!$F$24,IF(G699=2,Sources!$F$25,IF(G699=3,Sources!$F$26,0)))</f>
        <v/>
      </c>
      <c r="U699" s="178">
        <f>T699</f>
        <v/>
      </c>
      <c r="V699" s="66" t="inlineStr">
        <is>
          <t>S01 / S04 / S05</t>
        </is>
      </c>
    </row>
    <row r="700" ht="15" customHeight="1" s="94">
      <c r="A700" s="66" t="inlineStr">
        <is>
          <t>U05439</t>
        </is>
      </c>
      <c r="B700" s="66" t="inlineStr">
        <is>
          <t>O1464</t>
        </is>
      </c>
      <c r="C700" s="66" t="n">
        <v>2022</v>
      </c>
      <c r="D700" s="66" t="n">
        <v>3</v>
      </c>
      <c r="E700" s="66" t="n">
        <v>6</v>
      </c>
      <c r="F700" s="66" t="n">
        <v>14</v>
      </c>
      <c r="G700" s="66" t="n">
        <v>3</v>
      </c>
      <c r="H700" s="66" t="n">
        <v>6</v>
      </c>
      <c r="I700" s="66" t="n">
        <v>0</v>
      </c>
      <c r="J700" s="66" t="n">
        <v>0</v>
      </c>
      <c r="K700" s="66" t="n">
        <v>1</v>
      </c>
      <c r="L700" s="66" t="n">
        <v>0</v>
      </c>
      <c r="M700" s="66" t="n">
        <v>0</v>
      </c>
      <c r="N700" s="66" t="n">
        <v>0</v>
      </c>
      <c r="O700" s="66" t="n">
        <v>443.4</v>
      </c>
      <c r="P700" s="66" t="n">
        <v>22.9</v>
      </c>
      <c r="Q700" s="66" t="n">
        <v>12.3896174060001</v>
      </c>
      <c r="R700" s="66" t="n">
        <v>51.346450631</v>
      </c>
      <c r="S700" s="66">
        <f>IF(AND(E700&gt;=2,E700&lt;=6,OR(F700=6,F700=7,F700=8),O700&lt;=500),1,0)</f>
        <v/>
      </c>
      <c r="T700" s="178">
        <f>IF(G700=1,Sources!$F$24,IF(G700=2,Sources!$F$25,IF(G700=3,Sources!$F$26,0)))</f>
        <v/>
      </c>
      <c r="U700" s="178">
        <f>T700</f>
        <v/>
      </c>
      <c r="V700" s="66" t="inlineStr">
        <is>
          <t>S01 / S04 / S05</t>
        </is>
      </c>
    </row>
    <row r="701" ht="15" customHeight="1" s="94">
      <c r="A701" s="66" t="inlineStr">
        <is>
          <t>U05443</t>
        </is>
      </c>
      <c r="B701" s="66" t="inlineStr">
        <is>
          <t>O1574</t>
        </is>
      </c>
      <c r="C701" s="66" t="n">
        <v>2022</v>
      </c>
      <c r="D701" s="66" t="n">
        <v>5</v>
      </c>
      <c r="E701" s="66" t="n">
        <v>5</v>
      </c>
      <c r="F701" s="66" t="n">
        <v>11</v>
      </c>
      <c r="G701" s="66" t="n">
        <v>3</v>
      </c>
      <c r="H701" s="66" t="n">
        <v>1</v>
      </c>
      <c r="I701" s="66" t="n">
        <v>0</v>
      </c>
      <c r="J701" s="66" t="n">
        <v>0</v>
      </c>
      <c r="K701" s="66" t="n">
        <v>0</v>
      </c>
      <c r="L701" s="66" t="n">
        <v>1</v>
      </c>
      <c r="M701" s="66" t="n">
        <v>0</v>
      </c>
      <c r="N701" s="66" t="n">
        <v>0</v>
      </c>
      <c r="O701" s="66" t="n">
        <v>245.5</v>
      </c>
      <c r="P701" s="66" t="n">
        <v>7.2</v>
      </c>
      <c r="Q701" s="66" t="n">
        <v>12.4015172000001</v>
      </c>
      <c r="R701" s="66" t="n">
        <v>51.324127031</v>
      </c>
      <c r="S701" s="66">
        <f>IF(AND(E701&gt;=2,E701&lt;=6,OR(F701=6,F701=7,F701=8),O701&lt;=500),1,0)</f>
        <v/>
      </c>
      <c r="T701" s="178">
        <f>IF(G701=1,Sources!$F$24,IF(G701=2,Sources!$F$25,IF(G701=3,Sources!$F$26,0)))</f>
        <v/>
      </c>
      <c r="U701" s="178">
        <f>T701</f>
        <v/>
      </c>
      <c r="V701" s="66" t="inlineStr">
        <is>
          <t>S01 / S04 / S05</t>
        </is>
      </c>
    </row>
    <row r="702" ht="15" customHeight="1" s="94">
      <c r="A702" s="66" t="inlineStr">
        <is>
          <t>U05445</t>
        </is>
      </c>
      <c r="B702" s="66" t="inlineStr">
        <is>
          <t>O0694</t>
        </is>
      </c>
      <c r="C702" s="66" t="n">
        <v>2022</v>
      </c>
      <c r="D702" s="66" t="n">
        <v>6</v>
      </c>
      <c r="E702" s="66" t="n">
        <v>4</v>
      </c>
      <c r="F702" s="66" t="n">
        <v>16</v>
      </c>
      <c r="G702" s="66" t="n">
        <v>3</v>
      </c>
      <c r="H702" s="66" t="n">
        <v>6</v>
      </c>
      <c r="I702" s="66" t="n">
        <v>0</v>
      </c>
      <c r="J702" s="66" t="n">
        <v>0</v>
      </c>
      <c r="K702" s="66" t="n">
        <v>1</v>
      </c>
      <c r="L702" s="66" t="n">
        <v>0</v>
      </c>
      <c r="M702" s="66" t="n">
        <v>0</v>
      </c>
      <c r="N702" s="66" t="n">
        <v>0</v>
      </c>
      <c r="O702" s="66" t="n">
        <v>330.6</v>
      </c>
      <c r="P702" s="66" t="n">
        <v>16.4</v>
      </c>
      <c r="Q702" s="66" t="n">
        <v>13.7332858400001</v>
      </c>
      <c r="R702" s="66" t="n">
        <v>51.039119633</v>
      </c>
      <c r="S702" s="66">
        <f>IF(AND(E702&gt;=2,E702&lt;=6,OR(F702=6,F702=7,F702=8),O702&lt;=500),1,0)</f>
        <v/>
      </c>
      <c r="T702" s="178">
        <f>IF(G702=1,Sources!$F$24,IF(G702=2,Sources!$F$25,IF(G702=3,Sources!$F$26,0)))</f>
        <v/>
      </c>
      <c r="U702" s="178">
        <f>T702</f>
        <v/>
      </c>
      <c r="V702" s="66" t="inlineStr">
        <is>
          <t>S01 / S04 / S05</t>
        </is>
      </c>
    </row>
    <row r="703" ht="15" customHeight="1" s="94">
      <c r="A703" s="66" t="inlineStr">
        <is>
          <t>U05446</t>
        </is>
      </c>
      <c r="B703" s="66" t="inlineStr">
        <is>
          <t>O0256</t>
        </is>
      </c>
      <c r="C703" s="66" t="n">
        <v>2022</v>
      </c>
      <c r="D703" s="66" t="n">
        <v>4</v>
      </c>
      <c r="E703" s="66" t="n">
        <v>4</v>
      </c>
      <c r="F703" s="66" t="n">
        <v>12</v>
      </c>
      <c r="G703" s="66" t="n">
        <v>3</v>
      </c>
      <c r="H703" s="66" t="n">
        <v>1</v>
      </c>
      <c r="I703" s="66" t="n">
        <v>0</v>
      </c>
      <c r="J703" s="66" t="n">
        <v>1</v>
      </c>
      <c r="K703" s="66" t="n">
        <v>0</v>
      </c>
      <c r="L703" s="66" t="n">
        <v>0</v>
      </c>
      <c r="M703" s="66" t="n">
        <v>0</v>
      </c>
      <c r="N703" s="66" t="n">
        <v>0</v>
      </c>
      <c r="O703" s="66" t="n">
        <v>333.7</v>
      </c>
      <c r="P703" s="66" t="n">
        <v>22.4</v>
      </c>
      <c r="Q703" s="66" t="n">
        <v>12.906370898</v>
      </c>
      <c r="R703" s="66" t="n">
        <v>50.8388456110001</v>
      </c>
      <c r="S703" s="66">
        <f>IF(AND(E703&gt;=2,E703&lt;=6,OR(F703=6,F703=7,F703=8),O703&lt;=500),1,0)</f>
        <v/>
      </c>
      <c r="T703" s="178">
        <f>IF(G703=1,Sources!$F$24,IF(G703=2,Sources!$F$25,IF(G703=3,Sources!$F$26,0)))</f>
        <v/>
      </c>
      <c r="U703" s="178">
        <f>T703</f>
        <v/>
      </c>
      <c r="V703" s="66" t="inlineStr">
        <is>
          <t>S01 / S04 / S05</t>
        </is>
      </c>
    </row>
    <row r="704" ht="15" customHeight="1" s="94">
      <c r="A704" s="66" t="inlineStr">
        <is>
          <t>U05459</t>
        </is>
      </c>
      <c r="B704" s="66" t="inlineStr">
        <is>
          <t>O1524</t>
        </is>
      </c>
      <c r="C704" s="66" t="n">
        <v>2022</v>
      </c>
      <c r="D704" s="66" t="n">
        <v>4</v>
      </c>
      <c r="E704" s="66" t="n">
        <v>6</v>
      </c>
      <c r="F704" s="66" t="n">
        <v>16</v>
      </c>
      <c r="G704" s="66" t="n">
        <v>3</v>
      </c>
      <c r="H704" s="66" t="n">
        <v>7</v>
      </c>
      <c r="I704" s="66" t="n">
        <v>0</v>
      </c>
      <c r="J704" s="66" t="n">
        <v>0</v>
      </c>
      <c r="K704" s="66" t="n">
        <v>1</v>
      </c>
      <c r="L704" s="66" t="n">
        <v>0</v>
      </c>
      <c r="M704" s="66" t="n">
        <v>0</v>
      </c>
      <c r="N704" s="66" t="n">
        <v>1</v>
      </c>
      <c r="O704" s="66" t="n">
        <v>191.4</v>
      </c>
      <c r="P704" s="66" t="n">
        <v>11.8</v>
      </c>
      <c r="Q704" s="66" t="n">
        <v>12.3925303290001</v>
      </c>
      <c r="R704" s="66" t="n">
        <v>51.3340217320001</v>
      </c>
      <c r="S704" s="66">
        <f>IF(AND(E704&gt;=2,E704&lt;=6,OR(F704=6,F704=7,F704=8),O704&lt;=500),1,0)</f>
        <v/>
      </c>
      <c r="T704" s="178">
        <f>IF(G704=1,Sources!$F$24,IF(G704=2,Sources!$F$25,IF(G704=3,Sources!$F$26,0)))</f>
        <v/>
      </c>
      <c r="U704" s="178">
        <f>T704</f>
        <v/>
      </c>
      <c r="V704" s="66" t="inlineStr">
        <is>
          <t>S01 / S04 / S05</t>
        </is>
      </c>
    </row>
    <row r="705" ht="15" customHeight="1" s="94">
      <c r="A705" s="66" t="inlineStr">
        <is>
          <t>U05461</t>
        </is>
      </c>
      <c r="B705" s="66" t="inlineStr">
        <is>
          <t>O0677</t>
        </is>
      </c>
      <c r="C705" s="66" t="n">
        <v>2022</v>
      </c>
      <c r="D705" s="66" t="n">
        <v>5</v>
      </c>
      <c r="E705" s="66" t="n">
        <v>6</v>
      </c>
      <c r="F705" s="66" t="n">
        <v>16</v>
      </c>
      <c r="G705" s="66" t="n">
        <v>3</v>
      </c>
      <c r="H705" s="66" t="n">
        <v>3</v>
      </c>
      <c r="I705" s="66" t="n">
        <v>0</v>
      </c>
      <c r="J705" s="66" t="n">
        <v>1</v>
      </c>
      <c r="K705" s="66" t="n">
        <v>1</v>
      </c>
      <c r="L705" s="66" t="n">
        <v>0</v>
      </c>
      <c r="M705" s="66" t="n">
        <v>0</v>
      </c>
      <c r="N705" s="66" t="n">
        <v>0</v>
      </c>
      <c r="O705" s="66" t="n">
        <v>467.3</v>
      </c>
      <c r="P705" s="66" t="n">
        <v>0.7</v>
      </c>
      <c r="Q705" s="66" t="n">
        <v>13.7180028930001</v>
      </c>
      <c r="R705" s="66" t="n">
        <v>51.038789421</v>
      </c>
      <c r="S705" s="66">
        <f>IF(AND(E705&gt;=2,E705&lt;=6,OR(F705=6,F705=7,F705=8),O705&lt;=500),1,0)</f>
        <v/>
      </c>
      <c r="T705" s="178">
        <f>IF(G705=1,Sources!$F$24,IF(G705=2,Sources!$F$25,IF(G705=3,Sources!$F$26,0)))</f>
        <v/>
      </c>
      <c r="U705" s="178">
        <f>T705</f>
        <v/>
      </c>
      <c r="V705" s="66" t="inlineStr">
        <is>
          <t>S01 / S04 / S05</t>
        </is>
      </c>
    </row>
    <row r="706" ht="15" customHeight="1" s="94">
      <c r="A706" s="66" t="inlineStr">
        <is>
          <t>U05466</t>
        </is>
      </c>
      <c r="B706" s="66" t="inlineStr">
        <is>
          <t>O0795</t>
        </is>
      </c>
      <c r="C706" s="66" t="n">
        <v>2022</v>
      </c>
      <c r="D706" s="66" t="n">
        <v>6</v>
      </c>
      <c r="E706" s="66" t="n">
        <v>4</v>
      </c>
      <c r="F706" s="66" t="n">
        <v>15</v>
      </c>
      <c r="G706" s="66" t="n">
        <v>3</v>
      </c>
      <c r="H706" s="66" t="n">
        <v>2</v>
      </c>
      <c r="I706" s="66" t="n">
        <v>0</v>
      </c>
      <c r="J706" s="66" t="n">
        <v>1</v>
      </c>
      <c r="K706" s="66" t="n">
        <v>1</v>
      </c>
      <c r="L706" s="66" t="n">
        <v>0</v>
      </c>
      <c r="M706" s="66" t="n">
        <v>0</v>
      </c>
      <c r="N706" s="66" t="n">
        <v>0</v>
      </c>
      <c r="O706" s="66" t="n">
        <v>189.5</v>
      </c>
      <c r="P706" s="66" t="n">
        <v>0.4</v>
      </c>
      <c r="Q706" s="66" t="n">
        <v>13.8549468050001</v>
      </c>
      <c r="R706" s="66" t="n">
        <v>51.0618463770001</v>
      </c>
      <c r="S706" s="66">
        <f>IF(AND(E706&gt;=2,E706&lt;=6,OR(F706=6,F706=7,F706=8),O706&lt;=500),1,0)</f>
        <v/>
      </c>
      <c r="T706" s="178">
        <f>IF(G706=1,Sources!$F$24,IF(G706=2,Sources!$F$25,IF(G706=3,Sources!$F$26,0)))</f>
        <v/>
      </c>
      <c r="U706" s="178">
        <f>T706</f>
        <v/>
      </c>
      <c r="V706" s="66" t="inlineStr">
        <is>
          <t>S01 / S04 / S05</t>
        </is>
      </c>
    </row>
    <row r="707" ht="15" customHeight="1" s="94">
      <c r="A707" s="66" t="inlineStr">
        <is>
          <t>U05470</t>
        </is>
      </c>
      <c r="B707" s="66" t="inlineStr">
        <is>
          <t>O0975</t>
        </is>
      </c>
      <c r="C707" s="66" t="n">
        <v>2022</v>
      </c>
      <c r="D707" s="66" t="n">
        <v>5</v>
      </c>
      <c r="E707" s="66" t="n">
        <v>5</v>
      </c>
      <c r="F707" s="66" t="n">
        <v>20</v>
      </c>
      <c r="G707" s="66" t="n">
        <v>2</v>
      </c>
      <c r="H707" s="66" t="n">
        <v>1</v>
      </c>
      <c r="I707" s="66" t="n">
        <v>0</v>
      </c>
      <c r="J707" s="66" t="n">
        <v>1</v>
      </c>
      <c r="K707" s="66" t="n">
        <v>0</v>
      </c>
      <c r="L707" s="66" t="n">
        <v>0</v>
      </c>
      <c r="M707" s="66" t="n">
        <v>0</v>
      </c>
      <c r="N707" s="66" t="n">
        <v>0</v>
      </c>
      <c r="O707" s="66" t="n">
        <v>254.7</v>
      </c>
      <c r="P707" s="66" t="n">
        <v>16.3</v>
      </c>
      <c r="Q707" s="66" t="n">
        <v>13.70645777</v>
      </c>
      <c r="R707" s="66" t="n">
        <v>51.0455302300001</v>
      </c>
      <c r="S707" s="66">
        <f>IF(AND(E707&gt;=2,E707&lt;=6,OR(F707=6,F707=7,F707=8),O707&lt;=500),1,0)</f>
        <v/>
      </c>
      <c r="T707" s="178">
        <f>IF(G707=1,Sources!$F$24,IF(G707=2,Sources!$F$25,IF(G707=3,Sources!$F$26,0)))</f>
        <v/>
      </c>
      <c r="U707" s="178">
        <f>T707</f>
        <v/>
      </c>
      <c r="V707" s="66" t="inlineStr">
        <is>
          <t>S01 / S04 / S05</t>
        </is>
      </c>
    </row>
    <row r="708" ht="15" customHeight="1" s="94">
      <c r="A708" s="66" t="inlineStr">
        <is>
          <t>U05493</t>
        </is>
      </c>
      <c r="B708" s="66" t="inlineStr">
        <is>
          <t>O0093</t>
        </is>
      </c>
      <c r="C708" s="66" t="n">
        <v>2022</v>
      </c>
      <c r="D708" s="66" t="n">
        <v>5</v>
      </c>
      <c r="E708" s="66" t="n">
        <v>3</v>
      </c>
      <c r="F708" s="66" t="n">
        <v>15</v>
      </c>
      <c r="G708" s="66" t="n">
        <v>3</v>
      </c>
      <c r="H708" s="66" t="n">
        <v>6</v>
      </c>
      <c r="I708" s="66" t="n">
        <v>0</v>
      </c>
      <c r="J708" s="66" t="n">
        <v>0</v>
      </c>
      <c r="K708" s="66" t="n">
        <v>1</v>
      </c>
      <c r="L708" s="66" t="n">
        <v>0</v>
      </c>
      <c r="M708" s="66" t="n">
        <v>0</v>
      </c>
      <c r="N708" s="66" t="n">
        <v>0</v>
      </c>
      <c r="O708" s="66" t="n">
        <v>211</v>
      </c>
      <c r="P708" s="66" t="n">
        <v>4.6</v>
      </c>
      <c r="Q708" s="66" t="n">
        <v>14.185133862</v>
      </c>
      <c r="R708" s="66" t="n">
        <v>51.1325960200001</v>
      </c>
      <c r="S708" s="66">
        <f>IF(AND(E708&gt;=2,E708&lt;=6,OR(F708=6,F708=7,F708=8),O708&lt;=500),1,0)</f>
        <v/>
      </c>
      <c r="T708" s="178">
        <f>IF(G708=1,Sources!$F$24,IF(G708=2,Sources!$F$25,IF(G708=3,Sources!$F$26,0)))</f>
        <v/>
      </c>
      <c r="U708" s="178">
        <f>T708</f>
        <v/>
      </c>
      <c r="V708" s="66" t="inlineStr">
        <is>
          <t>S01 / S04 / S05</t>
        </is>
      </c>
    </row>
    <row r="709" ht="15" customHeight="1" s="94">
      <c r="A709" s="66" t="inlineStr">
        <is>
          <t>U05495</t>
        </is>
      </c>
      <c r="B709" s="66" t="inlineStr">
        <is>
          <t>O1462</t>
        </is>
      </c>
      <c r="C709" s="66" t="n">
        <v>2022</v>
      </c>
      <c r="D709" s="66" t="n">
        <v>4</v>
      </c>
      <c r="E709" s="66" t="n">
        <v>3</v>
      </c>
      <c r="F709" s="66" t="n">
        <v>5</v>
      </c>
      <c r="G709" s="66" t="n">
        <v>1</v>
      </c>
      <c r="H709" s="66" t="n">
        <v>2</v>
      </c>
      <c r="I709" s="66" t="n">
        <v>0</v>
      </c>
      <c r="J709" s="66" t="n">
        <v>0</v>
      </c>
      <c r="K709" s="66" t="n">
        <v>1</v>
      </c>
      <c r="L709" s="66" t="n">
        <v>1</v>
      </c>
      <c r="M709" s="66" t="n">
        <v>0</v>
      </c>
      <c r="N709" s="66" t="n">
        <v>0</v>
      </c>
      <c r="O709" s="66" t="n">
        <v>187.7</v>
      </c>
      <c r="P709" s="66" t="n">
        <v>4.3</v>
      </c>
      <c r="Q709" s="66" t="n">
        <v>12.394848155</v>
      </c>
      <c r="R709" s="66" t="n">
        <v>51.3427466700001</v>
      </c>
      <c r="S709" s="66">
        <f>IF(AND(E709&gt;=2,E709&lt;=6,OR(F709=6,F709=7,F709=8),O709&lt;=500),1,0)</f>
        <v/>
      </c>
      <c r="T709" s="178">
        <f>IF(G709=1,Sources!$F$24,IF(G709=2,Sources!$F$25,IF(G709=3,Sources!$F$26,0)))</f>
        <v/>
      </c>
      <c r="U709" s="178">
        <f>T709</f>
        <v/>
      </c>
      <c r="V709" s="66" t="inlineStr">
        <is>
          <t>S01 / S04 / S05</t>
        </is>
      </c>
    </row>
    <row r="710" ht="15" customHeight="1" s="94">
      <c r="A710" s="66" t="inlineStr">
        <is>
          <t>U05511</t>
        </is>
      </c>
      <c r="B710" s="66" t="inlineStr">
        <is>
          <t>O1464</t>
        </is>
      </c>
      <c r="C710" s="66" t="n">
        <v>2022</v>
      </c>
      <c r="D710" s="66" t="n">
        <v>3</v>
      </c>
      <c r="E710" s="66" t="n">
        <v>3</v>
      </c>
      <c r="F710" s="66" t="n">
        <v>10</v>
      </c>
      <c r="G710" s="66" t="n">
        <v>3</v>
      </c>
      <c r="H710" s="66" t="n">
        <v>2</v>
      </c>
      <c r="I710" s="66" t="n">
        <v>0</v>
      </c>
      <c r="J710" s="66" t="n">
        <v>0</v>
      </c>
      <c r="K710" s="66" t="n">
        <v>1</v>
      </c>
      <c r="L710" s="66" t="n">
        <v>0</v>
      </c>
      <c r="M710" s="66" t="n">
        <v>0</v>
      </c>
      <c r="N710" s="66" t="n">
        <v>0</v>
      </c>
      <c r="O710" s="66" t="n">
        <v>428.2</v>
      </c>
      <c r="P710" s="66" t="n">
        <v>0.6</v>
      </c>
      <c r="Q710" s="66" t="n">
        <v>12.3899007970001</v>
      </c>
      <c r="R710" s="66" t="n">
        <v>51.3465613590001</v>
      </c>
      <c r="S710" s="66">
        <f>IF(AND(E710&gt;=2,E710&lt;=6,OR(F710=6,F710=7,F710=8),O710&lt;=500),1,0)</f>
        <v/>
      </c>
      <c r="T710" s="178">
        <f>IF(G710=1,Sources!$F$24,IF(G710=2,Sources!$F$25,IF(G710=3,Sources!$F$26,0)))</f>
        <v/>
      </c>
      <c r="U710" s="178">
        <f>T710</f>
        <v/>
      </c>
      <c r="V710" s="66" t="inlineStr">
        <is>
          <t>S01 / S04 / S05</t>
        </is>
      </c>
    </row>
    <row r="711" ht="15" customHeight="1" s="94">
      <c r="A711" s="66" t="inlineStr">
        <is>
          <t>U05522</t>
        </is>
      </c>
      <c r="B711" s="66" t="inlineStr">
        <is>
          <t>O1462</t>
        </is>
      </c>
      <c r="C711" s="66" t="n">
        <v>2022</v>
      </c>
      <c r="D711" s="66" t="n">
        <v>5</v>
      </c>
      <c r="E711" s="66" t="n">
        <v>4</v>
      </c>
      <c r="F711" s="66" t="n">
        <v>15</v>
      </c>
      <c r="G711" s="66" t="n">
        <v>3</v>
      </c>
      <c r="H711" s="66" t="n">
        <v>2</v>
      </c>
      <c r="I711" s="66" t="n">
        <v>0</v>
      </c>
      <c r="J711" s="66" t="n">
        <v>1</v>
      </c>
      <c r="K711" s="66" t="n">
        <v>1</v>
      </c>
      <c r="L711" s="66" t="n">
        <v>0</v>
      </c>
      <c r="M711" s="66" t="n">
        <v>0</v>
      </c>
      <c r="N711" s="66" t="n">
        <v>0</v>
      </c>
      <c r="O711" s="66" t="n">
        <v>186.7</v>
      </c>
      <c r="P711" s="66" t="n">
        <v>8.1</v>
      </c>
      <c r="Q711" s="66" t="n">
        <v>12.395023791</v>
      </c>
      <c r="R711" s="66" t="n">
        <v>51.3427365860001</v>
      </c>
      <c r="S711" s="66">
        <f>IF(AND(E711&gt;=2,E711&lt;=6,OR(F711=6,F711=7,F711=8),O711&lt;=500),1,0)</f>
        <v/>
      </c>
      <c r="T711" s="178">
        <f>IF(G711=1,Sources!$F$24,IF(G711=2,Sources!$F$25,IF(G711=3,Sources!$F$26,0)))</f>
        <v/>
      </c>
      <c r="U711" s="178">
        <f>T711</f>
        <v/>
      </c>
      <c r="V711" s="66" t="inlineStr">
        <is>
          <t>S01 / S04 / S05</t>
        </is>
      </c>
    </row>
    <row r="712" ht="15" customHeight="1" s="94">
      <c r="A712" s="66" t="inlineStr">
        <is>
          <t>U05523</t>
        </is>
      </c>
      <c r="B712" s="66" t="inlineStr">
        <is>
          <t>O0366</t>
        </is>
      </c>
      <c r="C712" s="66" t="n">
        <v>2022</v>
      </c>
      <c r="D712" s="66" t="n">
        <v>3</v>
      </c>
      <c r="E712" s="66" t="n">
        <v>3</v>
      </c>
      <c r="F712" s="66" t="n">
        <v>14</v>
      </c>
      <c r="G712" s="66" t="n">
        <v>3</v>
      </c>
      <c r="H712" s="66" t="n">
        <v>3</v>
      </c>
      <c r="I712" s="66" t="n">
        <v>0</v>
      </c>
      <c r="J712" s="66" t="n">
        <v>1</v>
      </c>
      <c r="K712" s="66" t="n">
        <v>1</v>
      </c>
      <c r="L712" s="66" t="n">
        <v>0</v>
      </c>
      <c r="M712" s="66" t="n">
        <v>0</v>
      </c>
      <c r="N712" s="66" t="n">
        <v>0</v>
      </c>
      <c r="O712" s="66" t="n">
        <v>414.9</v>
      </c>
      <c r="P712" s="66" t="n">
        <v>5.6</v>
      </c>
      <c r="Q712" s="66" t="n">
        <v>13.721367447</v>
      </c>
      <c r="R712" s="66" t="n">
        <v>51.041794268</v>
      </c>
      <c r="S712" s="66">
        <f>IF(AND(E712&gt;=2,E712&lt;=6,OR(F712=6,F712=7,F712=8),O712&lt;=500),1,0)</f>
        <v/>
      </c>
      <c r="T712" s="178">
        <f>IF(G712=1,Sources!$F$24,IF(G712=2,Sources!$F$25,IF(G712=3,Sources!$F$26,0)))</f>
        <v/>
      </c>
      <c r="U712" s="178">
        <f>T712</f>
        <v/>
      </c>
      <c r="V712" s="66" t="inlineStr">
        <is>
          <t>S01 / S04 / S05</t>
        </is>
      </c>
    </row>
    <row r="713" ht="15" customHeight="1" s="94">
      <c r="A713" s="66" t="inlineStr">
        <is>
          <t>U05526</t>
        </is>
      </c>
      <c r="B713" s="66" t="inlineStr">
        <is>
          <t>O0700</t>
        </is>
      </c>
      <c r="C713" s="66" t="n">
        <v>2022</v>
      </c>
      <c r="D713" s="66" t="n">
        <v>2</v>
      </c>
      <c r="E713" s="66" t="n">
        <v>5</v>
      </c>
      <c r="F713" s="66" t="n">
        <v>16</v>
      </c>
      <c r="G713" s="66" t="n">
        <v>3</v>
      </c>
      <c r="H713" s="66" t="n">
        <v>6</v>
      </c>
      <c r="I713" s="66" t="n">
        <v>0</v>
      </c>
      <c r="J713" s="66" t="n">
        <v>1</v>
      </c>
      <c r="K713" s="66" t="n">
        <v>1</v>
      </c>
      <c r="L713" s="66" t="n">
        <v>0</v>
      </c>
      <c r="M713" s="66" t="n">
        <v>0</v>
      </c>
      <c r="N713" s="66" t="n">
        <v>0</v>
      </c>
      <c r="O713" s="66" t="n">
        <v>56.5</v>
      </c>
      <c r="P713" s="66" t="n">
        <v>8.199999999999999</v>
      </c>
      <c r="Q713" s="66" t="n">
        <v>13.7221404210001</v>
      </c>
      <c r="R713" s="66" t="n">
        <v>51.054020693</v>
      </c>
      <c r="S713" s="66">
        <f>IF(AND(E713&gt;=2,E713&lt;=6,OR(F713=6,F713=7,F713=8),O713&lt;=500),1,0)</f>
        <v/>
      </c>
      <c r="T713" s="178">
        <f>IF(G713=1,Sources!$F$24,IF(G713=2,Sources!$F$25,IF(G713=3,Sources!$F$26,0)))</f>
        <v/>
      </c>
      <c r="U713" s="178">
        <f>T713</f>
        <v/>
      </c>
      <c r="V713" s="66" t="inlineStr">
        <is>
          <t>S01 / S04 / S05</t>
        </is>
      </c>
    </row>
    <row r="714" ht="15" customHeight="1" s="94">
      <c r="A714" s="66" t="inlineStr">
        <is>
          <t>U05540</t>
        </is>
      </c>
      <c r="B714" s="66" t="inlineStr">
        <is>
          <t>O1003</t>
        </is>
      </c>
      <c r="C714" s="66" t="n">
        <v>2022</v>
      </c>
      <c r="D714" s="66" t="n">
        <v>5</v>
      </c>
      <c r="E714" s="66" t="n">
        <v>4</v>
      </c>
      <c r="F714" s="66" t="n">
        <v>18</v>
      </c>
      <c r="G714" s="66" t="n">
        <v>3</v>
      </c>
      <c r="H714" s="66" t="n">
        <v>3</v>
      </c>
      <c r="I714" s="66" t="n">
        <v>0</v>
      </c>
      <c r="J714" s="66" t="n">
        <v>1</v>
      </c>
      <c r="K714" s="66" t="n">
        <v>1</v>
      </c>
      <c r="L714" s="66" t="n">
        <v>0</v>
      </c>
      <c r="M714" s="66" t="n">
        <v>0</v>
      </c>
      <c r="N714" s="66" t="n">
        <v>0</v>
      </c>
      <c r="O714" s="66" t="n">
        <v>430.6</v>
      </c>
      <c r="P714" s="66" t="n">
        <v>6.9</v>
      </c>
      <c r="Q714" s="66" t="n">
        <v>13.743512346</v>
      </c>
      <c r="R714" s="66" t="n">
        <v>51.0476617790001</v>
      </c>
      <c r="S714" s="66">
        <f>IF(AND(E714&gt;=2,E714&lt;=6,OR(F714=6,F714=7,F714=8),O714&lt;=500),1,0)</f>
        <v/>
      </c>
      <c r="T714" s="178">
        <f>IF(G714=1,Sources!$F$24,IF(G714=2,Sources!$F$25,IF(G714=3,Sources!$F$26,0)))</f>
        <v/>
      </c>
      <c r="U714" s="178">
        <f>T714</f>
        <v/>
      </c>
      <c r="V714" s="66" t="inlineStr">
        <is>
          <t>S01 / S04 / S05</t>
        </is>
      </c>
    </row>
    <row r="715" ht="15" customHeight="1" s="94">
      <c r="A715" s="66" t="inlineStr">
        <is>
          <t>U05546</t>
        </is>
      </c>
      <c r="B715" s="66" t="inlineStr">
        <is>
          <t>O0611</t>
        </is>
      </c>
      <c r="C715" s="66" t="n">
        <v>2022</v>
      </c>
      <c r="D715" s="66" t="n">
        <v>4</v>
      </c>
      <c r="E715" s="66" t="n">
        <v>4</v>
      </c>
      <c r="F715" s="66" t="n">
        <v>10</v>
      </c>
      <c r="G715" s="66" t="n">
        <v>3</v>
      </c>
      <c r="H715" s="66" t="n">
        <v>3</v>
      </c>
      <c r="I715" s="66" t="n">
        <v>0</v>
      </c>
      <c r="J715" s="66" t="n">
        <v>1</v>
      </c>
      <c r="K715" s="66" t="n">
        <v>1</v>
      </c>
      <c r="L715" s="66" t="n">
        <v>0</v>
      </c>
      <c r="M715" s="66" t="n">
        <v>0</v>
      </c>
      <c r="N715" s="66" t="n">
        <v>0</v>
      </c>
      <c r="O715" s="66" t="n">
        <v>28.2</v>
      </c>
      <c r="P715" s="66" t="n">
        <v>4</v>
      </c>
      <c r="Q715" s="66" t="n">
        <v>13.742003905</v>
      </c>
      <c r="R715" s="66" t="n">
        <v>51.0646767280001</v>
      </c>
      <c r="S715" s="66">
        <f>IF(AND(E715&gt;=2,E715&lt;=6,OR(F715=6,F715=7,F715=8),O715&lt;=500),1,0)</f>
        <v/>
      </c>
      <c r="T715" s="178">
        <f>IF(G715=1,Sources!$F$24,IF(G715=2,Sources!$F$25,IF(G715=3,Sources!$F$26,0)))</f>
        <v/>
      </c>
      <c r="U715" s="178">
        <f>T715</f>
        <v/>
      </c>
      <c r="V715" s="66" t="inlineStr">
        <is>
          <t>S01 / S04 / S05</t>
        </is>
      </c>
    </row>
    <row r="716" ht="15" customHeight="1" s="94">
      <c r="A716" s="66" t="inlineStr">
        <is>
          <t>U05561</t>
        </is>
      </c>
      <c r="B716" s="66" t="inlineStr">
        <is>
          <t>O0219</t>
        </is>
      </c>
      <c r="C716" s="66" t="n">
        <v>2022</v>
      </c>
      <c r="D716" s="66" t="n">
        <v>5</v>
      </c>
      <c r="E716" s="66" t="n">
        <v>4</v>
      </c>
      <c r="F716" s="66" t="n">
        <v>7</v>
      </c>
      <c r="G716" s="66" t="n">
        <v>3</v>
      </c>
      <c r="H716" s="66" t="n">
        <v>4</v>
      </c>
      <c r="I716" s="66" t="n">
        <v>1</v>
      </c>
      <c r="J716" s="66" t="n">
        <v>0</v>
      </c>
      <c r="K716" s="66" t="n">
        <v>0</v>
      </c>
      <c r="L716" s="66" t="n">
        <v>0</v>
      </c>
      <c r="M716" s="66" t="n">
        <v>0</v>
      </c>
      <c r="N716" s="66" t="n">
        <v>1</v>
      </c>
      <c r="O716" s="66" t="n">
        <v>128.7</v>
      </c>
      <c r="P716" s="66" t="n">
        <v>0</v>
      </c>
      <c r="Q716" s="66" t="n">
        <v>12.9222003730001</v>
      </c>
      <c r="R716" s="66" t="n">
        <v>50.8310086870001</v>
      </c>
      <c r="S716" s="66">
        <f>IF(AND(E716&gt;=2,E716&lt;=6,OR(F716=6,F716=7,F716=8),O716&lt;=500),1,0)</f>
        <v/>
      </c>
      <c r="T716" s="178">
        <f>IF(G716=1,Sources!$F$24,IF(G716=2,Sources!$F$25,IF(G716=3,Sources!$F$26,0)))</f>
        <v/>
      </c>
      <c r="U716" s="178">
        <f>T716</f>
        <v/>
      </c>
      <c r="V716" s="66" t="inlineStr">
        <is>
          <t>S01 / S04 / S05</t>
        </is>
      </c>
    </row>
    <row r="717" ht="15" customHeight="1" s="94">
      <c r="A717" s="66" t="inlineStr">
        <is>
          <t>U05565</t>
        </is>
      </c>
      <c r="B717" s="66" t="inlineStr">
        <is>
          <t>O0781</t>
        </is>
      </c>
      <c r="C717" s="66" t="n">
        <v>2022</v>
      </c>
      <c r="D717" s="66" t="n">
        <v>5</v>
      </c>
      <c r="E717" s="66" t="n">
        <v>4</v>
      </c>
      <c r="F717" s="66" t="n">
        <v>5</v>
      </c>
      <c r="G717" s="66" t="n">
        <v>3</v>
      </c>
      <c r="H717" s="66" t="n">
        <v>2</v>
      </c>
      <c r="I717" s="66" t="n">
        <v>0</v>
      </c>
      <c r="J717" s="66" t="n">
        <v>1</v>
      </c>
      <c r="K717" s="66" t="n">
        <v>0</v>
      </c>
      <c r="L717" s="66" t="n">
        <v>1</v>
      </c>
      <c r="M717" s="66" t="n">
        <v>0</v>
      </c>
      <c r="N717" s="66" t="n">
        <v>0</v>
      </c>
      <c r="O717" s="66" t="n">
        <v>102.7</v>
      </c>
      <c r="P717" s="66" t="n">
        <v>0.7</v>
      </c>
      <c r="Q717" s="66" t="n">
        <v>13.7555320170001</v>
      </c>
      <c r="R717" s="66" t="n">
        <v>51.076638309</v>
      </c>
      <c r="S717" s="66">
        <f>IF(AND(E717&gt;=2,E717&lt;=6,OR(F717=6,F717=7,F717=8),O717&lt;=500),1,0)</f>
        <v/>
      </c>
      <c r="T717" s="178">
        <f>IF(G717=1,Sources!$F$24,IF(G717=2,Sources!$F$25,IF(G717=3,Sources!$F$26,0)))</f>
        <v/>
      </c>
      <c r="U717" s="178">
        <f>T717</f>
        <v/>
      </c>
      <c r="V717" s="66" t="inlineStr">
        <is>
          <t>S01 / S04 / S05</t>
        </is>
      </c>
    </row>
    <row r="718" ht="15" customHeight="1" s="94">
      <c r="A718" s="66" t="inlineStr">
        <is>
          <t>U05572</t>
        </is>
      </c>
      <c r="B718" s="66" t="inlineStr">
        <is>
          <t>O1462</t>
        </is>
      </c>
      <c r="C718" s="66" t="n">
        <v>2022</v>
      </c>
      <c r="D718" s="66" t="n">
        <v>5</v>
      </c>
      <c r="E718" s="66" t="n">
        <v>5</v>
      </c>
      <c r="F718" s="66" t="n">
        <v>17</v>
      </c>
      <c r="G718" s="66" t="n">
        <v>3</v>
      </c>
      <c r="H718" s="66" t="n">
        <v>2</v>
      </c>
      <c r="I718" s="66" t="n">
        <v>0</v>
      </c>
      <c r="J718" s="66" t="n">
        <v>1</v>
      </c>
      <c r="K718" s="66" t="n">
        <v>1</v>
      </c>
      <c r="L718" s="66" t="n">
        <v>0</v>
      </c>
      <c r="M718" s="66" t="n">
        <v>0</v>
      </c>
      <c r="N718" s="66" t="n">
        <v>0</v>
      </c>
      <c r="O718" s="66" t="n">
        <v>186.7</v>
      </c>
      <c r="P718" s="66" t="n">
        <v>8.1</v>
      </c>
      <c r="Q718" s="66" t="n">
        <v>12.395023791</v>
      </c>
      <c r="R718" s="66" t="n">
        <v>51.3427365860001</v>
      </c>
      <c r="S718" s="66">
        <f>IF(AND(E718&gt;=2,E718&lt;=6,OR(F718=6,F718=7,F718=8),O718&lt;=500),1,0)</f>
        <v/>
      </c>
      <c r="T718" s="178">
        <f>IF(G718=1,Sources!$F$24,IF(G718=2,Sources!$F$25,IF(G718=3,Sources!$F$26,0)))</f>
        <v/>
      </c>
      <c r="U718" s="178">
        <f>T718</f>
        <v/>
      </c>
      <c r="V718" s="66" t="inlineStr">
        <is>
          <t>S01 / S04 / S05</t>
        </is>
      </c>
    </row>
    <row r="719" ht="15" customHeight="1" s="94">
      <c r="A719" s="66" t="inlineStr">
        <is>
          <t>U05573</t>
        </is>
      </c>
      <c r="B719" s="66" t="inlineStr">
        <is>
          <t>O1525</t>
        </is>
      </c>
      <c r="C719" s="66" t="n">
        <v>2022</v>
      </c>
      <c r="D719" s="66" t="n">
        <v>4</v>
      </c>
      <c r="E719" s="66" t="n">
        <v>5</v>
      </c>
      <c r="F719" s="66" t="n">
        <v>8</v>
      </c>
      <c r="G719" s="66" t="n">
        <v>3</v>
      </c>
      <c r="H719" s="66" t="n">
        <v>6</v>
      </c>
      <c r="I719" s="66" t="n">
        <v>0</v>
      </c>
      <c r="J719" s="66" t="n">
        <v>1</v>
      </c>
      <c r="K719" s="66" t="n">
        <v>0</v>
      </c>
      <c r="L719" s="66" t="n">
        <v>0</v>
      </c>
      <c r="M719" s="66" t="n">
        <v>0</v>
      </c>
      <c r="N719" s="66" t="n">
        <v>0</v>
      </c>
      <c r="O719" s="66" t="n">
        <v>170.8</v>
      </c>
      <c r="P719" s="66" t="n">
        <v>12</v>
      </c>
      <c r="Q719" s="66" t="n">
        <v>12.392803562</v>
      </c>
      <c r="R719" s="66" t="n">
        <v>51.334371479</v>
      </c>
      <c r="S719" s="66">
        <f>IF(AND(E719&gt;=2,E719&lt;=6,OR(F719=6,F719=7,F719=8),O719&lt;=500),1,0)</f>
        <v/>
      </c>
      <c r="T719" s="178">
        <f>IF(G719=1,Sources!$F$24,IF(G719=2,Sources!$F$25,IF(G719=3,Sources!$F$26,0)))</f>
        <v/>
      </c>
      <c r="U719" s="178">
        <f>T719</f>
        <v/>
      </c>
      <c r="V719" s="66" t="inlineStr">
        <is>
          <t>S01 / S04 / S05</t>
        </is>
      </c>
    </row>
    <row r="720" ht="15" customHeight="1" s="94">
      <c r="A720" s="66" t="inlineStr">
        <is>
          <t>U05577</t>
        </is>
      </c>
      <c r="B720" s="66" t="inlineStr">
        <is>
          <t>O0760</t>
        </is>
      </c>
      <c r="C720" s="66" t="n">
        <v>2022</v>
      </c>
      <c r="D720" s="66" t="n">
        <v>5</v>
      </c>
      <c r="E720" s="66" t="n">
        <v>1</v>
      </c>
      <c r="F720" s="66" t="n">
        <v>0</v>
      </c>
      <c r="G720" s="66" t="n">
        <v>3</v>
      </c>
      <c r="H720" s="66" t="n">
        <v>1</v>
      </c>
      <c r="I720" s="66" t="n">
        <v>0</v>
      </c>
      <c r="J720" s="66" t="n">
        <v>1</v>
      </c>
      <c r="K720" s="66" t="n">
        <v>0</v>
      </c>
      <c r="L720" s="66" t="n">
        <v>0</v>
      </c>
      <c r="M720" s="66" t="n">
        <v>0</v>
      </c>
      <c r="N720" s="66" t="n">
        <v>0</v>
      </c>
      <c r="O720" s="66" t="n">
        <v>423.5</v>
      </c>
      <c r="P720" s="66" t="n">
        <v>22.3</v>
      </c>
      <c r="Q720" s="66" t="n">
        <v>13.799740188</v>
      </c>
      <c r="R720" s="66" t="n">
        <v>50.9985526460001</v>
      </c>
      <c r="S720" s="66">
        <f>IF(AND(E720&gt;=2,E720&lt;=6,OR(F720=6,F720=7,F720=8),O720&lt;=500),1,0)</f>
        <v/>
      </c>
      <c r="T720" s="178">
        <f>IF(G720=1,Sources!$F$24,IF(G720=2,Sources!$F$25,IF(G720=3,Sources!$F$26,0)))</f>
        <v/>
      </c>
      <c r="U720" s="178">
        <f>T720</f>
        <v/>
      </c>
      <c r="V720" s="66" t="inlineStr">
        <is>
          <t>S01 / S04 / S05</t>
        </is>
      </c>
    </row>
    <row r="721" ht="15" customHeight="1" s="94">
      <c r="A721" s="66" t="inlineStr">
        <is>
          <t>U05583</t>
        </is>
      </c>
      <c r="B721" s="66" t="inlineStr">
        <is>
          <t>O1923</t>
        </is>
      </c>
      <c r="C721" s="66" t="n">
        <v>2022</v>
      </c>
      <c r="D721" s="66" t="n">
        <v>3</v>
      </c>
      <c r="E721" s="66" t="n">
        <v>2</v>
      </c>
      <c r="F721" s="66" t="n">
        <v>11</v>
      </c>
      <c r="G721" s="66" t="n">
        <v>3</v>
      </c>
      <c r="H721" s="66" t="n">
        <v>6</v>
      </c>
      <c r="I721" s="66" t="n">
        <v>0</v>
      </c>
      <c r="J721" s="66" t="n">
        <v>0</v>
      </c>
      <c r="K721" s="66" t="n">
        <v>1</v>
      </c>
      <c r="L721" s="66" t="n">
        <v>0</v>
      </c>
      <c r="M721" s="66" t="n">
        <v>0</v>
      </c>
      <c r="N721" s="66" t="n">
        <v>0</v>
      </c>
      <c r="O721" s="66" t="n">
        <v>199</v>
      </c>
      <c r="P721" s="66" t="n">
        <v>24.9</v>
      </c>
      <c r="Q721" s="66" t="n">
        <v>12.8771333670001</v>
      </c>
      <c r="R721" s="66" t="n">
        <v>50.776516719</v>
      </c>
      <c r="S721" s="66">
        <f>IF(AND(E721&gt;=2,E721&lt;=6,OR(F721=6,F721=7,F721=8),O721&lt;=500),1,0)</f>
        <v/>
      </c>
      <c r="T721" s="178">
        <f>IF(G721=1,Sources!$F$24,IF(G721=2,Sources!$F$25,IF(G721=3,Sources!$F$26,0)))</f>
        <v/>
      </c>
      <c r="U721" s="178">
        <f>T721</f>
        <v/>
      </c>
      <c r="V721" s="66" t="inlineStr">
        <is>
          <t>S01 / S04 / S05</t>
        </is>
      </c>
    </row>
    <row r="722" ht="15" customHeight="1" s="94">
      <c r="A722" s="66" t="inlineStr">
        <is>
          <t>U05584</t>
        </is>
      </c>
      <c r="B722" s="66" t="inlineStr">
        <is>
          <t>O0781</t>
        </is>
      </c>
      <c r="C722" s="66" t="n">
        <v>2022</v>
      </c>
      <c r="D722" s="66" t="n">
        <v>5</v>
      </c>
      <c r="E722" s="66" t="n">
        <v>4</v>
      </c>
      <c r="F722" s="66" t="n">
        <v>14</v>
      </c>
      <c r="G722" s="66" t="n">
        <v>3</v>
      </c>
      <c r="H722" s="66" t="n">
        <v>4</v>
      </c>
      <c r="I722" s="66" t="n">
        <v>1</v>
      </c>
      <c r="J722" s="66" t="n">
        <v>0</v>
      </c>
      <c r="K722" s="66" t="n">
        <v>1</v>
      </c>
      <c r="L722" s="66" t="n">
        <v>0</v>
      </c>
      <c r="M722" s="66" t="n">
        <v>0</v>
      </c>
      <c r="N722" s="66" t="n">
        <v>0</v>
      </c>
      <c r="O722" s="66" t="n">
        <v>100.4</v>
      </c>
      <c r="P722" s="66" t="n">
        <v>4.2</v>
      </c>
      <c r="Q722" s="66" t="n">
        <v>13.755560889</v>
      </c>
      <c r="R722" s="66" t="n">
        <v>51.076664474</v>
      </c>
      <c r="S722" s="66">
        <f>IF(AND(E722&gt;=2,E722&lt;=6,OR(F722=6,F722=7,F722=8),O722&lt;=500),1,0)</f>
        <v/>
      </c>
      <c r="T722" s="178">
        <f>IF(G722=1,Sources!$F$24,IF(G722=2,Sources!$F$25,IF(G722=3,Sources!$F$26,0)))</f>
        <v/>
      </c>
      <c r="U722" s="178">
        <f>T722</f>
        <v/>
      </c>
      <c r="V722" s="66" t="inlineStr">
        <is>
          <t>S01 / S04 / S05</t>
        </is>
      </c>
    </row>
    <row r="723" ht="15" customHeight="1" s="94">
      <c r="A723" s="66" t="inlineStr">
        <is>
          <t>U05588</t>
        </is>
      </c>
      <c r="B723" s="66" t="inlineStr">
        <is>
          <t>O0549</t>
        </is>
      </c>
      <c r="C723" s="66" t="n">
        <v>2022</v>
      </c>
      <c r="D723" s="66" t="n">
        <v>3</v>
      </c>
      <c r="E723" s="66" t="n">
        <v>5</v>
      </c>
      <c r="F723" s="66" t="n">
        <v>18</v>
      </c>
      <c r="G723" s="66" t="n">
        <v>2</v>
      </c>
      <c r="H723" s="66" t="n">
        <v>3</v>
      </c>
      <c r="I723" s="66" t="n">
        <v>0</v>
      </c>
      <c r="J723" s="66" t="n">
        <v>1</v>
      </c>
      <c r="K723" s="66" t="n">
        <v>0</v>
      </c>
      <c r="L723" s="66" t="n">
        <v>0</v>
      </c>
      <c r="M723" s="66" t="n">
        <v>0</v>
      </c>
      <c r="N723" s="66" t="n">
        <v>0</v>
      </c>
      <c r="O723" s="66" t="n">
        <v>325.8</v>
      </c>
      <c r="P723" s="66" t="n">
        <v>0.9</v>
      </c>
      <c r="Q723" s="66" t="n">
        <v>13.7248669700001</v>
      </c>
      <c r="R723" s="66" t="n">
        <v>51.0731683340001</v>
      </c>
      <c r="S723" s="66">
        <f>IF(AND(E723&gt;=2,E723&lt;=6,OR(F723=6,F723=7,F723=8),O723&lt;=500),1,0)</f>
        <v/>
      </c>
      <c r="T723" s="178">
        <f>IF(G723=1,Sources!$F$24,IF(G723=2,Sources!$F$25,IF(G723=3,Sources!$F$26,0)))</f>
        <v/>
      </c>
      <c r="U723" s="178">
        <f>T723</f>
        <v/>
      </c>
      <c r="V723" s="66" t="inlineStr">
        <is>
          <t>S01 / S04 / S05</t>
        </is>
      </c>
    </row>
    <row r="724" ht="15" customHeight="1" s="94">
      <c r="A724" s="66" t="inlineStr">
        <is>
          <t>U05598</t>
        </is>
      </c>
      <c r="B724" s="66" t="inlineStr">
        <is>
          <t>O0608</t>
        </is>
      </c>
      <c r="C724" s="66" t="n">
        <v>2022</v>
      </c>
      <c r="D724" s="66" t="n">
        <v>5</v>
      </c>
      <c r="E724" s="66" t="n">
        <v>6</v>
      </c>
      <c r="F724" s="66" t="n">
        <v>9</v>
      </c>
      <c r="G724" s="66" t="n">
        <v>3</v>
      </c>
      <c r="H724" s="66" t="n">
        <v>6</v>
      </c>
      <c r="I724" s="66" t="n">
        <v>0</v>
      </c>
      <c r="J724" s="66" t="n">
        <v>0</v>
      </c>
      <c r="K724" s="66" t="n">
        <v>1</v>
      </c>
      <c r="L724" s="66" t="n">
        <v>0</v>
      </c>
      <c r="M724" s="66" t="n">
        <v>0</v>
      </c>
      <c r="N724" s="66" t="n">
        <v>1</v>
      </c>
      <c r="O724" s="66" t="n">
        <v>101</v>
      </c>
      <c r="P724" s="66" t="n">
        <v>22.8</v>
      </c>
      <c r="Q724" s="66" t="n">
        <v>13.7403706970001</v>
      </c>
      <c r="R724" s="66" t="n">
        <v>51.0647098850001</v>
      </c>
      <c r="S724" s="66">
        <f>IF(AND(E724&gt;=2,E724&lt;=6,OR(F724=6,F724=7,F724=8),O724&lt;=500),1,0)</f>
        <v/>
      </c>
      <c r="T724" s="178">
        <f>IF(G724=1,Sources!$F$24,IF(G724=2,Sources!$F$25,IF(G724=3,Sources!$F$26,0)))</f>
        <v/>
      </c>
      <c r="U724" s="178">
        <f>T724</f>
        <v/>
      </c>
      <c r="V724" s="66" t="inlineStr">
        <is>
          <t>S01 / S04 / S05</t>
        </is>
      </c>
    </row>
    <row r="725" ht="15" customHeight="1" s="94">
      <c r="A725" s="66" t="inlineStr">
        <is>
          <t>U05604</t>
        </is>
      </c>
      <c r="B725" s="66" t="inlineStr">
        <is>
          <t>O0700</t>
        </is>
      </c>
      <c r="C725" s="66" t="n">
        <v>2022</v>
      </c>
      <c r="D725" s="66" t="n">
        <v>6</v>
      </c>
      <c r="E725" s="66" t="n">
        <v>5</v>
      </c>
      <c r="F725" s="66" t="n">
        <v>13</v>
      </c>
      <c r="G725" s="66" t="n">
        <v>3</v>
      </c>
      <c r="H725" s="66" t="n">
        <v>6</v>
      </c>
      <c r="I725" s="66" t="n">
        <v>0</v>
      </c>
      <c r="J725" s="66" t="n">
        <v>0</v>
      </c>
      <c r="K725" s="66" t="n">
        <v>1</v>
      </c>
      <c r="L725" s="66" t="n">
        <v>0</v>
      </c>
      <c r="M725" s="66" t="n">
        <v>0</v>
      </c>
      <c r="N725" s="66" t="n">
        <v>0</v>
      </c>
      <c r="O725" s="66" t="n">
        <v>49</v>
      </c>
      <c r="P725" s="66" t="n">
        <v>0.1</v>
      </c>
      <c r="Q725" s="66" t="n">
        <v>13.722199328</v>
      </c>
      <c r="R725" s="66" t="n">
        <v>51.0540840420001</v>
      </c>
      <c r="S725" s="66">
        <f>IF(AND(E725&gt;=2,E725&lt;=6,OR(F725=6,F725=7,F725=8),O725&lt;=500),1,0)</f>
        <v/>
      </c>
      <c r="T725" s="178">
        <f>IF(G725=1,Sources!$F$24,IF(G725=2,Sources!$F$25,IF(G725=3,Sources!$F$26,0)))</f>
        <v/>
      </c>
      <c r="U725" s="178">
        <f>T725</f>
        <v/>
      </c>
      <c r="V725" s="66" t="inlineStr">
        <is>
          <t>S01 / S04 / S05</t>
        </is>
      </c>
    </row>
    <row r="726" ht="15" customHeight="1" s="94">
      <c r="A726" s="66" t="inlineStr">
        <is>
          <t>U05608</t>
        </is>
      </c>
      <c r="B726" s="66" t="inlineStr">
        <is>
          <t>O1462</t>
        </is>
      </c>
      <c r="C726" s="66" t="n">
        <v>2022</v>
      </c>
      <c r="D726" s="66" t="n">
        <v>5</v>
      </c>
      <c r="E726" s="66" t="n">
        <v>5</v>
      </c>
      <c r="F726" s="66" t="n">
        <v>20</v>
      </c>
      <c r="G726" s="66" t="n">
        <v>3</v>
      </c>
      <c r="H726" s="66" t="n">
        <v>3</v>
      </c>
      <c r="I726" s="66" t="n">
        <v>0</v>
      </c>
      <c r="J726" s="66" t="n">
        <v>0</v>
      </c>
      <c r="K726" s="66" t="n">
        <v>1</v>
      </c>
      <c r="L726" s="66" t="n">
        <v>1</v>
      </c>
      <c r="M726" s="66" t="n">
        <v>0</v>
      </c>
      <c r="N726" s="66" t="n">
        <v>0</v>
      </c>
      <c r="O726" s="66" t="n">
        <v>185.5</v>
      </c>
      <c r="P726" s="66" t="n">
        <v>5.5</v>
      </c>
      <c r="Q726" s="66" t="n">
        <v>12.3948433370001</v>
      </c>
      <c r="R726" s="66" t="n">
        <v>51.3427677350001</v>
      </c>
      <c r="S726" s="66">
        <f>IF(AND(E726&gt;=2,E726&lt;=6,OR(F726=6,F726=7,F726=8),O726&lt;=500),1,0)</f>
        <v/>
      </c>
      <c r="T726" s="178">
        <f>IF(G726=1,Sources!$F$24,IF(G726=2,Sources!$F$25,IF(G726=3,Sources!$F$26,0)))</f>
        <v/>
      </c>
      <c r="U726" s="178">
        <f>T726</f>
        <v/>
      </c>
      <c r="V726" s="66" t="inlineStr">
        <is>
          <t>S01 / S04 / S05</t>
        </is>
      </c>
    </row>
    <row r="727" ht="15" customHeight="1" s="94">
      <c r="A727" s="66" t="inlineStr">
        <is>
          <t>U05613</t>
        </is>
      </c>
      <c r="B727" s="66" t="inlineStr">
        <is>
          <t>O0932</t>
        </is>
      </c>
      <c r="C727" s="66" t="n">
        <v>2022</v>
      </c>
      <c r="D727" s="66" t="n">
        <v>4</v>
      </c>
      <c r="E727" s="66" t="n">
        <v>6</v>
      </c>
      <c r="F727" s="66" t="n">
        <v>7</v>
      </c>
      <c r="G727" s="66" t="n">
        <v>3</v>
      </c>
      <c r="H727" s="66" t="n">
        <v>3</v>
      </c>
      <c r="I727" s="66" t="n">
        <v>0</v>
      </c>
      <c r="J727" s="66" t="n">
        <v>1</v>
      </c>
      <c r="K727" s="66" t="n">
        <v>1</v>
      </c>
      <c r="L727" s="66" t="n">
        <v>0</v>
      </c>
      <c r="M727" s="66" t="n">
        <v>0</v>
      </c>
      <c r="N727" s="66" t="n">
        <v>0</v>
      </c>
      <c r="O727" s="66" t="n">
        <v>294.4</v>
      </c>
      <c r="P727" s="66" t="n">
        <v>0.8</v>
      </c>
      <c r="Q727" s="66" t="n">
        <v>13.768269828</v>
      </c>
      <c r="R727" s="66" t="n">
        <v>51.015706026</v>
      </c>
      <c r="S727" s="66">
        <f>IF(AND(E727&gt;=2,E727&lt;=6,OR(F727=6,F727=7,F727=8),O727&lt;=500),1,0)</f>
        <v/>
      </c>
      <c r="T727" s="178">
        <f>IF(G727=1,Sources!$F$24,IF(G727=2,Sources!$F$25,IF(G727=3,Sources!$F$26,0)))</f>
        <v/>
      </c>
      <c r="U727" s="178">
        <f>T727</f>
        <v/>
      </c>
      <c r="V727" s="66" t="inlineStr">
        <is>
          <t>S01 / S04 / S05</t>
        </is>
      </c>
    </row>
    <row r="728" ht="15" customHeight="1" s="94">
      <c r="A728" s="66" t="inlineStr">
        <is>
          <t>U05628</t>
        </is>
      </c>
      <c r="B728" s="66" t="inlineStr">
        <is>
          <t>O0605</t>
        </is>
      </c>
      <c r="C728" s="66" t="n">
        <v>2022</v>
      </c>
      <c r="D728" s="66" t="n">
        <v>4</v>
      </c>
      <c r="E728" s="66" t="n">
        <v>6</v>
      </c>
      <c r="F728" s="66" t="n">
        <v>10</v>
      </c>
      <c r="G728" s="66" t="n">
        <v>3</v>
      </c>
      <c r="H728" s="66" t="n">
        <v>6</v>
      </c>
      <c r="I728" s="66" t="n">
        <v>0</v>
      </c>
      <c r="J728" s="66" t="n">
        <v>0</v>
      </c>
      <c r="K728" s="66" t="n">
        <v>1</v>
      </c>
      <c r="L728" s="66" t="n">
        <v>1</v>
      </c>
      <c r="M728" s="66" t="n">
        <v>0</v>
      </c>
      <c r="N728" s="66" t="n">
        <v>0</v>
      </c>
      <c r="O728" s="66" t="n">
        <v>381.5</v>
      </c>
      <c r="P728" s="66" t="n">
        <v>4.2</v>
      </c>
      <c r="Q728" s="66" t="n">
        <v>13.7364126520001</v>
      </c>
      <c r="R728" s="66" t="n">
        <v>51.0638304290001</v>
      </c>
      <c r="S728" s="66">
        <f>IF(AND(E728&gt;=2,E728&lt;=6,OR(F728=6,F728=7,F728=8),O728&lt;=500),1,0)</f>
        <v/>
      </c>
      <c r="T728" s="178">
        <f>IF(G728=1,Sources!$F$24,IF(G728=2,Sources!$F$25,IF(G728=3,Sources!$F$26,0)))</f>
        <v/>
      </c>
      <c r="U728" s="178">
        <f>T728</f>
        <v/>
      </c>
      <c r="V728" s="66" t="inlineStr">
        <is>
          <t>S01 / S04 / S05</t>
        </is>
      </c>
    </row>
    <row r="729" ht="15" customHeight="1" s="94">
      <c r="A729" s="66" t="inlineStr">
        <is>
          <t>U05631</t>
        </is>
      </c>
      <c r="B729" s="66" t="inlineStr">
        <is>
          <t>O0206</t>
        </is>
      </c>
      <c r="C729" s="66" t="n">
        <v>2022</v>
      </c>
      <c r="D729" s="66" t="n">
        <v>5</v>
      </c>
      <c r="E729" s="66" t="n">
        <v>5</v>
      </c>
      <c r="F729" s="66" t="n">
        <v>4</v>
      </c>
      <c r="G729" s="66" t="n">
        <v>3</v>
      </c>
      <c r="H729" s="66" t="n">
        <v>3</v>
      </c>
      <c r="I729" s="66" t="n">
        <v>0</v>
      </c>
      <c r="J729" s="66" t="n">
        <v>1</v>
      </c>
      <c r="K729" s="66" t="n">
        <v>1</v>
      </c>
      <c r="L729" s="66" t="n">
        <v>0</v>
      </c>
      <c r="M729" s="66" t="n">
        <v>0</v>
      </c>
      <c r="N729" s="66" t="n">
        <v>0</v>
      </c>
      <c r="O729" s="66" t="n">
        <v>442.1</v>
      </c>
      <c r="P729" s="66" t="n">
        <v>2.1</v>
      </c>
      <c r="Q729" s="66" t="n">
        <v>12.941608091</v>
      </c>
      <c r="R729" s="66" t="n">
        <v>50.819941172</v>
      </c>
      <c r="S729" s="66">
        <f>IF(AND(E729&gt;=2,E729&lt;=6,OR(F729=6,F729=7,F729=8),O729&lt;=500),1,0)</f>
        <v/>
      </c>
      <c r="T729" s="178">
        <f>IF(G729=1,Sources!$F$24,IF(G729=2,Sources!$F$25,IF(G729=3,Sources!$F$26,0)))</f>
        <v/>
      </c>
      <c r="U729" s="178">
        <f>T729</f>
        <v/>
      </c>
      <c r="V729" s="66" t="inlineStr">
        <is>
          <t>S01 / S04 / S05</t>
        </is>
      </c>
    </row>
    <row r="730" ht="15" customHeight="1" s="94">
      <c r="A730" s="66" t="inlineStr">
        <is>
          <t>U05637</t>
        </is>
      </c>
      <c r="B730" s="66" t="inlineStr">
        <is>
          <t>O2144</t>
        </is>
      </c>
      <c r="C730" s="66" t="n">
        <v>2022</v>
      </c>
      <c r="D730" s="66" t="n">
        <v>5</v>
      </c>
      <c r="E730" s="66" t="n">
        <v>5</v>
      </c>
      <c r="F730" s="66" t="n">
        <v>7</v>
      </c>
      <c r="G730" s="66" t="n">
        <v>3</v>
      </c>
      <c r="H730" s="66" t="n">
        <v>3</v>
      </c>
      <c r="I730" s="66" t="n">
        <v>0</v>
      </c>
      <c r="J730" s="66" t="n">
        <v>1</v>
      </c>
      <c r="K730" s="66" t="n">
        <v>1</v>
      </c>
      <c r="L730" s="66" t="n">
        <v>0</v>
      </c>
      <c r="M730" s="66" t="n">
        <v>0</v>
      </c>
      <c r="N730" s="66" t="n">
        <v>0</v>
      </c>
      <c r="O730" s="66" t="n">
        <v>435.8</v>
      </c>
      <c r="P730" s="66" t="n">
        <v>0</v>
      </c>
      <c r="Q730" s="66" t="n">
        <v>12.4940886800001</v>
      </c>
      <c r="R730" s="66" t="n">
        <v>51.3824333750001</v>
      </c>
      <c r="S730" s="66">
        <f>IF(AND(E730&gt;=2,E730&lt;=6,OR(F730=6,F730=7,F730=8),O730&lt;=500),1,0)</f>
        <v/>
      </c>
      <c r="T730" s="178">
        <f>IF(G730=1,Sources!$F$24,IF(G730=2,Sources!$F$25,IF(G730=3,Sources!$F$26,0)))</f>
        <v/>
      </c>
      <c r="U730" s="178">
        <f>T730</f>
        <v/>
      </c>
      <c r="V730" s="66" t="inlineStr">
        <is>
          <t>S01 / S04 / S05</t>
        </is>
      </c>
    </row>
    <row r="731" ht="15" customHeight="1" s="94">
      <c r="A731" s="66" t="inlineStr">
        <is>
          <t>U05647</t>
        </is>
      </c>
      <c r="B731" s="66" t="inlineStr">
        <is>
          <t>O0463</t>
        </is>
      </c>
      <c r="C731" s="66" t="n">
        <v>2022</v>
      </c>
      <c r="D731" s="66" t="n">
        <v>2</v>
      </c>
      <c r="E731" s="66" t="n">
        <v>5</v>
      </c>
      <c r="F731" s="66" t="n">
        <v>8</v>
      </c>
      <c r="G731" s="66" t="n">
        <v>2</v>
      </c>
      <c r="H731" s="66" t="n">
        <v>2</v>
      </c>
      <c r="I731" s="66" t="n">
        <v>0</v>
      </c>
      <c r="J731" s="66" t="n">
        <v>1</v>
      </c>
      <c r="K731" s="66" t="n">
        <v>1</v>
      </c>
      <c r="L731" s="66" t="n">
        <v>0</v>
      </c>
      <c r="M731" s="66" t="n">
        <v>0</v>
      </c>
      <c r="N731" s="66" t="n">
        <v>0</v>
      </c>
      <c r="O731" s="66" t="n">
        <v>263.2</v>
      </c>
      <c r="P731" s="66" t="n">
        <v>0.3</v>
      </c>
      <c r="Q731" s="66" t="n">
        <v>13.7015783030001</v>
      </c>
      <c r="R731" s="66" t="n">
        <v>51.030577158</v>
      </c>
      <c r="S731" s="66">
        <f>IF(AND(E731&gt;=2,E731&lt;=6,OR(F731=6,F731=7,F731=8),O731&lt;=500),1,0)</f>
        <v/>
      </c>
      <c r="T731" s="178">
        <f>IF(G731=1,Sources!$F$24,IF(G731=2,Sources!$F$25,IF(G731=3,Sources!$F$26,0)))</f>
        <v/>
      </c>
      <c r="U731" s="178">
        <f>T731</f>
        <v/>
      </c>
      <c r="V731" s="66" t="inlineStr">
        <is>
          <t>S01 / S04 / S05</t>
        </is>
      </c>
    </row>
    <row r="732" ht="15" customHeight="1" s="94">
      <c r="A732" s="66" t="inlineStr">
        <is>
          <t>U05658</t>
        </is>
      </c>
      <c r="B732" s="66" t="inlineStr">
        <is>
          <t>O1438</t>
        </is>
      </c>
      <c r="C732" s="66" t="n">
        <v>2022</v>
      </c>
      <c r="D732" s="66" t="n">
        <v>4</v>
      </c>
      <c r="E732" s="66" t="n">
        <v>4</v>
      </c>
      <c r="F732" s="66" t="n">
        <v>17</v>
      </c>
      <c r="G732" s="66" t="n">
        <v>3</v>
      </c>
      <c r="H732" s="66" t="n">
        <v>6</v>
      </c>
      <c r="I732" s="66" t="n">
        <v>0</v>
      </c>
      <c r="J732" s="66" t="n">
        <v>0</v>
      </c>
      <c r="K732" s="66" t="n">
        <v>1</v>
      </c>
      <c r="L732" s="66" t="n">
        <v>0</v>
      </c>
      <c r="M732" s="66" t="n">
        <v>0</v>
      </c>
      <c r="N732" s="66" t="n">
        <v>0</v>
      </c>
      <c r="O732" s="66" t="n">
        <v>75.90000000000001</v>
      </c>
      <c r="P732" s="66" t="n">
        <v>10.9</v>
      </c>
      <c r="Q732" s="66" t="n">
        <v>12.371396955</v>
      </c>
      <c r="R732" s="66" t="n">
        <v>51.34445636</v>
      </c>
      <c r="S732" s="66">
        <f>IF(AND(E732&gt;=2,E732&lt;=6,OR(F732=6,F732=7,F732=8),O732&lt;=500),1,0)</f>
        <v/>
      </c>
      <c r="T732" s="178">
        <f>IF(G732=1,Sources!$F$24,IF(G732=2,Sources!$F$25,IF(G732=3,Sources!$F$26,0)))</f>
        <v/>
      </c>
      <c r="U732" s="178">
        <f>T732</f>
        <v/>
      </c>
      <c r="V732" s="66" t="inlineStr">
        <is>
          <t>S01 / S04 / S05</t>
        </is>
      </c>
    </row>
    <row r="733" ht="15" customHeight="1" s="94">
      <c r="A733" s="66" t="inlineStr">
        <is>
          <t>U05670</t>
        </is>
      </c>
      <c r="B733" s="66" t="inlineStr">
        <is>
          <t>O1525</t>
        </is>
      </c>
      <c r="C733" s="66" t="n">
        <v>2022</v>
      </c>
      <c r="D733" s="66" t="n">
        <v>4</v>
      </c>
      <c r="E733" s="66" t="n">
        <v>3</v>
      </c>
      <c r="F733" s="66" t="n">
        <v>7</v>
      </c>
      <c r="G733" s="66" t="n">
        <v>3</v>
      </c>
      <c r="H733" s="66" t="n">
        <v>4</v>
      </c>
      <c r="I733" s="66" t="n">
        <v>1</v>
      </c>
      <c r="J733" s="66" t="n">
        <v>0</v>
      </c>
      <c r="K733" s="66" t="n">
        <v>1</v>
      </c>
      <c r="L733" s="66" t="n">
        <v>0</v>
      </c>
      <c r="M733" s="66" t="n">
        <v>0</v>
      </c>
      <c r="N733" s="66" t="n">
        <v>0</v>
      </c>
      <c r="O733" s="66" t="n">
        <v>162.8</v>
      </c>
      <c r="P733" s="66" t="n">
        <v>12</v>
      </c>
      <c r="Q733" s="66" t="n">
        <v>12.392948942</v>
      </c>
      <c r="R733" s="66" t="n">
        <v>51.334567248</v>
      </c>
      <c r="S733" s="66">
        <f>IF(AND(E733&gt;=2,E733&lt;=6,OR(F733=6,F733=7,F733=8),O733&lt;=500),1,0)</f>
        <v/>
      </c>
      <c r="T733" s="178">
        <f>IF(G733=1,Sources!$F$24,IF(G733=2,Sources!$F$25,IF(G733=3,Sources!$F$26,0)))</f>
        <v/>
      </c>
      <c r="U733" s="178">
        <f>T733</f>
        <v/>
      </c>
      <c r="V733" s="66" t="inlineStr">
        <is>
          <t>S01 / S04 / S05</t>
        </is>
      </c>
    </row>
    <row r="734" ht="15" customHeight="1" s="94">
      <c r="A734" s="66" t="inlineStr">
        <is>
          <t>U05677</t>
        </is>
      </c>
      <c r="B734" s="66" t="inlineStr">
        <is>
          <t>O1492</t>
        </is>
      </c>
      <c r="C734" s="66" t="n">
        <v>2022</v>
      </c>
      <c r="D734" s="66" t="n">
        <v>6</v>
      </c>
      <c r="E734" s="66" t="n">
        <v>4</v>
      </c>
      <c r="F734" s="66" t="n">
        <v>22</v>
      </c>
      <c r="G734" s="66" t="n">
        <v>3</v>
      </c>
      <c r="H734" s="66" t="n">
        <v>7</v>
      </c>
      <c r="I734" s="66" t="n">
        <v>0</v>
      </c>
      <c r="J734" s="66" t="n">
        <v>0</v>
      </c>
      <c r="K734" s="66" t="n">
        <v>0</v>
      </c>
      <c r="L734" s="66" t="n">
        <v>1</v>
      </c>
      <c r="M734" s="66" t="n">
        <v>0</v>
      </c>
      <c r="N734" s="66" t="n">
        <v>1</v>
      </c>
      <c r="O734" s="66" t="n">
        <v>477.6</v>
      </c>
      <c r="P734" s="66" t="n">
        <v>3</v>
      </c>
      <c r="Q734" s="66" t="n">
        <v>12.399368059</v>
      </c>
      <c r="R734" s="66" t="n">
        <v>51.3634587590001</v>
      </c>
      <c r="S734" s="66">
        <f>IF(AND(E734&gt;=2,E734&lt;=6,OR(F734=6,F734=7,F734=8),O734&lt;=500),1,0)</f>
        <v/>
      </c>
      <c r="T734" s="178">
        <f>IF(G734=1,Sources!$F$24,IF(G734=2,Sources!$F$25,IF(G734=3,Sources!$F$26,0)))</f>
        <v/>
      </c>
      <c r="U734" s="178">
        <f>T734</f>
        <v/>
      </c>
      <c r="V734" s="66" t="inlineStr">
        <is>
          <t>S01 / S04 / S05</t>
        </is>
      </c>
    </row>
    <row r="735" ht="15" customHeight="1" s="94">
      <c r="A735" s="66" t="inlineStr">
        <is>
          <t>U05680</t>
        </is>
      </c>
      <c r="B735" s="66" t="inlineStr">
        <is>
          <t>O1469</t>
        </is>
      </c>
      <c r="C735" s="66" t="n">
        <v>2022</v>
      </c>
      <c r="D735" s="66" t="n">
        <v>5</v>
      </c>
      <c r="E735" s="66" t="n">
        <v>2</v>
      </c>
      <c r="F735" s="66" t="n">
        <v>8</v>
      </c>
      <c r="G735" s="66" t="n">
        <v>3</v>
      </c>
      <c r="H735" s="66" t="n">
        <v>6</v>
      </c>
      <c r="I735" s="66" t="n">
        <v>0</v>
      </c>
      <c r="J735" s="66" t="n">
        <v>0</v>
      </c>
      <c r="K735" s="66" t="n">
        <v>1</v>
      </c>
      <c r="L735" s="66" t="n">
        <v>0</v>
      </c>
      <c r="M735" s="66" t="n">
        <v>0</v>
      </c>
      <c r="N735" s="66" t="n">
        <v>0</v>
      </c>
      <c r="O735" s="66" t="n">
        <v>411</v>
      </c>
      <c r="P735" s="66" t="n">
        <v>7.8</v>
      </c>
      <c r="Q735" s="66" t="n">
        <v>12.3926250390001</v>
      </c>
      <c r="R735" s="66" t="n">
        <v>51.3484881700001</v>
      </c>
      <c r="S735" s="66">
        <f>IF(AND(E735&gt;=2,E735&lt;=6,OR(F735=6,F735=7,F735=8),O735&lt;=500),1,0)</f>
        <v/>
      </c>
      <c r="T735" s="178">
        <f>IF(G735=1,Sources!$F$24,IF(G735=2,Sources!$F$25,IF(G735=3,Sources!$F$26,0)))</f>
        <v/>
      </c>
      <c r="U735" s="178">
        <f>T735</f>
        <v/>
      </c>
      <c r="V735" s="66" t="inlineStr">
        <is>
          <t>S01 / S04 / S05</t>
        </is>
      </c>
    </row>
    <row r="736" ht="15" customHeight="1" s="94">
      <c r="A736" s="66" t="inlineStr">
        <is>
          <t>U05694</t>
        </is>
      </c>
      <c r="B736" s="66" t="inlineStr">
        <is>
          <t>O0380</t>
        </is>
      </c>
      <c r="C736" s="66" t="n">
        <v>2022</v>
      </c>
      <c r="D736" s="66" t="n">
        <v>4</v>
      </c>
      <c r="E736" s="66" t="n">
        <v>7</v>
      </c>
      <c r="F736" s="66" t="n">
        <v>13</v>
      </c>
      <c r="G736" s="66" t="n">
        <v>3</v>
      </c>
      <c r="H736" s="66" t="n">
        <v>3</v>
      </c>
      <c r="I736" s="66" t="n">
        <v>0</v>
      </c>
      <c r="J736" s="66" t="n">
        <v>0</v>
      </c>
      <c r="K736" s="66" t="n">
        <v>1</v>
      </c>
      <c r="L736" s="66" t="n">
        <v>0</v>
      </c>
      <c r="M736" s="66" t="n">
        <v>0</v>
      </c>
      <c r="N736" s="66" t="n">
        <v>0</v>
      </c>
      <c r="O736" s="66" t="n">
        <v>449.5</v>
      </c>
      <c r="P736" s="66" t="n">
        <v>5.8</v>
      </c>
      <c r="Q736" s="66" t="n">
        <v>13.739309415</v>
      </c>
      <c r="R736" s="66" t="n">
        <v>51.073910734</v>
      </c>
      <c r="S736" s="66">
        <f>IF(AND(E736&gt;=2,E736&lt;=6,OR(F736=6,F736=7,F736=8),O736&lt;=500),1,0)</f>
        <v/>
      </c>
      <c r="T736" s="178">
        <f>IF(G736=1,Sources!$F$24,IF(G736=2,Sources!$F$25,IF(G736=3,Sources!$F$26,0)))</f>
        <v/>
      </c>
      <c r="U736" s="178">
        <f>T736</f>
        <v/>
      </c>
      <c r="V736" s="66" t="inlineStr">
        <is>
          <t>S01 / S04 / S05</t>
        </is>
      </c>
    </row>
    <row r="737" ht="15" customHeight="1" s="94">
      <c r="A737" s="66" t="inlineStr">
        <is>
          <t>U05699</t>
        </is>
      </c>
      <c r="B737" s="66" t="inlineStr">
        <is>
          <t>O0949</t>
        </is>
      </c>
      <c r="C737" s="66" t="n">
        <v>2022</v>
      </c>
      <c r="D737" s="66" t="n">
        <v>6</v>
      </c>
      <c r="E737" s="66" t="n">
        <v>4</v>
      </c>
      <c r="F737" s="66" t="n">
        <v>6</v>
      </c>
      <c r="G737" s="66" t="n">
        <v>3</v>
      </c>
      <c r="H737" s="66" t="n">
        <v>2</v>
      </c>
      <c r="I737" s="66" t="n">
        <v>0</v>
      </c>
      <c r="J737" s="66" t="n">
        <v>1</v>
      </c>
      <c r="K737" s="66" t="n">
        <v>1</v>
      </c>
      <c r="L737" s="66" t="n">
        <v>0</v>
      </c>
      <c r="M737" s="66" t="n">
        <v>0</v>
      </c>
      <c r="N737" s="66" t="n">
        <v>0</v>
      </c>
      <c r="O737" s="66" t="n">
        <v>211.1</v>
      </c>
      <c r="P737" s="66" t="n">
        <v>2.8</v>
      </c>
      <c r="Q737" s="66" t="n">
        <v>13.7260296580001</v>
      </c>
      <c r="R737" s="66" t="n">
        <v>51.057019268</v>
      </c>
      <c r="S737" s="66">
        <f>IF(AND(E737&gt;=2,E737&lt;=6,OR(F737=6,F737=7,F737=8),O737&lt;=500),1,0)</f>
        <v/>
      </c>
      <c r="T737" s="178">
        <f>IF(G737=1,Sources!$F$24,IF(G737=2,Sources!$F$25,IF(G737=3,Sources!$F$26,0)))</f>
        <v/>
      </c>
      <c r="U737" s="178">
        <f>T737</f>
        <v/>
      </c>
      <c r="V737" s="66" t="inlineStr">
        <is>
          <t>S01 / S04 / S05</t>
        </is>
      </c>
    </row>
    <row r="738" ht="15" customHeight="1" s="94">
      <c r="A738" s="66" t="inlineStr">
        <is>
          <t>U05700</t>
        </is>
      </c>
      <c r="B738" s="66" t="inlineStr">
        <is>
          <t>O1630</t>
        </is>
      </c>
      <c r="C738" s="66" t="n">
        <v>2022</v>
      </c>
      <c r="D738" s="66" t="n">
        <v>5</v>
      </c>
      <c r="E738" s="66" t="n">
        <v>4</v>
      </c>
      <c r="F738" s="66" t="n">
        <v>12</v>
      </c>
      <c r="G738" s="66" t="n">
        <v>3</v>
      </c>
      <c r="H738" s="66" t="n">
        <v>2</v>
      </c>
      <c r="I738" s="66" t="n">
        <v>1</v>
      </c>
      <c r="J738" s="66" t="n">
        <v>0</v>
      </c>
      <c r="K738" s="66" t="n">
        <v>1</v>
      </c>
      <c r="L738" s="66" t="n">
        <v>0</v>
      </c>
      <c r="M738" s="66" t="n">
        <v>0</v>
      </c>
      <c r="N738" s="66" t="n">
        <v>0</v>
      </c>
      <c r="O738" s="66" t="n">
        <v>158.3</v>
      </c>
      <c r="P738" s="66" t="n">
        <v>3.9</v>
      </c>
      <c r="Q738" s="66" t="n">
        <v>12.3302780980001</v>
      </c>
      <c r="R738" s="66" t="n">
        <v>51.335716006</v>
      </c>
      <c r="S738" s="66">
        <f>IF(AND(E738&gt;=2,E738&lt;=6,OR(F738=6,F738=7,F738=8),O738&lt;=500),1,0)</f>
        <v/>
      </c>
      <c r="T738" s="178">
        <f>IF(G738=1,Sources!$F$24,IF(G738=2,Sources!$F$25,IF(G738=3,Sources!$F$26,0)))</f>
        <v/>
      </c>
      <c r="U738" s="178">
        <f>T738</f>
        <v/>
      </c>
      <c r="V738" s="66" t="inlineStr">
        <is>
          <t>S01 / S04 / S05</t>
        </is>
      </c>
    </row>
    <row r="739" ht="15" customHeight="1" s="94">
      <c r="A739" s="66" t="inlineStr">
        <is>
          <t>U05712</t>
        </is>
      </c>
      <c r="B739" s="66" t="inlineStr">
        <is>
          <t>O1448</t>
        </is>
      </c>
      <c r="C739" s="66" t="n">
        <v>2022</v>
      </c>
      <c r="D739" s="66" t="n">
        <v>4</v>
      </c>
      <c r="E739" s="66" t="n">
        <v>3</v>
      </c>
      <c r="F739" s="66" t="n">
        <v>13</v>
      </c>
      <c r="G739" s="66" t="n">
        <v>3</v>
      </c>
      <c r="H739" s="66" t="n">
        <v>3</v>
      </c>
      <c r="I739" s="66" t="n">
        <v>0</v>
      </c>
      <c r="J739" s="66" t="n">
        <v>1</v>
      </c>
      <c r="K739" s="66" t="n">
        <v>1</v>
      </c>
      <c r="L739" s="66" t="n">
        <v>0</v>
      </c>
      <c r="M739" s="66" t="n">
        <v>0</v>
      </c>
      <c r="N739" s="66" t="n">
        <v>0</v>
      </c>
      <c r="O739" s="66" t="n">
        <v>323.5</v>
      </c>
      <c r="P739" s="66" t="n">
        <v>3.5</v>
      </c>
      <c r="Q739" s="66" t="n">
        <v>12.3770118260001</v>
      </c>
      <c r="R739" s="66" t="n">
        <v>51.3445052710001</v>
      </c>
      <c r="S739" s="66">
        <f>IF(AND(E739&gt;=2,E739&lt;=6,OR(F739=6,F739=7,F739=8),O739&lt;=500),1,0)</f>
        <v/>
      </c>
      <c r="T739" s="178">
        <f>IF(G739=1,Sources!$F$24,IF(G739=2,Sources!$F$25,IF(G739=3,Sources!$F$26,0)))</f>
        <v/>
      </c>
      <c r="U739" s="178">
        <f>T739</f>
        <v/>
      </c>
      <c r="V739" s="66" t="inlineStr">
        <is>
          <t>S01 / S04 / S05</t>
        </is>
      </c>
    </row>
    <row r="740" ht="15" customHeight="1" s="94">
      <c r="A740" s="66" t="inlineStr">
        <is>
          <t>U05713</t>
        </is>
      </c>
      <c r="B740" s="66" t="inlineStr">
        <is>
          <t>O0172</t>
        </is>
      </c>
      <c r="C740" s="66" t="n">
        <v>2022</v>
      </c>
      <c r="D740" s="66" t="n">
        <v>4</v>
      </c>
      <c r="E740" s="66" t="n">
        <v>6</v>
      </c>
      <c r="F740" s="66" t="n">
        <v>20</v>
      </c>
      <c r="G740" s="66" t="n">
        <v>3</v>
      </c>
      <c r="H740" s="66" t="n">
        <v>7</v>
      </c>
      <c r="I740" s="66" t="n">
        <v>0</v>
      </c>
      <c r="J740" s="66" t="n">
        <v>0</v>
      </c>
      <c r="K740" s="66" t="n">
        <v>0</v>
      </c>
      <c r="L740" s="66" t="n">
        <v>0</v>
      </c>
      <c r="M740" s="66" t="n">
        <v>0</v>
      </c>
      <c r="N740" s="66" t="n">
        <v>1</v>
      </c>
      <c r="O740" s="66" t="n">
        <v>319.8</v>
      </c>
      <c r="P740" s="66" t="n">
        <v>3.3</v>
      </c>
      <c r="Q740" s="66" t="n">
        <v>12.926460256</v>
      </c>
      <c r="R740" s="66" t="n">
        <v>50.833754277</v>
      </c>
      <c r="S740" s="66">
        <f>IF(AND(E740&gt;=2,E740&lt;=6,OR(F740=6,F740=7,F740=8),O740&lt;=500),1,0)</f>
        <v/>
      </c>
      <c r="T740" s="178">
        <f>IF(G740=1,Sources!$F$24,IF(G740=2,Sources!$F$25,IF(G740=3,Sources!$F$26,0)))</f>
        <v/>
      </c>
      <c r="U740" s="178">
        <f>T740</f>
        <v/>
      </c>
      <c r="V740" s="66" t="inlineStr">
        <is>
          <t>S01 / S04 / S05</t>
        </is>
      </c>
    </row>
    <row r="741" ht="15" customHeight="1" s="94">
      <c r="A741" s="66" t="inlineStr">
        <is>
          <t>U05714</t>
        </is>
      </c>
      <c r="B741" s="66" t="inlineStr">
        <is>
          <t>O2144</t>
        </is>
      </c>
      <c r="C741" s="66" t="n">
        <v>2022</v>
      </c>
      <c r="D741" s="66" t="n">
        <v>5</v>
      </c>
      <c r="E741" s="66" t="n">
        <v>7</v>
      </c>
      <c r="F741" s="66" t="n">
        <v>17</v>
      </c>
      <c r="G741" s="66" t="n">
        <v>3</v>
      </c>
      <c r="H741" s="66" t="n">
        <v>2</v>
      </c>
      <c r="I741" s="66" t="n">
        <v>0</v>
      </c>
      <c r="J741" s="66" t="n">
        <v>0</v>
      </c>
      <c r="K741" s="66" t="n">
        <v>1</v>
      </c>
      <c r="L741" s="66" t="n">
        <v>0</v>
      </c>
      <c r="M741" s="66" t="n">
        <v>0</v>
      </c>
      <c r="N741" s="66" t="n">
        <v>0</v>
      </c>
      <c r="O741" s="66" t="n">
        <v>436.1</v>
      </c>
      <c r="P741" s="66" t="n">
        <v>0.5</v>
      </c>
      <c r="Q741" s="66" t="n">
        <v>12.494084301</v>
      </c>
      <c r="R741" s="66" t="n">
        <v>51.3824301700001</v>
      </c>
      <c r="S741" s="66">
        <f>IF(AND(E741&gt;=2,E741&lt;=6,OR(F741=6,F741=7,F741=8),O741&lt;=500),1,0)</f>
        <v/>
      </c>
      <c r="T741" s="178">
        <f>IF(G741=1,Sources!$F$24,IF(G741=2,Sources!$F$25,IF(G741=3,Sources!$F$26,0)))</f>
        <v/>
      </c>
      <c r="U741" s="178">
        <f>T741</f>
        <v/>
      </c>
      <c r="V741" s="66" t="inlineStr">
        <is>
          <t>S01 / S04 / S05</t>
        </is>
      </c>
    </row>
    <row r="742" ht="15" customHeight="1" s="94">
      <c r="A742" s="66" t="inlineStr">
        <is>
          <t>U05720</t>
        </is>
      </c>
      <c r="B742" s="66" t="inlineStr">
        <is>
          <t>O0910</t>
        </is>
      </c>
      <c r="C742" s="66" t="n">
        <v>2022</v>
      </c>
      <c r="D742" s="66" t="n">
        <v>6</v>
      </c>
      <c r="E742" s="66" t="n">
        <v>6</v>
      </c>
      <c r="F742" s="66" t="n">
        <v>13</v>
      </c>
      <c r="G742" s="66" t="n">
        <v>2</v>
      </c>
      <c r="H742" s="66" t="n">
        <v>3</v>
      </c>
      <c r="I742" s="66" t="n">
        <v>0</v>
      </c>
      <c r="J742" s="66" t="n">
        <v>1</v>
      </c>
      <c r="K742" s="66" t="n">
        <v>1</v>
      </c>
      <c r="L742" s="66" t="n">
        <v>0</v>
      </c>
      <c r="M742" s="66" t="n">
        <v>0</v>
      </c>
      <c r="N742" s="66" t="n">
        <v>0</v>
      </c>
      <c r="O742" s="66" t="n">
        <v>352.4</v>
      </c>
      <c r="P742" s="66" t="n">
        <v>3.4</v>
      </c>
      <c r="Q742" s="66" t="n">
        <v>13.7331319360001</v>
      </c>
      <c r="R742" s="66" t="n">
        <v>51.0763257340001</v>
      </c>
      <c r="S742" s="66">
        <f>IF(AND(E742&gt;=2,E742&lt;=6,OR(F742=6,F742=7,F742=8),O742&lt;=500),1,0)</f>
        <v/>
      </c>
      <c r="T742" s="178">
        <f>IF(G742=1,Sources!$F$24,IF(G742=2,Sources!$F$25,IF(G742=3,Sources!$F$26,0)))</f>
        <v/>
      </c>
      <c r="U742" s="178">
        <f>T742</f>
        <v/>
      </c>
      <c r="V742" s="66" t="inlineStr">
        <is>
          <t>S01 / S04 / S05</t>
        </is>
      </c>
    </row>
    <row r="743" ht="15" customHeight="1" s="94">
      <c r="A743" s="66" t="inlineStr">
        <is>
          <t>U05731</t>
        </is>
      </c>
      <c r="B743" s="66" t="inlineStr">
        <is>
          <t>O1438</t>
        </is>
      </c>
      <c r="C743" s="66" t="n">
        <v>2022</v>
      </c>
      <c r="D743" s="66" t="n">
        <v>3</v>
      </c>
      <c r="E743" s="66" t="n">
        <v>7</v>
      </c>
      <c r="F743" s="66" t="n">
        <v>20</v>
      </c>
      <c r="G743" s="66" t="n">
        <v>3</v>
      </c>
      <c r="H743" s="66" t="n">
        <v>6</v>
      </c>
      <c r="I743" s="66" t="n">
        <v>0</v>
      </c>
      <c r="J743" s="66" t="n">
        <v>0</v>
      </c>
      <c r="K743" s="66" t="n">
        <v>1</v>
      </c>
      <c r="L743" s="66" t="n">
        <v>0</v>
      </c>
      <c r="M743" s="66" t="n">
        <v>0</v>
      </c>
      <c r="N743" s="66" t="n">
        <v>0</v>
      </c>
      <c r="O743" s="66" t="n">
        <v>77.8</v>
      </c>
      <c r="P743" s="66" t="n">
        <v>9</v>
      </c>
      <c r="Q743" s="66" t="n">
        <v>12.3713696240001</v>
      </c>
      <c r="R743" s="66" t="n">
        <v>51.344454655</v>
      </c>
      <c r="S743" s="66">
        <f>IF(AND(E743&gt;=2,E743&lt;=6,OR(F743=6,F743=7,F743=8),O743&lt;=500),1,0)</f>
        <v/>
      </c>
      <c r="T743" s="178">
        <f>IF(G743=1,Sources!$F$24,IF(G743=2,Sources!$F$25,IF(G743=3,Sources!$F$26,0)))</f>
        <v/>
      </c>
      <c r="U743" s="178">
        <f>T743</f>
        <v/>
      </c>
      <c r="V743" s="66" t="inlineStr">
        <is>
          <t>S01 / S04 / S05</t>
        </is>
      </c>
    </row>
    <row r="744" ht="15" customHeight="1" s="94">
      <c r="A744" s="66" t="inlineStr">
        <is>
          <t>U05736</t>
        </is>
      </c>
      <c r="B744" s="66" t="inlineStr">
        <is>
          <t>O1607</t>
        </is>
      </c>
      <c r="C744" s="66" t="n">
        <v>2022</v>
      </c>
      <c r="D744" s="66" t="n">
        <v>4</v>
      </c>
      <c r="E744" s="66" t="n">
        <v>5</v>
      </c>
      <c r="F744" s="66" t="n">
        <v>12</v>
      </c>
      <c r="G744" s="66" t="n">
        <v>3</v>
      </c>
      <c r="H744" s="66" t="n">
        <v>2</v>
      </c>
      <c r="I744" s="66" t="n">
        <v>0</v>
      </c>
      <c r="J744" s="66" t="n">
        <v>0</v>
      </c>
      <c r="K744" s="66" t="n">
        <v>1</v>
      </c>
      <c r="L744" s="66" t="n">
        <v>0</v>
      </c>
      <c r="M744" s="66" t="n">
        <v>1</v>
      </c>
      <c r="N744" s="66" t="n">
        <v>0</v>
      </c>
      <c r="O744" s="66" t="n">
        <v>284.2</v>
      </c>
      <c r="P744" s="66" t="n">
        <v>6.2</v>
      </c>
      <c r="Q744" s="66" t="n">
        <v>12.3586460930001</v>
      </c>
      <c r="R744" s="66" t="n">
        <v>51.3420363220001</v>
      </c>
      <c r="S744" s="66">
        <f>IF(AND(E744&gt;=2,E744&lt;=6,OR(F744=6,F744=7,F744=8),O744&lt;=500),1,0)</f>
        <v/>
      </c>
      <c r="T744" s="178">
        <f>IF(G744=1,Sources!$F$24,IF(G744=2,Sources!$F$25,IF(G744=3,Sources!$F$26,0)))</f>
        <v/>
      </c>
      <c r="U744" s="178">
        <f>T744</f>
        <v/>
      </c>
      <c r="V744" s="66" t="inlineStr">
        <is>
          <t>S01 / S04 / S05</t>
        </is>
      </c>
    </row>
    <row r="745" ht="15" customHeight="1" s="94">
      <c r="A745" s="66" t="inlineStr">
        <is>
          <t>U05747</t>
        </is>
      </c>
      <c r="B745" s="66" t="inlineStr">
        <is>
          <t>O1003</t>
        </is>
      </c>
      <c r="C745" s="66" t="n">
        <v>2022</v>
      </c>
      <c r="D745" s="66" t="n">
        <v>4</v>
      </c>
      <c r="E745" s="66" t="n">
        <v>5</v>
      </c>
      <c r="F745" s="66" t="n">
        <v>0</v>
      </c>
      <c r="G745" s="66" t="n">
        <v>3</v>
      </c>
      <c r="H745" s="66" t="n">
        <v>3</v>
      </c>
      <c r="I745" s="66" t="n">
        <v>0</v>
      </c>
      <c r="J745" s="66" t="n">
        <v>1</v>
      </c>
      <c r="K745" s="66" t="n">
        <v>1</v>
      </c>
      <c r="L745" s="66" t="n">
        <v>0</v>
      </c>
      <c r="M745" s="66" t="n">
        <v>0</v>
      </c>
      <c r="N745" s="66" t="n">
        <v>0</v>
      </c>
      <c r="O745" s="66" t="n">
        <v>423.1</v>
      </c>
      <c r="P745" s="66" t="n">
        <v>1.6</v>
      </c>
      <c r="Q745" s="66" t="n">
        <v>13.743458027</v>
      </c>
      <c r="R745" s="66" t="n">
        <v>51.0475926650001</v>
      </c>
      <c r="S745" s="66">
        <f>IF(AND(E745&gt;=2,E745&lt;=6,OR(F745=6,F745=7,F745=8),O745&lt;=500),1,0)</f>
        <v/>
      </c>
      <c r="T745" s="178">
        <f>IF(G745=1,Sources!$F$24,IF(G745=2,Sources!$F$25,IF(G745=3,Sources!$F$26,0)))</f>
        <v/>
      </c>
      <c r="U745" s="178">
        <f>T745</f>
        <v/>
      </c>
      <c r="V745" s="66" t="inlineStr">
        <is>
          <t>S01 / S04 / S05</t>
        </is>
      </c>
    </row>
    <row r="746" ht="15" customHeight="1" s="94">
      <c r="A746" s="66" t="inlineStr">
        <is>
          <t>U05753</t>
        </is>
      </c>
      <c r="B746" s="66" t="inlineStr">
        <is>
          <t>O0437</t>
        </is>
      </c>
      <c r="C746" s="66" t="n">
        <v>2022</v>
      </c>
      <c r="D746" s="66" t="n">
        <v>6</v>
      </c>
      <c r="E746" s="66" t="n">
        <v>6</v>
      </c>
      <c r="F746" s="66" t="n">
        <v>6</v>
      </c>
      <c r="G746" s="66" t="n">
        <v>3</v>
      </c>
      <c r="H746" s="66" t="n">
        <v>4</v>
      </c>
      <c r="I746" s="66" t="n">
        <v>1</v>
      </c>
      <c r="J746" s="66" t="n">
        <v>0</v>
      </c>
      <c r="K746" s="66" t="n">
        <v>1</v>
      </c>
      <c r="L746" s="66" t="n">
        <v>0</v>
      </c>
      <c r="M746" s="66" t="n">
        <v>0</v>
      </c>
      <c r="N746" s="66" t="n">
        <v>0</v>
      </c>
      <c r="O746" s="66" t="n">
        <v>133.8</v>
      </c>
      <c r="P746" s="66" t="n">
        <v>8.6</v>
      </c>
      <c r="Q746" s="66" t="n">
        <v>13.697222842</v>
      </c>
      <c r="R746" s="66" t="n">
        <v>51.0434089290001</v>
      </c>
      <c r="S746" s="66">
        <f>IF(AND(E746&gt;=2,E746&lt;=6,OR(F746=6,F746=7,F746=8),O746&lt;=500),1,0)</f>
        <v/>
      </c>
      <c r="T746" s="178">
        <f>IF(G746=1,Sources!$F$24,IF(G746=2,Sources!$F$25,IF(G746=3,Sources!$F$26,0)))</f>
        <v/>
      </c>
      <c r="U746" s="178">
        <f>T746</f>
        <v/>
      </c>
      <c r="V746" s="66" t="inlineStr">
        <is>
          <t>S01 / S04 / S05</t>
        </is>
      </c>
    </row>
    <row r="747" ht="15" customHeight="1" s="94">
      <c r="A747" s="66" t="inlineStr">
        <is>
          <t>U05766</t>
        </is>
      </c>
      <c r="B747" s="66" t="inlineStr">
        <is>
          <t>O1807</t>
        </is>
      </c>
      <c r="C747" s="66" t="n">
        <v>2022</v>
      </c>
      <c r="D747" s="66" t="n">
        <v>4</v>
      </c>
      <c r="E747" s="66" t="n">
        <v>4</v>
      </c>
      <c r="F747" s="66" t="n">
        <v>14</v>
      </c>
      <c r="G747" s="66" t="n">
        <v>3</v>
      </c>
      <c r="H747" s="66" t="n">
        <v>3</v>
      </c>
      <c r="I747" s="66" t="n">
        <v>0</v>
      </c>
      <c r="J747" s="66" t="n">
        <v>0</v>
      </c>
      <c r="K747" s="66" t="n">
        <v>1</v>
      </c>
      <c r="L747" s="66" t="n">
        <v>0</v>
      </c>
      <c r="M747" s="66" t="n">
        <v>0</v>
      </c>
      <c r="N747" s="66" t="n">
        <v>1</v>
      </c>
      <c r="O747" s="66" t="n">
        <v>231.3</v>
      </c>
      <c r="P747" s="66" t="n">
        <v>22.1</v>
      </c>
      <c r="Q747" s="66" t="n">
        <v>12.3981937460001</v>
      </c>
      <c r="R747" s="66" t="n">
        <v>51.330121208</v>
      </c>
      <c r="S747" s="66">
        <f>IF(AND(E747&gt;=2,E747&lt;=6,OR(F747=6,F747=7,F747=8),O747&lt;=500),1,0)</f>
        <v/>
      </c>
      <c r="T747" s="178">
        <f>IF(G747=1,Sources!$F$24,IF(G747=2,Sources!$F$25,IF(G747=3,Sources!$F$26,0)))</f>
        <v/>
      </c>
      <c r="U747" s="178">
        <f>T747</f>
        <v/>
      </c>
      <c r="V747" s="66" t="inlineStr">
        <is>
          <t>S01 / S04 / S05</t>
        </is>
      </c>
    </row>
    <row r="748" ht="15" customHeight="1" s="94">
      <c r="A748" s="66" t="inlineStr">
        <is>
          <t>U05779</t>
        </is>
      </c>
      <c r="B748" s="66" t="inlineStr">
        <is>
          <t>O0780</t>
        </is>
      </c>
      <c r="C748" s="66" t="n">
        <v>2022</v>
      </c>
      <c r="D748" s="66" t="n">
        <v>3</v>
      </c>
      <c r="E748" s="66" t="n">
        <v>3</v>
      </c>
      <c r="F748" s="66" t="n">
        <v>16</v>
      </c>
      <c r="G748" s="66" t="n">
        <v>3</v>
      </c>
      <c r="H748" s="66" t="n">
        <v>2</v>
      </c>
      <c r="I748" s="66" t="n">
        <v>0</v>
      </c>
      <c r="J748" s="66" t="n">
        <v>1</v>
      </c>
      <c r="K748" s="66" t="n">
        <v>1</v>
      </c>
      <c r="L748" s="66" t="n">
        <v>0</v>
      </c>
      <c r="M748" s="66" t="n">
        <v>0</v>
      </c>
      <c r="N748" s="66" t="n">
        <v>0</v>
      </c>
      <c r="O748" s="66" t="n">
        <v>434.9</v>
      </c>
      <c r="P748" s="66" t="n">
        <v>3.2</v>
      </c>
      <c r="Q748" s="66" t="n">
        <v>13.752955104</v>
      </c>
      <c r="R748" s="66" t="n">
        <v>51.0738670040001</v>
      </c>
      <c r="S748" s="66">
        <f>IF(AND(E748&gt;=2,E748&lt;=6,OR(F748=6,F748=7,F748=8),O748&lt;=500),1,0)</f>
        <v/>
      </c>
      <c r="T748" s="178">
        <f>IF(G748=1,Sources!$F$24,IF(G748=2,Sources!$F$25,IF(G748=3,Sources!$F$26,0)))</f>
        <v/>
      </c>
      <c r="U748" s="178">
        <f>T748</f>
        <v/>
      </c>
      <c r="V748" s="66" t="inlineStr">
        <is>
          <t>S01 / S04 / S05</t>
        </is>
      </c>
    </row>
    <row r="749" ht="15" customHeight="1" s="94">
      <c r="A749" s="66" t="inlineStr">
        <is>
          <t>U05793</t>
        </is>
      </c>
      <c r="B749" s="66" t="inlineStr">
        <is>
          <t>O0945</t>
        </is>
      </c>
      <c r="C749" s="66" t="n">
        <v>2022</v>
      </c>
      <c r="D749" s="66" t="n">
        <v>5</v>
      </c>
      <c r="E749" s="66" t="n">
        <v>2</v>
      </c>
      <c r="F749" s="66" t="n">
        <v>10</v>
      </c>
      <c r="G749" s="66" t="n">
        <v>3</v>
      </c>
      <c r="H749" s="66" t="n">
        <v>3</v>
      </c>
      <c r="I749" s="66" t="n">
        <v>0</v>
      </c>
      <c r="J749" s="66" t="n">
        <v>1</v>
      </c>
      <c r="K749" s="66" t="n">
        <v>0</v>
      </c>
      <c r="L749" s="66" t="n">
        <v>0</v>
      </c>
      <c r="M749" s="66" t="n">
        <v>0</v>
      </c>
      <c r="N749" s="66" t="n">
        <v>1</v>
      </c>
      <c r="O749" s="66" t="n">
        <v>305.8</v>
      </c>
      <c r="P749" s="66" t="n">
        <v>10.3</v>
      </c>
      <c r="Q749" s="66" t="n">
        <v>13.7506957730001</v>
      </c>
      <c r="R749" s="66" t="n">
        <v>51.0713818410001</v>
      </c>
      <c r="S749" s="66">
        <f>IF(AND(E749&gt;=2,E749&lt;=6,OR(F749=6,F749=7,F749=8),O749&lt;=500),1,0)</f>
        <v/>
      </c>
      <c r="T749" s="178">
        <f>IF(G749=1,Sources!$F$24,IF(G749=2,Sources!$F$25,IF(G749=3,Sources!$F$26,0)))</f>
        <v/>
      </c>
      <c r="U749" s="178">
        <f>T749</f>
        <v/>
      </c>
      <c r="V749" s="66" t="inlineStr">
        <is>
          <t>S01 / S04 / S05</t>
        </is>
      </c>
    </row>
    <row r="750" ht="15" customHeight="1" s="94">
      <c r="A750" s="66" t="inlineStr">
        <is>
          <t>U05797</t>
        </is>
      </c>
      <c r="B750" s="66" t="inlineStr">
        <is>
          <t>O0255</t>
        </is>
      </c>
      <c r="C750" s="66" t="n">
        <v>2022</v>
      </c>
      <c r="D750" s="66" t="n">
        <v>4</v>
      </c>
      <c r="E750" s="66" t="n">
        <v>4</v>
      </c>
      <c r="F750" s="66" t="n">
        <v>5</v>
      </c>
      <c r="G750" s="66" t="n">
        <v>3</v>
      </c>
      <c r="H750" s="66" t="n">
        <v>3</v>
      </c>
      <c r="I750" s="66" t="n">
        <v>0</v>
      </c>
      <c r="J750" s="66" t="n">
        <v>1</v>
      </c>
      <c r="K750" s="66" t="n">
        <v>1</v>
      </c>
      <c r="L750" s="66" t="n">
        <v>0</v>
      </c>
      <c r="M750" s="66" t="n">
        <v>0</v>
      </c>
      <c r="N750" s="66" t="n">
        <v>0</v>
      </c>
      <c r="O750" s="66" t="n">
        <v>275.6</v>
      </c>
      <c r="P750" s="66" t="n">
        <v>3.4</v>
      </c>
      <c r="Q750" s="66" t="n">
        <v>12.9062681720001</v>
      </c>
      <c r="R750" s="66" t="n">
        <v>50.8396109180001</v>
      </c>
      <c r="S750" s="66">
        <f>IF(AND(E750&gt;=2,E750&lt;=6,OR(F750=6,F750=7,F750=8),O750&lt;=500),1,0)</f>
        <v/>
      </c>
      <c r="T750" s="178">
        <f>IF(G750=1,Sources!$F$24,IF(G750=2,Sources!$F$25,IF(G750=3,Sources!$F$26,0)))</f>
        <v/>
      </c>
      <c r="U750" s="178">
        <f>T750</f>
        <v/>
      </c>
      <c r="V750" s="66" t="inlineStr">
        <is>
          <t>S01 / S04 / S05</t>
        </is>
      </c>
    </row>
    <row r="751" ht="15" customHeight="1" s="94">
      <c r="A751" s="66" t="inlineStr">
        <is>
          <t>U05804</t>
        </is>
      </c>
      <c r="B751" s="66" t="inlineStr">
        <is>
          <t>O0366</t>
        </is>
      </c>
      <c r="C751" s="66" t="n">
        <v>2022</v>
      </c>
      <c r="D751" s="66" t="n">
        <v>2</v>
      </c>
      <c r="E751" s="66" t="n">
        <v>6</v>
      </c>
      <c r="F751" s="66" t="n">
        <v>13</v>
      </c>
      <c r="G751" s="66" t="n">
        <v>3</v>
      </c>
      <c r="H751" s="66" t="n">
        <v>1</v>
      </c>
      <c r="I751" s="66" t="n">
        <v>0</v>
      </c>
      <c r="J751" s="66" t="n">
        <v>1</v>
      </c>
      <c r="K751" s="66" t="n">
        <v>0</v>
      </c>
      <c r="L751" s="66" t="n">
        <v>0</v>
      </c>
      <c r="M751" s="66" t="n">
        <v>0</v>
      </c>
      <c r="N751" s="66" t="n">
        <v>0</v>
      </c>
      <c r="O751" s="66" t="n">
        <v>408.5</v>
      </c>
      <c r="P751" s="66" t="n">
        <v>17.6</v>
      </c>
      <c r="Q751" s="66" t="n">
        <v>13.7212638340001</v>
      </c>
      <c r="R751" s="66" t="n">
        <v>51.0416378890001</v>
      </c>
      <c r="S751" s="66">
        <f>IF(AND(E751&gt;=2,E751&lt;=6,OR(F751=6,F751=7,F751=8),O751&lt;=500),1,0)</f>
        <v/>
      </c>
      <c r="T751" s="178">
        <f>IF(G751=1,Sources!$F$24,IF(G751=2,Sources!$F$25,IF(G751=3,Sources!$F$26,0)))</f>
        <v/>
      </c>
      <c r="U751" s="178">
        <f>T751</f>
        <v/>
      </c>
      <c r="V751" s="66" t="inlineStr">
        <is>
          <t>S01 / S04 / S05</t>
        </is>
      </c>
    </row>
    <row r="752" ht="15" customHeight="1" s="94">
      <c r="A752" s="66" t="inlineStr">
        <is>
          <t>U05810</t>
        </is>
      </c>
      <c r="B752" s="66" t="inlineStr">
        <is>
          <t>O1181</t>
        </is>
      </c>
      <c r="C752" s="66" t="n">
        <v>2022</v>
      </c>
      <c r="D752" s="66" t="n">
        <v>5</v>
      </c>
      <c r="E752" s="66" t="n">
        <v>1</v>
      </c>
      <c r="F752" s="66" t="n">
        <v>20</v>
      </c>
      <c r="G752" s="66" t="n">
        <v>3</v>
      </c>
      <c r="H752" s="66" t="n">
        <v>3</v>
      </c>
      <c r="I752" s="66" t="n">
        <v>0</v>
      </c>
      <c r="J752" s="66" t="n">
        <v>0</v>
      </c>
      <c r="K752" s="66" t="n">
        <v>1</v>
      </c>
      <c r="L752" s="66" t="n">
        <v>0</v>
      </c>
      <c r="M752" s="66" t="n">
        <v>0</v>
      </c>
      <c r="N752" s="66" t="n">
        <v>0</v>
      </c>
      <c r="O752" s="66" t="n">
        <v>453.4</v>
      </c>
      <c r="P752" s="66" t="n">
        <v>4.6</v>
      </c>
      <c r="Q752" s="66" t="n">
        <v>13.861408446</v>
      </c>
      <c r="R752" s="66" t="n">
        <v>50.9743492800001</v>
      </c>
      <c r="S752" s="66">
        <f>IF(AND(E752&gt;=2,E752&lt;=6,OR(F752=6,F752=7,F752=8),O752&lt;=500),1,0)</f>
        <v/>
      </c>
      <c r="T752" s="178">
        <f>IF(G752=1,Sources!$F$24,IF(G752=2,Sources!$F$25,IF(G752=3,Sources!$F$26,0)))</f>
        <v/>
      </c>
      <c r="U752" s="178">
        <f>T752</f>
        <v/>
      </c>
      <c r="V752" s="66" t="inlineStr">
        <is>
          <t>S01 / S04 / S05</t>
        </is>
      </c>
    </row>
    <row r="753" ht="15" customHeight="1" s="94">
      <c r="A753" s="66" t="inlineStr">
        <is>
          <t>U05819</t>
        </is>
      </c>
      <c r="B753" s="66" t="inlineStr">
        <is>
          <t>O0856</t>
        </is>
      </c>
      <c r="C753" s="66" t="n">
        <v>2022</v>
      </c>
      <c r="D753" s="66" t="n">
        <v>6</v>
      </c>
      <c r="E753" s="66" t="n">
        <v>4</v>
      </c>
      <c r="F753" s="66" t="n">
        <v>7</v>
      </c>
      <c r="G753" s="66" t="n">
        <v>3</v>
      </c>
      <c r="H753" s="66" t="n">
        <v>3</v>
      </c>
      <c r="I753" s="66" t="n">
        <v>0</v>
      </c>
      <c r="J753" s="66" t="n">
        <v>1</v>
      </c>
      <c r="K753" s="66" t="n">
        <v>1</v>
      </c>
      <c r="L753" s="66" t="n">
        <v>0</v>
      </c>
      <c r="M753" s="66" t="n">
        <v>0</v>
      </c>
      <c r="N753" s="66" t="n">
        <v>0</v>
      </c>
      <c r="O753" s="66" t="n">
        <v>295.3</v>
      </c>
      <c r="P753" s="66" t="n">
        <v>2.3</v>
      </c>
      <c r="Q753" s="66" t="n">
        <v>13.7020033150001</v>
      </c>
      <c r="R753" s="66" t="n">
        <v>51.0325162610001</v>
      </c>
      <c r="S753" s="66">
        <f>IF(AND(E753&gt;=2,E753&lt;=6,OR(F753=6,F753=7,F753=8),O753&lt;=500),1,0)</f>
        <v/>
      </c>
      <c r="T753" s="178">
        <f>IF(G753=1,Sources!$F$24,IF(G753=2,Sources!$F$25,IF(G753=3,Sources!$F$26,0)))</f>
        <v/>
      </c>
      <c r="U753" s="178">
        <f>T753</f>
        <v/>
      </c>
      <c r="V753" s="66" t="inlineStr">
        <is>
          <t>S01 / S04 / S05</t>
        </is>
      </c>
    </row>
    <row r="754" ht="15" customHeight="1" s="94">
      <c r="A754" s="66" t="inlineStr">
        <is>
          <t>U05820</t>
        </is>
      </c>
      <c r="B754" s="66" t="inlineStr">
        <is>
          <t>O0398</t>
        </is>
      </c>
      <c r="C754" s="66" t="n">
        <v>2022</v>
      </c>
      <c r="D754" s="66" t="n">
        <v>6</v>
      </c>
      <c r="E754" s="66" t="n">
        <v>6</v>
      </c>
      <c r="F754" s="66" t="n">
        <v>14</v>
      </c>
      <c r="G754" s="66" t="n">
        <v>3</v>
      </c>
      <c r="H754" s="66" t="n">
        <v>3</v>
      </c>
      <c r="I754" s="66" t="n">
        <v>0</v>
      </c>
      <c r="J754" s="66" t="n">
        <v>1</v>
      </c>
      <c r="K754" s="66" t="n">
        <v>1</v>
      </c>
      <c r="L754" s="66" t="n">
        <v>0</v>
      </c>
      <c r="M754" s="66" t="n">
        <v>0</v>
      </c>
      <c r="N754" s="66" t="n">
        <v>0</v>
      </c>
      <c r="O754" s="66" t="n">
        <v>358.8</v>
      </c>
      <c r="P754" s="66" t="n">
        <v>2.6</v>
      </c>
      <c r="Q754" s="66" t="n">
        <v>13.7249354680001</v>
      </c>
      <c r="R754" s="66" t="n">
        <v>51.0439515800001</v>
      </c>
      <c r="S754" s="66">
        <f>IF(AND(E754&gt;=2,E754&lt;=6,OR(F754=6,F754=7,F754=8),O754&lt;=500),1,0)</f>
        <v/>
      </c>
      <c r="T754" s="178">
        <f>IF(G754=1,Sources!$F$24,IF(G754=2,Sources!$F$25,IF(G754=3,Sources!$F$26,0)))</f>
        <v/>
      </c>
      <c r="U754" s="178">
        <f>T754</f>
        <v/>
      </c>
      <c r="V754" s="66" t="inlineStr">
        <is>
          <t>S01 / S04 / S05</t>
        </is>
      </c>
    </row>
    <row r="755" ht="15" customHeight="1" s="94">
      <c r="A755" s="66" t="inlineStr">
        <is>
          <t>U05822</t>
        </is>
      </c>
      <c r="B755" s="66" t="inlineStr">
        <is>
          <t>O1742</t>
        </is>
      </c>
      <c r="C755" s="66" t="n">
        <v>2022</v>
      </c>
      <c r="D755" s="66" t="n">
        <v>3</v>
      </c>
      <c r="E755" s="66" t="n">
        <v>4</v>
      </c>
      <c r="F755" s="66" t="n">
        <v>10</v>
      </c>
      <c r="G755" s="66" t="n">
        <v>3</v>
      </c>
      <c r="H755" s="66" t="n">
        <v>6</v>
      </c>
      <c r="I755" s="66" t="n">
        <v>0</v>
      </c>
      <c r="J755" s="66" t="n">
        <v>0</v>
      </c>
      <c r="K755" s="66" t="n">
        <v>1</v>
      </c>
      <c r="L755" s="66" t="n">
        <v>0</v>
      </c>
      <c r="M755" s="66" t="n">
        <v>0</v>
      </c>
      <c r="N755" s="66" t="n">
        <v>0</v>
      </c>
      <c r="O755" s="66" t="n">
        <v>246.7</v>
      </c>
      <c r="P755" s="66" t="n">
        <v>11.2</v>
      </c>
      <c r="Q755" s="66" t="n">
        <v>12.4017427950001</v>
      </c>
      <c r="R755" s="66" t="n">
        <v>51.324244025</v>
      </c>
      <c r="S755" s="66">
        <f>IF(AND(E755&gt;=2,E755&lt;=6,OR(F755=6,F755=7,F755=8),O755&lt;=500),1,0)</f>
        <v/>
      </c>
      <c r="T755" s="178">
        <f>IF(G755=1,Sources!$F$24,IF(G755=2,Sources!$F$25,IF(G755=3,Sources!$F$26,0)))</f>
        <v/>
      </c>
      <c r="U755" s="178">
        <f>T755</f>
        <v/>
      </c>
      <c r="V755" s="66" t="inlineStr">
        <is>
          <t>S01 / S04 / S05</t>
        </is>
      </c>
    </row>
    <row r="756" ht="15" customHeight="1" s="94">
      <c r="A756" s="66" t="inlineStr">
        <is>
          <t>U05825</t>
        </is>
      </c>
      <c r="B756" s="66" t="inlineStr">
        <is>
          <t>O1742</t>
        </is>
      </c>
      <c r="C756" s="66" t="n">
        <v>2022</v>
      </c>
      <c r="D756" s="66" t="n">
        <v>3</v>
      </c>
      <c r="E756" s="66" t="n">
        <v>3</v>
      </c>
      <c r="F756" s="66" t="n">
        <v>7</v>
      </c>
      <c r="G756" s="66" t="n">
        <v>3</v>
      </c>
      <c r="H756" s="66" t="n">
        <v>2</v>
      </c>
      <c r="I756" s="66" t="n">
        <v>0</v>
      </c>
      <c r="J756" s="66" t="n">
        <v>1</v>
      </c>
      <c r="K756" s="66" t="n">
        <v>1</v>
      </c>
      <c r="L756" s="66" t="n">
        <v>0</v>
      </c>
      <c r="M756" s="66" t="n">
        <v>0</v>
      </c>
      <c r="N756" s="66" t="n">
        <v>0</v>
      </c>
      <c r="O756" s="66" t="n">
        <v>262.8</v>
      </c>
      <c r="P756" s="66" t="n">
        <v>5.1</v>
      </c>
      <c r="Q756" s="66" t="n">
        <v>12.401632062</v>
      </c>
      <c r="R756" s="66" t="n">
        <v>51.3243740620001</v>
      </c>
      <c r="S756" s="66">
        <f>IF(AND(E756&gt;=2,E756&lt;=6,OR(F756=6,F756=7,F756=8),O756&lt;=500),1,0)</f>
        <v/>
      </c>
      <c r="T756" s="178">
        <f>IF(G756=1,Sources!$F$24,IF(G756=2,Sources!$F$25,IF(G756=3,Sources!$F$26,0)))</f>
        <v/>
      </c>
      <c r="U756" s="178">
        <f>T756</f>
        <v/>
      </c>
      <c r="V756" s="66" t="inlineStr">
        <is>
          <t>S01 / S04 / S05</t>
        </is>
      </c>
    </row>
    <row r="757" ht="15" customHeight="1" s="94">
      <c r="A757" s="66" t="inlineStr">
        <is>
          <t>U05843</t>
        </is>
      </c>
      <c r="B757" s="66" t="inlineStr">
        <is>
          <t>O1620</t>
        </is>
      </c>
      <c r="C757" s="66" t="n">
        <v>2022</v>
      </c>
      <c r="D757" s="66" t="n">
        <v>5</v>
      </c>
      <c r="E757" s="66" t="n">
        <v>7</v>
      </c>
      <c r="F757" s="66" t="n">
        <v>19</v>
      </c>
      <c r="G757" s="66" t="n">
        <v>3</v>
      </c>
      <c r="H757" s="66" t="n">
        <v>3</v>
      </c>
      <c r="I757" s="66" t="n">
        <v>0</v>
      </c>
      <c r="J757" s="66" t="n">
        <v>1</v>
      </c>
      <c r="K757" s="66" t="n">
        <v>1</v>
      </c>
      <c r="L757" s="66" t="n">
        <v>0</v>
      </c>
      <c r="M757" s="66" t="n">
        <v>0</v>
      </c>
      <c r="N757" s="66" t="n">
        <v>0</v>
      </c>
      <c r="O757" s="66" t="n">
        <v>250.6</v>
      </c>
      <c r="P757" s="66" t="n">
        <v>4.5</v>
      </c>
      <c r="Q757" s="66" t="n">
        <v>12.336388141</v>
      </c>
      <c r="R757" s="66" t="n">
        <v>51.335414176</v>
      </c>
      <c r="S757" s="66">
        <f>IF(AND(E757&gt;=2,E757&lt;=6,OR(F757=6,F757=7,F757=8),O757&lt;=500),1,0)</f>
        <v/>
      </c>
      <c r="T757" s="178">
        <f>IF(G757=1,Sources!$F$24,IF(G757=2,Sources!$F$25,IF(G757=3,Sources!$F$26,0)))</f>
        <v/>
      </c>
      <c r="U757" s="178">
        <f>T757</f>
        <v/>
      </c>
      <c r="V757" s="66" t="inlineStr">
        <is>
          <t>S01 / S04 / S05</t>
        </is>
      </c>
    </row>
    <row r="758" ht="15" customHeight="1" s="94">
      <c r="A758" s="66" t="inlineStr">
        <is>
          <t>U05851</t>
        </is>
      </c>
      <c r="B758" s="66" t="inlineStr">
        <is>
          <t>O0949</t>
        </is>
      </c>
      <c r="C758" s="66" t="n">
        <v>2022</v>
      </c>
      <c r="D758" s="66" t="n">
        <v>4</v>
      </c>
      <c r="E758" s="66" t="n">
        <v>4</v>
      </c>
      <c r="F758" s="66" t="n">
        <v>16</v>
      </c>
      <c r="G758" s="66" t="n">
        <v>2</v>
      </c>
      <c r="H758" s="66" t="n">
        <v>3</v>
      </c>
      <c r="I758" s="66" t="n">
        <v>0</v>
      </c>
      <c r="J758" s="66" t="n">
        <v>1</v>
      </c>
      <c r="K758" s="66" t="n">
        <v>1</v>
      </c>
      <c r="L758" s="66" t="n">
        <v>0</v>
      </c>
      <c r="M758" s="66" t="n">
        <v>0</v>
      </c>
      <c r="N758" s="66" t="n">
        <v>0</v>
      </c>
      <c r="O758" s="66" t="n">
        <v>218.1</v>
      </c>
      <c r="P758" s="66" t="n">
        <v>12.7</v>
      </c>
      <c r="Q758" s="66" t="n">
        <v>13.7259341660001</v>
      </c>
      <c r="R758" s="66" t="n">
        <v>51.056953397</v>
      </c>
      <c r="S758" s="66">
        <f>IF(AND(E758&gt;=2,E758&lt;=6,OR(F758=6,F758=7,F758=8),O758&lt;=500),1,0)</f>
        <v/>
      </c>
      <c r="T758" s="178">
        <f>IF(G758=1,Sources!$F$24,IF(G758=2,Sources!$F$25,IF(G758=3,Sources!$F$26,0)))</f>
        <v/>
      </c>
      <c r="U758" s="178">
        <f>T758</f>
        <v/>
      </c>
      <c r="V758" s="66" t="inlineStr">
        <is>
          <t>S01 / S04 / S05</t>
        </is>
      </c>
    </row>
    <row r="759" ht="15" customHeight="1" s="94">
      <c r="A759" s="66" t="inlineStr">
        <is>
          <t>U05852</t>
        </is>
      </c>
      <c r="B759" s="66" t="inlineStr">
        <is>
          <t>O0145</t>
        </is>
      </c>
      <c r="C759" s="66" t="n">
        <v>2022</v>
      </c>
      <c r="D759" s="66" t="n">
        <v>6</v>
      </c>
      <c r="E759" s="66" t="n">
        <v>4</v>
      </c>
      <c r="F759" s="66" t="n">
        <v>11</v>
      </c>
      <c r="G759" s="66" t="n">
        <v>3</v>
      </c>
      <c r="H759" s="66" t="n">
        <v>6</v>
      </c>
      <c r="I759" s="66" t="n">
        <v>0</v>
      </c>
      <c r="J759" s="66" t="n">
        <v>1</v>
      </c>
      <c r="K759" s="66" t="n">
        <v>1</v>
      </c>
      <c r="L759" s="66" t="n">
        <v>0</v>
      </c>
      <c r="M759" s="66" t="n">
        <v>0</v>
      </c>
      <c r="N759" s="66" t="n">
        <v>0</v>
      </c>
      <c r="O759" s="66" t="n">
        <v>365.9</v>
      </c>
      <c r="P759" s="66" t="n">
        <v>17.2</v>
      </c>
      <c r="Q759" s="66" t="n">
        <v>12.9323396410001</v>
      </c>
      <c r="R759" s="66" t="n">
        <v>50.823544294</v>
      </c>
      <c r="S759" s="66">
        <f>IF(AND(E759&gt;=2,E759&lt;=6,OR(F759=6,F759=7,F759=8),O759&lt;=500),1,0)</f>
        <v/>
      </c>
      <c r="T759" s="178">
        <f>IF(G759=1,Sources!$F$24,IF(G759=2,Sources!$F$25,IF(G759=3,Sources!$F$26,0)))</f>
        <v/>
      </c>
      <c r="U759" s="178">
        <f>T759</f>
        <v/>
      </c>
      <c r="V759" s="66" t="inlineStr">
        <is>
          <t>S01 / S04 / S05</t>
        </is>
      </c>
    </row>
    <row r="760" ht="15" customHeight="1" s="94">
      <c r="A760" s="66" t="inlineStr">
        <is>
          <t>U05856</t>
        </is>
      </c>
      <c r="B760" s="66" t="inlineStr">
        <is>
          <t>O0856</t>
        </is>
      </c>
      <c r="C760" s="66" t="n">
        <v>2022</v>
      </c>
      <c r="D760" s="66" t="n">
        <v>5</v>
      </c>
      <c r="E760" s="66" t="n">
        <v>3</v>
      </c>
      <c r="F760" s="66" t="n">
        <v>7</v>
      </c>
      <c r="G760" s="66" t="n">
        <v>3</v>
      </c>
      <c r="H760" s="66" t="n">
        <v>3</v>
      </c>
      <c r="I760" s="66" t="n">
        <v>0</v>
      </c>
      <c r="J760" s="66" t="n">
        <v>1</v>
      </c>
      <c r="K760" s="66" t="n">
        <v>1</v>
      </c>
      <c r="L760" s="66" t="n">
        <v>0</v>
      </c>
      <c r="M760" s="66" t="n">
        <v>0</v>
      </c>
      <c r="N760" s="66" t="n">
        <v>0</v>
      </c>
      <c r="O760" s="66" t="n">
        <v>295.3</v>
      </c>
      <c r="P760" s="66" t="n">
        <v>2.2</v>
      </c>
      <c r="Q760" s="66" t="n">
        <v>13.7020029990001</v>
      </c>
      <c r="R760" s="66" t="n">
        <v>51.0325154270001</v>
      </c>
      <c r="S760" s="66">
        <f>IF(AND(E760&gt;=2,E760&lt;=6,OR(F760=6,F760=7,F760=8),O760&lt;=500),1,0)</f>
        <v/>
      </c>
      <c r="T760" s="178">
        <f>IF(G760=1,Sources!$F$24,IF(G760=2,Sources!$F$25,IF(G760=3,Sources!$F$26,0)))</f>
        <v/>
      </c>
      <c r="U760" s="178">
        <f>T760</f>
        <v/>
      </c>
      <c r="V760" s="66" t="inlineStr">
        <is>
          <t>S01 / S04 / S05</t>
        </is>
      </c>
    </row>
    <row r="761" ht="15" customHeight="1" s="94">
      <c r="A761" s="66" t="inlineStr">
        <is>
          <t>U05857</t>
        </is>
      </c>
      <c r="B761" s="66" t="inlineStr">
        <is>
          <t>O1003</t>
        </is>
      </c>
      <c r="C761" s="66" t="n">
        <v>2022</v>
      </c>
      <c r="D761" s="66" t="n">
        <v>4</v>
      </c>
      <c r="E761" s="66" t="n">
        <v>1</v>
      </c>
      <c r="F761" s="66" t="n">
        <v>23</v>
      </c>
      <c r="G761" s="66" t="n">
        <v>3</v>
      </c>
      <c r="H761" s="66" t="n">
        <v>3</v>
      </c>
      <c r="I761" s="66" t="n">
        <v>0</v>
      </c>
      <c r="J761" s="66" t="n">
        <v>1</v>
      </c>
      <c r="K761" s="66" t="n">
        <v>1</v>
      </c>
      <c r="L761" s="66" t="n">
        <v>0</v>
      </c>
      <c r="M761" s="66" t="n">
        <v>0</v>
      </c>
      <c r="N761" s="66" t="n">
        <v>0</v>
      </c>
      <c r="O761" s="66" t="n">
        <v>423.1</v>
      </c>
      <c r="P761" s="66" t="n">
        <v>1.6</v>
      </c>
      <c r="Q761" s="66" t="n">
        <v>13.743458027</v>
      </c>
      <c r="R761" s="66" t="n">
        <v>51.0475926650001</v>
      </c>
      <c r="S761" s="66">
        <f>IF(AND(E761&gt;=2,E761&lt;=6,OR(F761=6,F761=7,F761=8),O761&lt;=500),1,0)</f>
        <v/>
      </c>
      <c r="T761" s="178">
        <f>IF(G761=1,Sources!$F$24,IF(G761=2,Sources!$F$25,IF(G761=3,Sources!$F$26,0)))</f>
        <v/>
      </c>
      <c r="U761" s="178">
        <f>T761</f>
        <v/>
      </c>
      <c r="V761" s="66" t="inlineStr">
        <is>
          <t>S01 / S04 / S05</t>
        </is>
      </c>
    </row>
    <row r="762" ht="15" customHeight="1" s="94">
      <c r="A762" s="66" t="inlineStr">
        <is>
          <t>U05865</t>
        </is>
      </c>
      <c r="B762" s="66" t="inlineStr">
        <is>
          <t>O0153</t>
        </is>
      </c>
      <c r="C762" s="66" t="n">
        <v>2022</v>
      </c>
      <c r="D762" s="66" t="n">
        <v>6</v>
      </c>
      <c r="E762" s="66" t="n">
        <v>4</v>
      </c>
      <c r="F762" s="66" t="n">
        <v>10</v>
      </c>
      <c r="G762" s="66" t="n">
        <v>3</v>
      </c>
      <c r="H762" s="66" t="n">
        <v>6</v>
      </c>
      <c r="I762" s="66" t="n">
        <v>0</v>
      </c>
      <c r="J762" s="66" t="n">
        <v>0</v>
      </c>
      <c r="K762" s="66" t="n">
        <v>1</v>
      </c>
      <c r="L762" s="66" t="n">
        <v>0</v>
      </c>
      <c r="M762" s="66" t="n">
        <v>0</v>
      </c>
      <c r="N762" s="66" t="n">
        <v>0</v>
      </c>
      <c r="O762" s="66" t="n">
        <v>393.4</v>
      </c>
      <c r="P762" s="66" t="n">
        <v>22.3</v>
      </c>
      <c r="Q762" s="66" t="n">
        <v>12.908708055</v>
      </c>
      <c r="R762" s="66" t="n">
        <v>50.8270297080001</v>
      </c>
      <c r="S762" s="66">
        <f>IF(AND(E762&gt;=2,E762&lt;=6,OR(F762=6,F762=7,F762=8),O762&lt;=500),1,0)</f>
        <v/>
      </c>
      <c r="T762" s="178">
        <f>IF(G762=1,Sources!$F$24,IF(G762=2,Sources!$F$25,IF(G762=3,Sources!$F$26,0)))</f>
        <v/>
      </c>
      <c r="U762" s="178">
        <f>T762</f>
        <v/>
      </c>
      <c r="V762" s="66" t="inlineStr">
        <is>
          <t>S01 / S04 / S05</t>
        </is>
      </c>
    </row>
    <row r="763" ht="15" customHeight="1" s="94">
      <c r="A763" s="66" t="inlineStr">
        <is>
          <t>U05870</t>
        </is>
      </c>
      <c r="B763" s="66" t="inlineStr">
        <is>
          <t>O0549</t>
        </is>
      </c>
      <c r="C763" s="66" t="n">
        <v>2022</v>
      </c>
      <c r="D763" s="66" t="n">
        <v>5</v>
      </c>
      <c r="E763" s="66" t="n">
        <v>3</v>
      </c>
      <c r="F763" s="66" t="n">
        <v>7</v>
      </c>
      <c r="G763" s="66" t="n">
        <v>3</v>
      </c>
      <c r="H763" s="66" t="n">
        <v>2</v>
      </c>
      <c r="I763" s="66" t="n">
        <v>0</v>
      </c>
      <c r="J763" s="66" t="n">
        <v>1</v>
      </c>
      <c r="K763" s="66" t="n">
        <v>1</v>
      </c>
      <c r="L763" s="66" t="n">
        <v>0</v>
      </c>
      <c r="M763" s="66" t="n">
        <v>0</v>
      </c>
      <c r="N763" s="66" t="n">
        <v>0</v>
      </c>
      <c r="O763" s="66" t="n">
        <v>325.6</v>
      </c>
      <c r="P763" s="66" t="n">
        <v>0</v>
      </c>
      <c r="Q763" s="66" t="n">
        <v>13.724858738</v>
      </c>
      <c r="R763" s="66" t="n">
        <v>51.0731741990001</v>
      </c>
      <c r="S763" s="66">
        <f>IF(AND(E763&gt;=2,E763&lt;=6,OR(F763=6,F763=7,F763=8),O763&lt;=500),1,0)</f>
        <v/>
      </c>
      <c r="T763" s="178">
        <f>IF(G763=1,Sources!$F$24,IF(G763=2,Sources!$F$25,IF(G763=3,Sources!$F$26,0)))</f>
        <v/>
      </c>
      <c r="U763" s="178">
        <f>T763</f>
        <v/>
      </c>
      <c r="V763" s="66" t="inlineStr">
        <is>
          <t>S01 / S04 / S05</t>
        </is>
      </c>
    </row>
    <row r="764" ht="15" customHeight="1" s="94">
      <c r="A764" s="66" t="inlineStr">
        <is>
          <t>U05875</t>
        </is>
      </c>
      <c r="B764" s="66" t="inlineStr">
        <is>
          <t>O0605</t>
        </is>
      </c>
      <c r="C764" s="66" t="n">
        <v>2022</v>
      </c>
      <c r="D764" s="66" t="n">
        <v>3</v>
      </c>
      <c r="E764" s="66" t="n">
        <v>2</v>
      </c>
      <c r="F764" s="66" t="n">
        <v>15</v>
      </c>
      <c r="G764" s="66" t="n">
        <v>3</v>
      </c>
      <c r="H764" s="66" t="n">
        <v>4</v>
      </c>
      <c r="I764" s="66" t="n">
        <v>1</v>
      </c>
      <c r="J764" s="66" t="n">
        <v>0</v>
      </c>
      <c r="K764" s="66" t="n">
        <v>1</v>
      </c>
      <c r="L764" s="66" t="n">
        <v>0</v>
      </c>
      <c r="M764" s="66" t="n">
        <v>0</v>
      </c>
      <c r="N764" s="66" t="n">
        <v>0</v>
      </c>
      <c r="O764" s="66" t="n">
        <v>373.5</v>
      </c>
      <c r="P764" s="66" t="n">
        <v>24.6</v>
      </c>
      <c r="Q764" s="66" t="n">
        <v>13.7365808230001</v>
      </c>
      <c r="R764" s="66" t="n">
        <v>51.063678887</v>
      </c>
      <c r="S764" s="66">
        <f>IF(AND(E764&gt;=2,E764&lt;=6,OR(F764=6,F764=7,F764=8),O764&lt;=500),1,0)</f>
        <v/>
      </c>
      <c r="T764" s="178">
        <f>IF(G764=1,Sources!$F$24,IF(G764=2,Sources!$F$25,IF(G764=3,Sources!$F$26,0)))</f>
        <v/>
      </c>
      <c r="U764" s="178">
        <f>T764</f>
        <v/>
      </c>
      <c r="V764" s="66" t="inlineStr">
        <is>
          <t>S01 / S04 / S05</t>
        </is>
      </c>
    </row>
    <row r="765" ht="15" customHeight="1" s="94">
      <c r="A765" s="66" t="inlineStr">
        <is>
          <t>U05879</t>
        </is>
      </c>
      <c r="B765" s="66" t="inlineStr">
        <is>
          <t>O0949</t>
        </is>
      </c>
      <c r="C765" s="66" t="n">
        <v>2022</v>
      </c>
      <c r="D765" s="66" t="n">
        <v>6</v>
      </c>
      <c r="E765" s="66" t="n">
        <v>6</v>
      </c>
      <c r="F765" s="66" t="n">
        <v>16</v>
      </c>
      <c r="G765" s="66" t="n">
        <v>3</v>
      </c>
      <c r="H765" s="66" t="n">
        <v>7</v>
      </c>
      <c r="I765" s="66" t="n">
        <v>0</v>
      </c>
      <c r="J765" s="66" t="n">
        <v>1</v>
      </c>
      <c r="K765" s="66" t="n">
        <v>0</v>
      </c>
      <c r="L765" s="66" t="n">
        <v>0</v>
      </c>
      <c r="M765" s="66" t="n">
        <v>0</v>
      </c>
      <c r="N765" s="66" t="n">
        <v>0</v>
      </c>
      <c r="O765" s="66" t="n">
        <v>216.7</v>
      </c>
      <c r="P765" s="66" t="n">
        <v>9.6</v>
      </c>
      <c r="Q765" s="66" t="n">
        <v>13.7259641420001</v>
      </c>
      <c r="R765" s="66" t="n">
        <v>51.056974075</v>
      </c>
      <c r="S765" s="66">
        <f>IF(AND(E765&gt;=2,E765&lt;=6,OR(F765=6,F765=7,F765=8),O765&lt;=500),1,0)</f>
        <v/>
      </c>
      <c r="T765" s="178">
        <f>IF(G765=1,Sources!$F$24,IF(G765=2,Sources!$F$25,IF(G765=3,Sources!$F$26,0)))</f>
        <v/>
      </c>
      <c r="U765" s="178">
        <f>T765</f>
        <v/>
      </c>
      <c r="V765" s="66" t="inlineStr">
        <is>
          <t>S01 / S04 / S05</t>
        </is>
      </c>
    </row>
    <row r="766" ht="15" customHeight="1" s="94">
      <c r="A766" s="66" t="inlineStr">
        <is>
          <t>U05894</t>
        </is>
      </c>
      <c r="B766" s="66" t="inlineStr">
        <is>
          <t>O0677</t>
        </is>
      </c>
      <c r="C766" s="66" t="n">
        <v>2022</v>
      </c>
      <c r="D766" s="66" t="n">
        <v>5</v>
      </c>
      <c r="E766" s="66" t="n">
        <v>2</v>
      </c>
      <c r="F766" s="66" t="n">
        <v>17</v>
      </c>
      <c r="G766" s="66" t="n">
        <v>3</v>
      </c>
      <c r="H766" s="66" t="n">
        <v>3</v>
      </c>
      <c r="I766" s="66" t="n">
        <v>0</v>
      </c>
      <c r="J766" s="66" t="n">
        <v>1</v>
      </c>
      <c r="K766" s="66" t="n">
        <v>1</v>
      </c>
      <c r="L766" s="66" t="n">
        <v>0</v>
      </c>
      <c r="M766" s="66" t="n">
        <v>0</v>
      </c>
      <c r="N766" s="66" t="n">
        <v>0</v>
      </c>
      <c r="O766" s="66" t="n">
        <v>479.7</v>
      </c>
      <c r="P766" s="66" t="n">
        <v>12.6</v>
      </c>
      <c r="Q766" s="66" t="n">
        <v>13.717848002</v>
      </c>
      <c r="R766" s="66" t="n">
        <v>51.038845053</v>
      </c>
      <c r="S766" s="66">
        <f>IF(AND(E766&gt;=2,E766&lt;=6,OR(F766=6,F766=7,F766=8),O766&lt;=500),1,0)</f>
        <v/>
      </c>
      <c r="T766" s="178">
        <f>IF(G766=1,Sources!$F$24,IF(G766=2,Sources!$F$25,IF(G766=3,Sources!$F$26,0)))</f>
        <v/>
      </c>
      <c r="U766" s="178">
        <f>T766</f>
        <v/>
      </c>
      <c r="V766" s="66" t="inlineStr">
        <is>
          <t>S01 / S04 / S05</t>
        </is>
      </c>
    </row>
    <row r="767" ht="15" customHeight="1" s="94">
      <c r="A767" s="66" t="inlineStr">
        <is>
          <t>U05907</t>
        </is>
      </c>
      <c r="B767" s="66" t="inlineStr">
        <is>
          <t>O0188</t>
        </is>
      </c>
      <c r="C767" s="66" t="n">
        <v>2022</v>
      </c>
      <c r="D767" s="66" t="n">
        <v>4</v>
      </c>
      <c r="E767" s="66" t="n">
        <v>3</v>
      </c>
      <c r="F767" s="66" t="n">
        <v>7</v>
      </c>
      <c r="G767" s="66" t="n">
        <v>2</v>
      </c>
      <c r="H767" s="66" t="n">
        <v>2</v>
      </c>
      <c r="I767" s="66" t="n">
        <v>0</v>
      </c>
      <c r="J767" s="66" t="n">
        <v>1</v>
      </c>
      <c r="K767" s="66" t="n">
        <v>0</v>
      </c>
      <c r="L767" s="66" t="n">
        <v>0</v>
      </c>
      <c r="M767" s="66" t="n">
        <v>0</v>
      </c>
      <c r="N767" s="66" t="n">
        <v>1</v>
      </c>
      <c r="O767" s="66" t="n">
        <v>429.8</v>
      </c>
      <c r="P767" s="66" t="n">
        <v>0.7</v>
      </c>
      <c r="Q767" s="66" t="n">
        <v>12.9287561100001</v>
      </c>
      <c r="R767" s="66" t="n">
        <v>50.826655815</v>
      </c>
      <c r="S767" s="66">
        <f>IF(AND(E767&gt;=2,E767&lt;=6,OR(F767=6,F767=7,F767=8),O767&lt;=500),1,0)</f>
        <v/>
      </c>
      <c r="T767" s="178">
        <f>IF(G767=1,Sources!$F$24,IF(G767=2,Sources!$F$25,IF(G767=3,Sources!$F$26,0)))</f>
        <v/>
      </c>
      <c r="U767" s="178">
        <f>T767</f>
        <v/>
      </c>
      <c r="V767" s="66" t="inlineStr">
        <is>
          <t>S01 / S04 / S05</t>
        </is>
      </c>
    </row>
    <row r="768" ht="15" customHeight="1" s="94">
      <c r="A768" s="66" t="inlineStr">
        <is>
          <t>U05911</t>
        </is>
      </c>
      <c r="B768" s="66" t="inlineStr">
        <is>
          <t>O1742</t>
        </is>
      </c>
      <c r="C768" s="66" t="n">
        <v>2022</v>
      </c>
      <c r="D768" s="66" t="n">
        <v>6</v>
      </c>
      <c r="E768" s="66" t="n">
        <v>5</v>
      </c>
      <c r="F768" s="66" t="n">
        <v>10</v>
      </c>
      <c r="G768" s="66" t="n">
        <v>3</v>
      </c>
      <c r="H768" s="66" t="n">
        <v>2</v>
      </c>
      <c r="I768" s="66" t="n">
        <v>0</v>
      </c>
      <c r="J768" s="66" t="n">
        <v>0</v>
      </c>
      <c r="K768" s="66" t="n">
        <v>1</v>
      </c>
      <c r="L768" s="66" t="n">
        <v>0</v>
      </c>
      <c r="M768" s="66" t="n">
        <v>0</v>
      </c>
      <c r="N768" s="66" t="n">
        <v>0</v>
      </c>
      <c r="O768" s="66" t="n">
        <v>256</v>
      </c>
      <c r="P768" s="66" t="n">
        <v>1.9</v>
      </c>
      <c r="Q768" s="66" t="n">
        <v>12.4016726570001</v>
      </c>
      <c r="R768" s="66" t="n">
        <v>51.3243158170001</v>
      </c>
      <c r="S768" s="66">
        <f>IF(AND(E768&gt;=2,E768&lt;=6,OR(F768=6,F768=7,F768=8),O768&lt;=500),1,0)</f>
        <v/>
      </c>
      <c r="T768" s="178">
        <f>IF(G768=1,Sources!$F$24,IF(G768=2,Sources!$F$25,IF(G768=3,Sources!$F$26,0)))</f>
        <v/>
      </c>
      <c r="U768" s="178">
        <f>T768</f>
        <v/>
      </c>
      <c r="V768" s="66" t="inlineStr">
        <is>
          <t>S01 / S04 / S05</t>
        </is>
      </c>
    </row>
    <row r="769" ht="15" customHeight="1" s="94">
      <c r="A769" s="66" t="inlineStr">
        <is>
          <t>U05912</t>
        </is>
      </c>
      <c r="B769" s="66" t="inlineStr">
        <is>
          <t>O1570</t>
        </is>
      </c>
      <c r="C769" s="66" t="n">
        <v>2022</v>
      </c>
      <c r="D769" s="66" t="n">
        <v>5</v>
      </c>
      <c r="E769" s="66" t="n">
        <v>7</v>
      </c>
      <c r="F769" s="66" t="n">
        <v>9</v>
      </c>
      <c r="G769" s="66" t="n">
        <v>3</v>
      </c>
      <c r="H769" s="66" t="n">
        <v>6</v>
      </c>
      <c r="I769" s="66" t="n">
        <v>0</v>
      </c>
      <c r="J769" s="66" t="n">
        <v>1</v>
      </c>
      <c r="K769" s="66" t="n">
        <v>0</v>
      </c>
      <c r="L769" s="66" t="n">
        <v>0</v>
      </c>
      <c r="M769" s="66" t="n">
        <v>0</v>
      </c>
      <c r="N769" s="66" t="n">
        <v>0</v>
      </c>
      <c r="O769" s="66" t="n">
        <v>402.8</v>
      </c>
      <c r="P769" s="66" t="n">
        <v>16.3</v>
      </c>
      <c r="Q769" s="66" t="n">
        <v>12.369020619</v>
      </c>
      <c r="R769" s="66" t="n">
        <v>51.376108779</v>
      </c>
      <c r="S769" s="66">
        <f>IF(AND(E769&gt;=2,E769&lt;=6,OR(F769=6,F769=7,F769=8),O769&lt;=500),1,0)</f>
        <v/>
      </c>
      <c r="T769" s="178">
        <f>IF(G769=1,Sources!$F$24,IF(G769=2,Sources!$F$25,IF(G769=3,Sources!$F$26,0)))</f>
        <v/>
      </c>
      <c r="U769" s="178">
        <f>T769</f>
        <v/>
      </c>
      <c r="V769" s="66" t="inlineStr">
        <is>
          <t>S01 / S04 / S05</t>
        </is>
      </c>
    </row>
    <row r="770" ht="15" customHeight="1" s="94">
      <c r="A770" s="66" t="inlineStr">
        <is>
          <t>U05913</t>
        </is>
      </c>
      <c r="B770" s="66" t="inlineStr">
        <is>
          <t>O1618</t>
        </is>
      </c>
      <c r="C770" s="66" t="n">
        <v>2022</v>
      </c>
      <c r="D770" s="66" t="n">
        <v>4</v>
      </c>
      <c r="E770" s="66" t="n">
        <v>5</v>
      </c>
      <c r="F770" s="66" t="n">
        <v>10</v>
      </c>
      <c r="G770" s="66" t="n">
        <v>3</v>
      </c>
      <c r="H770" s="66" t="n">
        <v>2</v>
      </c>
      <c r="I770" s="66" t="n">
        <v>0</v>
      </c>
      <c r="J770" s="66" t="n">
        <v>1</v>
      </c>
      <c r="K770" s="66" t="n">
        <v>1</v>
      </c>
      <c r="L770" s="66" t="n">
        <v>0</v>
      </c>
      <c r="M770" s="66" t="n">
        <v>0</v>
      </c>
      <c r="N770" s="66" t="n">
        <v>0</v>
      </c>
      <c r="O770" s="66" t="n">
        <v>126</v>
      </c>
      <c r="P770" s="66" t="n">
        <v>2.7</v>
      </c>
      <c r="Q770" s="66" t="n">
        <v>12.33301805</v>
      </c>
      <c r="R770" s="66" t="n">
        <v>51.336050975</v>
      </c>
      <c r="S770" s="66">
        <f>IF(AND(E770&gt;=2,E770&lt;=6,OR(F770=6,F770=7,F770=8),O770&lt;=500),1,0)</f>
        <v/>
      </c>
      <c r="T770" s="178">
        <f>IF(G770=1,Sources!$F$24,IF(G770=2,Sources!$F$25,IF(G770=3,Sources!$F$26,0)))</f>
        <v/>
      </c>
      <c r="U770" s="178">
        <f>T770</f>
        <v/>
      </c>
      <c r="V770" s="66" t="inlineStr">
        <is>
          <t>S01 / S04 / S05</t>
        </is>
      </c>
    </row>
    <row r="771" ht="15" customHeight="1" s="94">
      <c r="A771" s="66" t="inlineStr">
        <is>
          <t>U05928</t>
        </is>
      </c>
      <c r="B771" s="66" t="inlineStr">
        <is>
          <t>O1023</t>
        </is>
      </c>
      <c r="C771" s="66" t="n">
        <v>2022</v>
      </c>
      <c r="D771" s="66" t="n">
        <v>6</v>
      </c>
      <c r="E771" s="66" t="n">
        <v>2</v>
      </c>
      <c r="F771" s="66" t="n">
        <v>16</v>
      </c>
      <c r="G771" s="66" t="n">
        <v>3</v>
      </c>
      <c r="H771" s="66" t="n">
        <v>7</v>
      </c>
      <c r="I771" s="66" t="n">
        <v>0</v>
      </c>
      <c r="J771" s="66" t="n">
        <v>0</v>
      </c>
      <c r="K771" s="66" t="n">
        <v>1</v>
      </c>
      <c r="L771" s="66" t="n">
        <v>1</v>
      </c>
      <c r="M771" s="66" t="n">
        <v>0</v>
      </c>
      <c r="N771" s="66" t="n">
        <v>0</v>
      </c>
      <c r="O771" s="66" t="n">
        <v>333.9</v>
      </c>
      <c r="P771" s="66" t="n">
        <v>4.6</v>
      </c>
      <c r="Q771" s="66" t="n">
        <v>14.61038001</v>
      </c>
      <c r="R771" s="66" t="n">
        <v>50.980454131</v>
      </c>
      <c r="S771" s="66">
        <f>IF(AND(E771&gt;=2,E771&lt;=6,OR(F771=6,F771=7,F771=8),O771&lt;=500),1,0)</f>
        <v/>
      </c>
      <c r="T771" s="178">
        <f>IF(G771=1,Sources!$F$24,IF(G771=2,Sources!$F$25,IF(G771=3,Sources!$F$26,0)))</f>
        <v/>
      </c>
      <c r="U771" s="178">
        <f>T771</f>
        <v/>
      </c>
      <c r="V771" s="66" t="inlineStr">
        <is>
          <t>S01 / S04 / S05</t>
        </is>
      </c>
    </row>
    <row r="772" ht="15" customHeight="1" s="94">
      <c r="A772" s="66" t="inlineStr">
        <is>
          <t>U05931</t>
        </is>
      </c>
      <c r="B772" s="66" t="inlineStr">
        <is>
          <t>O0608</t>
        </is>
      </c>
      <c r="C772" s="66" t="n">
        <v>2022</v>
      </c>
      <c r="D772" s="66" t="n">
        <v>3</v>
      </c>
      <c r="E772" s="66" t="n">
        <v>2</v>
      </c>
      <c r="F772" s="66" t="n">
        <v>15</v>
      </c>
      <c r="G772" s="66" t="n">
        <v>3</v>
      </c>
      <c r="H772" s="66" t="n">
        <v>6</v>
      </c>
      <c r="I772" s="66" t="n">
        <v>0</v>
      </c>
      <c r="J772" s="66" t="n">
        <v>0</v>
      </c>
      <c r="K772" s="66" t="n">
        <v>1</v>
      </c>
      <c r="L772" s="66" t="n">
        <v>0</v>
      </c>
      <c r="M772" s="66" t="n">
        <v>0</v>
      </c>
      <c r="N772" s="66" t="n">
        <v>1</v>
      </c>
      <c r="O772" s="66" t="n">
        <v>96.40000000000001</v>
      </c>
      <c r="P772" s="66" t="n">
        <v>16.5</v>
      </c>
      <c r="Q772" s="66" t="n">
        <v>13.740451245</v>
      </c>
      <c r="R772" s="66" t="n">
        <v>51.0647370350001</v>
      </c>
      <c r="S772" s="66">
        <f>IF(AND(E772&gt;=2,E772&lt;=6,OR(F772=6,F772=7,F772=8),O772&lt;=500),1,0)</f>
        <v/>
      </c>
      <c r="T772" s="178">
        <f>IF(G772=1,Sources!$F$24,IF(G772=2,Sources!$F$25,IF(G772=3,Sources!$F$26,0)))</f>
        <v/>
      </c>
      <c r="U772" s="178">
        <f>T772</f>
        <v/>
      </c>
      <c r="V772" s="66" t="inlineStr">
        <is>
          <t>S01 / S04 / S05</t>
        </is>
      </c>
    </row>
    <row r="773" ht="15" customHeight="1" s="94">
      <c r="A773" s="66" t="inlineStr">
        <is>
          <t>U05943</t>
        </is>
      </c>
      <c r="B773" s="66" t="inlineStr">
        <is>
          <t>O0760</t>
        </is>
      </c>
      <c r="C773" s="66" t="n">
        <v>2022</v>
      </c>
      <c r="D773" s="66" t="n">
        <v>4</v>
      </c>
      <c r="E773" s="66" t="n">
        <v>4</v>
      </c>
      <c r="F773" s="66" t="n">
        <v>9</v>
      </c>
      <c r="G773" s="66" t="n">
        <v>3</v>
      </c>
      <c r="H773" s="66" t="n">
        <v>6</v>
      </c>
      <c r="I773" s="66" t="n">
        <v>0</v>
      </c>
      <c r="J773" s="66" t="n">
        <v>0</v>
      </c>
      <c r="K773" s="66" t="n">
        <v>1</v>
      </c>
      <c r="L773" s="66" t="n">
        <v>0</v>
      </c>
      <c r="M773" s="66" t="n">
        <v>0</v>
      </c>
      <c r="N773" s="66" t="n">
        <v>1</v>
      </c>
      <c r="O773" s="66" t="n">
        <v>436.5</v>
      </c>
      <c r="P773" s="66" t="n">
        <v>15</v>
      </c>
      <c r="Q773" s="66" t="n">
        <v>13.7998862540001</v>
      </c>
      <c r="R773" s="66" t="n">
        <v>50.9984718870001</v>
      </c>
      <c r="S773" s="66">
        <f>IF(AND(E773&gt;=2,E773&lt;=6,OR(F773=6,F773=7,F773=8),O773&lt;=500),1,0)</f>
        <v/>
      </c>
      <c r="T773" s="178">
        <f>IF(G773=1,Sources!$F$24,IF(G773=2,Sources!$F$25,IF(G773=3,Sources!$F$26,0)))</f>
        <v/>
      </c>
      <c r="U773" s="178">
        <f>T773</f>
        <v/>
      </c>
      <c r="V773" s="66" t="inlineStr">
        <is>
          <t>S01 / S04 / S05</t>
        </is>
      </c>
    </row>
    <row r="774" ht="15" customHeight="1" s="94">
      <c r="A774" s="66" t="inlineStr">
        <is>
          <t>U05946</t>
        </is>
      </c>
      <c r="B774" s="66" t="inlineStr">
        <is>
          <t>O2245</t>
        </is>
      </c>
      <c r="C774" s="66" t="n">
        <v>2022</v>
      </c>
      <c r="D774" s="66" t="n">
        <v>6</v>
      </c>
      <c r="E774" s="66" t="n">
        <v>1</v>
      </c>
      <c r="F774" s="66" t="n">
        <v>21</v>
      </c>
      <c r="G774" s="66" t="n">
        <v>3</v>
      </c>
      <c r="H774" s="66" t="n">
        <v>3</v>
      </c>
      <c r="I774" s="66" t="n">
        <v>0</v>
      </c>
      <c r="J774" s="66" t="n">
        <v>0</v>
      </c>
      <c r="K774" s="66" t="n">
        <v>1</v>
      </c>
      <c r="L774" s="66" t="n">
        <v>0</v>
      </c>
      <c r="M774" s="66" t="n">
        <v>0</v>
      </c>
      <c r="N774" s="66" t="n">
        <v>0</v>
      </c>
      <c r="O774" s="66" t="n">
        <v>436.8</v>
      </c>
      <c r="P774" s="66" t="n">
        <v>6.4</v>
      </c>
      <c r="Q774" s="66" t="n">
        <v>14.785649929</v>
      </c>
      <c r="R774" s="66" t="n">
        <v>50.8991005240001</v>
      </c>
      <c r="S774" s="66">
        <f>IF(AND(E774&gt;=2,E774&lt;=6,OR(F774=6,F774=7,F774=8),O774&lt;=500),1,0)</f>
        <v/>
      </c>
      <c r="T774" s="178">
        <f>IF(G774=1,Sources!$F$24,IF(G774=2,Sources!$F$25,IF(G774=3,Sources!$F$26,0)))</f>
        <v/>
      </c>
      <c r="U774" s="178">
        <f>T774</f>
        <v/>
      </c>
      <c r="V774" s="66" t="inlineStr">
        <is>
          <t>S01 / S04 / S05</t>
        </is>
      </c>
    </row>
    <row r="775" ht="15" customHeight="1" s="94">
      <c r="A775" s="66" t="inlineStr">
        <is>
          <t>U05947</t>
        </is>
      </c>
      <c r="B775" s="66" t="inlineStr">
        <is>
          <t>O1825</t>
        </is>
      </c>
      <c r="C775" s="66" t="n">
        <v>2022</v>
      </c>
      <c r="D775" s="66" t="n">
        <v>3</v>
      </c>
      <c r="E775" s="66" t="n">
        <v>1</v>
      </c>
      <c r="F775" s="66" t="n">
        <v>0</v>
      </c>
      <c r="G775" s="66" t="n">
        <v>2</v>
      </c>
      <c r="H775" s="66" t="n">
        <v>6</v>
      </c>
      <c r="I775" s="66" t="n">
        <v>1</v>
      </c>
      <c r="J775" s="66" t="n">
        <v>0</v>
      </c>
      <c r="K775" s="66" t="n">
        <v>1</v>
      </c>
      <c r="L775" s="66" t="n">
        <v>0</v>
      </c>
      <c r="M775" s="66" t="n">
        <v>0</v>
      </c>
      <c r="N775" s="66" t="n">
        <v>0</v>
      </c>
      <c r="O775" s="66" t="n">
        <v>466.4</v>
      </c>
      <c r="P775" s="66" t="n">
        <v>0</v>
      </c>
      <c r="Q775" s="66" t="n">
        <v>12.342507319</v>
      </c>
      <c r="R775" s="66" t="n">
        <v>51.3385278100001</v>
      </c>
      <c r="S775" s="66">
        <f>IF(AND(E775&gt;=2,E775&lt;=6,OR(F775=6,F775=7,F775=8),O775&lt;=500),1,0)</f>
        <v/>
      </c>
      <c r="T775" s="178">
        <f>IF(G775=1,Sources!$F$24,IF(G775=2,Sources!$F$25,IF(G775=3,Sources!$F$26,0)))</f>
        <v/>
      </c>
      <c r="U775" s="178">
        <f>T775</f>
        <v/>
      </c>
      <c r="V775" s="66" t="inlineStr">
        <is>
          <t>S01 / S04 / S05</t>
        </is>
      </c>
    </row>
    <row r="776" ht="15" customHeight="1" s="94">
      <c r="A776" s="66" t="inlineStr">
        <is>
          <t>U05949</t>
        </is>
      </c>
      <c r="B776" s="66" t="inlineStr">
        <is>
          <t>O0932</t>
        </is>
      </c>
      <c r="C776" s="66" t="n">
        <v>2022</v>
      </c>
      <c r="D776" s="66" t="n">
        <v>5</v>
      </c>
      <c r="E776" s="66" t="n">
        <v>7</v>
      </c>
      <c r="F776" s="66" t="n">
        <v>11</v>
      </c>
      <c r="G776" s="66" t="n">
        <v>3</v>
      </c>
      <c r="H776" s="66" t="n">
        <v>3</v>
      </c>
      <c r="I776" s="66" t="n">
        <v>0</v>
      </c>
      <c r="J776" s="66" t="n">
        <v>1</v>
      </c>
      <c r="K776" s="66" t="n">
        <v>1</v>
      </c>
      <c r="L776" s="66" t="n">
        <v>0</v>
      </c>
      <c r="M776" s="66" t="n">
        <v>0</v>
      </c>
      <c r="N776" s="66" t="n">
        <v>0</v>
      </c>
      <c r="O776" s="66" t="n">
        <v>306.8</v>
      </c>
      <c r="P776" s="66" t="n">
        <v>13.5</v>
      </c>
      <c r="Q776" s="66" t="n">
        <v>13.7680889390001</v>
      </c>
      <c r="R776" s="66" t="n">
        <v>51.0157594200001</v>
      </c>
      <c r="S776" s="66">
        <f>IF(AND(E776&gt;=2,E776&lt;=6,OR(F776=6,F776=7,F776=8),O776&lt;=500),1,0)</f>
        <v/>
      </c>
      <c r="T776" s="178">
        <f>IF(G776=1,Sources!$F$24,IF(G776=2,Sources!$F$25,IF(G776=3,Sources!$F$26,0)))</f>
        <v/>
      </c>
      <c r="U776" s="178">
        <f>T776</f>
        <v/>
      </c>
      <c r="V776" s="66" t="inlineStr">
        <is>
          <t>S01 / S04 / S05</t>
        </is>
      </c>
    </row>
    <row r="777" ht="15" customHeight="1" s="94">
      <c r="A777" s="66" t="inlineStr">
        <is>
          <t>U05953</t>
        </is>
      </c>
      <c r="B777" s="66" t="inlineStr">
        <is>
          <t>O0172</t>
        </is>
      </c>
      <c r="C777" s="66" t="n">
        <v>2022</v>
      </c>
      <c r="D777" s="66" t="n">
        <v>4</v>
      </c>
      <c r="E777" s="66" t="n">
        <v>6</v>
      </c>
      <c r="F777" s="66" t="n">
        <v>14</v>
      </c>
      <c r="G777" s="66" t="n">
        <v>3</v>
      </c>
      <c r="H777" s="66" t="n">
        <v>2</v>
      </c>
      <c r="I777" s="66" t="n">
        <v>0</v>
      </c>
      <c r="J777" s="66" t="n">
        <v>1</v>
      </c>
      <c r="K777" s="66" t="n">
        <v>1</v>
      </c>
      <c r="L777" s="66" t="n">
        <v>0</v>
      </c>
      <c r="M777" s="66" t="n">
        <v>0</v>
      </c>
      <c r="N777" s="66" t="n">
        <v>0</v>
      </c>
      <c r="O777" s="66" t="n">
        <v>333.8</v>
      </c>
      <c r="P777" s="66" t="n">
        <v>12.1</v>
      </c>
      <c r="Q777" s="66" t="n">
        <v>12.9265978670001</v>
      </c>
      <c r="R777" s="66" t="n">
        <v>50.833862905</v>
      </c>
      <c r="S777" s="66">
        <f>IF(AND(E777&gt;=2,E777&lt;=6,OR(F777=6,F777=7,F777=8),O777&lt;=500),1,0)</f>
        <v/>
      </c>
      <c r="T777" s="178">
        <f>IF(G777=1,Sources!$F$24,IF(G777=2,Sources!$F$25,IF(G777=3,Sources!$F$26,0)))</f>
        <v/>
      </c>
      <c r="U777" s="178">
        <f>T777</f>
        <v/>
      </c>
      <c r="V777" s="66" t="inlineStr">
        <is>
          <t>S01 / S04 / S05</t>
        </is>
      </c>
    </row>
    <row r="778" ht="15" customHeight="1" s="94">
      <c r="A778" s="66" t="inlineStr">
        <is>
          <t>U05964</t>
        </is>
      </c>
      <c r="B778" s="66" t="inlineStr">
        <is>
          <t>O0043</t>
        </is>
      </c>
      <c r="C778" s="66" t="n">
        <v>2022</v>
      </c>
      <c r="D778" s="66" t="n">
        <v>6</v>
      </c>
      <c r="E778" s="66" t="n">
        <v>2</v>
      </c>
      <c r="F778" s="66" t="n">
        <v>15</v>
      </c>
      <c r="G778" s="66" t="n">
        <v>3</v>
      </c>
      <c r="H778" s="66" t="n">
        <v>6</v>
      </c>
      <c r="I778" s="66" t="n">
        <v>0</v>
      </c>
      <c r="J778" s="66" t="n">
        <v>0</v>
      </c>
      <c r="K778" s="66" t="n">
        <v>1</v>
      </c>
      <c r="L778" s="66" t="n">
        <v>0</v>
      </c>
      <c r="M778" s="66" t="n">
        <v>0</v>
      </c>
      <c r="N778" s="66" t="n">
        <v>0</v>
      </c>
      <c r="O778" s="66" t="n">
        <v>470.4</v>
      </c>
      <c r="P778" s="66" t="n">
        <v>22.7</v>
      </c>
      <c r="Q778" s="66" t="n">
        <v>14.445175588</v>
      </c>
      <c r="R778" s="66" t="n">
        <v>51.18002332</v>
      </c>
      <c r="S778" s="66">
        <f>IF(AND(E778&gt;=2,E778&lt;=6,OR(F778=6,F778=7,F778=8),O778&lt;=500),1,0)</f>
        <v/>
      </c>
      <c r="T778" s="178">
        <f>IF(G778=1,Sources!$F$24,IF(G778=2,Sources!$F$25,IF(G778=3,Sources!$F$26,0)))</f>
        <v/>
      </c>
      <c r="U778" s="178">
        <f>T778</f>
        <v/>
      </c>
      <c r="V778" s="66" t="inlineStr">
        <is>
          <t>S01 / S04 / S05</t>
        </is>
      </c>
    </row>
    <row r="779" ht="15" customHeight="1" s="94">
      <c r="A779" s="66" t="inlineStr">
        <is>
          <t>U05966</t>
        </is>
      </c>
      <c r="B779" s="66" t="inlineStr">
        <is>
          <t>O1569</t>
        </is>
      </c>
      <c r="C779" s="66" t="n">
        <v>2022</v>
      </c>
      <c r="D779" s="66" t="n">
        <v>5</v>
      </c>
      <c r="E779" s="66" t="n">
        <v>2</v>
      </c>
      <c r="F779" s="66" t="n">
        <v>9</v>
      </c>
      <c r="G779" s="66" t="n">
        <v>3</v>
      </c>
      <c r="H779" s="66" t="n">
        <v>2</v>
      </c>
      <c r="I779" s="66" t="n">
        <v>0</v>
      </c>
      <c r="J779" s="66" t="n">
        <v>0</v>
      </c>
      <c r="K779" s="66" t="n">
        <v>1</v>
      </c>
      <c r="L779" s="66" t="n">
        <v>0</v>
      </c>
      <c r="M779" s="66" t="n">
        <v>0</v>
      </c>
      <c r="N779" s="66" t="n">
        <v>0</v>
      </c>
      <c r="O779" s="66" t="n">
        <v>170.7</v>
      </c>
      <c r="P779" s="66" t="n">
        <v>0</v>
      </c>
      <c r="Q779" s="66" t="n">
        <v>12.3650661350001</v>
      </c>
      <c r="R779" s="66" t="n">
        <v>51.376148228</v>
      </c>
      <c r="S779" s="66">
        <f>IF(AND(E779&gt;=2,E779&lt;=6,OR(F779=6,F779=7,F779=8),O779&lt;=500),1,0)</f>
        <v/>
      </c>
      <c r="T779" s="178">
        <f>IF(G779=1,Sources!$F$24,IF(G779=2,Sources!$F$25,IF(G779=3,Sources!$F$26,0)))</f>
        <v/>
      </c>
      <c r="U779" s="178">
        <f>T779</f>
        <v/>
      </c>
      <c r="V779" s="66" t="inlineStr">
        <is>
          <t>S01 / S04 / S05</t>
        </is>
      </c>
    </row>
    <row r="780" ht="15" customHeight="1" s="94">
      <c r="A780" s="66" t="inlineStr">
        <is>
          <t>U05970</t>
        </is>
      </c>
      <c r="B780" s="66" t="inlineStr">
        <is>
          <t>O0402</t>
        </is>
      </c>
      <c r="C780" s="66" t="n">
        <v>2022</v>
      </c>
      <c r="D780" s="66" t="n">
        <v>5</v>
      </c>
      <c r="E780" s="66" t="n">
        <v>4</v>
      </c>
      <c r="F780" s="66" t="n">
        <v>20</v>
      </c>
      <c r="G780" s="66" t="n">
        <v>3</v>
      </c>
      <c r="H780" s="66" t="n">
        <v>7</v>
      </c>
      <c r="I780" s="66" t="n">
        <v>0</v>
      </c>
      <c r="J780" s="66" t="n">
        <v>1</v>
      </c>
      <c r="K780" s="66" t="n">
        <v>0</v>
      </c>
      <c r="L780" s="66" t="n">
        <v>0</v>
      </c>
      <c r="M780" s="66" t="n">
        <v>0</v>
      </c>
      <c r="N780" s="66" t="n">
        <v>0</v>
      </c>
      <c r="O780" s="66" t="n">
        <v>230</v>
      </c>
      <c r="P780" s="66" t="n">
        <v>20</v>
      </c>
      <c r="Q780" s="66" t="n">
        <v>13.7279122480001</v>
      </c>
      <c r="R780" s="66" t="n">
        <v>51.04344065</v>
      </c>
      <c r="S780" s="66">
        <f>IF(AND(E780&gt;=2,E780&lt;=6,OR(F780=6,F780=7,F780=8),O780&lt;=500),1,0)</f>
        <v/>
      </c>
      <c r="T780" s="178">
        <f>IF(G780=1,Sources!$F$24,IF(G780=2,Sources!$F$25,IF(G780=3,Sources!$F$26,0)))</f>
        <v/>
      </c>
      <c r="U780" s="178">
        <f>T780</f>
        <v/>
      </c>
      <c r="V780" s="66" t="inlineStr">
        <is>
          <t>S01 / S04 / S05</t>
        </is>
      </c>
    </row>
    <row r="781" ht="15" customHeight="1" s="94">
      <c r="A781" s="66" t="inlineStr">
        <is>
          <t>U05974</t>
        </is>
      </c>
      <c r="B781" s="66" t="inlineStr">
        <is>
          <t>O0878</t>
        </is>
      </c>
      <c r="C781" s="66" t="n">
        <v>2022</v>
      </c>
      <c r="D781" s="66" t="n">
        <v>6</v>
      </c>
      <c r="E781" s="66" t="n">
        <v>7</v>
      </c>
      <c r="F781" s="66" t="n">
        <v>12</v>
      </c>
      <c r="G781" s="66" t="n">
        <v>3</v>
      </c>
      <c r="H781" s="66" t="n">
        <v>3</v>
      </c>
      <c r="I781" s="66" t="n">
        <v>0</v>
      </c>
      <c r="J781" s="66" t="n">
        <v>0</v>
      </c>
      <c r="K781" s="66" t="n">
        <v>1</v>
      </c>
      <c r="L781" s="66" t="n">
        <v>0</v>
      </c>
      <c r="M781" s="66" t="n">
        <v>0</v>
      </c>
      <c r="N781" s="66" t="n">
        <v>0</v>
      </c>
      <c r="O781" s="66" t="n">
        <v>302.6</v>
      </c>
      <c r="P781" s="66" t="n">
        <v>3.6</v>
      </c>
      <c r="Q781" s="66" t="n">
        <v>13.745035627</v>
      </c>
      <c r="R781" s="66" t="n">
        <v>51.0494790160001</v>
      </c>
      <c r="S781" s="66">
        <f>IF(AND(E781&gt;=2,E781&lt;=6,OR(F781=6,F781=7,F781=8),O781&lt;=500),1,0)</f>
        <v/>
      </c>
      <c r="T781" s="178">
        <f>IF(G781=1,Sources!$F$24,IF(G781=2,Sources!$F$25,IF(G781=3,Sources!$F$26,0)))</f>
        <v/>
      </c>
      <c r="U781" s="178">
        <f>T781</f>
        <v/>
      </c>
      <c r="V781" s="66" t="inlineStr">
        <is>
          <t>S01 / S04 / S05</t>
        </is>
      </c>
    </row>
    <row r="782" ht="15" customHeight="1" s="94">
      <c r="A782" s="66" t="inlineStr">
        <is>
          <t>U05979</t>
        </is>
      </c>
      <c r="B782" s="66" t="inlineStr">
        <is>
          <t>O1443</t>
        </is>
      </c>
      <c r="C782" s="66" t="n">
        <v>2022</v>
      </c>
      <c r="D782" s="66" t="n">
        <v>6</v>
      </c>
      <c r="E782" s="66" t="n">
        <v>5</v>
      </c>
      <c r="F782" s="66" t="n">
        <v>6</v>
      </c>
      <c r="G782" s="66" t="n">
        <v>3</v>
      </c>
      <c r="H782" s="66" t="n">
        <v>7</v>
      </c>
      <c r="I782" s="66" t="n">
        <v>0</v>
      </c>
      <c r="J782" s="66" t="n">
        <v>1</v>
      </c>
      <c r="K782" s="66" t="n">
        <v>0</v>
      </c>
      <c r="L782" s="66" t="n">
        <v>0</v>
      </c>
      <c r="M782" s="66" t="n">
        <v>0</v>
      </c>
      <c r="N782" s="66" t="n">
        <v>0</v>
      </c>
      <c r="O782" s="66" t="n">
        <v>171.9</v>
      </c>
      <c r="P782" s="66" t="n">
        <v>2.4</v>
      </c>
      <c r="Q782" s="66" t="n">
        <v>12.3747951930001</v>
      </c>
      <c r="R782" s="66" t="n">
        <v>51.3443563700001</v>
      </c>
      <c r="S782" s="66">
        <f>IF(AND(E782&gt;=2,E782&lt;=6,OR(F782=6,F782=7,F782=8),O782&lt;=500),1,0)</f>
        <v/>
      </c>
      <c r="T782" s="178">
        <f>IF(G782=1,Sources!$F$24,IF(G782=2,Sources!$F$25,IF(G782=3,Sources!$F$26,0)))</f>
        <v/>
      </c>
      <c r="U782" s="178">
        <f>T782</f>
        <v/>
      </c>
      <c r="V782" s="66" t="inlineStr">
        <is>
          <t>S01 / S04 / S05</t>
        </is>
      </c>
    </row>
    <row r="783" ht="15" customHeight="1" s="94">
      <c r="A783" s="66" t="inlineStr">
        <is>
          <t>U05981</t>
        </is>
      </c>
      <c r="B783" s="66" t="inlineStr">
        <is>
          <t>O1464</t>
        </is>
      </c>
      <c r="C783" s="66" t="n">
        <v>2022</v>
      </c>
      <c r="D783" s="66" t="n">
        <v>5</v>
      </c>
      <c r="E783" s="66" t="n">
        <v>2</v>
      </c>
      <c r="F783" s="66" t="n">
        <v>5</v>
      </c>
      <c r="G783" s="66" t="n">
        <v>3</v>
      </c>
      <c r="H783" s="66" t="n">
        <v>2</v>
      </c>
      <c r="I783" s="66" t="n">
        <v>0</v>
      </c>
      <c r="J783" s="66" t="n">
        <v>0</v>
      </c>
      <c r="K783" s="66" t="n">
        <v>1</v>
      </c>
      <c r="L783" s="66" t="n">
        <v>1</v>
      </c>
      <c r="M783" s="66" t="n">
        <v>0</v>
      </c>
      <c r="N783" s="66" t="n">
        <v>0</v>
      </c>
      <c r="O783" s="66" t="n">
        <v>426.9</v>
      </c>
      <c r="P783" s="66" t="n">
        <v>1.9</v>
      </c>
      <c r="Q783" s="66" t="n">
        <v>12.389920153</v>
      </c>
      <c r="R783" s="66" t="n">
        <v>51.346561566</v>
      </c>
      <c r="S783" s="66">
        <f>IF(AND(E783&gt;=2,E783&lt;=6,OR(F783=6,F783=7,F783=8),O783&lt;=500),1,0)</f>
        <v/>
      </c>
      <c r="T783" s="178">
        <f>IF(G783=1,Sources!$F$24,IF(G783=2,Sources!$F$25,IF(G783=3,Sources!$F$26,0)))</f>
        <v/>
      </c>
      <c r="U783" s="178">
        <f>T783</f>
        <v/>
      </c>
      <c r="V783" s="66" t="inlineStr">
        <is>
          <t>S01 / S04 / S05</t>
        </is>
      </c>
    </row>
    <row r="784" ht="15" customHeight="1" s="94">
      <c r="A784" s="66" t="inlineStr">
        <is>
          <t>U05987</t>
        </is>
      </c>
      <c r="B784" s="66" t="inlineStr">
        <is>
          <t>O1464</t>
        </is>
      </c>
      <c r="C784" s="66" t="n">
        <v>2022</v>
      </c>
      <c r="D784" s="66" t="n">
        <v>4</v>
      </c>
      <c r="E784" s="66" t="n">
        <v>3</v>
      </c>
      <c r="F784" s="66" t="n">
        <v>10</v>
      </c>
      <c r="G784" s="66" t="n">
        <v>3</v>
      </c>
      <c r="H784" s="66" t="n">
        <v>2</v>
      </c>
      <c r="I784" s="66" t="n">
        <v>0</v>
      </c>
      <c r="J784" s="66" t="n">
        <v>0</v>
      </c>
      <c r="K784" s="66" t="n">
        <v>1</v>
      </c>
      <c r="L784" s="66" t="n">
        <v>0</v>
      </c>
      <c r="M784" s="66" t="n">
        <v>0</v>
      </c>
      <c r="N784" s="66" t="n">
        <v>0</v>
      </c>
      <c r="O784" s="66" t="n">
        <v>424.7</v>
      </c>
      <c r="P784" s="66" t="n">
        <v>5.1</v>
      </c>
      <c r="Q784" s="66" t="n">
        <v>12.389961993</v>
      </c>
      <c r="R784" s="66" t="n">
        <v>51.346577365</v>
      </c>
      <c r="S784" s="66">
        <f>IF(AND(E784&gt;=2,E784&lt;=6,OR(F784=6,F784=7,F784=8),O784&lt;=500),1,0)</f>
        <v/>
      </c>
      <c r="T784" s="178">
        <f>IF(G784=1,Sources!$F$24,IF(G784=2,Sources!$F$25,IF(G784=3,Sources!$F$26,0)))</f>
        <v/>
      </c>
      <c r="U784" s="178">
        <f>T784</f>
        <v/>
      </c>
      <c r="V784" s="66" t="inlineStr">
        <is>
          <t>S01 / S04 / S05</t>
        </is>
      </c>
    </row>
    <row r="785" ht="15" customHeight="1" s="94">
      <c r="A785" s="66" t="inlineStr">
        <is>
          <t>U05992</t>
        </is>
      </c>
      <c r="B785" s="66" t="inlineStr">
        <is>
          <t>O2267</t>
        </is>
      </c>
      <c r="C785" s="66" t="n">
        <v>2022</v>
      </c>
      <c r="D785" s="66" t="n">
        <v>6</v>
      </c>
      <c r="E785" s="66" t="n">
        <v>4</v>
      </c>
      <c r="F785" s="66" t="n">
        <v>13</v>
      </c>
      <c r="G785" s="66" t="n">
        <v>3</v>
      </c>
      <c r="H785" s="66" t="n">
        <v>6</v>
      </c>
      <c r="I785" s="66" t="n">
        <v>0</v>
      </c>
      <c r="J785" s="66" t="n">
        <v>0</v>
      </c>
      <c r="K785" s="66" t="n">
        <v>1</v>
      </c>
      <c r="L785" s="66" t="n">
        <v>0</v>
      </c>
      <c r="M785" s="66" t="n">
        <v>0</v>
      </c>
      <c r="N785" s="66" t="n">
        <v>1</v>
      </c>
      <c r="O785" s="66" t="n">
        <v>175.4</v>
      </c>
      <c r="P785" s="66" t="n">
        <v>5.2</v>
      </c>
      <c r="Q785" s="66" t="n">
        <v>12.4902471130001</v>
      </c>
      <c r="R785" s="66" t="n">
        <v>50.736246362</v>
      </c>
      <c r="S785" s="66">
        <f>IF(AND(E785&gt;=2,E785&lt;=6,OR(F785=6,F785=7,F785=8),O785&lt;=500),1,0)</f>
        <v/>
      </c>
      <c r="T785" s="178">
        <f>IF(G785=1,Sources!$F$24,IF(G785=2,Sources!$F$25,IF(G785=3,Sources!$F$26,0)))</f>
        <v/>
      </c>
      <c r="U785" s="178">
        <f>T785</f>
        <v/>
      </c>
      <c r="V785" s="66" t="inlineStr">
        <is>
          <t>S01 / S04 / S05</t>
        </is>
      </c>
    </row>
    <row r="786" ht="15" customHeight="1" s="94">
      <c r="A786" s="66" t="inlineStr">
        <is>
          <t>U05994</t>
        </is>
      </c>
      <c r="B786" s="66" t="inlineStr">
        <is>
          <t>O1981</t>
        </is>
      </c>
      <c r="C786" s="66" t="n">
        <v>2022</v>
      </c>
      <c r="D786" s="66" t="n">
        <v>5</v>
      </c>
      <c r="E786" s="66" t="n">
        <v>6</v>
      </c>
      <c r="F786" s="66" t="n">
        <v>12</v>
      </c>
      <c r="G786" s="66" t="n">
        <v>3</v>
      </c>
      <c r="H786" s="66" t="n">
        <v>6</v>
      </c>
      <c r="I786" s="66" t="n">
        <v>0</v>
      </c>
      <c r="J786" s="66" t="n">
        <v>0</v>
      </c>
      <c r="K786" s="66" t="n">
        <v>1</v>
      </c>
      <c r="L786" s="66" t="n">
        <v>1</v>
      </c>
      <c r="M786" s="66" t="n">
        <v>0</v>
      </c>
      <c r="N786" s="66" t="n">
        <v>0</v>
      </c>
      <c r="O786" s="66" t="n">
        <v>122.5</v>
      </c>
      <c r="P786" s="66" t="n">
        <v>14.3</v>
      </c>
      <c r="Q786" s="66" t="n">
        <v>13.930862974</v>
      </c>
      <c r="R786" s="66" t="n">
        <v>50.962244857</v>
      </c>
      <c r="S786" s="66">
        <f>IF(AND(E786&gt;=2,E786&lt;=6,OR(F786=6,F786=7,F786=8),O786&lt;=500),1,0)</f>
        <v/>
      </c>
      <c r="T786" s="178">
        <f>IF(G786=1,Sources!$F$24,IF(G786=2,Sources!$F$25,IF(G786=3,Sources!$F$26,0)))</f>
        <v/>
      </c>
      <c r="U786" s="178">
        <f>T786</f>
        <v/>
      </c>
      <c r="V786" s="66" t="inlineStr">
        <is>
          <t>S01 / S04 / S05</t>
        </is>
      </c>
    </row>
    <row r="787" ht="15" customHeight="1" s="94">
      <c r="A787" s="66" t="inlineStr">
        <is>
          <t>U05997</t>
        </is>
      </c>
      <c r="B787" s="66" t="inlineStr">
        <is>
          <t>O1163</t>
        </is>
      </c>
      <c r="C787" s="66" t="n">
        <v>2022</v>
      </c>
      <c r="D787" s="66" t="n">
        <v>3</v>
      </c>
      <c r="E787" s="66" t="n">
        <v>7</v>
      </c>
      <c r="F787" s="66" t="n">
        <v>16</v>
      </c>
      <c r="G787" s="66" t="n">
        <v>2</v>
      </c>
      <c r="H787" s="66" t="n">
        <v>7</v>
      </c>
      <c r="I787" s="66" t="n">
        <v>0</v>
      </c>
      <c r="J787" s="66" t="n">
        <v>1</v>
      </c>
      <c r="K787" s="66" t="n">
        <v>0</v>
      </c>
      <c r="L787" s="66" t="n">
        <v>0</v>
      </c>
      <c r="M787" s="66" t="n">
        <v>0</v>
      </c>
      <c r="N787" s="66" t="n">
        <v>0</v>
      </c>
      <c r="O787" s="66" t="n">
        <v>243.1</v>
      </c>
      <c r="P787" s="66" t="n">
        <v>2.9</v>
      </c>
      <c r="Q787" s="66" t="n">
        <v>14.974085498</v>
      </c>
      <c r="R787" s="66" t="n">
        <v>51.1614195160001</v>
      </c>
      <c r="S787" s="66">
        <f>IF(AND(E787&gt;=2,E787&lt;=6,OR(F787=6,F787=7,F787=8),O787&lt;=500),1,0)</f>
        <v/>
      </c>
      <c r="T787" s="178">
        <f>IF(G787=1,Sources!$F$24,IF(G787=2,Sources!$F$25,IF(G787=3,Sources!$F$26,0)))</f>
        <v/>
      </c>
      <c r="U787" s="178">
        <f>T787</f>
        <v/>
      </c>
      <c r="V787" s="66" t="inlineStr">
        <is>
          <t>S01 / S04 / S05</t>
        </is>
      </c>
    </row>
    <row r="788" ht="15" customHeight="1" s="94">
      <c r="A788" s="66" t="inlineStr">
        <is>
          <t>U05999</t>
        </is>
      </c>
      <c r="B788" s="66" t="inlineStr">
        <is>
          <t>O1464</t>
        </is>
      </c>
      <c r="C788" s="66" t="n">
        <v>2022</v>
      </c>
      <c r="D788" s="66" t="n">
        <v>5</v>
      </c>
      <c r="E788" s="66" t="n">
        <v>5</v>
      </c>
      <c r="F788" s="66" t="n">
        <v>17</v>
      </c>
      <c r="G788" s="66" t="n">
        <v>3</v>
      </c>
      <c r="H788" s="66" t="n">
        <v>3</v>
      </c>
      <c r="I788" s="66" t="n">
        <v>0</v>
      </c>
      <c r="J788" s="66" t="n">
        <v>1</v>
      </c>
      <c r="K788" s="66" t="n">
        <v>1</v>
      </c>
      <c r="L788" s="66" t="n">
        <v>0</v>
      </c>
      <c r="M788" s="66" t="n">
        <v>0</v>
      </c>
      <c r="N788" s="66" t="n">
        <v>0</v>
      </c>
      <c r="O788" s="66" t="n">
        <v>429.3</v>
      </c>
      <c r="P788" s="66" t="n">
        <v>0.6</v>
      </c>
      <c r="Q788" s="66" t="n">
        <v>12.3898840890001</v>
      </c>
      <c r="R788" s="66" t="n">
        <v>51.34656118</v>
      </c>
      <c r="S788" s="66">
        <f>IF(AND(E788&gt;=2,E788&lt;=6,OR(F788=6,F788=7,F788=8),O788&lt;=500),1,0)</f>
        <v/>
      </c>
      <c r="T788" s="178">
        <f>IF(G788=1,Sources!$F$24,IF(G788=2,Sources!$F$25,IF(G788=3,Sources!$F$26,0)))</f>
        <v/>
      </c>
      <c r="U788" s="178">
        <f>T788</f>
        <v/>
      </c>
      <c r="V788" s="66" t="inlineStr">
        <is>
          <t>S01 / S04 / S05</t>
        </is>
      </c>
    </row>
    <row r="789" ht="15" customHeight="1" s="94">
      <c r="A789" s="66" t="inlineStr">
        <is>
          <t>U06014</t>
        </is>
      </c>
      <c r="B789" s="66" t="inlineStr">
        <is>
          <t>O1524</t>
        </is>
      </c>
      <c r="C789" s="66" t="n">
        <v>2022</v>
      </c>
      <c r="D789" s="66" t="n">
        <v>3</v>
      </c>
      <c r="E789" s="66" t="n">
        <v>5</v>
      </c>
      <c r="F789" s="66" t="n">
        <v>9</v>
      </c>
      <c r="G789" s="66" t="n">
        <v>2</v>
      </c>
      <c r="H789" s="66" t="n">
        <v>7</v>
      </c>
      <c r="I789" s="66" t="n">
        <v>0</v>
      </c>
      <c r="J789" s="66" t="n">
        <v>0</v>
      </c>
      <c r="K789" s="66" t="n">
        <v>0</v>
      </c>
      <c r="L789" s="66" t="n">
        <v>0</v>
      </c>
      <c r="M789" s="66" t="n">
        <v>0</v>
      </c>
      <c r="N789" s="66" t="n">
        <v>1</v>
      </c>
      <c r="O789" s="66" t="n">
        <v>195.8</v>
      </c>
      <c r="P789" s="66" t="n">
        <v>7.3</v>
      </c>
      <c r="Q789" s="66" t="n">
        <v>12.392651539</v>
      </c>
      <c r="R789" s="66" t="n">
        <v>51.334020927</v>
      </c>
      <c r="S789" s="66">
        <f>IF(AND(E789&gt;=2,E789&lt;=6,OR(F789=6,F789=7,F789=8),O789&lt;=500),1,0)</f>
        <v/>
      </c>
      <c r="T789" s="178">
        <f>IF(G789=1,Sources!$F$24,IF(G789=2,Sources!$F$25,IF(G789=3,Sources!$F$26,0)))</f>
        <v/>
      </c>
      <c r="U789" s="178">
        <f>T789</f>
        <v/>
      </c>
      <c r="V789" s="66" t="inlineStr">
        <is>
          <t>S01 / S04 / S05</t>
        </is>
      </c>
    </row>
    <row r="790" ht="15" customHeight="1" s="94">
      <c r="A790" s="66" t="inlineStr">
        <is>
          <t>U06016</t>
        </is>
      </c>
      <c r="B790" s="66" t="inlineStr">
        <is>
          <t>O1492</t>
        </is>
      </c>
      <c r="C790" s="66" t="n">
        <v>2022</v>
      </c>
      <c r="D790" s="66" t="n">
        <v>6</v>
      </c>
      <c r="E790" s="66" t="n">
        <v>3</v>
      </c>
      <c r="F790" s="66" t="n">
        <v>15</v>
      </c>
      <c r="G790" s="66" t="n">
        <v>3</v>
      </c>
      <c r="H790" s="66" t="n">
        <v>6</v>
      </c>
      <c r="I790" s="66" t="n">
        <v>0</v>
      </c>
      <c r="J790" s="66" t="n">
        <v>0</v>
      </c>
      <c r="K790" s="66" t="n">
        <v>1</v>
      </c>
      <c r="L790" s="66" t="n">
        <v>0</v>
      </c>
      <c r="M790" s="66" t="n">
        <v>0</v>
      </c>
      <c r="N790" s="66" t="n">
        <v>0</v>
      </c>
      <c r="O790" s="66" t="n">
        <v>472.3</v>
      </c>
      <c r="P790" s="66" t="n">
        <v>15.8</v>
      </c>
      <c r="Q790" s="66" t="n">
        <v>12.3993392740001</v>
      </c>
      <c r="R790" s="66" t="n">
        <v>51.3636274400001</v>
      </c>
      <c r="S790" s="66">
        <f>IF(AND(E790&gt;=2,E790&lt;=6,OR(F790=6,F790=7,F790=8),O790&lt;=500),1,0)</f>
        <v/>
      </c>
      <c r="T790" s="178">
        <f>IF(G790=1,Sources!$F$24,IF(G790=2,Sources!$F$25,IF(G790=3,Sources!$F$26,0)))</f>
        <v/>
      </c>
      <c r="U790" s="178">
        <f>T790</f>
        <v/>
      </c>
      <c r="V790" s="66" t="inlineStr">
        <is>
          <t>S01 / S04 / S05</t>
        </is>
      </c>
    </row>
    <row r="791" ht="15" customHeight="1" s="94">
      <c r="A791" s="66" t="inlineStr">
        <is>
          <t>U06024</t>
        </is>
      </c>
      <c r="B791" s="66" t="inlineStr">
        <is>
          <t>O2185</t>
        </is>
      </c>
      <c r="C791" s="66" t="n">
        <v>2022</v>
      </c>
      <c r="D791" s="66" t="n">
        <v>5</v>
      </c>
      <c r="E791" s="66" t="n">
        <v>6</v>
      </c>
      <c r="F791" s="66" t="n">
        <v>13</v>
      </c>
      <c r="G791" s="66" t="n">
        <v>3</v>
      </c>
      <c r="H791" s="66" t="n">
        <v>3</v>
      </c>
      <c r="I791" s="66" t="n">
        <v>0</v>
      </c>
      <c r="J791" s="66" t="n">
        <v>0</v>
      </c>
      <c r="K791" s="66" t="n">
        <v>1</v>
      </c>
      <c r="L791" s="66" t="n">
        <v>0</v>
      </c>
      <c r="M791" s="66" t="n">
        <v>0</v>
      </c>
      <c r="N791" s="66" t="n">
        <v>0</v>
      </c>
      <c r="O791" s="66" t="n">
        <v>368.4</v>
      </c>
      <c r="P791" s="66" t="n">
        <v>7</v>
      </c>
      <c r="Q791" s="66" t="n">
        <v>14.6354774480001</v>
      </c>
      <c r="R791" s="66" t="n">
        <v>51.4994321610001</v>
      </c>
      <c r="S791" s="66">
        <f>IF(AND(E791&gt;=2,E791&lt;=6,OR(F791=6,F791=7,F791=8),O791&lt;=500),1,0)</f>
        <v/>
      </c>
      <c r="T791" s="178">
        <f>IF(G791=1,Sources!$F$24,IF(G791=2,Sources!$F$25,IF(G791=3,Sources!$F$26,0)))</f>
        <v/>
      </c>
      <c r="U791" s="178">
        <f>T791</f>
        <v/>
      </c>
      <c r="V791" s="66" t="inlineStr">
        <is>
          <t>S01 / S04 / S05</t>
        </is>
      </c>
    </row>
    <row r="792" ht="15" customHeight="1" s="94">
      <c r="A792" s="66" t="inlineStr">
        <is>
          <t>U06033</t>
        </is>
      </c>
      <c r="B792" s="66" t="inlineStr">
        <is>
          <t>O0275</t>
        </is>
      </c>
      <c r="C792" s="66" t="n">
        <v>2022</v>
      </c>
      <c r="D792" s="66" t="n">
        <v>4</v>
      </c>
      <c r="E792" s="66" t="n">
        <v>5</v>
      </c>
      <c r="F792" s="66" t="n">
        <v>8</v>
      </c>
      <c r="G792" s="66" t="n">
        <v>3</v>
      </c>
      <c r="H792" s="66" t="n">
        <v>3</v>
      </c>
      <c r="I792" s="66" t="n">
        <v>0</v>
      </c>
      <c r="J792" s="66" t="n">
        <v>1</v>
      </c>
      <c r="K792" s="66" t="n">
        <v>1</v>
      </c>
      <c r="L792" s="66" t="n">
        <v>0</v>
      </c>
      <c r="M792" s="66" t="n">
        <v>0</v>
      </c>
      <c r="N792" s="66" t="n">
        <v>0</v>
      </c>
      <c r="O792" s="66" t="n">
        <v>51.2</v>
      </c>
      <c r="P792" s="66" t="n">
        <v>0</v>
      </c>
      <c r="Q792" s="66" t="n">
        <v>13.580529041</v>
      </c>
      <c r="R792" s="66" t="n">
        <v>51.125830051</v>
      </c>
      <c r="S792" s="66">
        <f>IF(AND(E792&gt;=2,E792&lt;=6,OR(F792=6,F792=7,F792=8),O792&lt;=500),1,0)</f>
        <v/>
      </c>
      <c r="T792" s="178">
        <f>IF(G792=1,Sources!$F$24,IF(G792=2,Sources!$F$25,IF(G792=3,Sources!$F$26,0)))</f>
        <v/>
      </c>
      <c r="U792" s="178">
        <f>T792</f>
        <v/>
      </c>
      <c r="V792" s="66" t="inlineStr">
        <is>
          <t>S01 / S04 / S05</t>
        </is>
      </c>
    </row>
    <row r="793" ht="15" customHeight="1" s="94">
      <c r="A793" s="66" t="inlineStr">
        <is>
          <t>U06037</t>
        </is>
      </c>
      <c r="B793" s="66" t="inlineStr">
        <is>
          <t>O1049</t>
        </is>
      </c>
      <c r="C793" s="66" t="n">
        <v>2022</v>
      </c>
      <c r="D793" s="66" t="n">
        <v>3</v>
      </c>
      <c r="E793" s="66" t="n">
        <v>2</v>
      </c>
      <c r="F793" s="66" t="n">
        <v>13</v>
      </c>
      <c r="G793" s="66" t="n">
        <v>3</v>
      </c>
      <c r="H793" s="66" t="n">
        <v>3</v>
      </c>
      <c r="I793" s="66" t="n">
        <v>0</v>
      </c>
      <c r="J793" s="66" t="n">
        <v>1</v>
      </c>
      <c r="K793" s="66" t="n">
        <v>1</v>
      </c>
      <c r="L793" s="66" t="n">
        <v>0</v>
      </c>
      <c r="M793" s="66" t="n">
        <v>0</v>
      </c>
      <c r="N793" s="66" t="n">
        <v>0</v>
      </c>
      <c r="O793" s="66" t="n">
        <v>452.7</v>
      </c>
      <c r="P793" s="66" t="n">
        <v>21.6</v>
      </c>
      <c r="Q793" s="66" t="n">
        <v>13.34967456</v>
      </c>
      <c r="R793" s="66" t="n">
        <v>50.9144503200001</v>
      </c>
      <c r="S793" s="66">
        <f>IF(AND(E793&gt;=2,E793&lt;=6,OR(F793=6,F793=7,F793=8),O793&lt;=500),1,0)</f>
        <v/>
      </c>
      <c r="T793" s="178">
        <f>IF(G793=1,Sources!$F$24,IF(G793=2,Sources!$F$25,IF(G793=3,Sources!$F$26,0)))</f>
        <v/>
      </c>
      <c r="U793" s="178">
        <f>T793</f>
        <v/>
      </c>
      <c r="V793" s="66" t="inlineStr">
        <is>
          <t>S01 / S04 / S05</t>
        </is>
      </c>
    </row>
    <row r="794" ht="15" customHeight="1" s="94">
      <c r="A794" s="66" t="inlineStr">
        <is>
          <t>U06047</t>
        </is>
      </c>
      <c r="B794" s="66" t="inlineStr">
        <is>
          <t>O1693</t>
        </is>
      </c>
      <c r="C794" s="66" t="n">
        <v>2022</v>
      </c>
      <c r="D794" s="66" t="n">
        <v>5</v>
      </c>
      <c r="E794" s="66" t="n">
        <v>5</v>
      </c>
      <c r="F794" s="66" t="n">
        <v>13</v>
      </c>
      <c r="G794" s="66" t="n">
        <v>3</v>
      </c>
      <c r="H794" s="66" t="n">
        <v>6</v>
      </c>
      <c r="I794" s="66" t="n">
        <v>1</v>
      </c>
      <c r="J794" s="66" t="n">
        <v>0</v>
      </c>
      <c r="K794" s="66" t="n">
        <v>0</v>
      </c>
      <c r="L794" s="66" t="n">
        <v>0</v>
      </c>
      <c r="M794" s="66" t="n">
        <v>0</v>
      </c>
      <c r="N794" s="66" t="n">
        <v>1</v>
      </c>
      <c r="O794" s="66" t="n">
        <v>492.3</v>
      </c>
      <c r="P794" s="66" t="n">
        <v>21.4</v>
      </c>
      <c r="Q794" s="66" t="n">
        <v>12.3799312990001</v>
      </c>
      <c r="R794" s="66" t="n">
        <v>51.344330686</v>
      </c>
      <c r="S794" s="66">
        <f>IF(AND(E794&gt;=2,E794&lt;=6,OR(F794=6,F794=7,F794=8),O794&lt;=500),1,0)</f>
        <v/>
      </c>
      <c r="T794" s="178">
        <f>IF(G794=1,Sources!$F$24,IF(G794=2,Sources!$F$25,IF(G794=3,Sources!$F$26,0)))</f>
        <v/>
      </c>
      <c r="U794" s="178">
        <f>T794</f>
        <v/>
      </c>
      <c r="V794" s="66" t="inlineStr">
        <is>
          <t>S01 / S04 / S05</t>
        </is>
      </c>
    </row>
    <row r="795" ht="15" customHeight="1" s="94">
      <c r="A795" s="66" t="inlineStr">
        <is>
          <t>U06055</t>
        </is>
      </c>
      <c r="B795" s="66" t="inlineStr">
        <is>
          <t>O0795</t>
        </is>
      </c>
      <c r="C795" s="66" t="n">
        <v>2022</v>
      </c>
      <c r="D795" s="66" t="n">
        <v>5</v>
      </c>
      <c r="E795" s="66" t="n">
        <v>2</v>
      </c>
      <c r="F795" s="66" t="n">
        <v>9</v>
      </c>
      <c r="G795" s="66" t="n">
        <v>3</v>
      </c>
      <c r="H795" s="66" t="n">
        <v>3</v>
      </c>
      <c r="I795" s="66" t="n">
        <v>0</v>
      </c>
      <c r="J795" s="66" t="n">
        <v>0</v>
      </c>
      <c r="K795" s="66" t="n">
        <v>1</v>
      </c>
      <c r="L795" s="66" t="n">
        <v>0</v>
      </c>
      <c r="M795" s="66" t="n">
        <v>0</v>
      </c>
      <c r="N795" s="66" t="n">
        <v>0</v>
      </c>
      <c r="O795" s="66" t="n">
        <v>189.6</v>
      </c>
      <c r="P795" s="66" t="n">
        <v>0.3</v>
      </c>
      <c r="Q795" s="66" t="n">
        <v>13.8549462350001</v>
      </c>
      <c r="R795" s="66" t="n">
        <v>51.061846625</v>
      </c>
      <c r="S795" s="66">
        <f>IF(AND(E795&gt;=2,E795&lt;=6,OR(F795=6,F795=7,F795=8),O795&lt;=500),1,0)</f>
        <v/>
      </c>
      <c r="T795" s="178">
        <f>IF(G795=1,Sources!$F$24,IF(G795=2,Sources!$F$25,IF(G795=3,Sources!$F$26,0)))</f>
        <v/>
      </c>
      <c r="U795" s="178">
        <f>T795</f>
        <v/>
      </c>
      <c r="V795" s="66" t="inlineStr">
        <is>
          <t>S01 / S04 / S05</t>
        </is>
      </c>
    </row>
    <row r="796" ht="15" customHeight="1" s="94">
      <c r="A796" s="66" t="inlineStr">
        <is>
          <t>U06058</t>
        </is>
      </c>
      <c r="B796" s="66" t="inlineStr">
        <is>
          <t>O0769</t>
        </is>
      </c>
      <c r="C796" s="66" t="n">
        <v>2022</v>
      </c>
      <c r="D796" s="66" t="n">
        <v>6</v>
      </c>
      <c r="E796" s="66" t="n">
        <v>2</v>
      </c>
      <c r="F796" s="66" t="n">
        <v>8</v>
      </c>
      <c r="G796" s="66" t="n">
        <v>3</v>
      </c>
      <c r="H796" s="66" t="n">
        <v>3</v>
      </c>
      <c r="I796" s="66" t="n">
        <v>0</v>
      </c>
      <c r="J796" s="66" t="n">
        <v>0</v>
      </c>
      <c r="K796" s="66" t="n">
        <v>1</v>
      </c>
      <c r="L796" s="66" t="n">
        <v>0</v>
      </c>
      <c r="M796" s="66" t="n">
        <v>0</v>
      </c>
      <c r="N796" s="66" t="n">
        <v>1</v>
      </c>
      <c r="O796" s="66" t="n">
        <v>379.9</v>
      </c>
      <c r="P796" s="66" t="n">
        <v>4.9</v>
      </c>
      <c r="Q796" s="66" t="n">
        <v>13.7373157480001</v>
      </c>
      <c r="R796" s="66" t="n">
        <v>51.0853902090001</v>
      </c>
      <c r="S796" s="66">
        <f>IF(AND(E796&gt;=2,E796&lt;=6,OR(F796=6,F796=7,F796=8),O796&lt;=500),1,0)</f>
        <v/>
      </c>
      <c r="T796" s="178">
        <f>IF(G796=1,Sources!$F$24,IF(G796=2,Sources!$F$25,IF(G796=3,Sources!$F$26,0)))</f>
        <v/>
      </c>
      <c r="U796" s="178">
        <f>T796</f>
        <v/>
      </c>
      <c r="V796" s="66" t="inlineStr">
        <is>
          <t>S01 / S04 / S05</t>
        </is>
      </c>
    </row>
    <row r="797" ht="15" customHeight="1" s="94">
      <c r="A797" s="66" t="inlineStr">
        <is>
          <t>U06065</t>
        </is>
      </c>
      <c r="B797" s="66" t="inlineStr">
        <is>
          <t>O0342</t>
        </is>
      </c>
      <c r="C797" s="66" t="n">
        <v>2022</v>
      </c>
      <c r="D797" s="66" t="n">
        <v>3</v>
      </c>
      <c r="E797" s="66" t="n">
        <v>3</v>
      </c>
      <c r="F797" s="66" t="n">
        <v>11</v>
      </c>
      <c r="G797" s="66" t="n">
        <v>2</v>
      </c>
      <c r="H797" s="66" t="n">
        <v>7</v>
      </c>
      <c r="I797" s="66" t="n">
        <v>1</v>
      </c>
      <c r="J797" s="66" t="n">
        <v>1</v>
      </c>
      <c r="K797" s="66" t="n">
        <v>0</v>
      </c>
      <c r="L797" s="66" t="n">
        <v>0</v>
      </c>
      <c r="M797" s="66" t="n">
        <v>0</v>
      </c>
      <c r="N797" s="66" t="n">
        <v>0</v>
      </c>
      <c r="O797" s="66" t="n">
        <v>226.9</v>
      </c>
      <c r="P797" s="66" t="n">
        <v>1.7</v>
      </c>
      <c r="Q797" s="66" t="n">
        <v>13.7313232240001</v>
      </c>
      <c r="R797" s="66" t="n">
        <v>51.035008942</v>
      </c>
      <c r="S797" s="66">
        <f>IF(AND(E797&gt;=2,E797&lt;=6,OR(F797=6,F797=7,F797=8),O797&lt;=500),1,0)</f>
        <v/>
      </c>
      <c r="T797" s="178">
        <f>IF(G797=1,Sources!$F$24,IF(G797=2,Sources!$F$25,IF(G797=3,Sources!$F$26,0)))</f>
        <v/>
      </c>
      <c r="U797" s="178">
        <f>T797</f>
        <v/>
      </c>
      <c r="V797" s="66" t="inlineStr">
        <is>
          <t>S01 / S04 / S05</t>
        </is>
      </c>
    </row>
    <row r="798" ht="15" customHeight="1" s="94">
      <c r="A798" s="66" t="inlineStr">
        <is>
          <t>U06068</t>
        </is>
      </c>
      <c r="B798" s="66" t="inlineStr">
        <is>
          <t>O1607</t>
        </is>
      </c>
      <c r="C798" s="66" t="n">
        <v>2022</v>
      </c>
      <c r="D798" s="66" t="n">
        <v>6</v>
      </c>
      <c r="E798" s="66" t="n">
        <v>2</v>
      </c>
      <c r="F798" s="66" t="n">
        <v>11</v>
      </c>
      <c r="G798" s="66" t="n">
        <v>3</v>
      </c>
      <c r="H798" s="66" t="n">
        <v>2</v>
      </c>
      <c r="I798" s="66" t="n">
        <v>0</v>
      </c>
      <c r="J798" s="66" t="n">
        <v>0</v>
      </c>
      <c r="K798" s="66" t="n">
        <v>1</v>
      </c>
      <c r="L798" s="66" t="n">
        <v>0</v>
      </c>
      <c r="M798" s="66" t="n">
        <v>0</v>
      </c>
      <c r="N798" s="66" t="n">
        <v>0</v>
      </c>
      <c r="O798" s="66" t="n">
        <v>290.1</v>
      </c>
      <c r="P798" s="66" t="n">
        <v>7.2</v>
      </c>
      <c r="Q798" s="66" t="n">
        <v>12.358565163</v>
      </c>
      <c r="R798" s="66" t="n">
        <v>51.34197992</v>
      </c>
      <c r="S798" s="66">
        <f>IF(AND(E798&gt;=2,E798&lt;=6,OR(F798=6,F798=7,F798=8),O798&lt;=500),1,0)</f>
        <v/>
      </c>
      <c r="T798" s="178">
        <f>IF(G798=1,Sources!$F$24,IF(G798=2,Sources!$F$25,IF(G798=3,Sources!$F$26,0)))</f>
        <v/>
      </c>
      <c r="U798" s="178">
        <f>T798</f>
        <v/>
      </c>
      <c r="V798" s="66" t="inlineStr">
        <is>
          <t>S01 / S04 / S05</t>
        </is>
      </c>
    </row>
    <row r="799" ht="15" customHeight="1" s="94">
      <c r="A799" s="66" t="inlineStr">
        <is>
          <t>U06072</t>
        </is>
      </c>
      <c r="B799" s="66" t="inlineStr">
        <is>
          <t>O2267</t>
        </is>
      </c>
      <c r="C799" s="66" t="n">
        <v>2022</v>
      </c>
      <c r="D799" s="66" t="n">
        <v>6</v>
      </c>
      <c r="E799" s="66" t="n">
        <v>4</v>
      </c>
      <c r="F799" s="66" t="n">
        <v>13</v>
      </c>
      <c r="G799" s="66" t="n">
        <v>3</v>
      </c>
      <c r="H799" s="66" t="n">
        <v>7</v>
      </c>
      <c r="I799" s="66" t="n">
        <v>0</v>
      </c>
      <c r="J799" s="66" t="n">
        <v>0</v>
      </c>
      <c r="K799" s="66" t="n">
        <v>0</v>
      </c>
      <c r="L799" s="66" t="n">
        <v>0</v>
      </c>
      <c r="M799" s="66" t="n">
        <v>0</v>
      </c>
      <c r="N799" s="66" t="n">
        <v>1</v>
      </c>
      <c r="O799" s="66" t="n">
        <v>165.5</v>
      </c>
      <c r="P799" s="66" t="n">
        <v>15.2</v>
      </c>
      <c r="Q799" s="66" t="n">
        <v>12.490272954</v>
      </c>
      <c r="R799" s="66" t="n">
        <v>50.736157034</v>
      </c>
      <c r="S799" s="66">
        <f>IF(AND(E799&gt;=2,E799&lt;=6,OR(F799=6,F799=7,F799=8),O799&lt;=500),1,0)</f>
        <v/>
      </c>
      <c r="T799" s="178">
        <f>IF(G799=1,Sources!$F$24,IF(G799=2,Sources!$F$25,IF(G799=3,Sources!$F$26,0)))</f>
        <v/>
      </c>
      <c r="U799" s="178">
        <f>T799</f>
        <v/>
      </c>
      <c r="V799" s="66" t="inlineStr">
        <is>
          <t>S01 / S04 / S05</t>
        </is>
      </c>
    </row>
    <row r="800" ht="15" customHeight="1" s="94">
      <c r="A800" s="66" t="inlineStr">
        <is>
          <t>U06073</t>
        </is>
      </c>
      <c r="B800" s="66" t="inlineStr">
        <is>
          <t>O2007</t>
        </is>
      </c>
      <c r="C800" s="66" t="n">
        <v>2022</v>
      </c>
      <c r="D800" s="66" t="n">
        <v>5</v>
      </c>
      <c r="E800" s="66" t="n">
        <v>2</v>
      </c>
      <c r="F800" s="66" t="n">
        <v>9</v>
      </c>
      <c r="G800" s="66" t="n">
        <v>3</v>
      </c>
      <c r="H800" s="66" t="n">
        <v>6</v>
      </c>
      <c r="I800" s="66" t="n">
        <v>0</v>
      </c>
      <c r="J800" s="66" t="n">
        <v>0</v>
      </c>
      <c r="K800" s="66" t="n">
        <v>1</v>
      </c>
      <c r="L800" s="66" t="n">
        <v>0</v>
      </c>
      <c r="M800" s="66" t="n">
        <v>0</v>
      </c>
      <c r="N800" s="66" t="n">
        <v>0</v>
      </c>
      <c r="O800" s="66" t="n">
        <v>160.6</v>
      </c>
      <c r="P800" s="66" t="n">
        <v>23.5</v>
      </c>
      <c r="Q800" s="66" t="n">
        <v>13.9314193820001</v>
      </c>
      <c r="R800" s="66" t="n">
        <v>50.9573631420001</v>
      </c>
      <c r="S800" s="66">
        <f>IF(AND(E800&gt;=2,E800&lt;=6,OR(F800=6,F800=7,F800=8),O800&lt;=500),1,0)</f>
        <v/>
      </c>
      <c r="T800" s="178">
        <f>IF(G800=1,Sources!$F$24,IF(G800=2,Sources!$F$25,IF(G800=3,Sources!$F$26,0)))</f>
        <v/>
      </c>
      <c r="U800" s="178">
        <f>T800</f>
        <v/>
      </c>
      <c r="V800" s="66" t="inlineStr">
        <is>
          <t>S01 / S04 / S05</t>
        </is>
      </c>
    </row>
    <row r="801" ht="15" customHeight="1" s="94">
      <c r="A801" s="66" t="inlineStr">
        <is>
          <t>U06079</t>
        </is>
      </c>
      <c r="B801" s="66" t="inlineStr">
        <is>
          <t>O1985</t>
        </is>
      </c>
      <c r="C801" s="66" t="n">
        <v>2022</v>
      </c>
      <c r="D801" s="66" t="n">
        <v>4</v>
      </c>
      <c r="E801" s="66" t="n">
        <v>4</v>
      </c>
      <c r="F801" s="66" t="n">
        <v>14</v>
      </c>
      <c r="G801" s="66" t="n">
        <v>3</v>
      </c>
      <c r="H801" s="66" t="n">
        <v>6</v>
      </c>
      <c r="I801" s="66" t="n">
        <v>0</v>
      </c>
      <c r="J801" s="66" t="n">
        <v>0</v>
      </c>
      <c r="K801" s="66" t="n">
        <v>1</v>
      </c>
      <c r="L801" s="66" t="n">
        <v>0</v>
      </c>
      <c r="M801" s="66" t="n">
        <v>0</v>
      </c>
      <c r="N801" s="66" t="n">
        <v>0</v>
      </c>
      <c r="O801" s="66" t="n">
        <v>117.2</v>
      </c>
      <c r="P801" s="66" t="n">
        <v>10.1</v>
      </c>
      <c r="Q801" s="66" t="n">
        <v>13.9403826860001</v>
      </c>
      <c r="R801" s="66" t="n">
        <v>50.9517962100001</v>
      </c>
      <c r="S801" s="66">
        <f>IF(AND(E801&gt;=2,E801&lt;=6,OR(F801=6,F801=7,F801=8),O801&lt;=500),1,0)</f>
        <v/>
      </c>
      <c r="T801" s="178">
        <f>IF(G801=1,Sources!$F$24,IF(G801=2,Sources!$F$25,IF(G801=3,Sources!$F$26,0)))</f>
        <v/>
      </c>
      <c r="U801" s="178">
        <f>T801</f>
        <v/>
      </c>
      <c r="V801" s="66" t="inlineStr">
        <is>
          <t>S01 / S04 / S05</t>
        </is>
      </c>
    </row>
    <row r="802" ht="15" customHeight="1" s="94">
      <c r="A802" s="66" t="inlineStr">
        <is>
          <t>U06087</t>
        </is>
      </c>
      <c r="B802" s="66" t="inlineStr">
        <is>
          <t>O1049</t>
        </is>
      </c>
      <c r="C802" s="66" t="n">
        <v>2022</v>
      </c>
      <c r="D802" s="66" t="n">
        <v>4</v>
      </c>
      <c r="E802" s="66" t="n">
        <v>4</v>
      </c>
      <c r="F802" s="66" t="n">
        <v>0</v>
      </c>
      <c r="G802" s="66" t="n">
        <v>3</v>
      </c>
      <c r="H802" s="66" t="n">
        <v>7</v>
      </c>
      <c r="I802" s="66" t="n">
        <v>0</v>
      </c>
      <c r="J802" s="66" t="n">
        <v>0</v>
      </c>
      <c r="K802" s="66" t="n">
        <v>0</v>
      </c>
      <c r="L802" s="66" t="n">
        <v>0</v>
      </c>
      <c r="M802" s="66" t="n">
        <v>0</v>
      </c>
      <c r="N802" s="66" t="n">
        <v>1</v>
      </c>
      <c r="O802" s="66" t="n">
        <v>458.3</v>
      </c>
      <c r="P802" s="66" t="n">
        <v>17.9</v>
      </c>
      <c r="Q802" s="66" t="n">
        <v>13.349567656</v>
      </c>
      <c r="R802" s="66" t="n">
        <v>50.9145687290001</v>
      </c>
      <c r="S802" s="66">
        <f>IF(AND(E802&gt;=2,E802&lt;=6,OR(F802=6,F802=7,F802=8),O802&lt;=500),1,0)</f>
        <v/>
      </c>
      <c r="T802" s="178">
        <f>IF(G802=1,Sources!$F$24,IF(G802=2,Sources!$F$25,IF(G802=3,Sources!$F$26,0)))</f>
        <v/>
      </c>
      <c r="U802" s="178">
        <f>T802</f>
        <v/>
      </c>
      <c r="V802" s="66" t="inlineStr">
        <is>
          <t>S01 / S04 / S05</t>
        </is>
      </c>
    </row>
    <row r="803" ht="15" customHeight="1" s="94">
      <c r="A803" s="66" t="inlineStr">
        <is>
          <t>U06094</t>
        </is>
      </c>
      <c r="B803" s="66" t="inlineStr">
        <is>
          <t>O1303</t>
        </is>
      </c>
      <c r="C803" s="66" t="n">
        <v>2022</v>
      </c>
      <c r="D803" s="66" t="n">
        <v>4</v>
      </c>
      <c r="E803" s="66" t="n">
        <v>2</v>
      </c>
      <c r="F803" s="66" t="n">
        <v>5</v>
      </c>
      <c r="G803" s="66" t="n">
        <v>3</v>
      </c>
      <c r="H803" s="66" t="n">
        <v>6</v>
      </c>
      <c r="I803" s="66" t="n">
        <v>0</v>
      </c>
      <c r="J803" s="66" t="n">
        <v>0</v>
      </c>
      <c r="K803" s="66" t="n">
        <v>1</v>
      </c>
      <c r="L803" s="66" t="n">
        <v>1</v>
      </c>
      <c r="M803" s="66" t="n">
        <v>0</v>
      </c>
      <c r="N803" s="66" t="n">
        <v>0</v>
      </c>
      <c r="O803" s="66" t="n">
        <v>447.5</v>
      </c>
      <c r="P803" s="66" t="n">
        <v>23.4</v>
      </c>
      <c r="Q803" s="66" t="n">
        <v>12.3945196870001</v>
      </c>
      <c r="R803" s="66" t="n">
        <v>51.3145305520001</v>
      </c>
      <c r="S803" s="66">
        <f>IF(AND(E803&gt;=2,E803&lt;=6,OR(F803=6,F803=7,F803=8),O803&lt;=500),1,0)</f>
        <v/>
      </c>
      <c r="T803" s="178">
        <f>IF(G803=1,Sources!$F$24,IF(G803=2,Sources!$F$25,IF(G803=3,Sources!$F$26,0)))</f>
        <v/>
      </c>
      <c r="U803" s="178">
        <f>T803</f>
        <v/>
      </c>
      <c r="V803" s="66" t="inlineStr">
        <is>
          <t>S01 / S04 / S05</t>
        </is>
      </c>
    </row>
    <row r="804" ht="15" customHeight="1" s="94">
      <c r="A804" s="66" t="inlineStr">
        <is>
          <t>U06096</t>
        </is>
      </c>
      <c r="B804" s="66" t="inlineStr">
        <is>
          <t>O1647</t>
        </is>
      </c>
      <c r="C804" s="66" t="n">
        <v>2022</v>
      </c>
      <c r="D804" s="66" t="n">
        <v>6</v>
      </c>
      <c r="E804" s="66" t="n">
        <v>6</v>
      </c>
      <c r="F804" s="66" t="n">
        <v>12</v>
      </c>
      <c r="G804" s="66" t="n">
        <v>2</v>
      </c>
      <c r="H804" s="66" t="n">
        <v>4</v>
      </c>
      <c r="I804" s="66" t="n">
        <v>1</v>
      </c>
      <c r="J804" s="66" t="n">
        <v>0</v>
      </c>
      <c r="K804" s="66" t="n">
        <v>0</v>
      </c>
      <c r="L804" s="66" t="n">
        <v>0</v>
      </c>
      <c r="M804" s="66" t="n">
        <v>0</v>
      </c>
      <c r="N804" s="66" t="n">
        <v>1</v>
      </c>
      <c r="O804" s="66" t="n">
        <v>277.5</v>
      </c>
      <c r="P804" s="66" t="n">
        <v>6.5</v>
      </c>
      <c r="Q804" s="66" t="n">
        <v>12.3853756560001</v>
      </c>
      <c r="R804" s="66" t="n">
        <v>51.376138118</v>
      </c>
      <c r="S804" s="66">
        <f>IF(AND(E804&gt;=2,E804&lt;=6,OR(F804=6,F804=7,F804=8),O804&lt;=500),1,0)</f>
        <v/>
      </c>
      <c r="T804" s="178">
        <f>IF(G804=1,Sources!$F$24,IF(G804=2,Sources!$F$25,IF(G804=3,Sources!$F$26,0)))</f>
        <v/>
      </c>
      <c r="U804" s="178">
        <f>T804</f>
        <v/>
      </c>
      <c r="V804" s="66" t="inlineStr">
        <is>
          <t>S01 / S04 / S05</t>
        </is>
      </c>
    </row>
    <row r="805" ht="15" customHeight="1" s="94">
      <c r="A805" s="66" t="inlineStr">
        <is>
          <t>U06107</t>
        </is>
      </c>
      <c r="B805" s="66" t="inlineStr">
        <is>
          <t>O1436</t>
        </is>
      </c>
      <c r="C805" s="66" t="n">
        <v>2022</v>
      </c>
      <c r="D805" s="66" t="n">
        <v>8</v>
      </c>
      <c r="E805" s="66" t="n">
        <v>3</v>
      </c>
      <c r="F805" s="66" t="n">
        <v>18</v>
      </c>
      <c r="G805" s="66" t="n">
        <v>3</v>
      </c>
      <c r="H805" s="66" t="n">
        <v>2</v>
      </c>
      <c r="I805" s="66" t="n">
        <v>0</v>
      </c>
      <c r="J805" s="66" t="n">
        <v>0</v>
      </c>
      <c r="K805" s="66" t="n">
        <v>1</v>
      </c>
      <c r="L805" s="66" t="n">
        <v>1</v>
      </c>
      <c r="M805" s="66" t="n">
        <v>0</v>
      </c>
      <c r="N805" s="66" t="n">
        <v>0</v>
      </c>
      <c r="O805" s="66" t="n">
        <v>120.2</v>
      </c>
      <c r="P805" s="66" t="n">
        <v>7.3</v>
      </c>
      <c r="Q805" s="66" t="n">
        <v>12.3709865710001</v>
      </c>
      <c r="R805" s="66" t="n">
        <v>51.344097762</v>
      </c>
      <c r="S805" s="66">
        <f>IF(AND(E805&gt;=2,E805&lt;=6,OR(F805=6,F805=7,F805=8),O805&lt;=500),1,0)</f>
        <v/>
      </c>
      <c r="T805" s="178">
        <f>IF(G805=1,Sources!$F$24,IF(G805=2,Sources!$F$25,IF(G805=3,Sources!$F$26,0)))</f>
        <v/>
      </c>
      <c r="U805" s="178">
        <f>T805</f>
        <v/>
      </c>
      <c r="V805" s="66" t="inlineStr">
        <is>
          <t>S01 / S04 / S05</t>
        </is>
      </c>
    </row>
    <row r="806" ht="15" customHeight="1" s="94">
      <c r="A806" s="66" t="inlineStr">
        <is>
          <t>U06118</t>
        </is>
      </c>
      <c r="B806" s="66" t="inlineStr">
        <is>
          <t>O0549</t>
        </is>
      </c>
      <c r="C806" s="66" t="n">
        <v>2022</v>
      </c>
      <c r="D806" s="66" t="n">
        <v>8</v>
      </c>
      <c r="E806" s="66" t="n">
        <v>2</v>
      </c>
      <c r="F806" s="66" t="n">
        <v>21</v>
      </c>
      <c r="G806" s="66" t="n">
        <v>3</v>
      </c>
      <c r="H806" s="66" t="n">
        <v>2</v>
      </c>
      <c r="I806" s="66" t="n">
        <v>0</v>
      </c>
      <c r="J806" s="66" t="n">
        <v>0</v>
      </c>
      <c r="K806" s="66" t="n">
        <v>1</v>
      </c>
      <c r="L806" s="66" t="n">
        <v>0</v>
      </c>
      <c r="M806" s="66" t="n">
        <v>0</v>
      </c>
      <c r="N806" s="66" t="n">
        <v>1</v>
      </c>
      <c r="O806" s="66" t="n">
        <v>325.5</v>
      </c>
      <c r="P806" s="66" t="n">
        <v>0.2</v>
      </c>
      <c r="Q806" s="66" t="n">
        <v>13.72485671</v>
      </c>
      <c r="R806" s="66" t="n">
        <v>51.0731756440001</v>
      </c>
      <c r="S806" s="66">
        <f>IF(AND(E806&gt;=2,E806&lt;=6,OR(F806=6,F806=7,F806=8),O806&lt;=500),1,0)</f>
        <v/>
      </c>
      <c r="T806" s="178">
        <f>IF(G806=1,Sources!$F$24,IF(G806=2,Sources!$F$25,IF(G806=3,Sources!$F$26,0)))</f>
        <v/>
      </c>
      <c r="U806" s="178">
        <f>T806</f>
        <v/>
      </c>
      <c r="V806" s="66" t="inlineStr">
        <is>
          <t>S01 / S04 / S05</t>
        </is>
      </c>
    </row>
    <row r="807" ht="15" customHeight="1" s="94">
      <c r="A807" s="66" t="inlineStr">
        <is>
          <t>U06124</t>
        </is>
      </c>
      <c r="B807" s="66" t="inlineStr">
        <is>
          <t>O0934</t>
        </is>
      </c>
      <c r="C807" s="66" t="n">
        <v>2022</v>
      </c>
      <c r="D807" s="66" t="n">
        <v>11</v>
      </c>
      <c r="E807" s="66" t="n">
        <v>4</v>
      </c>
      <c r="F807" s="66" t="n">
        <v>17</v>
      </c>
      <c r="G807" s="66" t="n">
        <v>3</v>
      </c>
      <c r="H807" s="66" t="n">
        <v>3</v>
      </c>
      <c r="I807" s="66" t="n">
        <v>1</v>
      </c>
      <c r="J807" s="66" t="n">
        <v>1</v>
      </c>
      <c r="K807" s="66" t="n">
        <v>1</v>
      </c>
      <c r="L807" s="66" t="n">
        <v>0</v>
      </c>
      <c r="M807" s="66" t="n">
        <v>0</v>
      </c>
      <c r="N807" s="66" t="n">
        <v>0</v>
      </c>
      <c r="O807" s="66" t="n">
        <v>247.5</v>
      </c>
      <c r="P807" s="66" t="n">
        <v>0.2</v>
      </c>
      <c r="Q807" s="66" t="n">
        <v>13.7715743250001</v>
      </c>
      <c r="R807" s="66" t="n">
        <v>51.0157458730001</v>
      </c>
      <c r="S807" s="66">
        <f>IF(AND(E807&gt;=2,E807&lt;=6,OR(F807=6,F807=7,F807=8),O807&lt;=500),1,0)</f>
        <v/>
      </c>
      <c r="T807" s="178">
        <f>IF(G807=1,Sources!$F$24,IF(G807=2,Sources!$F$25,IF(G807=3,Sources!$F$26,0)))</f>
        <v/>
      </c>
      <c r="U807" s="178">
        <f>T807</f>
        <v/>
      </c>
      <c r="V807" s="66" t="inlineStr">
        <is>
          <t>S01 / S04 / S05</t>
        </is>
      </c>
    </row>
    <row r="808" ht="15" customHeight="1" s="94">
      <c r="A808" s="66" t="inlineStr">
        <is>
          <t>U06130</t>
        </is>
      </c>
      <c r="B808" s="66" t="inlineStr">
        <is>
          <t>O0295</t>
        </is>
      </c>
      <c r="C808" s="66" t="n">
        <v>2022</v>
      </c>
      <c r="D808" s="66" t="n">
        <v>9</v>
      </c>
      <c r="E808" s="66" t="n">
        <v>4</v>
      </c>
      <c r="F808" s="66" t="n">
        <v>14</v>
      </c>
      <c r="G808" s="66" t="n">
        <v>3</v>
      </c>
      <c r="H808" s="66" t="n">
        <v>6</v>
      </c>
      <c r="I808" s="66" t="n">
        <v>0</v>
      </c>
      <c r="J808" s="66" t="n">
        <v>0</v>
      </c>
      <c r="K808" s="66" t="n">
        <v>1</v>
      </c>
      <c r="L808" s="66" t="n">
        <v>0</v>
      </c>
      <c r="M808" s="66" t="n">
        <v>0</v>
      </c>
      <c r="N808" s="66" t="n">
        <v>0</v>
      </c>
      <c r="O808" s="66" t="n">
        <v>161.9</v>
      </c>
      <c r="P808" s="66" t="n">
        <v>8.6</v>
      </c>
      <c r="Q808" s="66" t="n">
        <v>12.3353177010001</v>
      </c>
      <c r="R808" s="66" t="n">
        <v>51.5183521600001</v>
      </c>
      <c r="S808" s="66">
        <f>IF(AND(E808&gt;=2,E808&lt;=6,OR(F808=6,F808=7,F808=8),O808&lt;=500),1,0)</f>
        <v/>
      </c>
      <c r="T808" s="178">
        <f>IF(G808=1,Sources!$F$24,IF(G808=2,Sources!$F$25,IF(G808=3,Sources!$F$26,0)))</f>
        <v/>
      </c>
      <c r="U808" s="178">
        <f>T808</f>
        <v/>
      </c>
      <c r="V808" s="66" t="inlineStr">
        <is>
          <t>S01 / S04 / S05</t>
        </is>
      </c>
    </row>
    <row r="809" ht="15" customHeight="1" s="94">
      <c r="A809" s="66" t="inlineStr">
        <is>
          <t>U06138</t>
        </is>
      </c>
      <c r="B809" s="66" t="inlineStr">
        <is>
          <t>O0341</t>
        </is>
      </c>
      <c r="C809" s="66" t="n">
        <v>2022</v>
      </c>
      <c r="D809" s="66" t="n">
        <v>9</v>
      </c>
      <c r="E809" s="66" t="n">
        <v>6</v>
      </c>
      <c r="F809" s="66" t="n">
        <v>12</v>
      </c>
      <c r="G809" s="66" t="n">
        <v>2</v>
      </c>
      <c r="H809" s="66" t="n">
        <v>4</v>
      </c>
      <c r="I809" s="66" t="n">
        <v>1</v>
      </c>
      <c r="J809" s="66" t="n">
        <v>0</v>
      </c>
      <c r="K809" s="66" t="n">
        <v>0</v>
      </c>
      <c r="L809" s="66" t="n">
        <v>0</v>
      </c>
      <c r="M809" s="66" t="n">
        <v>0</v>
      </c>
      <c r="N809" s="66" t="n">
        <v>1</v>
      </c>
      <c r="O809" s="66" t="n">
        <v>189.5</v>
      </c>
      <c r="P809" s="66" t="n">
        <v>7.8</v>
      </c>
      <c r="Q809" s="66" t="n">
        <v>13.7312749540001</v>
      </c>
      <c r="R809" s="66" t="n">
        <v>51.0344607440001</v>
      </c>
      <c r="S809" s="66">
        <f>IF(AND(E809&gt;=2,E809&lt;=6,OR(F809=6,F809=7,F809=8),O809&lt;=500),1,0)</f>
        <v/>
      </c>
      <c r="T809" s="178">
        <f>IF(G809=1,Sources!$F$24,IF(G809=2,Sources!$F$25,IF(G809=3,Sources!$F$26,0)))</f>
        <v/>
      </c>
      <c r="U809" s="178">
        <f>T809</f>
        <v/>
      </c>
      <c r="V809" s="66" t="inlineStr">
        <is>
          <t>S01 / S04 / S05</t>
        </is>
      </c>
    </row>
    <row r="810" ht="15" customHeight="1" s="94">
      <c r="A810" s="66" t="inlineStr">
        <is>
          <t>U06160</t>
        </is>
      </c>
      <c r="B810" s="66" t="inlineStr">
        <is>
          <t>O0781</t>
        </is>
      </c>
      <c r="C810" s="66" t="n">
        <v>2022</v>
      </c>
      <c r="D810" s="66" t="n">
        <v>6</v>
      </c>
      <c r="E810" s="66" t="n">
        <v>7</v>
      </c>
      <c r="F810" s="66" t="n">
        <v>2</v>
      </c>
      <c r="G810" s="66" t="n">
        <v>3</v>
      </c>
      <c r="H810" s="66" t="n">
        <v>1</v>
      </c>
      <c r="I810" s="66" t="n">
        <v>0</v>
      </c>
      <c r="J810" s="66" t="n">
        <v>1</v>
      </c>
      <c r="K810" s="66" t="n">
        <v>0</v>
      </c>
      <c r="L810" s="66" t="n">
        <v>0</v>
      </c>
      <c r="M810" s="66" t="n">
        <v>0</v>
      </c>
      <c r="N810" s="66" t="n">
        <v>0</v>
      </c>
      <c r="O810" s="66" t="n">
        <v>95</v>
      </c>
      <c r="P810" s="66" t="n">
        <v>13.2</v>
      </c>
      <c r="Q810" s="66" t="n">
        <v>13.7556359980001</v>
      </c>
      <c r="R810" s="66" t="n">
        <v>51.0767305630001</v>
      </c>
      <c r="S810" s="66">
        <f>IF(AND(E810&gt;=2,E810&lt;=6,OR(F810=6,F810=7,F810=8),O810&lt;=500),1,0)</f>
        <v/>
      </c>
      <c r="T810" s="178">
        <f>IF(G810=1,Sources!$F$24,IF(G810=2,Sources!$F$25,IF(G810=3,Sources!$F$26,0)))</f>
        <v/>
      </c>
      <c r="U810" s="178">
        <f>T810</f>
        <v/>
      </c>
      <c r="V810" s="66" t="inlineStr">
        <is>
          <t>S01 / S04 / S05</t>
        </is>
      </c>
    </row>
    <row r="811" ht="15" customHeight="1" s="94">
      <c r="A811" s="66" t="inlineStr">
        <is>
          <t>U06169</t>
        </is>
      </c>
      <c r="B811" s="66" t="inlineStr">
        <is>
          <t>O0341</t>
        </is>
      </c>
      <c r="C811" s="66" t="n">
        <v>2022</v>
      </c>
      <c r="D811" s="66" t="n">
        <v>9</v>
      </c>
      <c r="E811" s="66" t="n">
        <v>2</v>
      </c>
      <c r="F811" s="66" t="n">
        <v>14</v>
      </c>
      <c r="G811" s="66" t="n">
        <v>3</v>
      </c>
      <c r="H811" s="66" t="n">
        <v>4</v>
      </c>
      <c r="I811" s="66" t="n">
        <v>1</v>
      </c>
      <c r="J811" s="66" t="n">
        <v>0</v>
      </c>
      <c r="K811" s="66" t="n">
        <v>1</v>
      </c>
      <c r="L811" s="66" t="n">
        <v>0</v>
      </c>
      <c r="M811" s="66" t="n">
        <v>0</v>
      </c>
      <c r="N811" s="66" t="n">
        <v>0</v>
      </c>
      <c r="O811" s="66" t="n">
        <v>203.4</v>
      </c>
      <c r="P811" s="66" t="n">
        <v>6.5</v>
      </c>
      <c r="Q811" s="66" t="n">
        <v>13.7311161590001</v>
      </c>
      <c r="R811" s="66" t="n">
        <v>51.03453676</v>
      </c>
      <c r="S811" s="66">
        <f>IF(AND(E811&gt;=2,E811&lt;=6,OR(F811=6,F811=7,F811=8),O811&lt;=500),1,0)</f>
        <v/>
      </c>
      <c r="T811" s="178">
        <f>IF(G811=1,Sources!$F$24,IF(G811=2,Sources!$F$25,IF(G811=3,Sources!$F$26,0)))</f>
        <v/>
      </c>
      <c r="U811" s="178">
        <f>T811</f>
        <v/>
      </c>
      <c r="V811" s="66" t="inlineStr">
        <is>
          <t>S01 / S04 / S05</t>
        </is>
      </c>
    </row>
    <row r="812" ht="15" customHeight="1" s="94">
      <c r="A812" s="66" t="inlineStr">
        <is>
          <t>U06170</t>
        </is>
      </c>
      <c r="B812" s="66" t="inlineStr">
        <is>
          <t>O0954</t>
        </is>
      </c>
      <c r="C812" s="66" t="n">
        <v>2022</v>
      </c>
      <c r="D812" s="66" t="n">
        <v>7</v>
      </c>
      <c r="E812" s="66" t="n">
        <v>6</v>
      </c>
      <c r="F812" s="66" t="n">
        <v>0</v>
      </c>
      <c r="G812" s="66" t="n">
        <v>3</v>
      </c>
      <c r="H812" s="66" t="n">
        <v>1</v>
      </c>
      <c r="I812" s="66" t="n">
        <v>0</v>
      </c>
      <c r="J812" s="66" t="n">
        <v>1</v>
      </c>
      <c r="K812" s="66" t="n">
        <v>0</v>
      </c>
      <c r="L812" s="66" t="n">
        <v>0</v>
      </c>
      <c r="M812" s="66" t="n">
        <v>0</v>
      </c>
      <c r="N812" s="66" t="n">
        <v>0</v>
      </c>
      <c r="O812" s="66" t="n">
        <v>182.1</v>
      </c>
      <c r="P812" s="66" t="n">
        <v>13</v>
      </c>
      <c r="Q812" s="66" t="n">
        <v>13.7289545790001</v>
      </c>
      <c r="R812" s="66" t="n">
        <v>51.0594229770001</v>
      </c>
      <c r="S812" s="66">
        <f>IF(AND(E812&gt;=2,E812&lt;=6,OR(F812=6,F812=7,F812=8),O812&lt;=500),1,0)</f>
        <v/>
      </c>
      <c r="T812" s="178">
        <f>IF(G812=1,Sources!$F$24,IF(G812=2,Sources!$F$25,IF(G812=3,Sources!$F$26,0)))</f>
        <v/>
      </c>
      <c r="U812" s="178">
        <f>T812</f>
        <v/>
      </c>
      <c r="V812" s="66" t="inlineStr">
        <is>
          <t>S01 / S04 / S05</t>
        </is>
      </c>
    </row>
    <row r="813" ht="15" customHeight="1" s="94">
      <c r="A813" s="66" t="inlineStr">
        <is>
          <t>U06172</t>
        </is>
      </c>
      <c r="B813" s="66" t="inlineStr">
        <is>
          <t>O0769</t>
        </is>
      </c>
      <c r="C813" s="66" t="n">
        <v>2022</v>
      </c>
      <c r="D813" s="66" t="n">
        <v>9</v>
      </c>
      <c r="E813" s="66" t="n">
        <v>4</v>
      </c>
      <c r="F813" s="66" t="n">
        <v>8</v>
      </c>
      <c r="G813" s="66" t="n">
        <v>3</v>
      </c>
      <c r="H813" s="66" t="n">
        <v>3</v>
      </c>
      <c r="I813" s="66" t="n">
        <v>0</v>
      </c>
      <c r="J813" s="66" t="n">
        <v>0</v>
      </c>
      <c r="K813" s="66" t="n">
        <v>1</v>
      </c>
      <c r="L813" s="66" t="n">
        <v>0</v>
      </c>
      <c r="M813" s="66" t="n">
        <v>0</v>
      </c>
      <c r="N813" s="66" t="n">
        <v>0</v>
      </c>
      <c r="O813" s="66" t="n">
        <v>381.1</v>
      </c>
      <c r="P813" s="66" t="n">
        <v>5.6</v>
      </c>
      <c r="Q813" s="66" t="n">
        <v>13.737321412</v>
      </c>
      <c r="R813" s="66" t="n">
        <v>51.085380152</v>
      </c>
      <c r="S813" s="66">
        <f>IF(AND(E813&gt;=2,E813&lt;=6,OR(F813=6,F813=7,F813=8),O813&lt;=500),1,0)</f>
        <v/>
      </c>
      <c r="T813" s="178">
        <f>IF(G813=1,Sources!$F$24,IF(G813=2,Sources!$F$25,IF(G813=3,Sources!$F$26,0)))</f>
        <v/>
      </c>
      <c r="U813" s="178">
        <f>T813</f>
        <v/>
      </c>
      <c r="V813" s="66" t="inlineStr">
        <is>
          <t>S01 / S04 / S05</t>
        </is>
      </c>
    </row>
    <row r="814" ht="15" customHeight="1" s="94">
      <c r="A814" s="66" t="inlineStr">
        <is>
          <t>U06174</t>
        </is>
      </c>
      <c r="B814" s="66" t="inlineStr">
        <is>
          <t>O0606</t>
        </is>
      </c>
      <c r="C814" s="66" t="n">
        <v>2022</v>
      </c>
      <c r="D814" s="66" t="n">
        <v>6</v>
      </c>
      <c r="E814" s="66" t="n">
        <v>5</v>
      </c>
      <c r="F814" s="66" t="n">
        <v>8</v>
      </c>
      <c r="G814" s="66" t="n">
        <v>3</v>
      </c>
      <c r="H814" s="66" t="n">
        <v>2</v>
      </c>
      <c r="I814" s="66" t="n">
        <v>0</v>
      </c>
      <c r="J814" s="66" t="n">
        <v>1</v>
      </c>
      <c r="K814" s="66" t="n">
        <v>1</v>
      </c>
      <c r="L814" s="66" t="n">
        <v>0</v>
      </c>
      <c r="M814" s="66" t="n">
        <v>0</v>
      </c>
      <c r="N814" s="66" t="n">
        <v>0</v>
      </c>
      <c r="O814" s="66" t="n">
        <v>251.7</v>
      </c>
      <c r="P814" s="66" t="n">
        <v>4.7</v>
      </c>
      <c r="Q814" s="66" t="n">
        <v>13.738277877</v>
      </c>
      <c r="R814" s="66" t="n">
        <v>51.0639190740001</v>
      </c>
      <c r="S814" s="66">
        <f>IF(AND(E814&gt;=2,E814&lt;=6,OR(F814=6,F814=7,F814=8),O814&lt;=500),1,0)</f>
        <v/>
      </c>
      <c r="T814" s="178">
        <f>IF(G814=1,Sources!$F$24,IF(G814=2,Sources!$F$25,IF(G814=3,Sources!$F$26,0)))</f>
        <v/>
      </c>
      <c r="U814" s="178">
        <f>T814</f>
        <v/>
      </c>
      <c r="V814" s="66" t="inlineStr">
        <is>
          <t>S01 / S04 / S05</t>
        </is>
      </c>
    </row>
    <row r="815" ht="15" customHeight="1" s="94">
      <c r="A815" s="66" t="inlineStr">
        <is>
          <t>U06185</t>
        </is>
      </c>
      <c r="B815" s="66" t="inlineStr">
        <is>
          <t>O0219</t>
        </is>
      </c>
      <c r="C815" s="66" t="n">
        <v>2022</v>
      </c>
      <c r="D815" s="66" t="n">
        <v>6</v>
      </c>
      <c r="E815" s="66" t="n">
        <v>2</v>
      </c>
      <c r="F815" s="66" t="n">
        <v>18</v>
      </c>
      <c r="G815" s="66" t="n">
        <v>2</v>
      </c>
      <c r="H815" s="66" t="n">
        <v>3</v>
      </c>
      <c r="I815" s="66" t="n">
        <v>0</v>
      </c>
      <c r="J815" s="66" t="n">
        <v>0</v>
      </c>
      <c r="K815" s="66" t="n">
        <v>1</v>
      </c>
      <c r="L815" s="66" t="n">
        <v>0</v>
      </c>
      <c r="M815" s="66" t="n">
        <v>0</v>
      </c>
      <c r="N815" s="66" t="n">
        <v>0</v>
      </c>
      <c r="O815" s="66" t="n">
        <v>116.5</v>
      </c>
      <c r="P815" s="66" t="n">
        <v>17.8</v>
      </c>
      <c r="Q815" s="66" t="n">
        <v>12.9220931730001</v>
      </c>
      <c r="R815" s="66" t="n">
        <v>50.8311544420001</v>
      </c>
      <c r="S815" s="66">
        <f>IF(AND(E815&gt;=2,E815&lt;=6,OR(F815=6,F815=7,F815=8),O815&lt;=500),1,0)</f>
        <v/>
      </c>
      <c r="T815" s="178">
        <f>IF(G815=1,Sources!$F$24,IF(G815=2,Sources!$F$25,IF(G815=3,Sources!$F$26,0)))</f>
        <v/>
      </c>
      <c r="U815" s="178">
        <f>T815</f>
        <v/>
      </c>
      <c r="V815" s="66" t="inlineStr">
        <is>
          <t>S01 / S04 / S05</t>
        </is>
      </c>
    </row>
    <row r="816" ht="15" customHeight="1" s="94">
      <c r="A816" s="66" t="inlineStr">
        <is>
          <t>U06189</t>
        </is>
      </c>
      <c r="B816" s="66" t="inlineStr">
        <is>
          <t>O1570</t>
        </is>
      </c>
      <c r="C816" s="66" t="n">
        <v>2022</v>
      </c>
      <c r="D816" s="66" t="n">
        <v>8</v>
      </c>
      <c r="E816" s="66" t="n">
        <v>3</v>
      </c>
      <c r="F816" s="66" t="n">
        <v>18</v>
      </c>
      <c r="G816" s="66" t="n">
        <v>2</v>
      </c>
      <c r="H816" s="66" t="n">
        <v>2</v>
      </c>
      <c r="I816" s="66" t="n">
        <v>0</v>
      </c>
      <c r="J816" s="66" t="n">
        <v>0</v>
      </c>
      <c r="K816" s="66" t="n">
        <v>1</v>
      </c>
      <c r="L816" s="66" t="n">
        <v>1</v>
      </c>
      <c r="M816" s="66" t="n">
        <v>0</v>
      </c>
      <c r="N816" s="66" t="n">
        <v>0</v>
      </c>
      <c r="O816" s="66" t="n">
        <v>421.1</v>
      </c>
      <c r="P816" s="66" t="n">
        <v>3.1</v>
      </c>
      <c r="Q816" s="66" t="n">
        <v>12.369298267</v>
      </c>
      <c r="R816" s="66" t="n">
        <v>51.3761028930001</v>
      </c>
      <c r="S816" s="66">
        <f>IF(AND(E816&gt;=2,E816&lt;=6,OR(F816=6,F816=7,F816=8),O816&lt;=500),1,0)</f>
        <v/>
      </c>
      <c r="T816" s="178">
        <f>IF(G816=1,Sources!$F$24,IF(G816=2,Sources!$F$25,IF(G816=3,Sources!$F$26,0)))</f>
        <v/>
      </c>
      <c r="U816" s="178">
        <f>T816</f>
        <v/>
      </c>
      <c r="V816" s="66" t="inlineStr">
        <is>
          <t>S01 / S04 / S05</t>
        </is>
      </c>
    </row>
    <row r="817" ht="15" customHeight="1" s="94">
      <c r="A817" s="66" t="inlineStr">
        <is>
          <t>U06192</t>
        </is>
      </c>
      <c r="B817" s="66" t="inlineStr">
        <is>
          <t>O0856</t>
        </is>
      </c>
      <c r="C817" s="66" t="n">
        <v>2022</v>
      </c>
      <c r="D817" s="66" t="n">
        <v>8</v>
      </c>
      <c r="E817" s="66" t="n">
        <v>7</v>
      </c>
      <c r="F817" s="66" t="n">
        <v>14</v>
      </c>
      <c r="G817" s="66" t="n">
        <v>3</v>
      </c>
      <c r="H817" s="66" t="n">
        <v>3</v>
      </c>
      <c r="I817" s="66" t="n">
        <v>0</v>
      </c>
      <c r="J817" s="66" t="n">
        <v>1</v>
      </c>
      <c r="K817" s="66" t="n">
        <v>1</v>
      </c>
      <c r="L817" s="66" t="n">
        <v>0</v>
      </c>
      <c r="M817" s="66" t="n">
        <v>0</v>
      </c>
      <c r="N817" s="66" t="n">
        <v>0</v>
      </c>
      <c r="O817" s="66" t="n">
        <v>295.3</v>
      </c>
      <c r="P817" s="66" t="n">
        <v>2.3</v>
      </c>
      <c r="Q817" s="66" t="n">
        <v>13.7020032450001</v>
      </c>
      <c r="R817" s="66" t="n">
        <v>51.032516076</v>
      </c>
      <c r="S817" s="66">
        <f>IF(AND(E817&gt;=2,E817&lt;=6,OR(F817=6,F817=7,F817=8),O817&lt;=500),1,0)</f>
        <v/>
      </c>
      <c r="T817" s="178">
        <f>IF(G817=1,Sources!$F$24,IF(G817=2,Sources!$F$25,IF(G817=3,Sources!$F$26,0)))</f>
        <v/>
      </c>
      <c r="U817" s="178">
        <f>T817</f>
        <v/>
      </c>
      <c r="V817" s="66" t="inlineStr">
        <is>
          <t>S01 / S04 / S05</t>
        </is>
      </c>
    </row>
    <row r="818" ht="15" customHeight="1" s="94">
      <c r="A818" s="66" t="inlineStr">
        <is>
          <t>U06199</t>
        </is>
      </c>
      <c r="B818" s="66" t="inlineStr">
        <is>
          <t>O0615</t>
        </is>
      </c>
      <c r="C818" s="66" t="n">
        <v>2022</v>
      </c>
      <c r="D818" s="66" t="n">
        <v>11</v>
      </c>
      <c r="E818" s="66" t="n">
        <v>1</v>
      </c>
      <c r="F818" s="66" t="n">
        <v>16</v>
      </c>
      <c r="G818" s="66" t="n">
        <v>3</v>
      </c>
      <c r="H818" s="66" t="n">
        <v>4</v>
      </c>
      <c r="I818" s="66" t="n">
        <v>1</v>
      </c>
      <c r="J818" s="66" t="n">
        <v>0</v>
      </c>
      <c r="K818" s="66" t="n">
        <v>1</v>
      </c>
      <c r="L818" s="66" t="n">
        <v>0</v>
      </c>
      <c r="M818" s="66" t="n">
        <v>0</v>
      </c>
      <c r="N818" s="66" t="n">
        <v>0</v>
      </c>
      <c r="O818" s="66" t="n">
        <v>360.7</v>
      </c>
      <c r="P818" s="66" t="n">
        <v>8.699999999999999</v>
      </c>
      <c r="Q818" s="66" t="n">
        <v>13.74681315</v>
      </c>
      <c r="R818" s="66" t="n">
        <v>51.0638406620001</v>
      </c>
      <c r="S818" s="66">
        <f>IF(AND(E818&gt;=2,E818&lt;=6,OR(F818=6,F818=7,F818=8),O818&lt;=500),1,0)</f>
        <v/>
      </c>
      <c r="T818" s="178">
        <f>IF(G818=1,Sources!$F$24,IF(G818=2,Sources!$F$25,IF(G818=3,Sources!$F$26,0)))</f>
        <v/>
      </c>
      <c r="U818" s="178">
        <f>T818</f>
        <v/>
      </c>
      <c r="V818" s="66" t="inlineStr">
        <is>
          <t>S01 / S04 / S05</t>
        </is>
      </c>
    </row>
    <row r="819" ht="15" customHeight="1" s="94">
      <c r="A819" s="66" t="inlineStr">
        <is>
          <t>U06206</t>
        </is>
      </c>
      <c r="B819" s="66" t="inlineStr">
        <is>
          <t>O1438</t>
        </is>
      </c>
      <c r="C819" s="66" t="n">
        <v>2022</v>
      </c>
      <c r="D819" s="66" t="n">
        <v>8</v>
      </c>
      <c r="E819" s="66" t="n">
        <v>7</v>
      </c>
      <c r="F819" s="66" t="n">
        <v>19</v>
      </c>
      <c r="G819" s="66" t="n">
        <v>3</v>
      </c>
      <c r="H819" s="66" t="n">
        <v>7</v>
      </c>
      <c r="I819" s="66" t="n">
        <v>0</v>
      </c>
      <c r="J819" s="66" t="n">
        <v>0</v>
      </c>
      <c r="K819" s="66" t="n">
        <v>0</v>
      </c>
      <c r="L819" s="66" t="n">
        <v>1</v>
      </c>
      <c r="M819" s="66" t="n">
        <v>0</v>
      </c>
      <c r="N819" s="66" t="n">
        <v>0</v>
      </c>
      <c r="O819" s="66" t="n">
        <v>68.5</v>
      </c>
      <c r="P819" s="66" t="n">
        <v>18.6</v>
      </c>
      <c r="Q819" s="66" t="n">
        <v>12.3715068220001</v>
      </c>
      <c r="R819" s="66" t="n">
        <v>51.344463214</v>
      </c>
      <c r="S819" s="66">
        <f>IF(AND(E819&gt;=2,E819&lt;=6,OR(F819=6,F819=7,F819=8),O819&lt;=500),1,0)</f>
        <v/>
      </c>
      <c r="T819" s="178">
        <f>IF(G819=1,Sources!$F$24,IF(G819=2,Sources!$F$25,IF(G819=3,Sources!$F$26,0)))</f>
        <v/>
      </c>
      <c r="U819" s="178">
        <f>T819</f>
        <v/>
      </c>
      <c r="V819" s="66" t="inlineStr">
        <is>
          <t>S01 / S04 / S05</t>
        </is>
      </c>
    </row>
    <row r="820" ht="15" customHeight="1" s="94">
      <c r="A820" s="66" t="inlineStr">
        <is>
          <t>U06211</t>
        </is>
      </c>
      <c r="B820" s="66" t="inlineStr">
        <is>
          <t>O0900</t>
        </is>
      </c>
      <c r="C820" s="66" t="n">
        <v>2022</v>
      </c>
      <c r="D820" s="66" t="n">
        <v>7</v>
      </c>
      <c r="E820" s="66" t="n">
        <v>3</v>
      </c>
      <c r="F820" s="66" t="n">
        <v>7</v>
      </c>
      <c r="G820" s="66" t="n">
        <v>3</v>
      </c>
      <c r="H820" s="66" t="n">
        <v>3</v>
      </c>
      <c r="I820" s="66" t="n">
        <v>0</v>
      </c>
      <c r="J820" s="66" t="n">
        <v>1</v>
      </c>
      <c r="K820" s="66" t="n">
        <v>1</v>
      </c>
      <c r="L820" s="66" t="n">
        <v>0</v>
      </c>
      <c r="M820" s="66" t="n">
        <v>0</v>
      </c>
      <c r="N820" s="66" t="n">
        <v>0</v>
      </c>
      <c r="O820" s="66" t="n">
        <v>434.9</v>
      </c>
      <c r="P820" s="66" t="n">
        <v>0.2</v>
      </c>
      <c r="Q820" s="66" t="n">
        <v>13.878473206</v>
      </c>
      <c r="R820" s="66" t="n">
        <v>51.059959645</v>
      </c>
      <c r="S820" s="66">
        <f>IF(AND(E820&gt;=2,E820&lt;=6,OR(F820=6,F820=7,F820=8),O820&lt;=500),1,0)</f>
        <v/>
      </c>
      <c r="T820" s="178">
        <f>IF(G820=1,Sources!$F$24,IF(G820=2,Sources!$F$25,IF(G820=3,Sources!$F$26,0)))</f>
        <v/>
      </c>
      <c r="U820" s="178">
        <f>T820</f>
        <v/>
      </c>
      <c r="V820" s="66" t="inlineStr">
        <is>
          <t>S01 / S04 / S05</t>
        </is>
      </c>
    </row>
    <row r="821" ht="15" customHeight="1" s="94">
      <c r="A821" s="66" t="inlineStr">
        <is>
          <t>U06215</t>
        </is>
      </c>
      <c r="B821" s="66" t="inlineStr">
        <is>
          <t>O2234</t>
        </is>
      </c>
      <c r="C821" s="66" t="n">
        <v>2022</v>
      </c>
      <c r="D821" s="66" t="n">
        <v>12</v>
      </c>
      <c r="E821" s="66" t="n">
        <v>5</v>
      </c>
      <c r="F821" s="66" t="n">
        <v>6</v>
      </c>
      <c r="G821" s="66" t="n">
        <v>3</v>
      </c>
      <c r="H821" s="66" t="n">
        <v>4</v>
      </c>
      <c r="I821" s="66" t="n">
        <v>1</v>
      </c>
      <c r="J821" s="66" t="n">
        <v>0</v>
      </c>
      <c r="K821" s="66" t="n">
        <v>1</v>
      </c>
      <c r="L821" s="66" t="n">
        <v>0</v>
      </c>
      <c r="M821" s="66" t="n">
        <v>0</v>
      </c>
      <c r="N821" s="66" t="n">
        <v>0</v>
      </c>
      <c r="O821" s="66" t="n">
        <v>227.5</v>
      </c>
      <c r="P821" s="66" t="n">
        <v>10.3</v>
      </c>
      <c r="Q821" s="66" t="n">
        <v>14.820957428</v>
      </c>
      <c r="R821" s="66" t="n">
        <v>50.9002798650001</v>
      </c>
      <c r="S821" s="66">
        <f>IF(AND(E821&gt;=2,E821&lt;=6,OR(F821=6,F821=7,F821=8),O821&lt;=500),1,0)</f>
        <v/>
      </c>
      <c r="T821" s="178">
        <f>IF(G821=1,Sources!$F$24,IF(G821=2,Sources!$F$25,IF(G821=3,Sources!$F$26,0)))</f>
        <v/>
      </c>
      <c r="U821" s="178">
        <f>T821</f>
        <v/>
      </c>
      <c r="V821" s="66" t="inlineStr">
        <is>
          <t>S01 / S04 / S05</t>
        </is>
      </c>
    </row>
    <row r="822" ht="15" customHeight="1" s="94">
      <c r="A822" s="66" t="inlineStr">
        <is>
          <t>U06226</t>
        </is>
      </c>
      <c r="B822" s="66" t="inlineStr">
        <is>
          <t>O1630</t>
        </is>
      </c>
      <c r="C822" s="66" t="n">
        <v>2022</v>
      </c>
      <c r="D822" s="66" t="n">
        <v>12</v>
      </c>
      <c r="E822" s="66" t="n">
        <v>4</v>
      </c>
      <c r="F822" s="66" t="n">
        <v>17</v>
      </c>
      <c r="G822" s="66" t="n">
        <v>3</v>
      </c>
      <c r="H822" s="66" t="n">
        <v>6</v>
      </c>
      <c r="I822" s="66" t="n">
        <v>0</v>
      </c>
      <c r="J822" s="66" t="n">
        <v>0</v>
      </c>
      <c r="K822" s="66" t="n">
        <v>1</v>
      </c>
      <c r="L822" s="66" t="n">
        <v>0</v>
      </c>
      <c r="M822" s="66" t="n">
        <v>0</v>
      </c>
      <c r="N822" s="66" t="n">
        <v>0</v>
      </c>
      <c r="O822" s="66" t="n">
        <v>159.2</v>
      </c>
      <c r="P822" s="66" t="n">
        <v>2.7</v>
      </c>
      <c r="Q822" s="66" t="n">
        <v>12.330260278</v>
      </c>
      <c r="R822" s="66" t="n">
        <v>51.3357139760001</v>
      </c>
      <c r="S822" s="66">
        <f>IF(AND(E822&gt;=2,E822&lt;=6,OR(F822=6,F822=7,F822=8),O822&lt;=500),1,0)</f>
        <v/>
      </c>
      <c r="T822" s="178">
        <f>IF(G822=1,Sources!$F$24,IF(G822=2,Sources!$F$25,IF(G822=3,Sources!$F$26,0)))</f>
        <v/>
      </c>
      <c r="U822" s="178">
        <f>T822</f>
        <v/>
      </c>
      <c r="V822" s="66" t="inlineStr">
        <is>
          <t>S01 / S04 / S05</t>
        </is>
      </c>
    </row>
    <row r="823" ht="15" customHeight="1" s="94">
      <c r="A823" s="66" t="inlineStr">
        <is>
          <t>U06234</t>
        </is>
      </c>
      <c r="B823" s="66" t="inlineStr">
        <is>
          <t>O0661</t>
        </is>
      </c>
      <c r="C823" s="66" t="n">
        <v>2022</v>
      </c>
      <c r="D823" s="66" t="n">
        <v>11</v>
      </c>
      <c r="E823" s="66" t="n">
        <v>4</v>
      </c>
      <c r="F823" s="66" t="n">
        <v>6</v>
      </c>
      <c r="G823" s="66" t="n">
        <v>3</v>
      </c>
      <c r="H823" s="66" t="n">
        <v>2</v>
      </c>
      <c r="I823" s="66" t="n">
        <v>0</v>
      </c>
      <c r="J823" s="66" t="n">
        <v>0</v>
      </c>
      <c r="K823" s="66" t="n">
        <v>1</v>
      </c>
      <c r="L823" s="66" t="n">
        <v>0</v>
      </c>
      <c r="M823" s="66" t="n">
        <v>0</v>
      </c>
      <c r="N823" s="66" t="n">
        <v>0</v>
      </c>
      <c r="O823" s="66" t="n">
        <v>184.1</v>
      </c>
      <c r="P823" s="66" t="n">
        <v>6.7</v>
      </c>
      <c r="Q823" s="66" t="n">
        <v>13.7626089840001</v>
      </c>
      <c r="R823" s="66" t="n">
        <v>51.0642387560001</v>
      </c>
      <c r="S823" s="66">
        <f>IF(AND(E823&gt;=2,E823&lt;=6,OR(F823=6,F823=7,F823=8),O823&lt;=500),1,0)</f>
        <v/>
      </c>
      <c r="T823" s="178">
        <f>IF(G823=1,Sources!$F$24,IF(G823=2,Sources!$F$25,IF(G823=3,Sources!$F$26,0)))</f>
        <v/>
      </c>
      <c r="U823" s="178">
        <f>T823</f>
        <v/>
      </c>
      <c r="V823" s="66" t="inlineStr">
        <is>
          <t>S01 / S04 / S05</t>
        </is>
      </c>
    </row>
    <row r="824" ht="15" customHeight="1" s="94">
      <c r="A824" s="66" t="inlineStr">
        <is>
          <t>U06253</t>
        </is>
      </c>
      <c r="B824" s="66" t="inlineStr">
        <is>
          <t>O1303</t>
        </is>
      </c>
      <c r="C824" s="66" t="n">
        <v>2022</v>
      </c>
      <c r="D824" s="66" t="n">
        <v>7</v>
      </c>
      <c r="E824" s="66" t="n">
        <v>7</v>
      </c>
      <c r="F824" s="66" t="n">
        <v>13</v>
      </c>
      <c r="G824" s="66" t="n">
        <v>3</v>
      </c>
      <c r="H824" s="66" t="n">
        <v>2</v>
      </c>
      <c r="I824" s="66" t="n">
        <v>0</v>
      </c>
      <c r="J824" s="66" t="n">
        <v>0</v>
      </c>
      <c r="K824" s="66" t="n">
        <v>1</v>
      </c>
      <c r="L824" s="66" t="n">
        <v>0</v>
      </c>
      <c r="M824" s="66" t="n">
        <v>0</v>
      </c>
      <c r="N824" s="66" t="n">
        <v>0</v>
      </c>
      <c r="O824" s="66" t="n">
        <v>450.2</v>
      </c>
      <c r="P824" s="66" t="n">
        <v>20</v>
      </c>
      <c r="Q824" s="66" t="n">
        <v>12.3944709190001</v>
      </c>
      <c r="R824" s="66" t="n">
        <v>51.314531903</v>
      </c>
      <c r="S824" s="66">
        <f>IF(AND(E824&gt;=2,E824&lt;=6,OR(F824=6,F824=7,F824=8),O824&lt;=500),1,0)</f>
        <v/>
      </c>
      <c r="T824" s="178">
        <f>IF(G824=1,Sources!$F$24,IF(G824=2,Sources!$F$25,IF(G824=3,Sources!$F$26,0)))</f>
        <v/>
      </c>
      <c r="U824" s="178">
        <f>T824</f>
        <v/>
      </c>
      <c r="V824" s="66" t="inlineStr">
        <is>
          <t>S01 / S04 / S05</t>
        </is>
      </c>
    </row>
    <row r="825" ht="15" customHeight="1" s="94">
      <c r="A825" s="66" t="inlineStr">
        <is>
          <t>U06260</t>
        </is>
      </c>
      <c r="B825" s="66" t="inlineStr">
        <is>
          <t>O1923</t>
        </is>
      </c>
      <c r="C825" s="66" t="n">
        <v>2022</v>
      </c>
      <c r="D825" s="66" t="n">
        <v>11</v>
      </c>
      <c r="E825" s="66" t="n">
        <v>4</v>
      </c>
      <c r="F825" s="66" t="n">
        <v>6</v>
      </c>
      <c r="G825" s="66" t="n">
        <v>3</v>
      </c>
      <c r="H825" s="66" t="n">
        <v>3</v>
      </c>
      <c r="I825" s="66" t="n">
        <v>0</v>
      </c>
      <c r="J825" s="66" t="n">
        <v>0</v>
      </c>
      <c r="K825" s="66" t="n">
        <v>1</v>
      </c>
      <c r="L825" s="66" t="n">
        <v>0</v>
      </c>
      <c r="M825" s="66" t="n">
        <v>0</v>
      </c>
      <c r="N825" s="66" t="n">
        <v>0</v>
      </c>
      <c r="O825" s="66" t="n">
        <v>172.5</v>
      </c>
      <c r="P825" s="66" t="n">
        <v>2.5</v>
      </c>
      <c r="Q825" s="66" t="n">
        <v>12.876748578</v>
      </c>
      <c r="R825" s="66" t="n">
        <v>50.776563636</v>
      </c>
      <c r="S825" s="66">
        <f>IF(AND(E825&gt;=2,E825&lt;=6,OR(F825=6,F825=7,F825=8),O825&lt;=500),1,0)</f>
        <v/>
      </c>
      <c r="T825" s="178">
        <f>IF(G825=1,Sources!$F$24,IF(G825=2,Sources!$F$25,IF(G825=3,Sources!$F$26,0)))</f>
        <v/>
      </c>
      <c r="U825" s="178">
        <f>T825</f>
        <v/>
      </c>
      <c r="V825" s="66" t="inlineStr">
        <is>
          <t>S01 / S04 / S05</t>
        </is>
      </c>
    </row>
    <row r="826" ht="15" customHeight="1" s="94">
      <c r="A826" s="66" t="inlineStr">
        <is>
          <t>U06261</t>
        </is>
      </c>
      <c r="B826" s="66" t="inlineStr">
        <is>
          <t>O0661</t>
        </is>
      </c>
      <c r="C826" s="66" t="n">
        <v>2022</v>
      </c>
      <c r="D826" s="66" t="n">
        <v>11</v>
      </c>
      <c r="E826" s="66" t="n">
        <v>3</v>
      </c>
      <c r="F826" s="66" t="n">
        <v>17</v>
      </c>
      <c r="G826" s="66" t="n">
        <v>3</v>
      </c>
      <c r="H826" s="66" t="n">
        <v>2</v>
      </c>
      <c r="I826" s="66" t="n">
        <v>0</v>
      </c>
      <c r="J826" s="66" t="n">
        <v>0</v>
      </c>
      <c r="K826" s="66" t="n">
        <v>1</v>
      </c>
      <c r="L826" s="66" t="n">
        <v>1</v>
      </c>
      <c r="M826" s="66" t="n">
        <v>0</v>
      </c>
      <c r="N826" s="66" t="n">
        <v>0</v>
      </c>
      <c r="O826" s="66" t="n">
        <v>184</v>
      </c>
      <c r="P826" s="66" t="n">
        <v>6.8</v>
      </c>
      <c r="Q826" s="66" t="n">
        <v>13.762608471</v>
      </c>
      <c r="R826" s="66" t="n">
        <v>51.0642386330001</v>
      </c>
      <c r="S826" s="66">
        <f>IF(AND(E826&gt;=2,E826&lt;=6,OR(F826=6,F826=7,F826=8),O826&lt;=500),1,0)</f>
        <v/>
      </c>
      <c r="T826" s="178">
        <f>IF(G826=1,Sources!$F$24,IF(G826=2,Sources!$F$25,IF(G826=3,Sources!$F$26,0)))</f>
        <v/>
      </c>
      <c r="U826" s="178">
        <f>T826</f>
        <v/>
      </c>
      <c r="V826" s="66" t="inlineStr">
        <is>
          <t>S01 / S04 / S05</t>
        </is>
      </c>
    </row>
    <row r="827" ht="15" customHeight="1" s="94">
      <c r="A827" s="66" t="inlineStr">
        <is>
          <t>U06263</t>
        </is>
      </c>
      <c r="B827" s="66" t="inlineStr">
        <is>
          <t>O0770</t>
        </is>
      </c>
      <c r="C827" s="66" t="n">
        <v>2022</v>
      </c>
      <c r="D827" s="66" t="n">
        <v>9</v>
      </c>
      <c r="E827" s="66" t="n">
        <v>1</v>
      </c>
      <c r="F827" s="66" t="n">
        <v>15</v>
      </c>
      <c r="G827" s="66" t="n">
        <v>3</v>
      </c>
      <c r="H827" s="66" t="n">
        <v>6</v>
      </c>
      <c r="I827" s="66" t="n">
        <v>0</v>
      </c>
      <c r="J827" s="66" t="n">
        <v>1</v>
      </c>
      <c r="K827" s="66" t="n">
        <v>1</v>
      </c>
      <c r="L827" s="66" t="n">
        <v>0</v>
      </c>
      <c r="M827" s="66" t="n">
        <v>0</v>
      </c>
      <c r="N827" s="66" t="n">
        <v>0</v>
      </c>
      <c r="O827" s="66" t="n">
        <v>209.1</v>
      </c>
      <c r="P827" s="66" t="n">
        <v>4.3</v>
      </c>
      <c r="Q827" s="66" t="n">
        <v>13.7375443070001</v>
      </c>
      <c r="R827" s="66" t="n">
        <v>51.0872531310001</v>
      </c>
      <c r="S827" s="66">
        <f>IF(AND(E827&gt;=2,E827&lt;=6,OR(F827=6,F827=7,F827=8),O827&lt;=500),1,0)</f>
        <v/>
      </c>
      <c r="T827" s="178">
        <f>IF(G827=1,Sources!$F$24,IF(G827=2,Sources!$F$25,IF(G827=3,Sources!$F$26,0)))</f>
        <v/>
      </c>
      <c r="U827" s="178">
        <f>T827</f>
        <v/>
      </c>
      <c r="V827" s="66" t="inlineStr">
        <is>
          <t>S01 / S04 / S05</t>
        </is>
      </c>
    </row>
    <row r="828" ht="15" customHeight="1" s="94">
      <c r="A828" s="66" t="inlineStr">
        <is>
          <t>U06275</t>
        </is>
      </c>
      <c r="B828" s="66" t="inlineStr">
        <is>
          <t>O0149</t>
        </is>
      </c>
      <c r="C828" s="66" t="n">
        <v>2022</v>
      </c>
      <c r="D828" s="66" t="n">
        <v>8</v>
      </c>
      <c r="E828" s="66" t="n">
        <v>2</v>
      </c>
      <c r="F828" s="66" t="n">
        <v>16</v>
      </c>
      <c r="G828" s="66" t="n">
        <v>2</v>
      </c>
      <c r="H828" s="66" t="n">
        <v>7</v>
      </c>
      <c r="I828" s="66" t="n">
        <v>0</v>
      </c>
      <c r="J828" s="66" t="n">
        <v>0</v>
      </c>
      <c r="K828" s="66" t="n">
        <v>0</v>
      </c>
      <c r="L828" s="66" t="n">
        <v>0</v>
      </c>
      <c r="M828" s="66" t="n">
        <v>0</v>
      </c>
      <c r="N828" s="66" t="n">
        <v>1</v>
      </c>
      <c r="O828" s="66" t="n">
        <v>463.7</v>
      </c>
      <c r="P828" s="66" t="n">
        <v>13.7</v>
      </c>
      <c r="Q828" s="66" t="n">
        <v>12.9051244120001</v>
      </c>
      <c r="R828" s="66" t="n">
        <v>50.826127263</v>
      </c>
      <c r="S828" s="66">
        <f>IF(AND(E828&gt;=2,E828&lt;=6,OR(F828=6,F828=7,F828=8),O828&lt;=500),1,0)</f>
        <v/>
      </c>
      <c r="T828" s="178">
        <f>IF(G828=1,Sources!$F$24,IF(G828=2,Sources!$F$25,IF(G828=3,Sources!$F$26,0)))</f>
        <v/>
      </c>
      <c r="U828" s="178">
        <f>T828</f>
        <v/>
      </c>
      <c r="V828" s="66" t="inlineStr">
        <is>
          <t>S01 / S04 / S05</t>
        </is>
      </c>
    </row>
    <row r="829" ht="15" customHeight="1" s="94">
      <c r="A829" s="66" t="inlineStr">
        <is>
          <t>U06278</t>
        </is>
      </c>
      <c r="B829" s="66" t="inlineStr">
        <is>
          <t>O2015</t>
        </is>
      </c>
      <c r="C829" s="66" t="n">
        <v>2022</v>
      </c>
      <c r="D829" s="66" t="n">
        <v>7</v>
      </c>
      <c r="E829" s="66" t="n">
        <v>5</v>
      </c>
      <c r="F829" s="66" t="n">
        <v>14</v>
      </c>
      <c r="G829" s="66" t="n">
        <v>3</v>
      </c>
      <c r="H829" s="66" t="n">
        <v>2</v>
      </c>
      <c r="I829" s="66" t="n">
        <v>0</v>
      </c>
      <c r="J829" s="66" t="n">
        <v>1</v>
      </c>
      <c r="K829" s="66" t="n">
        <v>0</v>
      </c>
      <c r="L829" s="66" t="n">
        <v>1</v>
      </c>
      <c r="M829" s="66" t="n">
        <v>0</v>
      </c>
      <c r="N829" s="66" t="n">
        <v>0</v>
      </c>
      <c r="O829" s="66" t="n">
        <v>153.5</v>
      </c>
      <c r="P829" s="66" t="n">
        <v>19.2</v>
      </c>
      <c r="Q829" s="66" t="n">
        <v>13.9345014240001</v>
      </c>
      <c r="R829" s="66" t="n">
        <v>50.9675721790001</v>
      </c>
      <c r="S829" s="66">
        <f>IF(AND(E829&gt;=2,E829&lt;=6,OR(F829=6,F829=7,F829=8),O829&lt;=500),1,0)</f>
        <v/>
      </c>
      <c r="T829" s="178">
        <f>IF(G829=1,Sources!$F$24,IF(G829=2,Sources!$F$25,IF(G829=3,Sources!$F$26,0)))</f>
        <v/>
      </c>
      <c r="U829" s="178">
        <f>T829</f>
        <v/>
      </c>
      <c r="V829" s="66" t="inlineStr">
        <is>
          <t>S01 / S04 / S05</t>
        </is>
      </c>
    </row>
    <row r="830" ht="15" customHeight="1" s="94">
      <c r="A830" s="66" t="inlineStr">
        <is>
          <t>U06279</t>
        </is>
      </c>
      <c r="B830" s="66" t="inlineStr">
        <is>
          <t>O0878</t>
        </is>
      </c>
      <c r="C830" s="66" t="n">
        <v>2022</v>
      </c>
      <c r="D830" s="66" t="n">
        <v>10</v>
      </c>
      <c r="E830" s="66" t="n">
        <v>3</v>
      </c>
      <c r="F830" s="66" t="n">
        <v>20</v>
      </c>
      <c r="G830" s="66" t="n">
        <v>3</v>
      </c>
      <c r="H830" s="66" t="n">
        <v>3</v>
      </c>
      <c r="I830" s="66" t="n">
        <v>0</v>
      </c>
      <c r="J830" s="66" t="n">
        <v>0</v>
      </c>
      <c r="K830" s="66" t="n">
        <v>1</v>
      </c>
      <c r="L830" s="66" t="n">
        <v>0</v>
      </c>
      <c r="M830" s="66" t="n">
        <v>0</v>
      </c>
      <c r="N830" s="66" t="n">
        <v>0</v>
      </c>
      <c r="O830" s="66" t="n">
        <v>302.6</v>
      </c>
      <c r="P830" s="66" t="n">
        <v>3.6</v>
      </c>
      <c r="Q830" s="66" t="n">
        <v>13.745035627</v>
      </c>
      <c r="R830" s="66" t="n">
        <v>51.0494790160001</v>
      </c>
      <c r="S830" s="66">
        <f>IF(AND(E830&gt;=2,E830&lt;=6,OR(F830=6,F830=7,F830=8),O830&lt;=500),1,0)</f>
        <v/>
      </c>
      <c r="T830" s="178">
        <f>IF(G830=1,Sources!$F$24,IF(G830=2,Sources!$F$25,IF(G830=3,Sources!$F$26,0)))</f>
        <v/>
      </c>
      <c r="U830" s="178">
        <f>T830</f>
        <v/>
      </c>
      <c r="V830" s="66" t="inlineStr">
        <is>
          <t>S01 / S04 / S05</t>
        </is>
      </c>
    </row>
    <row r="831" ht="15" customHeight="1" s="94">
      <c r="A831" s="66" t="inlineStr">
        <is>
          <t>U06284</t>
        </is>
      </c>
      <c r="B831" s="66" t="inlineStr">
        <is>
          <t>O1647</t>
        </is>
      </c>
      <c r="C831" s="66" t="n">
        <v>2022</v>
      </c>
      <c r="D831" s="66" t="n">
        <v>7</v>
      </c>
      <c r="E831" s="66" t="n">
        <v>4</v>
      </c>
      <c r="F831" s="66" t="n">
        <v>16</v>
      </c>
      <c r="G831" s="66" t="n">
        <v>3</v>
      </c>
      <c r="H831" s="66" t="n">
        <v>2</v>
      </c>
      <c r="I831" s="66" t="n">
        <v>0</v>
      </c>
      <c r="J831" s="66" t="n">
        <v>1</v>
      </c>
      <c r="K831" s="66" t="n">
        <v>1</v>
      </c>
      <c r="L831" s="66" t="n">
        <v>0</v>
      </c>
      <c r="M831" s="66" t="n">
        <v>0</v>
      </c>
      <c r="N831" s="66" t="n">
        <v>0</v>
      </c>
      <c r="O831" s="66" t="n">
        <v>282.6</v>
      </c>
      <c r="P831" s="66" t="n">
        <v>20.3</v>
      </c>
      <c r="Q831" s="66" t="n">
        <v>12.38516779</v>
      </c>
      <c r="R831" s="66" t="n">
        <v>51.3761365770001</v>
      </c>
      <c r="S831" s="66">
        <f>IF(AND(E831&gt;=2,E831&lt;=6,OR(F831=6,F831=7,F831=8),O831&lt;=500),1,0)</f>
        <v/>
      </c>
      <c r="T831" s="178">
        <f>IF(G831=1,Sources!$F$24,IF(G831=2,Sources!$F$25,IF(G831=3,Sources!$F$26,0)))</f>
        <v/>
      </c>
      <c r="U831" s="178">
        <f>T831</f>
        <v/>
      </c>
      <c r="V831" s="66" t="inlineStr">
        <is>
          <t>S01 / S04 / S05</t>
        </is>
      </c>
    </row>
    <row r="832" ht="15" customHeight="1" s="94">
      <c r="A832" s="66" t="inlineStr">
        <is>
          <t>U06286</t>
        </is>
      </c>
      <c r="B832" s="66" t="inlineStr">
        <is>
          <t>O0398</t>
        </is>
      </c>
      <c r="C832" s="66" t="n">
        <v>2022</v>
      </c>
      <c r="D832" s="66" t="n">
        <v>8</v>
      </c>
      <c r="E832" s="66" t="n">
        <v>6</v>
      </c>
      <c r="F832" s="66" t="n">
        <v>21</v>
      </c>
      <c r="G832" s="66" t="n">
        <v>3</v>
      </c>
      <c r="H832" s="66" t="n">
        <v>3</v>
      </c>
      <c r="I832" s="66" t="n">
        <v>0</v>
      </c>
      <c r="J832" s="66" t="n">
        <v>1</v>
      </c>
      <c r="K832" s="66" t="n">
        <v>1</v>
      </c>
      <c r="L832" s="66" t="n">
        <v>0</v>
      </c>
      <c r="M832" s="66" t="n">
        <v>0</v>
      </c>
      <c r="N832" s="66" t="n">
        <v>0</v>
      </c>
      <c r="O832" s="66" t="n">
        <v>358.9</v>
      </c>
      <c r="P832" s="66" t="n">
        <v>2.3</v>
      </c>
      <c r="Q832" s="66" t="n">
        <v>13.7249322070001</v>
      </c>
      <c r="R832" s="66" t="n">
        <v>51.0439528530001</v>
      </c>
      <c r="S832" s="66">
        <f>IF(AND(E832&gt;=2,E832&lt;=6,OR(F832=6,F832=7,F832=8),O832&lt;=500),1,0)</f>
        <v/>
      </c>
      <c r="T832" s="178">
        <f>IF(G832=1,Sources!$F$24,IF(G832=2,Sources!$F$25,IF(G832=3,Sources!$F$26,0)))</f>
        <v/>
      </c>
      <c r="U832" s="178">
        <f>T832</f>
        <v/>
      </c>
      <c r="V832" s="66" t="inlineStr">
        <is>
          <t>S01 / S04 / S05</t>
        </is>
      </c>
    </row>
    <row r="833" ht="15" customHeight="1" s="94">
      <c r="A833" s="66" t="inlineStr">
        <is>
          <t>U06296</t>
        </is>
      </c>
      <c r="B833" s="66" t="inlineStr">
        <is>
          <t>O1529</t>
        </is>
      </c>
      <c r="C833" s="66" t="n">
        <v>2022</v>
      </c>
      <c r="D833" s="66" t="n">
        <v>9</v>
      </c>
      <c r="E833" s="66" t="n">
        <v>3</v>
      </c>
      <c r="F833" s="66" t="n">
        <v>21</v>
      </c>
      <c r="G833" s="66" t="n">
        <v>3</v>
      </c>
      <c r="H833" s="66" t="n">
        <v>2</v>
      </c>
      <c r="I833" s="66" t="n">
        <v>0</v>
      </c>
      <c r="J833" s="66" t="n">
        <v>0</v>
      </c>
      <c r="K833" s="66" t="n">
        <v>1</v>
      </c>
      <c r="L833" s="66" t="n">
        <v>0</v>
      </c>
      <c r="M833" s="66" t="n">
        <v>0</v>
      </c>
      <c r="N833" s="66" t="n">
        <v>0</v>
      </c>
      <c r="O833" s="66" t="n">
        <v>264.9</v>
      </c>
      <c r="P833" s="66" t="n">
        <v>1.8</v>
      </c>
      <c r="Q833" s="66" t="n">
        <v>12.3944241610001</v>
      </c>
      <c r="R833" s="66" t="n">
        <v>51.3367771520001</v>
      </c>
      <c r="S833" s="66">
        <f>IF(AND(E833&gt;=2,E833&lt;=6,OR(F833=6,F833=7,F833=8),O833&lt;=500),1,0)</f>
        <v/>
      </c>
      <c r="T833" s="178">
        <f>IF(G833=1,Sources!$F$24,IF(G833=2,Sources!$F$25,IF(G833=3,Sources!$F$26,0)))</f>
        <v/>
      </c>
      <c r="U833" s="178">
        <f>T833</f>
        <v/>
      </c>
      <c r="V833" s="66" t="inlineStr">
        <is>
          <t>S01 / S04 / S05</t>
        </is>
      </c>
    </row>
    <row r="834" ht="15" customHeight="1" s="94">
      <c r="A834" s="66" t="inlineStr">
        <is>
          <t>U06323</t>
        </is>
      </c>
      <c r="B834" s="66" t="inlineStr">
        <is>
          <t>O0257</t>
        </is>
      </c>
      <c r="C834" s="66" t="n">
        <v>2022</v>
      </c>
      <c r="D834" s="66" t="n">
        <v>9</v>
      </c>
      <c r="E834" s="66" t="n">
        <v>6</v>
      </c>
      <c r="F834" s="66" t="n">
        <v>16</v>
      </c>
      <c r="G834" s="66" t="n">
        <v>3</v>
      </c>
      <c r="H834" s="66" t="n">
        <v>2</v>
      </c>
      <c r="I834" s="66" t="n">
        <v>0</v>
      </c>
      <c r="J834" s="66" t="n">
        <v>1</v>
      </c>
      <c r="K834" s="66" t="n">
        <v>1</v>
      </c>
      <c r="L834" s="66" t="n">
        <v>0</v>
      </c>
      <c r="M834" s="66" t="n">
        <v>0</v>
      </c>
      <c r="N834" s="66" t="n">
        <v>0</v>
      </c>
      <c r="O834" s="66" t="n">
        <v>497.9</v>
      </c>
      <c r="P834" s="66" t="n">
        <v>3.4</v>
      </c>
      <c r="Q834" s="66" t="n">
        <v>12.8950408320001</v>
      </c>
      <c r="R834" s="66" t="n">
        <v>50.8198753870001</v>
      </c>
      <c r="S834" s="66">
        <f>IF(AND(E834&gt;=2,E834&lt;=6,OR(F834=6,F834=7,F834=8),O834&lt;=500),1,0)</f>
        <v/>
      </c>
      <c r="T834" s="178">
        <f>IF(G834=1,Sources!$F$24,IF(G834=2,Sources!$F$25,IF(G834=3,Sources!$F$26,0)))</f>
        <v/>
      </c>
      <c r="U834" s="178">
        <f>T834</f>
        <v/>
      </c>
      <c r="V834" s="66" t="inlineStr">
        <is>
          <t>S01 / S04 / S05</t>
        </is>
      </c>
    </row>
    <row r="835" ht="15" customHeight="1" s="94">
      <c r="A835" s="66" t="inlineStr">
        <is>
          <t>U06326</t>
        </is>
      </c>
      <c r="B835" s="66" t="inlineStr">
        <is>
          <t>O0490</t>
        </is>
      </c>
      <c r="C835" s="66" t="n">
        <v>2022</v>
      </c>
      <c r="D835" s="66" t="n">
        <v>7</v>
      </c>
      <c r="E835" s="66" t="n">
        <v>7</v>
      </c>
      <c r="F835" s="66" t="n">
        <v>17</v>
      </c>
      <c r="G835" s="66" t="n">
        <v>3</v>
      </c>
      <c r="H835" s="66" t="n">
        <v>2</v>
      </c>
      <c r="I835" s="66" t="n">
        <v>0</v>
      </c>
      <c r="J835" s="66" t="n">
        <v>1</v>
      </c>
      <c r="K835" s="66" t="n">
        <v>1</v>
      </c>
      <c r="L835" s="66" t="n">
        <v>0</v>
      </c>
      <c r="M835" s="66" t="n">
        <v>0</v>
      </c>
      <c r="N835" s="66" t="n">
        <v>0</v>
      </c>
      <c r="O835" s="66" t="n">
        <v>111.7</v>
      </c>
      <c r="P835" s="66" t="n">
        <v>7.1</v>
      </c>
      <c r="Q835" s="66" t="n">
        <v>13.7601257320001</v>
      </c>
      <c r="R835" s="66" t="n">
        <v>51.0233058200001</v>
      </c>
      <c r="S835" s="66">
        <f>IF(AND(E835&gt;=2,E835&lt;=6,OR(F835=6,F835=7,F835=8),O835&lt;=500),1,0)</f>
        <v/>
      </c>
      <c r="T835" s="178">
        <f>IF(G835=1,Sources!$F$24,IF(G835=2,Sources!$F$25,IF(G835=3,Sources!$F$26,0)))</f>
        <v/>
      </c>
      <c r="U835" s="178">
        <f>T835</f>
        <v/>
      </c>
      <c r="V835" s="66" t="inlineStr">
        <is>
          <t>S01 / S04 / S05</t>
        </is>
      </c>
    </row>
    <row r="836" ht="15" customHeight="1" s="94">
      <c r="A836" s="66" t="inlineStr">
        <is>
          <t>U06329</t>
        </is>
      </c>
      <c r="B836" s="66" t="inlineStr">
        <is>
          <t>O1531</t>
        </is>
      </c>
      <c r="C836" s="66" t="n">
        <v>2022</v>
      </c>
      <c r="D836" s="66" t="n">
        <v>10</v>
      </c>
      <c r="E836" s="66" t="n">
        <v>5</v>
      </c>
      <c r="F836" s="66" t="n">
        <v>17</v>
      </c>
      <c r="G836" s="66" t="n">
        <v>3</v>
      </c>
      <c r="H836" s="66" t="n">
        <v>1</v>
      </c>
      <c r="I836" s="66" t="n">
        <v>0</v>
      </c>
      <c r="J836" s="66" t="n">
        <v>1</v>
      </c>
      <c r="K836" s="66" t="n">
        <v>0</v>
      </c>
      <c r="L836" s="66" t="n">
        <v>0</v>
      </c>
      <c r="M836" s="66" t="n">
        <v>0</v>
      </c>
      <c r="N836" s="66" t="n">
        <v>0</v>
      </c>
      <c r="O836" s="66" t="n">
        <v>454.4</v>
      </c>
      <c r="P836" s="66" t="n">
        <v>21.6</v>
      </c>
      <c r="Q836" s="66" t="n">
        <v>12.395138509</v>
      </c>
      <c r="R836" s="66" t="n">
        <v>51.332268647</v>
      </c>
      <c r="S836" s="66">
        <f>IF(AND(E836&gt;=2,E836&lt;=6,OR(F836=6,F836=7,F836=8),O836&lt;=500),1,0)</f>
        <v/>
      </c>
      <c r="T836" s="178">
        <f>IF(G836=1,Sources!$F$24,IF(G836=2,Sources!$F$25,IF(G836=3,Sources!$F$26,0)))</f>
        <v/>
      </c>
      <c r="U836" s="178">
        <f>T836</f>
        <v/>
      </c>
      <c r="V836" s="66" t="inlineStr">
        <is>
          <t>S01 / S04 / S05</t>
        </is>
      </c>
    </row>
    <row r="837" ht="15" customHeight="1" s="94">
      <c r="A837" s="66" t="inlineStr">
        <is>
          <t>U06330</t>
        </is>
      </c>
      <c r="B837" s="66" t="inlineStr">
        <is>
          <t>O1055</t>
        </is>
      </c>
      <c r="C837" s="66" t="n">
        <v>2022</v>
      </c>
      <c r="D837" s="66" t="n">
        <v>11</v>
      </c>
      <c r="E837" s="66" t="n">
        <v>1</v>
      </c>
      <c r="F837" s="66" t="n">
        <v>21</v>
      </c>
      <c r="G837" s="66" t="n">
        <v>3</v>
      </c>
      <c r="H837" s="66" t="n">
        <v>2</v>
      </c>
      <c r="I837" s="66" t="n">
        <v>1</v>
      </c>
      <c r="J837" s="66" t="n">
        <v>0</v>
      </c>
      <c r="K837" s="66" t="n">
        <v>1</v>
      </c>
      <c r="L837" s="66" t="n">
        <v>0</v>
      </c>
      <c r="M837" s="66" t="n">
        <v>0</v>
      </c>
      <c r="N837" s="66" t="n">
        <v>0</v>
      </c>
      <c r="O837" s="66" t="n">
        <v>156.6</v>
      </c>
      <c r="P837" s="66" t="n">
        <v>0.8</v>
      </c>
      <c r="Q837" s="66" t="n">
        <v>13.348061763</v>
      </c>
      <c r="R837" s="66" t="n">
        <v>50.9217185790001</v>
      </c>
      <c r="S837" s="66">
        <f>IF(AND(E837&gt;=2,E837&lt;=6,OR(F837=6,F837=7,F837=8),O837&lt;=500),1,0)</f>
        <v/>
      </c>
      <c r="T837" s="178">
        <f>IF(G837=1,Sources!$F$24,IF(G837=2,Sources!$F$25,IF(G837=3,Sources!$F$26,0)))</f>
        <v/>
      </c>
      <c r="U837" s="178">
        <f>T837</f>
        <v/>
      </c>
      <c r="V837" s="66" t="inlineStr">
        <is>
          <t>S01 / S04 / S05</t>
        </is>
      </c>
    </row>
    <row r="838" ht="15" customHeight="1" s="94">
      <c r="A838" s="66" t="inlineStr">
        <is>
          <t>U06333</t>
        </is>
      </c>
      <c r="B838" s="66" t="inlineStr">
        <is>
          <t>O2234</t>
        </is>
      </c>
      <c r="C838" s="66" t="n">
        <v>2022</v>
      </c>
      <c r="D838" s="66" t="n">
        <v>9</v>
      </c>
      <c r="E838" s="66" t="n">
        <v>6</v>
      </c>
      <c r="F838" s="66" t="n">
        <v>7</v>
      </c>
      <c r="G838" s="66" t="n">
        <v>3</v>
      </c>
      <c r="H838" s="66" t="n">
        <v>2</v>
      </c>
      <c r="I838" s="66" t="n">
        <v>1</v>
      </c>
      <c r="J838" s="66" t="n">
        <v>0</v>
      </c>
      <c r="K838" s="66" t="n">
        <v>1</v>
      </c>
      <c r="L838" s="66" t="n">
        <v>0</v>
      </c>
      <c r="M838" s="66" t="n">
        <v>0</v>
      </c>
      <c r="N838" s="66" t="n">
        <v>0</v>
      </c>
      <c r="O838" s="66" t="n">
        <v>228</v>
      </c>
      <c r="P838" s="66" t="n">
        <v>10.3</v>
      </c>
      <c r="Q838" s="66" t="n">
        <v>14.8211180770001</v>
      </c>
      <c r="R838" s="66" t="n">
        <v>50.9004363550001</v>
      </c>
      <c r="S838" s="66">
        <f>IF(AND(E838&gt;=2,E838&lt;=6,OR(F838=6,F838=7,F838=8),O838&lt;=500),1,0)</f>
        <v/>
      </c>
      <c r="T838" s="178">
        <f>IF(G838=1,Sources!$F$24,IF(G838=2,Sources!$F$25,IF(G838=3,Sources!$F$26,0)))</f>
        <v/>
      </c>
      <c r="U838" s="178">
        <f>T838</f>
        <v/>
      </c>
      <c r="V838" s="66" t="inlineStr">
        <is>
          <t>S01 / S04 / S05</t>
        </is>
      </c>
    </row>
    <row r="839" ht="15" customHeight="1" s="94">
      <c r="A839" s="66" t="inlineStr">
        <is>
          <t>U06356</t>
        </is>
      </c>
      <c r="B839" s="66" t="inlineStr">
        <is>
          <t>O0608</t>
        </is>
      </c>
      <c r="C839" s="66" t="n">
        <v>2022</v>
      </c>
      <c r="D839" s="66" t="n">
        <v>7</v>
      </c>
      <c r="E839" s="66" t="n">
        <v>3</v>
      </c>
      <c r="F839" s="66" t="n">
        <v>16</v>
      </c>
      <c r="G839" s="66" t="n">
        <v>3</v>
      </c>
      <c r="H839" s="66" t="n">
        <v>1</v>
      </c>
      <c r="I839" s="66" t="n">
        <v>0</v>
      </c>
      <c r="J839" s="66" t="n">
        <v>1</v>
      </c>
      <c r="K839" s="66" t="n">
        <v>0</v>
      </c>
      <c r="L839" s="66" t="n">
        <v>0</v>
      </c>
      <c r="M839" s="66" t="n">
        <v>0</v>
      </c>
      <c r="N839" s="66" t="n">
        <v>0</v>
      </c>
      <c r="O839" s="66" t="n">
        <v>102.4</v>
      </c>
      <c r="P839" s="66" t="n">
        <v>24.8</v>
      </c>
      <c r="Q839" s="66" t="n">
        <v>13.740345652</v>
      </c>
      <c r="R839" s="66" t="n">
        <v>51.064701443</v>
      </c>
      <c r="S839" s="66">
        <f>IF(AND(E839&gt;=2,E839&lt;=6,OR(F839=6,F839=7,F839=8),O839&lt;=500),1,0)</f>
        <v/>
      </c>
      <c r="T839" s="178">
        <f>IF(G839=1,Sources!$F$24,IF(G839=2,Sources!$F$25,IF(G839=3,Sources!$F$26,0)))</f>
        <v/>
      </c>
      <c r="U839" s="178">
        <f>T839</f>
        <v/>
      </c>
      <c r="V839" s="66" t="inlineStr">
        <is>
          <t>S01 / S04 / S05</t>
        </is>
      </c>
    </row>
    <row r="840" ht="15" customHeight="1" s="94">
      <c r="A840" s="66" t="inlineStr">
        <is>
          <t>U06357</t>
        </is>
      </c>
      <c r="B840" s="66" t="inlineStr">
        <is>
          <t>O0900</t>
        </is>
      </c>
      <c r="C840" s="66" t="n">
        <v>2022</v>
      </c>
      <c r="D840" s="66" t="n">
        <v>10</v>
      </c>
      <c r="E840" s="66" t="n">
        <v>5</v>
      </c>
      <c r="F840" s="66" t="n">
        <v>18</v>
      </c>
      <c r="G840" s="66" t="n">
        <v>3</v>
      </c>
      <c r="H840" s="66" t="n">
        <v>2</v>
      </c>
      <c r="I840" s="66" t="n">
        <v>0</v>
      </c>
      <c r="J840" s="66" t="n">
        <v>0</v>
      </c>
      <c r="K840" s="66" t="n">
        <v>1</v>
      </c>
      <c r="L840" s="66" t="n">
        <v>1</v>
      </c>
      <c r="M840" s="66" t="n">
        <v>0</v>
      </c>
      <c r="N840" s="66" t="n">
        <v>0</v>
      </c>
      <c r="O840" s="66" t="n">
        <v>438.5</v>
      </c>
      <c r="P840" s="66" t="n">
        <v>3.7</v>
      </c>
      <c r="Q840" s="66" t="n">
        <v>13.8784181240001</v>
      </c>
      <c r="R840" s="66" t="n">
        <v>51.0599609390001</v>
      </c>
      <c r="S840" s="66">
        <f>IF(AND(E840&gt;=2,E840&lt;=6,OR(F840=6,F840=7,F840=8),O840&lt;=500),1,0)</f>
        <v/>
      </c>
      <c r="T840" s="178">
        <f>IF(G840=1,Sources!$F$24,IF(G840=2,Sources!$F$25,IF(G840=3,Sources!$F$26,0)))</f>
        <v/>
      </c>
      <c r="U840" s="178">
        <f>T840</f>
        <v/>
      </c>
      <c r="V840" s="66" t="inlineStr">
        <is>
          <t>S01 / S04 / S05</t>
        </is>
      </c>
    </row>
    <row r="841" ht="15" customHeight="1" s="94">
      <c r="A841" s="66" t="inlineStr">
        <is>
          <t>U06358</t>
        </is>
      </c>
      <c r="B841" s="66" t="inlineStr">
        <is>
          <t>O0795</t>
        </is>
      </c>
      <c r="C841" s="66" t="n">
        <v>2022</v>
      </c>
      <c r="D841" s="66" t="n">
        <v>7</v>
      </c>
      <c r="E841" s="66" t="n">
        <v>7</v>
      </c>
      <c r="F841" s="66" t="n">
        <v>15</v>
      </c>
      <c r="G841" s="66" t="n">
        <v>3</v>
      </c>
      <c r="H841" s="66" t="n">
        <v>2</v>
      </c>
      <c r="I841" s="66" t="n">
        <v>0</v>
      </c>
      <c r="J841" s="66" t="n">
        <v>1</v>
      </c>
      <c r="K841" s="66" t="n">
        <v>1</v>
      </c>
      <c r="L841" s="66" t="n">
        <v>0</v>
      </c>
      <c r="M841" s="66" t="n">
        <v>0</v>
      </c>
      <c r="N841" s="66" t="n">
        <v>0</v>
      </c>
      <c r="O841" s="66" t="n">
        <v>189.3</v>
      </c>
      <c r="P841" s="66" t="n">
        <v>0.6</v>
      </c>
      <c r="Q841" s="66" t="n">
        <v>13.8549496530001</v>
      </c>
      <c r="R841" s="66" t="n">
        <v>51.061845137</v>
      </c>
      <c r="S841" s="66">
        <f>IF(AND(E841&gt;=2,E841&lt;=6,OR(F841=6,F841=7,F841=8),O841&lt;=500),1,0)</f>
        <v/>
      </c>
      <c r="T841" s="178">
        <f>IF(G841=1,Sources!$F$24,IF(G841=2,Sources!$F$25,IF(G841=3,Sources!$F$26,0)))</f>
        <v/>
      </c>
      <c r="U841" s="178">
        <f>T841</f>
        <v/>
      </c>
      <c r="V841" s="66" t="inlineStr">
        <is>
          <t>S01 / S04 / S05</t>
        </is>
      </c>
    </row>
    <row r="842" ht="15" customHeight="1" s="94">
      <c r="A842" s="66" t="inlineStr">
        <is>
          <t>U06370</t>
        </is>
      </c>
      <c r="B842" s="66" t="inlineStr">
        <is>
          <t>O0171</t>
        </is>
      </c>
      <c r="C842" s="66" t="n">
        <v>2022</v>
      </c>
      <c r="D842" s="66" t="n">
        <v>9</v>
      </c>
      <c r="E842" s="66" t="n">
        <v>4</v>
      </c>
      <c r="F842" s="66" t="n">
        <v>14</v>
      </c>
      <c r="G842" s="66" t="n">
        <v>3</v>
      </c>
      <c r="H842" s="66" t="n">
        <v>1</v>
      </c>
      <c r="I842" s="66" t="n">
        <v>0</v>
      </c>
      <c r="J842" s="66" t="n">
        <v>1</v>
      </c>
      <c r="K842" s="66" t="n">
        <v>0</v>
      </c>
      <c r="L842" s="66" t="n">
        <v>0</v>
      </c>
      <c r="M842" s="66" t="n">
        <v>0</v>
      </c>
      <c r="N842" s="66" t="n">
        <v>0</v>
      </c>
      <c r="O842" s="66" t="n">
        <v>139.8</v>
      </c>
      <c r="P842" s="66" t="n">
        <v>8.6</v>
      </c>
      <c r="Q842" s="66" t="n">
        <v>12.924314345</v>
      </c>
      <c r="R842" s="66" t="n">
        <v>50.832225464</v>
      </c>
      <c r="S842" s="66">
        <f>IF(AND(E842&gt;=2,E842&lt;=6,OR(F842=6,F842=7,F842=8),O842&lt;=500),1,0)</f>
        <v/>
      </c>
      <c r="T842" s="178">
        <f>IF(G842=1,Sources!$F$24,IF(G842=2,Sources!$F$25,IF(G842=3,Sources!$F$26,0)))</f>
        <v/>
      </c>
      <c r="U842" s="178">
        <f>T842</f>
        <v/>
      </c>
      <c r="V842" s="66" t="inlineStr">
        <is>
          <t>S01 / S04 / S05</t>
        </is>
      </c>
    </row>
    <row r="843" ht="15" customHeight="1" s="94">
      <c r="A843" s="66" t="inlineStr">
        <is>
          <t>U06371</t>
        </is>
      </c>
      <c r="B843" s="66" t="inlineStr">
        <is>
          <t>O0380</t>
        </is>
      </c>
      <c r="C843" s="66" t="n">
        <v>2022</v>
      </c>
      <c r="D843" s="66" t="n">
        <v>10</v>
      </c>
      <c r="E843" s="66" t="n">
        <v>6</v>
      </c>
      <c r="F843" s="66" t="n">
        <v>12</v>
      </c>
      <c r="G843" s="66" t="n">
        <v>3</v>
      </c>
      <c r="H843" s="66" t="n">
        <v>6</v>
      </c>
      <c r="I843" s="66" t="n">
        <v>0</v>
      </c>
      <c r="J843" s="66" t="n">
        <v>0</v>
      </c>
      <c r="K843" s="66" t="n">
        <v>1</v>
      </c>
      <c r="L843" s="66" t="n">
        <v>0</v>
      </c>
      <c r="M843" s="66" t="n">
        <v>1</v>
      </c>
      <c r="N843" s="66" t="n">
        <v>0</v>
      </c>
      <c r="O843" s="66" t="n">
        <v>444.1</v>
      </c>
      <c r="P843" s="66" t="n">
        <v>11.9</v>
      </c>
      <c r="Q843" s="66" t="n">
        <v>13.7393084070001</v>
      </c>
      <c r="R843" s="66" t="n">
        <v>51.0738556760001</v>
      </c>
      <c r="S843" s="66">
        <f>IF(AND(E843&gt;=2,E843&lt;=6,OR(F843=6,F843=7,F843=8),O843&lt;=500),1,0)</f>
        <v/>
      </c>
      <c r="T843" s="178">
        <f>IF(G843=1,Sources!$F$24,IF(G843=2,Sources!$F$25,IF(G843=3,Sources!$F$26,0)))</f>
        <v/>
      </c>
      <c r="U843" s="178">
        <f>T843</f>
        <v/>
      </c>
      <c r="V843" s="66" t="inlineStr">
        <is>
          <t>S01 / S04 / S05</t>
        </is>
      </c>
    </row>
    <row r="844" ht="15" customHeight="1" s="94">
      <c r="A844" s="66" t="inlineStr">
        <is>
          <t>U06380</t>
        </is>
      </c>
      <c r="B844" s="66" t="inlineStr">
        <is>
          <t>O1534</t>
        </is>
      </c>
      <c r="C844" s="66" t="n">
        <v>2022</v>
      </c>
      <c r="D844" s="66" t="n">
        <v>9</v>
      </c>
      <c r="E844" s="66" t="n">
        <v>3</v>
      </c>
      <c r="F844" s="66" t="n">
        <v>15</v>
      </c>
      <c r="G844" s="66" t="n">
        <v>3</v>
      </c>
      <c r="H844" s="66" t="n">
        <v>6</v>
      </c>
      <c r="I844" s="66" t="n">
        <v>0</v>
      </c>
      <c r="J844" s="66" t="n">
        <v>0</v>
      </c>
      <c r="K844" s="66" t="n">
        <v>1</v>
      </c>
      <c r="L844" s="66" t="n">
        <v>1</v>
      </c>
      <c r="M844" s="66" t="n">
        <v>0</v>
      </c>
      <c r="N844" s="66" t="n">
        <v>0</v>
      </c>
      <c r="O844" s="66" t="n">
        <v>401.3</v>
      </c>
      <c r="P844" s="66" t="n">
        <v>5.2</v>
      </c>
      <c r="Q844" s="66" t="n">
        <v>12.422305006</v>
      </c>
      <c r="R844" s="66" t="n">
        <v>51.3516891300001</v>
      </c>
      <c r="S844" s="66">
        <f>IF(AND(E844&gt;=2,E844&lt;=6,OR(F844=6,F844=7,F844=8),O844&lt;=500),1,0)</f>
        <v/>
      </c>
      <c r="T844" s="178">
        <f>IF(G844=1,Sources!$F$24,IF(G844=2,Sources!$F$25,IF(G844=3,Sources!$F$26,0)))</f>
        <v/>
      </c>
      <c r="U844" s="178">
        <f>T844</f>
        <v/>
      </c>
      <c r="V844" s="66" t="inlineStr">
        <is>
          <t>S01 / S04 / S05</t>
        </is>
      </c>
    </row>
    <row r="845" ht="15" customHeight="1" s="94">
      <c r="A845" s="66" t="inlineStr">
        <is>
          <t>U06393</t>
        </is>
      </c>
      <c r="B845" s="66" t="inlineStr">
        <is>
          <t>O0780</t>
        </is>
      </c>
      <c r="C845" s="66" t="n">
        <v>2022</v>
      </c>
      <c r="D845" s="66" t="n">
        <v>9</v>
      </c>
      <c r="E845" s="66" t="n">
        <v>5</v>
      </c>
      <c r="F845" s="66" t="n">
        <v>13</v>
      </c>
      <c r="G845" s="66" t="n">
        <v>3</v>
      </c>
      <c r="H845" s="66" t="n">
        <v>3</v>
      </c>
      <c r="I845" s="66" t="n">
        <v>0</v>
      </c>
      <c r="J845" s="66" t="n">
        <v>0</v>
      </c>
      <c r="K845" s="66" t="n">
        <v>1</v>
      </c>
      <c r="L845" s="66" t="n">
        <v>0</v>
      </c>
      <c r="M845" s="66" t="n">
        <v>0</v>
      </c>
      <c r="N845" s="66" t="n">
        <v>0</v>
      </c>
      <c r="O845" s="66" t="n">
        <v>432.9</v>
      </c>
      <c r="P845" s="66" t="n">
        <v>1.1</v>
      </c>
      <c r="Q845" s="66" t="n">
        <v>13.752969911</v>
      </c>
      <c r="R845" s="66" t="n">
        <v>51.073883547</v>
      </c>
      <c r="S845" s="66">
        <f>IF(AND(E845&gt;=2,E845&lt;=6,OR(F845=6,F845=7,F845=8),O845&lt;=500),1,0)</f>
        <v/>
      </c>
      <c r="T845" s="178">
        <f>IF(G845=1,Sources!$F$24,IF(G845=2,Sources!$F$25,IF(G845=3,Sources!$F$26,0)))</f>
        <v/>
      </c>
      <c r="U845" s="178">
        <f>T845</f>
        <v/>
      </c>
      <c r="V845" s="66" t="inlineStr">
        <is>
          <t>S01 / S04 / S05</t>
        </is>
      </c>
    </row>
    <row r="846" ht="15" customHeight="1" s="94">
      <c r="A846" s="66" t="inlineStr">
        <is>
          <t>U06394</t>
        </is>
      </c>
      <c r="B846" s="66" t="inlineStr">
        <is>
          <t>O0611</t>
        </is>
      </c>
      <c r="C846" s="66" t="n">
        <v>2022</v>
      </c>
      <c r="D846" s="66" t="n">
        <v>11</v>
      </c>
      <c r="E846" s="66" t="n">
        <v>1</v>
      </c>
      <c r="F846" s="66" t="n">
        <v>15</v>
      </c>
      <c r="G846" s="66" t="n">
        <v>3</v>
      </c>
      <c r="H846" s="66" t="n">
        <v>3</v>
      </c>
      <c r="I846" s="66" t="n">
        <v>0</v>
      </c>
      <c r="J846" s="66" t="n">
        <v>1</v>
      </c>
      <c r="K846" s="66" t="n">
        <v>1</v>
      </c>
      <c r="L846" s="66" t="n">
        <v>0</v>
      </c>
      <c r="M846" s="66" t="n">
        <v>0</v>
      </c>
      <c r="N846" s="66" t="n">
        <v>0</v>
      </c>
      <c r="O846" s="66" t="n">
        <v>28.9</v>
      </c>
      <c r="P846" s="66" t="n">
        <v>2.5</v>
      </c>
      <c r="Q846" s="66" t="n">
        <v>13.7420249260001</v>
      </c>
      <c r="R846" s="66" t="n">
        <v>51.064674822</v>
      </c>
      <c r="S846" s="66">
        <f>IF(AND(E846&gt;=2,E846&lt;=6,OR(F846=6,F846=7,F846=8),O846&lt;=500),1,0)</f>
        <v/>
      </c>
      <c r="T846" s="178">
        <f>IF(G846=1,Sources!$F$24,IF(G846=2,Sources!$F$25,IF(G846=3,Sources!$F$26,0)))</f>
        <v/>
      </c>
      <c r="U846" s="178">
        <f>T846</f>
        <v/>
      </c>
      <c r="V846" s="66" t="inlineStr">
        <is>
          <t>S01 / S04 / S05</t>
        </is>
      </c>
    </row>
    <row r="847" ht="15" customHeight="1" s="94">
      <c r="A847" s="66" t="inlineStr">
        <is>
          <t>U06397</t>
        </is>
      </c>
      <c r="B847" s="66" t="inlineStr">
        <is>
          <t>O0093</t>
        </is>
      </c>
      <c r="C847" s="66" t="n">
        <v>2022</v>
      </c>
      <c r="D847" s="66" t="n">
        <v>11</v>
      </c>
      <c r="E847" s="66" t="n">
        <v>2</v>
      </c>
      <c r="F847" s="66" t="n">
        <v>9</v>
      </c>
      <c r="G847" s="66" t="n">
        <v>3</v>
      </c>
      <c r="H847" s="66" t="n">
        <v>3</v>
      </c>
      <c r="I847" s="66" t="n">
        <v>0</v>
      </c>
      <c r="J847" s="66" t="n">
        <v>0</v>
      </c>
      <c r="K847" s="66" t="n">
        <v>1</v>
      </c>
      <c r="L847" s="66" t="n">
        <v>0</v>
      </c>
      <c r="M847" s="66" t="n">
        <v>0</v>
      </c>
      <c r="N847" s="66" t="n">
        <v>0</v>
      </c>
      <c r="O847" s="66" t="n">
        <v>210.9</v>
      </c>
      <c r="P847" s="66" t="n">
        <v>4.8</v>
      </c>
      <c r="Q847" s="66" t="n">
        <v>14.185136759</v>
      </c>
      <c r="R847" s="66" t="n">
        <v>51.132593866</v>
      </c>
      <c r="S847" s="66">
        <f>IF(AND(E847&gt;=2,E847&lt;=6,OR(F847=6,F847=7,F847=8),O847&lt;=500),1,0)</f>
        <v/>
      </c>
      <c r="T847" s="178">
        <f>IF(G847=1,Sources!$F$24,IF(G847=2,Sources!$F$25,IF(G847=3,Sources!$F$26,0)))</f>
        <v/>
      </c>
      <c r="U847" s="178">
        <f>T847</f>
        <v/>
      </c>
      <c r="V847" s="66" t="inlineStr">
        <is>
          <t>S01 / S04 / S05</t>
        </is>
      </c>
    </row>
    <row r="848" ht="15" customHeight="1" s="94">
      <c r="A848" s="66" t="inlineStr">
        <is>
          <t>U06404</t>
        </is>
      </c>
      <c r="B848" s="66" t="inlineStr">
        <is>
          <t>O1846</t>
        </is>
      </c>
      <c r="C848" s="66" t="n">
        <v>2022</v>
      </c>
      <c r="D848" s="66" t="n">
        <v>8</v>
      </c>
      <c r="E848" s="66" t="n">
        <v>6</v>
      </c>
      <c r="F848" s="66" t="n">
        <v>22</v>
      </c>
      <c r="G848" s="66" t="n">
        <v>3</v>
      </c>
      <c r="H848" s="66" t="n">
        <v>3</v>
      </c>
      <c r="I848" s="66" t="n">
        <v>0</v>
      </c>
      <c r="J848" s="66" t="n">
        <v>1</v>
      </c>
      <c r="K848" s="66" t="n">
        <v>1</v>
      </c>
      <c r="L848" s="66" t="n">
        <v>0</v>
      </c>
      <c r="M848" s="66" t="n">
        <v>0</v>
      </c>
      <c r="N848" s="66" t="n">
        <v>0</v>
      </c>
      <c r="O848" s="66" t="n">
        <v>425.6</v>
      </c>
      <c r="P848" s="66" t="n">
        <v>2.9</v>
      </c>
      <c r="Q848" s="66" t="n">
        <v>12.301777438</v>
      </c>
      <c r="R848" s="66" t="n">
        <v>51.3426613240001</v>
      </c>
      <c r="S848" s="66">
        <f>IF(AND(E848&gt;=2,E848&lt;=6,OR(F848=6,F848=7,F848=8),O848&lt;=500),1,0)</f>
        <v/>
      </c>
      <c r="T848" s="178">
        <f>IF(G848=1,Sources!$F$24,IF(G848=2,Sources!$F$25,IF(G848=3,Sources!$F$26,0)))</f>
        <v/>
      </c>
      <c r="U848" s="178">
        <f>T848</f>
        <v/>
      </c>
      <c r="V848" s="66" t="inlineStr">
        <is>
          <t>S01 / S04 / S05</t>
        </is>
      </c>
    </row>
    <row r="849" ht="15" customHeight="1" s="94">
      <c r="A849" s="66" t="inlineStr">
        <is>
          <t>U06406</t>
        </is>
      </c>
      <c r="B849" s="66" t="inlineStr">
        <is>
          <t>O1524</t>
        </is>
      </c>
      <c r="C849" s="66" t="n">
        <v>2022</v>
      </c>
      <c r="D849" s="66" t="n">
        <v>12</v>
      </c>
      <c r="E849" s="66" t="n">
        <v>6</v>
      </c>
      <c r="F849" s="66" t="n">
        <v>10</v>
      </c>
      <c r="G849" s="66" t="n">
        <v>3</v>
      </c>
      <c r="H849" s="66" t="n">
        <v>2</v>
      </c>
      <c r="I849" s="66" t="n">
        <v>0</v>
      </c>
      <c r="J849" s="66" t="n">
        <v>0</v>
      </c>
      <c r="K849" s="66" t="n">
        <v>1</v>
      </c>
      <c r="L849" s="66" t="n">
        <v>0</v>
      </c>
      <c r="M849" s="66" t="n">
        <v>0</v>
      </c>
      <c r="N849" s="66" t="n">
        <v>1</v>
      </c>
      <c r="O849" s="66" t="n">
        <v>197.4</v>
      </c>
      <c r="P849" s="66" t="n">
        <v>8.5</v>
      </c>
      <c r="Q849" s="66" t="n">
        <v>12.3926668550001</v>
      </c>
      <c r="R849" s="66" t="n">
        <v>51.334009569</v>
      </c>
      <c r="S849" s="66">
        <f>IF(AND(E849&gt;=2,E849&lt;=6,OR(F849=6,F849=7,F849=8),O849&lt;=500),1,0)</f>
        <v/>
      </c>
      <c r="T849" s="178">
        <f>IF(G849=1,Sources!$F$24,IF(G849=2,Sources!$F$25,IF(G849=3,Sources!$F$26,0)))</f>
        <v/>
      </c>
      <c r="U849" s="178">
        <f>T849</f>
        <v/>
      </c>
      <c r="V849" s="66" t="inlineStr">
        <is>
          <t>S01 / S04 / S05</t>
        </is>
      </c>
    </row>
    <row r="850" ht="15" customHeight="1" s="94">
      <c r="A850" s="66" t="inlineStr">
        <is>
          <t>U06407</t>
        </is>
      </c>
      <c r="B850" s="66" t="inlineStr">
        <is>
          <t>O2185</t>
        </is>
      </c>
      <c r="C850" s="66" t="n">
        <v>2022</v>
      </c>
      <c r="D850" s="66" t="n">
        <v>9</v>
      </c>
      <c r="E850" s="66" t="n">
        <v>1</v>
      </c>
      <c r="F850" s="66" t="n">
        <v>12</v>
      </c>
      <c r="G850" s="66" t="n">
        <v>2</v>
      </c>
      <c r="H850" s="66" t="n">
        <v>2</v>
      </c>
      <c r="I850" s="66" t="n">
        <v>0</v>
      </c>
      <c r="J850" s="66" t="n">
        <v>0</v>
      </c>
      <c r="K850" s="66" t="n">
        <v>1</v>
      </c>
      <c r="L850" s="66" t="n">
        <v>1</v>
      </c>
      <c r="M850" s="66" t="n">
        <v>0</v>
      </c>
      <c r="N850" s="66" t="n">
        <v>0</v>
      </c>
      <c r="O850" s="66" t="n">
        <v>362.1</v>
      </c>
      <c r="P850" s="66" t="n">
        <v>0.7</v>
      </c>
      <c r="Q850" s="66" t="n">
        <v>14.6355315430001</v>
      </c>
      <c r="R850" s="66" t="n">
        <v>51.4994781870001</v>
      </c>
      <c r="S850" s="66">
        <f>IF(AND(E850&gt;=2,E850&lt;=6,OR(F850=6,F850=7,F850=8),O850&lt;=500),1,0)</f>
        <v/>
      </c>
      <c r="T850" s="178">
        <f>IF(G850=1,Sources!$F$24,IF(G850=2,Sources!$F$25,IF(G850=3,Sources!$F$26,0)))</f>
        <v/>
      </c>
      <c r="U850" s="178">
        <f>T850</f>
        <v/>
      </c>
      <c r="V850" s="66" t="inlineStr">
        <is>
          <t>S01 / S04 / S05</t>
        </is>
      </c>
    </row>
    <row r="851" ht="15" customHeight="1" s="94">
      <c r="A851" s="66" t="inlineStr">
        <is>
          <t>U06422</t>
        </is>
      </c>
      <c r="B851" s="66" t="inlineStr">
        <is>
          <t>O0448</t>
        </is>
      </c>
      <c r="C851" s="66" t="n">
        <v>2022</v>
      </c>
      <c r="D851" s="66" t="n">
        <v>7</v>
      </c>
      <c r="E851" s="66" t="n">
        <v>5</v>
      </c>
      <c r="F851" s="66" t="n">
        <v>16</v>
      </c>
      <c r="G851" s="66" t="n">
        <v>2</v>
      </c>
      <c r="H851" s="66" t="n">
        <v>4</v>
      </c>
      <c r="I851" s="66" t="n">
        <v>1</v>
      </c>
      <c r="J851" s="66" t="n">
        <v>0</v>
      </c>
      <c r="K851" s="66" t="n">
        <v>1</v>
      </c>
      <c r="L851" s="66" t="n">
        <v>0</v>
      </c>
      <c r="M851" s="66" t="n">
        <v>0</v>
      </c>
      <c r="N851" s="66" t="n">
        <v>0</v>
      </c>
      <c r="O851" s="66" t="n">
        <v>487.6</v>
      </c>
      <c r="P851" s="66" t="n">
        <v>19.3</v>
      </c>
      <c r="Q851" s="66" t="n">
        <v>13.704326426</v>
      </c>
      <c r="R851" s="66" t="n">
        <v>51.043723179</v>
      </c>
      <c r="S851" s="66">
        <f>IF(AND(E851&gt;=2,E851&lt;=6,OR(F851=6,F851=7,F851=8),O851&lt;=500),1,0)</f>
        <v/>
      </c>
      <c r="T851" s="178">
        <f>IF(G851=1,Sources!$F$24,IF(G851=2,Sources!$F$25,IF(G851=3,Sources!$F$26,0)))</f>
        <v/>
      </c>
      <c r="U851" s="178">
        <f>T851</f>
        <v/>
      </c>
      <c r="V851" s="66" t="inlineStr">
        <is>
          <t>S01 / S04 / S05</t>
        </is>
      </c>
    </row>
    <row r="852" ht="15" customHeight="1" s="94">
      <c r="A852" s="66" t="inlineStr">
        <is>
          <t>U06432</t>
        </is>
      </c>
      <c r="B852" s="66" t="inlineStr">
        <is>
          <t>O1302</t>
        </is>
      </c>
      <c r="C852" s="66" t="n">
        <v>2022</v>
      </c>
      <c r="D852" s="66" t="n">
        <v>7</v>
      </c>
      <c r="E852" s="66" t="n">
        <v>2</v>
      </c>
      <c r="F852" s="66" t="n">
        <v>18</v>
      </c>
      <c r="G852" s="66" t="n">
        <v>2</v>
      </c>
      <c r="H852" s="66" t="n">
        <v>3</v>
      </c>
      <c r="I852" s="66" t="n">
        <v>0</v>
      </c>
      <c r="J852" s="66" t="n">
        <v>1</v>
      </c>
      <c r="K852" s="66" t="n">
        <v>1</v>
      </c>
      <c r="L852" s="66" t="n">
        <v>0</v>
      </c>
      <c r="M852" s="66" t="n">
        <v>0</v>
      </c>
      <c r="N852" s="66" t="n">
        <v>0</v>
      </c>
      <c r="O852" s="66" t="n">
        <v>154.9</v>
      </c>
      <c r="P852" s="66" t="n">
        <v>9.9</v>
      </c>
      <c r="Q852" s="66" t="n">
        <v>12.276725008</v>
      </c>
      <c r="R852" s="66" t="n">
        <v>51.3207750010001</v>
      </c>
      <c r="S852" s="66">
        <f>IF(AND(E852&gt;=2,E852&lt;=6,OR(F852=6,F852=7,F852=8),O852&lt;=500),1,0)</f>
        <v/>
      </c>
      <c r="T852" s="178">
        <f>IF(G852=1,Sources!$F$24,IF(G852=2,Sources!$F$25,IF(G852=3,Sources!$F$26,0)))</f>
        <v/>
      </c>
      <c r="U852" s="178">
        <f>T852</f>
        <v/>
      </c>
      <c r="V852" s="66" t="inlineStr">
        <is>
          <t>S01 / S04 / S05</t>
        </is>
      </c>
    </row>
    <row r="853" ht="15" customHeight="1" s="94">
      <c r="A853" s="66" t="inlineStr">
        <is>
          <t>U06435</t>
        </is>
      </c>
      <c r="B853" s="66" t="inlineStr">
        <is>
          <t>O1062</t>
        </is>
      </c>
      <c r="C853" s="66" t="n">
        <v>2022</v>
      </c>
      <c r="D853" s="66" t="n">
        <v>8</v>
      </c>
      <c r="E853" s="66" t="n">
        <v>1</v>
      </c>
      <c r="F853" s="66" t="n">
        <v>2</v>
      </c>
      <c r="G853" s="66" t="n">
        <v>3</v>
      </c>
      <c r="H853" s="66" t="n">
        <v>1</v>
      </c>
      <c r="I853" s="66" t="n">
        <v>0</v>
      </c>
      <c r="J853" s="66" t="n">
        <v>1</v>
      </c>
      <c r="K853" s="66" t="n">
        <v>0</v>
      </c>
      <c r="L853" s="66" t="n">
        <v>0</v>
      </c>
      <c r="M853" s="66" t="n">
        <v>0</v>
      </c>
      <c r="N853" s="66" t="n">
        <v>0</v>
      </c>
      <c r="O853" s="66" t="n">
        <v>256</v>
      </c>
      <c r="P853" s="66" t="n">
        <v>0</v>
      </c>
      <c r="Q853" s="66" t="n">
        <v>13.337052509</v>
      </c>
      <c r="R853" s="66" t="n">
        <v>50.9018501580001</v>
      </c>
      <c r="S853" s="66">
        <f>IF(AND(E853&gt;=2,E853&lt;=6,OR(F853=6,F853=7,F853=8),O853&lt;=500),1,0)</f>
        <v/>
      </c>
      <c r="T853" s="178">
        <f>IF(G853=1,Sources!$F$24,IF(G853=2,Sources!$F$25,IF(G853=3,Sources!$F$26,0)))</f>
        <v/>
      </c>
      <c r="U853" s="178">
        <f>T853</f>
        <v/>
      </c>
      <c r="V853" s="66" t="inlineStr">
        <is>
          <t>S01 / S04 / S05</t>
        </is>
      </c>
    </row>
    <row r="854" ht="15" customHeight="1" s="94">
      <c r="A854" s="66" t="inlineStr">
        <is>
          <t>U06466</t>
        </is>
      </c>
      <c r="B854" s="66" t="inlineStr">
        <is>
          <t>O0760</t>
        </is>
      </c>
      <c r="C854" s="66" t="n">
        <v>2022</v>
      </c>
      <c r="D854" s="66" t="n">
        <v>9</v>
      </c>
      <c r="E854" s="66" t="n">
        <v>7</v>
      </c>
      <c r="F854" s="66" t="n">
        <v>15</v>
      </c>
      <c r="G854" s="66" t="n">
        <v>3</v>
      </c>
      <c r="H854" s="66" t="n">
        <v>6</v>
      </c>
      <c r="I854" s="66" t="n">
        <v>0</v>
      </c>
      <c r="J854" s="66" t="n">
        <v>0</v>
      </c>
      <c r="K854" s="66" t="n">
        <v>1</v>
      </c>
      <c r="L854" s="66" t="n">
        <v>0</v>
      </c>
      <c r="M854" s="66" t="n">
        <v>0</v>
      </c>
      <c r="N854" s="66" t="n">
        <v>0</v>
      </c>
      <c r="O854" s="66" t="n">
        <v>440.9</v>
      </c>
      <c r="P854" s="66" t="n">
        <v>14.7</v>
      </c>
      <c r="Q854" s="66" t="n">
        <v>13.7999348120001</v>
      </c>
      <c r="R854" s="66" t="n">
        <v>50.998444588</v>
      </c>
      <c r="S854" s="66">
        <f>IF(AND(E854&gt;=2,E854&lt;=6,OR(F854=6,F854=7,F854=8),O854&lt;=500),1,0)</f>
        <v/>
      </c>
      <c r="T854" s="178">
        <f>IF(G854=1,Sources!$F$24,IF(G854=2,Sources!$F$25,IF(G854=3,Sources!$F$26,0)))</f>
        <v/>
      </c>
      <c r="U854" s="178">
        <f>T854</f>
        <v/>
      </c>
      <c r="V854" s="66" t="inlineStr">
        <is>
          <t>S01 / S04 / S05</t>
        </is>
      </c>
    </row>
    <row r="855" ht="15" customHeight="1" s="94">
      <c r="A855" s="66" t="inlineStr">
        <is>
          <t>U06471</t>
        </is>
      </c>
      <c r="B855" s="66" t="inlineStr">
        <is>
          <t>O1647</t>
        </is>
      </c>
      <c r="C855" s="66" t="n">
        <v>2022</v>
      </c>
      <c r="D855" s="66" t="n">
        <v>10</v>
      </c>
      <c r="E855" s="66" t="n">
        <v>3</v>
      </c>
      <c r="F855" s="66" t="n">
        <v>17</v>
      </c>
      <c r="G855" s="66" t="n">
        <v>3</v>
      </c>
      <c r="H855" s="66" t="n">
        <v>3</v>
      </c>
      <c r="I855" s="66" t="n">
        <v>0</v>
      </c>
      <c r="J855" s="66" t="n">
        <v>1</v>
      </c>
      <c r="K855" s="66" t="n">
        <v>1</v>
      </c>
      <c r="L855" s="66" t="n">
        <v>0</v>
      </c>
      <c r="M855" s="66" t="n">
        <v>0</v>
      </c>
      <c r="N855" s="66" t="n">
        <v>0</v>
      </c>
      <c r="O855" s="66" t="n">
        <v>274.5</v>
      </c>
      <c r="P855" s="66" t="n">
        <v>5.4</v>
      </c>
      <c r="Q855" s="66" t="n">
        <v>12.3855067960001</v>
      </c>
      <c r="R855" s="66" t="n">
        <v>51.3761404190001</v>
      </c>
      <c r="S855" s="66">
        <f>IF(AND(E855&gt;=2,E855&lt;=6,OR(F855=6,F855=7,F855=8),O855&lt;=500),1,0)</f>
        <v/>
      </c>
      <c r="T855" s="178">
        <f>IF(G855=1,Sources!$F$24,IF(G855=2,Sources!$F$25,IF(G855=3,Sources!$F$26,0)))</f>
        <v/>
      </c>
      <c r="U855" s="178">
        <f>T855</f>
        <v/>
      </c>
      <c r="V855" s="66" t="inlineStr">
        <is>
          <t>S01 / S04 / S05</t>
        </is>
      </c>
    </row>
    <row r="856" ht="15" customHeight="1" s="94">
      <c r="A856" s="66" t="inlineStr">
        <is>
          <t>U06475</t>
        </is>
      </c>
      <c r="B856" s="66" t="inlineStr">
        <is>
          <t>O1492</t>
        </is>
      </c>
      <c r="C856" s="66" t="n">
        <v>2022</v>
      </c>
      <c r="D856" s="66" t="n">
        <v>9</v>
      </c>
      <c r="E856" s="66" t="n">
        <v>5</v>
      </c>
      <c r="F856" s="66" t="n">
        <v>8</v>
      </c>
      <c r="G856" s="66" t="n">
        <v>3</v>
      </c>
      <c r="H856" s="66" t="n">
        <v>6</v>
      </c>
      <c r="I856" s="66" t="n">
        <v>0</v>
      </c>
      <c r="J856" s="66" t="n">
        <v>0</v>
      </c>
      <c r="K856" s="66" t="n">
        <v>1</v>
      </c>
      <c r="L856" s="66" t="n">
        <v>0</v>
      </c>
      <c r="M856" s="66" t="n">
        <v>0</v>
      </c>
      <c r="N856" s="66" t="n">
        <v>0</v>
      </c>
      <c r="O856" s="66" t="n">
        <v>471.7</v>
      </c>
      <c r="P856" s="66" t="n">
        <v>13</v>
      </c>
      <c r="Q856" s="66" t="n">
        <v>12.3994983870001</v>
      </c>
      <c r="R856" s="66" t="n">
        <v>51.363404884</v>
      </c>
      <c r="S856" s="66">
        <f>IF(AND(E856&gt;=2,E856&lt;=6,OR(F856=6,F856=7,F856=8),O856&lt;=500),1,0)</f>
        <v/>
      </c>
      <c r="T856" s="178">
        <f>IF(G856=1,Sources!$F$24,IF(G856=2,Sources!$F$25,IF(G856=3,Sources!$F$26,0)))</f>
        <v/>
      </c>
      <c r="U856" s="178">
        <f>T856</f>
        <v/>
      </c>
      <c r="V856" s="66" t="inlineStr">
        <is>
          <t>S01 / S04 / S05</t>
        </is>
      </c>
    </row>
    <row r="857" ht="15" customHeight="1" s="94">
      <c r="A857" s="66" t="inlineStr">
        <is>
          <t>U06478</t>
        </is>
      </c>
      <c r="B857" s="66" t="inlineStr">
        <is>
          <t>O2007</t>
        </is>
      </c>
      <c r="C857" s="66" t="n">
        <v>2022</v>
      </c>
      <c r="D857" s="66" t="n">
        <v>10</v>
      </c>
      <c r="E857" s="66" t="n">
        <v>2</v>
      </c>
      <c r="F857" s="66" t="n">
        <v>8</v>
      </c>
      <c r="G857" s="66" t="n">
        <v>3</v>
      </c>
      <c r="H857" s="66" t="n">
        <v>2</v>
      </c>
      <c r="I857" s="66" t="n">
        <v>0</v>
      </c>
      <c r="J857" s="66" t="n">
        <v>1</v>
      </c>
      <c r="K857" s="66" t="n">
        <v>1</v>
      </c>
      <c r="L857" s="66" t="n">
        <v>0</v>
      </c>
      <c r="M857" s="66" t="n">
        <v>0</v>
      </c>
      <c r="N857" s="66" t="n">
        <v>0</v>
      </c>
      <c r="O857" s="66" t="n">
        <v>185.2</v>
      </c>
      <c r="P857" s="66" t="n">
        <v>2.4</v>
      </c>
      <c r="Q857" s="66" t="n">
        <v>13.9310574090001</v>
      </c>
      <c r="R857" s="66" t="n">
        <v>50.957408334</v>
      </c>
      <c r="S857" s="66">
        <f>IF(AND(E857&gt;=2,E857&lt;=6,OR(F857=6,F857=7,F857=8),O857&lt;=500),1,0)</f>
        <v/>
      </c>
      <c r="T857" s="178">
        <f>IF(G857=1,Sources!$F$24,IF(G857=2,Sources!$F$25,IF(G857=3,Sources!$F$26,0)))</f>
        <v/>
      </c>
      <c r="U857" s="178">
        <f>T857</f>
        <v/>
      </c>
      <c r="V857" s="66" t="inlineStr">
        <is>
          <t>S01 / S04 / S05</t>
        </is>
      </c>
    </row>
    <row r="858" ht="15" customHeight="1" s="94">
      <c r="A858" s="66" t="inlineStr">
        <is>
          <t>U06481</t>
        </is>
      </c>
      <c r="B858" s="66" t="inlineStr">
        <is>
          <t>O1642</t>
        </is>
      </c>
      <c r="C858" s="66" t="n">
        <v>2022</v>
      </c>
      <c r="D858" s="66" t="n">
        <v>12</v>
      </c>
      <c r="E858" s="66" t="n">
        <v>7</v>
      </c>
      <c r="F858" s="66" t="n">
        <v>9</v>
      </c>
      <c r="G858" s="66" t="n">
        <v>3</v>
      </c>
      <c r="H858" s="66" t="n">
        <v>3</v>
      </c>
      <c r="I858" s="66" t="n">
        <v>0</v>
      </c>
      <c r="J858" s="66" t="n">
        <v>0</v>
      </c>
      <c r="K858" s="66" t="n">
        <v>1</v>
      </c>
      <c r="L858" s="66" t="n">
        <v>0</v>
      </c>
      <c r="M858" s="66" t="n">
        <v>0</v>
      </c>
      <c r="N858" s="66" t="n">
        <v>0</v>
      </c>
      <c r="O858" s="66" t="n">
        <v>399.3</v>
      </c>
      <c r="P858" s="66" t="n">
        <v>1.3</v>
      </c>
      <c r="Q858" s="66" t="n">
        <v>12.3237815480001</v>
      </c>
      <c r="R858" s="66" t="n">
        <v>51.3794326290001</v>
      </c>
      <c r="S858" s="66">
        <f>IF(AND(E858&gt;=2,E858&lt;=6,OR(F858=6,F858=7,F858=8),O858&lt;=500),1,0)</f>
        <v/>
      </c>
      <c r="T858" s="178">
        <f>IF(G858=1,Sources!$F$24,IF(G858=2,Sources!$F$25,IF(G858=3,Sources!$F$26,0)))</f>
        <v/>
      </c>
      <c r="U858" s="178">
        <f>T858</f>
        <v/>
      </c>
      <c r="V858" s="66" t="inlineStr">
        <is>
          <t>S01 / S04 / S05</t>
        </is>
      </c>
    </row>
    <row r="859" ht="15" customHeight="1" s="94">
      <c r="A859" s="66" t="inlineStr">
        <is>
          <t>U06490</t>
        </is>
      </c>
      <c r="B859" s="66" t="inlineStr">
        <is>
          <t>O1308</t>
        </is>
      </c>
      <c r="C859" s="66" t="n">
        <v>2022</v>
      </c>
      <c r="D859" s="66" t="n">
        <v>9</v>
      </c>
      <c r="E859" s="66" t="n">
        <v>7</v>
      </c>
      <c r="F859" s="66" t="n">
        <v>15</v>
      </c>
      <c r="G859" s="66" t="n">
        <v>2</v>
      </c>
      <c r="H859" s="66" t="n">
        <v>4</v>
      </c>
      <c r="I859" s="66" t="n">
        <v>1</v>
      </c>
      <c r="J859" s="66" t="n">
        <v>0</v>
      </c>
      <c r="K859" s="66" t="n">
        <v>0</v>
      </c>
      <c r="L859" s="66" t="n">
        <v>0</v>
      </c>
      <c r="M859" s="66" t="n">
        <v>0</v>
      </c>
      <c r="N859" s="66" t="n">
        <v>1</v>
      </c>
      <c r="O859" s="66" t="n">
        <v>487.2</v>
      </c>
      <c r="P859" s="66" t="n">
        <v>4.7</v>
      </c>
      <c r="Q859" s="66" t="n">
        <v>12.380936681</v>
      </c>
      <c r="R859" s="66" t="n">
        <v>51.343915123</v>
      </c>
      <c r="S859" s="66">
        <f>IF(AND(E859&gt;=2,E859&lt;=6,OR(F859=6,F859=7,F859=8),O859&lt;=500),1,0)</f>
        <v/>
      </c>
      <c r="T859" s="178">
        <f>IF(G859=1,Sources!$F$24,IF(G859=2,Sources!$F$25,IF(G859=3,Sources!$F$26,0)))</f>
        <v/>
      </c>
      <c r="U859" s="178">
        <f>T859</f>
        <v/>
      </c>
      <c r="V859" s="66" t="inlineStr">
        <is>
          <t>S01 / S04 / S05</t>
        </is>
      </c>
    </row>
    <row r="860" ht="15" customHeight="1" s="94">
      <c r="A860" s="66" t="inlineStr">
        <is>
          <t>U06492</t>
        </is>
      </c>
      <c r="B860" s="66" t="inlineStr">
        <is>
          <t>O0949</t>
        </is>
      </c>
      <c r="C860" s="66" t="n">
        <v>2022</v>
      </c>
      <c r="D860" s="66" t="n">
        <v>8</v>
      </c>
      <c r="E860" s="66" t="n">
        <v>2</v>
      </c>
      <c r="F860" s="66" t="n">
        <v>18</v>
      </c>
      <c r="G860" s="66" t="n">
        <v>3</v>
      </c>
      <c r="H860" s="66" t="n">
        <v>1</v>
      </c>
      <c r="I860" s="66" t="n">
        <v>0</v>
      </c>
      <c r="J860" s="66" t="n">
        <v>0</v>
      </c>
      <c r="K860" s="66" t="n">
        <v>0</v>
      </c>
      <c r="L860" s="66" t="n">
        <v>0</v>
      </c>
      <c r="M860" s="66" t="n">
        <v>0</v>
      </c>
      <c r="N860" s="66" t="n">
        <v>1</v>
      </c>
      <c r="O860" s="66" t="n">
        <v>217.2</v>
      </c>
      <c r="P860" s="66" t="n">
        <v>10.2</v>
      </c>
      <c r="Q860" s="66" t="n">
        <v>13.725958367</v>
      </c>
      <c r="R860" s="66" t="n">
        <v>51.056970091</v>
      </c>
      <c r="S860" s="66">
        <f>IF(AND(E860&gt;=2,E860&lt;=6,OR(F860=6,F860=7,F860=8),O860&lt;=500),1,0)</f>
        <v/>
      </c>
      <c r="T860" s="178">
        <f>IF(G860=1,Sources!$F$24,IF(G860=2,Sources!$F$25,IF(G860=3,Sources!$F$26,0)))</f>
        <v/>
      </c>
      <c r="U860" s="178">
        <f>T860</f>
        <v/>
      </c>
      <c r="V860" s="66" t="inlineStr">
        <is>
          <t>S01 / S04 / S05</t>
        </is>
      </c>
    </row>
    <row r="861" ht="15" customHeight="1" s="94">
      <c r="A861" s="66" t="inlineStr">
        <is>
          <t>U06502</t>
        </is>
      </c>
      <c r="B861" s="66" t="inlineStr">
        <is>
          <t>O0661</t>
        </is>
      </c>
      <c r="C861" s="66" t="n">
        <v>2022</v>
      </c>
      <c r="D861" s="66" t="n">
        <v>12</v>
      </c>
      <c r="E861" s="66" t="n">
        <v>5</v>
      </c>
      <c r="F861" s="66" t="n">
        <v>17</v>
      </c>
      <c r="G861" s="66" t="n">
        <v>3</v>
      </c>
      <c r="H861" s="66" t="n">
        <v>2</v>
      </c>
      <c r="I861" s="66" t="n">
        <v>0</v>
      </c>
      <c r="J861" s="66" t="n">
        <v>1</v>
      </c>
      <c r="K861" s="66" t="n">
        <v>1</v>
      </c>
      <c r="L861" s="66" t="n">
        <v>0</v>
      </c>
      <c r="M861" s="66" t="n">
        <v>0</v>
      </c>
      <c r="N861" s="66" t="n">
        <v>0</v>
      </c>
      <c r="O861" s="66" t="n">
        <v>197.6</v>
      </c>
      <c r="P861" s="66" t="n">
        <v>10.3</v>
      </c>
      <c r="Q861" s="66" t="n">
        <v>13.762836297</v>
      </c>
      <c r="R861" s="66" t="n">
        <v>51.0642933920001</v>
      </c>
      <c r="S861" s="66">
        <f>IF(AND(E861&gt;=2,E861&lt;=6,OR(F861=6,F861=7,F861=8),O861&lt;=500),1,0)</f>
        <v/>
      </c>
      <c r="T861" s="178">
        <f>IF(G861=1,Sources!$F$24,IF(G861=2,Sources!$F$25,IF(G861=3,Sources!$F$26,0)))</f>
        <v/>
      </c>
      <c r="U861" s="178">
        <f>T861</f>
        <v/>
      </c>
      <c r="V861" s="66" t="inlineStr">
        <is>
          <t>S01 / S04 / S05</t>
        </is>
      </c>
    </row>
    <row r="862" ht="15" customHeight="1" s="94">
      <c r="A862" s="66" t="inlineStr">
        <is>
          <t>U06513</t>
        </is>
      </c>
      <c r="B862" s="66" t="inlineStr">
        <is>
          <t>O0781</t>
        </is>
      </c>
      <c r="C862" s="66" t="n">
        <v>2022</v>
      </c>
      <c r="D862" s="66" t="n">
        <v>12</v>
      </c>
      <c r="E862" s="66" t="n">
        <v>5</v>
      </c>
      <c r="F862" s="66" t="n">
        <v>21</v>
      </c>
      <c r="G862" s="66" t="n">
        <v>3</v>
      </c>
      <c r="H862" s="66" t="n">
        <v>6</v>
      </c>
      <c r="I862" s="66" t="n">
        <v>0</v>
      </c>
      <c r="J862" s="66" t="n">
        <v>0</v>
      </c>
      <c r="K862" s="66" t="n">
        <v>1</v>
      </c>
      <c r="L862" s="66" t="n">
        <v>0</v>
      </c>
      <c r="M862" s="66" t="n">
        <v>0</v>
      </c>
      <c r="N862" s="66" t="n">
        <v>0</v>
      </c>
      <c r="O862" s="66" t="n">
        <v>101.2</v>
      </c>
      <c r="P862" s="66" t="n">
        <v>3</v>
      </c>
      <c r="Q862" s="66" t="n">
        <v>13.755551181</v>
      </c>
      <c r="R862" s="66" t="n">
        <v>51.0766559200001</v>
      </c>
      <c r="S862" s="66">
        <f>IF(AND(E862&gt;=2,E862&lt;=6,OR(F862=6,F862=7,F862=8),O862&lt;=500),1,0)</f>
        <v/>
      </c>
      <c r="T862" s="178">
        <f>IF(G862=1,Sources!$F$24,IF(G862=2,Sources!$F$25,IF(G862=3,Sources!$F$26,0)))</f>
        <v/>
      </c>
      <c r="U862" s="178">
        <f>T862</f>
        <v/>
      </c>
      <c r="V862" s="66" t="inlineStr">
        <is>
          <t>S01 / S04 / S05</t>
        </is>
      </c>
    </row>
    <row r="863" ht="15" customHeight="1" s="94">
      <c r="A863" s="66" t="inlineStr">
        <is>
          <t>U06518</t>
        </is>
      </c>
      <c r="B863" s="66" t="inlineStr">
        <is>
          <t>O0954</t>
        </is>
      </c>
      <c r="C863" s="66" t="n">
        <v>2022</v>
      </c>
      <c r="D863" s="66" t="n">
        <v>7</v>
      </c>
      <c r="E863" s="66" t="n">
        <v>5</v>
      </c>
      <c r="F863" s="66" t="n">
        <v>16</v>
      </c>
      <c r="G863" s="66" t="n">
        <v>3</v>
      </c>
      <c r="H863" s="66" t="n">
        <v>3</v>
      </c>
      <c r="I863" s="66" t="n">
        <v>0</v>
      </c>
      <c r="J863" s="66" t="n">
        <v>1</v>
      </c>
      <c r="K863" s="66" t="n">
        <v>1</v>
      </c>
      <c r="L863" s="66" t="n">
        <v>0</v>
      </c>
      <c r="M863" s="66" t="n">
        <v>0</v>
      </c>
      <c r="N863" s="66" t="n">
        <v>0</v>
      </c>
      <c r="O863" s="66" t="n">
        <v>180.6</v>
      </c>
      <c r="P863" s="66" t="n">
        <v>0.3</v>
      </c>
      <c r="Q863" s="66" t="n">
        <v>13.7289835670001</v>
      </c>
      <c r="R863" s="66" t="n">
        <v>51.059309446</v>
      </c>
      <c r="S863" s="66">
        <f>IF(AND(E863&gt;=2,E863&lt;=6,OR(F863=6,F863=7,F863=8),O863&lt;=500),1,0)</f>
        <v/>
      </c>
      <c r="T863" s="178">
        <f>IF(G863=1,Sources!$F$24,IF(G863=2,Sources!$F$25,IF(G863=3,Sources!$F$26,0)))</f>
        <v/>
      </c>
      <c r="U863" s="178">
        <f>T863</f>
        <v/>
      </c>
      <c r="V863" s="66" t="inlineStr">
        <is>
          <t>S01 / S04 / S05</t>
        </is>
      </c>
    </row>
    <row r="864" ht="15" customHeight="1" s="94">
      <c r="A864" s="66" t="inlineStr">
        <is>
          <t>U06528</t>
        </is>
      </c>
      <c r="B864" s="66" t="inlineStr">
        <is>
          <t>O2007</t>
        </is>
      </c>
      <c r="C864" s="66" t="n">
        <v>2022</v>
      </c>
      <c r="D864" s="66" t="n">
        <v>12</v>
      </c>
      <c r="E864" s="66" t="n">
        <v>7</v>
      </c>
      <c r="F864" s="66" t="n">
        <v>15</v>
      </c>
      <c r="G864" s="66" t="n">
        <v>3</v>
      </c>
      <c r="H864" s="66" t="n">
        <v>2</v>
      </c>
      <c r="I864" s="66" t="n">
        <v>0</v>
      </c>
      <c r="J864" s="66" t="n">
        <v>0</v>
      </c>
      <c r="K864" s="66" t="n">
        <v>1</v>
      </c>
      <c r="L864" s="66" t="n">
        <v>0</v>
      </c>
      <c r="M864" s="66" t="n">
        <v>0</v>
      </c>
      <c r="N864" s="66" t="n">
        <v>0</v>
      </c>
      <c r="O864" s="66" t="n">
        <v>181.8</v>
      </c>
      <c r="P864" s="66" t="n">
        <v>1.2</v>
      </c>
      <c r="Q864" s="66" t="n">
        <v>13.9311078740001</v>
      </c>
      <c r="R864" s="66" t="n">
        <v>50.957400926</v>
      </c>
      <c r="S864" s="66">
        <f>IF(AND(E864&gt;=2,E864&lt;=6,OR(F864=6,F864=7,F864=8),O864&lt;=500),1,0)</f>
        <v/>
      </c>
      <c r="T864" s="178">
        <f>IF(G864=1,Sources!$F$24,IF(G864=2,Sources!$F$25,IF(G864=3,Sources!$F$26,0)))</f>
        <v/>
      </c>
      <c r="U864" s="178">
        <f>T864</f>
        <v/>
      </c>
      <c r="V864" s="66" t="inlineStr">
        <is>
          <t>S01 / S04 / S05</t>
        </is>
      </c>
    </row>
    <row r="865" ht="15" customHeight="1" s="94">
      <c r="A865" s="66" t="inlineStr">
        <is>
          <t>U06533</t>
        </is>
      </c>
      <c r="B865" s="66" t="inlineStr">
        <is>
          <t>O1448</t>
        </is>
      </c>
      <c r="C865" s="66" t="n">
        <v>2022</v>
      </c>
      <c r="D865" s="66" t="n">
        <v>10</v>
      </c>
      <c r="E865" s="66" t="n">
        <v>3</v>
      </c>
      <c r="F865" s="66" t="n">
        <v>16</v>
      </c>
      <c r="G865" s="66" t="n">
        <v>2</v>
      </c>
      <c r="H865" s="66" t="n">
        <v>3</v>
      </c>
      <c r="I865" s="66" t="n">
        <v>0</v>
      </c>
      <c r="J865" s="66" t="n">
        <v>0</v>
      </c>
      <c r="K865" s="66" t="n">
        <v>1</v>
      </c>
      <c r="L865" s="66" t="n">
        <v>0</v>
      </c>
      <c r="M865" s="66" t="n">
        <v>0</v>
      </c>
      <c r="N865" s="66" t="n">
        <v>0</v>
      </c>
      <c r="O865" s="66" t="n">
        <v>323.3</v>
      </c>
      <c r="P865" s="66" t="n">
        <v>3.4</v>
      </c>
      <c r="Q865" s="66" t="n">
        <v>12.3770080960001</v>
      </c>
      <c r="R865" s="66" t="n">
        <v>51.3445048680001</v>
      </c>
      <c r="S865" s="66">
        <f>IF(AND(E865&gt;=2,E865&lt;=6,OR(F865=6,F865=7,F865=8),O865&lt;=500),1,0)</f>
        <v/>
      </c>
      <c r="T865" s="178">
        <f>IF(G865=1,Sources!$F$24,IF(G865=2,Sources!$F$25,IF(G865=3,Sources!$F$26,0)))</f>
        <v/>
      </c>
      <c r="U865" s="178">
        <f>T865</f>
        <v/>
      </c>
      <c r="V865" s="66" t="inlineStr">
        <is>
          <t>S01 / S04 / S05</t>
        </is>
      </c>
    </row>
    <row r="866" ht="15" customHeight="1" s="94">
      <c r="A866" s="66" t="inlineStr">
        <is>
          <t>U06535</t>
        </is>
      </c>
      <c r="B866" s="66" t="inlineStr">
        <is>
          <t>O1529</t>
        </is>
      </c>
      <c r="C866" s="66" t="n">
        <v>2022</v>
      </c>
      <c r="D866" s="66" t="n">
        <v>8</v>
      </c>
      <c r="E866" s="66" t="n">
        <v>7</v>
      </c>
      <c r="F866" s="66" t="n">
        <v>16</v>
      </c>
      <c r="G866" s="66" t="n">
        <v>3</v>
      </c>
      <c r="H866" s="66" t="n">
        <v>2</v>
      </c>
      <c r="I866" s="66" t="n">
        <v>0</v>
      </c>
      <c r="J866" s="66" t="n">
        <v>0</v>
      </c>
      <c r="K866" s="66" t="n">
        <v>1</v>
      </c>
      <c r="L866" s="66" t="n">
        <v>0</v>
      </c>
      <c r="M866" s="66" t="n">
        <v>0</v>
      </c>
      <c r="N866" s="66" t="n">
        <v>0</v>
      </c>
      <c r="O866" s="66" t="n">
        <v>266.2</v>
      </c>
      <c r="P866" s="66" t="n">
        <v>3.6</v>
      </c>
      <c r="Q866" s="66" t="n">
        <v>12.394430363</v>
      </c>
      <c r="R866" s="66" t="n">
        <v>51.3367922830001</v>
      </c>
      <c r="S866" s="66">
        <f>IF(AND(E866&gt;=2,E866&lt;=6,OR(F866=6,F866=7,F866=8),O866&lt;=500),1,0)</f>
        <v/>
      </c>
      <c r="T866" s="178">
        <f>IF(G866=1,Sources!$F$24,IF(G866=2,Sources!$F$25,IF(G866=3,Sources!$F$26,0)))</f>
        <v/>
      </c>
      <c r="U866" s="178">
        <f>T866</f>
        <v/>
      </c>
      <c r="V866" s="66" t="inlineStr">
        <is>
          <t>S01 / S04 / S05</t>
        </is>
      </c>
    </row>
    <row r="867" ht="15" customHeight="1" s="94">
      <c r="A867" s="66" t="inlineStr">
        <is>
          <t>U06545</t>
        </is>
      </c>
      <c r="B867" s="66" t="inlineStr">
        <is>
          <t>O1438</t>
        </is>
      </c>
      <c r="C867" s="66" t="n">
        <v>2022</v>
      </c>
      <c r="D867" s="66" t="n">
        <v>11</v>
      </c>
      <c r="E867" s="66" t="n">
        <v>4</v>
      </c>
      <c r="F867" s="66" t="n">
        <v>20</v>
      </c>
      <c r="G867" s="66" t="n">
        <v>3</v>
      </c>
      <c r="H867" s="66" t="n">
        <v>2</v>
      </c>
      <c r="I867" s="66" t="n">
        <v>0</v>
      </c>
      <c r="J867" s="66" t="n">
        <v>1</v>
      </c>
      <c r="K867" s="66" t="n">
        <v>1</v>
      </c>
      <c r="L867" s="66" t="n">
        <v>0</v>
      </c>
      <c r="M867" s="66" t="n">
        <v>0</v>
      </c>
      <c r="N867" s="66" t="n">
        <v>0</v>
      </c>
      <c r="O867" s="66" t="n">
        <v>80.59999999999999</v>
      </c>
      <c r="P867" s="66" t="n">
        <v>6.1</v>
      </c>
      <c r="Q867" s="66" t="n">
        <v>12.3713290630001</v>
      </c>
      <c r="R867" s="66" t="n">
        <v>51.3444507930001</v>
      </c>
      <c r="S867" s="66">
        <f>IF(AND(E867&gt;=2,E867&lt;=6,OR(F867=6,F867=7,F867=8),O867&lt;=500),1,0)</f>
        <v/>
      </c>
      <c r="T867" s="178">
        <f>IF(G867=1,Sources!$F$24,IF(G867=2,Sources!$F$25,IF(G867=3,Sources!$F$26,0)))</f>
        <v/>
      </c>
      <c r="U867" s="178">
        <f>T867</f>
        <v/>
      </c>
      <c r="V867" s="66" t="inlineStr">
        <is>
          <t>S01 / S04 / S05</t>
        </is>
      </c>
    </row>
    <row r="868" ht="15" customHeight="1" s="94">
      <c r="A868" s="66" t="inlineStr">
        <is>
          <t>U06546</t>
        </is>
      </c>
      <c r="B868" s="66" t="inlineStr">
        <is>
          <t>O0380</t>
        </is>
      </c>
      <c r="C868" s="66" t="n">
        <v>2022</v>
      </c>
      <c r="D868" s="66" t="n">
        <v>12</v>
      </c>
      <c r="E868" s="66" t="n">
        <v>4</v>
      </c>
      <c r="F868" s="66" t="n">
        <v>9</v>
      </c>
      <c r="G868" s="66" t="n">
        <v>3</v>
      </c>
      <c r="H868" s="66" t="n">
        <v>2</v>
      </c>
      <c r="I868" s="66" t="n">
        <v>0</v>
      </c>
      <c r="J868" s="66" t="n">
        <v>1</v>
      </c>
      <c r="K868" s="66" t="n">
        <v>1</v>
      </c>
      <c r="L868" s="66" t="n">
        <v>0</v>
      </c>
      <c r="M868" s="66" t="n">
        <v>0</v>
      </c>
      <c r="N868" s="66" t="n">
        <v>0</v>
      </c>
      <c r="O868" s="66" t="n">
        <v>456.1</v>
      </c>
      <c r="P868" s="66" t="n">
        <v>1.5</v>
      </c>
      <c r="Q868" s="66" t="n">
        <v>13.7393078280001</v>
      </c>
      <c r="R868" s="66" t="n">
        <v>51.073976696</v>
      </c>
      <c r="S868" s="66">
        <f>IF(AND(E868&gt;=2,E868&lt;=6,OR(F868=6,F868=7,F868=8),O868&lt;=500),1,0)</f>
        <v/>
      </c>
      <c r="T868" s="178">
        <f>IF(G868=1,Sources!$F$24,IF(G868=2,Sources!$F$25,IF(G868=3,Sources!$F$26,0)))</f>
        <v/>
      </c>
      <c r="U868" s="178">
        <f>T868</f>
        <v/>
      </c>
      <c r="V868" s="66" t="inlineStr">
        <is>
          <t>S01 / S04 / S05</t>
        </is>
      </c>
    </row>
    <row r="869" ht="15" customHeight="1" s="94">
      <c r="A869" s="66" t="inlineStr">
        <is>
          <t>U06556</t>
        </is>
      </c>
      <c r="B869" s="66" t="inlineStr">
        <is>
          <t>O2213</t>
        </is>
      </c>
      <c r="C869" s="66" t="n">
        <v>2022</v>
      </c>
      <c r="D869" s="66" t="n">
        <v>8</v>
      </c>
      <c r="E869" s="66" t="n">
        <v>5</v>
      </c>
      <c r="F869" s="66" t="n">
        <v>9</v>
      </c>
      <c r="G869" s="66" t="n">
        <v>3</v>
      </c>
      <c r="H869" s="66" t="n">
        <v>3</v>
      </c>
      <c r="I869" s="66" t="n">
        <v>0</v>
      </c>
      <c r="J869" s="66" t="n">
        <v>1</v>
      </c>
      <c r="K869" s="66" t="n">
        <v>0</v>
      </c>
      <c r="L869" s="66" t="n">
        <v>0</v>
      </c>
      <c r="M869" s="66" t="n">
        <v>0</v>
      </c>
      <c r="N869" s="66" t="n">
        <v>1</v>
      </c>
      <c r="O869" s="66" t="n">
        <v>129.8</v>
      </c>
      <c r="P869" s="66" t="n">
        <v>5.6</v>
      </c>
      <c r="Q869" s="66" t="n">
        <v>12.736279423</v>
      </c>
      <c r="R869" s="66" t="n">
        <v>51.372697649</v>
      </c>
      <c r="S869" s="66">
        <f>IF(AND(E869&gt;=2,E869&lt;=6,OR(F869=6,F869=7,F869=8),O869&lt;=500),1,0)</f>
        <v/>
      </c>
      <c r="T869" s="178">
        <f>IF(G869=1,Sources!$F$24,IF(G869=2,Sources!$F$25,IF(G869=3,Sources!$F$26,0)))</f>
        <v/>
      </c>
      <c r="U869" s="178">
        <f>T869</f>
        <v/>
      </c>
      <c r="V869" s="66" t="inlineStr">
        <is>
          <t>S01 / S04 / S05</t>
        </is>
      </c>
    </row>
    <row r="870" ht="15" customHeight="1" s="94">
      <c r="A870" s="66" t="inlineStr">
        <is>
          <t>U06568</t>
        </is>
      </c>
      <c r="B870" s="66" t="inlineStr">
        <is>
          <t>O2245</t>
        </is>
      </c>
      <c r="C870" s="66" t="n">
        <v>2022</v>
      </c>
      <c r="D870" s="66" t="n">
        <v>8</v>
      </c>
      <c r="E870" s="66" t="n">
        <v>3</v>
      </c>
      <c r="F870" s="66" t="n">
        <v>8</v>
      </c>
      <c r="G870" s="66" t="n">
        <v>3</v>
      </c>
      <c r="H870" s="66" t="n">
        <v>4</v>
      </c>
      <c r="I870" s="66" t="n">
        <v>1</v>
      </c>
      <c r="J870" s="66" t="n">
        <v>0</v>
      </c>
      <c r="K870" s="66" t="n">
        <v>1</v>
      </c>
      <c r="L870" s="66" t="n">
        <v>0</v>
      </c>
      <c r="M870" s="66" t="n">
        <v>0</v>
      </c>
      <c r="N870" s="66" t="n">
        <v>0</v>
      </c>
      <c r="O870" s="66" t="n">
        <v>443.3</v>
      </c>
      <c r="P870" s="66" t="n">
        <v>0</v>
      </c>
      <c r="Q870" s="66" t="n">
        <v>14.785574707</v>
      </c>
      <c r="R870" s="66" t="n">
        <v>50.89913384</v>
      </c>
      <c r="S870" s="66">
        <f>IF(AND(E870&gt;=2,E870&lt;=6,OR(F870=6,F870=7,F870=8),O870&lt;=500),1,0)</f>
        <v/>
      </c>
      <c r="T870" s="178">
        <f>IF(G870=1,Sources!$F$24,IF(G870=2,Sources!$F$25,IF(G870=3,Sources!$F$26,0)))</f>
        <v/>
      </c>
      <c r="U870" s="178">
        <f>T870</f>
        <v/>
      </c>
      <c r="V870" s="66" t="inlineStr">
        <is>
          <t>S01 / S04 / S05</t>
        </is>
      </c>
    </row>
    <row r="871" ht="15" customHeight="1" s="94">
      <c r="A871" s="66" t="inlineStr">
        <is>
          <t>U06571</t>
        </is>
      </c>
      <c r="B871" s="66" t="inlineStr">
        <is>
          <t>O0210</t>
        </is>
      </c>
      <c r="C871" s="66" t="n">
        <v>2022</v>
      </c>
      <c r="D871" s="66" t="n">
        <v>7</v>
      </c>
      <c r="E871" s="66" t="n">
        <v>3</v>
      </c>
      <c r="F871" s="66" t="n">
        <v>10</v>
      </c>
      <c r="G871" s="66" t="n">
        <v>3</v>
      </c>
      <c r="H871" s="66" t="n">
        <v>6</v>
      </c>
      <c r="I871" s="66" t="n">
        <v>0</v>
      </c>
      <c r="J871" s="66" t="n">
        <v>0</v>
      </c>
      <c r="K871" s="66" t="n">
        <v>1</v>
      </c>
      <c r="L871" s="66" t="n">
        <v>0</v>
      </c>
      <c r="M871" s="66" t="n">
        <v>1</v>
      </c>
      <c r="N871" s="66" t="n">
        <v>0</v>
      </c>
      <c r="O871" s="66" t="n">
        <v>412.5</v>
      </c>
      <c r="P871" s="66" t="n">
        <v>4.2</v>
      </c>
      <c r="Q871" s="66" t="n">
        <v>12.931047753</v>
      </c>
      <c r="R871" s="66" t="n">
        <v>50.8462499330001</v>
      </c>
      <c r="S871" s="66">
        <f>IF(AND(E871&gt;=2,E871&lt;=6,OR(F871=6,F871=7,F871=8),O871&lt;=500),1,0)</f>
        <v/>
      </c>
      <c r="T871" s="178">
        <f>IF(G871=1,Sources!$F$24,IF(G871=2,Sources!$F$25,IF(G871=3,Sources!$F$26,0)))</f>
        <v/>
      </c>
      <c r="U871" s="178">
        <f>T871</f>
        <v/>
      </c>
      <c r="V871" s="66" t="inlineStr">
        <is>
          <t>S01 / S04 / S05</t>
        </is>
      </c>
    </row>
    <row r="872" ht="15" customHeight="1" s="94">
      <c r="A872" s="66" t="inlineStr">
        <is>
          <t>U06588</t>
        </is>
      </c>
      <c r="B872" s="66" t="inlineStr">
        <is>
          <t>O0166</t>
        </is>
      </c>
      <c r="C872" s="66" t="n">
        <v>2022</v>
      </c>
      <c r="D872" s="66" t="n">
        <v>10</v>
      </c>
      <c r="E872" s="66" t="n">
        <v>2</v>
      </c>
      <c r="F872" s="66" t="n">
        <v>8</v>
      </c>
      <c r="G872" s="66" t="n">
        <v>3</v>
      </c>
      <c r="H872" s="66" t="n">
        <v>7</v>
      </c>
      <c r="I872" s="66" t="n">
        <v>0</v>
      </c>
      <c r="J872" s="66" t="n">
        <v>1</v>
      </c>
      <c r="K872" s="66" t="n">
        <v>0</v>
      </c>
      <c r="L872" s="66" t="n">
        <v>0</v>
      </c>
      <c r="M872" s="66" t="n">
        <v>0</v>
      </c>
      <c r="N872" s="66" t="n">
        <v>0</v>
      </c>
      <c r="O872" s="66" t="n">
        <v>448.3</v>
      </c>
      <c r="P872" s="66" t="n">
        <v>3.8</v>
      </c>
      <c r="Q872" s="66" t="n">
        <v>12.912360259</v>
      </c>
      <c r="R872" s="66" t="n">
        <v>50.8280030970001</v>
      </c>
      <c r="S872" s="66">
        <f>IF(AND(E872&gt;=2,E872&lt;=6,OR(F872=6,F872=7,F872=8),O872&lt;=500),1,0)</f>
        <v/>
      </c>
      <c r="T872" s="178">
        <f>IF(G872=1,Sources!$F$24,IF(G872=2,Sources!$F$25,IF(G872=3,Sources!$F$26,0)))</f>
        <v/>
      </c>
      <c r="U872" s="178">
        <f>T872</f>
        <v/>
      </c>
      <c r="V872" s="66" t="inlineStr">
        <is>
          <t>S01 / S04 / S05</t>
        </is>
      </c>
    </row>
    <row r="873" ht="15" customHeight="1" s="94">
      <c r="A873" s="66" t="inlineStr">
        <is>
          <t>U06592</t>
        </is>
      </c>
      <c r="B873" s="66" t="inlineStr">
        <is>
          <t>O1436</t>
        </is>
      </c>
      <c r="C873" s="66" t="n">
        <v>2022</v>
      </c>
      <c r="D873" s="66" t="n">
        <v>10</v>
      </c>
      <c r="E873" s="66" t="n">
        <v>4</v>
      </c>
      <c r="F873" s="66" t="n">
        <v>10</v>
      </c>
      <c r="G873" s="66" t="n">
        <v>3</v>
      </c>
      <c r="H873" s="66" t="n">
        <v>6</v>
      </c>
      <c r="I873" s="66" t="n">
        <v>0</v>
      </c>
      <c r="J873" s="66" t="n">
        <v>1</v>
      </c>
      <c r="K873" s="66" t="n">
        <v>0</v>
      </c>
      <c r="L873" s="66" t="n">
        <v>0</v>
      </c>
      <c r="M873" s="66" t="n">
        <v>0</v>
      </c>
      <c r="N873" s="66" t="n">
        <v>0</v>
      </c>
      <c r="O873" s="66" t="n">
        <v>117.5</v>
      </c>
      <c r="P873" s="66" t="n">
        <v>10.7</v>
      </c>
      <c r="Q873" s="66" t="n">
        <v>12.3710345000001</v>
      </c>
      <c r="R873" s="66" t="n">
        <v>51.3440968850001</v>
      </c>
      <c r="S873" s="66">
        <f>IF(AND(E873&gt;=2,E873&lt;=6,OR(F873=6,F873=7,F873=8),O873&lt;=500),1,0)</f>
        <v/>
      </c>
      <c r="T873" s="178">
        <f>IF(G873=1,Sources!$F$24,IF(G873=2,Sources!$F$25,IF(G873=3,Sources!$F$26,0)))</f>
        <v/>
      </c>
      <c r="U873" s="178">
        <f>T873</f>
        <v/>
      </c>
      <c r="V873" s="66" t="inlineStr">
        <is>
          <t>S01 / S04 / S05</t>
        </is>
      </c>
    </row>
    <row r="874" ht="15" customHeight="1" s="94">
      <c r="A874" s="66" t="inlineStr">
        <is>
          <t>U06594</t>
        </is>
      </c>
      <c r="B874" s="66" t="inlineStr">
        <is>
          <t>O0172</t>
        </is>
      </c>
      <c r="C874" s="66" t="n">
        <v>2022</v>
      </c>
      <c r="D874" s="66" t="n">
        <v>11</v>
      </c>
      <c r="E874" s="66" t="n">
        <v>4</v>
      </c>
      <c r="F874" s="66" t="n">
        <v>10</v>
      </c>
      <c r="G874" s="66" t="n">
        <v>2</v>
      </c>
      <c r="H874" s="66" t="n">
        <v>6</v>
      </c>
      <c r="I874" s="66" t="n">
        <v>0</v>
      </c>
      <c r="J874" s="66" t="n">
        <v>0</v>
      </c>
      <c r="K874" s="66" t="n">
        <v>1</v>
      </c>
      <c r="L874" s="66" t="n">
        <v>0</v>
      </c>
      <c r="M874" s="66" t="n">
        <v>0</v>
      </c>
      <c r="N874" s="66" t="n">
        <v>0</v>
      </c>
      <c r="O874" s="66" t="n">
        <v>330.8</v>
      </c>
      <c r="P874" s="66" t="n">
        <v>8.800000000000001</v>
      </c>
      <c r="Q874" s="66" t="n">
        <v>12.9266149600001</v>
      </c>
      <c r="R874" s="66" t="n">
        <v>50.8337809510001</v>
      </c>
      <c r="S874" s="66">
        <f>IF(AND(E874&gt;=2,E874&lt;=6,OR(F874=6,F874=7,F874=8),O874&lt;=500),1,0)</f>
        <v/>
      </c>
      <c r="T874" s="178">
        <f>IF(G874=1,Sources!$F$24,IF(G874=2,Sources!$F$25,IF(G874=3,Sources!$F$26,0)))</f>
        <v/>
      </c>
      <c r="U874" s="178">
        <f>T874</f>
        <v/>
      </c>
      <c r="V874" s="66" t="inlineStr">
        <is>
          <t>S01 / S04 / S05</t>
        </is>
      </c>
    </row>
    <row r="875" ht="15" customHeight="1" s="94">
      <c r="A875" s="66" t="inlineStr">
        <is>
          <t>U06612</t>
        </is>
      </c>
      <c r="B875" s="66" t="inlineStr">
        <is>
          <t>O1308</t>
        </is>
      </c>
      <c r="C875" s="66" t="n">
        <v>2022</v>
      </c>
      <c r="D875" s="66" t="n">
        <v>11</v>
      </c>
      <c r="E875" s="66" t="n">
        <v>3</v>
      </c>
      <c r="F875" s="66" t="n">
        <v>11</v>
      </c>
      <c r="G875" s="66" t="n">
        <v>2</v>
      </c>
      <c r="H875" s="66" t="n">
        <v>4</v>
      </c>
      <c r="I875" s="66" t="n">
        <v>1</v>
      </c>
      <c r="J875" s="66" t="n">
        <v>0</v>
      </c>
      <c r="K875" s="66" t="n">
        <v>1</v>
      </c>
      <c r="L875" s="66" t="n">
        <v>0</v>
      </c>
      <c r="M875" s="66" t="n">
        <v>0</v>
      </c>
      <c r="N875" s="66" t="n">
        <v>0</v>
      </c>
      <c r="O875" s="66" t="n">
        <v>481.6</v>
      </c>
      <c r="P875" s="66" t="n">
        <v>10.4</v>
      </c>
      <c r="Q875" s="66" t="n">
        <v>12.3810044700001</v>
      </c>
      <c r="R875" s="66" t="n">
        <v>51.343887103</v>
      </c>
      <c r="S875" s="66">
        <f>IF(AND(E875&gt;=2,E875&lt;=6,OR(F875=6,F875=7,F875=8),O875&lt;=500),1,0)</f>
        <v/>
      </c>
      <c r="T875" s="178">
        <f>IF(G875=1,Sources!$F$24,IF(G875=2,Sources!$F$25,IF(G875=3,Sources!$F$26,0)))</f>
        <v/>
      </c>
      <c r="U875" s="178">
        <f>T875</f>
        <v/>
      </c>
      <c r="V875" s="66" t="inlineStr">
        <is>
          <t>S01 / S04 / S05</t>
        </is>
      </c>
    </row>
    <row r="876" ht="15" customHeight="1" s="94">
      <c r="A876" s="66" t="inlineStr">
        <is>
          <t>U06614</t>
        </is>
      </c>
      <c r="B876" s="66" t="inlineStr">
        <is>
          <t>O0464</t>
        </is>
      </c>
      <c r="C876" s="66" t="n">
        <v>2022</v>
      </c>
      <c r="D876" s="66" t="n">
        <v>7</v>
      </c>
      <c r="E876" s="66" t="n">
        <v>7</v>
      </c>
      <c r="F876" s="66" t="n">
        <v>10</v>
      </c>
      <c r="G876" s="66" t="n">
        <v>3</v>
      </c>
      <c r="H876" s="66" t="n">
        <v>7</v>
      </c>
      <c r="I876" s="66" t="n">
        <v>0</v>
      </c>
      <c r="J876" s="66" t="n">
        <v>1</v>
      </c>
      <c r="K876" s="66" t="n">
        <v>0</v>
      </c>
      <c r="L876" s="66" t="n">
        <v>0</v>
      </c>
      <c r="M876" s="66" t="n">
        <v>0</v>
      </c>
      <c r="N876" s="66" t="n">
        <v>0</v>
      </c>
      <c r="O876" s="66" t="n">
        <v>309.6</v>
      </c>
      <c r="P876" s="66" t="n">
        <v>21.8</v>
      </c>
      <c r="Q876" s="66" t="n">
        <v>13.7017032570001</v>
      </c>
      <c r="R876" s="66" t="n">
        <v>51.0310732840001</v>
      </c>
      <c r="S876" s="66">
        <f>IF(AND(E876&gt;=2,E876&lt;=6,OR(F876=6,F876=7,F876=8),O876&lt;=500),1,0)</f>
        <v/>
      </c>
      <c r="T876" s="178">
        <f>IF(G876=1,Sources!$F$24,IF(G876=2,Sources!$F$25,IF(G876=3,Sources!$F$26,0)))</f>
        <v/>
      </c>
      <c r="U876" s="178">
        <f>T876</f>
        <v/>
      </c>
      <c r="V876" s="66" t="inlineStr">
        <is>
          <t>S01 / S04 / S05</t>
        </is>
      </c>
    </row>
    <row r="877" ht="15" customHeight="1" s="94">
      <c r="A877" s="66" t="inlineStr">
        <is>
          <t>U06617</t>
        </is>
      </c>
      <c r="B877" s="66" t="inlineStr">
        <is>
          <t>O1529</t>
        </is>
      </c>
      <c r="C877" s="66" t="n">
        <v>2022</v>
      </c>
      <c r="D877" s="66" t="n">
        <v>6</v>
      </c>
      <c r="E877" s="66" t="n">
        <v>2</v>
      </c>
      <c r="F877" s="66" t="n">
        <v>6</v>
      </c>
      <c r="G877" s="66" t="n">
        <v>3</v>
      </c>
      <c r="H877" s="66" t="n">
        <v>6</v>
      </c>
      <c r="I877" s="66" t="n">
        <v>0</v>
      </c>
      <c r="J877" s="66" t="n">
        <v>0</v>
      </c>
      <c r="K877" s="66" t="n">
        <v>1</v>
      </c>
      <c r="L877" s="66" t="n">
        <v>1</v>
      </c>
      <c r="M877" s="66" t="n">
        <v>0</v>
      </c>
      <c r="N877" s="66" t="n">
        <v>0</v>
      </c>
      <c r="O877" s="66" t="n">
        <v>261</v>
      </c>
      <c r="P877" s="66" t="n">
        <v>3.7</v>
      </c>
      <c r="Q877" s="66" t="n">
        <v>12.39440431</v>
      </c>
      <c r="R877" s="66" t="n">
        <v>51.336728715</v>
      </c>
      <c r="S877" s="66">
        <f>IF(AND(E877&gt;=2,E877&lt;=6,OR(F877=6,F877=7,F877=8),O877&lt;=500),1,0)</f>
        <v/>
      </c>
      <c r="T877" s="178">
        <f>IF(G877=1,Sources!$F$24,IF(G877=2,Sources!$F$25,IF(G877=3,Sources!$F$26,0)))</f>
        <v/>
      </c>
      <c r="U877" s="178">
        <f>T877</f>
        <v/>
      </c>
      <c r="V877" s="66" t="inlineStr">
        <is>
          <t>S01 / S04 / S05</t>
        </is>
      </c>
    </row>
    <row r="878" ht="15" customHeight="1" s="94">
      <c r="A878" s="66" t="inlineStr">
        <is>
          <t>U06629</t>
        </is>
      </c>
      <c r="B878" s="66" t="inlineStr">
        <is>
          <t>O0782</t>
        </is>
      </c>
      <c r="C878" s="66" t="n">
        <v>2022</v>
      </c>
      <c r="D878" s="66" t="n">
        <v>10</v>
      </c>
      <c r="E878" s="66" t="n">
        <v>2</v>
      </c>
      <c r="F878" s="66" t="n">
        <v>11</v>
      </c>
      <c r="G878" s="66" t="n">
        <v>3</v>
      </c>
      <c r="H878" s="66" t="n">
        <v>1</v>
      </c>
      <c r="I878" s="66" t="n">
        <v>0</v>
      </c>
      <c r="J878" s="66" t="n">
        <v>1</v>
      </c>
      <c r="K878" s="66" t="n">
        <v>0</v>
      </c>
      <c r="L878" s="66" t="n">
        <v>0</v>
      </c>
      <c r="M878" s="66" t="n">
        <v>0</v>
      </c>
      <c r="N878" s="66" t="n">
        <v>0</v>
      </c>
      <c r="O878" s="66" t="n">
        <v>108.2</v>
      </c>
      <c r="P878" s="66" t="n">
        <v>3.4</v>
      </c>
      <c r="Q878" s="66" t="n">
        <v>13.75672044</v>
      </c>
      <c r="R878" s="66" t="n">
        <v>51.077615445</v>
      </c>
      <c r="S878" s="66">
        <f>IF(AND(E878&gt;=2,E878&lt;=6,OR(F878=6,F878=7,F878=8),O878&lt;=500),1,0)</f>
        <v/>
      </c>
      <c r="T878" s="178">
        <f>IF(G878=1,Sources!$F$24,IF(G878=2,Sources!$F$25,IF(G878=3,Sources!$F$26,0)))</f>
        <v/>
      </c>
      <c r="U878" s="178">
        <f>T878</f>
        <v/>
      </c>
      <c r="V878" s="66" t="inlineStr">
        <is>
          <t>S01 / S04 / S05</t>
        </is>
      </c>
    </row>
    <row r="879" ht="15" customHeight="1" s="94">
      <c r="A879" s="66" t="inlineStr">
        <is>
          <t>U06639</t>
        </is>
      </c>
      <c r="B879" s="66" t="inlineStr">
        <is>
          <t>O0341</t>
        </is>
      </c>
      <c r="C879" s="66" t="n">
        <v>2022</v>
      </c>
      <c r="D879" s="66" t="n">
        <v>11</v>
      </c>
      <c r="E879" s="66" t="n">
        <v>4</v>
      </c>
      <c r="F879" s="66" t="n">
        <v>13</v>
      </c>
      <c r="G879" s="66" t="n">
        <v>2</v>
      </c>
      <c r="H879" s="66" t="n">
        <v>4</v>
      </c>
      <c r="I879" s="66" t="n">
        <v>1</v>
      </c>
      <c r="J879" s="66" t="n">
        <v>0</v>
      </c>
      <c r="K879" s="66" t="n">
        <v>1</v>
      </c>
      <c r="L879" s="66" t="n">
        <v>0</v>
      </c>
      <c r="M879" s="66" t="n">
        <v>0</v>
      </c>
      <c r="N879" s="66" t="n">
        <v>0</v>
      </c>
      <c r="O879" s="66" t="n">
        <v>201.6</v>
      </c>
      <c r="P879" s="66" t="n">
        <v>8.300000000000001</v>
      </c>
      <c r="Q879" s="66" t="n">
        <v>13.7310937450001</v>
      </c>
      <c r="R879" s="66" t="n">
        <v>51.034485648</v>
      </c>
      <c r="S879" s="66">
        <f>IF(AND(E879&gt;=2,E879&lt;=6,OR(F879=6,F879=7,F879=8),O879&lt;=500),1,0)</f>
        <v/>
      </c>
      <c r="T879" s="178">
        <f>IF(G879=1,Sources!$F$24,IF(G879=2,Sources!$F$25,IF(G879=3,Sources!$F$26,0)))</f>
        <v/>
      </c>
      <c r="U879" s="178">
        <f>T879</f>
        <v/>
      </c>
      <c r="V879" s="66" t="inlineStr">
        <is>
          <t>S01 / S04 / S05</t>
        </is>
      </c>
    </row>
    <row r="880" ht="15" customHeight="1" s="94">
      <c r="A880" s="66" t="inlineStr">
        <is>
          <t>U06651</t>
        </is>
      </c>
      <c r="B880" s="66" t="inlineStr">
        <is>
          <t>O0380</t>
        </is>
      </c>
      <c r="C880" s="66" t="n">
        <v>2022</v>
      </c>
      <c r="D880" s="66" t="n">
        <v>11</v>
      </c>
      <c r="E880" s="66" t="n">
        <v>1</v>
      </c>
      <c r="F880" s="66" t="n">
        <v>15</v>
      </c>
      <c r="G880" s="66" t="n">
        <v>3</v>
      </c>
      <c r="H880" s="66" t="n">
        <v>1</v>
      </c>
      <c r="I880" s="66" t="n">
        <v>0</v>
      </c>
      <c r="J880" s="66" t="n">
        <v>1</v>
      </c>
      <c r="K880" s="66" t="n">
        <v>0</v>
      </c>
      <c r="L880" s="66" t="n">
        <v>0</v>
      </c>
      <c r="M880" s="66" t="n">
        <v>0</v>
      </c>
      <c r="N880" s="66" t="n">
        <v>0</v>
      </c>
      <c r="O880" s="66" t="n">
        <v>456.9</v>
      </c>
      <c r="P880" s="66" t="n">
        <v>19.1</v>
      </c>
      <c r="Q880" s="66" t="n">
        <v>13.739053837</v>
      </c>
      <c r="R880" s="66" t="n">
        <v>51.0739012760001</v>
      </c>
      <c r="S880" s="66">
        <f>IF(AND(E880&gt;=2,E880&lt;=6,OR(F880=6,F880=7,F880=8),O880&lt;=500),1,0)</f>
        <v/>
      </c>
      <c r="T880" s="178">
        <f>IF(G880=1,Sources!$F$24,IF(G880=2,Sources!$F$25,IF(G880=3,Sources!$F$26,0)))</f>
        <v/>
      </c>
      <c r="U880" s="178">
        <f>T880</f>
        <v/>
      </c>
      <c r="V880" s="66" t="inlineStr">
        <is>
          <t>S01 / S04 / S05</t>
        </is>
      </c>
    </row>
    <row r="881" ht="15" customHeight="1" s="94">
      <c r="A881" s="66" t="inlineStr">
        <is>
          <t>U06652</t>
        </is>
      </c>
      <c r="B881" s="66" t="inlineStr">
        <is>
          <t>O0780</t>
        </is>
      </c>
      <c r="C881" s="66" t="n">
        <v>2022</v>
      </c>
      <c r="D881" s="66" t="n">
        <v>6</v>
      </c>
      <c r="E881" s="66" t="n">
        <v>2</v>
      </c>
      <c r="F881" s="66" t="n">
        <v>15</v>
      </c>
      <c r="G881" s="66" t="n">
        <v>3</v>
      </c>
      <c r="H881" s="66" t="n">
        <v>3</v>
      </c>
      <c r="I881" s="66" t="n">
        <v>0</v>
      </c>
      <c r="J881" s="66" t="n">
        <v>0</v>
      </c>
      <c r="K881" s="66" t="n">
        <v>1</v>
      </c>
      <c r="L881" s="66" t="n">
        <v>0</v>
      </c>
      <c r="M881" s="66" t="n">
        <v>0</v>
      </c>
      <c r="N881" s="66" t="n">
        <v>1</v>
      </c>
      <c r="O881" s="66" t="n">
        <v>432.8</v>
      </c>
      <c r="P881" s="66" t="n">
        <v>1</v>
      </c>
      <c r="Q881" s="66" t="n">
        <v>13.752970458</v>
      </c>
      <c r="R881" s="66" t="n">
        <v>51.0738841580001</v>
      </c>
      <c r="S881" s="66">
        <f>IF(AND(E881&gt;=2,E881&lt;=6,OR(F881=6,F881=7,F881=8),O881&lt;=500),1,0)</f>
        <v/>
      </c>
      <c r="T881" s="178">
        <f>IF(G881=1,Sources!$F$24,IF(G881=2,Sources!$F$25,IF(G881=3,Sources!$F$26,0)))</f>
        <v/>
      </c>
      <c r="U881" s="178">
        <f>T881</f>
        <v/>
      </c>
      <c r="V881" s="66" t="inlineStr">
        <is>
          <t>S01 / S04 / S05</t>
        </is>
      </c>
    </row>
    <row r="882" ht="15" customHeight="1" s="94">
      <c r="A882" s="66" t="inlineStr">
        <is>
          <t>U06656</t>
        </is>
      </c>
      <c r="B882" s="66" t="inlineStr">
        <is>
          <t>O2245</t>
        </is>
      </c>
      <c r="C882" s="66" t="n">
        <v>2022</v>
      </c>
      <c r="D882" s="66" t="n">
        <v>8</v>
      </c>
      <c r="E882" s="66" t="n">
        <v>3</v>
      </c>
      <c r="F882" s="66" t="n">
        <v>17</v>
      </c>
      <c r="G882" s="66" t="n">
        <v>3</v>
      </c>
      <c r="H882" s="66" t="n">
        <v>3</v>
      </c>
      <c r="I882" s="66" t="n">
        <v>0</v>
      </c>
      <c r="J882" s="66" t="n">
        <v>1</v>
      </c>
      <c r="K882" s="66" t="n">
        <v>1</v>
      </c>
      <c r="L882" s="66" t="n">
        <v>0</v>
      </c>
      <c r="M882" s="66" t="n">
        <v>0</v>
      </c>
      <c r="N882" s="66" t="n">
        <v>0</v>
      </c>
      <c r="O882" s="66" t="n">
        <v>424.4</v>
      </c>
      <c r="P882" s="66" t="n">
        <v>23.3</v>
      </c>
      <c r="Q882" s="66" t="n">
        <v>14.7859069420001</v>
      </c>
      <c r="R882" s="66" t="n">
        <v>50.8991505770001</v>
      </c>
      <c r="S882" s="66">
        <f>IF(AND(E882&gt;=2,E882&lt;=6,OR(F882=6,F882=7,F882=8),O882&lt;=500),1,0)</f>
        <v/>
      </c>
      <c r="T882" s="178">
        <f>IF(G882=1,Sources!$F$24,IF(G882=2,Sources!$F$25,IF(G882=3,Sources!$F$26,0)))</f>
        <v/>
      </c>
      <c r="U882" s="178">
        <f>T882</f>
        <v/>
      </c>
      <c r="V882" s="66" t="inlineStr">
        <is>
          <t>S01 / S04 / S05</t>
        </is>
      </c>
    </row>
    <row r="883" ht="15" customHeight="1" s="94">
      <c r="A883" s="66" t="inlineStr">
        <is>
          <t>U06657</t>
        </is>
      </c>
      <c r="B883" s="66" t="inlineStr">
        <is>
          <t>O1058</t>
        </is>
      </c>
      <c r="C883" s="66" t="n">
        <v>2022</v>
      </c>
      <c r="D883" s="66" t="n">
        <v>6</v>
      </c>
      <c r="E883" s="66" t="n">
        <v>5</v>
      </c>
      <c r="F883" s="66" t="n">
        <v>21</v>
      </c>
      <c r="G883" s="66" t="n">
        <v>2</v>
      </c>
      <c r="H883" s="66" t="n">
        <v>2</v>
      </c>
      <c r="I883" s="66" t="n">
        <v>1</v>
      </c>
      <c r="J883" s="66" t="n">
        <v>0</v>
      </c>
      <c r="K883" s="66" t="n">
        <v>1</v>
      </c>
      <c r="L883" s="66" t="n">
        <v>0</v>
      </c>
      <c r="M883" s="66" t="n">
        <v>0</v>
      </c>
      <c r="N883" s="66" t="n">
        <v>0</v>
      </c>
      <c r="O883" s="66" t="n">
        <v>370.6</v>
      </c>
      <c r="P883" s="66" t="n">
        <v>0.2</v>
      </c>
      <c r="Q883" s="66" t="n">
        <v>13.349917761</v>
      </c>
      <c r="R883" s="66" t="n">
        <v>50.9171710890001</v>
      </c>
      <c r="S883" s="66">
        <f>IF(AND(E883&gt;=2,E883&lt;=6,OR(F883=6,F883=7,F883=8),O883&lt;=500),1,0)</f>
        <v/>
      </c>
      <c r="T883" s="178">
        <f>IF(G883=1,Sources!$F$24,IF(G883=2,Sources!$F$25,IF(G883=3,Sources!$F$26,0)))</f>
        <v/>
      </c>
      <c r="U883" s="178">
        <f>T883</f>
        <v/>
      </c>
      <c r="V883" s="66" t="inlineStr">
        <is>
          <t>S01 / S04 / S05</t>
        </is>
      </c>
    </row>
    <row r="884" ht="15" customHeight="1" s="94">
      <c r="A884" s="66" t="inlineStr">
        <is>
          <t>U06662</t>
        </is>
      </c>
      <c r="B884" s="66" t="inlineStr">
        <is>
          <t>O0398</t>
        </is>
      </c>
      <c r="C884" s="66" t="n">
        <v>2022</v>
      </c>
      <c r="D884" s="66" t="n">
        <v>11</v>
      </c>
      <c r="E884" s="66" t="n">
        <v>5</v>
      </c>
      <c r="F884" s="66" t="n">
        <v>7</v>
      </c>
      <c r="G884" s="66" t="n">
        <v>3</v>
      </c>
      <c r="H884" s="66" t="n">
        <v>4</v>
      </c>
      <c r="I884" s="66" t="n">
        <v>1</v>
      </c>
      <c r="J884" s="66" t="n">
        <v>0</v>
      </c>
      <c r="K884" s="66" t="n">
        <v>1</v>
      </c>
      <c r="L884" s="66" t="n">
        <v>0</v>
      </c>
      <c r="M884" s="66" t="n">
        <v>0</v>
      </c>
      <c r="N884" s="66" t="n">
        <v>0</v>
      </c>
      <c r="O884" s="66" t="n">
        <v>361.9</v>
      </c>
      <c r="P884" s="66" t="n">
        <v>2.6</v>
      </c>
      <c r="Q884" s="66" t="n">
        <v>13.724871649</v>
      </c>
      <c r="R884" s="66" t="n">
        <v>51.0439764860001</v>
      </c>
      <c r="S884" s="66">
        <f>IF(AND(E884&gt;=2,E884&lt;=6,OR(F884=6,F884=7,F884=8),O884&lt;=500),1,0)</f>
        <v/>
      </c>
      <c r="T884" s="178">
        <f>IF(G884=1,Sources!$F$24,IF(G884=2,Sources!$F$25,IF(G884=3,Sources!$F$26,0)))</f>
        <v/>
      </c>
      <c r="U884" s="178">
        <f>T884</f>
        <v/>
      </c>
      <c r="V884" s="66" t="inlineStr">
        <is>
          <t>S01 / S04 / S05</t>
        </is>
      </c>
    </row>
    <row r="885" ht="15" customHeight="1" s="94">
      <c r="A885" s="66" t="inlineStr">
        <is>
          <t>U06677</t>
        </is>
      </c>
      <c r="B885" s="66" t="inlineStr">
        <is>
          <t>O0257</t>
        </is>
      </c>
      <c r="C885" s="66" t="n">
        <v>2022</v>
      </c>
      <c r="D885" s="66" t="n">
        <v>11</v>
      </c>
      <c r="E885" s="66" t="n">
        <v>6</v>
      </c>
      <c r="F885" s="66" t="n">
        <v>10</v>
      </c>
      <c r="G885" s="66" t="n">
        <v>2</v>
      </c>
      <c r="H885" s="66" t="n">
        <v>2</v>
      </c>
      <c r="I885" s="66" t="n">
        <v>0</v>
      </c>
      <c r="J885" s="66" t="n">
        <v>0</v>
      </c>
      <c r="K885" s="66" t="n">
        <v>1</v>
      </c>
      <c r="L885" s="66" t="n">
        <v>0</v>
      </c>
      <c r="M885" s="66" t="n">
        <v>0</v>
      </c>
      <c r="N885" s="66" t="n">
        <v>0</v>
      </c>
      <c r="O885" s="66" t="n">
        <v>493.2</v>
      </c>
      <c r="P885" s="66" t="n">
        <v>3</v>
      </c>
      <c r="Q885" s="66" t="n">
        <v>12.895128851</v>
      </c>
      <c r="R885" s="66" t="n">
        <v>50.8198906980001</v>
      </c>
      <c r="S885" s="66">
        <f>IF(AND(E885&gt;=2,E885&lt;=6,OR(F885=6,F885=7,F885=8),O885&lt;=500),1,0)</f>
        <v/>
      </c>
      <c r="T885" s="178">
        <f>IF(G885=1,Sources!$F$24,IF(G885=2,Sources!$F$25,IF(G885=3,Sources!$F$26,0)))</f>
        <v/>
      </c>
      <c r="U885" s="178">
        <f>T885</f>
        <v/>
      </c>
      <c r="V885" s="66" t="inlineStr">
        <is>
          <t>S01 / S04 / S05</t>
        </is>
      </c>
    </row>
    <row r="886" ht="15" customHeight="1" s="94">
      <c r="A886" s="66" t="inlineStr">
        <is>
          <t>U06678</t>
        </is>
      </c>
      <c r="B886" s="66" t="inlineStr">
        <is>
          <t>O1769</t>
        </is>
      </c>
      <c r="C886" s="66" t="n">
        <v>2022</v>
      </c>
      <c r="D886" s="66" t="n">
        <v>11</v>
      </c>
      <c r="E886" s="66" t="n">
        <v>1</v>
      </c>
      <c r="F886" s="66" t="n">
        <v>10</v>
      </c>
      <c r="G886" s="66" t="n">
        <v>3</v>
      </c>
      <c r="H886" s="66" t="n">
        <v>2</v>
      </c>
      <c r="I886" s="66" t="n">
        <v>0</v>
      </c>
      <c r="J886" s="66" t="n">
        <v>0</v>
      </c>
      <c r="K886" s="66" t="n">
        <v>1</v>
      </c>
      <c r="L886" s="66" t="n">
        <v>0</v>
      </c>
      <c r="M886" s="66" t="n">
        <v>0</v>
      </c>
      <c r="N886" s="66" t="n">
        <v>0</v>
      </c>
      <c r="O886" s="66" t="n">
        <v>299</v>
      </c>
      <c r="P886" s="66" t="n">
        <v>4.1</v>
      </c>
      <c r="Q886" s="66" t="n">
        <v>12.339697856</v>
      </c>
      <c r="R886" s="66" t="n">
        <v>51.3353184700001</v>
      </c>
      <c r="S886" s="66">
        <f>IF(AND(E886&gt;=2,E886&lt;=6,OR(F886=6,F886=7,F886=8),O886&lt;=500),1,0)</f>
        <v/>
      </c>
      <c r="T886" s="178">
        <f>IF(G886=1,Sources!$F$24,IF(G886=2,Sources!$F$25,IF(G886=3,Sources!$F$26,0)))</f>
        <v/>
      </c>
      <c r="U886" s="178">
        <f>T886</f>
        <v/>
      </c>
      <c r="V886" s="66" t="inlineStr">
        <is>
          <t>S01 / S04 / S05</t>
        </is>
      </c>
    </row>
    <row r="887" ht="15" customHeight="1" s="94">
      <c r="A887" s="66" t="inlineStr">
        <is>
          <t>U06679</t>
        </is>
      </c>
      <c r="B887" s="66" t="inlineStr">
        <is>
          <t>O0615</t>
        </is>
      </c>
      <c r="C887" s="66" t="n">
        <v>2022</v>
      </c>
      <c r="D887" s="66" t="n">
        <v>8</v>
      </c>
      <c r="E887" s="66" t="n">
        <v>1</v>
      </c>
      <c r="F887" s="66" t="n">
        <v>23</v>
      </c>
      <c r="G887" s="66" t="n">
        <v>3</v>
      </c>
      <c r="H887" s="66" t="n">
        <v>3</v>
      </c>
      <c r="I887" s="66" t="n">
        <v>0</v>
      </c>
      <c r="J887" s="66" t="n">
        <v>1</v>
      </c>
      <c r="K887" s="66" t="n">
        <v>1</v>
      </c>
      <c r="L887" s="66" t="n">
        <v>0</v>
      </c>
      <c r="M887" s="66" t="n">
        <v>0</v>
      </c>
      <c r="N887" s="66" t="n">
        <v>0</v>
      </c>
      <c r="O887" s="66" t="n">
        <v>380.1</v>
      </c>
      <c r="P887" s="66" t="n">
        <v>21.8</v>
      </c>
      <c r="Q887" s="66" t="n">
        <v>13.747047068</v>
      </c>
      <c r="R887" s="66" t="n">
        <v>51.063692813</v>
      </c>
      <c r="S887" s="66">
        <f>IF(AND(E887&gt;=2,E887&lt;=6,OR(F887=6,F887=7,F887=8),O887&lt;=500),1,0)</f>
        <v/>
      </c>
      <c r="T887" s="178">
        <f>IF(G887=1,Sources!$F$24,IF(G887=2,Sources!$F$25,IF(G887=3,Sources!$F$26,0)))</f>
        <v/>
      </c>
      <c r="U887" s="178">
        <f>T887</f>
        <v/>
      </c>
      <c r="V887" s="66" t="inlineStr">
        <is>
          <t>S01 / S04 / S05</t>
        </is>
      </c>
    </row>
    <row r="888" ht="15" customHeight="1" s="94">
      <c r="A888" s="66" t="inlineStr">
        <is>
          <t>U06685</t>
        </is>
      </c>
      <c r="B888" s="66" t="inlineStr">
        <is>
          <t>O0149</t>
        </is>
      </c>
      <c r="C888" s="66" t="n">
        <v>2022</v>
      </c>
      <c r="D888" s="66" t="n">
        <v>8</v>
      </c>
      <c r="E888" s="66" t="n">
        <v>2</v>
      </c>
      <c r="F888" s="66" t="n">
        <v>8</v>
      </c>
      <c r="G888" s="66" t="n">
        <v>2</v>
      </c>
      <c r="H888" s="66" t="n">
        <v>7</v>
      </c>
      <c r="I888" s="66" t="n">
        <v>0</v>
      </c>
      <c r="J888" s="66" t="n">
        <v>0</v>
      </c>
      <c r="K888" s="66" t="n">
        <v>0</v>
      </c>
      <c r="L888" s="66" t="n">
        <v>0</v>
      </c>
      <c r="M888" s="66" t="n">
        <v>0</v>
      </c>
      <c r="N888" s="66" t="n">
        <v>1</v>
      </c>
      <c r="O888" s="66" t="n">
        <v>459.4</v>
      </c>
      <c r="P888" s="66" t="n">
        <v>5.5</v>
      </c>
      <c r="Q888" s="66" t="n">
        <v>12.905232405</v>
      </c>
      <c r="R888" s="66" t="n">
        <v>50.826155086</v>
      </c>
      <c r="S888" s="66">
        <f>IF(AND(E888&gt;=2,E888&lt;=6,OR(F888=6,F888=7,F888=8),O888&lt;=500),1,0)</f>
        <v/>
      </c>
      <c r="T888" s="178">
        <f>IF(G888=1,Sources!$F$24,IF(G888=2,Sources!$F$25,IF(G888=3,Sources!$F$26,0)))</f>
        <v/>
      </c>
      <c r="U888" s="178">
        <f>T888</f>
        <v/>
      </c>
      <c r="V888" s="66" t="inlineStr">
        <is>
          <t>S01 / S04 / S05</t>
        </is>
      </c>
    </row>
    <row r="889" ht="15" customHeight="1" s="94">
      <c r="A889" s="66" t="inlineStr">
        <is>
          <t>U06687</t>
        </is>
      </c>
      <c r="B889" s="66" t="inlineStr">
        <is>
          <t>O0661</t>
        </is>
      </c>
      <c r="C889" s="66" t="n">
        <v>2022</v>
      </c>
      <c r="D889" s="66" t="n">
        <v>12</v>
      </c>
      <c r="E889" s="66" t="n">
        <v>3</v>
      </c>
      <c r="F889" s="66" t="n">
        <v>20</v>
      </c>
      <c r="G889" s="66" t="n">
        <v>3</v>
      </c>
      <c r="H889" s="66" t="n">
        <v>3</v>
      </c>
      <c r="I889" s="66" t="n">
        <v>0</v>
      </c>
      <c r="J889" s="66" t="n">
        <v>1</v>
      </c>
      <c r="K889" s="66" t="n">
        <v>1</v>
      </c>
      <c r="L889" s="66" t="n">
        <v>0</v>
      </c>
      <c r="M889" s="66" t="n">
        <v>0</v>
      </c>
      <c r="N889" s="66" t="n">
        <v>0</v>
      </c>
      <c r="O889" s="66" t="n">
        <v>190.6</v>
      </c>
      <c r="P889" s="66" t="n">
        <v>1.6</v>
      </c>
      <c r="Q889" s="66" t="n">
        <v>13.7627202190001</v>
      </c>
      <c r="R889" s="66" t="n">
        <v>51.0642654930001</v>
      </c>
      <c r="S889" s="66">
        <f>IF(AND(E889&gt;=2,E889&lt;=6,OR(F889=6,F889=7,F889=8),O889&lt;=500),1,0)</f>
        <v/>
      </c>
      <c r="T889" s="178">
        <f>IF(G889=1,Sources!$F$24,IF(G889=2,Sources!$F$25,IF(G889=3,Sources!$F$26,0)))</f>
        <v/>
      </c>
      <c r="U889" s="178">
        <f>T889</f>
        <v/>
      </c>
      <c r="V889" s="66" t="inlineStr">
        <is>
          <t>S01 / S04 / S05</t>
        </is>
      </c>
    </row>
    <row r="890" ht="15" customHeight="1" s="94">
      <c r="A890" s="66" t="inlineStr">
        <is>
          <t>U06691</t>
        </is>
      </c>
      <c r="B890" s="66" t="inlineStr">
        <is>
          <t>O1807</t>
        </is>
      </c>
      <c r="C890" s="66" t="n">
        <v>2022</v>
      </c>
      <c r="D890" s="66" t="n">
        <v>11</v>
      </c>
      <c r="E890" s="66" t="n">
        <v>5</v>
      </c>
      <c r="F890" s="66" t="n">
        <v>9</v>
      </c>
      <c r="G890" s="66" t="n">
        <v>3</v>
      </c>
      <c r="H890" s="66" t="n">
        <v>2</v>
      </c>
      <c r="I890" s="66" t="n">
        <v>0</v>
      </c>
      <c r="J890" s="66" t="n">
        <v>0</v>
      </c>
      <c r="K890" s="66" t="n">
        <v>1</v>
      </c>
      <c r="L890" s="66" t="n">
        <v>0</v>
      </c>
      <c r="M890" s="66" t="n">
        <v>0</v>
      </c>
      <c r="N890" s="66" t="n">
        <v>0</v>
      </c>
      <c r="O890" s="66" t="n">
        <v>230.2</v>
      </c>
      <c r="P890" s="66" t="n">
        <v>22</v>
      </c>
      <c r="Q890" s="66" t="n">
        <v>12.3982051990001</v>
      </c>
      <c r="R890" s="66" t="n">
        <v>51.3301116320001</v>
      </c>
      <c r="S890" s="66">
        <f>IF(AND(E890&gt;=2,E890&lt;=6,OR(F890=6,F890=7,F890=8),O890&lt;=500),1,0)</f>
        <v/>
      </c>
      <c r="T890" s="178">
        <f>IF(G890=1,Sources!$F$24,IF(G890=2,Sources!$F$25,IF(G890=3,Sources!$F$26,0)))</f>
        <v/>
      </c>
      <c r="U890" s="178">
        <f>T890</f>
        <v/>
      </c>
      <c r="V890" s="66" t="inlineStr">
        <is>
          <t>S01 / S04 / S05</t>
        </is>
      </c>
    </row>
    <row r="891" ht="15" customHeight="1" s="94">
      <c r="A891" s="66" t="inlineStr">
        <is>
          <t>U06707</t>
        </is>
      </c>
      <c r="B891" s="66" t="inlineStr">
        <is>
          <t>O1062</t>
        </is>
      </c>
      <c r="C891" s="66" t="n">
        <v>2022</v>
      </c>
      <c r="D891" s="66" t="n">
        <v>7</v>
      </c>
      <c r="E891" s="66" t="n">
        <v>3</v>
      </c>
      <c r="F891" s="66" t="n">
        <v>15</v>
      </c>
      <c r="G891" s="66" t="n">
        <v>3</v>
      </c>
      <c r="H891" s="66" t="n">
        <v>2</v>
      </c>
      <c r="I891" s="66" t="n">
        <v>1</v>
      </c>
      <c r="J891" s="66" t="n">
        <v>0</v>
      </c>
      <c r="K891" s="66" t="n">
        <v>1</v>
      </c>
      <c r="L891" s="66" t="n">
        <v>0</v>
      </c>
      <c r="M891" s="66" t="n">
        <v>0</v>
      </c>
      <c r="N891" s="66" t="n">
        <v>0</v>
      </c>
      <c r="O891" s="66" t="n">
        <v>256</v>
      </c>
      <c r="P891" s="66" t="n">
        <v>0</v>
      </c>
      <c r="Q891" s="66" t="n">
        <v>13.337052509</v>
      </c>
      <c r="R891" s="66" t="n">
        <v>50.9018501580001</v>
      </c>
      <c r="S891" s="66">
        <f>IF(AND(E891&gt;=2,E891&lt;=6,OR(F891=6,F891=7,F891=8),O891&lt;=500),1,0)</f>
        <v/>
      </c>
      <c r="T891" s="178">
        <f>IF(G891=1,Sources!$F$24,IF(G891=2,Sources!$F$25,IF(G891=3,Sources!$F$26,0)))</f>
        <v/>
      </c>
      <c r="U891" s="178">
        <f>T891</f>
        <v/>
      </c>
      <c r="V891" s="66" t="inlineStr">
        <is>
          <t>S01 / S04 / S05</t>
        </is>
      </c>
    </row>
    <row r="892" ht="15" customHeight="1" s="94">
      <c r="A892" s="66" t="inlineStr">
        <is>
          <t>U06714</t>
        </is>
      </c>
      <c r="B892" s="66" t="inlineStr">
        <is>
          <t>O0437</t>
        </is>
      </c>
      <c r="C892" s="66" t="n">
        <v>2022</v>
      </c>
      <c r="D892" s="66" t="n">
        <v>10</v>
      </c>
      <c r="E892" s="66" t="n">
        <v>6</v>
      </c>
      <c r="F892" s="66" t="n">
        <v>12</v>
      </c>
      <c r="G892" s="66" t="n">
        <v>3</v>
      </c>
      <c r="H892" s="66" t="n">
        <v>3</v>
      </c>
      <c r="I892" s="66" t="n">
        <v>0</v>
      </c>
      <c r="J892" s="66" t="n">
        <v>0</v>
      </c>
      <c r="K892" s="66" t="n">
        <v>1</v>
      </c>
      <c r="L892" s="66" t="n">
        <v>0</v>
      </c>
      <c r="M892" s="66" t="n">
        <v>0</v>
      </c>
      <c r="N892" s="66" t="n">
        <v>1</v>
      </c>
      <c r="O892" s="66" t="n">
        <v>135.2</v>
      </c>
      <c r="P892" s="66" t="n">
        <v>12.6</v>
      </c>
      <c r="Q892" s="66" t="n">
        <v>13.697083094</v>
      </c>
      <c r="R892" s="66" t="n">
        <v>51.043393022</v>
      </c>
      <c r="S892" s="66">
        <f>IF(AND(E892&gt;=2,E892&lt;=6,OR(F892=6,F892=7,F892=8),O892&lt;=500),1,0)</f>
        <v/>
      </c>
      <c r="T892" s="178">
        <f>IF(G892=1,Sources!$F$24,IF(G892=2,Sources!$F$25,IF(G892=3,Sources!$F$26,0)))</f>
        <v/>
      </c>
      <c r="U892" s="178">
        <f>T892</f>
        <v/>
      </c>
      <c r="V892" s="66" t="inlineStr">
        <is>
          <t>S01 / S04 / S05</t>
        </is>
      </c>
    </row>
    <row r="893" ht="15" customHeight="1" s="94">
      <c r="A893" s="66" t="inlineStr">
        <is>
          <t>U06734</t>
        </is>
      </c>
      <c r="B893" s="66" t="inlineStr">
        <is>
          <t>O0945</t>
        </is>
      </c>
      <c r="C893" s="66" t="n">
        <v>2022</v>
      </c>
      <c r="D893" s="66" t="n">
        <v>6</v>
      </c>
      <c r="E893" s="66" t="n">
        <v>4</v>
      </c>
      <c r="F893" s="66" t="n">
        <v>11</v>
      </c>
      <c r="G893" s="66" t="n">
        <v>3</v>
      </c>
      <c r="H893" s="66" t="n">
        <v>2</v>
      </c>
      <c r="I893" s="66" t="n">
        <v>0</v>
      </c>
      <c r="J893" s="66" t="n">
        <v>0</v>
      </c>
      <c r="K893" s="66" t="n">
        <v>1</v>
      </c>
      <c r="L893" s="66" t="n">
        <v>0</v>
      </c>
      <c r="M893" s="66" t="n">
        <v>0</v>
      </c>
      <c r="N893" s="66" t="n">
        <v>0</v>
      </c>
      <c r="O893" s="66" t="n">
        <v>305.8</v>
      </c>
      <c r="P893" s="66" t="n">
        <v>10.3</v>
      </c>
      <c r="Q893" s="66" t="n">
        <v>13.7506957730001</v>
      </c>
      <c r="R893" s="66" t="n">
        <v>51.0713818410001</v>
      </c>
      <c r="S893" s="66">
        <f>IF(AND(E893&gt;=2,E893&lt;=6,OR(F893=6,F893=7,F893=8),O893&lt;=500),1,0)</f>
        <v/>
      </c>
      <c r="T893" s="178">
        <f>IF(G893=1,Sources!$F$24,IF(G893=2,Sources!$F$25,IF(G893=3,Sources!$F$26,0)))</f>
        <v/>
      </c>
      <c r="U893" s="178">
        <f>T893</f>
        <v/>
      </c>
      <c r="V893" s="66" t="inlineStr">
        <is>
          <t>S01 / S04 / S05</t>
        </is>
      </c>
    </row>
    <row r="894" ht="15" customHeight="1" s="94">
      <c r="A894" s="66" t="inlineStr">
        <is>
          <t>U06740</t>
        </is>
      </c>
      <c r="B894" s="66" t="inlineStr">
        <is>
          <t>O1448</t>
        </is>
      </c>
      <c r="C894" s="66" t="n">
        <v>2022</v>
      </c>
      <c r="D894" s="66" t="n">
        <v>11</v>
      </c>
      <c r="E894" s="66" t="n">
        <v>2</v>
      </c>
      <c r="F894" s="66" t="n">
        <v>15</v>
      </c>
      <c r="G894" s="66" t="n">
        <v>3</v>
      </c>
      <c r="H894" s="66" t="n">
        <v>6</v>
      </c>
      <c r="I894" s="66" t="n">
        <v>0</v>
      </c>
      <c r="J894" s="66" t="n">
        <v>0</v>
      </c>
      <c r="K894" s="66" t="n">
        <v>1</v>
      </c>
      <c r="L894" s="66" t="n">
        <v>0</v>
      </c>
      <c r="M894" s="66" t="n">
        <v>0</v>
      </c>
      <c r="N894" s="66" t="n">
        <v>0</v>
      </c>
      <c r="O894" s="66" t="n">
        <v>329.8</v>
      </c>
      <c r="P894" s="66" t="n">
        <v>8.6</v>
      </c>
      <c r="Q894" s="66" t="n">
        <v>12.3771029800001</v>
      </c>
      <c r="R894" s="66" t="n">
        <v>51.3445151330001</v>
      </c>
      <c r="S894" s="66">
        <f>IF(AND(E894&gt;=2,E894&lt;=6,OR(F894=6,F894=7,F894=8),O894&lt;=500),1,0)</f>
        <v/>
      </c>
      <c r="T894" s="178">
        <f>IF(G894=1,Sources!$F$24,IF(G894=2,Sources!$F$25,IF(G894=3,Sources!$F$26,0)))</f>
        <v/>
      </c>
      <c r="U894" s="178">
        <f>T894</f>
        <v/>
      </c>
      <c r="V894" s="66" t="inlineStr">
        <is>
          <t>S01 / S04 / S05</t>
        </is>
      </c>
    </row>
    <row r="895" ht="15" customHeight="1" s="94">
      <c r="A895" s="66" t="inlineStr">
        <is>
          <t>U06748</t>
        </is>
      </c>
      <c r="B895" s="66" t="inlineStr">
        <is>
          <t>O0102</t>
        </is>
      </c>
      <c r="C895" s="66" t="n">
        <v>2022</v>
      </c>
      <c r="D895" s="66" t="n">
        <v>12</v>
      </c>
      <c r="E895" s="66" t="n">
        <v>5</v>
      </c>
      <c r="F895" s="66" t="n">
        <v>16</v>
      </c>
      <c r="G895" s="66" t="n">
        <v>3</v>
      </c>
      <c r="H895" s="66" t="n">
        <v>2</v>
      </c>
      <c r="I895" s="66" t="n">
        <v>1</v>
      </c>
      <c r="J895" s="66" t="n">
        <v>0</v>
      </c>
      <c r="K895" s="66" t="n">
        <v>1</v>
      </c>
      <c r="L895" s="66" t="n">
        <v>0</v>
      </c>
      <c r="M895" s="66" t="n">
        <v>0</v>
      </c>
      <c r="N895" s="66" t="n">
        <v>0</v>
      </c>
      <c r="O895" s="66" t="n">
        <v>379.4</v>
      </c>
      <c r="P895" s="66" t="n">
        <v>0.3</v>
      </c>
      <c r="Q895" s="66" t="n">
        <v>12.494786178</v>
      </c>
      <c r="R895" s="66" t="n">
        <v>51.1255100070001</v>
      </c>
      <c r="S895" s="66">
        <f>IF(AND(E895&gt;=2,E895&lt;=6,OR(F895=6,F895=7,F895=8),O895&lt;=500),1,0)</f>
        <v/>
      </c>
      <c r="T895" s="178">
        <f>IF(G895=1,Sources!$F$24,IF(G895=2,Sources!$F$25,IF(G895=3,Sources!$F$26,0)))</f>
        <v/>
      </c>
      <c r="U895" s="178">
        <f>T895</f>
        <v/>
      </c>
      <c r="V895" s="66" t="inlineStr">
        <is>
          <t>S01 / S04 / S05</t>
        </is>
      </c>
    </row>
    <row r="896" ht="15" customHeight="1" s="94">
      <c r="A896" s="66" t="inlineStr">
        <is>
          <t>U06752</t>
        </is>
      </c>
      <c r="B896" s="66" t="inlineStr">
        <is>
          <t>O0934</t>
        </is>
      </c>
      <c r="C896" s="66" t="n">
        <v>2022</v>
      </c>
      <c r="D896" s="66" t="n">
        <v>7</v>
      </c>
      <c r="E896" s="66" t="n">
        <v>2</v>
      </c>
      <c r="F896" s="66" t="n">
        <v>15</v>
      </c>
      <c r="G896" s="66" t="n">
        <v>2</v>
      </c>
      <c r="H896" s="66" t="n">
        <v>7</v>
      </c>
      <c r="I896" s="66" t="n">
        <v>0</v>
      </c>
      <c r="J896" s="66" t="n">
        <v>0</v>
      </c>
      <c r="K896" s="66" t="n">
        <v>1</v>
      </c>
      <c r="L896" s="66" t="n">
        <v>0</v>
      </c>
      <c r="M896" s="66" t="n">
        <v>0</v>
      </c>
      <c r="N896" s="66" t="n">
        <v>0</v>
      </c>
      <c r="O896" s="66" t="n">
        <v>255</v>
      </c>
      <c r="P896" s="66" t="n">
        <v>9.300000000000001</v>
      </c>
      <c r="Q896" s="66" t="n">
        <v>13.771518847</v>
      </c>
      <c r="R896" s="66" t="n">
        <v>51.015823493</v>
      </c>
      <c r="S896" s="66">
        <f>IF(AND(E896&gt;=2,E896&lt;=6,OR(F896=6,F896=7,F896=8),O896&lt;=500),1,0)</f>
        <v/>
      </c>
      <c r="T896" s="178">
        <f>IF(G896=1,Sources!$F$24,IF(G896=2,Sources!$F$25,IF(G896=3,Sources!$F$26,0)))</f>
        <v/>
      </c>
      <c r="U896" s="178">
        <f>T896</f>
        <v/>
      </c>
      <c r="V896" s="66" t="inlineStr">
        <is>
          <t>S01 / S04 / S05</t>
        </is>
      </c>
    </row>
    <row r="897" ht="15" customHeight="1" s="94">
      <c r="A897" s="66" t="inlineStr">
        <is>
          <t>U06753</t>
        </is>
      </c>
      <c r="B897" s="66" t="inlineStr">
        <is>
          <t>O0380</t>
        </is>
      </c>
      <c r="C897" s="66" t="n">
        <v>2022</v>
      </c>
      <c r="D897" s="66" t="n">
        <v>7</v>
      </c>
      <c r="E897" s="66" t="n">
        <v>6</v>
      </c>
      <c r="F897" s="66" t="n">
        <v>17</v>
      </c>
      <c r="G897" s="66" t="n">
        <v>3</v>
      </c>
      <c r="H897" s="66" t="n">
        <v>7</v>
      </c>
      <c r="I897" s="66" t="n">
        <v>0</v>
      </c>
      <c r="J897" s="66" t="n">
        <v>0</v>
      </c>
      <c r="K897" s="66" t="n">
        <v>1</v>
      </c>
      <c r="L897" s="66" t="n">
        <v>0</v>
      </c>
      <c r="M897" s="66" t="n">
        <v>0</v>
      </c>
      <c r="N897" s="66" t="n">
        <v>0</v>
      </c>
      <c r="O897" s="66" t="n">
        <v>473.9</v>
      </c>
      <c r="P897" s="66" t="n">
        <v>21.6</v>
      </c>
      <c r="Q897" s="66" t="n">
        <v>13.7390570380001</v>
      </c>
      <c r="R897" s="66" t="n">
        <v>51.0740766070001</v>
      </c>
      <c r="S897" s="66">
        <f>IF(AND(E897&gt;=2,E897&lt;=6,OR(F897=6,F897=7,F897=8),O897&lt;=500),1,0)</f>
        <v/>
      </c>
      <c r="T897" s="178">
        <f>IF(G897=1,Sources!$F$24,IF(G897=2,Sources!$F$25,IF(G897=3,Sources!$F$26,0)))</f>
        <v/>
      </c>
      <c r="U897" s="178">
        <f>T897</f>
        <v/>
      </c>
      <c r="V897" s="66" t="inlineStr">
        <is>
          <t>S01 / S04 / S05</t>
        </is>
      </c>
    </row>
    <row r="898" ht="15" customHeight="1" s="94">
      <c r="A898" s="66" t="inlineStr">
        <is>
          <t>U06792</t>
        </is>
      </c>
      <c r="B898" s="66" t="inlineStr">
        <is>
          <t>O1825</t>
        </is>
      </c>
      <c r="C898" s="66" t="n">
        <v>2022</v>
      </c>
      <c r="D898" s="66" t="n">
        <v>11</v>
      </c>
      <c r="E898" s="66" t="n">
        <v>5</v>
      </c>
      <c r="F898" s="66" t="n">
        <v>15</v>
      </c>
      <c r="G898" s="66" t="n">
        <v>3</v>
      </c>
      <c r="H898" s="66" t="n">
        <v>6</v>
      </c>
      <c r="I898" s="66" t="n">
        <v>0</v>
      </c>
      <c r="J898" s="66" t="n">
        <v>0</v>
      </c>
      <c r="K898" s="66" t="n">
        <v>1</v>
      </c>
      <c r="L898" s="66" t="n">
        <v>0</v>
      </c>
      <c r="M898" s="66" t="n">
        <v>0</v>
      </c>
      <c r="N898" s="66" t="n">
        <v>0</v>
      </c>
      <c r="O898" s="66" t="n">
        <v>464.6</v>
      </c>
      <c r="P898" s="66" t="n">
        <v>6.9</v>
      </c>
      <c r="Q898" s="66" t="n">
        <v>12.3425387720001</v>
      </c>
      <c r="R898" s="66" t="n">
        <v>51.3385871670001</v>
      </c>
      <c r="S898" s="66">
        <f>IF(AND(E898&gt;=2,E898&lt;=6,OR(F898=6,F898=7,F898=8),O898&lt;=500),1,0)</f>
        <v/>
      </c>
      <c r="T898" s="178">
        <f>IF(G898=1,Sources!$F$24,IF(G898=2,Sources!$F$25,IF(G898=3,Sources!$F$26,0)))</f>
        <v/>
      </c>
      <c r="U898" s="178">
        <f>T898</f>
        <v/>
      </c>
      <c r="V898" s="66" t="inlineStr">
        <is>
          <t>S01 / S04 / S05</t>
        </is>
      </c>
    </row>
    <row r="899" ht="15" customHeight="1" s="94">
      <c r="A899" s="66" t="inlineStr">
        <is>
          <t>U06803</t>
        </is>
      </c>
      <c r="B899" s="66" t="inlineStr">
        <is>
          <t>O2025</t>
        </is>
      </c>
      <c r="C899" s="66" t="n">
        <v>2022</v>
      </c>
      <c r="D899" s="66" t="n">
        <v>11</v>
      </c>
      <c r="E899" s="66" t="n">
        <v>2</v>
      </c>
      <c r="F899" s="66" t="n">
        <v>16</v>
      </c>
      <c r="G899" s="66" t="n">
        <v>2</v>
      </c>
      <c r="H899" s="66" t="n">
        <v>2</v>
      </c>
      <c r="I899" s="66" t="n">
        <v>0</v>
      </c>
      <c r="J899" s="66" t="n">
        <v>1</v>
      </c>
      <c r="K899" s="66" t="n">
        <v>1</v>
      </c>
      <c r="L899" s="66" t="n">
        <v>0</v>
      </c>
      <c r="M899" s="66" t="n">
        <v>0</v>
      </c>
      <c r="N899" s="66" t="n">
        <v>0</v>
      </c>
      <c r="O899" s="66" t="n">
        <v>490.8</v>
      </c>
      <c r="P899" s="66" t="n">
        <v>0.9</v>
      </c>
      <c r="Q899" s="66" t="n">
        <v>12.1232837910001</v>
      </c>
      <c r="R899" s="66" t="n">
        <v>50.495649762</v>
      </c>
      <c r="S899" s="66">
        <f>IF(AND(E899&gt;=2,E899&lt;=6,OR(F899=6,F899=7,F899=8),O899&lt;=500),1,0)</f>
        <v/>
      </c>
      <c r="T899" s="178">
        <f>IF(G899=1,Sources!$F$24,IF(G899=2,Sources!$F$25,IF(G899=3,Sources!$F$26,0)))</f>
        <v/>
      </c>
      <c r="U899" s="178">
        <f>T899</f>
        <v/>
      </c>
      <c r="V899" s="66" t="inlineStr">
        <is>
          <t>S01 / S04 / S05</t>
        </is>
      </c>
    </row>
    <row r="900" ht="15" customHeight="1" s="94">
      <c r="A900" s="66" t="inlineStr">
        <is>
          <t>U06811</t>
        </is>
      </c>
      <c r="B900" s="66" t="inlineStr">
        <is>
          <t>O1436</t>
        </is>
      </c>
      <c r="C900" s="66" t="n">
        <v>2022</v>
      </c>
      <c r="D900" s="66" t="n">
        <v>9</v>
      </c>
      <c r="E900" s="66" t="n">
        <v>6</v>
      </c>
      <c r="F900" s="66" t="n">
        <v>11</v>
      </c>
      <c r="G900" s="66" t="n">
        <v>2</v>
      </c>
      <c r="H900" s="66" t="n">
        <v>3</v>
      </c>
      <c r="I900" s="66" t="n">
        <v>0</v>
      </c>
      <c r="J900" s="66" t="n">
        <v>1</v>
      </c>
      <c r="K900" s="66" t="n">
        <v>0</v>
      </c>
      <c r="L900" s="66" t="n">
        <v>0</v>
      </c>
      <c r="M900" s="66" t="n">
        <v>0</v>
      </c>
      <c r="N900" s="66" t="n">
        <v>1</v>
      </c>
      <c r="O900" s="66" t="n">
        <v>121.5</v>
      </c>
      <c r="P900" s="66" t="n">
        <v>5.7</v>
      </c>
      <c r="Q900" s="66" t="n">
        <v>12.370963521</v>
      </c>
      <c r="R900" s="66" t="n">
        <v>51.344098183</v>
      </c>
      <c r="S900" s="66">
        <f>IF(AND(E900&gt;=2,E900&lt;=6,OR(F900=6,F900=7,F900=8),O900&lt;=500),1,0)</f>
        <v/>
      </c>
      <c r="T900" s="178">
        <f>IF(G900=1,Sources!$F$24,IF(G900=2,Sources!$F$25,IF(G900=3,Sources!$F$26,0)))</f>
        <v/>
      </c>
      <c r="U900" s="178">
        <f>T900</f>
        <v/>
      </c>
      <c r="V900" s="66" t="inlineStr">
        <is>
          <t>S01 / S04 / S05</t>
        </is>
      </c>
    </row>
    <row r="901" ht="15" customHeight="1" s="94">
      <c r="A901" s="66" t="inlineStr">
        <is>
          <t>U06834</t>
        </is>
      </c>
      <c r="B901" s="66" t="inlineStr">
        <is>
          <t>O0448</t>
        </is>
      </c>
      <c r="C901" s="66" t="n">
        <v>2022</v>
      </c>
      <c r="D901" s="66" t="n">
        <v>9</v>
      </c>
      <c r="E901" s="66" t="n">
        <v>4</v>
      </c>
      <c r="F901" s="66" t="n">
        <v>6</v>
      </c>
      <c r="G901" s="66" t="n">
        <v>3</v>
      </c>
      <c r="H901" s="66" t="n">
        <v>2</v>
      </c>
      <c r="I901" s="66" t="n">
        <v>0</v>
      </c>
      <c r="J901" s="66" t="n">
        <v>1</v>
      </c>
      <c r="K901" s="66" t="n">
        <v>1</v>
      </c>
      <c r="L901" s="66" t="n">
        <v>0</v>
      </c>
      <c r="M901" s="66" t="n">
        <v>0</v>
      </c>
      <c r="N901" s="66" t="n">
        <v>0</v>
      </c>
      <c r="O901" s="66" t="n">
        <v>476.5</v>
      </c>
      <c r="P901" s="66" t="n">
        <v>2.1</v>
      </c>
      <c r="Q901" s="66" t="n">
        <v>13.704237371</v>
      </c>
      <c r="R901" s="66" t="n">
        <v>51.0435782930001</v>
      </c>
      <c r="S901" s="66">
        <f>IF(AND(E901&gt;=2,E901&lt;=6,OR(F901=6,F901=7,F901=8),O901&lt;=500),1,0)</f>
        <v/>
      </c>
      <c r="T901" s="178">
        <f>IF(G901=1,Sources!$F$24,IF(G901=2,Sources!$F$25,IF(G901=3,Sources!$F$26,0)))</f>
        <v/>
      </c>
      <c r="U901" s="178">
        <f>T901</f>
        <v/>
      </c>
      <c r="V901" s="66" t="inlineStr">
        <is>
          <t>S01 / S04 / S05</t>
        </is>
      </c>
    </row>
    <row r="902" ht="15" customHeight="1" s="94">
      <c r="A902" s="66" t="inlineStr">
        <is>
          <t>U06838</t>
        </is>
      </c>
      <c r="B902" s="66" t="inlineStr">
        <is>
          <t>O0795</t>
        </is>
      </c>
      <c r="C902" s="66" t="n">
        <v>2022</v>
      </c>
      <c r="D902" s="66" t="n">
        <v>11</v>
      </c>
      <c r="E902" s="66" t="n">
        <v>3</v>
      </c>
      <c r="F902" s="66" t="n">
        <v>11</v>
      </c>
      <c r="G902" s="66" t="n">
        <v>3</v>
      </c>
      <c r="H902" s="66" t="n">
        <v>4</v>
      </c>
      <c r="I902" s="66" t="n">
        <v>1</v>
      </c>
      <c r="J902" s="66" t="n">
        <v>0</v>
      </c>
      <c r="K902" s="66" t="n">
        <v>0</v>
      </c>
      <c r="L902" s="66" t="n">
        <v>0</v>
      </c>
      <c r="M902" s="66" t="n">
        <v>0</v>
      </c>
      <c r="N902" s="66" t="n">
        <v>1</v>
      </c>
      <c r="O902" s="66" t="n">
        <v>176.2</v>
      </c>
      <c r="P902" s="66" t="n">
        <v>15.7</v>
      </c>
      <c r="Q902" s="66" t="n">
        <v>13.8551265410001</v>
      </c>
      <c r="R902" s="66" t="n">
        <v>51.061768182</v>
      </c>
      <c r="S902" s="66">
        <f>IF(AND(E902&gt;=2,E902&lt;=6,OR(F902=6,F902=7,F902=8),O902&lt;=500),1,0)</f>
        <v/>
      </c>
      <c r="T902" s="178">
        <f>IF(G902=1,Sources!$F$24,IF(G902=2,Sources!$F$25,IF(G902=3,Sources!$F$26,0)))</f>
        <v/>
      </c>
      <c r="U902" s="178">
        <f>T902</f>
        <v/>
      </c>
      <c r="V902" s="66" t="inlineStr">
        <is>
          <t>S01 / S04 / S05</t>
        </is>
      </c>
    </row>
    <row r="903" ht="15" customHeight="1" s="94">
      <c r="A903" s="66" t="inlineStr">
        <is>
          <t>U06841</t>
        </is>
      </c>
      <c r="B903" s="66" t="inlineStr">
        <is>
          <t>O0015</t>
        </is>
      </c>
      <c r="C903" s="66" t="n">
        <v>2022</v>
      </c>
      <c r="D903" s="66" t="n">
        <v>7</v>
      </c>
      <c r="E903" s="66" t="n">
        <v>2</v>
      </c>
      <c r="F903" s="66" t="n">
        <v>21</v>
      </c>
      <c r="G903" s="66" t="n">
        <v>2</v>
      </c>
      <c r="H903" s="66" t="n">
        <v>2</v>
      </c>
      <c r="I903" s="66" t="n">
        <v>0</v>
      </c>
      <c r="J903" s="66" t="n">
        <v>0</v>
      </c>
      <c r="K903" s="66" t="n">
        <v>1</v>
      </c>
      <c r="L903" s="66" t="n">
        <v>0</v>
      </c>
      <c r="M903" s="66" t="n">
        <v>0</v>
      </c>
      <c r="N903" s="66" t="n">
        <v>0</v>
      </c>
      <c r="O903" s="66" t="n">
        <v>389.6</v>
      </c>
      <c r="P903" s="66" t="n">
        <v>21.1</v>
      </c>
      <c r="Q903" s="66" t="n">
        <v>12.7090006450001</v>
      </c>
      <c r="R903" s="66" t="n">
        <v>50.5957403960001</v>
      </c>
      <c r="S903" s="66">
        <f>IF(AND(E903&gt;=2,E903&lt;=6,OR(F903=6,F903=7,F903=8),O903&lt;=500),1,0)</f>
        <v/>
      </c>
      <c r="T903" s="178">
        <f>IF(G903=1,Sources!$F$24,IF(G903=2,Sources!$F$25,IF(G903=3,Sources!$F$26,0)))</f>
        <v/>
      </c>
      <c r="U903" s="178">
        <f>T903</f>
        <v/>
      </c>
      <c r="V903" s="66" t="inlineStr">
        <is>
          <t>S01 / S04 / S05</t>
        </is>
      </c>
    </row>
    <row r="904" ht="15" customHeight="1" s="94">
      <c r="A904" s="66" t="inlineStr">
        <is>
          <t>U06842</t>
        </is>
      </c>
      <c r="B904" s="66" t="inlineStr">
        <is>
          <t>O0366</t>
        </is>
      </c>
      <c r="C904" s="66" t="n">
        <v>2022</v>
      </c>
      <c r="D904" s="66" t="n">
        <v>10</v>
      </c>
      <c r="E904" s="66" t="n">
        <v>6</v>
      </c>
      <c r="F904" s="66" t="n">
        <v>9</v>
      </c>
      <c r="G904" s="66" t="n">
        <v>2</v>
      </c>
      <c r="H904" s="66" t="n">
        <v>3</v>
      </c>
      <c r="I904" s="66" t="n">
        <v>0</v>
      </c>
      <c r="J904" s="66" t="n">
        <v>1</v>
      </c>
      <c r="K904" s="66" t="n">
        <v>0</v>
      </c>
      <c r="L904" s="66" t="n">
        <v>0</v>
      </c>
      <c r="M904" s="66" t="n">
        <v>1</v>
      </c>
      <c r="N904" s="66" t="n">
        <v>0</v>
      </c>
      <c r="O904" s="66" t="n">
        <v>413.3</v>
      </c>
      <c r="P904" s="66" t="n">
        <v>4.6</v>
      </c>
      <c r="Q904" s="66" t="n">
        <v>13.72136091</v>
      </c>
      <c r="R904" s="66" t="n">
        <v>51.0417683160001</v>
      </c>
      <c r="S904" s="66">
        <f>IF(AND(E904&gt;=2,E904&lt;=6,OR(F904=6,F904=7,F904=8),O904&lt;=500),1,0)</f>
        <v/>
      </c>
      <c r="T904" s="178">
        <f>IF(G904=1,Sources!$F$24,IF(G904=2,Sources!$F$25,IF(G904=3,Sources!$F$26,0)))</f>
        <v/>
      </c>
      <c r="U904" s="178">
        <f>T904</f>
        <v/>
      </c>
      <c r="V904" s="66" t="inlineStr">
        <is>
          <t>S01 / S04 / S05</t>
        </is>
      </c>
    </row>
    <row r="905" ht="15" customHeight="1" s="94">
      <c r="A905" s="66" t="inlineStr">
        <is>
          <t>U06849</t>
        </is>
      </c>
      <c r="B905" s="66" t="inlineStr">
        <is>
          <t>O2144</t>
        </is>
      </c>
      <c r="C905" s="66" t="n">
        <v>2022</v>
      </c>
      <c r="D905" s="66" t="n">
        <v>7</v>
      </c>
      <c r="E905" s="66" t="n">
        <v>5</v>
      </c>
      <c r="F905" s="66" t="n">
        <v>15</v>
      </c>
      <c r="G905" s="66" t="n">
        <v>3</v>
      </c>
      <c r="H905" s="66" t="n">
        <v>2</v>
      </c>
      <c r="I905" s="66" t="n">
        <v>0</v>
      </c>
      <c r="J905" s="66" t="n">
        <v>0</v>
      </c>
      <c r="K905" s="66" t="n">
        <v>1</v>
      </c>
      <c r="L905" s="66" t="n">
        <v>0</v>
      </c>
      <c r="M905" s="66" t="n">
        <v>0</v>
      </c>
      <c r="N905" s="66" t="n">
        <v>0</v>
      </c>
      <c r="O905" s="66" t="n">
        <v>440.2</v>
      </c>
      <c r="P905" s="66" t="n">
        <v>8.5</v>
      </c>
      <c r="Q905" s="66" t="n">
        <v>12.494016459</v>
      </c>
      <c r="R905" s="66" t="n">
        <v>51.3823713140001</v>
      </c>
      <c r="S905" s="66">
        <f>IF(AND(E905&gt;=2,E905&lt;=6,OR(F905=6,F905=7,F905=8),O905&lt;=500),1,0)</f>
        <v/>
      </c>
      <c r="T905" s="178">
        <f>IF(G905=1,Sources!$F$24,IF(G905=2,Sources!$F$25,IF(G905=3,Sources!$F$26,0)))</f>
        <v/>
      </c>
      <c r="U905" s="178">
        <f>T905</f>
        <v/>
      </c>
      <c r="V905" s="66" t="inlineStr">
        <is>
          <t>S01 / S04 / S05</t>
        </is>
      </c>
    </row>
    <row r="906" ht="15" customHeight="1" s="94">
      <c r="A906" s="66" t="inlineStr">
        <is>
          <t>U06855</t>
        </is>
      </c>
      <c r="B906" s="66" t="inlineStr">
        <is>
          <t>O1769</t>
        </is>
      </c>
      <c r="C906" s="66" t="n">
        <v>2022</v>
      </c>
      <c r="D906" s="66" t="n">
        <v>9</v>
      </c>
      <c r="E906" s="66" t="n">
        <v>5</v>
      </c>
      <c r="F906" s="66" t="n">
        <v>6</v>
      </c>
      <c r="G906" s="66" t="n">
        <v>2</v>
      </c>
      <c r="H906" s="66" t="n">
        <v>6</v>
      </c>
      <c r="I906" s="66" t="n">
        <v>0</v>
      </c>
      <c r="J906" s="66" t="n">
        <v>1</v>
      </c>
      <c r="K906" s="66" t="n">
        <v>0</v>
      </c>
      <c r="L906" s="66" t="n">
        <v>0</v>
      </c>
      <c r="M906" s="66" t="n">
        <v>0</v>
      </c>
      <c r="N906" s="66" t="n">
        <v>0</v>
      </c>
      <c r="O906" s="66" t="n">
        <v>301.3</v>
      </c>
      <c r="P906" s="66" t="n">
        <v>0</v>
      </c>
      <c r="Q906" s="66" t="n">
        <v>12.339640113</v>
      </c>
      <c r="R906" s="66" t="n">
        <v>51.3353144640001</v>
      </c>
      <c r="S906" s="66">
        <f>IF(AND(E906&gt;=2,E906&lt;=6,OR(F906=6,F906=7,F906=8),O906&lt;=500),1,0)</f>
        <v/>
      </c>
      <c r="T906" s="178">
        <f>IF(G906=1,Sources!$F$24,IF(G906=2,Sources!$F$25,IF(G906=3,Sources!$F$26,0)))</f>
        <v/>
      </c>
      <c r="U906" s="178">
        <f>T906</f>
        <v/>
      </c>
      <c r="V906" s="66" t="inlineStr">
        <is>
          <t>S01 / S04 / S05</t>
        </is>
      </c>
    </row>
    <row r="907" ht="15" customHeight="1" s="94">
      <c r="A907" s="66" t="inlineStr">
        <is>
          <t>U06856</t>
        </is>
      </c>
      <c r="B907" s="66" t="inlineStr">
        <is>
          <t>O1981</t>
        </is>
      </c>
      <c r="C907" s="66" t="n">
        <v>2022</v>
      </c>
      <c r="D907" s="66" t="n">
        <v>6</v>
      </c>
      <c r="E907" s="66" t="n">
        <v>3</v>
      </c>
      <c r="F907" s="66" t="n">
        <v>17</v>
      </c>
      <c r="G907" s="66" t="n">
        <v>2</v>
      </c>
      <c r="H907" s="66" t="n">
        <v>7</v>
      </c>
      <c r="I907" s="66" t="n">
        <v>0</v>
      </c>
      <c r="J907" s="66" t="n">
        <v>1</v>
      </c>
      <c r="K907" s="66" t="n">
        <v>0</v>
      </c>
      <c r="L907" s="66" t="n">
        <v>0</v>
      </c>
      <c r="M907" s="66" t="n">
        <v>0</v>
      </c>
      <c r="N907" s="66" t="n">
        <v>0</v>
      </c>
      <c r="O907" s="66" t="n">
        <v>114.1</v>
      </c>
      <c r="P907" s="66" t="n">
        <v>1.5</v>
      </c>
      <c r="Q907" s="66" t="n">
        <v>13.9309991910001</v>
      </c>
      <c r="R907" s="66" t="n">
        <v>50.962322224</v>
      </c>
      <c r="S907" s="66">
        <f>IF(AND(E907&gt;=2,E907&lt;=6,OR(F907=6,F907=7,F907=8),O907&lt;=500),1,0)</f>
        <v/>
      </c>
      <c r="T907" s="178">
        <f>IF(G907=1,Sources!$F$24,IF(G907=2,Sources!$F$25,IF(G907=3,Sources!$F$26,0)))</f>
        <v/>
      </c>
      <c r="U907" s="178">
        <f>T907</f>
        <v/>
      </c>
      <c r="V907" s="66" t="inlineStr">
        <is>
          <t>S01 / S04 / S05</t>
        </is>
      </c>
    </row>
    <row r="908" ht="15" customHeight="1" s="94">
      <c r="A908" s="66" t="inlineStr">
        <is>
          <t>U06863</t>
        </is>
      </c>
      <c r="B908" s="66" t="inlineStr">
        <is>
          <t>O2245</t>
        </is>
      </c>
      <c r="C908" s="66" t="n">
        <v>2022</v>
      </c>
      <c r="D908" s="66" t="n">
        <v>10</v>
      </c>
      <c r="E908" s="66" t="n">
        <v>7</v>
      </c>
      <c r="F908" s="66" t="n">
        <v>14</v>
      </c>
      <c r="G908" s="66" t="n">
        <v>3</v>
      </c>
      <c r="H908" s="66" t="n">
        <v>3</v>
      </c>
      <c r="I908" s="66" t="n">
        <v>0</v>
      </c>
      <c r="J908" s="66" t="n">
        <v>0</v>
      </c>
      <c r="K908" s="66" t="n">
        <v>1</v>
      </c>
      <c r="L908" s="66" t="n">
        <v>0</v>
      </c>
      <c r="M908" s="66" t="n">
        <v>0</v>
      </c>
      <c r="N908" s="66" t="n">
        <v>0</v>
      </c>
      <c r="O908" s="66" t="n">
        <v>438.7</v>
      </c>
      <c r="P908" s="66" t="n">
        <v>4.6</v>
      </c>
      <c r="Q908" s="66" t="n">
        <v>14.785628525</v>
      </c>
      <c r="R908" s="66" t="n">
        <v>50.8991100040001</v>
      </c>
      <c r="S908" s="66">
        <f>IF(AND(E908&gt;=2,E908&lt;=6,OR(F908=6,F908=7,F908=8),O908&lt;=500),1,0)</f>
        <v/>
      </c>
      <c r="T908" s="178">
        <f>IF(G908=1,Sources!$F$24,IF(G908=2,Sources!$F$25,IF(G908=3,Sources!$F$26,0)))</f>
        <v/>
      </c>
      <c r="U908" s="178">
        <f>T908</f>
        <v/>
      </c>
      <c r="V908" s="66" t="inlineStr">
        <is>
          <t>S01 / S04 / S05</t>
        </is>
      </c>
    </row>
    <row r="909" ht="15" customHeight="1" s="94">
      <c r="A909" s="66" t="inlineStr">
        <is>
          <t>U06877</t>
        </is>
      </c>
      <c r="B909" s="66" t="inlineStr">
        <is>
          <t>O0795</t>
        </is>
      </c>
      <c r="C909" s="66" t="n">
        <v>2022</v>
      </c>
      <c r="D909" s="66" t="n">
        <v>8</v>
      </c>
      <c r="E909" s="66" t="n">
        <v>3</v>
      </c>
      <c r="F909" s="66" t="n">
        <v>7</v>
      </c>
      <c r="G909" s="66" t="n">
        <v>3</v>
      </c>
      <c r="H909" s="66" t="n">
        <v>6</v>
      </c>
      <c r="I909" s="66" t="n">
        <v>0</v>
      </c>
      <c r="J909" s="66" t="n">
        <v>0</v>
      </c>
      <c r="K909" s="66" t="n">
        <v>1</v>
      </c>
      <c r="L909" s="66" t="n">
        <v>1</v>
      </c>
      <c r="M909" s="66" t="n">
        <v>0</v>
      </c>
      <c r="N909" s="66" t="n">
        <v>0</v>
      </c>
      <c r="O909" s="66" t="n">
        <v>198.6</v>
      </c>
      <c r="P909" s="66" t="n">
        <v>9.9</v>
      </c>
      <c r="Q909" s="66" t="n">
        <v>13.8548255320001</v>
      </c>
      <c r="R909" s="66" t="n">
        <v>51.061898656</v>
      </c>
      <c r="S909" s="66">
        <f>IF(AND(E909&gt;=2,E909&lt;=6,OR(F909=6,F909=7,F909=8),O909&lt;=500),1,0)</f>
        <v/>
      </c>
      <c r="T909" s="178">
        <f>IF(G909=1,Sources!$F$24,IF(G909=2,Sources!$F$25,IF(G909=3,Sources!$F$26,0)))</f>
        <v/>
      </c>
      <c r="U909" s="178">
        <f>T909</f>
        <v/>
      </c>
      <c r="V909" s="66" t="inlineStr">
        <is>
          <t>S01 / S04 / S05</t>
        </is>
      </c>
    </row>
    <row r="910" ht="15" customHeight="1" s="94">
      <c r="A910" s="66" t="inlineStr">
        <is>
          <t>U06883</t>
        </is>
      </c>
      <c r="B910" s="66" t="inlineStr">
        <is>
          <t>O0015</t>
        </is>
      </c>
      <c r="C910" s="66" t="n">
        <v>2022</v>
      </c>
      <c r="D910" s="66" t="n">
        <v>11</v>
      </c>
      <c r="E910" s="66" t="n">
        <v>7</v>
      </c>
      <c r="F910" s="66" t="n">
        <v>12</v>
      </c>
      <c r="G910" s="66" t="n">
        <v>3</v>
      </c>
      <c r="H910" s="66" t="n">
        <v>3</v>
      </c>
      <c r="I910" s="66" t="n">
        <v>0</v>
      </c>
      <c r="J910" s="66" t="n">
        <v>0</v>
      </c>
      <c r="K910" s="66" t="n">
        <v>1</v>
      </c>
      <c r="L910" s="66" t="n">
        <v>0</v>
      </c>
      <c r="M910" s="66" t="n">
        <v>0</v>
      </c>
      <c r="N910" s="66" t="n">
        <v>0</v>
      </c>
      <c r="O910" s="66" t="n">
        <v>391</v>
      </c>
      <c r="P910" s="66" t="n">
        <v>22.6</v>
      </c>
      <c r="Q910" s="66" t="n">
        <v>12.7090210800001</v>
      </c>
      <c r="R910" s="66" t="n">
        <v>50.5957447580001</v>
      </c>
      <c r="S910" s="66">
        <f>IF(AND(E910&gt;=2,E910&lt;=6,OR(F910=6,F910=7,F910=8),O910&lt;=500),1,0)</f>
        <v/>
      </c>
      <c r="T910" s="178">
        <f>IF(G910=1,Sources!$F$24,IF(G910=2,Sources!$F$25,IF(G910=3,Sources!$F$26,0)))</f>
        <v/>
      </c>
      <c r="U910" s="178">
        <f>T910</f>
        <v/>
      </c>
      <c r="V910" s="66" t="inlineStr">
        <is>
          <t>S01 / S04 / S05</t>
        </is>
      </c>
    </row>
    <row r="911" ht="15" customHeight="1" s="94">
      <c r="A911" s="66" t="inlineStr">
        <is>
          <t>U06890</t>
        </is>
      </c>
      <c r="B911" s="66" t="inlineStr">
        <is>
          <t>O0934</t>
        </is>
      </c>
      <c r="C911" s="66" t="n">
        <v>2022</v>
      </c>
      <c r="D911" s="66" t="n">
        <v>8</v>
      </c>
      <c r="E911" s="66" t="n">
        <v>7</v>
      </c>
      <c r="F911" s="66" t="n">
        <v>22</v>
      </c>
      <c r="G911" s="66" t="n">
        <v>3</v>
      </c>
      <c r="H911" s="66" t="n">
        <v>1</v>
      </c>
      <c r="I911" s="66" t="n">
        <v>0</v>
      </c>
      <c r="J911" s="66" t="n">
        <v>0</v>
      </c>
      <c r="K911" s="66" t="n">
        <v>1</v>
      </c>
      <c r="L911" s="66" t="n">
        <v>0</v>
      </c>
      <c r="M911" s="66" t="n">
        <v>0</v>
      </c>
      <c r="N911" s="66" t="n">
        <v>0</v>
      </c>
      <c r="O911" s="66" t="n">
        <v>241.8</v>
      </c>
      <c r="P911" s="66" t="n">
        <v>7.1</v>
      </c>
      <c r="Q911" s="66" t="n">
        <v>13.7716123590001</v>
      </c>
      <c r="R911" s="66" t="n">
        <v>51.015687289</v>
      </c>
      <c r="S911" s="66">
        <f>IF(AND(E911&gt;=2,E911&lt;=6,OR(F911=6,F911=7,F911=8),O911&lt;=500),1,0)</f>
        <v/>
      </c>
      <c r="T911" s="178">
        <f>IF(G911=1,Sources!$F$24,IF(G911=2,Sources!$F$25,IF(G911=3,Sources!$F$26,0)))</f>
        <v/>
      </c>
      <c r="U911" s="178">
        <f>T911</f>
        <v/>
      </c>
      <c r="V911" s="66" t="inlineStr">
        <is>
          <t>S01 / S04 / S05</t>
        </is>
      </c>
    </row>
    <row r="912" ht="15" customHeight="1" s="94">
      <c r="A912" s="66" t="inlineStr">
        <is>
          <t>U06912</t>
        </is>
      </c>
      <c r="B912" s="66" t="inlineStr">
        <is>
          <t>O0023</t>
        </is>
      </c>
      <c r="C912" s="66" t="n">
        <v>2022</v>
      </c>
      <c r="D912" s="66" t="n">
        <v>8</v>
      </c>
      <c r="E912" s="66" t="n">
        <v>6</v>
      </c>
      <c r="F912" s="66" t="n">
        <v>12</v>
      </c>
      <c r="G912" s="66" t="n">
        <v>3</v>
      </c>
      <c r="H912" s="66" t="n">
        <v>3</v>
      </c>
      <c r="I912" s="66" t="n">
        <v>0</v>
      </c>
      <c r="J912" s="66" t="n">
        <v>1</v>
      </c>
      <c r="K912" s="66" t="n">
        <v>1</v>
      </c>
      <c r="L912" s="66" t="n">
        <v>0</v>
      </c>
      <c r="M912" s="66" t="n">
        <v>0</v>
      </c>
      <c r="N912" s="66" t="n">
        <v>0</v>
      </c>
      <c r="O912" s="66" t="n">
        <v>262.8</v>
      </c>
      <c r="P912" s="66" t="n">
        <v>1.5</v>
      </c>
      <c r="Q912" s="66" t="n">
        <v>12.587637848</v>
      </c>
      <c r="R912" s="66" t="n">
        <v>51.5934077370001</v>
      </c>
      <c r="S912" s="66">
        <f>IF(AND(E912&gt;=2,E912&lt;=6,OR(F912=6,F912=7,F912=8),O912&lt;=500),1,0)</f>
        <v/>
      </c>
      <c r="T912" s="178">
        <f>IF(G912=1,Sources!$F$24,IF(G912=2,Sources!$F$25,IF(G912=3,Sources!$F$26,0)))</f>
        <v/>
      </c>
      <c r="U912" s="178">
        <f>T912</f>
        <v/>
      </c>
      <c r="V912" s="66" t="inlineStr">
        <is>
          <t>S01 / S04 / S05</t>
        </is>
      </c>
    </row>
    <row r="913" ht="15" customHeight="1" s="94">
      <c r="A913" s="66" t="inlineStr">
        <is>
          <t>U06913</t>
        </is>
      </c>
      <c r="B913" s="66" t="inlineStr">
        <is>
          <t>O1611</t>
        </is>
      </c>
      <c r="C913" s="66" t="n">
        <v>2022</v>
      </c>
      <c r="D913" s="66" t="n">
        <v>12</v>
      </c>
      <c r="E913" s="66" t="n">
        <v>5</v>
      </c>
      <c r="F913" s="66" t="n">
        <v>17</v>
      </c>
      <c r="G913" s="66" t="n">
        <v>3</v>
      </c>
      <c r="H913" s="66" t="n">
        <v>6</v>
      </c>
      <c r="I913" s="66" t="n">
        <v>0</v>
      </c>
      <c r="J913" s="66" t="n">
        <v>1</v>
      </c>
      <c r="K913" s="66" t="n">
        <v>1</v>
      </c>
      <c r="L913" s="66" t="n">
        <v>0</v>
      </c>
      <c r="M913" s="66" t="n">
        <v>0</v>
      </c>
      <c r="N913" s="66" t="n">
        <v>0</v>
      </c>
      <c r="O913" s="66" t="n">
        <v>58.2</v>
      </c>
      <c r="P913" s="66" t="n">
        <v>0.3</v>
      </c>
      <c r="Q913" s="66" t="n">
        <v>12.3622600100001</v>
      </c>
      <c r="R913" s="66" t="n">
        <v>51.3425729050001</v>
      </c>
      <c r="S913" s="66">
        <f>IF(AND(E913&gt;=2,E913&lt;=6,OR(F913=6,F913=7,F913=8),O913&lt;=500),1,0)</f>
        <v/>
      </c>
      <c r="T913" s="178">
        <f>IF(G913=1,Sources!$F$24,IF(G913=2,Sources!$F$25,IF(G913=3,Sources!$F$26,0)))</f>
        <v/>
      </c>
      <c r="U913" s="178">
        <f>T913</f>
        <v/>
      </c>
      <c r="V913" s="66" t="inlineStr">
        <is>
          <t>S01 / S04 / S05</t>
        </is>
      </c>
    </row>
    <row r="914" ht="15" customHeight="1" s="94">
      <c r="A914" s="66" t="inlineStr">
        <is>
          <t>U06915</t>
        </is>
      </c>
      <c r="B914" s="66" t="inlineStr">
        <is>
          <t>O1742</t>
        </is>
      </c>
      <c r="C914" s="66" t="n">
        <v>2022</v>
      </c>
      <c r="D914" s="66" t="n">
        <v>10</v>
      </c>
      <c r="E914" s="66" t="n">
        <v>2</v>
      </c>
      <c r="F914" s="66" t="n">
        <v>6</v>
      </c>
      <c r="G914" s="66" t="n">
        <v>3</v>
      </c>
      <c r="H914" s="66" t="n">
        <v>1</v>
      </c>
      <c r="I914" s="66" t="n">
        <v>0</v>
      </c>
      <c r="J914" s="66" t="n">
        <v>1</v>
      </c>
      <c r="K914" s="66" t="n">
        <v>0</v>
      </c>
      <c r="L914" s="66" t="n">
        <v>0</v>
      </c>
      <c r="M914" s="66" t="n">
        <v>0</v>
      </c>
      <c r="N914" s="66" t="n">
        <v>0</v>
      </c>
      <c r="O914" s="66" t="n">
        <v>252.9</v>
      </c>
      <c r="P914" s="66" t="n">
        <v>5.1</v>
      </c>
      <c r="Q914" s="66" t="n">
        <v>12.401692143</v>
      </c>
      <c r="R914" s="66" t="n">
        <v>51.3242899620001</v>
      </c>
      <c r="S914" s="66">
        <f>IF(AND(E914&gt;=2,E914&lt;=6,OR(F914=6,F914=7,F914=8),O914&lt;=500),1,0)</f>
        <v/>
      </c>
      <c r="T914" s="178">
        <f>IF(G914=1,Sources!$F$24,IF(G914=2,Sources!$F$25,IF(G914=3,Sources!$F$26,0)))</f>
        <v/>
      </c>
      <c r="U914" s="178">
        <f>T914</f>
        <v/>
      </c>
      <c r="V914" s="66" t="inlineStr">
        <is>
          <t>S01 / S04 / S05</t>
        </is>
      </c>
    </row>
    <row r="915" ht="15" customHeight="1" s="94">
      <c r="A915" s="66" t="inlineStr">
        <is>
          <t>U06916</t>
        </is>
      </c>
      <c r="B915" s="66" t="inlineStr">
        <is>
          <t>O1620</t>
        </is>
      </c>
      <c r="C915" s="66" t="n">
        <v>2022</v>
      </c>
      <c r="D915" s="66" t="n">
        <v>11</v>
      </c>
      <c r="E915" s="66" t="n">
        <v>1</v>
      </c>
      <c r="F915" s="66" t="n">
        <v>3</v>
      </c>
      <c r="G915" s="66" t="n">
        <v>2</v>
      </c>
      <c r="H915" s="66" t="n">
        <v>1</v>
      </c>
      <c r="I915" s="66" t="n">
        <v>0</v>
      </c>
      <c r="J915" s="66" t="n">
        <v>1</v>
      </c>
      <c r="K915" s="66" t="n">
        <v>1</v>
      </c>
      <c r="L915" s="66" t="n">
        <v>0</v>
      </c>
      <c r="M915" s="66" t="n">
        <v>0</v>
      </c>
      <c r="N915" s="66" t="n">
        <v>0</v>
      </c>
      <c r="O915" s="66" t="n">
        <v>241.9</v>
      </c>
      <c r="P915" s="66" t="n">
        <v>5.6</v>
      </c>
      <c r="Q915" s="66" t="n">
        <v>12.3362497090001</v>
      </c>
      <c r="R915" s="66" t="n">
        <v>51.3354394950001</v>
      </c>
      <c r="S915" s="66">
        <f>IF(AND(E915&gt;=2,E915&lt;=6,OR(F915=6,F915=7,F915=8),O915&lt;=500),1,0)</f>
        <v/>
      </c>
      <c r="T915" s="178">
        <f>IF(G915=1,Sources!$F$24,IF(G915=2,Sources!$F$25,IF(G915=3,Sources!$F$26,0)))</f>
        <v/>
      </c>
      <c r="U915" s="178">
        <f>T915</f>
        <v/>
      </c>
      <c r="V915" s="66" t="inlineStr">
        <is>
          <t>S01 / S04 / S05</t>
        </is>
      </c>
    </row>
    <row r="916" ht="15" customHeight="1" s="94">
      <c r="A916" s="66" t="inlineStr">
        <is>
          <t>U06917</t>
        </is>
      </c>
      <c r="B916" s="66" t="inlineStr">
        <is>
          <t>O1524</t>
        </is>
      </c>
      <c r="C916" s="66" t="n">
        <v>2022</v>
      </c>
      <c r="D916" s="66" t="n">
        <v>10</v>
      </c>
      <c r="E916" s="66" t="n">
        <v>5</v>
      </c>
      <c r="F916" s="66" t="n">
        <v>13</v>
      </c>
      <c r="G916" s="66" t="n">
        <v>3</v>
      </c>
      <c r="H916" s="66" t="n">
        <v>2</v>
      </c>
      <c r="I916" s="66" t="n">
        <v>0</v>
      </c>
      <c r="J916" s="66" t="n">
        <v>0</v>
      </c>
      <c r="K916" s="66" t="n">
        <v>1</v>
      </c>
      <c r="L916" s="66" t="n">
        <v>0</v>
      </c>
      <c r="M916" s="66" t="n">
        <v>0</v>
      </c>
      <c r="N916" s="66" t="n">
        <v>0</v>
      </c>
      <c r="O916" s="66" t="n">
        <v>202.7</v>
      </c>
      <c r="P916" s="66" t="n">
        <v>13</v>
      </c>
      <c r="Q916" s="66" t="n">
        <v>12.3927227660001</v>
      </c>
      <c r="R916" s="66" t="n">
        <v>51.333974794</v>
      </c>
      <c r="S916" s="66">
        <f>IF(AND(E916&gt;=2,E916&lt;=6,OR(F916=6,F916=7,F916=8),O916&lt;=500),1,0)</f>
        <v/>
      </c>
      <c r="T916" s="178">
        <f>IF(G916=1,Sources!$F$24,IF(G916=2,Sources!$F$25,IF(G916=3,Sources!$F$26,0)))</f>
        <v/>
      </c>
      <c r="U916" s="178">
        <f>T916</f>
        <v/>
      </c>
      <c r="V916" s="66" t="inlineStr">
        <is>
          <t>S01 / S04 / S05</t>
        </is>
      </c>
    </row>
    <row r="917" ht="15" customHeight="1" s="94">
      <c r="A917" s="66" t="inlineStr">
        <is>
          <t>U06926</t>
        </is>
      </c>
      <c r="B917" s="66" t="inlineStr">
        <is>
          <t>O2025</t>
        </is>
      </c>
      <c r="C917" s="66" t="n">
        <v>2022</v>
      </c>
      <c r="D917" s="66" t="n">
        <v>8</v>
      </c>
      <c r="E917" s="66" t="n">
        <v>6</v>
      </c>
      <c r="F917" s="66" t="n">
        <v>6</v>
      </c>
      <c r="G917" s="66" t="n">
        <v>2</v>
      </c>
      <c r="H917" s="66" t="n">
        <v>2</v>
      </c>
      <c r="I917" s="66" t="n">
        <v>0</v>
      </c>
      <c r="J917" s="66" t="n">
        <v>1</v>
      </c>
      <c r="K917" s="66" t="n">
        <v>1</v>
      </c>
      <c r="L917" s="66" t="n">
        <v>0</v>
      </c>
      <c r="M917" s="66" t="n">
        <v>0</v>
      </c>
      <c r="N917" s="66" t="n">
        <v>0</v>
      </c>
      <c r="O917" s="66" t="n">
        <v>489.9</v>
      </c>
      <c r="P917" s="66" t="n">
        <v>0</v>
      </c>
      <c r="Q917" s="66" t="n">
        <v>12.123296897</v>
      </c>
      <c r="R917" s="66" t="n">
        <v>50.495649653</v>
      </c>
      <c r="S917" s="66">
        <f>IF(AND(E917&gt;=2,E917&lt;=6,OR(F917=6,F917=7,F917=8),O917&lt;=500),1,0)</f>
        <v/>
      </c>
      <c r="T917" s="178">
        <f>IF(G917=1,Sources!$F$24,IF(G917=2,Sources!$F$25,IF(G917=3,Sources!$F$26,0)))</f>
        <v/>
      </c>
      <c r="U917" s="178">
        <f>T917</f>
        <v/>
      </c>
      <c r="V917" s="66" t="inlineStr">
        <is>
          <t>S01 / S04 / S05</t>
        </is>
      </c>
    </row>
    <row r="918" ht="15" customHeight="1" s="94">
      <c r="A918" s="66" t="inlineStr">
        <is>
          <t>U06927</t>
        </is>
      </c>
      <c r="B918" s="66" t="inlineStr">
        <is>
          <t>O1181</t>
        </is>
      </c>
      <c r="C918" s="66" t="n">
        <v>2022</v>
      </c>
      <c r="D918" s="66" t="n">
        <v>7</v>
      </c>
      <c r="E918" s="66" t="n">
        <v>4</v>
      </c>
      <c r="F918" s="66" t="n">
        <v>8</v>
      </c>
      <c r="G918" s="66" t="n">
        <v>3</v>
      </c>
      <c r="H918" s="66" t="n">
        <v>6</v>
      </c>
      <c r="I918" s="66" t="n">
        <v>0</v>
      </c>
      <c r="J918" s="66" t="n">
        <v>0</v>
      </c>
      <c r="K918" s="66" t="n">
        <v>1</v>
      </c>
      <c r="L918" s="66" t="n">
        <v>0</v>
      </c>
      <c r="M918" s="66" t="n">
        <v>1</v>
      </c>
      <c r="N918" s="66" t="n">
        <v>0</v>
      </c>
      <c r="O918" s="66" t="n">
        <v>458</v>
      </c>
      <c r="P918" s="66" t="n">
        <v>0.7</v>
      </c>
      <c r="Q918" s="66" t="n">
        <v>13.861363092</v>
      </c>
      <c r="R918" s="66" t="n">
        <v>50.974387554</v>
      </c>
      <c r="S918" s="66">
        <f>IF(AND(E918&gt;=2,E918&lt;=6,OR(F918=6,F918=7,F918=8),O918&lt;=500),1,0)</f>
        <v/>
      </c>
      <c r="T918" s="178">
        <f>IF(G918=1,Sources!$F$24,IF(G918=2,Sources!$F$25,IF(G918=3,Sources!$F$26,0)))</f>
        <v/>
      </c>
      <c r="U918" s="178">
        <f>T918</f>
        <v/>
      </c>
      <c r="V918" s="66" t="inlineStr">
        <is>
          <t>S01 / S04 / S05</t>
        </is>
      </c>
    </row>
    <row r="919" ht="15" customHeight="1" s="94">
      <c r="A919" s="66" t="inlineStr">
        <is>
          <t>U06940</t>
        </is>
      </c>
      <c r="B919" s="66" t="inlineStr">
        <is>
          <t>O1570</t>
        </is>
      </c>
      <c r="C919" s="66" t="n">
        <v>2022</v>
      </c>
      <c r="D919" s="66" t="n">
        <v>11</v>
      </c>
      <c r="E919" s="66" t="n">
        <v>4</v>
      </c>
      <c r="F919" s="66" t="n">
        <v>11</v>
      </c>
      <c r="G919" s="66" t="n">
        <v>3</v>
      </c>
      <c r="H919" s="66" t="n">
        <v>2</v>
      </c>
      <c r="I919" s="66" t="n">
        <v>0</v>
      </c>
      <c r="J919" s="66" t="n">
        <v>0</v>
      </c>
      <c r="K919" s="66" t="n">
        <v>1</v>
      </c>
      <c r="L919" s="66" t="n">
        <v>0</v>
      </c>
      <c r="M919" s="66" t="n">
        <v>0</v>
      </c>
      <c r="N919" s="66" t="n">
        <v>0</v>
      </c>
      <c r="O919" s="66" t="n">
        <v>424.6</v>
      </c>
      <c r="P919" s="66" t="n">
        <v>6.9</v>
      </c>
      <c r="Q919" s="66" t="n">
        <v>12.3693514190001</v>
      </c>
      <c r="R919" s="66" t="n">
        <v>51.3761014</v>
      </c>
      <c r="S919" s="66">
        <f>IF(AND(E919&gt;=2,E919&lt;=6,OR(F919=6,F919=7,F919=8),O919&lt;=500),1,0)</f>
        <v/>
      </c>
      <c r="T919" s="178">
        <f>IF(G919=1,Sources!$F$24,IF(G919=2,Sources!$F$25,IF(G919=3,Sources!$F$26,0)))</f>
        <v/>
      </c>
      <c r="U919" s="178">
        <f>T919</f>
        <v/>
      </c>
      <c r="V919" s="66" t="inlineStr">
        <is>
          <t>S01 / S04 / S05</t>
        </is>
      </c>
    </row>
    <row r="920" ht="15" customHeight="1" s="94">
      <c r="A920" s="66" t="inlineStr">
        <is>
          <t>U06943</t>
        </is>
      </c>
      <c r="B920" s="66" t="inlineStr">
        <is>
          <t>O0324</t>
        </is>
      </c>
      <c r="C920" s="66" t="n">
        <v>2022</v>
      </c>
      <c r="D920" s="66" t="n">
        <v>7</v>
      </c>
      <c r="E920" s="66" t="n">
        <v>2</v>
      </c>
      <c r="F920" s="66" t="n">
        <v>9</v>
      </c>
      <c r="G920" s="66" t="n">
        <v>3</v>
      </c>
      <c r="H920" s="66" t="n">
        <v>6</v>
      </c>
      <c r="I920" s="66" t="n">
        <v>0</v>
      </c>
      <c r="J920" s="66" t="n">
        <v>0</v>
      </c>
      <c r="K920" s="66" t="n">
        <v>1</v>
      </c>
      <c r="L920" s="66" t="n">
        <v>0</v>
      </c>
      <c r="M920" s="66" t="n">
        <v>0</v>
      </c>
      <c r="N920" s="66" t="n">
        <v>1</v>
      </c>
      <c r="O920" s="66" t="n">
        <v>183.4</v>
      </c>
      <c r="P920" s="66" t="n">
        <v>16.1</v>
      </c>
      <c r="Q920" s="66" t="n">
        <v>13.723108715</v>
      </c>
      <c r="R920" s="66" t="n">
        <v>51.0899798900001</v>
      </c>
      <c r="S920" s="66">
        <f>IF(AND(E920&gt;=2,E920&lt;=6,OR(F920=6,F920=7,F920=8),O920&lt;=500),1,0)</f>
        <v/>
      </c>
      <c r="T920" s="178">
        <f>IF(G920=1,Sources!$F$24,IF(G920=2,Sources!$F$25,IF(G920=3,Sources!$F$26,0)))</f>
        <v/>
      </c>
      <c r="U920" s="178">
        <f>T920</f>
        <v/>
      </c>
      <c r="V920" s="66" t="inlineStr">
        <is>
          <t>S01 / S04 / S05</t>
        </is>
      </c>
    </row>
    <row r="921" ht="15" customHeight="1" s="94">
      <c r="A921" s="66" t="inlineStr">
        <is>
          <t>U06944</t>
        </is>
      </c>
      <c r="B921" s="66" t="inlineStr">
        <is>
          <t>O0047</t>
        </is>
      </c>
      <c r="C921" s="66" t="n">
        <v>2022</v>
      </c>
      <c r="D921" s="66" t="n">
        <v>10</v>
      </c>
      <c r="E921" s="66" t="n">
        <v>3</v>
      </c>
      <c r="F921" s="66" t="n">
        <v>8</v>
      </c>
      <c r="G921" s="66" t="n">
        <v>3</v>
      </c>
      <c r="H921" s="66" t="n">
        <v>2</v>
      </c>
      <c r="I921" s="66" t="n">
        <v>0</v>
      </c>
      <c r="J921" s="66" t="n">
        <v>1</v>
      </c>
      <c r="K921" s="66" t="n">
        <v>0</v>
      </c>
      <c r="L921" s="66" t="n">
        <v>0</v>
      </c>
      <c r="M921" s="66" t="n">
        <v>0</v>
      </c>
      <c r="N921" s="66" t="n">
        <v>1</v>
      </c>
      <c r="O921" s="66" t="n">
        <v>288.4</v>
      </c>
      <c r="P921" s="66" t="n">
        <v>0.7</v>
      </c>
      <c r="Q921" s="66" t="n">
        <v>14.4371777530001</v>
      </c>
      <c r="R921" s="66" t="n">
        <v>51.173077275</v>
      </c>
      <c r="S921" s="66">
        <f>IF(AND(E921&gt;=2,E921&lt;=6,OR(F921=6,F921=7,F921=8),O921&lt;=500),1,0)</f>
        <v/>
      </c>
      <c r="T921" s="178">
        <f>IF(G921=1,Sources!$F$24,IF(G921=2,Sources!$F$25,IF(G921=3,Sources!$F$26,0)))</f>
        <v/>
      </c>
      <c r="U921" s="178">
        <f>T921</f>
        <v/>
      </c>
      <c r="V921" s="66" t="inlineStr">
        <is>
          <t>S01 / S04 / S05</t>
        </is>
      </c>
    </row>
    <row r="922" ht="15" customHeight="1" s="94">
      <c r="A922" s="66" t="inlineStr">
        <is>
          <t>U06952</t>
        </is>
      </c>
      <c r="B922" s="66" t="inlineStr">
        <is>
          <t>O0900</t>
        </is>
      </c>
      <c r="C922" s="66" t="n">
        <v>2022</v>
      </c>
      <c r="D922" s="66" t="n">
        <v>7</v>
      </c>
      <c r="E922" s="66" t="n">
        <v>5</v>
      </c>
      <c r="F922" s="66" t="n">
        <v>17</v>
      </c>
      <c r="G922" s="66" t="n">
        <v>3</v>
      </c>
      <c r="H922" s="66" t="n">
        <v>3</v>
      </c>
      <c r="I922" s="66" t="n">
        <v>0</v>
      </c>
      <c r="J922" s="66" t="n">
        <v>1</v>
      </c>
      <c r="K922" s="66" t="n">
        <v>1</v>
      </c>
      <c r="L922" s="66" t="n">
        <v>0</v>
      </c>
      <c r="M922" s="66" t="n">
        <v>0</v>
      </c>
      <c r="N922" s="66" t="n">
        <v>0</v>
      </c>
      <c r="O922" s="66" t="n">
        <v>435.1</v>
      </c>
      <c r="P922" s="66" t="n">
        <v>0</v>
      </c>
      <c r="Q922" s="66" t="n">
        <v>13.8784706920001</v>
      </c>
      <c r="R922" s="66" t="n">
        <v>51.0599597040001</v>
      </c>
      <c r="S922" s="66">
        <f>IF(AND(E922&gt;=2,E922&lt;=6,OR(F922=6,F922=7,F922=8),O922&lt;=500),1,0)</f>
        <v/>
      </c>
      <c r="T922" s="178">
        <f>IF(G922=1,Sources!$F$24,IF(G922=2,Sources!$F$25,IF(G922=3,Sources!$F$26,0)))</f>
        <v/>
      </c>
      <c r="U922" s="178">
        <f>T922</f>
        <v/>
      </c>
      <c r="V922" s="66" t="inlineStr">
        <is>
          <t>S01 / S04 / S05</t>
        </is>
      </c>
    </row>
    <row r="923" ht="15" customHeight="1" s="94">
      <c r="A923" s="66" t="inlineStr">
        <is>
          <t>U06959</t>
        </is>
      </c>
      <c r="B923" s="66" t="inlineStr">
        <is>
          <t>O0380</t>
        </is>
      </c>
      <c r="C923" s="66" t="n">
        <v>2022</v>
      </c>
      <c r="D923" s="66" t="n">
        <v>9</v>
      </c>
      <c r="E923" s="66" t="n">
        <v>3</v>
      </c>
      <c r="F923" s="66" t="n">
        <v>14</v>
      </c>
      <c r="G923" s="66" t="n">
        <v>3</v>
      </c>
      <c r="H923" s="66" t="n">
        <v>2</v>
      </c>
      <c r="I923" s="66" t="n">
        <v>0</v>
      </c>
      <c r="J923" s="66" t="n">
        <v>1</v>
      </c>
      <c r="K923" s="66" t="n">
        <v>1</v>
      </c>
      <c r="L923" s="66" t="n">
        <v>0</v>
      </c>
      <c r="M923" s="66" t="n">
        <v>0</v>
      </c>
      <c r="N923" s="66" t="n">
        <v>0</v>
      </c>
      <c r="O923" s="66" t="n">
        <v>460.4</v>
      </c>
      <c r="P923" s="66" t="n">
        <v>18</v>
      </c>
      <c r="Q923" s="66" t="n">
        <v>13.7390536790001</v>
      </c>
      <c r="R923" s="66" t="n">
        <v>51.073937793</v>
      </c>
      <c r="S923" s="66">
        <f>IF(AND(E923&gt;=2,E923&lt;=6,OR(F923=6,F923=7,F923=8),O923&lt;=500),1,0)</f>
        <v/>
      </c>
      <c r="T923" s="178">
        <f>IF(G923=1,Sources!$F$24,IF(G923=2,Sources!$F$25,IF(G923=3,Sources!$F$26,0)))</f>
        <v/>
      </c>
      <c r="U923" s="178">
        <f>T923</f>
        <v/>
      </c>
      <c r="V923" s="66" t="inlineStr">
        <is>
          <t>S01 / S04 / S05</t>
        </is>
      </c>
    </row>
    <row r="924" ht="15" customHeight="1" s="94">
      <c r="A924" s="66" t="inlineStr">
        <is>
          <t>U06965</t>
        </is>
      </c>
      <c r="B924" s="66" t="inlineStr">
        <is>
          <t>O1846</t>
        </is>
      </c>
      <c r="C924" s="66" t="n">
        <v>2022</v>
      </c>
      <c r="D924" s="66" t="n">
        <v>8</v>
      </c>
      <c r="E924" s="66" t="n">
        <v>2</v>
      </c>
      <c r="F924" s="66" t="n">
        <v>7</v>
      </c>
      <c r="G924" s="66" t="n">
        <v>3</v>
      </c>
      <c r="H924" s="66" t="n">
        <v>6</v>
      </c>
      <c r="I924" s="66" t="n">
        <v>0</v>
      </c>
      <c r="J924" s="66" t="n">
        <v>0</v>
      </c>
      <c r="K924" s="66" t="n">
        <v>1</v>
      </c>
      <c r="L924" s="66" t="n">
        <v>0</v>
      </c>
      <c r="M924" s="66" t="n">
        <v>1</v>
      </c>
      <c r="N924" s="66" t="n">
        <v>0</v>
      </c>
      <c r="O924" s="66" t="n">
        <v>428.6</v>
      </c>
      <c r="P924" s="66" t="n">
        <v>1.4</v>
      </c>
      <c r="Q924" s="66" t="n">
        <v>12.3018384150001</v>
      </c>
      <c r="R924" s="66" t="n">
        <v>51.3426563090001</v>
      </c>
      <c r="S924" s="66">
        <f>IF(AND(E924&gt;=2,E924&lt;=6,OR(F924=6,F924=7,F924=8),O924&lt;=500),1,0)</f>
        <v/>
      </c>
      <c r="T924" s="178">
        <f>IF(G924=1,Sources!$F$24,IF(G924=2,Sources!$F$25,IF(G924=3,Sources!$F$26,0)))</f>
        <v/>
      </c>
      <c r="U924" s="178">
        <f>T924</f>
        <v/>
      </c>
      <c r="V924" s="66" t="inlineStr">
        <is>
          <t>S01 / S04 / S05</t>
        </is>
      </c>
    </row>
    <row r="925" ht="15" customHeight="1" s="94">
      <c r="A925" s="66" t="inlineStr">
        <is>
          <t>U06969</t>
        </is>
      </c>
      <c r="B925" s="66" t="inlineStr">
        <is>
          <t>O1630</t>
        </is>
      </c>
      <c r="C925" s="66" t="n">
        <v>2022</v>
      </c>
      <c r="D925" s="66" t="n">
        <v>11</v>
      </c>
      <c r="E925" s="66" t="n">
        <v>1</v>
      </c>
      <c r="F925" s="66" t="n">
        <v>16</v>
      </c>
      <c r="G925" s="66" t="n">
        <v>3</v>
      </c>
      <c r="H925" s="66" t="n">
        <v>1</v>
      </c>
      <c r="I925" s="66" t="n">
        <v>0</v>
      </c>
      <c r="J925" s="66" t="n">
        <v>1</v>
      </c>
      <c r="K925" s="66" t="n">
        <v>0</v>
      </c>
      <c r="L925" s="66" t="n">
        <v>0</v>
      </c>
      <c r="M925" s="66" t="n">
        <v>0</v>
      </c>
      <c r="N925" s="66" t="n">
        <v>0</v>
      </c>
      <c r="O925" s="66" t="n">
        <v>164.7</v>
      </c>
      <c r="P925" s="66" t="n">
        <v>5</v>
      </c>
      <c r="Q925" s="66" t="n">
        <v>12.3301523060001</v>
      </c>
      <c r="R925" s="66" t="n">
        <v>51.335704132</v>
      </c>
      <c r="S925" s="66">
        <f>IF(AND(E925&gt;=2,E925&lt;=6,OR(F925=6,F925=7,F925=8),O925&lt;=500),1,0)</f>
        <v/>
      </c>
      <c r="T925" s="178">
        <f>IF(G925=1,Sources!$F$24,IF(G925=2,Sources!$F$25,IF(G925=3,Sources!$F$26,0)))</f>
        <v/>
      </c>
      <c r="U925" s="178">
        <f>T925</f>
        <v/>
      </c>
      <c r="V925" s="66" t="inlineStr">
        <is>
          <t>S01 / S04 / S05</t>
        </is>
      </c>
    </row>
    <row r="926" ht="15" customHeight="1" s="94">
      <c r="A926" s="66" t="inlineStr">
        <is>
          <t>U06970</t>
        </is>
      </c>
      <c r="B926" s="66" t="inlineStr">
        <is>
          <t>O0047</t>
        </is>
      </c>
      <c r="C926" s="66" t="n">
        <v>2022</v>
      </c>
      <c r="D926" s="66" t="n">
        <v>10</v>
      </c>
      <c r="E926" s="66" t="n">
        <v>3</v>
      </c>
      <c r="F926" s="66" t="n">
        <v>7</v>
      </c>
      <c r="G926" s="66" t="n">
        <v>3</v>
      </c>
      <c r="H926" s="66" t="n">
        <v>6</v>
      </c>
      <c r="I926" s="66" t="n">
        <v>0</v>
      </c>
      <c r="J926" s="66" t="n">
        <v>0</v>
      </c>
      <c r="K926" s="66" t="n">
        <v>1</v>
      </c>
      <c r="L926" s="66" t="n">
        <v>0</v>
      </c>
      <c r="M926" s="66" t="n">
        <v>0</v>
      </c>
      <c r="N926" s="66" t="n">
        <v>0</v>
      </c>
      <c r="O926" s="66" t="n">
        <v>294.7</v>
      </c>
      <c r="P926" s="66" t="n">
        <v>7.2</v>
      </c>
      <c r="Q926" s="66" t="n">
        <v>14.437236151</v>
      </c>
      <c r="R926" s="66" t="n">
        <v>51.1731227430001</v>
      </c>
      <c r="S926" s="66">
        <f>IF(AND(E926&gt;=2,E926&lt;=6,OR(F926=6,F926=7,F926=8),O926&lt;=500),1,0)</f>
        <v/>
      </c>
      <c r="T926" s="178">
        <f>IF(G926=1,Sources!$F$24,IF(G926=2,Sources!$F$25,IF(G926=3,Sources!$F$26,0)))</f>
        <v/>
      </c>
      <c r="U926" s="178">
        <f>T926</f>
        <v/>
      </c>
      <c r="V926" s="66" t="inlineStr">
        <is>
          <t>S01 / S04 / S05</t>
        </is>
      </c>
    </row>
    <row r="927" ht="15" customHeight="1" s="94">
      <c r="A927" s="66" t="inlineStr">
        <is>
          <t>U06976</t>
        </is>
      </c>
      <c r="B927" s="66" t="inlineStr">
        <is>
          <t>O0140</t>
        </is>
      </c>
      <c r="C927" s="66" t="n">
        <v>2022</v>
      </c>
      <c r="D927" s="66" t="n">
        <v>7</v>
      </c>
      <c r="E927" s="66" t="n">
        <v>7</v>
      </c>
      <c r="F927" s="66" t="n">
        <v>18</v>
      </c>
      <c r="G927" s="66" t="n">
        <v>3</v>
      </c>
      <c r="H927" s="66" t="n">
        <v>2</v>
      </c>
      <c r="I927" s="66" t="n">
        <v>0</v>
      </c>
      <c r="J927" s="66" t="n">
        <v>1</v>
      </c>
      <c r="K927" s="66" t="n">
        <v>1</v>
      </c>
      <c r="L927" s="66" t="n">
        <v>0</v>
      </c>
      <c r="M927" s="66" t="n">
        <v>0</v>
      </c>
      <c r="N927" s="66" t="n">
        <v>0</v>
      </c>
      <c r="O927" s="66" t="n">
        <v>242.7</v>
      </c>
      <c r="P927" s="66" t="n">
        <v>2.6</v>
      </c>
      <c r="Q927" s="66" t="n">
        <v>12.926489035</v>
      </c>
      <c r="R927" s="66" t="n">
        <v>50.8298246780001</v>
      </c>
      <c r="S927" s="66">
        <f>IF(AND(E927&gt;=2,E927&lt;=6,OR(F927=6,F927=7,F927=8),O927&lt;=500),1,0)</f>
        <v/>
      </c>
      <c r="T927" s="178">
        <f>IF(G927=1,Sources!$F$24,IF(G927=2,Sources!$F$25,IF(G927=3,Sources!$F$26,0)))</f>
        <v/>
      </c>
      <c r="U927" s="178">
        <f>T927</f>
        <v/>
      </c>
      <c r="V927" s="66" t="inlineStr">
        <is>
          <t>S01 / S04 / S05</t>
        </is>
      </c>
    </row>
    <row r="928" ht="15" customHeight="1" s="94">
      <c r="A928" s="66" t="inlineStr">
        <is>
          <t>U06983</t>
        </is>
      </c>
      <c r="B928" s="66" t="inlineStr">
        <is>
          <t>O0954</t>
        </is>
      </c>
      <c r="C928" s="66" t="n">
        <v>2022</v>
      </c>
      <c r="D928" s="66" t="n">
        <v>11</v>
      </c>
      <c r="E928" s="66" t="n">
        <v>6</v>
      </c>
      <c r="F928" s="66" t="n">
        <v>5</v>
      </c>
      <c r="G928" s="66" t="n">
        <v>3</v>
      </c>
      <c r="H928" s="66" t="n">
        <v>3</v>
      </c>
      <c r="I928" s="66" t="n">
        <v>0</v>
      </c>
      <c r="J928" s="66" t="n">
        <v>1</v>
      </c>
      <c r="K928" s="66" t="n">
        <v>1</v>
      </c>
      <c r="L928" s="66" t="n">
        <v>0</v>
      </c>
      <c r="M928" s="66" t="n">
        <v>0</v>
      </c>
      <c r="N928" s="66" t="n">
        <v>0</v>
      </c>
      <c r="O928" s="66" t="n">
        <v>179.8</v>
      </c>
      <c r="P928" s="66" t="n">
        <v>1.9</v>
      </c>
      <c r="Q928" s="66" t="n">
        <v>13.7289684020001</v>
      </c>
      <c r="R928" s="66" t="n">
        <v>51.0593201930001</v>
      </c>
      <c r="S928" s="66">
        <f>IF(AND(E928&gt;=2,E928&lt;=6,OR(F928=6,F928=7,F928=8),O928&lt;=500),1,0)</f>
        <v/>
      </c>
      <c r="T928" s="178">
        <f>IF(G928=1,Sources!$F$24,IF(G928=2,Sources!$F$25,IF(G928=3,Sources!$F$26,0)))</f>
        <v/>
      </c>
      <c r="U928" s="178">
        <f>T928</f>
        <v/>
      </c>
      <c r="V928" s="66" t="inlineStr">
        <is>
          <t>S01 / S04 / S05</t>
        </is>
      </c>
    </row>
    <row r="929" ht="15" customHeight="1" s="94">
      <c r="A929" s="66" t="inlineStr">
        <is>
          <t>U06984</t>
        </is>
      </c>
      <c r="B929" s="66" t="inlineStr">
        <is>
          <t>O0149</t>
        </is>
      </c>
      <c r="C929" s="66" t="n">
        <v>2022</v>
      </c>
      <c r="D929" s="66" t="n">
        <v>9</v>
      </c>
      <c r="E929" s="66" t="n">
        <v>6</v>
      </c>
      <c r="F929" s="66" t="n">
        <v>6</v>
      </c>
      <c r="G929" s="66" t="n">
        <v>3</v>
      </c>
      <c r="H929" s="66" t="n">
        <v>4</v>
      </c>
      <c r="I929" s="66" t="n">
        <v>1</v>
      </c>
      <c r="J929" s="66" t="n">
        <v>0</v>
      </c>
      <c r="K929" s="66" t="n">
        <v>0</v>
      </c>
      <c r="L929" s="66" t="n">
        <v>0</v>
      </c>
      <c r="M929" s="66" t="n">
        <v>0</v>
      </c>
      <c r="N929" s="66" t="n">
        <v>1</v>
      </c>
      <c r="O929" s="66" t="n">
        <v>456.7</v>
      </c>
      <c r="P929" s="66" t="n">
        <v>0</v>
      </c>
      <c r="Q929" s="66" t="n">
        <v>12.9053050320001</v>
      </c>
      <c r="R929" s="66" t="n">
        <v>50.8261737980001</v>
      </c>
      <c r="S929" s="66">
        <f>IF(AND(E929&gt;=2,E929&lt;=6,OR(F929=6,F929=7,F929=8),O929&lt;=500),1,0)</f>
        <v/>
      </c>
      <c r="T929" s="178">
        <f>IF(G929=1,Sources!$F$24,IF(G929=2,Sources!$F$25,IF(G929=3,Sources!$F$26,0)))</f>
        <v/>
      </c>
      <c r="U929" s="178">
        <f>T929</f>
        <v/>
      </c>
      <c r="V929" s="66" t="inlineStr">
        <is>
          <t>S01 / S04 / S05</t>
        </is>
      </c>
    </row>
    <row r="930" ht="15" customHeight="1" s="94">
      <c r="A930" s="66" t="inlineStr">
        <is>
          <t>U06993</t>
        </is>
      </c>
      <c r="B930" s="66" t="inlineStr">
        <is>
          <t>O2213</t>
        </is>
      </c>
      <c r="C930" s="66" t="n">
        <v>2022</v>
      </c>
      <c r="D930" s="66" t="n">
        <v>12</v>
      </c>
      <c r="E930" s="66" t="n">
        <v>3</v>
      </c>
      <c r="F930" s="66" t="n">
        <v>16</v>
      </c>
      <c r="G930" s="66" t="n">
        <v>3</v>
      </c>
      <c r="H930" s="66" t="n">
        <v>3</v>
      </c>
      <c r="I930" s="66" t="n">
        <v>0</v>
      </c>
      <c r="J930" s="66" t="n">
        <v>1</v>
      </c>
      <c r="K930" s="66" t="n">
        <v>1</v>
      </c>
      <c r="L930" s="66" t="n">
        <v>0</v>
      </c>
      <c r="M930" s="66" t="n">
        <v>0</v>
      </c>
      <c r="N930" s="66" t="n">
        <v>0</v>
      </c>
      <c r="O930" s="66" t="n">
        <v>130.3</v>
      </c>
      <c r="P930" s="66" t="n">
        <v>2.8</v>
      </c>
      <c r="Q930" s="66" t="n">
        <v>12.7362641020001</v>
      </c>
      <c r="R930" s="66" t="n">
        <v>51.3726745920001</v>
      </c>
      <c r="S930" s="66">
        <f>IF(AND(E930&gt;=2,E930&lt;=6,OR(F930=6,F930=7,F930=8),O930&lt;=500),1,0)</f>
        <v/>
      </c>
      <c r="T930" s="178">
        <f>IF(G930=1,Sources!$F$24,IF(G930=2,Sources!$F$25,IF(G930=3,Sources!$F$26,0)))</f>
        <v/>
      </c>
      <c r="U930" s="178">
        <f>T930</f>
        <v/>
      </c>
      <c r="V930" s="66" t="inlineStr">
        <is>
          <t>S01 / S04 / S05</t>
        </is>
      </c>
    </row>
    <row r="931" ht="15" customHeight="1" s="94">
      <c r="A931" s="66" t="inlineStr">
        <is>
          <t>U06998</t>
        </is>
      </c>
      <c r="B931" s="66" t="inlineStr">
        <is>
          <t>O0615</t>
        </is>
      </c>
      <c r="C931" s="66" t="n">
        <v>2022</v>
      </c>
      <c r="D931" s="66" t="n">
        <v>8</v>
      </c>
      <c r="E931" s="66" t="n">
        <v>3</v>
      </c>
      <c r="F931" s="66" t="n">
        <v>7</v>
      </c>
      <c r="G931" s="66" t="n">
        <v>3</v>
      </c>
      <c r="H931" s="66" t="n">
        <v>3</v>
      </c>
      <c r="I931" s="66" t="n">
        <v>0</v>
      </c>
      <c r="J931" s="66" t="n">
        <v>0</v>
      </c>
      <c r="K931" s="66" t="n">
        <v>1</v>
      </c>
      <c r="L931" s="66" t="n">
        <v>1</v>
      </c>
      <c r="M931" s="66" t="n">
        <v>0</v>
      </c>
      <c r="N931" s="66" t="n">
        <v>0</v>
      </c>
      <c r="O931" s="66" t="n">
        <v>365.4</v>
      </c>
      <c r="P931" s="66" t="n">
        <v>6.8</v>
      </c>
      <c r="Q931" s="66" t="n">
        <v>13.746850744</v>
      </c>
      <c r="R931" s="66" t="n">
        <v>51.0637453640001</v>
      </c>
      <c r="S931" s="66">
        <f>IF(AND(E931&gt;=2,E931&lt;=6,OR(F931=6,F931=7,F931=8),O931&lt;=500),1,0)</f>
        <v/>
      </c>
      <c r="T931" s="178">
        <f>IF(G931=1,Sources!$F$24,IF(G931=2,Sources!$F$25,IF(G931=3,Sources!$F$26,0)))</f>
        <v/>
      </c>
      <c r="U931" s="178">
        <f>T931</f>
        <v/>
      </c>
      <c r="V931" s="66" t="inlineStr">
        <is>
          <t>S01 / S04 / S05</t>
        </is>
      </c>
    </row>
    <row r="932" ht="15" customHeight="1" s="94">
      <c r="A932" s="66" t="inlineStr">
        <is>
          <t>U07005</t>
        </is>
      </c>
      <c r="B932" s="66" t="inlineStr">
        <is>
          <t>O0257</t>
        </is>
      </c>
      <c r="C932" s="66" t="n">
        <v>2022</v>
      </c>
      <c r="D932" s="66" t="n">
        <v>9</v>
      </c>
      <c r="E932" s="66" t="n">
        <v>4</v>
      </c>
      <c r="F932" s="66" t="n">
        <v>15</v>
      </c>
      <c r="G932" s="66" t="n">
        <v>3</v>
      </c>
      <c r="H932" s="66" t="n">
        <v>2</v>
      </c>
      <c r="I932" s="66" t="n">
        <v>0</v>
      </c>
      <c r="J932" s="66" t="n">
        <v>1</v>
      </c>
      <c r="K932" s="66" t="n">
        <v>0</v>
      </c>
      <c r="L932" s="66" t="n">
        <v>0</v>
      </c>
      <c r="M932" s="66" t="n">
        <v>0</v>
      </c>
      <c r="N932" s="66" t="n">
        <v>1</v>
      </c>
      <c r="O932" s="66" t="n">
        <v>498</v>
      </c>
      <c r="P932" s="66" t="n">
        <v>3.6</v>
      </c>
      <c r="Q932" s="66" t="n">
        <v>12.895038738</v>
      </c>
      <c r="R932" s="66" t="n">
        <v>50.8198750330001</v>
      </c>
      <c r="S932" s="66">
        <f>IF(AND(E932&gt;=2,E932&lt;=6,OR(F932=6,F932=7,F932=8),O932&lt;=500),1,0)</f>
        <v/>
      </c>
      <c r="T932" s="178">
        <f>IF(G932=1,Sources!$F$24,IF(G932=2,Sources!$F$25,IF(G932=3,Sources!$F$26,0)))</f>
        <v/>
      </c>
      <c r="U932" s="178">
        <f>T932</f>
        <v/>
      </c>
      <c r="V932" s="66" t="inlineStr">
        <is>
          <t>S01 / S04 / S05</t>
        </is>
      </c>
    </row>
    <row r="933" ht="15" customHeight="1" s="94">
      <c r="A933" s="66" t="inlineStr">
        <is>
          <t>U07012</t>
        </is>
      </c>
      <c r="B933" s="66" t="inlineStr">
        <is>
          <t>O2241</t>
        </is>
      </c>
      <c r="C933" s="66" t="n">
        <v>2022</v>
      </c>
      <c r="D933" s="66" t="n">
        <v>12</v>
      </c>
      <c r="E933" s="66" t="n">
        <v>6</v>
      </c>
      <c r="F933" s="66" t="n">
        <v>9</v>
      </c>
      <c r="G933" s="66" t="n">
        <v>3</v>
      </c>
      <c r="H933" s="66" t="n">
        <v>3</v>
      </c>
      <c r="I933" s="66" t="n">
        <v>0</v>
      </c>
      <c r="J933" s="66" t="n">
        <v>0</v>
      </c>
      <c r="K933" s="66" t="n">
        <v>1</v>
      </c>
      <c r="L933" s="66" t="n">
        <v>0</v>
      </c>
      <c r="M933" s="66" t="n">
        <v>0</v>
      </c>
      <c r="N933" s="66" t="n">
        <v>1</v>
      </c>
      <c r="O933" s="66" t="n">
        <v>134.5</v>
      </c>
      <c r="P933" s="66" t="n">
        <v>1.5</v>
      </c>
      <c r="Q933" s="66" t="n">
        <v>14.809762361</v>
      </c>
      <c r="R933" s="66" t="n">
        <v>50.8930841860001</v>
      </c>
      <c r="S933" s="66">
        <f>IF(AND(E933&gt;=2,E933&lt;=6,OR(F933=6,F933=7,F933=8),O933&lt;=500),1,0)</f>
        <v/>
      </c>
      <c r="T933" s="178">
        <f>IF(G933=1,Sources!$F$24,IF(G933=2,Sources!$F$25,IF(G933=3,Sources!$F$26,0)))</f>
        <v/>
      </c>
      <c r="U933" s="178">
        <f>T933</f>
        <v/>
      </c>
      <c r="V933" s="66" t="inlineStr">
        <is>
          <t>S01 / S04 / S05</t>
        </is>
      </c>
    </row>
    <row r="934" ht="15" customHeight="1" s="94">
      <c r="A934" s="66" t="inlineStr">
        <is>
          <t>U07018</t>
        </is>
      </c>
      <c r="B934" s="66" t="inlineStr">
        <is>
          <t>O1467</t>
        </is>
      </c>
      <c r="C934" s="66" t="n">
        <v>2022</v>
      </c>
      <c r="D934" s="66" t="n">
        <v>9</v>
      </c>
      <c r="E934" s="66" t="n">
        <v>6</v>
      </c>
      <c r="F934" s="66" t="n">
        <v>12</v>
      </c>
      <c r="G934" s="66" t="n">
        <v>3</v>
      </c>
      <c r="H934" s="66" t="n">
        <v>2</v>
      </c>
      <c r="I934" s="66" t="n">
        <v>0</v>
      </c>
      <c r="J934" s="66" t="n">
        <v>1</v>
      </c>
      <c r="K934" s="66" t="n">
        <v>1</v>
      </c>
      <c r="L934" s="66" t="n">
        <v>0</v>
      </c>
      <c r="M934" s="66" t="n">
        <v>0</v>
      </c>
      <c r="N934" s="66" t="n">
        <v>0</v>
      </c>
      <c r="O934" s="66" t="n">
        <v>285.9</v>
      </c>
      <c r="P934" s="66" t="n">
        <v>9.199999999999999</v>
      </c>
      <c r="Q934" s="66" t="n">
        <v>12.3919733230001</v>
      </c>
      <c r="R934" s="66" t="n">
        <v>51.34638676</v>
      </c>
      <c r="S934" s="66">
        <f>IF(AND(E934&gt;=2,E934&lt;=6,OR(F934=6,F934=7,F934=8),O934&lt;=500),1,0)</f>
        <v/>
      </c>
      <c r="T934" s="178">
        <f>IF(G934=1,Sources!$F$24,IF(G934=2,Sources!$F$25,IF(G934=3,Sources!$F$26,0)))</f>
        <v/>
      </c>
      <c r="U934" s="178">
        <f>T934</f>
        <v/>
      </c>
      <c r="V934" s="66" t="inlineStr">
        <is>
          <t>S01 / S04 / S05</t>
        </is>
      </c>
    </row>
    <row r="935" ht="15" customHeight="1" s="94">
      <c r="A935" s="66" t="inlineStr">
        <is>
          <t>U07027</t>
        </is>
      </c>
      <c r="B935" s="66" t="inlineStr">
        <is>
          <t>O1569</t>
        </is>
      </c>
      <c r="C935" s="66" t="n">
        <v>2022</v>
      </c>
      <c r="D935" s="66" t="n">
        <v>8</v>
      </c>
      <c r="E935" s="66" t="n">
        <v>7</v>
      </c>
      <c r="F935" s="66" t="n">
        <v>11</v>
      </c>
      <c r="G935" s="66" t="n">
        <v>3</v>
      </c>
      <c r="H935" s="66" t="n">
        <v>3</v>
      </c>
      <c r="I935" s="66" t="n">
        <v>0</v>
      </c>
      <c r="J935" s="66" t="n">
        <v>0</v>
      </c>
      <c r="K935" s="66" t="n">
        <v>1</v>
      </c>
      <c r="L935" s="66" t="n">
        <v>0</v>
      </c>
      <c r="M935" s="66" t="n">
        <v>0</v>
      </c>
      <c r="N935" s="66" t="n">
        <v>0</v>
      </c>
      <c r="O935" s="66" t="n">
        <v>170.7</v>
      </c>
      <c r="P935" s="66" t="n">
        <v>0</v>
      </c>
      <c r="Q935" s="66" t="n">
        <v>12.3650661350001</v>
      </c>
      <c r="R935" s="66" t="n">
        <v>51.376148228</v>
      </c>
      <c r="S935" s="66">
        <f>IF(AND(E935&gt;=2,E935&lt;=6,OR(F935=6,F935=7,F935=8),O935&lt;=500),1,0)</f>
        <v/>
      </c>
      <c r="T935" s="178">
        <f>IF(G935=1,Sources!$F$24,IF(G935=2,Sources!$F$25,IF(G935=3,Sources!$F$26,0)))</f>
        <v/>
      </c>
      <c r="U935" s="178">
        <f>T935</f>
        <v/>
      </c>
      <c r="V935" s="66" t="inlineStr">
        <is>
          <t>S01 / S04 / S05</t>
        </is>
      </c>
    </row>
    <row r="936" ht="15" customHeight="1" s="94">
      <c r="A936" s="66" t="inlineStr">
        <is>
          <t>U07029</t>
        </is>
      </c>
      <c r="B936" s="66" t="inlineStr">
        <is>
          <t>O2267</t>
        </is>
      </c>
      <c r="C936" s="66" t="n">
        <v>2022</v>
      </c>
      <c r="D936" s="66" t="n">
        <v>9</v>
      </c>
      <c r="E936" s="66" t="n">
        <v>3</v>
      </c>
      <c r="F936" s="66" t="n">
        <v>6</v>
      </c>
      <c r="G936" s="66" t="n">
        <v>3</v>
      </c>
      <c r="H936" s="66" t="n">
        <v>2</v>
      </c>
      <c r="I936" s="66" t="n">
        <v>0</v>
      </c>
      <c r="J936" s="66" t="n">
        <v>1</v>
      </c>
      <c r="K936" s="66" t="n">
        <v>1</v>
      </c>
      <c r="L936" s="66" t="n">
        <v>0</v>
      </c>
      <c r="M936" s="66" t="n">
        <v>0</v>
      </c>
      <c r="N936" s="66" t="n">
        <v>0</v>
      </c>
      <c r="O936" s="66" t="n">
        <v>180.6</v>
      </c>
      <c r="P936" s="66" t="n">
        <v>0</v>
      </c>
      <c r="Q936" s="66" t="n">
        <v>12.4902338520001</v>
      </c>
      <c r="R936" s="66" t="n">
        <v>50.7362922070001</v>
      </c>
      <c r="S936" s="66">
        <f>IF(AND(E936&gt;=2,E936&lt;=6,OR(F936=6,F936=7,F936=8),O936&lt;=500),1,0)</f>
        <v/>
      </c>
      <c r="T936" s="178">
        <f>IF(G936=1,Sources!$F$24,IF(G936=2,Sources!$F$25,IF(G936=3,Sources!$F$26,0)))</f>
        <v/>
      </c>
      <c r="U936" s="178">
        <f>T936</f>
        <v/>
      </c>
      <c r="V936" s="66" t="inlineStr">
        <is>
          <t>S01 / S04 / S05</t>
        </is>
      </c>
    </row>
    <row r="937" ht="15" customHeight="1" s="94">
      <c r="A937" s="66" t="inlineStr">
        <is>
          <t>U07040</t>
        </is>
      </c>
      <c r="B937" s="66" t="inlineStr">
        <is>
          <t>O1642</t>
        </is>
      </c>
      <c r="C937" s="66" t="n">
        <v>2022</v>
      </c>
      <c r="D937" s="66" t="n">
        <v>9</v>
      </c>
      <c r="E937" s="66" t="n">
        <v>2</v>
      </c>
      <c r="F937" s="66" t="n">
        <v>14</v>
      </c>
      <c r="G937" s="66" t="n">
        <v>3</v>
      </c>
      <c r="H937" s="66" t="n">
        <v>2</v>
      </c>
      <c r="I937" s="66" t="n">
        <v>0</v>
      </c>
      <c r="J937" s="66" t="n">
        <v>1</v>
      </c>
      <c r="K937" s="66" t="n">
        <v>1</v>
      </c>
      <c r="L937" s="66" t="n">
        <v>0</v>
      </c>
      <c r="M937" s="66" t="n">
        <v>0</v>
      </c>
      <c r="N937" s="66" t="n">
        <v>0</v>
      </c>
      <c r="O937" s="66" t="n">
        <v>399.3</v>
      </c>
      <c r="P937" s="66" t="n">
        <v>1.3</v>
      </c>
      <c r="Q937" s="66" t="n">
        <v>12.3237815480001</v>
      </c>
      <c r="R937" s="66" t="n">
        <v>51.3794326290001</v>
      </c>
      <c r="S937" s="66">
        <f>IF(AND(E937&gt;=2,E937&lt;=6,OR(F937=6,F937=7,F937=8),O937&lt;=500),1,0)</f>
        <v/>
      </c>
      <c r="T937" s="178">
        <f>IF(G937=1,Sources!$F$24,IF(G937=2,Sources!$F$25,IF(G937=3,Sources!$F$26,0)))</f>
        <v/>
      </c>
      <c r="U937" s="178">
        <f>T937</f>
        <v/>
      </c>
      <c r="V937" s="66" t="inlineStr">
        <is>
          <t>S01 / S04 / S05</t>
        </is>
      </c>
    </row>
    <row r="938" ht="15" customHeight="1" s="94">
      <c r="A938" s="66" t="inlineStr">
        <is>
          <t>U07047</t>
        </is>
      </c>
      <c r="B938" s="66" t="inlineStr">
        <is>
          <t>O0952</t>
        </is>
      </c>
      <c r="C938" s="66" t="n">
        <v>2022</v>
      </c>
      <c r="D938" s="66" t="n">
        <v>11</v>
      </c>
      <c r="E938" s="66" t="n">
        <v>4</v>
      </c>
      <c r="F938" s="66" t="n">
        <v>17</v>
      </c>
      <c r="G938" s="66" t="n">
        <v>3</v>
      </c>
      <c r="H938" s="66" t="n">
        <v>2</v>
      </c>
      <c r="I938" s="66" t="n">
        <v>0</v>
      </c>
      <c r="J938" s="66" t="n">
        <v>0</v>
      </c>
      <c r="K938" s="66" t="n">
        <v>1</v>
      </c>
      <c r="L938" s="66" t="n">
        <v>0</v>
      </c>
      <c r="M938" s="66" t="n">
        <v>0</v>
      </c>
      <c r="N938" s="66" t="n">
        <v>0</v>
      </c>
      <c r="O938" s="66" t="n">
        <v>117.9</v>
      </c>
      <c r="P938" s="66" t="n">
        <v>13.5</v>
      </c>
      <c r="Q938" s="66" t="n">
        <v>13.727388197</v>
      </c>
      <c r="R938" s="66" t="n">
        <v>51.058006897</v>
      </c>
      <c r="S938" s="66">
        <f>IF(AND(E938&gt;=2,E938&lt;=6,OR(F938=6,F938=7,F938=8),O938&lt;=500),1,0)</f>
        <v/>
      </c>
      <c r="T938" s="178">
        <f>IF(G938=1,Sources!$F$24,IF(G938=2,Sources!$F$25,IF(G938=3,Sources!$F$26,0)))</f>
        <v/>
      </c>
      <c r="U938" s="178">
        <f>T938</f>
        <v/>
      </c>
      <c r="V938" s="66" t="inlineStr">
        <is>
          <t>S01 / S04 / S05</t>
        </is>
      </c>
    </row>
    <row r="939" ht="15" customHeight="1" s="94">
      <c r="A939" s="66" t="inlineStr">
        <is>
          <t>U07067</t>
        </is>
      </c>
      <c r="B939" s="66" t="inlineStr">
        <is>
          <t>O0549</t>
        </is>
      </c>
      <c r="C939" s="66" t="n">
        <v>2022</v>
      </c>
      <c r="D939" s="66" t="n">
        <v>9</v>
      </c>
      <c r="E939" s="66" t="n">
        <v>6</v>
      </c>
      <c r="F939" s="66" t="n">
        <v>16</v>
      </c>
      <c r="G939" s="66" t="n">
        <v>3</v>
      </c>
      <c r="H939" s="66" t="n">
        <v>3</v>
      </c>
      <c r="I939" s="66" t="n">
        <v>0</v>
      </c>
      <c r="J939" s="66" t="n">
        <v>1</v>
      </c>
      <c r="K939" s="66" t="n">
        <v>1</v>
      </c>
      <c r="L939" s="66" t="n">
        <v>0</v>
      </c>
      <c r="M939" s="66" t="n">
        <v>0</v>
      </c>
      <c r="N939" s="66" t="n">
        <v>0</v>
      </c>
      <c r="O939" s="66" t="n">
        <v>324</v>
      </c>
      <c r="P939" s="66" t="n">
        <v>8.800000000000001</v>
      </c>
      <c r="Q939" s="66" t="n">
        <v>13.72477508</v>
      </c>
      <c r="R939" s="66" t="n">
        <v>51.0732338080001</v>
      </c>
      <c r="S939" s="66">
        <f>IF(AND(E939&gt;=2,E939&lt;=6,OR(F939=6,F939=7,F939=8),O939&lt;=500),1,0)</f>
        <v/>
      </c>
      <c r="T939" s="178">
        <f>IF(G939=1,Sources!$F$24,IF(G939=2,Sources!$F$25,IF(G939=3,Sources!$F$26,0)))</f>
        <v/>
      </c>
      <c r="U939" s="178">
        <f>T939</f>
        <v/>
      </c>
      <c r="V939" s="66" t="inlineStr">
        <is>
          <t>S01 / S04 / S05</t>
        </is>
      </c>
    </row>
    <row r="940" ht="15" customHeight="1" s="94">
      <c r="A940" s="66" t="inlineStr">
        <is>
          <t>U07081</t>
        </is>
      </c>
      <c r="B940" s="66" t="inlineStr">
        <is>
          <t>O0949</t>
        </is>
      </c>
      <c r="C940" s="66" t="n">
        <v>2022</v>
      </c>
      <c r="D940" s="66" t="n">
        <v>12</v>
      </c>
      <c r="E940" s="66" t="n">
        <v>6</v>
      </c>
      <c r="F940" s="66" t="n">
        <v>11</v>
      </c>
      <c r="G940" s="66" t="n">
        <v>3</v>
      </c>
      <c r="H940" s="66" t="n">
        <v>3</v>
      </c>
      <c r="I940" s="66" t="n">
        <v>1</v>
      </c>
      <c r="J940" s="66" t="n">
        <v>1</v>
      </c>
      <c r="K940" s="66" t="n">
        <v>0</v>
      </c>
      <c r="L940" s="66" t="n">
        <v>0</v>
      </c>
      <c r="M940" s="66" t="n">
        <v>0</v>
      </c>
      <c r="N940" s="66" t="n">
        <v>0</v>
      </c>
      <c r="O940" s="66" t="n">
        <v>209.4</v>
      </c>
      <c r="P940" s="66" t="n">
        <v>0.8</v>
      </c>
      <c r="Q940" s="66" t="n">
        <v>13.7260494760001</v>
      </c>
      <c r="R940" s="66" t="n">
        <v>51.0570329390001</v>
      </c>
      <c r="S940" s="66">
        <f>IF(AND(E940&gt;=2,E940&lt;=6,OR(F940=6,F940=7,F940=8),O940&lt;=500),1,0)</f>
        <v/>
      </c>
      <c r="T940" s="178">
        <f>IF(G940=1,Sources!$F$24,IF(G940=2,Sources!$F$25,IF(G940=3,Sources!$F$26,0)))</f>
        <v/>
      </c>
      <c r="U940" s="178">
        <f>T940</f>
        <v/>
      </c>
      <c r="V940" s="66" t="inlineStr">
        <is>
          <t>S01 / S04 / S05</t>
        </is>
      </c>
    </row>
    <row r="941" ht="15" customHeight="1" s="94">
      <c r="A941" s="66" t="inlineStr">
        <is>
          <t>U07095</t>
        </is>
      </c>
      <c r="B941" s="66" t="inlineStr">
        <is>
          <t>O1163</t>
        </is>
      </c>
      <c r="C941" s="66" t="n">
        <v>2022</v>
      </c>
      <c r="D941" s="66" t="n">
        <v>11</v>
      </c>
      <c r="E941" s="66" t="n">
        <v>5</v>
      </c>
      <c r="F941" s="66" t="n">
        <v>9</v>
      </c>
      <c r="G941" s="66" t="n">
        <v>2</v>
      </c>
      <c r="H941" s="66" t="n">
        <v>1</v>
      </c>
      <c r="I941" s="66" t="n">
        <v>0</v>
      </c>
      <c r="J941" s="66" t="n">
        <v>1</v>
      </c>
      <c r="K941" s="66" t="n">
        <v>0</v>
      </c>
      <c r="L941" s="66" t="n">
        <v>0</v>
      </c>
      <c r="M941" s="66" t="n">
        <v>0</v>
      </c>
      <c r="N941" s="66" t="n">
        <v>0</v>
      </c>
      <c r="O941" s="66" t="n">
        <v>242.9</v>
      </c>
      <c r="P941" s="66" t="n">
        <v>2.3</v>
      </c>
      <c r="Q941" s="66" t="n">
        <v>14.9740861380001</v>
      </c>
      <c r="R941" s="66" t="n">
        <v>51.16142496</v>
      </c>
      <c r="S941" s="66">
        <f>IF(AND(E941&gt;=2,E941&lt;=6,OR(F941=6,F941=7,F941=8),O941&lt;=500),1,0)</f>
        <v/>
      </c>
      <c r="T941" s="178">
        <f>IF(G941=1,Sources!$F$24,IF(G941=2,Sources!$F$25,IF(G941=3,Sources!$F$26,0)))</f>
        <v/>
      </c>
      <c r="U941" s="178">
        <f>T941</f>
        <v/>
      </c>
      <c r="V941" s="66" t="inlineStr">
        <is>
          <t>S01 / S04 / S05</t>
        </is>
      </c>
    </row>
    <row r="942" ht="15" customHeight="1" s="94">
      <c r="A942" s="66" t="inlineStr">
        <is>
          <t>U07097</t>
        </is>
      </c>
      <c r="B942" s="66" t="inlineStr">
        <is>
          <t>O0224</t>
        </is>
      </c>
      <c r="C942" s="66" t="n">
        <v>2022</v>
      </c>
      <c r="D942" s="66" t="n">
        <v>12</v>
      </c>
      <c r="E942" s="66" t="n">
        <v>5</v>
      </c>
      <c r="F942" s="66" t="n">
        <v>12</v>
      </c>
      <c r="G942" s="66" t="n">
        <v>3</v>
      </c>
      <c r="H942" s="66" t="n">
        <v>6</v>
      </c>
      <c r="I942" s="66" t="n">
        <v>0</v>
      </c>
      <c r="J942" s="66" t="n">
        <v>0</v>
      </c>
      <c r="K942" s="66" t="n">
        <v>1</v>
      </c>
      <c r="L942" s="66" t="n">
        <v>0</v>
      </c>
      <c r="M942" s="66" t="n">
        <v>0</v>
      </c>
      <c r="N942" s="66" t="n">
        <v>0</v>
      </c>
      <c r="O942" s="66" t="n">
        <v>240</v>
      </c>
      <c r="P942" s="66" t="n">
        <v>1.2</v>
      </c>
      <c r="Q942" s="66" t="n">
        <v>12.9062977300001</v>
      </c>
      <c r="R942" s="66" t="n">
        <v>50.841868672</v>
      </c>
      <c r="S942" s="66">
        <f>IF(AND(E942&gt;=2,E942&lt;=6,OR(F942=6,F942=7,F942=8),O942&lt;=500),1,0)</f>
        <v/>
      </c>
      <c r="T942" s="178">
        <f>IF(G942=1,Sources!$F$24,IF(G942=2,Sources!$F$25,IF(G942=3,Sources!$F$26,0)))</f>
        <v/>
      </c>
      <c r="U942" s="178">
        <f>T942</f>
        <v/>
      </c>
      <c r="V942" s="66" t="inlineStr">
        <is>
          <t>S01 / S04 / S05</t>
        </is>
      </c>
    </row>
    <row r="943" ht="15" customHeight="1" s="94">
      <c r="A943" s="66" t="inlineStr">
        <is>
          <t>U07099</t>
        </is>
      </c>
      <c r="B943" s="66" t="inlineStr">
        <is>
          <t>O0945</t>
        </is>
      </c>
      <c r="C943" s="66" t="n">
        <v>2022</v>
      </c>
      <c r="D943" s="66" t="n">
        <v>7</v>
      </c>
      <c r="E943" s="66" t="n">
        <v>1</v>
      </c>
      <c r="F943" s="66" t="n">
        <v>1</v>
      </c>
      <c r="G943" s="66" t="n">
        <v>3</v>
      </c>
      <c r="H943" s="66" t="n">
        <v>1</v>
      </c>
      <c r="I943" s="66" t="n">
        <v>0</v>
      </c>
      <c r="J943" s="66" t="n">
        <v>1</v>
      </c>
      <c r="K943" s="66" t="n">
        <v>0</v>
      </c>
      <c r="L943" s="66" t="n">
        <v>0</v>
      </c>
      <c r="M943" s="66" t="n">
        <v>0</v>
      </c>
      <c r="N943" s="66" t="n">
        <v>0</v>
      </c>
      <c r="O943" s="66" t="n">
        <v>305.8</v>
      </c>
      <c r="P943" s="66" t="n">
        <v>10.3</v>
      </c>
      <c r="Q943" s="66" t="n">
        <v>13.7506957730001</v>
      </c>
      <c r="R943" s="66" t="n">
        <v>51.0713818410001</v>
      </c>
      <c r="S943" s="66">
        <f>IF(AND(E943&gt;=2,E943&lt;=6,OR(F943=6,F943=7,F943=8),O943&lt;=500),1,0)</f>
        <v/>
      </c>
      <c r="T943" s="178">
        <f>IF(G943=1,Sources!$F$24,IF(G943=2,Sources!$F$25,IF(G943=3,Sources!$F$26,0)))</f>
        <v/>
      </c>
      <c r="U943" s="178">
        <f>T943</f>
        <v/>
      </c>
      <c r="V943" s="66" t="inlineStr">
        <is>
          <t>S01 / S04 / S05</t>
        </is>
      </c>
    </row>
    <row r="944" ht="15" customHeight="1" s="94">
      <c r="A944" s="66" t="inlineStr">
        <is>
          <t>U07100</t>
        </is>
      </c>
      <c r="B944" s="66" t="inlineStr">
        <is>
          <t>O0952</t>
        </is>
      </c>
      <c r="C944" s="66" t="n">
        <v>2022</v>
      </c>
      <c r="D944" s="66" t="n">
        <v>7</v>
      </c>
      <c r="E944" s="66" t="n">
        <v>4</v>
      </c>
      <c r="F944" s="66" t="n">
        <v>7</v>
      </c>
      <c r="G944" s="66" t="n">
        <v>3</v>
      </c>
      <c r="H944" s="66" t="n">
        <v>3</v>
      </c>
      <c r="I944" s="66" t="n">
        <v>0</v>
      </c>
      <c r="J944" s="66" t="n">
        <v>1</v>
      </c>
      <c r="K944" s="66" t="n">
        <v>1</v>
      </c>
      <c r="L944" s="66" t="n">
        <v>0</v>
      </c>
      <c r="M944" s="66" t="n">
        <v>0</v>
      </c>
      <c r="N944" s="66" t="n">
        <v>0</v>
      </c>
      <c r="O944" s="66" t="n">
        <v>108.5</v>
      </c>
      <c r="P944" s="66" t="n">
        <v>0</v>
      </c>
      <c r="Q944" s="66" t="n">
        <v>13.7272015720001</v>
      </c>
      <c r="R944" s="66" t="n">
        <v>51.058036176</v>
      </c>
      <c r="S944" s="66">
        <f>IF(AND(E944&gt;=2,E944&lt;=6,OR(F944=6,F944=7,F944=8),O944&lt;=500),1,0)</f>
        <v/>
      </c>
      <c r="T944" s="178">
        <f>IF(G944=1,Sources!$F$24,IF(G944=2,Sources!$F$25,IF(G944=3,Sources!$F$26,0)))</f>
        <v/>
      </c>
      <c r="U944" s="178">
        <f>T944</f>
        <v/>
      </c>
      <c r="V944" s="66" t="inlineStr">
        <is>
          <t>S01 / S04 / S05</t>
        </is>
      </c>
    </row>
    <row r="945" ht="15" customHeight="1" s="94">
      <c r="A945" s="66" t="inlineStr">
        <is>
          <t>U07102</t>
        </is>
      </c>
      <c r="B945" s="66" t="inlineStr">
        <is>
          <t>O1448</t>
        </is>
      </c>
      <c r="C945" s="66" t="n">
        <v>2022</v>
      </c>
      <c r="D945" s="66" t="n">
        <v>11</v>
      </c>
      <c r="E945" s="66" t="n">
        <v>3</v>
      </c>
      <c r="F945" s="66" t="n">
        <v>16</v>
      </c>
      <c r="G945" s="66" t="n">
        <v>3</v>
      </c>
      <c r="H945" s="66" t="n">
        <v>3</v>
      </c>
      <c r="I945" s="66" t="n">
        <v>0</v>
      </c>
      <c r="J945" s="66" t="n">
        <v>0</v>
      </c>
      <c r="K945" s="66" t="n">
        <v>1</v>
      </c>
      <c r="L945" s="66" t="n">
        <v>0</v>
      </c>
      <c r="M945" s="66" t="n">
        <v>0</v>
      </c>
      <c r="N945" s="66" t="n">
        <v>0</v>
      </c>
      <c r="O945" s="66" t="n">
        <v>326.4</v>
      </c>
      <c r="P945" s="66" t="n">
        <v>5.5</v>
      </c>
      <c r="Q945" s="66" t="n">
        <v>12.377054081</v>
      </c>
      <c r="R945" s="66" t="n">
        <v>51.344509843</v>
      </c>
      <c r="S945" s="66">
        <f>IF(AND(E945&gt;=2,E945&lt;=6,OR(F945=6,F945=7,F945=8),O945&lt;=500),1,0)</f>
        <v/>
      </c>
      <c r="T945" s="178">
        <f>IF(G945=1,Sources!$F$24,IF(G945=2,Sources!$F$25,IF(G945=3,Sources!$F$26,0)))</f>
        <v/>
      </c>
      <c r="U945" s="178">
        <f>T945</f>
        <v/>
      </c>
      <c r="V945" s="66" t="inlineStr">
        <is>
          <t>S01 / S04 / S05</t>
        </is>
      </c>
    </row>
    <row r="946" ht="15" customHeight="1" s="94">
      <c r="A946" s="66" t="inlineStr">
        <is>
          <t>U07109</t>
        </is>
      </c>
      <c r="B946" s="66" t="inlineStr">
        <is>
          <t>O1534</t>
        </is>
      </c>
      <c r="C946" s="66" t="n">
        <v>2022</v>
      </c>
      <c r="D946" s="66" t="n">
        <v>9</v>
      </c>
      <c r="E946" s="66" t="n">
        <v>3</v>
      </c>
      <c r="F946" s="66" t="n">
        <v>8</v>
      </c>
      <c r="G946" s="66" t="n">
        <v>3</v>
      </c>
      <c r="H946" s="66" t="n">
        <v>6</v>
      </c>
      <c r="I946" s="66" t="n">
        <v>0</v>
      </c>
      <c r="J946" s="66" t="n">
        <v>1</v>
      </c>
      <c r="K946" s="66" t="n">
        <v>0</v>
      </c>
      <c r="L946" s="66" t="n">
        <v>0</v>
      </c>
      <c r="M946" s="66" t="n">
        <v>0</v>
      </c>
      <c r="N946" s="66" t="n">
        <v>0</v>
      </c>
      <c r="O946" s="66" t="n">
        <v>404.5</v>
      </c>
      <c r="P946" s="66" t="n">
        <v>4.9</v>
      </c>
      <c r="Q946" s="66" t="n">
        <v>12.4221677640001</v>
      </c>
      <c r="R946" s="66" t="n">
        <v>51.3516598210001</v>
      </c>
      <c r="S946" s="66">
        <f>IF(AND(E946&gt;=2,E946&lt;=6,OR(F946=6,F946=7,F946=8),O946&lt;=500),1,0)</f>
        <v/>
      </c>
      <c r="T946" s="178">
        <f>IF(G946=1,Sources!$F$24,IF(G946=2,Sources!$F$25,IF(G946=3,Sources!$F$26,0)))</f>
        <v/>
      </c>
      <c r="U946" s="178">
        <f>T946</f>
        <v/>
      </c>
      <c r="V946" s="66" t="inlineStr">
        <is>
          <t>S01 / S04 / S05</t>
        </is>
      </c>
    </row>
    <row r="947" ht="15" customHeight="1" s="94">
      <c r="A947" s="66" t="inlineStr">
        <is>
          <t>U07124</t>
        </is>
      </c>
      <c r="B947" s="66" t="inlineStr">
        <is>
          <t>O0199</t>
        </is>
      </c>
      <c r="C947" s="66" t="n">
        <v>2022</v>
      </c>
      <c r="D947" s="66" t="n">
        <v>11</v>
      </c>
      <c r="E947" s="66" t="n">
        <v>4</v>
      </c>
      <c r="F947" s="66" t="n">
        <v>12</v>
      </c>
      <c r="G947" s="66" t="n">
        <v>3</v>
      </c>
      <c r="H947" s="66" t="n">
        <v>6</v>
      </c>
      <c r="I947" s="66" t="n">
        <v>0</v>
      </c>
      <c r="J947" s="66" t="n">
        <v>0</v>
      </c>
      <c r="K947" s="66" t="n">
        <v>1</v>
      </c>
      <c r="L947" s="66" t="n">
        <v>0</v>
      </c>
      <c r="M947" s="66" t="n">
        <v>0</v>
      </c>
      <c r="N947" s="66" t="n">
        <v>0</v>
      </c>
      <c r="O947" s="66" t="n">
        <v>52</v>
      </c>
      <c r="P947" s="66" t="n">
        <v>8.1</v>
      </c>
      <c r="Q947" s="66" t="n">
        <v>12.9080886880001</v>
      </c>
      <c r="R947" s="66" t="n">
        <v>50.8329852210001</v>
      </c>
      <c r="S947" s="66">
        <f>IF(AND(E947&gt;=2,E947&lt;=6,OR(F947=6,F947=7,F947=8),O947&lt;=500),1,0)</f>
        <v/>
      </c>
      <c r="T947" s="178">
        <f>IF(G947=1,Sources!$F$24,IF(G947=2,Sources!$F$25,IF(G947=3,Sources!$F$26,0)))</f>
        <v/>
      </c>
      <c r="U947" s="178">
        <f>T947</f>
        <v/>
      </c>
      <c r="V947" s="66" t="inlineStr">
        <is>
          <t>S01 / S04 / S05</t>
        </is>
      </c>
    </row>
    <row r="948" ht="15" customHeight="1" s="94">
      <c r="A948" s="66" t="inlineStr">
        <is>
          <t>U07125</t>
        </is>
      </c>
      <c r="B948" s="66" t="inlineStr">
        <is>
          <t>O0770</t>
        </is>
      </c>
      <c r="C948" s="66" t="n">
        <v>2022</v>
      </c>
      <c r="D948" s="66" t="n">
        <v>12</v>
      </c>
      <c r="E948" s="66" t="n">
        <v>3</v>
      </c>
      <c r="F948" s="66" t="n">
        <v>19</v>
      </c>
      <c r="G948" s="66" t="n">
        <v>3</v>
      </c>
      <c r="H948" s="66" t="n">
        <v>3</v>
      </c>
      <c r="I948" s="66" t="n">
        <v>0</v>
      </c>
      <c r="J948" s="66" t="n">
        <v>0</v>
      </c>
      <c r="K948" s="66" t="n">
        <v>1</v>
      </c>
      <c r="L948" s="66" t="n">
        <v>0</v>
      </c>
      <c r="M948" s="66" t="n">
        <v>0</v>
      </c>
      <c r="N948" s="66" t="n">
        <v>0</v>
      </c>
      <c r="O948" s="66" t="n">
        <v>209.8</v>
      </c>
      <c r="P948" s="66" t="n">
        <v>3.3</v>
      </c>
      <c r="Q948" s="66" t="n">
        <v>13.737539745</v>
      </c>
      <c r="R948" s="66" t="n">
        <v>51.0872420790001</v>
      </c>
      <c r="S948" s="66">
        <f>IF(AND(E948&gt;=2,E948&lt;=6,OR(F948=6,F948=7,F948=8),O948&lt;=500),1,0)</f>
        <v/>
      </c>
      <c r="T948" s="178">
        <f>IF(G948=1,Sources!$F$24,IF(G948=2,Sources!$F$25,IF(G948=3,Sources!$F$26,0)))</f>
        <v/>
      </c>
      <c r="U948" s="178">
        <f>T948</f>
        <v/>
      </c>
      <c r="V948" s="66" t="inlineStr">
        <is>
          <t>S01 / S04 / S05</t>
        </is>
      </c>
    </row>
    <row r="949" ht="15" customHeight="1" s="94">
      <c r="A949" s="66" t="inlineStr">
        <is>
          <t>U07132</t>
        </is>
      </c>
      <c r="B949" s="66" t="inlineStr">
        <is>
          <t>O0770</t>
        </is>
      </c>
      <c r="C949" s="66" t="n">
        <v>2022</v>
      </c>
      <c r="D949" s="66" t="n">
        <v>7</v>
      </c>
      <c r="E949" s="66" t="n">
        <v>6</v>
      </c>
      <c r="F949" s="66" t="n">
        <v>20</v>
      </c>
      <c r="G949" s="66" t="n">
        <v>3</v>
      </c>
      <c r="H949" s="66" t="n">
        <v>3</v>
      </c>
      <c r="I949" s="66" t="n">
        <v>0</v>
      </c>
      <c r="J949" s="66" t="n">
        <v>1</v>
      </c>
      <c r="K949" s="66" t="n">
        <v>1</v>
      </c>
      <c r="L949" s="66" t="n">
        <v>0</v>
      </c>
      <c r="M949" s="66" t="n">
        <v>0</v>
      </c>
      <c r="N949" s="66" t="n">
        <v>0</v>
      </c>
      <c r="O949" s="66" t="n">
        <v>208.9</v>
      </c>
      <c r="P949" s="66" t="n">
        <v>4.6</v>
      </c>
      <c r="Q949" s="66" t="n">
        <v>13.737545649</v>
      </c>
      <c r="R949" s="66" t="n">
        <v>51.0872563830001</v>
      </c>
      <c r="S949" s="66">
        <f>IF(AND(E949&gt;=2,E949&lt;=6,OR(F949=6,F949=7,F949=8),O949&lt;=500),1,0)</f>
        <v/>
      </c>
      <c r="T949" s="178">
        <f>IF(G949=1,Sources!$F$24,IF(G949=2,Sources!$F$25,IF(G949=3,Sources!$F$26,0)))</f>
        <v/>
      </c>
      <c r="U949" s="178">
        <f>T949</f>
        <v/>
      </c>
      <c r="V949" s="66" t="inlineStr">
        <is>
          <t>S01 / S04 / S05</t>
        </is>
      </c>
    </row>
    <row r="950" ht="15" customHeight="1" s="94">
      <c r="A950" s="66" t="inlineStr">
        <is>
          <t>U07134</t>
        </is>
      </c>
      <c r="B950" s="66" t="inlineStr">
        <is>
          <t>O0153</t>
        </is>
      </c>
      <c r="C950" s="66" t="n">
        <v>2022</v>
      </c>
      <c r="D950" s="66" t="n">
        <v>10</v>
      </c>
      <c r="E950" s="66" t="n">
        <v>4</v>
      </c>
      <c r="F950" s="66" t="n">
        <v>17</v>
      </c>
      <c r="G950" s="66" t="n">
        <v>3</v>
      </c>
      <c r="H950" s="66" t="n">
        <v>3</v>
      </c>
      <c r="I950" s="66" t="n">
        <v>0</v>
      </c>
      <c r="J950" s="66" t="n">
        <v>1</v>
      </c>
      <c r="K950" s="66" t="n">
        <v>1</v>
      </c>
      <c r="L950" s="66" t="n">
        <v>0</v>
      </c>
      <c r="M950" s="66" t="n">
        <v>0</v>
      </c>
      <c r="N950" s="66" t="n">
        <v>0</v>
      </c>
      <c r="O950" s="66" t="n">
        <v>371.3</v>
      </c>
      <c r="P950" s="66" t="n">
        <v>4</v>
      </c>
      <c r="Q950" s="66" t="n">
        <v>12.908844462</v>
      </c>
      <c r="R950" s="66" t="n">
        <v>50.8268475310001</v>
      </c>
      <c r="S950" s="66">
        <f>IF(AND(E950&gt;=2,E950&lt;=6,OR(F950=6,F950=7,F950=8),O950&lt;=500),1,0)</f>
        <v/>
      </c>
      <c r="T950" s="178">
        <f>IF(G950=1,Sources!$F$24,IF(G950=2,Sources!$F$25,IF(G950=3,Sources!$F$26,0)))</f>
        <v/>
      </c>
      <c r="U950" s="178">
        <f>T950</f>
        <v/>
      </c>
      <c r="V950" s="66" t="inlineStr">
        <is>
          <t>S01 / S04 / S05</t>
        </is>
      </c>
    </row>
    <row r="951" ht="15" customHeight="1" s="94">
      <c r="A951" s="66" t="inlineStr">
        <is>
          <t>U07137</t>
        </is>
      </c>
      <c r="B951" s="66" t="inlineStr">
        <is>
          <t>O2249</t>
        </is>
      </c>
      <c r="C951" s="66" t="n">
        <v>2022</v>
      </c>
      <c r="D951" s="66" t="n">
        <v>10</v>
      </c>
      <c r="E951" s="66" t="n">
        <v>2</v>
      </c>
      <c r="F951" s="66" t="n">
        <v>19</v>
      </c>
      <c r="G951" s="66" t="n">
        <v>3</v>
      </c>
      <c r="H951" s="66" t="n">
        <v>6</v>
      </c>
      <c r="I951" s="66" t="n">
        <v>0</v>
      </c>
      <c r="J951" s="66" t="n">
        <v>0</v>
      </c>
      <c r="K951" s="66" t="n">
        <v>1</v>
      </c>
      <c r="L951" s="66" t="n">
        <v>0</v>
      </c>
      <c r="M951" s="66" t="n">
        <v>0</v>
      </c>
      <c r="N951" s="66" t="n">
        <v>0</v>
      </c>
      <c r="O951" s="66" t="n">
        <v>373.6</v>
      </c>
      <c r="P951" s="66" t="n">
        <v>1.5</v>
      </c>
      <c r="Q951" s="66" t="n">
        <v>14.800791055</v>
      </c>
      <c r="R951" s="66" t="n">
        <v>50.8959587210001</v>
      </c>
      <c r="S951" s="66">
        <f>IF(AND(E951&gt;=2,E951&lt;=6,OR(F951=6,F951=7,F951=8),O951&lt;=500),1,0)</f>
        <v/>
      </c>
      <c r="T951" s="178">
        <f>IF(G951=1,Sources!$F$24,IF(G951=2,Sources!$F$25,IF(G951=3,Sources!$F$26,0)))</f>
        <v/>
      </c>
      <c r="U951" s="178">
        <f>T951</f>
        <v/>
      </c>
      <c r="V951" s="66" t="inlineStr">
        <is>
          <t>S01 / S04 / S05</t>
        </is>
      </c>
    </row>
    <row r="952" ht="15" customHeight="1" s="94">
      <c r="A952" s="66" t="inlineStr">
        <is>
          <t>U07152</t>
        </is>
      </c>
      <c r="B952" s="66" t="inlineStr">
        <is>
          <t>O1371</t>
        </is>
      </c>
      <c r="C952" s="66" t="n">
        <v>2022</v>
      </c>
      <c r="D952" s="66" t="n">
        <v>11</v>
      </c>
      <c r="E952" s="66" t="n">
        <v>1</v>
      </c>
      <c r="F952" s="66" t="n">
        <v>10</v>
      </c>
      <c r="G952" s="66" t="n">
        <v>3</v>
      </c>
      <c r="H952" s="66" t="n">
        <v>2</v>
      </c>
      <c r="I952" s="66" t="n">
        <v>0</v>
      </c>
      <c r="J952" s="66" t="n">
        <v>1</v>
      </c>
      <c r="K952" s="66" t="n">
        <v>1</v>
      </c>
      <c r="L952" s="66" t="n">
        <v>0</v>
      </c>
      <c r="M952" s="66" t="n">
        <v>0</v>
      </c>
      <c r="N952" s="66" t="n">
        <v>0</v>
      </c>
      <c r="O952" s="66" t="n">
        <v>134.5</v>
      </c>
      <c r="P952" s="66" t="n">
        <v>1.6</v>
      </c>
      <c r="Q952" s="66" t="n">
        <v>12.261676332</v>
      </c>
      <c r="R952" s="66" t="n">
        <v>51.3161713550001</v>
      </c>
      <c r="S952" s="66">
        <f>IF(AND(E952&gt;=2,E952&lt;=6,OR(F952=6,F952=7,F952=8),O952&lt;=500),1,0)</f>
        <v/>
      </c>
      <c r="T952" s="178">
        <f>IF(G952=1,Sources!$F$24,IF(G952=2,Sources!$F$25,IF(G952=3,Sources!$F$26,0)))</f>
        <v/>
      </c>
      <c r="U952" s="178">
        <f>T952</f>
        <v/>
      </c>
      <c r="V952" s="66" t="inlineStr">
        <is>
          <t>S01 / S04 / S05</t>
        </is>
      </c>
    </row>
    <row r="953" ht="15" customHeight="1" s="94">
      <c r="A953" s="66" t="inlineStr">
        <is>
          <t>U07153</t>
        </is>
      </c>
      <c r="B953" s="66" t="inlineStr">
        <is>
          <t>O1448</t>
        </is>
      </c>
      <c r="C953" s="66" t="n">
        <v>2022</v>
      </c>
      <c r="D953" s="66" t="n">
        <v>12</v>
      </c>
      <c r="E953" s="66" t="n">
        <v>5</v>
      </c>
      <c r="F953" s="66" t="n">
        <v>19</v>
      </c>
      <c r="G953" s="66" t="n">
        <v>3</v>
      </c>
      <c r="H953" s="66" t="n">
        <v>3</v>
      </c>
      <c r="I953" s="66" t="n">
        <v>0</v>
      </c>
      <c r="J953" s="66" t="n">
        <v>1</v>
      </c>
      <c r="K953" s="66" t="n">
        <v>1</v>
      </c>
      <c r="L953" s="66" t="n">
        <v>0</v>
      </c>
      <c r="M953" s="66" t="n">
        <v>0</v>
      </c>
      <c r="N953" s="66" t="n">
        <v>0</v>
      </c>
      <c r="O953" s="66" t="n">
        <v>323.4</v>
      </c>
      <c r="P953" s="66" t="n">
        <v>3.4</v>
      </c>
      <c r="Q953" s="66" t="n">
        <v>12.377009963</v>
      </c>
      <c r="R953" s="66" t="n">
        <v>51.3445050700001</v>
      </c>
      <c r="S953" s="66">
        <f>IF(AND(E953&gt;=2,E953&lt;=6,OR(F953=6,F953=7,F953=8),O953&lt;=500),1,0)</f>
        <v/>
      </c>
      <c r="T953" s="178">
        <f>IF(G953=1,Sources!$F$24,IF(G953=2,Sources!$F$25,IF(G953=3,Sources!$F$26,0)))</f>
        <v/>
      </c>
      <c r="U953" s="178">
        <f>T953</f>
        <v/>
      </c>
      <c r="V953" s="66" t="inlineStr">
        <is>
          <t>S01 / S04 / S05</t>
        </is>
      </c>
    </row>
    <row r="954" ht="15" customHeight="1" s="94">
      <c r="A954" s="66" t="inlineStr">
        <is>
          <t>U07157</t>
        </is>
      </c>
      <c r="B954" s="66" t="inlineStr">
        <is>
          <t>O1049</t>
        </is>
      </c>
      <c r="C954" s="66" t="n">
        <v>2022</v>
      </c>
      <c r="D954" s="66" t="n">
        <v>8</v>
      </c>
      <c r="E954" s="66" t="n">
        <v>5</v>
      </c>
      <c r="F954" s="66" t="n">
        <v>10</v>
      </c>
      <c r="G954" s="66" t="n">
        <v>2</v>
      </c>
      <c r="H954" s="66" t="n">
        <v>7</v>
      </c>
      <c r="I954" s="66" t="n">
        <v>0</v>
      </c>
      <c r="J954" s="66" t="n">
        <v>1</v>
      </c>
      <c r="K954" s="66" t="n">
        <v>1</v>
      </c>
      <c r="L954" s="66" t="n">
        <v>0</v>
      </c>
      <c r="M954" s="66" t="n">
        <v>0</v>
      </c>
      <c r="N954" s="66" t="n">
        <v>0</v>
      </c>
      <c r="O954" s="66" t="n">
        <v>434.1</v>
      </c>
      <c r="P954" s="66" t="n">
        <v>15.7</v>
      </c>
      <c r="Q954" s="66" t="n">
        <v>13.3491482330001</v>
      </c>
      <c r="R954" s="66" t="n">
        <v>50.914494178</v>
      </c>
      <c r="S954" s="66">
        <f>IF(AND(E954&gt;=2,E954&lt;=6,OR(F954=6,F954=7,F954=8),O954&lt;=500),1,0)</f>
        <v/>
      </c>
      <c r="T954" s="178">
        <f>IF(G954=1,Sources!$F$24,IF(G954=2,Sources!$F$25,IF(G954=3,Sources!$F$26,0)))</f>
        <v/>
      </c>
      <c r="U954" s="178">
        <f>T954</f>
        <v/>
      </c>
      <c r="V954" s="66" t="inlineStr">
        <is>
          <t>S01 / S04 / S05</t>
        </is>
      </c>
    </row>
    <row r="955" ht="15" customHeight="1" s="94">
      <c r="A955" s="66" t="inlineStr">
        <is>
          <t>U07161</t>
        </is>
      </c>
      <c r="B955" s="66" t="inlineStr">
        <is>
          <t>O0945</t>
        </is>
      </c>
      <c r="C955" s="66" t="n">
        <v>2022</v>
      </c>
      <c r="D955" s="66" t="n">
        <v>8</v>
      </c>
      <c r="E955" s="66" t="n">
        <v>3</v>
      </c>
      <c r="F955" s="66" t="n">
        <v>14</v>
      </c>
      <c r="G955" s="66" t="n">
        <v>3</v>
      </c>
      <c r="H955" s="66" t="n">
        <v>1</v>
      </c>
      <c r="I955" s="66" t="n">
        <v>0</v>
      </c>
      <c r="J955" s="66" t="n">
        <v>0</v>
      </c>
      <c r="K955" s="66" t="n">
        <v>0</v>
      </c>
      <c r="L955" s="66" t="n">
        <v>1</v>
      </c>
      <c r="M955" s="66" t="n">
        <v>0</v>
      </c>
      <c r="N955" s="66" t="n">
        <v>0</v>
      </c>
      <c r="O955" s="66" t="n">
        <v>307.8</v>
      </c>
      <c r="P955" s="66" t="n">
        <v>11.1</v>
      </c>
      <c r="Q955" s="66" t="n">
        <v>13.7507109110001</v>
      </c>
      <c r="R955" s="66" t="n">
        <v>51.0713986580001</v>
      </c>
      <c r="S955" s="66">
        <f>IF(AND(E955&gt;=2,E955&lt;=6,OR(F955=6,F955=7,F955=8),O955&lt;=500),1,0)</f>
        <v/>
      </c>
      <c r="T955" s="178">
        <f>IF(G955=1,Sources!$F$24,IF(G955=2,Sources!$F$25,IF(G955=3,Sources!$F$26,0)))</f>
        <v/>
      </c>
      <c r="U955" s="178">
        <f>T955</f>
        <v/>
      </c>
      <c r="V955" s="66" t="inlineStr">
        <is>
          <t>S01 / S04 / S05</t>
        </is>
      </c>
    </row>
    <row r="956" ht="15" customHeight="1" s="94">
      <c r="A956" s="66" t="inlineStr">
        <is>
          <t>U07165</t>
        </is>
      </c>
      <c r="B956" s="66" t="inlineStr">
        <is>
          <t>O0934</t>
        </is>
      </c>
      <c r="C956" s="66" t="n">
        <v>2022</v>
      </c>
      <c r="D956" s="66" t="n">
        <v>9</v>
      </c>
      <c r="E956" s="66" t="n">
        <v>7</v>
      </c>
      <c r="F956" s="66" t="n">
        <v>17</v>
      </c>
      <c r="G956" s="66" t="n">
        <v>3</v>
      </c>
      <c r="H956" s="66" t="n">
        <v>3</v>
      </c>
      <c r="I956" s="66" t="n">
        <v>0</v>
      </c>
      <c r="J956" s="66" t="n">
        <v>1</v>
      </c>
      <c r="K956" s="66" t="n">
        <v>1</v>
      </c>
      <c r="L956" s="66" t="n">
        <v>0</v>
      </c>
      <c r="M956" s="66" t="n">
        <v>0</v>
      </c>
      <c r="N956" s="66" t="n">
        <v>0</v>
      </c>
      <c r="O956" s="66" t="n">
        <v>247.7</v>
      </c>
      <c r="P956" s="66" t="n">
        <v>0.2</v>
      </c>
      <c r="Q956" s="66" t="n">
        <v>13.7715733250001</v>
      </c>
      <c r="R956" s="66" t="n">
        <v>51.015747414</v>
      </c>
      <c r="S956" s="66">
        <f>IF(AND(E956&gt;=2,E956&lt;=6,OR(F956=6,F956=7,F956=8),O956&lt;=500),1,0)</f>
        <v/>
      </c>
      <c r="T956" s="178">
        <f>IF(G956=1,Sources!$F$24,IF(G956=2,Sources!$F$25,IF(G956=3,Sources!$F$26,0)))</f>
        <v/>
      </c>
      <c r="U956" s="178">
        <f>T956</f>
        <v/>
      </c>
      <c r="V956" s="66" t="inlineStr">
        <is>
          <t>S01 / S04 / S05</t>
        </is>
      </c>
    </row>
    <row r="957" ht="15" customHeight="1" s="94">
      <c r="A957" s="66" t="inlineStr">
        <is>
          <t>U07182</t>
        </is>
      </c>
      <c r="B957" s="66" t="inlineStr">
        <is>
          <t>O0781</t>
        </is>
      </c>
      <c r="C957" s="66" t="n">
        <v>2022</v>
      </c>
      <c r="D957" s="66" t="n">
        <v>7</v>
      </c>
      <c r="E957" s="66" t="n">
        <v>3</v>
      </c>
      <c r="F957" s="66" t="n">
        <v>17</v>
      </c>
      <c r="G957" s="66" t="n">
        <v>3</v>
      </c>
      <c r="H957" s="66" t="n">
        <v>6</v>
      </c>
      <c r="I957" s="66" t="n">
        <v>0</v>
      </c>
      <c r="J957" s="66" t="n">
        <v>0</v>
      </c>
      <c r="K957" s="66" t="n">
        <v>1</v>
      </c>
      <c r="L957" s="66" t="n">
        <v>0</v>
      </c>
      <c r="M957" s="66" t="n">
        <v>0</v>
      </c>
      <c r="N957" s="66" t="n">
        <v>0</v>
      </c>
      <c r="O957" s="66" t="n">
        <v>98.8</v>
      </c>
      <c r="P957" s="66" t="n">
        <v>6.9</v>
      </c>
      <c r="Q957" s="66" t="n">
        <v>13.755583442</v>
      </c>
      <c r="R957" s="66" t="n">
        <v>51.076684345</v>
      </c>
      <c r="S957" s="66">
        <f>IF(AND(E957&gt;=2,E957&lt;=6,OR(F957=6,F957=7,F957=8),O957&lt;=500),1,0)</f>
        <v/>
      </c>
      <c r="T957" s="178">
        <f>IF(G957=1,Sources!$F$24,IF(G957=2,Sources!$F$25,IF(G957=3,Sources!$F$26,0)))</f>
        <v/>
      </c>
      <c r="U957" s="178">
        <f>T957</f>
        <v/>
      </c>
      <c r="V957" s="66" t="inlineStr">
        <is>
          <t>S01 / S04 / S05</t>
        </is>
      </c>
    </row>
    <row r="958" ht="15" customHeight="1" s="94">
      <c r="A958" s="66" t="inlineStr">
        <is>
          <t>U07186</t>
        </is>
      </c>
      <c r="B958" s="66" t="inlineStr">
        <is>
          <t>O0611</t>
        </is>
      </c>
      <c r="C958" s="66" t="n">
        <v>2022</v>
      </c>
      <c r="D958" s="66" t="n">
        <v>8</v>
      </c>
      <c r="E958" s="66" t="n">
        <v>5</v>
      </c>
      <c r="F958" s="66" t="n">
        <v>20</v>
      </c>
      <c r="G958" s="66" t="n">
        <v>2</v>
      </c>
      <c r="H958" s="66" t="n">
        <v>6</v>
      </c>
      <c r="I958" s="66" t="n">
        <v>0</v>
      </c>
      <c r="J958" s="66" t="n">
        <v>1</v>
      </c>
      <c r="K958" s="66" t="n">
        <v>1</v>
      </c>
      <c r="L958" s="66" t="n">
        <v>0</v>
      </c>
      <c r="M958" s="66" t="n">
        <v>0</v>
      </c>
      <c r="N958" s="66" t="n">
        <v>0</v>
      </c>
      <c r="O958" s="66" t="n">
        <v>33.3</v>
      </c>
      <c r="P958" s="66" t="n">
        <v>4.9</v>
      </c>
      <c r="Q958" s="66" t="n">
        <v>13.742129033</v>
      </c>
      <c r="R958" s="66" t="n">
        <v>51.0646642240001</v>
      </c>
      <c r="S958" s="66">
        <f>IF(AND(E958&gt;=2,E958&lt;=6,OR(F958=6,F958=7,F958=8),O958&lt;=500),1,0)</f>
        <v/>
      </c>
      <c r="T958" s="178">
        <f>IF(G958=1,Sources!$F$24,IF(G958=2,Sources!$F$25,IF(G958=3,Sources!$F$26,0)))</f>
        <v/>
      </c>
      <c r="U958" s="178">
        <f>T958</f>
        <v/>
      </c>
      <c r="V958" s="66" t="inlineStr">
        <is>
          <t>S01 / S04 / S05</t>
        </is>
      </c>
    </row>
    <row r="959" ht="15" customHeight="1" s="94">
      <c r="A959" s="66" t="inlineStr">
        <is>
          <t>U07197</t>
        </is>
      </c>
      <c r="B959" s="66" t="inlineStr">
        <is>
          <t>O0171</t>
        </is>
      </c>
      <c r="C959" s="66" t="n">
        <v>2022</v>
      </c>
      <c r="D959" s="66" t="n">
        <v>10</v>
      </c>
      <c r="E959" s="66" t="n">
        <v>6</v>
      </c>
      <c r="F959" s="66" t="n">
        <v>14</v>
      </c>
      <c r="G959" s="66" t="n">
        <v>2</v>
      </c>
      <c r="H959" s="66" t="n">
        <v>4</v>
      </c>
      <c r="I959" s="66" t="n">
        <v>1</v>
      </c>
      <c r="J959" s="66" t="n">
        <v>0</v>
      </c>
      <c r="K959" s="66" t="n">
        <v>0</v>
      </c>
      <c r="L959" s="66" t="n">
        <v>0</v>
      </c>
      <c r="M959" s="66" t="n">
        <v>0</v>
      </c>
      <c r="N959" s="66" t="n">
        <v>1</v>
      </c>
      <c r="O959" s="66" t="n">
        <v>125.2</v>
      </c>
      <c r="P959" s="66" t="n">
        <v>19.9</v>
      </c>
      <c r="Q959" s="66" t="n">
        <v>12.924116774</v>
      </c>
      <c r="R959" s="66" t="n">
        <v>50.8322710520001</v>
      </c>
      <c r="S959" s="66">
        <f>IF(AND(E959&gt;=2,E959&lt;=6,OR(F959=6,F959=7,F959=8),O959&lt;=500),1,0)</f>
        <v/>
      </c>
      <c r="T959" s="178">
        <f>IF(G959=1,Sources!$F$24,IF(G959=2,Sources!$F$25,IF(G959=3,Sources!$F$26,0)))</f>
        <v/>
      </c>
      <c r="U959" s="178">
        <f>T959</f>
        <v/>
      </c>
      <c r="V959" s="66" t="inlineStr">
        <is>
          <t>S01 / S04 / S05</t>
        </is>
      </c>
    </row>
    <row r="960" ht="15" customHeight="1" s="94">
      <c r="A960" s="66" t="inlineStr">
        <is>
          <t>U07200</t>
        </is>
      </c>
      <c r="B960" s="66" t="inlineStr">
        <is>
          <t>O0932</t>
        </is>
      </c>
      <c r="C960" s="66" t="n">
        <v>2022</v>
      </c>
      <c r="D960" s="66" t="n">
        <v>9</v>
      </c>
      <c r="E960" s="66" t="n">
        <v>5</v>
      </c>
      <c r="F960" s="66" t="n">
        <v>7</v>
      </c>
      <c r="G960" s="66" t="n">
        <v>2</v>
      </c>
      <c r="H960" s="66" t="n">
        <v>3</v>
      </c>
      <c r="I960" s="66" t="n">
        <v>0</v>
      </c>
      <c r="J960" s="66" t="n">
        <v>1</v>
      </c>
      <c r="K960" s="66" t="n">
        <v>1</v>
      </c>
      <c r="L960" s="66" t="n">
        <v>0</v>
      </c>
      <c r="M960" s="66" t="n">
        <v>0</v>
      </c>
      <c r="N960" s="66" t="n">
        <v>0</v>
      </c>
      <c r="O960" s="66" t="n">
        <v>294.6</v>
      </c>
      <c r="P960" s="66" t="n">
        <v>0.2</v>
      </c>
      <c r="Q960" s="66" t="n">
        <v>13.768257271</v>
      </c>
      <c r="R960" s="66" t="n">
        <v>51.0157014390001</v>
      </c>
      <c r="S960" s="66">
        <f>IF(AND(E960&gt;=2,E960&lt;=6,OR(F960=6,F960=7,F960=8),O960&lt;=500),1,0)</f>
        <v/>
      </c>
      <c r="T960" s="178">
        <f>IF(G960=1,Sources!$F$24,IF(G960=2,Sources!$F$25,IF(G960=3,Sources!$F$26,0)))</f>
        <v/>
      </c>
      <c r="U960" s="178">
        <f>T960</f>
        <v/>
      </c>
      <c r="V960" s="66" t="inlineStr">
        <is>
          <t>S01 / S04 / S05</t>
        </is>
      </c>
    </row>
    <row r="961" ht="15" customHeight="1" s="94">
      <c r="A961" s="66" t="inlineStr">
        <is>
          <t>U07201</t>
        </is>
      </c>
      <c r="B961" s="66" t="inlineStr">
        <is>
          <t>O1919</t>
        </is>
      </c>
      <c r="C961" s="66" t="n">
        <v>2022</v>
      </c>
      <c r="D961" s="66" t="n">
        <v>10</v>
      </c>
      <c r="E961" s="66" t="n">
        <v>5</v>
      </c>
      <c r="F961" s="66" t="n">
        <v>13</v>
      </c>
      <c r="G961" s="66" t="n">
        <v>2</v>
      </c>
      <c r="H961" s="66" t="n">
        <v>2</v>
      </c>
      <c r="I961" s="66" t="n">
        <v>1</v>
      </c>
      <c r="J961" s="66" t="n">
        <v>0</v>
      </c>
      <c r="K961" s="66" t="n">
        <v>0</v>
      </c>
      <c r="L961" s="66" t="n">
        <v>0</v>
      </c>
      <c r="M961" s="66" t="n">
        <v>0</v>
      </c>
      <c r="N961" s="66" t="n">
        <v>1</v>
      </c>
      <c r="O961" s="66" t="n">
        <v>442.9</v>
      </c>
      <c r="P961" s="66" t="n">
        <v>0</v>
      </c>
      <c r="Q961" s="66" t="n">
        <v>14.320506643</v>
      </c>
      <c r="R961" s="66" t="n">
        <v>51.0926006230001</v>
      </c>
      <c r="S961" s="66">
        <f>IF(AND(E961&gt;=2,E961&lt;=6,OR(F961=6,F961=7,F961=8),O961&lt;=500),1,0)</f>
        <v/>
      </c>
      <c r="T961" s="178">
        <f>IF(G961=1,Sources!$F$24,IF(G961=2,Sources!$F$25,IF(G961=3,Sources!$F$26,0)))</f>
        <v/>
      </c>
      <c r="U961" s="178">
        <f>T961</f>
        <v/>
      </c>
      <c r="V961" s="66" t="inlineStr">
        <is>
          <t>S01 / S04 / S05</t>
        </is>
      </c>
    </row>
    <row r="962" ht="15" customHeight="1" s="94">
      <c r="A962" s="66" t="inlineStr">
        <is>
          <t>U07211</t>
        </is>
      </c>
      <c r="B962" s="66" t="inlineStr">
        <is>
          <t>O1642</t>
        </is>
      </c>
      <c r="C962" s="66" t="n">
        <v>2022</v>
      </c>
      <c r="D962" s="66" t="n">
        <v>12</v>
      </c>
      <c r="E962" s="66" t="n">
        <v>2</v>
      </c>
      <c r="F962" s="66" t="n">
        <v>16</v>
      </c>
      <c r="G962" s="66" t="n">
        <v>3</v>
      </c>
      <c r="H962" s="66" t="n">
        <v>2</v>
      </c>
      <c r="I962" s="66" t="n">
        <v>1</v>
      </c>
      <c r="J962" s="66" t="n">
        <v>0</v>
      </c>
      <c r="K962" s="66" t="n">
        <v>1</v>
      </c>
      <c r="L962" s="66" t="n">
        <v>0</v>
      </c>
      <c r="M962" s="66" t="n">
        <v>0</v>
      </c>
      <c r="N962" s="66" t="n">
        <v>0</v>
      </c>
      <c r="O962" s="66" t="n">
        <v>393</v>
      </c>
      <c r="P962" s="66" t="n">
        <v>10.2</v>
      </c>
      <c r="Q962" s="66" t="n">
        <v>12.3236656820001</v>
      </c>
      <c r="R962" s="66" t="n">
        <v>51.3794731150001</v>
      </c>
      <c r="S962" s="66">
        <f>IF(AND(E962&gt;=2,E962&lt;=6,OR(F962=6,F962=7,F962=8),O962&lt;=500),1,0)</f>
        <v/>
      </c>
      <c r="T962" s="178">
        <f>IF(G962=1,Sources!$F$24,IF(G962=2,Sources!$F$25,IF(G962=3,Sources!$F$26,0)))</f>
        <v/>
      </c>
      <c r="U962" s="178">
        <f>T962</f>
        <v/>
      </c>
      <c r="V962" s="66" t="inlineStr">
        <is>
          <t>S01 / S04 / S05</t>
        </is>
      </c>
    </row>
    <row r="963" ht="15" customHeight="1" s="94">
      <c r="A963" s="66" t="inlineStr">
        <is>
          <t>U07213</t>
        </is>
      </c>
      <c r="B963" s="66" t="inlineStr">
        <is>
          <t>O0782</t>
        </is>
      </c>
      <c r="C963" s="66" t="n">
        <v>2022</v>
      </c>
      <c r="D963" s="66" t="n">
        <v>7</v>
      </c>
      <c r="E963" s="66" t="n">
        <v>6</v>
      </c>
      <c r="F963" s="66" t="n">
        <v>12</v>
      </c>
      <c r="G963" s="66" t="n">
        <v>3</v>
      </c>
      <c r="H963" s="66" t="n">
        <v>7</v>
      </c>
      <c r="I963" s="66" t="n">
        <v>0</v>
      </c>
      <c r="J963" s="66" t="n">
        <v>1</v>
      </c>
      <c r="K963" s="66" t="n">
        <v>0</v>
      </c>
      <c r="L963" s="66" t="n">
        <v>0</v>
      </c>
      <c r="M963" s="66" t="n">
        <v>0</v>
      </c>
      <c r="N963" s="66" t="n">
        <v>0</v>
      </c>
      <c r="O963" s="66" t="n">
        <v>91.8</v>
      </c>
      <c r="P963" s="66" t="n">
        <v>23.1</v>
      </c>
      <c r="Q963" s="66" t="n">
        <v>13.7564782760001</v>
      </c>
      <c r="R963" s="66" t="n">
        <v>51.0774307770001</v>
      </c>
      <c r="S963" s="66">
        <f>IF(AND(E963&gt;=2,E963&lt;=6,OR(F963=6,F963=7,F963=8),O963&lt;=500),1,0)</f>
        <v/>
      </c>
      <c r="T963" s="178">
        <f>IF(G963=1,Sources!$F$24,IF(G963=2,Sources!$F$25,IF(G963=3,Sources!$F$26,0)))</f>
        <v/>
      </c>
      <c r="U963" s="178">
        <f>T963</f>
        <v/>
      </c>
      <c r="V963" s="66" t="inlineStr">
        <is>
          <t>S01 / S04 / S05</t>
        </is>
      </c>
    </row>
    <row r="964" ht="15" customHeight="1" s="94">
      <c r="A964" s="66" t="inlineStr">
        <is>
          <t>U07220</t>
        </is>
      </c>
      <c r="B964" s="66" t="inlineStr">
        <is>
          <t>O0975</t>
        </is>
      </c>
      <c r="C964" s="66" t="n">
        <v>2022</v>
      </c>
      <c r="D964" s="66" t="n">
        <v>12</v>
      </c>
      <c r="E964" s="66" t="n">
        <v>7</v>
      </c>
      <c r="F964" s="66" t="n">
        <v>11</v>
      </c>
      <c r="G964" s="66" t="n">
        <v>3</v>
      </c>
      <c r="H964" s="66" t="n">
        <v>1</v>
      </c>
      <c r="I964" s="66" t="n">
        <v>0</v>
      </c>
      <c r="J964" s="66" t="n">
        <v>1</v>
      </c>
      <c r="K964" s="66" t="n">
        <v>0</v>
      </c>
      <c r="L964" s="66" t="n">
        <v>0</v>
      </c>
      <c r="M964" s="66" t="n">
        <v>0</v>
      </c>
      <c r="N964" s="66" t="n">
        <v>0</v>
      </c>
      <c r="O964" s="66" t="n">
        <v>257.6</v>
      </c>
      <c r="P964" s="66" t="n">
        <v>19.4</v>
      </c>
      <c r="Q964" s="66" t="n">
        <v>13.706427564</v>
      </c>
      <c r="R964" s="66" t="n">
        <v>51.0455099800001</v>
      </c>
      <c r="S964" s="66">
        <f>IF(AND(E964&gt;=2,E964&lt;=6,OR(F964=6,F964=7,F964=8),O964&lt;=500),1,0)</f>
        <v/>
      </c>
      <c r="T964" s="178">
        <f>IF(G964=1,Sources!$F$24,IF(G964=2,Sources!$F$25,IF(G964=3,Sources!$F$26,0)))</f>
        <v/>
      </c>
      <c r="U964" s="178">
        <f>T964</f>
        <v/>
      </c>
      <c r="V964" s="66" t="inlineStr">
        <is>
          <t>S01 / S04 / S05</t>
        </is>
      </c>
    </row>
    <row r="965" ht="15" customHeight="1" s="94">
      <c r="A965" s="66" t="inlineStr">
        <is>
          <t>U07224</t>
        </is>
      </c>
      <c r="B965" s="66" t="inlineStr">
        <is>
          <t>O1023</t>
        </is>
      </c>
      <c r="C965" s="66" t="n">
        <v>2022</v>
      </c>
      <c r="D965" s="66" t="n">
        <v>7</v>
      </c>
      <c r="E965" s="66" t="n">
        <v>4</v>
      </c>
      <c r="F965" s="66" t="n">
        <v>10</v>
      </c>
      <c r="G965" s="66" t="n">
        <v>2</v>
      </c>
      <c r="H965" s="66" t="n">
        <v>3</v>
      </c>
      <c r="I965" s="66" t="n">
        <v>0</v>
      </c>
      <c r="J965" s="66" t="n">
        <v>0</v>
      </c>
      <c r="K965" s="66" t="n">
        <v>1</v>
      </c>
      <c r="L965" s="66" t="n">
        <v>0</v>
      </c>
      <c r="M965" s="66" t="n">
        <v>0</v>
      </c>
      <c r="N965" s="66" t="n">
        <v>0</v>
      </c>
      <c r="O965" s="66" t="n">
        <v>332.1</v>
      </c>
      <c r="P965" s="66" t="n">
        <v>4.2</v>
      </c>
      <c r="Q965" s="66" t="n">
        <v>14.6104015170001</v>
      </c>
      <c r="R965" s="66" t="n">
        <v>50.9804690440001</v>
      </c>
      <c r="S965" s="66">
        <f>IF(AND(E965&gt;=2,E965&lt;=6,OR(F965=6,F965=7,F965=8),O965&lt;=500),1,0)</f>
        <v/>
      </c>
      <c r="T965" s="178">
        <f>IF(G965=1,Sources!$F$24,IF(G965=2,Sources!$F$25,IF(G965=3,Sources!$F$26,0)))</f>
        <v/>
      </c>
      <c r="U965" s="178">
        <f>T965</f>
        <v/>
      </c>
      <c r="V965" s="66" t="inlineStr">
        <is>
          <t>S01 / S04 / S05</t>
        </is>
      </c>
    </row>
    <row r="966" ht="15" customHeight="1" s="94">
      <c r="A966" s="66" t="inlineStr">
        <is>
          <t>U07226</t>
        </is>
      </c>
      <c r="B966" s="66" t="inlineStr">
        <is>
          <t>O0605</t>
        </is>
      </c>
      <c r="C966" s="66" t="n">
        <v>2022</v>
      </c>
      <c r="D966" s="66" t="n">
        <v>11</v>
      </c>
      <c r="E966" s="66" t="n">
        <v>4</v>
      </c>
      <c r="F966" s="66" t="n">
        <v>18</v>
      </c>
      <c r="G966" s="66" t="n">
        <v>3</v>
      </c>
      <c r="H966" s="66" t="n">
        <v>1</v>
      </c>
      <c r="I966" s="66" t="n">
        <v>0</v>
      </c>
      <c r="J966" s="66" t="n">
        <v>1</v>
      </c>
      <c r="K966" s="66" t="n">
        <v>0</v>
      </c>
      <c r="L966" s="66" t="n">
        <v>0</v>
      </c>
      <c r="M966" s="66" t="n">
        <v>0</v>
      </c>
      <c r="N966" s="66" t="n">
        <v>0</v>
      </c>
      <c r="O966" s="66" t="n">
        <v>382</v>
      </c>
      <c r="P966" s="66" t="n">
        <v>2.7</v>
      </c>
      <c r="Q966" s="66" t="n">
        <v>13.736400985</v>
      </c>
      <c r="R966" s="66" t="n">
        <v>51.0638409430001</v>
      </c>
      <c r="S966" s="66">
        <f>IF(AND(E966&gt;=2,E966&lt;=6,OR(F966=6,F966=7,F966=8),O966&lt;=500),1,0)</f>
        <v/>
      </c>
      <c r="T966" s="178">
        <f>IF(G966=1,Sources!$F$24,IF(G966=2,Sources!$F$25,IF(G966=3,Sources!$F$26,0)))</f>
        <v/>
      </c>
      <c r="U966" s="178">
        <f>T966</f>
        <v/>
      </c>
      <c r="V966" s="66" t="inlineStr">
        <is>
          <t>S01 / S04 / S05</t>
        </is>
      </c>
    </row>
    <row r="967" ht="15" customHeight="1" s="94">
      <c r="A967" s="66" t="inlineStr">
        <is>
          <t>U07229</t>
        </is>
      </c>
      <c r="B967" s="66" t="inlineStr">
        <is>
          <t>O1163</t>
        </is>
      </c>
      <c r="C967" s="66" t="n">
        <v>2022</v>
      </c>
      <c r="D967" s="66" t="n">
        <v>12</v>
      </c>
      <c r="E967" s="66" t="n">
        <v>6</v>
      </c>
      <c r="F967" s="66" t="n">
        <v>15</v>
      </c>
      <c r="G967" s="66" t="n">
        <v>3</v>
      </c>
      <c r="H967" s="66" t="n">
        <v>6</v>
      </c>
      <c r="I967" s="66" t="n">
        <v>0</v>
      </c>
      <c r="J967" s="66" t="n">
        <v>0</v>
      </c>
      <c r="K967" s="66" t="n">
        <v>1</v>
      </c>
      <c r="L967" s="66" t="n">
        <v>0</v>
      </c>
      <c r="M967" s="66" t="n">
        <v>0</v>
      </c>
      <c r="N967" s="66" t="n">
        <v>0</v>
      </c>
      <c r="O967" s="66" t="n">
        <v>243.3</v>
      </c>
      <c r="P967" s="66" t="n">
        <v>4.2</v>
      </c>
      <c r="Q967" s="66" t="n">
        <v>14.9740840480001</v>
      </c>
      <c r="R967" s="66" t="n">
        <v>51.1614071860001</v>
      </c>
      <c r="S967" s="66">
        <f>IF(AND(E967&gt;=2,E967&lt;=6,OR(F967=6,F967=7,F967=8),O967&lt;=500),1,0)</f>
        <v/>
      </c>
      <c r="T967" s="178">
        <f>IF(G967=1,Sources!$F$24,IF(G967=2,Sources!$F$25,IF(G967=3,Sources!$F$26,0)))</f>
        <v/>
      </c>
      <c r="U967" s="178">
        <f>T967</f>
        <v/>
      </c>
      <c r="V967" s="66" t="inlineStr">
        <is>
          <t>S01 / S04 / S05</t>
        </is>
      </c>
    </row>
    <row r="968" ht="15" customHeight="1" s="94">
      <c r="A968" s="66" t="inlineStr">
        <is>
          <t>U07236</t>
        </is>
      </c>
      <c r="B968" s="66" t="inlineStr">
        <is>
          <t>O0605</t>
        </is>
      </c>
      <c r="C968" s="66" t="n">
        <v>2022</v>
      </c>
      <c r="D968" s="66" t="n">
        <v>9</v>
      </c>
      <c r="E968" s="66" t="n">
        <v>1</v>
      </c>
      <c r="F968" s="66" t="n">
        <v>17</v>
      </c>
      <c r="G968" s="66" t="n">
        <v>3</v>
      </c>
      <c r="H968" s="66" t="n">
        <v>6</v>
      </c>
      <c r="I968" s="66" t="n">
        <v>0</v>
      </c>
      <c r="J968" s="66" t="n">
        <v>0</v>
      </c>
      <c r="K968" s="66" t="n">
        <v>1</v>
      </c>
      <c r="L968" s="66" t="n">
        <v>0</v>
      </c>
      <c r="M968" s="66" t="n">
        <v>0</v>
      </c>
      <c r="N968" s="66" t="n">
        <v>0</v>
      </c>
      <c r="O968" s="66" t="n">
        <v>376.6</v>
      </c>
      <c r="P968" s="66" t="n">
        <v>16.3</v>
      </c>
      <c r="Q968" s="66" t="n">
        <v>13.7365127370001</v>
      </c>
      <c r="R968" s="66" t="n">
        <v>51.0637402400001</v>
      </c>
      <c r="S968" s="66">
        <f>IF(AND(E968&gt;=2,E968&lt;=6,OR(F968=6,F968=7,F968=8),O968&lt;=500),1,0)</f>
        <v/>
      </c>
      <c r="T968" s="178">
        <f>IF(G968=1,Sources!$F$24,IF(G968=2,Sources!$F$25,IF(G968=3,Sources!$F$26,0)))</f>
        <v/>
      </c>
      <c r="U968" s="178">
        <f>T968</f>
        <v/>
      </c>
      <c r="V968" s="66" t="inlineStr">
        <is>
          <t>S01 / S04 / S05</t>
        </is>
      </c>
    </row>
    <row r="969" ht="15" customHeight="1" s="94">
      <c r="A969" s="66" t="inlineStr">
        <is>
          <t>U07241</t>
        </is>
      </c>
      <c r="B969" s="66" t="inlineStr">
        <is>
          <t>O2089</t>
        </is>
      </c>
      <c r="C969" s="66" t="n">
        <v>2022</v>
      </c>
      <c r="D969" s="66" t="n">
        <v>10</v>
      </c>
      <c r="E969" s="66" t="n">
        <v>2</v>
      </c>
      <c r="F969" s="66" t="n">
        <v>6</v>
      </c>
      <c r="G969" s="66" t="n">
        <v>3</v>
      </c>
      <c r="H969" s="66" t="n">
        <v>2</v>
      </c>
      <c r="I969" s="66" t="n">
        <v>0</v>
      </c>
      <c r="J969" s="66" t="n">
        <v>1</v>
      </c>
      <c r="K969" s="66" t="n">
        <v>1</v>
      </c>
      <c r="L969" s="66" t="n">
        <v>0</v>
      </c>
      <c r="M969" s="66" t="n">
        <v>0</v>
      </c>
      <c r="N969" s="66" t="n">
        <v>0</v>
      </c>
      <c r="O969" s="66" t="n">
        <v>76.5</v>
      </c>
      <c r="P969" s="66" t="n">
        <v>0</v>
      </c>
      <c r="Q969" s="66" t="n">
        <v>13.2631094990001</v>
      </c>
      <c r="R969" s="66" t="n">
        <v>51.3147175300001</v>
      </c>
      <c r="S969" s="66">
        <f>IF(AND(E969&gt;=2,E969&lt;=6,OR(F969=6,F969=7,F969=8),O969&lt;=500),1,0)</f>
        <v/>
      </c>
      <c r="T969" s="178">
        <f>IF(G969=1,Sources!$F$24,IF(G969=2,Sources!$F$25,IF(G969=3,Sources!$F$26,0)))</f>
        <v/>
      </c>
      <c r="U969" s="178">
        <f>T969</f>
        <v/>
      </c>
      <c r="V969" s="66" t="inlineStr">
        <is>
          <t>S01 / S04 / S05</t>
        </is>
      </c>
    </row>
    <row r="970" ht="15" customHeight="1" s="94">
      <c r="A970" s="66" t="inlineStr">
        <is>
          <t>U07254</t>
        </is>
      </c>
      <c r="B970" s="66" t="inlineStr">
        <is>
          <t>O2015</t>
        </is>
      </c>
      <c r="C970" s="66" t="n">
        <v>2022</v>
      </c>
      <c r="D970" s="66" t="n">
        <v>8</v>
      </c>
      <c r="E970" s="66" t="n">
        <v>5</v>
      </c>
      <c r="F970" s="66" t="n">
        <v>8</v>
      </c>
      <c r="G970" s="66" t="n">
        <v>2</v>
      </c>
      <c r="H970" s="66" t="n">
        <v>2</v>
      </c>
      <c r="I970" s="66" t="n">
        <v>0</v>
      </c>
      <c r="J970" s="66" t="n">
        <v>1</v>
      </c>
      <c r="K970" s="66" t="n">
        <v>1</v>
      </c>
      <c r="L970" s="66" t="n">
        <v>0</v>
      </c>
      <c r="M970" s="66" t="n">
        <v>0</v>
      </c>
      <c r="N970" s="66" t="n">
        <v>0</v>
      </c>
      <c r="O970" s="66" t="n">
        <v>167.7</v>
      </c>
      <c r="P970" s="66" t="n">
        <v>1.1</v>
      </c>
      <c r="Q970" s="66" t="n">
        <v>13.9344601190001</v>
      </c>
      <c r="R970" s="66" t="n">
        <v>50.9673908240001</v>
      </c>
      <c r="S970" s="66">
        <f>IF(AND(E970&gt;=2,E970&lt;=6,OR(F970=6,F970=7,F970=8),O970&lt;=500),1,0)</f>
        <v/>
      </c>
      <c r="T970" s="178">
        <f>IF(G970=1,Sources!$F$24,IF(G970=2,Sources!$F$25,IF(G970=3,Sources!$F$26,0)))</f>
        <v/>
      </c>
      <c r="U970" s="178">
        <f>T970</f>
        <v/>
      </c>
      <c r="V970" s="66" t="inlineStr">
        <is>
          <t>S01 / S04 / S05</t>
        </is>
      </c>
    </row>
    <row r="971" ht="15" customHeight="1" s="94">
      <c r="A971" s="66" t="inlineStr">
        <is>
          <t>U07259</t>
        </is>
      </c>
      <c r="B971" s="66" t="inlineStr">
        <is>
          <t>O1743</t>
        </is>
      </c>
      <c r="C971" s="66" t="n">
        <v>2022</v>
      </c>
      <c r="D971" s="66" t="n">
        <v>10</v>
      </c>
      <c r="E971" s="66" t="n">
        <v>3</v>
      </c>
      <c r="F971" s="66" t="n">
        <v>19</v>
      </c>
      <c r="G971" s="66" t="n">
        <v>3</v>
      </c>
      <c r="H971" s="66" t="n">
        <v>2</v>
      </c>
      <c r="I971" s="66" t="n">
        <v>0</v>
      </c>
      <c r="J971" s="66" t="n">
        <v>1</v>
      </c>
      <c r="K971" s="66" t="n">
        <v>1</v>
      </c>
      <c r="L971" s="66" t="n">
        <v>0</v>
      </c>
      <c r="M971" s="66" t="n">
        <v>0</v>
      </c>
      <c r="N971" s="66" t="n">
        <v>0</v>
      </c>
      <c r="O971" s="66" t="n">
        <v>81.2</v>
      </c>
      <c r="P971" s="66" t="n">
        <v>1.6</v>
      </c>
      <c r="Q971" s="66" t="n">
        <v>12.403932777</v>
      </c>
      <c r="R971" s="66" t="n">
        <v>51.321744132</v>
      </c>
      <c r="S971" s="66">
        <f>IF(AND(E971&gt;=2,E971&lt;=6,OR(F971=6,F971=7,F971=8),O971&lt;=500),1,0)</f>
        <v/>
      </c>
      <c r="T971" s="178">
        <f>IF(G971=1,Sources!$F$24,IF(G971=2,Sources!$F$25,IF(G971=3,Sources!$F$26,0)))</f>
        <v/>
      </c>
      <c r="U971" s="178">
        <f>T971</f>
        <v/>
      </c>
      <c r="V971" s="66" t="inlineStr">
        <is>
          <t>S01 / S04 / S05</t>
        </is>
      </c>
    </row>
    <row r="972" ht="15" customHeight="1" s="94">
      <c r="A972" s="66" t="inlineStr">
        <is>
          <t>U07271</t>
        </is>
      </c>
      <c r="B972" s="66" t="inlineStr">
        <is>
          <t>O2245</t>
        </is>
      </c>
      <c r="C972" s="66" t="n">
        <v>2022</v>
      </c>
      <c r="D972" s="66" t="n">
        <v>10</v>
      </c>
      <c r="E972" s="66" t="n">
        <v>1</v>
      </c>
      <c r="F972" s="66" t="n">
        <v>19</v>
      </c>
      <c r="G972" s="66" t="n">
        <v>2</v>
      </c>
      <c r="H972" s="66" t="n">
        <v>1</v>
      </c>
      <c r="I972" s="66" t="n">
        <v>0</v>
      </c>
      <c r="J972" s="66" t="n">
        <v>0</v>
      </c>
      <c r="K972" s="66" t="n">
        <v>0</v>
      </c>
      <c r="L972" s="66" t="n">
        <v>1</v>
      </c>
      <c r="M972" s="66" t="n">
        <v>0</v>
      </c>
      <c r="N972" s="66" t="n">
        <v>0</v>
      </c>
      <c r="O972" s="66" t="n">
        <v>434.7</v>
      </c>
      <c r="P972" s="66" t="n">
        <v>9.199999999999999</v>
      </c>
      <c r="Q972" s="66" t="n">
        <v>14.785656004</v>
      </c>
      <c r="R972" s="66" t="n">
        <v>50.8990681760001</v>
      </c>
      <c r="S972" s="66">
        <f>IF(AND(E972&gt;=2,E972&lt;=6,OR(F972=6,F972=7,F972=8),O972&lt;=500),1,0)</f>
        <v/>
      </c>
      <c r="T972" s="178">
        <f>IF(G972=1,Sources!$F$24,IF(G972=2,Sources!$F$25,IF(G972=3,Sources!$F$26,0)))</f>
        <v/>
      </c>
      <c r="U972" s="178">
        <f>T972</f>
        <v/>
      </c>
      <c r="V972" s="66" t="inlineStr">
        <is>
          <t>S01 / S04 / S05</t>
        </is>
      </c>
    </row>
    <row r="973" ht="15" customHeight="1" s="94">
      <c r="A973" s="66" t="inlineStr">
        <is>
          <t>U07281</t>
        </is>
      </c>
      <c r="B973" s="66" t="inlineStr">
        <is>
          <t>O2025</t>
        </is>
      </c>
      <c r="C973" s="66" t="n">
        <v>2022</v>
      </c>
      <c r="D973" s="66" t="n">
        <v>7</v>
      </c>
      <c r="E973" s="66" t="n">
        <v>3</v>
      </c>
      <c r="F973" s="66" t="n">
        <v>7</v>
      </c>
      <c r="G973" s="66" t="n">
        <v>3</v>
      </c>
      <c r="H973" s="66" t="n">
        <v>6</v>
      </c>
      <c r="I973" s="66" t="n">
        <v>0</v>
      </c>
      <c r="J973" s="66" t="n">
        <v>0</v>
      </c>
      <c r="K973" s="66" t="n">
        <v>1</v>
      </c>
      <c r="L973" s="66" t="n">
        <v>0</v>
      </c>
      <c r="M973" s="66" t="n">
        <v>0</v>
      </c>
      <c r="N973" s="66" t="n">
        <v>0</v>
      </c>
      <c r="O973" s="66" t="n">
        <v>482.8</v>
      </c>
      <c r="P973" s="66" t="n">
        <v>22.3</v>
      </c>
      <c r="Q973" s="66" t="n">
        <v>12.1235018570001</v>
      </c>
      <c r="R973" s="66" t="n">
        <v>50.495804547</v>
      </c>
      <c r="S973" s="66">
        <f>IF(AND(E973&gt;=2,E973&lt;=6,OR(F973=6,F973=7,F973=8),O973&lt;=500),1,0)</f>
        <v/>
      </c>
      <c r="T973" s="178">
        <f>IF(G973=1,Sources!$F$24,IF(G973=2,Sources!$F$25,IF(G973=3,Sources!$F$26,0)))</f>
        <v/>
      </c>
      <c r="U973" s="178">
        <f>T973</f>
        <v/>
      </c>
      <c r="V973" s="66" t="inlineStr">
        <is>
          <t>S01 / S04 / S05</t>
        </is>
      </c>
    </row>
    <row r="974" ht="15" customHeight="1" s="94">
      <c r="A974" s="66" t="inlineStr">
        <is>
          <t>U07284</t>
        </is>
      </c>
      <c r="B974" s="66" t="inlineStr">
        <is>
          <t>O1469</t>
        </is>
      </c>
      <c r="C974" s="66" t="n">
        <v>2022</v>
      </c>
      <c r="D974" s="66" t="n">
        <v>11</v>
      </c>
      <c r="E974" s="66" t="n">
        <v>3</v>
      </c>
      <c r="F974" s="66" t="n">
        <v>14</v>
      </c>
      <c r="G974" s="66" t="n">
        <v>3</v>
      </c>
      <c r="H974" s="66" t="n">
        <v>2</v>
      </c>
      <c r="I974" s="66" t="n">
        <v>0</v>
      </c>
      <c r="J974" s="66" t="n">
        <v>1</v>
      </c>
      <c r="K974" s="66" t="n">
        <v>1</v>
      </c>
      <c r="L974" s="66" t="n">
        <v>0</v>
      </c>
      <c r="M974" s="66" t="n">
        <v>0</v>
      </c>
      <c r="N974" s="66" t="n">
        <v>0</v>
      </c>
      <c r="O974" s="66" t="n">
        <v>409.2</v>
      </c>
      <c r="P974" s="66" t="n">
        <v>1.8</v>
      </c>
      <c r="Q974" s="66" t="n">
        <v>12.392553472</v>
      </c>
      <c r="R974" s="66" t="n">
        <v>51.348440182</v>
      </c>
      <c r="S974" s="66">
        <f>IF(AND(E974&gt;=2,E974&lt;=6,OR(F974=6,F974=7,F974=8),O974&lt;=500),1,0)</f>
        <v/>
      </c>
      <c r="T974" s="178">
        <f>IF(G974=1,Sources!$F$24,IF(G974=2,Sources!$F$25,IF(G974=3,Sources!$F$26,0)))</f>
        <v/>
      </c>
      <c r="U974" s="178">
        <f>T974</f>
        <v/>
      </c>
      <c r="V974" s="66" t="inlineStr">
        <is>
          <t>S01 / S04 / S05</t>
        </is>
      </c>
    </row>
    <row r="975" ht="15" customHeight="1" s="94">
      <c r="A975" s="66" t="inlineStr">
        <is>
          <t>U07286</t>
        </is>
      </c>
      <c r="B975" s="66" t="inlineStr">
        <is>
          <t>O0663</t>
        </is>
      </c>
      <c r="C975" s="66" t="n">
        <v>2022</v>
      </c>
      <c r="D975" s="66" t="n">
        <v>10</v>
      </c>
      <c r="E975" s="66" t="n">
        <v>4</v>
      </c>
      <c r="F975" s="66" t="n">
        <v>19</v>
      </c>
      <c r="G975" s="66" t="n">
        <v>3</v>
      </c>
      <c r="H975" s="66" t="n">
        <v>3</v>
      </c>
      <c r="I975" s="66" t="n">
        <v>0</v>
      </c>
      <c r="J975" s="66" t="n">
        <v>1</v>
      </c>
      <c r="K975" s="66" t="n">
        <v>1</v>
      </c>
      <c r="L975" s="66" t="n">
        <v>0</v>
      </c>
      <c r="M975" s="66" t="n">
        <v>0</v>
      </c>
      <c r="N975" s="66" t="n">
        <v>0</v>
      </c>
      <c r="O975" s="66" t="n">
        <v>399.9</v>
      </c>
      <c r="P975" s="66" t="n">
        <v>0.1</v>
      </c>
      <c r="Q975" s="66" t="n">
        <v>13.743040406</v>
      </c>
      <c r="R975" s="66" t="n">
        <v>51.0286920620001</v>
      </c>
      <c r="S975" s="66">
        <f>IF(AND(E975&gt;=2,E975&lt;=6,OR(F975=6,F975=7,F975=8),O975&lt;=500),1,0)</f>
        <v/>
      </c>
      <c r="T975" s="178">
        <f>IF(G975=1,Sources!$F$24,IF(G975=2,Sources!$F$25,IF(G975=3,Sources!$F$26,0)))</f>
        <v/>
      </c>
      <c r="U975" s="178">
        <f>T975</f>
        <v/>
      </c>
      <c r="V975" s="66" t="inlineStr">
        <is>
          <t>S01 / S04 / S05</t>
        </is>
      </c>
    </row>
    <row r="976" ht="15" customHeight="1" s="94">
      <c r="A976" s="66" t="inlineStr">
        <is>
          <t>U07288</t>
        </is>
      </c>
      <c r="B976" s="66" t="inlineStr">
        <is>
          <t>O1213</t>
        </is>
      </c>
      <c r="C976" s="66" t="n">
        <v>2022</v>
      </c>
      <c r="D976" s="66" t="n">
        <v>7</v>
      </c>
      <c r="E976" s="66" t="n">
        <v>6</v>
      </c>
      <c r="F976" s="66" t="n">
        <v>14</v>
      </c>
      <c r="G976" s="66" t="n">
        <v>2</v>
      </c>
      <c r="H976" s="66" t="n">
        <v>3</v>
      </c>
      <c r="I976" s="66" t="n">
        <v>0</v>
      </c>
      <c r="J976" s="66" t="n">
        <v>1</v>
      </c>
      <c r="K976" s="66" t="n">
        <v>1</v>
      </c>
      <c r="L976" s="66" t="n">
        <v>0</v>
      </c>
      <c r="M976" s="66" t="n">
        <v>0</v>
      </c>
      <c r="N976" s="66" t="n">
        <v>0</v>
      </c>
      <c r="O976" s="66" t="n">
        <v>235.1</v>
      </c>
      <c r="P976" s="66" t="n">
        <v>3</v>
      </c>
      <c r="Q976" s="66" t="n">
        <v>14.2488500690001</v>
      </c>
      <c r="R976" s="66" t="n">
        <v>51.434928013</v>
      </c>
      <c r="S976" s="66">
        <f>IF(AND(E976&gt;=2,E976&lt;=6,OR(F976=6,F976=7,F976=8),O976&lt;=500),1,0)</f>
        <v/>
      </c>
      <c r="T976" s="178">
        <f>IF(G976=1,Sources!$F$24,IF(G976=2,Sources!$F$25,IF(G976=3,Sources!$F$26,0)))</f>
        <v/>
      </c>
      <c r="U976" s="178">
        <f>T976</f>
        <v/>
      </c>
      <c r="V976" s="66" t="inlineStr">
        <is>
          <t>S01 / S04 / S05</t>
        </is>
      </c>
    </row>
    <row r="977" ht="15" customHeight="1" s="94">
      <c r="A977" s="66" t="inlineStr">
        <is>
          <t>U07289</t>
        </is>
      </c>
      <c r="B977" s="66" t="inlineStr">
        <is>
          <t>O2185</t>
        </is>
      </c>
      <c r="C977" s="66" t="n">
        <v>2022</v>
      </c>
      <c r="D977" s="66" t="n">
        <v>8</v>
      </c>
      <c r="E977" s="66" t="n">
        <v>2</v>
      </c>
      <c r="F977" s="66" t="n">
        <v>8</v>
      </c>
      <c r="G977" s="66" t="n">
        <v>2</v>
      </c>
      <c r="H977" s="66" t="n">
        <v>2</v>
      </c>
      <c r="I977" s="66" t="n">
        <v>0</v>
      </c>
      <c r="J977" s="66" t="n">
        <v>1</v>
      </c>
      <c r="K977" s="66" t="n">
        <v>1</v>
      </c>
      <c r="L977" s="66" t="n">
        <v>0</v>
      </c>
      <c r="M977" s="66" t="n">
        <v>0</v>
      </c>
      <c r="N977" s="66" t="n">
        <v>0</v>
      </c>
      <c r="O977" s="66" t="n">
        <v>361.4</v>
      </c>
      <c r="P977" s="66" t="n">
        <v>0</v>
      </c>
      <c r="Q977" s="66" t="n">
        <v>14.635537216</v>
      </c>
      <c r="R977" s="66" t="n">
        <v>51.4994830360001</v>
      </c>
      <c r="S977" s="66">
        <f>IF(AND(E977&gt;=2,E977&lt;=6,OR(F977=6,F977=7,F977=8),O977&lt;=500),1,0)</f>
        <v/>
      </c>
      <c r="T977" s="178">
        <f>IF(G977=1,Sources!$F$24,IF(G977=2,Sources!$F$25,IF(G977=3,Sources!$F$26,0)))</f>
        <v/>
      </c>
      <c r="U977" s="178">
        <f>T977</f>
        <v/>
      </c>
      <c r="V977" s="66" t="inlineStr">
        <is>
          <t>S01 / S04 / S05</t>
        </is>
      </c>
    </row>
    <row r="978" ht="15" customHeight="1" s="94">
      <c r="A978" s="66" t="inlineStr">
        <is>
          <t>U07297</t>
        </is>
      </c>
      <c r="B978" s="66" t="inlineStr">
        <is>
          <t>O0463</t>
        </is>
      </c>
      <c r="C978" s="66" t="n">
        <v>2022</v>
      </c>
      <c r="D978" s="66" t="n">
        <v>7</v>
      </c>
      <c r="E978" s="66" t="n">
        <v>5</v>
      </c>
      <c r="F978" s="66" t="n">
        <v>16</v>
      </c>
      <c r="G978" s="66" t="n">
        <v>3</v>
      </c>
      <c r="H978" s="66" t="n">
        <v>3</v>
      </c>
      <c r="I978" s="66" t="n">
        <v>0</v>
      </c>
      <c r="J978" s="66" t="n">
        <v>1</v>
      </c>
      <c r="K978" s="66" t="n">
        <v>1</v>
      </c>
      <c r="L978" s="66" t="n">
        <v>0</v>
      </c>
      <c r="M978" s="66" t="n">
        <v>0</v>
      </c>
      <c r="N978" s="66" t="n">
        <v>0</v>
      </c>
      <c r="O978" s="66" t="n">
        <v>263.5</v>
      </c>
      <c r="P978" s="66" t="n">
        <v>0.3</v>
      </c>
      <c r="Q978" s="66" t="n">
        <v>13.7015808420001</v>
      </c>
      <c r="R978" s="66" t="n">
        <v>51.030581447</v>
      </c>
      <c r="S978" s="66">
        <f>IF(AND(E978&gt;=2,E978&lt;=6,OR(F978=6,F978=7,F978=8),O978&lt;=500),1,0)</f>
        <v/>
      </c>
      <c r="T978" s="178">
        <f>IF(G978=1,Sources!$F$24,IF(G978=2,Sources!$F$25,IF(G978=3,Sources!$F$26,0)))</f>
        <v/>
      </c>
      <c r="U978" s="178">
        <f>T978</f>
        <v/>
      </c>
      <c r="V978" s="66" t="inlineStr">
        <is>
          <t>S01 / S04 / S05</t>
        </is>
      </c>
    </row>
    <row r="979" ht="15" customHeight="1" s="94">
      <c r="A979" s="66" t="inlineStr">
        <is>
          <t>U07299</t>
        </is>
      </c>
      <c r="B979" s="66" t="inlineStr">
        <is>
          <t>O0770</t>
        </is>
      </c>
      <c r="C979" s="66" t="n">
        <v>2022</v>
      </c>
      <c r="D979" s="66" t="n">
        <v>6</v>
      </c>
      <c r="E979" s="66" t="n">
        <v>5</v>
      </c>
      <c r="F979" s="66" t="n">
        <v>7</v>
      </c>
      <c r="G979" s="66" t="n">
        <v>3</v>
      </c>
      <c r="H979" s="66" t="n">
        <v>6</v>
      </c>
      <c r="I979" s="66" t="n">
        <v>0</v>
      </c>
      <c r="J979" s="66" t="n">
        <v>0</v>
      </c>
      <c r="K979" s="66" t="n">
        <v>1</v>
      </c>
      <c r="L979" s="66" t="n">
        <v>0</v>
      </c>
      <c r="M979" s="66" t="n">
        <v>0</v>
      </c>
      <c r="N979" s="66" t="n">
        <v>0</v>
      </c>
      <c r="O979" s="66" t="n">
        <v>213.8</v>
      </c>
      <c r="P979" s="66" t="n">
        <v>5.6</v>
      </c>
      <c r="Q979" s="66" t="n">
        <v>13.73751487</v>
      </c>
      <c r="R979" s="66" t="n">
        <v>51.0871783380001</v>
      </c>
      <c r="S979" s="66">
        <f>IF(AND(E979&gt;=2,E979&lt;=6,OR(F979=6,F979=7,F979=8),O979&lt;=500),1,0)</f>
        <v/>
      </c>
      <c r="T979" s="178">
        <f>IF(G979=1,Sources!$F$24,IF(G979=2,Sources!$F$25,IF(G979=3,Sources!$F$26,0)))</f>
        <v/>
      </c>
      <c r="U979" s="178">
        <f>T979</f>
        <v/>
      </c>
      <c r="V979" s="66" t="inlineStr">
        <is>
          <t>S01 / S04 / S05</t>
        </is>
      </c>
    </row>
    <row r="980" ht="15" customHeight="1" s="94">
      <c r="A980" s="66" t="inlineStr">
        <is>
          <t>U07301</t>
        </is>
      </c>
      <c r="B980" s="66" t="inlineStr">
        <is>
          <t>O0760</t>
        </is>
      </c>
      <c r="C980" s="66" t="n">
        <v>2022</v>
      </c>
      <c r="D980" s="66" t="n">
        <v>9</v>
      </c>
      <c r="E980" s="66" t="n">
        <v>5</v>
      </c>
      <c r="F980" s="66" t="n">
        <v>5</v>
      </c>
      <c r="G980" s="66" t="n">
        <v>3</v>
      </c>
      <c r="H980" s="66" t="n">
        <v>2</v>
      </c>
      <c r="I980" s="66" t="n">
        <v>0</v>
      </c>
      <c r="J980" s="66" t="n">
        <v>1</v>
      </c>
      <c r="K980" s="66" t="n">
        <v>1</v>
      </c>
      <c r="L980" s="66" t="n">
        <v>0</v>
      </c>
      <c r="M980" s="66" t="n">
        <v>0</v>
      </c>
      <c r="N980" s="66" t="n">
        <v>0</v>
      </c>
      <c r="O980" s="66" t="n">
        <v>428</v>
      </c>
      <c r="P980" s="66" t="n">
        <v>19.1</v>
      </c>
      <c r="Q980" s="66" t="n">
        <v>13.799791984</v>
      </c>
      <c r="R980" s="66" t="n">
        <v>50.998524886</v>
      </c>
      <c r="S980" s="66">
        <f>IF(AND(E980&gt;=2,E980&lt;=6,OR(F980=6,F980=7,F980=8),O980&lt;=500),1,0)</f>
        <v/>
      </c>
      <c r="T980" s="178">
        <f>IF(G980=1,Sources!$F$24,IF(G980=2,Sources!$F$25,IF(G980=3,Sources!$F$26,0)))</f>
        <v/>
      </c>
      <c r="U980" s="178">
        <f>T980</f>
        <v/>
      </c>
      <c r="V980" s="66" t="inlineStr">
        <is>
          <t>S01 / S04 / S05</t>
        </is>
      </c>
    </row>
    <row r="981" ht="15" customHeight="1" s="94">
      <c r="A981" s="66" t="inlineStr">
        <is>
          <t>U07302</t>
        </is>
      </c>
      <c r="B981" s="66" t="inlineStr">
        <is>
          <t>O0445</t>
        </is>
      </c>
      <c r="C981" s="66" t="n">
        <v>2022</v>
      </c>
      <c r="D981" s="66" t="n">
        <v>7</v>
      </c>
      <c r="E981" s="66" t="n">
        <v>5</v>
      </c>
      <c r="F981" s="66" t="n">
        <v>15</v>
      </c>
      <c r="G981" s="66" t="n">
        <v>3</v>
      </c>
      <c r="H981" s="66" t="n">
        <v>6</v>
      </c>
      <c r="I981" s="66" t="n">
        <v>0</v>
      </c>
      <c r="J981" s="66" t="n">
        <v>1</v>
      </c>
      <c r="K981" s="66" t="n">
        <v>0</v>
      </c>
      <c r="L981" s="66" t="n">
        <v>0</v>
      </c>
      <c r="M981" s="66" t="n">
        <v>0</v>
      </c>
      <c r="N981" s="66" t="n">
        <v>0</v>
      </c>
      <c r="O981" s="66" t="n">
        <v>359.9</v>
      </c>
      <c r="P981" s="66" t="n">
        <v>2.3</v>
      </c>
      <c r="Q981" s="66" t="n">
        <v>13.702336373</v>
      </c>
      <c r="R981" s="66" t="n">
        <v>51.0437375320001</v>
      </c>
      <c r="S981" s="66">
        <f>IF(AND(E981&gt;=2,E981&lt;=6,OR(F981=6,F981=7,F981=8),O981&lt;=500),1,0)</f>
        <v/>
      </c>
      <c r="T981" s="178">
        <f>IF(G981=1,Sources!$F$24,IF(G981=2,Sources!$F$25,IF(G981=3,Sources!$F$26,0)))</f>
        <v/>
      </c>
      <c r="U981" s="178">
        <f>T981</f>
        <v/>
      </c>
      <c r="V981" s="66" t="inlineStr">
        <is>
          <t>S01 / S04 / S05</t>
        </is>
      </c>
    </row>
    <row r="982" ht="15" customHeight="1" s="94">
      <c r="A982" s="66" t="inlineStr">
        <is>
          <t>U07316</t>
        </is>
      </c>
      <c r="B982" s="66" t="inlineStr">
        <is>
          <t>O0694</t>
        </is>
      </c>
      <c r="C982" s="66" t="n">
        <v>2022</v>
      </c>
      <c r="D982" s="66" t="n">
        <v>8</v>
      </c>
      <c r="E982" s="66" t="n">
        <v>5</v>
      </c>
      <c r="F982" s="66" t="n">
        <v>12</v>
      </c>
      <c r="G982" s="66" t="n">
        <v>3</v>
      </c>
      <c r="H982" s="66" t="n">
        <v>6</v>
      </c>
      <c r="I982" s="66" t="n">
        <v>0</v>
      </c>
      <c r="J982" s="66" t="n">
        <v>0</v>
      </c>
      <c r="K982" s="66" t="n">
        <v>1</v>
      </c>
      <c r="L982" s="66" t="n">
        <v>0</v>
      </c>
      <c r="M982" s="66" t="n">
        <v>0</v>
      </c>
      <c r="N982" s="66" t="n">
        <v>0</v>
      </c>
      <c r="O982" s="66" t="n">
        <v>335</v>
      </c>
      <c r="P982" s="66" t="n">
        <v>10.3</v>
      </c>
      <c r="Q982" s="66" t="n">
        <v>13.7332461280001</v>
      </c>
      <c r="R982" s="66" t="n">
        <v>51.0390708090001</v>
      </c>
      <c r="S982" s="66">
        <f>IF(AND(E982&gt;=2,E982&lt;=6,OR(F982=6,F982=7,F982=8),O982&lt;=500),1,0)</f>
        <v/>
      </c>
      <c r="T982" s="178">
        <f>IF(G982=1,Sources!$F$24,IF(G982=2,Sources!$F$25,IF(G982=3,Sources!$F$26,0)))</f>
        <v/>
      </c>
      <c r="U982" s="178">
        <f>T982</f>
        <v/>
      </c>
      <c r="V982" s="66" t="inlineStr">
        <is>
          <t>S01 / S04 / S05</t>
        </is>
      </c>
    </row>
    <row r="983" ht="15" customHeight="1" s="94">
      <c r="A983" s="66" t="inlineStr">
        <is>
          <t>U07321</t>
        </is>
      </c>
      <c r="B983" s="66" t="inlineStr">
        <is>
          <t>O1492</t>
        </is>
      </c>
      <c r="C983" s="66" t="n">
        <v>2022</v>
      </c>
      <c r="D983" s="66" t="n">
        <v>10</v>
      </c>
      <c r="E983" s="66" t="n">
        <v>3</v>
      </c>
      <c r="F983" s="66" t="n">
        <v>7</v>
      </c>
      <c r="G983" s="66" t="n">
        <v>3</v>
      </c>
      <c r="H983" s="66" t="n">
        <v>6</v>
      </c>
      <c r="I983" s="66" t="n">
        <v>0</v>
      </c>
      <c r="J983" s="66" t="n">
        <v>1</v>
      </c>
      <c r="K983" s="66" t="n">
        <v>1</v>
      </c>
      <c r="L983" s="66" t="n">
        <v>0</v>
      </c>
      <c r="M983" s="66" t="n">
        <v>0</v>
      </c>
      <c r="N983" s="66" t="n">
        <v>0</v>
      </c>
      <c r="O983" s="66" t="n">
        <v>478.2</v>
      </c>
      <c r="P983" s="66" t="n">
        <v>4.6</v>
      </c>
      <c r="Q983" s="66" t="n">
        <v>12.3993687770001</v>
      </c>
      <c r="R983" s="66" t="n">
        <v>51.36344425</v>
      </c>
      <c r="S983" s="66">
        <f>IF(AND(E983&gt;=2,E983&lt;=6,OR(F983=6,F983=7,F983=8),O983&lt;=500),1,0)</f>
        <v/>
      </c>
      <c r="T983" s="178">
        <f>IF(G983=1,Sources!$F$24,IF(G983=2,Sources!$F$25,IF(G983=3,Sources!$F$26,0)))</f>
        <v/>
      </c>
      <c r="U983" s="178">
        <f>T983</f>
        <v/>
      </c>
      <c r="V983" s="66" t="inlineStr">
        <is>
          <t>S01 / S04 / S05</t>
        </is>
      </c>
    </row>
    <row r="984" ht="15" customHeight="1" s="94">
      <c r="A984" s="66" t="inlineStr">
        <is>
          <t>U07325</t>
        </is>
      </c>
      <c r="B984" s="66" t="inlineStr">
        <is>
          <t>O0545</t>
        </is>
      </c>
      <c r="C984" s="66" t="n">
        <v>2022</v>
      </c>
      <c r="D984" s="66" t="n">
        <v>11</v>
      </c>
      <c r="E984" s="66" t="n">
        <v>2</v>
      </c>
      <c r="F984" s="66" t="n">
        <v>8</v>
      </c>
      <c r="G984" s="66" t="n">
        <v>3</v>
      </c>
      <c r="H984" s="66" t="n">
        <v>3</v>
      </c>
      <c r="I984" s="66" t="n">
        <v>0</v>
      </c>
      <c r="J984" s="66" t="n">
        <v>1</v>
      </c>
      <c r="K984" s="66" t="n">
        <v>0</v>
      </c>
      <c r="L984" s="66" t="n">
        <v>0</v>
      </c>
      <c r="M984" s="66" t="n">
        <v>0</v>
      </c>
      <c r="N984" s="66" t="n">
        <v>1</v>
      </c>
      <c r="O984" s="66" t="n">
        <v>255.5</v>
      </c>
      <c r="P984" s="66" t="n">
        <v>0</v>
      </c>
      <c r="Q984" s="66" t="n">
        <v>13.6745043940001</v>
      </c>
      <c r="R984" s="66" t="n">
        <v>51.0671625950001</v>
      </c>
      <c r="S984" s="66">
        <f>IF(AND(E984&gt;=2,E984&lt;=6,OR(F984=6,F984=7,F984=8),O984&lt;=500),1,0)</f>
        <v/>
      </c>
      <c r="T984" s="178">
        <f>IF(G984=1,Sources!$F$24,IF(G984=2,Sources!$F$25,IF(G984=3,Sources!$F$26,0)))</f>
        <v/>
      </c>
      <c r="U984" s="178">
        <f>T984</f>
        <v/>
      </c>
      <c r="V984" s="66" t="inlineStr">
        <is>
          <t>S01 / S04 / S05</t>
        </is>
      </c>
    </row>
    <row r="985" ht="15" customHeight="1" s="94">
      <c r="A985" s="66" t="inlineStr">
        <is>
          <t>U07328</t>
        </is>
      </c>
      <c r="B985" s="66" t="inlineStr">
        <is>
          <t>O0782</t>
        </is>
      </c>
      <c r="C985" s="66" t="n">
        <v>2022</v>
      </c>
      <c r="D985" s="66" t="n">
        <v>11</v>
      </c>
      <c r="E985" s="66" t="n">
        <v>3</v>
      </c>
      <c r="F985" s="66" t="n">
        <v>8</v>
      </c>
      <c r="G985" s="66" t="n">
        <v>3</v>
      </c>
      <c r="H985" s="66" t="n">
        <v>3</v>
      </c>
      <c r="I985" s="66" t="n">
        <v>0</v>
      </c>
      <c r="J985" s="66" t="n">
        <v>1</v>
      </c>
      <c r="K985" s="66" t="n">
        <v>1</v>
      </c>
      <c r="L985" s="66" t="n">
        <v>0</v>
      </c>
      <c r="M985" s="66" t="n">
        <v>0</v>
      </c>
      <c r="N985" s="66" t="n">
        <v>0</v>
      </c>
      <c r="O985" s="66" t="n">
        <v>117.5</v>
      </c>
      <c r="P985" s="66" t="n">
        <v>16.3</v>
      </c>
      <c r="Q985" s="66" t="n">
        <v>13.756836552</v>
      </c>
      <c r="R985" s="66" t="n">
        <v>51.0777054380001</v>
      </c>
      <c r="S985" s="66">
        <f>IF(AND(E985&gt;=2,E985&lt;=6,OR(F985=6,F985=7,F985=8),O985&lt;=500),1,0)</f>
        <v/>
      </c>
      <c r="T985" s="178">
        <f>IF(G985=1,Sources!$F$24,IF(G985=2,Sources!$F$25,IF(G985=3,Sources!$F$26,0)))</f>
        <v/>
      </c>
      <c r="U985" s="178">
        <f>T985</f>
        <v/>
      </c>
      <c r="V985" s="66" t="inlineStr">
        <is>
          <t>S01 / S04 / S05</t>
        </is>
      </c>
    </row>
    <row r="986" ht="15" customHeight="1" s="94">
      <c r="A986" s="66" t="inlineStr">
        <is>
          <t>U07340</t>
        </is>
      </c>
      <c r="B986" s="66" t="inlineStr">
        <is>
          <t>O0102</t>
        </is>
      </c>
      <c r="C986" s="66" t="n">
        <v>2022</v>
      </c>
      <c r="D986" s="66" t="n">
        <v>9</v>
      </c>
      <c r="E986" s="66" t="n">
        <v>5</v>
      </c>
      <c r="F986" s="66" t="n">
        <v>10</v>
      </c>
      <c r="G986" s="66" t="n">
        <v>3</v>
      </c>
      <c r="H986" s="66" t="n">
        <v>2</v>
      </c>
      <c r="I986" s="66" t="n">
        <v>0</v>
      </c>
      <c r="J986" s="66" t="n">
        <v>1</v>
      </c>
      <c r="K986" s="66" t="n">
        <v>1</v>
      </c>
      <c r="L986" s="66" t="n">
        <v>0</v>
      </c>
      <c r="M986" s="66" t="n">
        <v>0</v>
      </c>
      <c r="N986" s="66" t="n">
        <v>0</v>
      </c>
      <c r="O986" s="66" t="n">
        <v>379.5</v>
      </c>
      <c r="P986" s="66" t="n">
        <v>0.1</v>
      </c>
      <c r="Q986" s="66" t="n">
        <v>12.4947842490001</v>
      </c>
      <c r="R986" s="66" t="n">
        <v>51.125509423</v>
      </c>
      <c r="S986" s="66">
        <f>IF(AND(E986&gt;=2,E986&lt;=6,OR(F986=6,F986=7,F986=8),O986&lt;=500),1,0)</f>
        <v/>
      </c>
      <c r="T986" s="178">
        <f>IF(G986=1,Sources!$F$24,IF(G986=2,Sources!$F$25,IF(G986=3,Sources!$F$26,0)))</f>
        <v/>
      </c>
      <c r="U986" s="178">
        <f>T986</f>
        <v/>
      </c>
      <c r="V986" s="66" t="inlineStr">
        <is>
          <t>S01 / S04 / S05</t>
        </is>
      </c>
    </row>
    <row r="987" ht="15" customHeight="1" s="94">
      <c r="A987" s="66" t="inlineStr">
        <is>
          <t>U07341</t>
        </is>
      </c>
      <c r="B987" s="66" t="inlineStr">
        <is>
          <t>O1443</t>
        </is>
      </c>
      <c r="C987" s="66" t="n">
        <v>2022</v>
      </c>
      <c r="D987" s="66" t="n">
        <v>10</v>
      </c>
      <c r="E987" s="66" t="n">
        <v>4</v>
      </c>
      <c r="F987" s="66" t="n">
        <v>16</v>
      </c>
      <c r="G987" s="66" t="n">
        <v>3</v>
      </c>
      <c r="H987" s="66" t="n">
        <v>6</v>
      </c>
      <c r="I987" s="66" t="n">
        <v>0</v>
      </c>
      <c r="J987" s="66" t="n">
        <v>1</v>
      </c>
      <c r="K987" s="66" t="n">
        <v>0</v>
      </c>
      <c r="L987" s="66" t="n">
        <v>0</v>
      </c>
      <c r="M987" s="66" t="n">
        <v>0</v>
      </c>
      <c r="N987" s="66" t="n">
        <v>0</v>
      </c>
      <c r="O987" s="66" t="n">
        <v>174.7</v>
      </c>
      <c r="P987" s="66" t="n">
        <v>2.5</v>
      </c>
      <c r="Q987" s="66" t="n">
        <v>12.3748351350001</v>
      </c>
      <c r="R987" s="66" t="n">
        <v>51.344355955</v>
      </c>
      <c r="S987" s="66">
        <f>IF(AND(E987&gt;=2,E987&lt;=6,OR(F987=6,F987=7,F987=8),O987&lt;=500),1,0)</f>
        <v/>
      </c>
      <c r="T987" s="178">
        <f>IF(G987=1,Sources!$F$24,IF(G987=2,Sources!$F$25,IF(G987=3,Sources!$F$26,0)))</f>
        <v/>
      </c>
      <c r="U987" s="178">
        <f>T987</f>
        <v/>
      </c>
      <c r="V987" s="66" t="inlineStr">
        <is>
          <t>S01 / S04 / S05</t>
        </is>
      </c>
    </row>
    <row r="988" ht="15" customHeight="1" s="94">
      <c r="A988" s="66" t="inlineStr">
        <is>
          <t>U07351</t>
        </is>
      </c>
      <c r="B988" s="66" t="inlineStr">
        <is>
          <t>O0954</t>
        </is>
      </c>
      <c r="C988" s="66" t="n">
        <v>2022</v>
      </c>
      <c r="D988" s="66" t="n">
        <v>9</v>
      </c>
      <c r="E988" s="66" t="n">
        <v>2</v>
      </c>
      <c r="F988" s="66" t="n">
        <v>17</v>
      </c>
      <c r="G988" s="66" t="n">
        <v>3</v>
      </c>
      <c r="H988" s="66" t="n">
        <v>3</v>
      </c>
      <c r="I988" s="66" t="n">
        <v>0</v>
      </c>
      <c r="J988" s="66" t="n">
        <v>1</v>
      </c>
      <c r="K988" s="66" t="n">
        <v>1</v>
      </c>
      <c r="L988" s="66" t="n">
        <v>0</v>
      </c>
      <c r="M988" s="66" t="n">
        <v>0</v>
      </c>
      <c r="N988" s="66" t="n">
        <v>0</v>
      </c>
      <c r="O988" s="66" t="n">
        <v>179.8</v>
      </c>
      <c r="P988" s="66" t="n">
        <v>2.1</v>
      </c>
      <c r="Q988" s="66" t="n">
        <v>13.72896726</v>
      </c>
      <c r="R988" s="66" t="n">
        <v>51.059321002</v>
      </c>
      <c r="S988" s="66">
        <f>IF(AND(E988&gt;=2,E988&lt;=6,OR(F988=6,F988=7,F988=8),O988&lt;=500),1,0)</f>
        <v/>
      </c>
      <c r="T988" s="178">
        <f>IF(G988=1,Sources!$F$24,IF(G988=2,Sources!$F$25,IF(G988=3,Sources!$F$26,0)))</f>
        <v/>
      </c>
      <c r="U988" s="178">
        <f>T988</f>
        <v/>
      </c>
      <c r="V988" s="66" t="inlineStr">
        <is>
          <t>S01 / S04 / S05</t>
        </is>
      </c>
    </row>
    <row r="989" ht="15" customHeight="1" s="94">
      <c r="A989" s="66" t="inlineStr">
        <is>
          <t>U07355</t>
        </is>
      </c>
      <c r="B989" s="66" t="inlineStr">
        <is>
          <t>O0781</t>
        </is>
      </c>
      <c r="C989" s="66" t="n">
        <v>2022</v>
      </c>
      <c r="D989" s="66" t="n">
        <v>11</v>
      </c>
      <c r="E989" s="66" t="n">
        <v>5</v>
      </c>
      <c r="F989" s="66" t="n">
        <v>8</v>
      </c>
      <c r="G989" s="66" t="n">
        <v>3</v>
      </c>
      <c r="H989" s="66" t="n">
        <v>1</v>
      </c>
      <c r="I989" s="66" t="n">
        <v>0</v>
      </c>
      <c r="J989" s="66" t="n">
        <v>1</v>
      </c>
      <c r="K989" s="66" t="n">
        <v>0</v>
      </c>
      <c r="L989" s="66" t="n">
        <v>0</v>
      </c>
      <c r="M989" s="66" t="n">
        <v>0</v>
      </c>
      <c r="N989" s="66" t="n">
        <v>0</v>
      </c>
      <c r="O989" s="66" t="n">
        <v>95.7</v>
      </c>
      <c r="P989" s="66" t="n">
        <v>12</v>
      </c>
      <c r="Q989" s="66" t="n">
        <v>13.755626088</v>
      </c>
      <c r="R989" s="66" t="n">
        <v>51.0767219200001</v>
      </c>
      <c r="S989" s="66">
        <f>IF(AND(E989&gt;=2,E989&lt;=6,OR(F989=6,F989=7,F989=8),O989&lt;=500),1,0)</f>
        <v/>
      </c>
      <c r="T989" s="178">
        <f>IF(G989=1,Sources!$F$24,IF(G989=2,Sources!$F$25,IF(G989=3,Sources!$F$26,0)))</f>
        <v/>
      </c>
      <c r="U989" s="178">
        <f>T989</f>
        <v/>
      </c>
      <c r="V989" s="66" t="inlineStr">
        <is>
          <t>S01 / S04 / S05</t>
        </is>
      </c>
    </row>
    <row r="990" ht="15" customHeight="1" s="94">
      <c r="A990" s="66" t="inlineStr">
        <is>
          <t>U07356</t>
        </is>
      </c>
      <c r="B990" s="66" t="inlineStr">
        <is>
          <t>O0770</t>
        </is>
      </c>
      <c r="C990" s="66" t="n">
        <v>2022</v>
      </c>
      <c r="D990" s="66" t="n">
        <v>11</v>
      </c>
      <c r="E990" s="66" t="n">
        <v>3</v>
      </c>
      <c r="F990" s="66" t="n">
        <v>6</v>
      </c>
      <c r="G990" s="66" t="n">
        <v>3</v>
      </c>
      <c r="H990" s="66" t="n">
        <v>3</v>
      </c>
      <c r="I990" s="66" t="n">
        <v>0</v>
      </c>
      <c r="J990" s="66" t="n">
        <v>0</v>
      </c>
      <c r="K990" s="66" t="n">
        <v>1</v>
      </c>
      <c r="L990" s="66" t="n">
        <v>0</v>
      </c>
      <c r="M990" s="66" t="n">
        <v>0</v>
      </c>
      <c r="N990" s="66" t="n">
        <v>0</v>
      </c>
      <c r="O990" s="66" t="n">
        <v>209.3</v>
      </c>
      <c r="P990" s="66" t="n">
        <v>4</v>
      </c>
      <c r="Q990" s="66" t="n">
        <v>13.737543229</v>
      </c>
      <c r="R990" s="66" t="n">
        <v>51.0872505200001</v>
      </c>
      <c r="S990" s="66">
        <f>IF(AND(E990&gt;=2,E990&lt;=6,OR(F990=6,F990=7,F990=8),O990&lt;=500),1,0)</f>
        <v/>
      </c>
      <c r="T990" s="178">
        <f>IF(G990=1,Sources!$F$24,IF(G990=2,Sources!$F$25,IF(G990=3,Sources!$F$26,0)))</f>
        <v/>
      </c>
      <c r="U990" s="178">
        <f>T990</f>
        <v/>
      </c>
      <c r="V990" s="66" t="inlineStr">
        <is>
          <t>S01 / S04 / S05</t>
        </is>
      </c>
    </row>
    <row r="991" ht="15" customHeight="1" s="94">
      <c r="A991" s="66" t="inlineStr">
        <is>
          <t>U07372</t>
        </is>
      </c>
      <c r="B991" s="66" t="inlineStr">
        <is>
          <t>O0781</t>
        </is>
      </c>
      <c r="C991" s="66" t="n">
        <v>2022</v>
      </c>
      <c r="D991" s="66" t="n">
        <v>8</v>
      </c>
      <c r="E991" s="66" t="n">
        <v>5</v>
      </c>
      <c r="F991" s="66" t="n">
        <v>15</v>
      </c>
      <c r="G991" s="66" t="n">
        <v>3</v>
      </c>
      <c r="H991" s="66" t="n">
        <v>4</v>
      </c>
      <c r="I991" s="66" t="n">
        <v>1</v>
      </c>
      <c r="J991" s="66" t="n">
        <v>0</v>
      </c>
      <c r="K991" s="66" t="n">
        <v>1</v>
      </c>
      <c r="L991" s="66" t="n">
        <v>0</v>
      </c>
      <c r="M991" s="66" t="n">
        <v>0</v>
      </c>
      <c r="N991" s="66" t="n">
        <v>0</v>
      </c>
      <c r="O991" s="66" t="n">
        <v>100.4</v>
      </c>
      <c r="P991" s="66" t="n">
        <v>4.2</v>
      </c>
      <c r="Q991" s="66" t="n">
        <v>13.7555607730001</v>
      </c>
      <c r="R991" s="66" t="n">
        <v>51.076664371</v>
      </c>
      <c r="S991" s="66">
        <f>IF(AND(E991&gt;=2,E991&lt;=6,OR(F991=6,F991=7,F991=8),O991&lt;=500),1,0)</f>
        <v/>
      </c>
      <c r="T991" s="178">
        <f>IF(G991=1,Sources!$F$24,IF(G991=2,Sources!$F$25,IF(G991=3,Sources!$F$26,0)))</f>
        <v/>
      </c>
      <c r="U991" s="178">
        <f>T991</f>
        <v/>
      </c>
      <c r="V991" s="66" t="inlineStr">
        <is>
          <t>S01 / S04 / S05</t>
        </is>
      </c>
    </row>
    <row r="992" ht="15" customHeight="1" s="94">
      <c r="A992" s="66" t="inlineStr">
        <is>
          <t>U07381</t>
        </is>
      </c>
      <c r="B992" s="66" t="inlineStr">
        <is>
          <t>O1453</t>
        </is>
      </c>
      <c r="C992" s="66" t="n">
        <v>2022</v>
      </c>
      <c r="D992" s="66" t="n">
        <v>1</v>
      </c>
      <c r="E992" s="66" t="n">
        <v>2</v>
      </c>
      <c r="F992" s="66" t="n">
        <v>7</v>
      </c>
      <c r="G992" s="66" t="n">
        <v>3</v>
      </c>
      <c r="H992" s="66" t="n">
        <v>3</v>
      </c>
      <c r="I992" s="66" t="n">
        <v>0</v>
      </c>
      <c r="J992" s="66" t="n">
        <v>1</v>
      </c>
      <c r="K992" s="66" t="n">
        <v>1</v>
      </c>
      <c r="L992" s="66" t="n">
        <v>0</v>
      </c>
      <c r="M992" s="66" t="n">
        <v>0</v>
      </c>
      <c r="N992" s="66" t="n">
        <v>0</v>
      </c>
      <c r="O992" s="66" t="n">
        <v>451.1</v>
      </c>
      <c r="P992" s="66" t="n">
        <v>5.1</v>
      </c>
      <c r="Q992" s="66" t="n">
        <v>12.3464794110001</v>
      </c>
      <c r="R992" s="66" t="n">
        <v>51.3288799950001</v>
      </c>
      <c r="S992" s="66">
        <f>IF(AND(E992&gt;=2,E992&lt;=6,OR(F992=6,F992=7,F992=8),O992&lt;=500),1,0)</f>
        <v/>
      </c>
      <c r="T992" s="178">
        <f>IF(G992=1,Sources!$F$24,IF(G992=2,Sources!$F$25,IF(G992=3,Sources!$F$26,0)))</f>
        <v/>
      </c>
      <c r="U992" s="178">
        <f>T992</f>
        <v/>
      </c>
      <c r="V992" s="66" t="inlineStr">
        <is>
          <t>S01 / S04 / S05</t>
        </is>
      </c>
    </row>
    <row r="993" ht="15" customHeight="1" s="94">
      <c r="A993" s="66" t="inlineStr">
        <is>
          <t>U07388</t>
        </is>
      </c>
      <c r="B993" s="66" t="inlineStr">
        <is>
          <t>O1446</t>
        </is>
      </c>
      <c r="C993" s="66" t="n">
        <v>2022</v>
      </c>
      <c r="D993" s="66" t="n">
        <v>1</v>
      </c>
      <c r="E993" s="66" t="n">
        <v>7</v>
      </c>
      <c r="F993" s="66" t="n">
        <v>16</v>
      </c>
      <c r="G993" s="66" t="n">
        <v>3</v>
      </c>
      <c r="H993" s="66" t="n">
        <v>2</v>
      </c>
      <c r="I993" s="66" t="n">
        <v>0</v>
      </c>
      <c r="J993" s="66" t="n">
        <v>1</v>
      </c>
      <c r="K993" s="66" t="n">
        <v>1</v>
      </c>
      <c r="L993" s="66" t="n">
        <v>0</v>
      </c>
      <c r="M993" s="66" t="n">
        <v>0</v>
      </c>
      <c r="N993" s="66" t="n">
        <v>0</v>
      </c>
      <c r="O993" s="66" t="n">
        <v>344.4</v>
      </c>
      <c r="P993" s="66" t="n">
        <v>20</v>
      </c>
      <c r="Q993" s="66" t="n">
        <v>12.376524208</v>
      </c>
      <c r="R993" s="66" t="n">
        <v>51.343008893</v>
      </c>
      <c r="S993" s="66">
        <f>IF(AND(E993&gt;=2,E993&lt;=6,OR(F993=6,F993=7,F993=8),O993&lt;=500),1,0)</f>
        <v/>
      </c>
      <c r="T993" s="178">
        <f>IF(G993=1,Sources!$F$24,IF(G993=2,Sources!$F$25,IF(G993=3,Sources!$F$26,0)))</f>
        <v/>
      </c>
      <c r="U993" s="178">
        <f>T993</f>
        <v/>
      </c>
      <c r="V993" s="66" t="inlineStr">
        <is>
          <t>S01 / S04 / S05</t>
        </is>
      </c>
    </row>
    <row r="994" ht="15" customHeight="1" s="94">
      <c r="A994" s="66" t="inlineStr">
        <is>
          <t>U07396</t>
        </is>
      </c>
      <c r="B994" s="66" t="inlineStr">
        <is>
          <t>O0887</t>
        </is>
      </c>
      <c r="C994" s="66" t="n">
        <v>2022</v>
      </c>
      <c r="D994" s="66" t="n">
        <v>1</v>
      </c>
      <c r="E994" s="66" t="n">
        <v>3</v>
      </c>
      <c r="F994" s="66" t="n">
        <v>19</v>
      </c>
      <c r="G994" s="66" t="n">
        <v>3</v>
      </c>
      <c r="H994" s="66" t="n">
        <v>3</v>
      </c>
      <c r="I994" s="66" t="n">
        <v>0</v>
      </c>
      <c r="J994" s="66" t="n">
        <v>1</v>
      </c>
      <c r="K994" s="66" t="n">
        <v>1</v>
      </c>
      <c r="L994" s="66" t="n">
        <v>0</v>
      </c>
      <c r="M994" s="66" t="n">
        <v>0</v>
      </c>
      <c r="N994" s="66" t="n">
        <v>0</v>
      </c>
      <c r="O994" s="66" t="n">
        <v>212.6</v>
      </c>
      <c r="P994" s="66" t="n">
        <v>0.4</v>
      </c>
      <c r="Q994" s="66" t="n">
        <v>13.7799095730001</v>
      </c>
      <c r="R994" s="66" t="n">
        <v>51.0443196030001</v>
      </c>
      <c r="S994" s="66">
        <f>IF(AND(E994&gt;=2,E994&lt;=6,OR(F994=6,F994=7,F994=8),O994&lt;=500),1,0)</f>
        <v/>
      </c>
      <c r="T994" s="178">
        <f>IF(G994=1,Sources!$F$24,IF(G994=2,Sources!$F$25,IF(G994=3,Sources!$F$26,0)))</f>
        <v/>
      </c>
      <c r="U994" s="178">
        <f>T994</f>
        <v/>
      </c>
      <c r="V994" s="66" t="inlineStr">
        <is>
          <t>S01 / S04 / S05</t>
        </is>
      </c>
    </row>
    <row r="995" ht="15" customHeight="1" s="94">
      <c r="A995" s="66" t="inlineStr">
        <is>
          <t>U07397</t>
        </is>
      </c>
      <c r="B995" s="66" t="inlineStr">
        <is>
          <t>O0744</t>
        </is>
      </c>
      <c r="C995" s="66" t="n">
        <v>2022</v>
      </c>
      <c r="D995" s="66" t="n">
        <v>1</v>
      </c>
      <c r="E995" s="66" t="n">
        <v>2</v>
      </c>
      <c r="F995" s="66" t="n">
        <v>17</v>
      </c>
      <c r="G995" s="66" t="n">
        <v>3</v>
      </c>
      <c r="H995" s="66" t="n">
        <v>1</v>
      </c>
      <c r="I995" s="66" t="n">
        <v>0</v>
      </c>
      <c r="J995" s="66" t="n">
        <v>0</v>
      </c>
      <c r="K995" s="66" t="n">
        <v>1</v>
      </c>
      <c r="L995" s="66" t="n">
        <v>0</v>
      </c>
      <c r="M995" s="66" t="n">
        <v>0</v>
      </c>
      <c r="N995" s="66" t="n">
        <v>1</v>
      </c>
      <c r="O995" s="66" t="n">
        <v>289.4</v>
      </c>
      <c r="P995" s="66" t="n">
        <v>5.8</v>
      </c>
      <c r="Q995" s="66" t="n">
        <v>13.777778518</v>
      </c>
      <c r="R995" s="66" t="n">
        <v>51.0528860920001</v>
      </c>
      <c r="S995" s="66">
        <f>IF(AND(E995&gt;=2,E995&lt;=6,OR(F995=6,F995=7,F995=8),O995&lt;=500),1,0)</f>
        <v/>
      </c>
      <c r="T995" s="178">
        <f>IF(G995=1,Sources!$F$24,IF(G995=2,Sources!$F$25,IF(G995=3,Sources!$F$26,0)))</f>
        <v/>
      </c>
      <c r="U995" s="178">
        <f>T995</f>
        <v/>
      </c>
      <c r="V995" s="66" t="inlineStr">
        <is>
          <t>S01 / S04 / S05</t>
        </is>
      </c>
    </row>
    <row r="996" ht="15" customHeight="1" s="94">
      <c r="A996" s="66" t="inlineStr">
        <is>
          <t>U07398</t>
        </is>
      </c>
      <c r="B996" s="66" t="inlineStr">
        <is>
          <t>O2191</t>
        </is>
      </c>
      <c r="C996" s="66" t="n">
        <v>2022</v>
      </c>
      <c r="D996" s="66" t="n">
        <v>1</v>
      </c>
      <c r="E996" s="66" t="n">
        <v>3</v>
      </c>
      <c r="F996" s="66" t="n">
        <v>6</v>
      </c>
      <c r="G996" s="66" t="n">
        <v>2</v>
      </c>
      <c r="H996" s="66" t="n">
        <v>2</v>
      </c>
      <c r="I996" s="66" t="n">
        <v>1</v>
      </c>
      <c r="J996" s="66" t="n">
        <v>0</v>
      </c>
      <c r="K996" s="66" t="n">
        <v>0</v>
      </c>
      <c r="L996" s="66" t="n">
        <v>0</v>
      </c>
      <c r="M996" s="66" t="n">
        <v>0</v>
      </c>
      <c r="N996" s="66" t="n">
        <v>1</v>
      </c>
      <c r="O996" s="66" t="n">
        <v>293.5</v>
      </c>
      <c r="P996" s="66" t="n">
        <v>0</v>
      </c>
      <c r="Q996" s="66" t="n">
        <v>12.375952134</v>
      </c>
      <c r="R996" s="66" t="n">
        <v>50.7324331680001</v>
      </c>
      <c r="S996" s="66">
        <f>IF(AND(E996&gt;=2,E996&lt;=6,OR(F996=6,F996=7,F996=8),O996&lt;=500),1,0)</f>
        <v/>
      </c>
      <c r="T996" s="178">
        <f>IF(G996=1,Sources!$F$24,IF(G996=2,Sources!$F$25,IF(G996=3,Sources!$F$26,0)))</f>
        <v/>
      </c>
      <c r="U996" s="178">
        <f>T996</f>
        <v/>
      </c>
      <c r="V996" s="66" t="inlineStr">
        <is>
          <t>S01 / S04 / S05</t>
        </is>
      </c>
    </row>
    <row r="997" ht="15" customHeight="1" s="94">
      <c r="A997" s="66" t="inlineStr">
        <is>
          <t>U07415</t>
        </is>
      </c>
      <c r="B997" s="66" t="inlineStr">
        <is>
          <t>O0790</t>
        </is>
      </c>
      <c r="C997" s="66" t="n">
        <v>2022</v>
      </c>
      <c r="D997" s="66" t="n">
        <v>1</v>
      </c>
      <c r="E997" s="66" t="n">
        <v>4</v>
      </c>
      <c r="F997" s="66" t="n">
        <v>7</v>
      </c>
      <c r="G997" s="66" t="n">
        <v>3</v>
      </c>
      <c r="H997" s="66" t="n">
        <v>6</v>
      </c>
      <c r="I997" s="66" t="n">
        <v>0</v>
      </c>
      <c r="J997" s="66" t="n">
        <v>0</v>
      </c>
      <c r="K997" s="66" t="n">
        <v>1</v>
      </c>
      <c r="L997" s="66" t="n">
        <v>0</v>
      </c>
      <c r="M997" s="66" t="n">
        <v>0</v>
      </c>
      <c r="N997" s="66" t="n">
        <v>0</v>
      </c>
      <c r="O997" s="66" t="n">
        <v>178.9</v>
      </c>
      <c r="P997" s="66" t="n">
        <v>16.8</v>
      </c>
      <c r="Q997" s="66" t="n">
        <v>13.7442404120001</v>
      </c>
      <c r="R997" s="66" t="n">
        <v>51.037251584</v>
      </c>
      <c r="S997" s="66">
        <f>IF(AND(E997&gt;=2,E997&lt;=6,OR(F997=6,F997=7,F997=8),O997&lt;=500),1,0)</f>
        <v/>
      </c>
      <c r="T997" s="178">
        <f>IF(G997=1,Sources!$F$24,IF(G997=2,Sources!$F$25,IF(G997=3,Sources!$F$26,0)))</f>
        <v/>
      </c>
      <c r="U997" s="178">
        <f>T997</f>
        <v/>
      </c>
      <c r="V997" s="66" t="inlineStr">
        <is>
          <t>S01 / S04 / S05</t>
        </is>
      </c>
    </row>
    <row r="998" ht="15" customHeight="1" s="94">
      <c r="A998" s="66" t="inlineStr">
        <is>
          <t>U07417</t>
        </is>
      </c>
      <c r="B998" s="66" t="inlineStr">
        <is>
          <t>O1637</t>
        </is>
      </c>
      <c r="C998" s="66" t="n">
        <v>2022</v>
      </c>
      <c r="D998" s="66" t="n">
        <v>4</v>
      </c>
      <c r="E998" s="66" t="n">
        <v>6</v>
      </c>
      <c r="F998" s="66" t="n">
        <v>8</v>
      </c>
      <c r="G998" s="66" t="n">
        <v>3</v>
      </c>
      <c r="H998" s="66" t="n">
        <v>3</v>
      </c>
      <c r="I998" s="66" t="n">
        <v>0</v>
      </c>
      <c r="J998" s="66" t="n">
        <v>1</v>
      </c>
      <c r="K998" s="66" t="n">
        <v>1</v>
      </c>
      <c r="L998" s="66" t="n">
        <v>0</v>
      </c>
      <c r="M998" s="66" t="n">
        <v>0</v>
      </c>
      <c r="N998" s="66" t="n">
        <v>0</v>
      </c>
      <c r="O998" s="66" t="n">
        <v>345.2</v>
      </c>
      <c r="P998" s="66" t="n">
        <v>9.300000000000001</v>
      </c>
      <c r="Q998" s="66" t="n">
        <v>12.417573222</v>
      </c>
      <c r="R998" s="66" t="n">
        <v>51.3162268820001</v>
      </c>
      <c r="S998" s="66">
        <f>IF(AND(E998&gt;=2,E998&lt;=6,OR(F998=6,F998=7,F998=8),O998&lt;=500),1,0)</f>
        <v/>
      </c>
      <c r="T998" s="178">
        <f>IF(G998=1,Sources!$F$24,IF(G998=2,Sources!$F$25,IF(G998=3,Sources!$F$26,0)))</f>
        <v/>
      </c>
      <c r="U998" s="178">
        <f>T998</f>
        <v/>
      </c>
      <c r="V998" s="66" t="inlineStr">
        <is>
          <t>S01 / S04 / S05</t>
        </is>
      </c>
    </row>
    <row r="999" ht="15" customHeight="1" s="94">
      <c r="A999" s="66" t="inlineStr">
        <is>
          <t>U07421</t>
        </is>
      </c>
      <c r="B999" s="66" t="inlineStr">
        <is>
          <t>O1734</t>
        </is>
      </c>
      <c r="C999" s="66" t="n">
        <v>2022</v>
      </c>
      <c r="D999" s="66" t="n">
        <v>4</v>
      </c>
      <c r="E999" s="66" t="n">
        <v>5</v>
      </c>
      <c r="F999" s="66" t="n">
        <v>9</v>
      </c>
      <c r="G999" s="66" t="n">
        <v>3</v>
      </c>
      <c r="H999" s="66" t="n">
        <v>2</v>
      </c>
      <c r="I999" s="66" t="n">
        <v>0</v>
      </c>
      <c r="J999" s="66" t="n">
        <v>1</v>
      </c>
      <c r="K999" s="66" t="n">
        <v>1</v>
      </c>
      <c r="L999" s="66" t="n">
        <v>0</v>
      </c>
      <c r="M999" s="66" t="n">
        <v>0</v>
      </c>
      <c r="N999" s="66" t="n">
        <v>0</v>
      </c>
      <c r="O999" s="66" t="n">
        <v>245.1</v>
      </c>
      <c r="P999" s="66" t="n">
        <v>17.8</v>
      </c>
      <c r="Q999" s="66" t="n">
        <v>12.3816852150001</v>
      </c>
      <c r="R999" s="66" t="n">
        <v>51.3317744840001</v>
      </c>
      <c r="S999" s="66">
        <f>IF(AND(E999&gt;=2,E999&lt;=6,OR(F999=6,F999=7,F999=8),O999&lt;=500),1,0)</f>
        <v/>
      </c>
      <c r="T999" s="178">
        <f>IF(G999=1,Sources!$F$24,IF(G999=2,Sources!$F$25,IF(G999=3,Sources!$F$26,0)))</f>
        <v/>
      </c>
      <c r="U999" s="178">
        <f>T999</f>
        <v/>
      </c>
      <c r="V999" s="66" t="inlineStr">
        <is>
          <t>S01 / S04 / S05</t>
        </is>
      </c>
    </row>
    <row r="1000" ht="15" customHeight="1" s="94">
      <c r="A1000" s="66" t="inlineStr">
        <is>
          <t>U07425</t>
        </is>
      </c>
      <c r="B1000" s="66" t="inlineStr">
        <is>
          <t>O0529</t>
        </is>
      </c>
      <c r="C1000" s="66" t="n">
        <v>2022</v>
      </c>
      <c r="D1000" s="66" t="n">
        <v>1</v>
      </c>
      <c r="E1000" s="66" t="n">
        <v>1</v>
      </c>
      <c r="F1000" s="66" t="n">
        <v>18</v>
      </c>
      <c r="G1000" s="66" t="n">
        <v>3</v>
      </c>
      <c r="H1000" s="66" t="n">
        <v>3</v>
      </c>
      <c r="I1000" s="66" t="n">
        <v>0</v>
      </c>
      <c r="J1000" s="66" t="n">
        <v>0</v>
      </c>
      <c r="K1000" s="66" t="n">
        <v>1</v>
      </c>
      <c r="L1000" s="66" t="n">
        <v>0</v>
      </c>
      <c r="M1000" s="66" t="n">
        <v>0</v>
      </c>
      <c r="N1000" s="66" t="n">
        <v>0</v>
      </c>
      <c r="O1000" s="66" t="n">
        <v>123.1</v>
      </c>
      <c r="P1000" s="66" t="n">
        <v>7.7</v>
      </c>
      <c r="Q1000" s="66" t="n">
        <v>13.837420814</v>
      </c>
      <c r="R1000" s="66" t="n">
        <v>51.0248711290001</v>
      </c>
      <c r="S1000" s="66">
        <f>IF(AND(E1000&gt;=2,E1000&lt;=6,OR(F1000=6,F1000=7,F1000=8),O1000&lt;=500),1,0)</f>
        <v/>
      </c>
      <c r="T1000" s="178">
        <f>IF(G1000=1,Sources!$F$24,IF(G1000=2,Sources!$F$25,IF(G1000=3,Sources!$F$26,0)))</f>
        <v/>
      </c>
      <c r="U1000" s="178">
        <f>T1000</f>
        <v/>
      </c>
      <c r="V1000" s="66" t="inlineStr">
        <is>
          <t>S01 / S04 / S05</t>
        </is>
      </c>
    </row>
    <row r="1001" ht="15" customHeight="1" s="94">
      <c r="A1001" s="66" t="inlineStr">
        <is>
          <t>U07430</t>
        </is>
      </c>
      <c r="B1001" s="66" t="inlineStr">
        <is>
          <t>O0176</t>
        </is>
      </c>
      <c r="C1001" s="66" t="n">
        <v>2022</v>
      </c>
      <c r="D1001" s="66" t="n">
        <v>1</v>
      </c>
      <c r="E1001" s="66" t="n">
        <v>4</v>
      </c>
      <c r="F1001" s="66" t="n">
        <v>13</v>
      </c>
      <c r="G1001" s="66" t="n">
        <v>3</v>
      </c>
      <c r="H1001" s="66" t="n">
        <v>3</v>
      </c>
      <c r="I1001" s="66" t="n">
        <v>0</v>
      </c>
      <c r="J1001" s="66" t="n">
        <v>0</v>
      </c>
      <c r="K1001" s="66" t="n">
        <v>1</v>
      </c>
      <c r="L1001" s="66" t="n">
        <v>0</v>
      </c>
      <c r="M1001" s="66" t="n">
        <v>0</v>
      </c>
      <c r="N1001" s="66" t="n">
        <v>1</v>
      </c>
      <c r="O1001" s="66" t="n">
        <v>91.8</v>
      </c>
      <c r="P1001" s="66" t="n">
        <v>0.5</v>
      </c>
      <c r="Q1001" s="66" t="n">
        <v>12.9191515750001</v>
      </c>
      <c r="R1001" s="66" t="n">
        <v>50.8358300570001</v>
      </c>
      <c r="S1001" s="66">
        <f>IF(AND(E1001&gt;=2,E1001&lt;=6,OR(F1001=6,F1001=7,F1001=8),O1001&lt;=500),1,0)</f>
        <v/>
      </c>
      <c r="T1001" s="178">
        <f>IF(G1001=1,Sources!$F$24,IF(G1001=2,Sources!$F$25,IF(G1001=3,Sources!$F$26,0)))</f>
        <v/>
      </c>
      <c r="U1001" s="178">
        <f>T1001</f>
        <v/>
      </c>
      <c r="V1001" s="66" t="inlineStr">
        <is>
          <t>S01 / S04 / S05</t>
        </is>
      </c>
    </row>
    <row r="1002" ht="15" customHeight="1" s="94">
      <c r="A1002" s="66" t="inlineStr">
        <is>
          <t>U07435</t>
        </is>
      </c>
      <c r="B1002" s="66" t="inlineStr">
        <is>
          <t>O1212</t>
        </is>
      </c>
      <c r="C1002" s="66" t="n">
        <v>2022</v>
      </c>
      <c r="D1002" s="66" t="n">
        <v>1</v>
      </c>
      <c r="E1002" s="66" t="n">
        <v>5</v>
      </c>
      <c r="F1002" s="66" t="n">
        <v>6</v>
      </c>
      <c r="G1002" s="66" t="n">
        <v>3</v>
      </c>
      <c r="H1002" s="66" t="n">
        <v>2</v>
      </c>
      <c r="I1002" s="66" t="n">
        <v>1</v>
      </c>
      <c r="J1002" s="66" t="n">
        <v>0</v>
      </c>
      <c r="K1002" s="66" t="n">
        <v>1</v>
      </c>
      <c r="L1002" s="66" t="n">
        <v>0</v>
      </c>
      <c r="M1002" s="66" t="n">
        <v>0</v>
      </c>
      <c r="N1002" s="66" t="n">
        <v>0</v>
      </c>
      <c r="O1002" s="66" t="n">
        <v>430.4</v>
      </c>
      <c r="P1002" s="66" t="n">
        <v>4.1</v>
      </c>
      <c r="Q1002" s="66" t="n">
        <v>14.248881366</v>
      </c>
      <c r="R1002" s="66" t="n">
        <v>51.4402070130001</v>
      </c>
      <c r="S1002" s="66">
        <f>IF(AND(E1002&gt;=2,E1002&lt;=6,OR(F1002=6,F1002=7,F1002=8),O1002&lt;=500),1,0)</f>
        <v/>
      </c>
      <c r="T1002" s="178">
        <f>IF(G1002=1,Sources!$F$24,IF(G1002=2,Sources!$F$25,IF(G1002=3,Sources!$F$26,0)))</f>
        <v/>
      </c>
      <c r="U1002" s="178">
        <f>T1002</f>
        <v/>
      </c>
      <c r="V1002" s="66" t="inlineStr">
        <is>
          <t>S01 / S04 / S05</t>
        </is>
      </c>
    </row>
    <row r="1003" ht="15" customHeight="1" s="94">
      <c r="A1003" s="66" t="inlineStr">
        <is>
          <t>U07439</t>
        </is>
      </c>
      <c r="B1003" s="66" t="inlineStr">
        <is>
          <t>O1406</t>
        </is>
      </c>
      <c r="C1003" s="66" t="n">
        <v>2022</v>
      </c>
      <c r="D1003" s="66" t="n">
        <v>2</v>
      </c>
      <c r="E1003" s="66" t="n">
        <v>4</v>
      </c>
      <c r="F1003" s="66" t="n">
        <v>8</v>
      </c>
      <c r="G1003" s="66" t="n">
        <v>3</v>
      </c>
      <c r="H1003" s="66" t="n">
        <v>5</v>
      </c>
      <c r="I1003" s="66" t="n">
        <v>0</v>
      </c>
      <c r="J1003" s="66" t="n">
        <v>1</v>
      </c>
      <c r="K1003" s="66" t="n">
        <v>0</v>
      </c>
      <c r="L1003" s="66" t="n">
        <v>0</v>
      </c>
      <c r="M1003" s="66" t="n">
        <v>0</v>
      </c>
      <c r="N1003" s="66" t="n">
        <v>1</v>
      </c>
      <c r="O1003" s="66" t="n">
        <v>224.2</v>
      </c>
      <c r="P1003" s="66" t="n">
        <v>17.8</v>
      </c>
      <c r="Q1003" s="66" t="n">
        <v>12.3875926330001</v>
      </c>
      <c r="R1003" s="66" t="n">
        <v>51.3572075270001</v>
      </c>
      <c r="S1003" s="66">
        <f>IF(AND(E1003&gt;=2,E1003&lt;=6,OR(F1003=6,F1003=7,F1003=8),O1003&lt;=500),1,0)</f>
        <v/>
      </c>
      <c r="T1003" s="178">
        <f>IF(G1003=1,Sources!$F$24,IF(G1003=2,Sources!$F$25,IF(G1003=3,Sources!$F$26,0)))</f>
        <v/>
      </c>
      <c r="U1003" s="178">
        <f>T1003</f>
        <v/>
      </c>
      <c r="V1003" s="66" t="inlineStr">
        <is>
          <t>S01 / S04 / S05</t>
        </is>
      </c>
    </row>
    <row r="1004" ht="15" customHeight="1" s="94">
      <c r="A1004" s="66" t="inlineStr">
        <is>
          <t>U07442</t>
        </is>
      </c>
      <c r="B1004" s="66" t="inlineStr">
        <is>
          <t>O1750</t>
        </is>
      </c>
      <c r="C1004" s="66" t="n">
        <v>2022</v>
      </c>
      <c r="D1004" s="66" t="n">
        <v>1</v>
      </c>
      <c r="E1004" s="66" t="n">
        <v>3</v>
      </c>
      <c r="F1004" s="66" t="n">
        <v>9</v>
      </c>
      <c r="G1004" s="66" t="n">
        <v>3</v>
      </c>
      <c r="H1004" s="66" t="n">
        <v>1</v>
      </c>
      <c r="I1004" s="66" t="n">
        <v>0</v>
      </c>
      <c r="J1004" s="66" t="n">
        <v>1</v>
      </c>
      <c r="K1004" s="66" t="n">
        <v>0</v>
      </c>
      <c r="L1004" s="66" t="n">
        <v>0</v>
      </c>
      <c r="M1004" s="66" t="n">
        <v>0</v>
      </c>
      <c r="N1004" s="66" t="n">
        <v>0</v>
      </c>
      <c r="O1004" s="66" t="n">
        <v>320.7</v>
      </c>
      <c r="P1004" s="66" t="n">
        <v>5.7</v>
      </c>
      <c r="Q1004" s="66" t="n">
        <v>12.373689411</v>
      </c>
      <c r="R1004" s="66" t="n">
        <v>51.3324763470001</v>
      </c>
      <c r="S1004" s="66">
        <f>IF(AND(E1004&gt;=2,E1004&lt;=6,OR(F1004=6,F1004=7,F1004=8),O1004&lt;=500),1,0)</f>
        <v/>
      </c>
      <c r="T1004" s="178">
        <f>IF(G1004=1,Sources!$F$24,IF(G1004=2,Sources!$F$25,IF(G1004=3,Sources!$F$26,0)))</f>
        <v/>
      </c>
      <c r="U1004" s="178">
        <f>T1004</f>
        <v/>
      </c>
      <c r="V1004" s="66" t="inlineStr">
        <is>
          <t>S01 / S04 / S05</t>
        </is>
      </c>
    </row>
    <row r="1005" ht="15" customHeight="1" s="94">
      <c r="A1005" s="66" t="inlineStr">
        <is>
          <t>U07446</t>
        </is>
      </c>
      <c r="B1005" s="66" t="inlineStr">
        <is>
          <t>O0767</t>
        </is>
      </c>
      <c r="C1005" s="66" t="n">
        <v>2022</v>
      </c>
      <c r="D1005" s="66" t="n">
        <v>2</v>
      </c>
      <c r="E1005" s="66" t="n">
        <v>6</v>
      </c>
      <c r="F1005" s="66" t="n">
        <v>6</v>
      </c>
      <c r="G1005" s="66" t="n">
        <v>3</v>
      </c>
      <c r="H1005" s="66" t="n">
        <v>2</v>
      </c>
      <c r="I1005" s="66" t="n">
        <v>0</v>
      </c>
      <c r="J1005" s="66" t="n">
        <v>1</v>
      </c>
      <c r="K1005" s="66" t="n">
        <v>1</v>
      </c>
      <c r="L1005" s="66" t="n">
        <v>0</v>
      </c>
      <c r="M1005" s="66" t="n">
        <v>0</v>
      </c>
      <c r="N1005" s="66" t="n">
        <v>0</v>
      </c>
      <c r="O1005" s="66" t="n">
        <v>129.1</v>
      </c>
      <c r="P1005" s="66" t="n">
        <v>0.4</v>
      </c>
      <c r="Q1005" s="66" t="n">
        <v>13.7606757660001</v>
      </c>
      <c r="R1005" s="66" t="n">
        <v>51.0491996060001</v>
      </c>
      <c r="S1005" s="66">
        <f>IF(AND(E1005&gt;=2,E1005&lt;=6,OR(F1005=6,F1005=7,F1005=8),O1005&lt;=500),1,0)</f>
        <v/>
      </c>
      <c r="T1005" s="178">
        <f>IF(G1005=1,Sources!$F$24,IF(G1005=2,Sources!$F$25,IF(G1005=3,Sources!$F$26,0)))</f>
        <v/>
      </c>
      <c r="U1005" s="178">
        <f>T1005</f>
        <v/>
      </c>
      <c r="V1005" s="66" t="inlineStr">
        <is>
          <t>S01 / S04 / S05</t>
        </is>
      </c>
    </row>
    <row r="1006" ht="15" customHeight="1" s="94">
      <c r="A1006" s="66" t="inlineStr">
        <is>
          <t>U07461</t>
        </is>
      </c>
      <c r="B1006" s="66" t="inlineStr">
        <is>
          <t>O0429</t>
        </is>
      </c>
      <c r="C1006" s="66" t="n">
        <v>2022</v>
      </c>
      <c r="D1006" s="66" t="n">
        <v>1</v>
      </c>
      <c r="E1006" s="66" t="n">
        <v>5</v>
      </c>
      <c r="F1006" s="66" t="n">
        <v>14</v>
      </c>
      <c r="G1006" s="66" t="n">
        <v>3</v>
      </c>
      <c r="H1006" s="66" t="n">
        <v>2</v>
      </c>
      <c r="I1006" s="66" t="n">
        <v>0</v>
      </c>
      <c r="J1006" s="66" t="n">
        <v>1</v>
      </c>
      <c r="K1006" s="66" t="n">
        <v>1</v>
      </c>
      <c r="L1006" s="66" t="n">
        <v>0</v>
      </c>
      <c r="M1006" s="66" t="n">
        <v>0</v>
      </c>
      <c r="N1006" s="66" t="n">
        <v>0</v>
      </c>
      <c r="O1006" s="66" t="n">
        <v>414.9</v>
      </c>
      <c r="P1006" s="66" t="n">
        <v>2.2</v>
      </c>
      <c r="Q1006" s="66" t="n">
        <v>13.797369009</v>
      </c>
      <c r="R1006" s="66" t="n">
        <v>51.024206152</v>
      </c>
      <c r="S1006" s="66">
        <f>IF(AND(E1006&gt;=2,E1006&lt;=6,OR(F1006=6,F1006=7,F1006=8),O1006&lt;=500),1,0)</f>
        <v/>
      </c>
      <c r="T1006" s="178">
        <f>IF(G1006=1,Sources!$F$24,IF(G1006=2,Sources!$F$25,IF(G1006=3,Sources!$F$26,0)))</f>
        <v/>
      </c>
      <c r="U1006" s="178">
        <f>T1006</f>
        <v/>
      </c>
      <c r="V1006" s="66" t="inlineStr">
        <is>
          <t>S01 / S04 / S05</t>
        </is>
      </c>
    </row>
    <row r="1007" ht="15" customHeight="1" s="94">
      <c r="A1007" s="66" t="inlineStr">
        <is>
          <t>U07465</t>
        </is>
      </c>
      <c r="B1007" s="66" t="inlineStr">
        <is>
          <t>O0602</t>
        </is>
      </c>
      <c r="C1007" s="66" t="n">
        <v>2022</v>
      </c>
      <c r="D1007" s="66" t="n">
        <v>3</v>
      </c>
      <c r="E1007" s="66" t="n">
        <v>2</v>
      </c>
      <c r="F1007" s="66" t="n">
        <v>23</v>
      </c>
      <c r="G1007" s="66" t="n">
        <v>3</v>
      </c>
      <c r="H1007" s="66" t="n">
        <v>1</v>
      </c>
      <c r="I1007" s="66" t="n">
        <v>0</v>
      </c>
      <c r="J1007" s="66" t="n">
        <v>0</v>
      </c>
      <c r="K1007" s="66" t="n">
        <v>1</v>
      </c>
      <c r="L1007" s="66" t="n">
        <v>0</v>
      </c>
      <c r="M1007" s="66" t="n">
        <v>0</v>
      </c>
      <c r="N1007" s="66" t="n">
        <v>0</v>
      </c>
      <c r="O1007" s="66" t="n">
        <v>12.2</v>
      </c>
      <c r="P1007" s="66" t="n">
        <v>22.6</v>
      </c>
      <c r="Q1007" s="66" t="n">
        <v>13.7207139020001</v>
      </c>
      <c r="R1007" s="66" t="n">
        <v>51.0545456400001</v>
      </c>
      <c r="S1007" s="66">
        <f>IF(AND(E1007&gt;=2,E1007&lt;=6,OR(F1007=6,F1007=7,F1007=8),O1007&lt;=500),1,0)</f>
        <v/>
      </c>
      <c r="T1007" s="178">
        <f>IF(G1007=1,Sources!$F$24,IF(G1007=2,Sources!$F$25,IF(G1007=3,Sources!$F$26,0)))</f>
        <v/>
      </c>
      <c r="U1007" s="178">
        <f>T1007</f>
        <v/>
      </c>
      <c r="V1007" s="66" t="inlineStr">
        <is>
          <t>S01 / S04 / S05</t>
        </is>
      </c>
    </row>
    <row r="1008" ht="15" customHeight="1" s="94">
      <c r="A1008" s="66" t="inlineStr">
        <is>
          <t>U07471</t>
        </is>
      </c>
      <c r="B1008" s="66" t="inlineStr">
        <is>
          <t>O0784</t>
        </is>
      </c>
      <c r="C1008" s="66" t="n">
        <v>2022</v>
      </c>
      <c r="D1008" s="66" t="n">
        <v>3</v>
      </c>
      <c r="E1008" s="66" t="n">
        <v>4</v>
      </c>
      <c r="F1008" s="66" t="n">
        <v>18</v>
      </c>
      <c r="G1008" s="66" t="n">
        <v>3</v>
      </c>
      <c r="H1008" s="66" t="n">
        <v>2</v>
      </c>
      <c r="I1008" s="66" t="n">
        <v>0</v>
      </c>
      <c r="J1008" s="66" t="n">
        <v>1</v>
      </c>
      <c r="K1008" s="66" t="n">
        <v>1</v>
      </c>
      <c r="L1008" s="66" t="n">
        <v>0</v>
      </c>
      <c r="M1008" s="66" t="n">
        <v>0</v>
      </c>
      <c r="N1008" s="66" t="n">
        <v>0</v>
      </c>
      <c r="O1008" s="66" t="n">
        <v>269</v>
      </c>
      <c r="P1008" s="66" t="n">
        <v>8.4</v>
      </c>
      <c r="Q1008" s="66" t="n">
        <v>13.7578645460001</v>
      </c>
      <c r="R1008" s="66" t="n">
        <v>51.0758007330001</v>
      </c>
      <c r="S1008" s="66">
        <f>IF(AND(E1008&gt;=2,E1008&lt;=6,OR(F1008=6,F1008=7,F1008=8),O1008&lt;=500),1,0)</f>
        <v/>
      </c>
      <c r="T1008" s="178">
        <f>IF(G1008=1,Sources!$F$24,IF(G1008=2,Sources!$F$25,IF(G1008=3,Sources!$F$26,0)))</f>
        <v/>
      </c>
      <c r="U1008" s="178">
        <f>T1008</f>
        <v/>
      </c>
      <c r="V1008" s="66" t="inlineStr">
        <is>
          <t>S01 / S04 / S05</t>
        </is>
      </c>
    </row>
    <row r="1009" ht="15" customHeight="1" s="94">
      <c r="A1009" s="66" t="inlineStr">
        <is>
          <t>U07477</t>
        </is>
      </c>
      <c r="B1009" s="66" t="inlineStr">
        <is>
          <t>O0162</t>
        </is>
      </c>
      <c r="C1009" s="66" t="n">
        <v>2022</v>
      </c>
      <c r="D1009" s="66" t="n">
        <v>1</v>
      </c>
      <c r="E1009" s="66" t="n">
        <v>5</v>
      </c>
      <c r="F1009" s="66" t="n">
        <v>7</v>
      </c>
      <c r="G1009" s="66" t="n">
        <v>3</v>
      </c>
      <c r="H1009" s="66" t="n">
        <v>2</v>
      </c>
      <c r="I1009" s="66" t="n">
        <v>1</v>
      </c>
      <c r="J1009" s="66" t="n">
        <v>0</v>
      </c>
      <c r="K1009" s="66" t="n">
        <v>1</v>
      </c>
      <c r="L1009" s="66" t="n">
        <v>0</v>
      </c>
      <c r="M1009" s="66" t="n">
        <v>0</v>
      </c>
      <c r="N1009" s="66" t="n">
        <v>0</v>
      </c>
      <c r="O1009" s="66" t="n">
        <v>264.6</v>
      </c>
      <c r="P1009" s="66" t="n">
        <v>5.1</v>
      </c>
      <c r="Q1009" s="66" t="n">
        <v>12.879157188</v>
      </c>
      <c r="R1009" s="66" t="n">
        <v>50.8335695150001</v>
      </c>
      <c r="S1009" s="66">
        <f>IF(AND(E1009&gt;=2,E1009&lt;=6,OR(F1009=6,F1009=7,F1009=8),O1009&lt;=500),1,0)</f>
        <v/>
      </c>
      <c r="T1009" s="178">
        <f>IF(G1009=1,Sources!$F$24,IF(G1009=2,Sources!$F$25,IF(G1009=3,Sources!$F$26,0)))</f>
        <v/>
      </c>
      <c r="U1009" s="178">
        <f>T1009</f>
        <v/>
      </c>
      <c r="V1009" s="66" t="inlineStr">
        <is>
          <t>S01 / S04 / S05</t>
        </is>
      </c>
    </row>
    <row r="1010" ht="15" customHeight="1" s="94">
      <c r="A1010" s="66" t="inlineStr">
        <is>
          <t>U07482</t>
        </is>
      </c>
      <c r="B1010" s="66" t="inlineStr">
        <is>
          <t>O1565</t>
        </is>
      </c>
      <c r="C1010" s="66" t="n">
        <v>2022</v>
      </c>
      <c r="D1010" s="66" t="n">
        <v>3</v>
      </c>
      <c r="E1010" s="66" t="n">
        <v>2</v>
      </c>
      <c r="F1010" s="66" t="n">
        <v>19</v>
      </c>
      <c r="G1010" s="66" t="n">
        <v>2</v>
      </c>
      <c r="H1010" s="66" t="n">
        <v>4</v>
      </c>
      <c r="I1010" s="66" t="n">
        <v>1</v>
      </c>
      <c r="J1010" s="66" t="n">
        <v>0</v>
      </c>
      <c r="K1010" s="66" t="n">
        <v>1</v>
      </c>
      <c r="L1010" s="66" t="n">
        <v>0</v>
      </c>
      <c r="M1010" s="66" t="n">
        <v>0</v>
      </c>
      <c r="N1010" s="66" t="n">
        <v>0</v>
      </c>
      <c r="O1010" s="66" t="n">
        <v>123.9</v>
      </c>
      <c r="P1010" s="66" t="n">
        <v>23.8</v>
      </c>
      <c r="Q1010" s="66" t="n">
        <v>12.373640731</v>
      </c>
      <c r="R1010" s="66" t="n">
        <v>51.320569295</v>
      </c>
      <c r="S1010" s="66">
        <f>IF(AND(E1010&gt;=2,E1010&lt;=6,OR(F1010=6,F1010=7,F1010=8),O1010&lt;=500),1,0)</f>
        <v/>
      </c>
      <c r="T1010" s="178">
        <f>IF(G1010=1,Sources!$F$24,IF(G1010=2,Sources!$F$25,IF(G1010=3,Sources!$F$26,0)))</f>
        <v/>
      </c>
      <c r="U1010" s="178">
        <f>T1010</f>
        <v/>
      </c>
      <c r="V1010" s="66" t="inlineStr">
        <is>
          <t>S01 / S04 / S05</t>
        </is>
      </c>
    </row>
    <row r="1011" ht="15" customHeight="1" s="94">
      <c r="A1011" s="66" t="inlineStr">
        <is>
          <t>U07491</t>
        </is>
      </c>
      <c r="B1011" s="66" t="inlineStr">
        <is>
          <t>O0674</t>
        </is>
      </c>
      <c r="C1011" s="66" t="n">
        <v>2022</v>
      </c>
      <c r="D1011" s="66" t="n">
        <v>2</v>
      </c>
      <c r="E1011" s="66" t="n">
        <v>2</v>
      </c>
      <c r="F1011" s="66" t="n">
        <v>7</v>
      </c>
      <c r="G1011" s="66" t="n">
        <v>3</v>
      </c>
      <c r="H1011" s="66" t="n">
        <v>3</v>
      </c>
      <c r="I1011" s="66" t="n">
        <v>0</v>
      </c>
      <c r="J1011" s="66" t="n">
        <v>1</v>
      </c>
      <c r="K1011" s="66" t="n">
        <v>1</v>
      </c>
      <c r="L1011" s="66" t="n">
        <v>0</v>
      </c>
      <c r="M1011" s="66" t="n">
        <v>0</v>
      </c>
      <c r="N1011" s="66" t="n">
        <v>0</v>
      </c>
      <c r="O1011" s="66" t="n">
        <v>484.5</v>
      </c>
      <c r="P1011" s="66" t="n">
        <v>18.4</v>
      </c>
      <c r="Q1011" s="66" t="n">
        <v>13.7772145760001</v>
      </c>
      <c r="R1011" s="66" t="n">
        <v>51.0598738350001</v>
      </c>
      <c r="S1011" s="66">
        <f>IF(AND(E1011&gt;=2,E1011&lt;=6,OR(F1011=6,F1011=7,F1011=8),O1011&lt;=500),1,0)</f>
        <v/>
      </c>
      <c r="T1011" s="178">
        <f>IF(G1011=1,Sources!$F$24,IF(G1011=2,Sources!$F$25,IF(G1011=3,Sources!$F$26,0)))</f>
        <v/>
      </c>
      <c r="U1011" s="178">
        <f>T1011</f>
        <v/>
      </c>
      <c r="V1011" s="66" t="inlineStr">
        <is>
          <t>S01 / S04 / S05</t>
        </is>
      </c>
    </row>
    <row r="1012" ht="15" customHeight="1" s="94">
      <c r="A1012" s="66" t="inlineStr">
        <is>
          <t>U07496</t>
        </is>
      </c>
      <c r="B1012" s="66" t="inlineStr">
        <is>
          <t>O1591</t>
        </is>
      </c>
      <c r="C1012" s="66" t="n">
        <v>2022</v>
      </c>
      <c r="D1012" s="66" t="n">
        <v>1</v>
      </c>
      <c r="E1012" s="66" t="n">
        <v>3</v>
      </c>
      <c r="F1012" s="66" t="n">
        <v>8</v>
      </c>
      <c r="G1012" s="66" t="n">
        <v>3</v>
      </c>
      <c r="H1012" s="66" t="n">
        <v>3</v>
      </c>
      <c r="I1012" s="66" t="n">
        <v>0</v>
      </c>
      <c r="J1012" s="66" t="n">
        <v>1</v>
      </c>
      <c r="K1012" s="66" t="n">
        <v>1</v>
      </c>
      <c r="L1012" s="66" t="n">
        <v>0</v>
      </c>
      <c r="M1012" s="66" t="n">
        <v>0</v>
      </c>
      <c r="N1012" s="66" t="n">
        <v>0</v>
      </c>
      <c r="O1012" s="66" t="n">
        <v>157.2</v>
      </c>
      <c r="P1012" s="66" t="n">
        <v>0.2</v>
      </c>
      <c r="Q1012" s="66" t="n">
        <v>12.373319785</v>
      </c>
      <c r="R1012" s="66" t="n">
        <v>51.3530736720001</v>
      </c>
      <c r="S1012" s="66">
        <f>IF(AND(E1012&gt;=2,E1012&lt;=6,OR(F1012=6,F1012=7,F1012=8),O1012&lt;=500),1,0)</f>
        <v/>
      </c>
      <c r="T1012" s="178">
        <f>IF(G1012=1,Sources!$F$24,IF(G1012=2,Sources!$F$25,IF(G1012=3,Sources!$F$26,0)))</f>
        <v/>
      </c>
      <c r="U1012" s="178">
        <f>T1012</f>
        <v/>
      </c>
      <c r="V1012" s="66" t="inlineStr">
        <is>
          <t>S01 / S04 / S05</t>
        </is>
      </c>
    </row>
    <row r="1013" ht="15" customHeight="1" s="94">
      <c r="A1013" s="66" t="inlineStr">
        <is>
          <t>U07503</t>
        </is>
      </c>
      <c r="B1013" s="66" t="inlineStr">
        <is>
          <t>O1398</t>
        </is>
      </c>
      <c r="C1013" s="66" t="n">
        <v>2022</v>
      </c>
      <c r="D1013" s="66" t="n">
        <v>2</v>
      </c>
      <c r="E1013" s="66" t="n">
        <v>2</v>
      </c>
      <c r="F1013" s="66" t="n">
        <v>7</v>
      </c>
      <c r="G1013" s="66" t="n">
        <v>3</v>
      </c>
      <c r="H1013" s="66" t="n">
        <v>6</v>
      </c>
      <c r="I1013" s="66" t="n">
        <v>0</v>
      </c>
      <c r="J1013" s="66" t="n">
        <v>0</v>
      </c>
      <c r="K1013" s="66" t="n">
        <v>1</v>
      </c>
      <c r="L1013" s="66" t="n">
        <v>0</v>
      </c>
      <c r="M1013" s="66" t="n">
        <v>0</v>
      </c>
      <c r="N1013" s="66" t="n">
        <v>0</v>
      </c>
      <c r="O1013" s="66" t="n">
        <v>12</v>
      </c>
      <c r="P1013" s="66" t="n">
        <v>3.2</v>
      </c>
      <c r="Q1013" s="66" t="n">
        <v>12.3670522520001</v>
      </c>
      <c r="R1013" s="66" t="n">
        <v>51.3254383230001</v>
      </c>
      <c r="S1013" s="66">
        <f>IF(AND(E1013&gt;=2,E1013&lt;=6,OR(F1013=6,F1013=7,F1013=8),O1013&lt;=500),1,0)</f>
        <v/>
      </c>
      <c r="T1013" s="178">
        <f>IF(G1013=1,Sources!$F$24,IF(G1013=2,Sources!$F$25,IF(G1013=3,Sources!$F$26,0)))</f>
        <v/>
      </c>
      <c r="U1013" s="178">
        <f>T1013</f>
        <v/>
      </c>
      <c r="V1013" s="66" t="inlineStr">
        <is>
          <t>S01 / S04 / S05</t>
        </is>
      </c>
    </row>
    <row r="1014" ht="15" customHeight="1" s="94">
      <c r="A1014" s="66" t="inlineStr">
        <is>
          <t>U07514</t>
        </is>
      </c>
      <c r="B1014" s="66" t="inlineStr">
        <is>
          <t>O1587</t>
        </is>
      </c>
      <c r="C1014" s="66" t="n">
        <v>2022</v>
      </c>
      <c r="D1014" s="66" t="n">
        <v>3</v>
      </c>
      <c r="E1014" s="66" t="n">
        <v>1</v>
      </c>
      <c r="F1014" s="66" t="n">
        <v>16</v>
      </c>
      <c r="G1014" s="66" t="n">
        <v>3</v>
      </c>
      <c r="H1014" s="66" t="n">
        <v>2</v>
      </c>
      <c r="I1014" s="66" t="n">
        <v>0</v>
      </c>
      <c r="J1014" s="66" t="n">
        <v>1</v>
      </c>
      <c r="K1014" s="66" t="n">
        <v>1</v>
      </c>
      <c r="L1014" s="66" t="n">
        <v>0</v>
      </c>
      <c r="M1014" s="66" t="n">
        <v>0</v>
      </c>
      <c r="N1014" s="66" t="n">
        <v>0</v>
      </c>
      <c r="O1014" s="66" t="n">
        <v>439.8</v>
      </c>
      <c r="P1014" s="66" t="n">
        <v>1.1</v>
      </c>
      <c r="Q1014" s="66" t="n">
        <v>12.3741201830001</v>
      </c>
      <c r="R1014" s="66" t="n">
        <v>51.3033525230001</v>
      </c>
      <c r="S1014" s="66">
        <f>IF(AND(E1014&gt;=2,E1014&lt;=6,OR(F1014=6,F1014=7,F1014=8),O1014&lt;=500),1,0)</f>
        <v/>
      </c>
      <c r="T1014" s="178">
        <f>IF(G1014=1,Sources!$F$24,IF(G1014=2,Sources!$F$25,IF(G1014=3,Sources!$F$26,0)))</f>
        <v/>
      </c>
      <c r="U1014" s="178">
        <f>T1014</f>
        <v/>
      </c>
      <c r="V1014" s="66" t="inlineStr">
        <is>
          <t>S01 / S04 / S05</t>
        </is>
      </c>
    </row>
    <row r="1015" ht="15" customHeight="1" s="94">
      <c r="A1015" s="66" t="inlineStr">
        <is>
          <t>U07517</t>
        </is>
      </c>
      <c r="B1015" s="66" t="inlineStr">
        <is>
          <t>O0591</t>
        </is>
      </c>
      <c r="C1015" s="66" t="n">
        <v>2022</v>
      </c>
      <c r="D1015" s="66" t="n">
        <v>3</v>
      </c>
      <c r="E1015" s="66" t="n">
        <v>3</v>
      </c>
      <c r="F1015" s="66" t="n">
        <v>15</v>
      </c>
      <c r="G1015" s="66" t="n">
        <v>2</v>
      </c>
      <c r="H1015" s="66" t="n">
        <v>3</v>
      </c>
      <c r="I1015" s="66" t="n">
        <v>0</v>
      </c>
      <c r="J1015" s="66" t="n">
        <v>1</v>
      </c>
      <c r="K1015" s="66" t="n">
        <v>1</v>
      </c>
      <c r="L1015" s="66" t="n">
        <v>0</v>
      </c>
      <c r="M1015" s="66" t="n">
        <v>0</v>
      </c>
      <c r="N1015" s="66" t="n">
        <v>0</v>
      </c>
      <c r="O1015" s="66" t="n">
        <v>190.2</v>
      </c>
      <c r="P1015" s="66" t="n">
        <v>5</v>
      </c>
      <c r="Q1015" s="66" t="n">
        <v>13.7515454910001</v>
      </c>
      <c r="R1015" s="66" t="n">
        <v>51.0472077220001</v>
      </c>
      <c r="S1015" s="66">
        <f>IF(AND(E1015&gt;=2,E1015&lt;=6,OR(F1015=6,F1015=7,F1015=8),O1015&lt;=500),1,0)</f>
        <v/>
      </c>
      <c r="T1015" s="178">
        <f>IF(G1015=1,Sources!$F$24,IF(G1015=2,Sources!$F$25,IF(G1015=3,Sources!$F$26,0)))</f>
        <v/>
      </c>
      <c r="U1015" s="178">
        <f>T1015</f>
        <v/>
      </c>
      <c r="V1015" s="66" t="inlineStr">
        <is>
          <t>S01 / S04 / S05</t>
        </is>
      </c>
    </row>
    <row r="1016" ht="15" customHeight="1" s="94">
      <c r="A1016" s="66" t="inlineStr">
        <is>
          <t>U07524</t>
        </is>
      </c>
      <c r="B1016" s="66" t="inlineStr">
        <is>
          <t>O0740</t>
        </is>
      </c>
      <c r="C1016" s="66" t="n">
        <v>2022</v>
      </c>
      <c r="D1016" s="66" t="n">
        <v>3</v>
      </c>
      <c r="E1016" s="66" t="n">
        <v>4</v>
      </c>
      <c r="F1016" s="66" t="n">
        <v>14</v>
      </c>
      <c r="G1016" s="66" t="n">
        <v>3</v>
      </c>
      <c r="H1016" s="66" t="n">
        <v>3</v>
      </c>
      <c r="I1016" s="66" t="n">
        <v>0</v>
      </c>
      <c r="J1016" s="66" t="n">
        <v>0</v>
      </c>
      <c r="K1016" s="66" t="n">
        <v>1</v>
      </c>
      <c r="L1016" s="66" t="n">
        <v>0</v>
      </c>
      <c r="M1016" s="66" t="n">
        <v>0</v>
      </c>
      <c r="N1016" s="66" t="n">
        <v>0</v>
      </c>
      <c r="O1016" s="66" t="n">
        <v>357.3</v>
      </c>
      <c r="P1016" s="66" t="n">
        <v>7.8</v>
      </c>
      <c r="Q1016" s="66" t="n">
        <v>13.7773668030001</v>
      </c>
      <c r="R1016" s="66" t="n">
        <v>51.058689197</v>
      </c>
      <c r="S1016" s="66">
        <f>IF(AND(E1016&gt;=2,E1016&lt;=6,OR(F1016=6,F1016=7,F1016=8),O1016&lt;=500),1,0)</f>
        <v/>
      </c>
      <c r="T1016" s="178">
        <f>IF(G1016=1,Sources!$F$24,IF(G1016=2,Sources!$F$25,IF(G1016=3,Sources!$F$26,0)))</f>
        <v/>
      </c>
      <c r="U1016" s="178">
        <f>T1016</f>
        <v/>
      </c>
      <c r="V1016" s="66" t="inlineStr">
        <is>
          <t>S01 / S04 / S05</t>
        </is>
      </c>
    </row>
    <row r="1017" ht="15" customHeight="1" s="94">
      <c r="A1017" s="66" t="inlineStr">
        <is>
          <t>U07527</t>
        </is>
      </c>
      <c r="B1017" s="66" t="inlineStr">
        <is>
          <t>O0674</t>
        </is>
      </c>
      <c r="C1017" s="66" t="n">
        <v>2022</v>
      </c>
      <c r="D1017" s="66" t="n">
        <v>2</v>
      </c>
      <c r="E1017" s="66" t="n">
        <v>3</v>
      </c>
      <c r="F1017" s="66" t="n">
        <v>8</v>
      </c>
      <c r="G1017" s="66" t="n">
        <v>3</v>
      </c>
      <c r="H1017" s="66" t="n">
        <v>6</v>
      </c>
      <c r="I1017" s="66" t="n">
        <v>0</v>
      </c>
      <c r="J1017" s="66" t="n">
        <v>0</v>
      </c>
      <c r="K1017" s="66" t="n">
        <v>1</v>
      </c>
      <c r="L1017" s="66" t="n">
        <v>0</v>
      </c>
      <c r="M1017" s="66" t="n">
        <v>0</v>
      </c>
      <c r="N1017" s="66" t="n">
        <v>0</v>
      </c>
      <c r="O1017" s="66" t="n">
        <v>489.5</v>
      </c>
      <c r="P1017" s="66" t="n">
        <v>9.199999999999999</v>
      </c>
      <c r="Q1017" s="66" t="n">
        <v>13.7771962780001</v>
      </c>
      <c r="R1017" s="66" t="n">
        <v>51.0600947880001</v>
      </c>
      <c r="S1017" s="66">
        <f>IF(AND(E1017&gt;=2,E1017&lt;=6,OR(F1017=6,F1017=7,F1017=8),O1017&lt;=500),1,0)</f>
        <v/>
      </c>
      <c r="T1017" s="178">
        <f>IF(G1017=1,Sources!$F$24,IF(G1017=2,Sources!$F$25,IF(G1017=3,Sources!$F$26,0)))</f>
        <v/>
      </c>
      <c r="U1017" s="178">
        <f>T1017</f>
        <v/>
      </c>
      <c r="V1017" s="66" t="inlineStr">
        <is>
          <t>S01 / S04 / S05</t>
        </is>
      </c>
    </row>
    <row r="1018" ht="15" customHeight="1" s="94">
      <c r="A1018" s="66" t="inlineStr">
        <is>
          <t>U07528</t>
        </is>
      </c>
      <c r="B1018" s="66" t="inlineStr">
        <is>
          <t>O1593</t>
        </is>
      </c>
      <c r="C1018" s="66" t="n">
        <v>2022</v>
      </c>
      <c r="D1018" s="66" t="n">
        <v>3</v>
      </c>
      <c r="E1018" s="66" t="n">
        <v>6</v>
      </c>
      <c r="F1018" s="66" t="n">
        <v>10</v>
      </c>
      <c r="G1018" s="66" t="n">
        <v>3</v>
      </c>
      <c r="H1018" s="66" t="n">
        <v>3</v>
      </c>
      <c r="I1018" s="66" t="n">
        <v>0</v>
      </c>
      <c r="J1018" s="66" t="n">
        <v>1</v>
      </c>
      <c r="K1018" s="66" t="n">
        <v>1</v>
      </c>
      <c r="L1018" s="66" t="n">
        <v>0</v>
      </c>
      <c r="M1018" s="66" t="n">
        <v>0</v>
      </c>
      <c r="N1018" s="66" t="n">
        <v>0</v>
      </c>
      <c r="O1018" s="66" t="n">
        <v>121.6</v>
      </c>
      <c r="P1018" s="66" t="n">
        <v>2.9</v>
      </c>
      <c r="Q1018" s="66" t="n">
        <v>12.373438563</v>
      </c>
      <c r="R1018" s="66" t="n">
        <v>51.3516559290001</v>
      </c>
      <c r="S1018" s="66">
        <f>IF(AND(E1018&gt;=2,E1018&lt;=6,OR(F1018=6,F1018=7,F1018=8),O1018&lt;=500),1,0)</f>
        <v/>
      </c>
      <c r="T1018" s="178">
        <f>IF(G1018=1,Sources!$F$24,IF(G1018=2,Sources!$F$25,IF(G1018=3,Sources!$F$26,0)))</f>
        <v/>
      </c>
      <c r="U1018" s="178">
        <f>T1018</f>
        <v/>
      </c>
      <c r="V1018" s="66" t="inlineStr">
        <is>
          <t>S01 / S04 / S05</t>
        </is>
      </c>
    </row>
    <row r="1019" ht="15" customHeight="1" s="94">
      <c r="A1019" s="66" t="inlineStr">
        <is>
          <t>U07535</t>
        </is>
      </c>
      <c r="B1019" s="66" t="inlineStr">
        <is>
          <t>O0514</t>
        </is>
      </c>
      <c r="C1019" s="66" t="n">
        <v>2022</v>
      </c>
      <c r="D1019" s="66" t="n">
        <v>3</v>
      </c>
      <c r="E1019" s="66" t="n">
        <v>5</v>
      </c>
      <c r="F1019" s="66" t="n">
        <v>15</v>
      </c>
      <c r="G1019" s="66" t="n">
        <v>3</v>
      </c>
      <c r="H1019" s="66" t="n">
        <v>3</v>
      </c>
      <c r="I1019" s="66" t="n">
        <v>0</v>
      </c>
      <c r="J1019" s="66" t="n">
        <v>0</v>
      </c>
      <c r="K1019" s="66" t="n">
        <v>1</v>
      </c>
      <c r="L1019" s="66" t="n">
        <v>0</v>
      </c>
      <c r="M1019" s="66" t="n">
        <v>0</v>
      </c>
      <c r="N1019" s="66" t="n">
        <v>0</v>
      </c>
      <c r="O1019" s="66" t="n">
        <v>361.1</v>
      </c>
      <c r="P1019" s="66" t="n">
        <v>21.4</v>
      </c>
      <c r="Q1019" s="66" t="n">
        <v>13.771009382</v>
      </c>
      <c r="R1019" s="66" t="n">
        <v>51.040059973</v>
      </c>
      <c r="S1019" s="66">
        <f>IF(AND(E1019&gt;=2,E1019&lt;=6,OR(F1019=6,F1019=7,F1019=8),O1019&lt;=500),1,0)</f>
        <v/>
      </c>
      <c r="T1019" s="178">
        <f>IF(G1019=1,Sources!$F$24,IF(G1019=2,Sources!$F$25,IF(G1019=3,Sources!$F$26,0)))</f>
        <v/>
      </c>
      <c r="U1019" s="178">
        <f>T1019</f>
        <v/>
      </c>
      <c r="V1019" s="66" t="inlineStr">
        <is>
          <t>S01 / S04 / S05</t>
        </is>
      </c>
    </row>
    <row r="1020" ht="15" customHeight="1" s="94">
      <c r="A1020" s="66" t="inlineStr">
        <is>
          <t>U07541</t>
        </is>
      </c>
      <c r="B1020" s="66" t="inlineStr">
        <is>
          <t>O1592</t>
        </is>
      </c>
      <c r="C1020" s="66" t="n">
        <v>2022</v>
      </c>
      <c r="D1020" s="66" t="n">
        <v>2</v>
      </c>
      <c r="E1020" s="66" t="n">
        <v>7</v>
      </c>
      <c r="F1020" s="66" t="n">
        <v>17</v>
      </c>
      <c r="G1020" s="66" t="n">
        <v>3</v>
      </c>
      <c r="H1020" s="66" t="n">
        <v>3</v>
      </c>
      <c r="I1020" s="66" t="n">
        <v>0</v>
      </c>
      <c r="J1020" s="66" t="n">
        <v>1</v>
      </c>
      <c r="K1020" s="66" t="n">
        <v>1</v>
      </c>
      <c r="L1020" s="66" t="n">
        <v>0</v>
      </c>
      <c r="M1020" s="66" t="n">
        <v>0</v>
      </c>
      <c r="N1020" s="66" t="n">
        <v>0</v>
      </c>
      <c r="O1020" s="66" t="n">
        <v>116.8</v>
      </c>
      <c r="P1020" s="66" t="n">
        <v>4</v>
      </c>
      <c r="Q1020" s="66" t="n">
        <v>12.3734107560001</v>
      </c>
      <c r="R1020" s="66" t="n">
        <v>51.3524479370001</v>
      </c>
      <c r="S1020" s="66">
        <f>IF(AND(E1020&gt;=2,E1020&lt;=6,OR(F1020=6,F1020=7,F1020=8),O1020&lt;=500),1,0)</f>
        <v/>
      </c>
      <c r="T1020" s="178">
        <f>IF(G1020=1,Sources!$F$24,IF(G1020=2,Sources!$F$25,IF(G1020=3,Sources!$F$26,0)))</f>
        <v/>
      </c>
      <c r="U1020" s="178">
        <f>T1020</f>
        <v/>
      </c>
      <c r="V1020" s="66" t="inlineStr">
        <is>
          <t>S01 / S04 / S05</t>
        </is>
      </c>
    </row>
    <row r="1021" ht="15" customHeight="1" s="94">
      <c r="A1021" s="66" t="inlineStr">
        <is>
          <t>U07552</t>
        </is>
      </c>
      <c r="B1021" s="66" t="inlineStr">
        <is>
          <t>O0650</t>
        </is>
      </c>
      <c r="C1021" s="66" t="n">
        <v>2022</v>
      </c>
      <c r="D1021" s="66" t="n">
        <v>3</v>
      </c>
      <c r="E1021" s="66" t="n">
        <v>2</v>
      </c>
      <c r="F1021" s="66" t="n">
        <v>17</v>
      </c>
      <c r="G1021" s="66" t="n">
        <v>3</v>
      </c>
      <c r="H1021" s="66" t="n">
        <v>2</v>
      </c>
      <c r="I1021" s="66" t="n">
        <v>0</v>
      </c>
      <c r="J1021" s="66" t="n">
        <v>1</v>
      </c>
      <c r="K1021" s="66" t="n">
        <v>0</v>
      </c>
      <c r="L1021" s="66" t="n">
        <v>0</v>
      </c>
      <c r="M1021" s="66" t="n">
        <v>0</v>
      </c>
      <c r="N1021" s="66" t="n">
        <v>1</v>
      </c>
      <c r="O1021" s="66" t="n">
        <v>158.6</v>
      </c>
      <c r="P1021" s="66" t="n">
        <v>0.9</v>
      </c>
      <c r="Q1021" s="66" t="n">
        <v>13.786373041</v>
      </c>
      <c r="R1021" s="66" t="n">
        <v>51.028505742</v>
      </c>
      <c r="S1021" s="66">
        <f>IF(AND(E1021&gt;=2,E1021&lt;=6,OR(F1021=6,F1021=7,F1021=8),O1021&lt;=500),1,0)</f>
        <v/>
      </c>
      <c r="T1021" s="178">
        <f>IF(G1021=1,Sources!$F$24,IF(G1021=2,Sources!$F$25,IF(G1021=3,Sources!$F$26,0)))</f>
        <v/>
      </c>
      <c r="U1021" s="178">
        <f>T1021</f>
        <v/>
      </c>
      <c r="V1021" s="66" t="inlineStr">
        <is>
          <t>S01 / S04 / S05</t>
        </is>
      </c>
    </row>
    <row r="1022" ht="15" customHeight="1" s="94">
      <c r="A1022" s="66" t="inlineStr">
        <is>
          <t>U07557</t>
        </is>
      </c>
      <c r="B1022" s="66" t="inlineStr">
        <is>
          <t>O1656</t>
        </is>
      </c>
      <c r="C1022" s="66" t="n">
        <v>2022</v>
      </c>
      <c r="D1022" s="66" t="n">
        <v>1</v>
      </c>
      <c r="E1022" s="66" t="n">
        <v>3</v>
      </c>
      <c r="F1022" s="66" t="n">
        <v>14</v>
      </c>
      <c r="G1022" s="66" t="n">
        <v>3</v>
      </c>
      <c r="H1022" s="66" t="n">
        <v>2</v>
      </c>
      <c r="I1022" s="66" t="n">
        <v>1</v>
      </c>
      <c r="J1022" s="66" t="n">
        <v>0</v>
      </c>
      <c r="K1022" s="66" t="n">
        <v>1</v>
      </c>
      <c r="L1022" s="66" t="n">
        <v>0</v>
      </c>
      <c r="M1022" s="66" t="n">
        <v>0</v>
      </c>
      <c r="N1022" s="66" t="n">
        <v>0</v>
      </c>
      <c r="O1022" s="66" t="n">
        <v>370</v>
      </c>
      <c r="P1022" s="66" t="n">
        <v>1.4</v>
      </c>
      <c r="Q1022" s="66" t="n">
        <v>12.3736999240001</v>
      </c>
      <c r="R1022" s="66" t="n">
        <v>51.3243184900001</v>
      </c>
      <c r="S1022" s="66">
        <f>IF(AND(E1022&gt;=2,E1022&lt;=6,OR(F1022=6,F1022=7,F1022=8),O1022&lt;=500),1,0)</f>
        <v/>
      </c>
      <c r="T1022" s="178">
        <f>IF(G1022=1,Sources!$F$24,IF(G1022=2,Sources!$F$25,IF(G1022=3,Sources!$F$26,0)))</f>
        <v/>
      </c>
      <c r="U1022" s="178">
        <f>T1022</f>
        <v/>
      </c>
      <c r="V1022" s="66" t="inlineStr">
        <is>
          <t>S01 / S04 / S05</t>
        </is>
      </c>
    </row>
    <row r="1023" ht="15" customHeight="1" s="94">
      <c r="A1023" s="66" t="inlineStr">
        <is>
          <t>U07563</t>
        </is>
      </c>
      <c r="B1023" s="66" t="inlineStr">
        <is>
          <t>O1791</t>
        </is>
      </c>
      <c r="C1023" s="66" t="n">
        <v>2022</v>
      </c>
      <c r="D1023" s="66" t="n">
        <v>2</v>
      </c>
      <c r="E1023" s="66" t="n">
        <v>3</v>
      </c>
      <c r="F1023" s="66" t="n">
        <v>5</v>
      </c>
      <c r="G1023" s="66" t="n">
        <v>2</v>
      </c>
      <c r="H1023" s="66" t="n">
        <v>3</v>
      </c>
      <c r="I1023" s="66" t="n">
        <v>0</v>
      </c>
      <c r="J1023" s="66" t="n">
        <v>1</v>
      </c>
      <c r="K1023" s="66" t="n">
        <v>1</v>
      </c>
      <c r="L1023" s="66" t="n">
        <v>0</v>
      </c>
      <c r="M1023" s="66" t="n">
        <v>0</v>
      </c>
      <c r="N1023" s="66" t="n">
        <v>0</v>
      </c>
      <c r="O1023" s="66" t="n">
        <v>65.7</v>
      </c>
      <c r="P1023" s="66" t="n">
        <v>2.2</v>
      </c>
      <c r="Q1023" s="66" t="n">
        <v>12.408665506</v>
      </c>
      <c r="R1023" s="66" t="n">
        <v>51.3600089890001</v>
      </c>
      <c r="S1023" s="66">
        <f>IF(AND(E1023&gt;=2,E1023&lt;=6,OR(F1023=6,F1023=7,F1023=8),O1023&lt;=500),1,0)</f>
        <v/>
      </c>
      <c r="T1023" s="178">
        <f>IF(G1023=1,Sources!$F$24,IF(G1023=2,Sources!$F$25,IF(G1023=3,Sources!$F$26,0)))</f>
        <v/>
      </c>
      <c r="U1023" s="178">
        <f>T1023</f>
        <v/>
      </c>
      <c r="V1023" s="66" t="inlineStr">
        <is>
          <t>S01 / S04 / S05</t>
        </is>
      </c>
    </row>
    <row r="1024" ht="15" customHeight="1" s="94">
      <c r="A1024" s="66" t="inlineStr">
        <is>
          <t>U07567</t>
        </is>
      </c>
      <c r="B1024" s="66" t="inlineStr">
        <is>
          <t>O1387</t>
        </is>
      </c>
      <c r="C1024" s="66" t="n">
        <v>2022</v>
      </c>
      <c r="D1024" s="66" t="n">
        <v>1</v>
      </c>
      <c r="E1024" s="66" t="n">
        <v>3</v>
      </c>
      <c r="F1024" s="66" t="n">
        <v>10</v>
      </c>
      <c r="G1024" s="66" t="n">
        <v>1</v>
      </c>
      <c r="H1024" s="66" t="n">
        <v>4</v>
      </c>
      <c r="I1024" s="66" t="n">
        <v>1</v>
      </c>
      <c r="J1024" s="66" t="n">
        <v>0</v>
      </c>
      <c r="K1024" s="66" t="n">
        <v>1</v>
      </c>
      <c r="L1024" s="66" t="n">
        <v>0</v>
      </c>
      <c r="M1024" s="66" t="n">
        <v>0</v>
      </c>
      <c r="N1024" s="66" t="n">
        <v>0</v>
      </c>
      <c r="O1024" s="66" t="n">
        <v>301.5</v>
      </c>
      <c r="P1024" s="66" t="n">
        <v>17.1</v>
      </c>
      <c r="Q1024" s="66" t="n">
        <v>12.3766747650001</v>
      </c>
      <c r="R1024" s="66" t="n">
        <v>51.355701573</v>
      </c>
      <c r="S1024" s="66">
        <f>IF(AND(E1024&gt;=2,E1024&lt;=6,OR(F1024=6,F1024=7,F1024=8),O1024&lt;=500),1,0)</f>
        <v/>
      </c>
      <c r="T1024" s="178">
        <f>IF(G1024=1,Sources!$F$24,IF(G1024=2,Sources!$F$25,IF(G1024=3,Sources!$F$26,0)))</f>
        <v/>
      </c>
      <c r="U1024" s="178">
        <f>T1024</f>
        <v/>
      </c>
      <c r="V1024" s="66" t="inlineStr">
        <is>
          <t>S01 / S04 / S05</t>
        </is>
      </c>
    </row>
    <row r="1025" ht="15" customHeight="1" s="94">
      <c r="A1025" s="66" t="inlineStr">
        <is>
          <t>U07568</t>
        </is>
      </c>
      <c r="B1025" s="66" t="inlineStr">
        <is>
          <t>O1595</t>
        </is>
      </c>
      <c r="C1025" s="66" t="n">
        <v>2022</v>
      </c>
      <c r="D1025" s="66" t="n">
        <v>3</v>
      </c>
      <c r="E1025" s="66" t="n">
        <v>3</v>
      </c>
      <c r="F1025" s="66" t="n">
        <v>13</v>
      </c>
      <c r="G1025" s="66" t="n">
        <v>3</v>
      </c>
      <c r="H1025" s="66" t="n">
        <v>6</v>
      </c>
      <c r="I1025" s="66" t="n">
        <v>0</v>
      </c>
      <c r="J1025" s="66" t="n">
        <v>0</v>
      </c>
      <c r="K1025" s="66" t="n">
        <v>1</v>
      </c>
      <c r="L1025" s="66" t="n">
        <v>0</v>
      </c>
      <c r="M1025" s="66" t="n">
        <v>0</v>
      </c>
      <c r="N1025" s="66" t="n">
        <v>0</v>
      </c>
      <c r="O1025" s="66" t="n">
        <v>168.9</v>
      </c>
      <c r="P1025" s="66" t="n">
        <v>13.8</v>
      </c>
      <c r="Q1025" s="66" t="n">
        <v>12.376529894</v>
      </c>
      <c r="R1025" s="66" t="n">
        <v>51.3533153910001</v>
      </c>
      <c r="S1025" s="66">
        <f>IF(AND(E1025&gt;=2,E1025&lt;=6,OR(F1025=6,F1025=7,F1025=8),O1025&lt;=500),1,0)</f>
        <v/>
      </c>
      <c r="T1025" s="178">
        <f>IF(G1025=1,Sources!$F$24,IF(G1025=2,Sources!$F$25,IF(G1025=3,Sources!$F$26,0)))</f>
        <v/>
      </c>
      <c r="U1025" s="178">
        <f>T1025</f>
        <v/>
      </c>
      <c r="V1025" s="66" t="inlineStr">
        <is>
          <t>S01 / S04 / S05</t>
        </is>
      </c>
    </row>
    <row r="1026" ht="15" customHeight="1" s="94">
      <c r="A1026" s="66" t="inlineStr">
        <is>
          <t>U07594</t>
        </is>
      </c>
      <c r="B1026" s="66" t="inlineStr">
        <is>
          <t>O0395</t>
        </is>
      </c>
      <c r="C1026" s="66" t="n">
        <v>2022</v>
      </c>
      <c r="D1026" s="66" t="n">
        <v>2</v>
      </c>
      <c r="E1026" s="66" t="n">
        <v>2</v>
      </c>
      <c r="F1026" s="66" t="n">
        <v>14</v>
      </c>
      <c r="G1026" s="66" t="n">
        <v>3</v>
      </c>
      <c r="H1026" s="66" t="n">
        <v>3</v>
      </c>
      <c r="I1026" s="66" t="n">
        <v>0</v>
      </c>
      <c r="J1026" s="66" t="n">
        <v>0</v>
      </c>
      <c r="K1026" s="66" t="n">
        <v>1</v>
      </c>
      <c r="L1026" s="66" t="n">
        <v>0</v>
      </c>
      <c r="M1026" s="66" t="n">
        <v>0</v>
      </c>
      <c r="N1026" s="66" t="n">
        <v>0</v>
      </c>
      <c r="O1026" s="66" t="n">
        <v>144.2</v>
      </c>
      <c r="P1026" s="66" t="n">
        <v>8.1</v>
      </c>
      <c r="Q1026" s="66" t="n">
        <v>13.7149241170001</v>
      </c>
      <c r="R1026" s="66" t="n">
        <v>51.051572783</v>
      </c>
      <c r="S1026" s="66">
        <f>IF(AND(E1026&gt;=2,E1026&lt;=6,OR(F1026=6,F1026=7,F1026=8),O1026&lt;=500),1,0)</f>
        <v/>
      </c>
      <c r="T1026" s="178">
        <f>IF(G1026=1,Sources!$F$24,IF(G1026=2,Sources!$F$25,IF(G1026=3,Sources!$F$26,0)))</f>
        <v/>
      </c>
      <c r="U1026" s="178">
        <f>T1026</f>
        <v/>
      </c>
      <c r="V1026" s="66" t="inlineStr">
        <is>
          <t>S01 / S04 / S05</t>
        </is>
      </c>
    </row>
    <row r="1027" ht="15" customHeight="1" s="94">
      <c r="A1027" s="66" t="inlineStr">
        <is>
          <t>U07599</t>
        </is>
      </c>
      <c r="B1027" s="66" t="inlineStr">
        <is>
          <t>O0589</t>
        </is>
      </c>
      <c r="C1027" s="66" t="n">
        <v>2022</v>
      </c>
      <c r="D1027" s="66" t="n">
        <v>2</v>
      </c>
      <c r="E1027" s="66" t="n">
        <v>6</v>
      </c>
      <c r="F1027" s="66" t="n">
        <v>8</v>
      </c>
      <c r="G1027" s="66" t="n">
        <v>3</v>
      </c>
      <c r="H1027" s="66" t="n">
        <v>6</v>
      </c>
      <c r="I1027" s="66" t="n">
        <v>0</v>
      </c>
      <c r="J1027" s="66" t="n">
        <v>0</v>
      </c>
      <c r="K1027" s="66" t="n">
        <v>1</v>
      </c>
      <c r="L1027" s="66" t="n">
        <v>0</v>
      </c>
      <c r="M1027" s="66" t="n">
        <v>0</v>
      </c>
      <c r="N1027" s="66" t="n">
        <v>0</v>
      </c>
      <c r="O1027" s="66" t="n">
        <v>56.5</v>
      </c>
      <c r="P1027" s="66" t="n">
        <v>2.7</v>
      </c>
      <c r="Q1027" s="66" t="n">
        <v>13.755204663</v>
      </c>
      <c r="R1027" s="66" t="n">
        <v>51.04619411</v>
      </c>
      <c r="S1027" s="66">
        <f>IF(AND(E1027&gt;=2,E1027&lt;=6,OR(F1027=6,F1027=7,F1027=8),O1027&lt;=500),1,0)</f>
        <v/>
      </c>
      <c r="T1027" s="178">
        <f>IF(G1027=1,Sources!$F$24,IF(G1027=2,Sources!$F$25,IF(G1027=3,Sources!$F$26,0)))</f>
        <v/>
      </c>
      <c r="U1027" s="178">
        <f>T1027</f>
        <v/>
      </c>
      <c r="V1027" s="66" t="inlineStr">
        <is>
          <t>S01 / S04 / S05</t>
        </is>
      </c>
    </row>
    <row r="1028" ht="15" customHeight="1" s="94">
      <c r="A1028" s="66" t="inlineStr">
        <is>
          <t>U07603</t>
        </is>
      </c>
      <c r="B1028" s="66" t="inlineStr">
        <is>
          <t>O0873</t>
        </is>
      </c>
      <c r="C1028" s="66" t="n">
        <v>2022</v>
      </c>
      <c r="D1028" s="66" t="n">
        <v>2</v>
      </c>
      <c r="E1028" s="66" t="n">
        <v>3</v>
      </c>
      <c r="F1028" s="66" t="n">
        <v>20</v>
      </c>
      <c r="G1028" s="66" t="n">
        <v>3</v>
      </c>
      <c r="H1028" s="66" t="n">
        <v>1</v>
      </c>
      <c r="I1028" s="66" t="n">
        <v>0</v>
      </c>
      <c r="J1028" s="66" t="n">
        <v>1</v>
      </c>
      <c r="K1028" s="66" t="n">
        <v>0</v>
      </c>
      <c r="L1028" s="66" t="n">
        <v>0</v>
      </c>
      <c r="M1028" s="66" t="n">
        <v>0</v>
      </c>
      <c r="N1028" s="66" t="n">
        <v>0</v>
      </c>
      <c r="O1028" s="66" t="n">
        <v>362.1</v>
      </c>
      <c r="P1028" s="66" t="n">
        <v>10.6</v>
      </c>
      <c r="Q1028" s="66" t="n">
        <v>13.80861162</v>
      </c>
      <c r="R1028" s="66" t="n">
        <v>51.0380350040001</v>
      </c>
      <c r="S1028" s="66">
        <f>IF(AND(E1028&gt;=2,E1028&lt;=6,OR(F1028=6,F1028=7,F1028=8),O1028&lt;=500),1,0)</f>
        <v/>
      </c>
      <c r="T1028" s="178">
        <f>IF(G1028=1,Sources!$F$24,IF(G1028=2,Sources!$F$25,IF(G1028=3,Sources!$F$26,0)))</f>
        <v/>
      </c>
      <c r="U1028" s="178">
        <f>T1028</f>
        <v/>
      </c>
      <c r="V1028" s="66" t="inlineStr">
        <is>
          <t>S01 / S04 / S05</t>
        </is>
      </c>
    </row>
    <row r="1029" ht="15" customHeight="1" s="94">
      <c r="A1029" s="66" t="inlineStr">
        <is>
          <t>U07604</t>
        </is>
      </c>
      <c r="B1029" s="66" t="inlineStr">
        <is>
          <t>O0887</t>
        </is>
      </c>
      <c r="C1029" s="66" t="n">
        <v>2022</v>
      </c>
      <c r="D1029" s="66" t="n">
        <v>3</v>
      </c>
      <c r="E1029" s="66" t="n">
        <v>2</v>
      </c>
      <c r="F1029" s="66" t="n">
        <v>18</v>
      </c>
      <c r="G1029" s="66" t="n">
        <v>3</v>
      </c>
      <c r="H1029" s="66" t="n">
        <v>2</v>
      </c>
      <c r="I1029" s="66" t="n">
        <v>0</v>
      </c>
      <c r="J1029" s="66" t="n">
        <v>0</v>
      </c>
      <c r="K1029" s="66" t="n">
        <v>1</v>
      </c>
      <c r="L1029" s="66" t="n">
        <v>0</v>
      </c>
      <c r="M1029" s="66" t="n">
        <v>0</v>
      </c>
      <c r="N1029" s="66" t="n">
        <v>1</v>
      </c>
      <c r="O1029" s="66" t="n">
        <v>219.2</v>
      </c>
      <c r="P1029" s="66" t="n">
        <v>8.4</v>
      </c>
      <c r="Q1029" s="66" t="n">
        <v>13.7799876490001</v>
      </c>
      <c r="R1029" s="66" t="n">
        <v>51.044263319</v>
      </c>
      <c r="S1029" s="66">
        <f>IF(AND(E1029&gt;=2,E1029&lt;=6,OR(F1029=6,F1029=7,F1029=8),O1029&lt;=500),1,0)</f>
        <v/>
      </c>
      <c r="T1029" s="178">
        <f>IF(G1029=1,Sources!$F$24,IF(G1029=2,Sources!$F$25,IF(G1029=3,Sources!$F$26,0)))</f>
        <v/>
      </c>
      <c r="U1029" s="178">
        <f>T1029</f>
        <v/>
      </c>
      <c r="V1029" s="66" t="inlineStr">
        <is>
          <t>S01 / S04 / S05</t>
        </is>
      </c>
    </row>
    <row r="1030" ht="15" customHeight="1" s="94">
      <c r="A1030" s="66" t="inlineStr">
        <is>
          <t>U07605</t>
        </is>
      </c>
      <c r="B1030" s="66" t="inlineStr">
        <is>
          <t>O1556</t>
        </is>
      </c>
      <c r="C1030" s="66" t="n">
        <v>2022</v>
      </c>
      <c r="D1030" s="66" t="n">
        <v>2</v>
      </c>
      <c r="E1030" s="66" t="n">
        <v>6</v>
      </c>
      <c r="F1030" s="66" t="n">
        <v>12</v>
      </c>
      <c r="G1030" s="66" t="n">
        <v>3</v>
      </c>
      <c r="H1030" s="66" t="n">
        <v>3</v>
      </c>
      <c r="I1030" s="66" t="n">
        <v>0</v>
      </c>
      <c r="J1030" s="66" t="n">
        <v>1</v>
      </c>
      <c r="K1030" s="66" t="n">
        <v>1</v>
      </c>
      <c r="L1030" s="66" t="n">
        <v>0</v>
      </c>
      <c r="M1030" s="66" t="n">
        <v>0</v>
      </c>
      <c r="N1030" s="66" t="n">
        <v>0</v>
      </c>
      <c r="O1030" s="66" t="n">
        <v>128.2</v>
      </c>
      <c r="P1030" s="66" t="n">
        <v>5.9</v>
      </c>
      <c r="Q1030" s="66" t="n">
        <v>12.376791606</v>
      </c>
      <c r="R1030" s="66" t="n">
        <v>51.320539792</v>
      </c>
      <c r="S1030" s="66">
        <f>IF(AND(E1030&gt;=2,E1030&lt;=6,OR(F1030=6,F1030=7,F1030=8),O1030&lt;=500),1,0)</f>
        <v/>
      </c>
      <c r="T1030" s="178">
        <f>IF(G1030=1,Sources!$F$24,IF(G1030=2,Sources!$F$25,IF(G1030=3,Sources!$F$26,0)))</f>
        <v/>
      </c>
      <c r="U1030" s="178">
        <f>T1030</f>
        <v/>
      </c>
      <c r="V1030" s="66" t="inlineStr">
        <is>
          <t>S01 / S04 / S05</t>
        </is>
      </c>
    </row>
    <row r="1031" ht="15" customHeight="1" s="94">
      <c r="A1031" s="66" t="inlineStr">
        <is>
          <t>U07608</t>
        </is>
      </c>
      <c r="B1031" s="66" t="inlineStr">
        <is>
          <t>O0840</t>
        </is>
      </c>
      <c r="C1031" s="66" t="n">
        <v>2022</v>
      </c>
      <c r="D1031" s="66" t="n">
        <v>3</v>
      </c>
      <c r="E1031" s="66" t="n">
        <v>3</v>
      </c>
      <c r="F1031" s="66" t="n">
        <v>6</v>
      </c>
      <c r="G1031" s="66" t="n">
        <v>3</v>
      </c>
      <c r="H1031" s="66" t="n">
        <v>6</v>
      </c>
      <c r="I1031" s="66" t="n">
        <v>0</v>
      </c>
      <c r="J1031" s="66" t="n">
        <v>0</v>
      </c>
      <c r="K1031" s="66" t="n">
        <v>1</v>
      </c>
      <c r="L1031" s="66" t="n">
        <v>0</v>
      </c>
      <c r="M1031" s="66" t="n">
        <v>0</v>
      </c>
      <c r="N1031" s="66" t="n">
        <v>0</v>
      </c>
      <c r="O1031" s="66" t="n">
        <v>187.7</v>
      </c>
      <c r="P1031" s="66" t="n">
        <v>5.6</v>
      </c>
      <c r="Q1031" s="66" t="n">
        <v>13.7678413470001</v>
      </c>
      <c r="R1031" s="66" t="n">
        <v>51.0260512240001</v>
      </c>
      <c r="S1031" s="66">
        <f>IF(AND(E1031&gt;=2,E1031&lt;=6,OR(F1031=6,F1031=7,F1031=8),O1031&lt;=500),1,0)</f>
        <v/>
      </c>
      <c r="T1031" s="178">
        <f>IF(G1031=1,Sources!$F$24,IF(G1031=2,Sources!$F$25,IF(G1031=3,Sources!$F$26,0)))</f>
        <v/>
      </c>
      <c r="U1031" s="178">
        <f>T1031</f>
        <v/>
      </c>
      <c r="V1031" s="66" t="inlineStr">
        <is>
          <t>S01 / S04 / S05</t>
        </is>
      </c>
    </row>
    <row r="1032" ht="15" customHeight="1" s="94">
      <c r="A1032" s="66" t="inlineStr">
        <is>
          <t>U07611</t>
        </is>
      </c>
      <c r="B1032" s="66" t="inlineStr">
        <is>
          <t>O1791</t>
        </is>
      </c>
      <c r="C1032" s="66" t="n">
        <v>2022</v>
      </c>
      <c r="D1032" s="66" t="n">
        <v>3</v>
      </c>
      <c r="E1032" s="66" t="n">
        <v>5</v>
      </c>
      <c r="F1032" s="66" t="n">
        <v>19</v>
      </c>
      <c r="G1032" s="66" t="n">
        <v>3</v>
      </c>
      <c r="H1032" s="66" t="n">
        <v>3</v>
      </c>
      <c r="I1032" s="66" t="n">
        <v>0</v>
      </c>
      <c r="J1032" s="66" t="n">
        <v>1</v>
      </c>
      <c r="K1032" s="66" t="n">
        <v>1</v>
      </c>
      <c r="L1032" s="66" t="n">
        <v>0</v>
      </c>
      <c r="M1032" s="66" t="n">
        <v>0</v>
      </c>
      <c r="N1032" s="66" t="n">
        <v>0</v>
      </c>
      <c r="O1032" s="66" t="n">
        <v>65.7</v>
      </c>
      <c r="P1032" s="66" t="n">
        <v>2.2</v>
      </c>
      <c r="Q1032" s="66" t="n">
        <v>12.408665506</v>
      </c>
      <c r="R1032" s="66" t="n">
        <v>51.3600089890001</v>
      </c>
      <c r="S1032" s="66">
        <f>IF(AND(E1032&gt;=2,E1032&lt;=6,OR(F1032=6,F1032=7,F1032=8),O1032&lt;=500),1,0)</f>
        <v/>
      </c>
      <c r="T1032" s="178">
        <f>IF(G1032=1,Sources!$F$24,IF(G1032=2,Sources!$F$25,IF(G1032=3,Sources!$F$26,0)))</f>
        <v/>
      </c>
      <c r="U1032" s="178">
        <f>T1032</f>
        <v/>
      </c>
      <c r="V1032" s="66" t="inlineStr">
        <is>
          <t>S01 / S04 / S05</t>
        </is>
      </c>
    </row>
    <row r="1033" ht="15" customHeight="1" s="94">
      <c r="A1033" s="66" t="inlineStr">
        <is>
          <t>U07622</t>
        </is>
      </c>
      <c r="B1033" s="66" t="inlineStr">
        <is>
          <t>O1490</t>
        </is>
      </c>
      <c r="C1033" s="66" t="n">
        <v>2022</v>
      </c>
      <c r="D1033" s="66" t="n">
        <v>2</v>
      </c>
      <c r="E1033" s="66" t="n">
        <v>1</v>
      </c>
      <c r="F1033" s="66" t="n">
        <v>9</v>
      </c>
      <c r="G1033" s="66" t="n">
        <v>2</v>
      </c>
      <c r="H1033" s="66" t="n">
        <v>3</v>
      </c>
      <c r="I1033" s="66" t="n">
        <v>0</v>
      </c>
      <c r="J1033" s="66" t="n">
        <v>0</v>
      </c>
      <c r="K1033" s="66" t="n">
        <v>1</v>
      </c>
      <c r="L1033" s="66" t="n">
        <v>0</v>
      </c>
      <c r="M1033" s="66" t="n">
        <v>0</v>
      </c>
      <c r="N1033" s="66" t="n">
        <v>0</v>
      </c>
      <c r="O1033" s="66" t="n">
        <v>124.4</v>
      </c>
      <c r="P1033" s="66" t="n">
        <v>19.6</v>
      </c>
      <c r="Q1033" s="66" t="n">
        <v>12.370645476</v>
      </c>
      <c r="R1033" s="66" t="n">
        <v>51.3613762520001</v>
      </c>
      <c r="S1033" s="66">
        <f>IF(AND(E1033&gt;=2,E1033&lt;=6,OR(F1033=6,F1033=7,F1033=8),O1033&lt;=500),1,0)</f>
        <v/>
      </c>
      <c r="T1033" s="178">
        <f>IF(G1033=1,Sources!$F$24,IF(G1033=2,Sources!$F$25,IF(G1033=3,Sources!$F$26,0)))</f>
        <v/>
      </c>
      <c r="U1033" s="178">
        <f>T1033</f>
        <v/>
      </c>
      <c r="V1033" s="66" t="inlineStr">
        <is>
          <t>S01 / S04 / S05</t>
        </is>
      </c>
    </row>
    <row r="1034" ht="15" customHeight="1" s="94">
      <c r="A1034" s="66" t="inlineStr">
        <is>
          <t>U07629</t>
        </is>
      </c>
      <c r="B1034" s="66" t="inlineStr">
        <is>
          <t>O0602</t>
        </is>
      </c>
      <c r="C1034" s="66" t="n">
        <v>2022</v>
      </c>
      <c r="D1034" s="66" t="n">
        <v>2</v>
      </c>
      <c r="E1034" s="66" t="n">
        <v>7</v>
      </c>
      <c r="F1034" s="66" t="n">
        <v>20</v>
      </c>
      <c r="G1034" s="66" t="n">
        <v>3</v>
      </c>
      <c r="H1034" s="66" t="n">
        <v>6</v>
      </c>
      <c r="I1034" s="66" t="n">
        <v>0</v>
      </c>
      <c r="J1034" s="66" t="n">
        <v>0</v>
      </c>
      <c r="K1034" s="66" t="n">
        <v>1</v>
      </c>
      <c r="L1034" s="66" t="n">
        <v>0</v>
      </c>
      <c r="M1034" s="66" t="n">
        <v>0</v>
      </c>
      <c r="N1034" s="66" t="n">
        <v>0</v>
      </c>
      <c r="O1034" s="66" t="n">
        <v>44.3</v>
      </c>
      <c r="P1034" s="66" t="n">
        <v>10.8</v>
      </c>
      <c r="Q1034" s="66" t="n">
        <v>13.7202828220001</v>
      </c>
      <c r="R1034" s="66" t="n">
        <v>51.0546671160001</v>
      </c>
      <c r="S1034" s="66">
        <f>IF(AND(E1034&gt;=2,E1034&lt;=6,OR(F1034=6,F1034=7,F1034=8),O1034&lt;=500),1,0)</f>
        <v/>
      </c>
      <c r="T1034" s="178">
        <f>IF(G1034=1,Sources!$F$24,IF(G1034=2,Sources!$F$25,IF(G1034=3,Sources!$F$26,0)))</f>
        <v/>
      </c>
      <c r="U1034" s="178">
        <f>T1034</f>
        <v/>
      </c>
      <c r="V1034" s="66" t="inlineStr">
        <is>
          <t>S01 / S04 / S05</t>
        </is>
      </c>
    </row>
    <row r="1035" ht="15" customHeight="1" s="94">
      <c r="A1035" s="66" t="inlineStr">
        <is>
          <t>U07635</t>
        </is>
      </c>
      <c r="B1035" s="66" t="inlineStr">
        <is>
          <t>O1651</t>
        </is>
      </c>
      <c r="C1035" s="66" t="n">
        <v>2022</v>
      </c>
      <c r="D1035" s="66" t="n">
        <v>3</v>
      </c>
      <c r="E1035" s="66" t="n">
        <v>7</v>
      </c>
      <c r="F1035" s="66" t="n">
        <v>21</v>
      </c>
      <c r="G1035" s="66" t="n">
        <v>3</v>
      </c>
      <c r="H1035" s="66" t="n">
        <v>3</v>
      </c>
      <c r="I1035" s="66" t="n">
        <v>0</v>
      </c>
      <c r="J1035" s="66" t="n">
        <v>0</v>
      </c>
      <c r="K1035" s="66" t="n">
        <v>1</v>
      </c>
      <c r="L1035" s="66" t="n">
        <v>0</v>
      </c>
      <c r="M1035" s="66" t="n">
        <v>0</v>
      </c>
      <c r="N1035" s="66" t="n">
        <v>0</v>
      </c>
      <c r="O1035" s="66" t="n">
        <v>278.8</v>
      </c>
      <c r="P1035" s="66" t="n">
        <v>1.2</v>
      </c>
      <c r="Q1035" s="66" t="n">
        <v>12.36752403</v>
      </c>
      <c r="R1035" s="66" t="n">
        <v>51.3207920720001</v>
      </c>
      <c r="S1035" s="66">
        <f>IF(AND(E1035&gt;=2,E1035&lt;=6,OR(F1035=6,F1035=7,F1035=8),O1035&lt;=500),1,0)</f>
        <v/>
      </c>
      <c r="T1035" s="178">
        <f>IF(G1035=1,Sources!$F$24,IF(G1035=2,Sources!$F$25,IF(G1035=3,Sources!$F$26,0)))</f>
        <v/>
      </c>
      <c r="U1035" s="178">
        <f>T1035</f>
        <v/>
      </c>
      <c r="V1035" s="66" t="inlineStr">
        <is>
          <t>S01 / S04 / S05</t>
        </is>
      </c>
    </row>
    <row r="1036" ht="15" customHeight="1" s="94">
      <c r="A1036" s="66" t="inlineStr">
        <is>
          <t>U07636</t>
        </is>
      </c>
      <c r="B1036" s="66" t="inlineStr">
        <is>
          <t>O0844</t>
        </is>
      </c>
      <c r="C1036" s="66" t="n">
        <v>2022</v>
      </c>
      <c r="D1036" s="66" t="n">
        <v>2</v>
      </c>
      <c r="E1036" s="66" t="n">
        <v>7</v>
      </c>
      <c r="F1036" s="66" t="n">
        <v>16</v>
      </c>
      <c r="G1036" s="66" t="n">
        <v>3</v>
      </c>
      <c r="H1036" s="66" t="n">
        <v>3</v>
      </c>
      <c r="I1036" s="66" t="n">
        <v>0</v>
      </c>
      <c r="J1036" s="66" t="n">
        <v>1</v>
      </c>
      <c r="K1036" s="66" t="n">
        <v>0</v>
      </c>
      <c r="L1036" s="66" t="n">
        <v>0</v>
      </c>
      <c r="M1036" s="66" t="n">
        <v>0</v>
      </c>
      <c r="N1036" s="66" t="n">
        <v>1</v>
      </c>
      <c r="O1036" s="66" t="n">
        <v>148</v>
      </c>
      <c r="P1036" s="66" t="n">
        <v>1</v>
      </c>
      <c r="Q1036" s="66" t="n">
        <v>13.7291120140001</v>
      </c>
      <c r="R1036" s="66" t="n">
        <v>51.0509464420001</v>
      </c>
      <c r="S1036" s="66">
        <f>IF(AND(E1036&gt;=2,E1036&lt;=6,OR(F1036=6,F1036=7,F1036=8),O1036&lt;=500),1,0)</f>
        <v/>
      </c>
      <c r="T1036" s="178">
        <f>IF(G1036=1,Sources!$F$24,IF(G1036=2,Sources!$F$25,IF(G1036=3,Sources!$F$26,0)))</f>
        <v/>
      </c>
      <c r="U1036" s="178">
        <f>T1036</f>
        <v/>
      </c>
      <c r="V1036" s="66" t="inlineStr">
        <is>
          <t>S01 / S04 / S05</t>
        </is>
      </c>
    </row>
    <row r="1037" ht="15" customHeight="1" s="94">
      <c r="A1037" s="66" t="inlineStr">
        <is>
          <t>U07641</t>
        </is>
      </c>
      <c r="B1037" s="66" t="inlineStr">
        <is>
          <t>O1615</t>
        </is>
      </c>
      <c r="C1037" s="66" t="n">
        <v>2022</v>
      </c>
      <c r="D1037" s="66" t="n">
        <v>4</v>
      </c>
      <c r="E1037" s="66" t="n">
        <v>7</v>
      </c>
      <c r="F1037" s="66" t="n">
        <v>2</v>
      </c>
      <c r="G1037" s="66" t="n">
        <v>3</v>
      </c>
      <c r="H1037" s="66" t="n">
        <v>1</v>
      </c>
      <c r="I1037" s="66" t="n">
        <v>0</v>
      </c>
      <c r="J1037" s="66" t="n">
        <v>1</v>
      </c>
      <c r="K1037" s="66" t="n">
        <v>0</v>
      </c>
      <c r="L1037" s="66" t="n">
        <v>0</v>
      </c>
      <c r="M1037" s="66" t="n">
        <v>0</v>
      </c>
      <c r="N1037" s="66" t="n">
        <v>0</v>
      </c>
      <c r="O1037" s="66" t="n">
        <v>331.5</v>
      </c>
      <c r="P1037" s="66" t="n">
        <v>15.2</v>
      </c>
      <c r="Q1037" s="66" t="n">
        <v>12.36683348</v>
      </c>
      <c r="R1037" s="66" t="n">
        <v>51.340666953</v>
      </c>
      <c r="S1037" s="66">
        <f>IF(AND(E1037&gt;=2,E1037&lt;=6,OR(F1037=6,F1037=7,F1037=8),O1037&lt;=500),1,0)</f>
        <v/>
      </c>
      <c r="T1037" s="178">
        <f>IF(G1037=1,Sources!$F$24,IF(G1037=2,Sources!$F$25,IF(G1037=3,Sources!$F$26,0)))</f>
        <v/>
      </c>
      <c r="U1037" s="178">
        <f>T1037</f>
        <v/>
      </c>
      <c r="V1037" s="66" t="inlineStr">
        <is>
          <t>S01 / S04 / S05</t>
        </is>
      </c>
    </row>
    <row r="1038" ht="15" customHeight="1" s="94">
      <c r="A1038" s="66" t="inlineStr">
        <is>
          <t>U07642</t>
        </is>
      </c>
      <c r="B1038" s="66" t="inlineStr">
        <is>
          <t>O1733</t>
        </is>
      </c>
      <c r="C1038" s="66" t="n">
        <v>2022</v>
      </c>
      <c r="D1038" s="66" t="n">
        <v>3</v>
      </c>
      <c r="E1038" s="66" t="n">
        <v>3</v>
      </c>
      <c r="F1038" s="66" t="n">
        <v>14</v>
      </c>
      <c r="G1038" s="66" t="n">
        <v>3</v>
      </c>
      <c r="H1038" s="66" t="n">
        <v>2</v>
      </c>
      <c r="I1038" s="66" t="n">
        <v>0</v>
      </c>
      <c r="J1038" s="66" t="n">
        <v>1</v>
      </c>
      <c r="K1038" s="66" t="n">
        <v>1</v>
      </c>
      <c r="L1038" s="66" t="n">
        <v>0</v>
      </c>
      <c r="M1038" s="66" t="n">
        <v>0</v>
      </c>
      <c r="N1038" s="66" t="n">
        <v>0</v>
      </c>
      <c r="O1038" s="66" t="n">
        <v>259.6</v>
      </c>
      <c r="P1038" s="66" t="n">
        <v>6.8</v>
      </c>
      <c r="Q1038" s="66" t="n">
        <v>12.3784454140001</v>
      </c>
      <c r="R1038" s="66" t="n">
        <v>51.3358525560001</v>
      </c>
      <c r="S1038" s="66">
        <f>IF(AND(E1038&gt;=2,E1038&lt;=6,OR(F1038=6,F1038=7,F1038=8),O1038&lt;=500),1,0)</f>
        <v/>
      </c>
      <c r="T1038" s="178">
        <f>IF(G1038=1,Sources!$F$24,IF(G1038=2,Sources!$F$25,IF(G1038=3,Sources!$F$26,0)))</f>
        <v/>
      </c>
      <c r="U1038" s="178">
        <f>T1038</f>
        <v/>
      </c>
      <c r="V1038" s="66" t="inlineStr">
        <is>
          <t>S01 / S04 / S05</t>
        </is>
      </c>
    </row>
    <row r="1039" ht="15" customHeight="1" s="94">
      <c r="A1039" s="66" t="inlineStr">
        <is>
          <t>U07658</t>
        </is>
      </c>
      <c r="B1039" s="66" t="inlineStr">
        <is>
          <t>O1684</t>
        </is>
      </c>
      <c r="C1039" s="66" t="n">
        <v>2022</v>
      </c>
      <c r="D1039" s="66" t="n">
        <v>3</v>
      </c>
      <c r="E1039" s="66" t="n">
        <v>4</v>
      </c>
      <c r="F1039" s="66" t="n">
        <v>15</v>
      </c>
      <c r="G1039" s="66" t="n">
        <v>2</v>
      </c>
      <c r="H1039" s="66" t="n">
        <v>6</v>
      </c>
      <c r="I1039" s="66" t="n">
        <v>0</v>
      </c>
      <c r="J1039" s="66" t="n">
        <v>1</v>
      </c>
      <c r="K1039" s="66" t="n">
        <v>0</v>
      </c>
      <c r="L1039" s="66" t="n">
        <v>0</v>
      </c>
      <c r="M1039" s="66" t="n">
        <v>0</v>
      </c>
      <c r="N1039" s="66" t="n">
        <v>1</v>
      </c>
      <c r="O1039" s="66" t="n">
        <v>161.9</v>
      </c>
      <c r="P1039" s="66" t="n">
        <v>1.3</v>
      </c>
      <c r="Q1039" s="66" t="n">
        <v>12.331927126</v>
      </c>
      <c r="R1039" s="66" t="n">
        <v>51.3402781300001</v>
      </c>
      <c r="S1039" s="66">
        <f>IF(AND(E1039&gt;=2,E1039&lt;=6,OR(F1039=6,F1039=7,F1039=8),O1039&lt;=500),1,0)</f>
        <v/>
      </c>
      <c r="T1039" s="178">
        <f>IF(G1039=1,Sources!$F$24,IF(G1039=2,Sources!$F$25,IF(G1039=3,Sources!$F$26,0)))</f>
        <v/>
      </c>
      <c r="U1039" s="178">
        <f>T1039</f>
        <v/>
      </c>
      <c r="V1039" s="66" t="inlineStr">
        <is>
          <t>S01 / S04 / S05</t>
        </is>
      </c>
    </row>
    <row r="1040" ht="15" customHeight="1" s="94">
      <c r="A1040" s="66" t="inlineStr">
        <is>
          <t>U07660</t>
        </is>
      </c>
      <c r="B1040" s="66" t="inlineStr">
        <is>
          <t>O1565</t>
        </is>
      </c>
      <c r="C1040" s="66" t="n">
        <v>2022</v>
      </c>
      <c r="D1040" s="66" t="n">
        <v>1</v>
      </c>
      <c r="E1040" s="66" t="n">
        <v>6</v>
      </c>
      <c r="F1040" s="66" t="n">
        <v>8</v>
      </c>
      <c r="G1040" s="66" t="n">
        <v>3</v>
      </c>
      <c r="H1040" s="66" t="n">
        <v>3</v>
      </c>
      <c r="I1040" s="66" t="n">
        <v>1</v>
      </c>
      <c r="J1040" s="66" t="n">
        <v>1</v>
      </c>
      <c r="K1040" s="66" t="n">
        <v>0</v>
      </c>
      <c r="L1040" s="66" t="n">
        <v>0</v>
      </c>
      <c r="M1040" s="66" t="n">
        <v>0</v>
      </c>
      <c r="N1040" s="66" t="n">
        <v>0</v>
      </c>
      <c r="O1040" s="66" t="n">
        <v>139.2</v>
      </c>
      <c r="P1040" s="66" t="n">
        <v>1.8</v>
      </c>
      <c r="Q1040" s="66" t="n">
        <v>12.373600611</v>
      </c>
      <c r="R1040" s="66" t="n">
        <v>51.3207678200001</v>
      </c>
      <c r="S1040" s="66">
        <f>IF(AND(E1040&gt;=2,E1040&lt;=6,OR(F1040=6,F1040=7,F1040=8),O1040&lt;=500),1,0)</f>
        <v/>
      </c>
      <c r="T1040" s="178">
        <f>IF(G1040=1,Sources!$F$24,IF(G1040=2,Sources!$F$25,IF(G1040=3,Sources!$F$26,0)))</f>
        <v/>
      </c>
      <c r="U1040" s="178">
        <f>T1040</f>
        <v/>
      </c>
      <c r="V1040" s="66" t="inlineStr">
        <is>
          <t>S01 / S04 / S05</t>
        </is>
      </c>
    </row>
    <row r="1041" ht="15" customHeight="1" s="94">
      <c r="A1041" s="66" t="inlineStr">
        <is>
          <t>U07674</t>
        </is>
      </c>
      <c r="B1041" s="66" t="inlineStr">
        <is>
          <t>O0572</t>
        </is>
      </c>
      <c r="C1041" s="66" t="n">
        <v>2022</v>
      </c>
      <c r="D1041" s="66" t="n">
        <v>3</v>
      </c>
      <c r="E1041" s="66" t="n">
        <v>2</v>
      </c>
      <c r="F1041" s="66" t="n">
        <v>16</v>
      </c>
      <c r="G1041" s="66" t="n">
        <v>3</v>
      </c>
      <c r="H1041" s="66" t="n">
        <v>6</v>
      </c>
      <c r="I1041" s="66" t="n">
        <v>0</v>
      </c>
      <c r="J1041" s="66" t="n">
        <v>0</v>
      </c>
      <c r="K1041" s="66" t="n">
        <v>1</v>
      </c>
      <c r="L1041" s="66" t="n">
        <v>0</v>
      </c>
      <c r="M1041" s="66" t="n">
        <v>0</v>
      </c>
      <c r="N1041" s="66" t="n">
        <v>0</v>
      </c>
      <c r="O1041" s="66" t="n">
        <v>262.9</v>
      </c>
      <c r="P1041" s="66" t="n">
        <v>15.6</v>
      </c>
      <c r="Q1041" s="66" t="n">
        <v>13.8279717030001</v>
      </c>
      <c r="R1041" s="66" t="n">
        <v>50.9987722130001</v>
      </c>
      <c r="S1041" s="66">
        <f>IF(AND(E1041&gt;=2,E1041&lt;=6,OR(F1041=6,F1041=7,F1041=8),O1041&lt;=500),1,0)</f>
        <v/>
      </c>
      <c r="T1041" s="178">
        <f>IF(G1041=1,Sources!$F$24,IF(G1041=2,Sources!$F$25,IF(G1041=3,Sources!$F$26,0)))</f>
        <v/>
      </c>
      <c r="U1041" s="178">
        <f>T1041</f>
        <v/>
      </c>
      <c r="V1041" s="66" t="inlineStr">
        <is>
          <t>S01 / S04 / S05</t>
        </is>
      </c>
    </row>
    <row r="1042" ht="15" customHeight="1" s="94">
      <c r="A1042" s="66" t="inlineStr">
        <is>
          <t>U07677</t>
        </is>
      </c>
      <c r="B1042" s="66" t="inlineStr">
        <is>
          <t>O0334</t>
        </is>
      </c>
      <c r="C1042" s="66" t="n">
        <v>2022</v>
      </c>
      <c r="D1042" s="66" t="n">
        <v>2</v>
      </c>
      <c r="E1042" s="66" t="n">
        <v>3</v>
      </c>
      <c r="F1042" s="66" t="n">
        <v>15</v>
      </c>
      <c r="G1042" s="66" t="n">
        <v>2</v>
      </c>
      <c r="H1042" s="66" t="n">
        <v>3</v>
      </c>
      <c r="I1042" s="66" t="n">
        <v>0</v>
      </c>
      <c r="J1042" s="66" t="n">
        <v>0</v>
      </c>
      <c r="K1042" s="66" t="n">
        <v>1</v>
      </c>
      <c r="L1042" s="66" t="n">
        <v>0</v>
      </c>
      <c r="M1042" s="66" t="n">
        <v>1</v>
      </c>
      <c r="N1042" s="66" t="n">
        <v>0</v>
      </c>
      <c r="O1042" s="66" t="n">
        <v>342.2</v>
      </c>
      <c r="P1042" s="66" t="n">
        <v>0.8</v>
      </c>
      <c r="Q1042" s="66" t="n">
        <v>13.787713683</v>
      </c>
      <c r="R1042" s="66" t="n">
        <v>51.035930942</v>
      </c>
      <c r="S1042" s="66">
        <f>IF(AND(E1042&gt;=2,E1042&lt;=6,OR(F1042=6,F1042=7,F1042=8),O1042&lt;=500),1,0)</f>
        <v/>
      </c>
      <c r="T1042" s="178">
        <f>IF(G1042=1,Sources!$F$24,IF(G1042=2,Sources!$F$25,IF(G1042=3,Sources!$F$26,0)))</f>
        <v/>
      </c>
      <c r="U1042" s="178">
        <f>T1042</f>
        <v/>
      </c>
      <c r="V1042" s="66" t="inlineStr">
        <is>
          <t>S01 / S04 / S05</t>
        </is>
      </c>
    </row>
    <row r="1043" ht="15" customHeight="1" s="94">
      <c r="A1043" s="66" t="inlineStr">
        <is>
          <t>U07678</t>
        </is>
      </c>
      <c r="B1043" s="66" t="inlineStr">
        <is>
          <t>O0912</t>
        </is>
      </c>
      <c r="C1043" s="66" t="n">
        <v>2022</v>
      </c>
      <c r="D1043" s="66" t="n">
        <v>4</v>
      </c>
      <c r="E1043" s="66" t="n">
        <v>2</v>
      </c>
      <c r="F1043" s="66" t="n">
        <v>17</v>
      </c>
      <c r="G1043" s="66" t="n">
        <v>3</v>
      </c>
      <c r="H1043" s="66" t="n">
        <v>6</v>
      </c>
      <c r="I1043" s="66" t="n">
        <v>0</v>
      </c>
      <c r="J1043" s="66" t="n">
        <v>0</v>
      </c>
      <c r="K1043" s="66" t="n">
        <v>1</v>
      </c>
      <c r="L1043" s="66" t="n">
        <v>0</v>
      </c>
      <c r="M1043" s="66" t="n">
        <v>0</v>
      </c>
      <c r="N1043" s="66" t="n">
        <v>0</v>
      </c>
      <c r="O1043" s="66" t="n">
        <v>467.5</v>
      </c>
      <c r="P1043" s="66" t="n">
        <v>9.4</v>
      </c>
      <c r="Q1043" s="66" t="n">
        <v>13.77566782</v>
      </c>
      <c r="R1043" s="66" t="n">
        <v>51.0507882250001</v>
      </c>
      <c r="S1043" s="66">
        <f>IF(AND(E1043&gt;=2,E1043&lt;=6,OR(F1043=6,F1043=7,F1043=8),O1043&lt;=500),1,0)</f>
        <v/>
      </c>
      <c r="T1043" s="178">
        <f>IF(G1043=1,Sources!$F$24,IF(G1043=2,Sources!$F$25,IF(G1043=3,Sources!$F$26,0)))</f>
        <v/>
      </c>
      <c r="U1043" s="178">
        <f>T1043</f>
        <v/>
      </c>
      <c r="V1043" s="66" t="inlineStr">
        <is>
          <t>S01 / S04 / S05</t>
        </is>
      </c>
    </row>
    <row r="1044" ht="15" customHeight="1" s="94">
      <c r="A1044" s="66" t="inlineStr">
        <is>
          <t>U07684</t>
        </is>
      </c>
      <c r="B1044" s="66" t="inlineStr">
        <is>
          <t>O1505</t>
        </is>
      </c>
      <c r="C1044" s="66" t="n">
        <v>2022</v>
      </c>
      <c r="D1044" s="66" t="n">
        <v>4</v>
      </c>
      <c r="E1044" s="66" t="n">
        <v>3</v>
      </c>
      <c r="F1044" s="66" t="n">
        <v>17</v>
      </c>
      <c r="G1044" s="66" t="n">
        <v>3</v>
      </c>
      <c r="H1044" s="66" t="n">
        <v>3</v>
      </c>
      <c r="I1044" s="66" t="n">
        <v>0</v>
      </c>
      <c r="J1044" s="66" t="n">
        <v>1</v>
      </c>
      <c r="K1044" s="66" t="n">
        <v>1</v>
      </c>
      <c r="L1044" s="66" t="n">
        <v>0</v>
      </c>
      <c r="M1044" s="66" t="n">
        <v>0</v>
      </c>
      <c r="N1044" s="66" t="n">
        <v>0</v>
      </c>
      <c r="O1044" s="66" t="n">
        <v>470.1</v>
      </c>
      <c r="P1044" s="66" t="n">
        <v>0.4</v>
      </c>
      <c r="Q1044" s="66" t="n">
        <v>12.3629136610001</v>
      </c>
      <c r="R1044" s="66" t="n">
        <v>51.3306213010001</v>
      </c>
      <c r="S1044" s="66">
        <f>IF(AND(E1044&gt;=2,E1044&lt;=6,OR(F1044=6,F1044=7,F1044=8),O1044&lt;=500),1,0)</f>
        <v/>
      </c>
      <c r="T1044" s="178">
        <f>IF(G1044=1,Sources!$F$24,IF(G1044=2,Sources!$F$25,IF(G1044=3,Sources!$F$26,0)))</f>
        <v/>
      </c>
      <c r="U1044" s="178">
        <f>T1044</f>
        <v/>
      </c>
      <c r="V1044" s="66" t="inlineStr">
        <is>
          <t>S01 / S04 / S05</t>
        </is>
      </c>
    </row>
    <row r="1045" ht="15" customHeight="1" s="94">
      <c r="A1045" s="66" t="inlineStr">
        <is>
          <t>U07686</t>
        </is>
      </c>
      <c r="B1045" s="66" t="inlineStr">
        <is>
          <t>O0589</t>
        </is>
      </c>
      <c r="C1045" s="66" t="n">
        <v>2022</v>
      </c>
      <c r="D1045" s="66" t="n">
        <v>3</v>
      </c>
      <c r="E1045" s="66" t="n">
        <v>2</v>
      </c>
      <c r="F1045" s="66" t="n">
        <v>9</v>
      </c>
      <c r="G1045" s="66" t="n">
        <v>3</v>
      </c>
      <c r="H1045" s="66" t="n">
        <v>2</v>
      </c>
      <c r="I1045" s="66" t="n">
        <v>0</v>
      </c>
      <c r="J1045" s="66" t="n">
        <v>1</v>
      </c>
      <c r="K1045" s="66" t="n">
        <v>1</v>
      </c>
      <c r="L1045" s="66" t="n">
        <v>0</v>
      </c>
      <c r="M1045" s="66" t="n">
        <v>0</v>
      </c>
      <c r="N1045" s="66" t="n">
        <v>0</v>
      </c>
      <c r="O1045" s="66" t="n">
        <v>52</v>
      </c>
      <c r="P1045" s="66" t="n">
        <v>3</v>
      </c>
      <c r="Q1045" s="66" t="n">
        <v>13.755127508</v>
      </c>
      <c r="R1045" s="66" t="n">
        <v>51.0462097600001</v>
      </c>
      <c r="S1045" s="66">
        <f>IF(AND(E1045&gt;=2,E1045&lt;=6,OR(F1045=6,F1045=7,F1045=8),O1045&lt;=500),1,0)</f>
        <v/>
      </c>
      <c r="T1045" s="178">
        <f>IF(G1045=1,Sources!$F$24,IF(G1045=2,Sources!$F$25,IF(G1045=3,Sources!$F$26,0)))</f>
        <v/>
      </c>
      <c r="U1045" s="178">
        <f>T1045</f>
        <v/>
      </c>
      <c r="V1045" s="66" t="inlineStr">
        <is>
          <t>S01 / S04 / S05</t>
        </is>
      </c>
    </row>
    <row r="1046" ht="15" customHeight="1" s="94">
      <c r="A1046" s="66" t="inlineStr">
        <is>
          <t>U07697</t>
        </is>
      </c>
      <c r="B1046" s="66" t="inlineStr">
        <is>
          <t>O1526</t>
        </is>
      </c>
      <c r="C1046" s="66" t="n">
        <v>2022</v>
      </c>
      <c r="D1046" s="66" t="n">
        <v>3</v>
      </c>
      <c r="E1046" s="66" t="n">
        <v>5</v>
      </c>
      <c r="F1046" s="66" t="n">
        <v>16</v>
      </c>
      <c r="G1046" s="66" t="n">
        <v>2</v>
      </c>
      <c r="H1046" s="66" t="n">
        <v>2</v>
      </c>
      <c r="I1046" s="66" t="n">
        <v>0</v>
      </c>
      <c r="J1046" s="66" t="n">
        <v>1</v>
      </c>
      <c r="K1046" s="66" t="n">
        <v>1</v>
      </c>
      <c r="L1046" s="66" t="n">
        <v>0</v>
      </c>
      <c r="M1046" s="66" t="n">
        <v>0</v>
      </c>
      <c r="N1046" s="66" t="n">
        <v>0</v>
      </c>
      <c r="O1046" s="66" t="n">
        <v>208.3</v>
      </c>
      <c r="P1046" s="66" t="n">
        <v>2</v>
      </c>
      <c r="Q1046" s="66" t="n">
        <v>12.393133473</v>
      </c>
      <c r="R1046" s="66" t="n">
        <v>51.336959914</v>
      </c>
      <c r="S1046" s="66">
        <f>IF(AND(E1046&gt;=2,E1046&lt;=6,OR(F1046=6,F1046=7,F1046=8),O1046&lt;=500),1,0)</f>
        <v/>
      </c>
      <c r="T1046" s="178">
        <f>IF(G1046=1,Sources!$F$24,IF(G1046=2,Sources!$F$25,IF(G1046=3,Sources!$F$26,0)))</f>
        <v/>
      </c>
      <c r="U1046" s="178">
        <f>T1046</f>
        <v/>
      </c>
      <c r="V1046" s="66" t="inlineStr">
        <is>
          <t>S01 / S04 / S05</t>
        </is>
      </c>
    </row>
    <row r="1047" ht="15" customHeight="1" s="94">
      <c r="A1047" s="66" t="inlineStr">
        <is>
          <t>U07702</t>
        </is>
      </c>
      <c r="B1047" s="66" t="inlineStr">
        <is>
          <t>O0262</t>
        </is>
      </c>
      <c r="C1047" s="66" t="n">
        <v>2022</v>
      </c>
      <c r="D1047" s="66" t="n">
        <v>1</v>
      </c>
      <c r="E1047" s="66" t="n">
        <v>5</v>
      </c>
      <c r="F1047" s="66" t="n">
        <v>6</v>
      </c>
      <c r="G1047" s="66" t="n">
        <v>3</v>
      </c>
      <c r="H1047" s="66" t="n">
        <v>2</v>
      </c>
      <c r="I1047" s="66" t="n">
        <v>1</v>
      </c>
      <c r="J1047" s="66" t="n">
        <v>0</v>
      </c>
      <c r="K1047" s="66" t="n">
        <v>1</v>
      </c>
      <c r="L1047" s="66" t="n">
        <v>0</v>
      </c>
      <c r="M1047" s="66" t="n">
        <v>0</v>
      </c>
      <c r="N1047" s="66" t="n">
        <v>0</v>
      </c>
      <c r="O1047" s="66" t="n">
        <v>201.1</v>
      </c>
      <c r="P1047" s="66" t="n">
        <v>1.6</v>
      </c>
      <c r="Q1047" s="66" t="n">
        <v>12.922033689</v>
      </c>
      <c r="R1047" s="66" t="n">
        <v>50.841267273</v>
      </c>
      <c r="S1047" s="66">
        <f>IF(AND(E1047&gt;=2,E1047&lt;=6,OR(F1047=6,F1047=7,F1047=8),O1047&lt;=500),1,0)</f>
        <v/>
      </c>
      <c r="T1047" s="178">
        <f>IF(G1047=1,Sources!$F$24,IF(G1047=2,Sources!$F$25,IF(G1047=3,Sources!$F$26,0)))</f>
        <v/>
      </c>
      <c r="U1047" s="178">
        <f>T1047</f>
        <v/>
      </c>
      <c r="V1047" s="66" t="inlineStr">
        <is>
          <t>S01 / S04 / S05</t>
        </is>
      </c>
    </row>
    <row r="1048" ht="15" customHeight="1" s="94">
      <c r="A1048" s="66" t="inlineStr">
        <is>
          <t>U07707</t>
        </is>
      </c>
      <c r="B1048" s="66" t="inlineStr">
        <is>
          <t>O1839</t>
        </is>
      </c>
      <c r="C1048" s="66" t="n">
        <v>2022</v>
      </c>
      <c r="D1048" s="66" t="n">
        <v>3</v>
      </c>
      <c r="E1048" s="66" t="n">
        <v>7</v>
      </c>
      <c r="F1048" s="66" t="n">
        <v>10</v>
      </c>
      <c r="G1048" s="66" t="n">
        <v>3</v>
      </c>
      <c r="H1048" s="66" t="n">
        <v>3</v>
      </c>
      <c r="I1048" s="66" t="n">
        <v>0</v>
      </c>
      <c r="J1048" s="66" t="n">
        <v>1</v>
      </c>
      <c r="K1048" s="66" t="n">
        <v>1</v>
      </c>
      <c r="L1048" s="66" t="n">
        <v>0</v>
      </c>
      <c r="M1048" s="66" t="n">
        <v>0</v>
      </c>
      <c r="N1048" s="66" t="n">
        <v>0</v>
      </c>
      <c r="O1048" s="66" t="n">
        <v>431.9</v>
      </c>
      <c r="P1048" s="66" t="n">
        <v>5.8</v>
      </c>
      <c r="Q1048" s="66" t="n">
        <v>12.4075843250001</v>
      </c>
      <c r="R1048" s="66" t="n">
        <v>51.3512957340001</v>
      </c>
      <c r="S1048" s="66">
        <f>IF(AND(E1048&gt;=2,E1048&lt;=6,OR(F1048=6,F1048=7,F1048=8),O1048&lt;=500),1,0)</f>
        <v/>
      </c>
      <c r="T1048" s="178">
        <f>IF(G1048=1,Sources!$F$24,IF(G1048=2,Sources!$F$25,IF(G1048=3,Sources!$F$26,0)))</f>
        <v/>
      </c>
      <c r="U1048" s="178">
        <f>T1048</f>
        <v/>
      </c>
      <c r="V1048" s="66" t="inlineStr">
        <is>
          <t>S01 / S04 / S05</t>
        </is>
      </c>
    </row>
    <row r="1049" ht="15" customHeight="1" s="94">
      <c r="A1049" s="66" t="inlineStr">
        <is>
          <t>U07715</t>
        </is>
      </c>
      <c r="B1049" s="66" t="inlineStr">
        <is>
          <t>O0861</t>
        </is>
      </c>
      <c r="C1049" s="66" t="n">
        <v>2022</v>
      </c>
      <c r="D1049" s="66" t="n">
        <v>3</v>
      </c>
      <c r="E1049" s="66" t="n">
        <v>4</v>
      </c>
      <c r="F1049" s="66" t="n">
        <v>11</v>
      </c>
      <c r="G1049" s="66" t="n">
        <v>2</v>
      </c>
      <c r="H1049" s="66" t="n">
        <v>2</v>
      </c>
      <c r="I1049" s="66" t="n">
        <v>0</v>
      </c>
      <c r="J1049" s="66" t="n">
        <v>1</v>
      </c>
      <c r="K1049" s="66" t="n">
        <v>1</v>
      </c>
      <c r="L1049" s="66" t="n">
        <v>0</v>
      </c>
      <c r="M1049" s="66" t="n">
        <v>0</v>
      </c>
      <c r="N1049" s="66" t="n">
        <v>0</v>
      </c>
      <c r="O1049" s="66" t="n">
        <v>487</v>
      </c>
      <c r="P1049" s="66" t="n">
        <v>14.2</v>
      </c>
      <c r="Q1049" s="66" t="n">
        <v>13.787100824</v>
      </c>
      <c r="R1049" s="66" t="n">
        <v>51.0158065590001</v>
      </c>
      <c r="S1049" s="66">
        <f>IF(AND(E1049&gt;=2,E1049&lt;=6,OR(F1049=6,F1049=7,F1049=8),O1049&lt;=500),1,0)</f>
        <v/>
      </c>
      <c r="T1049" s="178">
        <f>IF(G1049=1,Sources!$F$24,IF(G1049=2,Sources!$F$25,IF(G1049=3,Sources!$F$26,0)))</f>
        <v/>
      </c>
      <c r="U1049" s="178">
        <f>T1049</f>
        <v/>
      </c>
      <c r="V1049" s="66" t="inlineStr">
        <is>
          <t>S01 / S04 / S05</t>
        </is>
      </c>
    </row>
    <row r="1050" ht="15" customHeight="1" s="94">
      <c r="A1050" s="66" t="inlineStr">
        <is>
          <t>U07717</t>
        </is>
      </c>
      <c r="B1050" s="66" t="inlineStr">
        <is>
          <t>O0974</t>
        </is>
      </c>
      <c r="C1050" s="66" t="n">
        <v>2022</v>
      </c>
      <c r="D1050" s="66" t="n">
        <v>1</v>
      </c>
      <c r="E1050" s="66" t="n">
        <v>1</v>
      </c>
      <c r="F1050" s="66" t="n">
        <v>19</v>
      </c>
      <c r="G1050" s="66" t="n">
        <v>3</v>
      </c>
      <c r="H1050" s="66" t="n">
        <v>2</v>
      </c>
      <c r="I1050" s="66" t="n">
        <v>0</v>
      </c>
      <c r="J1050" s="66" t="n">
        <v>1</v>
      </c>
      <c r="K1050" s="66" t="n">
        <v>1</v>
      </c>
      <c r="L1050" s="66" t="n">
        <v>0</v>
      </c>
      <c r="M1050" s="66" t="n">
        <v>0</v>
      </c>
      <c r="N1050" s="66" t="n">
        <v>0</v>
      </c>
      <c r="O1050" s="66" t="n">
        <v>269.9</v>
      </c>
      <c r="P1050" s="66" t="n">
        <v>0.2</v>
      </c>
      <c r="Q1050" s="66" t="n">
        <v>13.704764416</v>
      </c>
      <c r="R1050" s="66" t="n">
        <v>51.0463245990001</v>
      </c>
      <c r="S1050" s="66">
        <f>IF(AND(E1050&gt;=2,E1050&lt;=6,OR(F1050=6,F1050=7,F1050=8),O1050&lt;=500),1,0)</f>
        <v/>
      </c>
      <c r="T1050" s="178">
        <f>IF(G1050=1,Sources!$F$24,IF(G1050=2,Sources!$F$25,IF(G1050=3,Sources!$F$26,0)))</f>
        <v/>
      </c>
      <c r="U1050" s="178">
        <f>T1050</f>
        <v/>
      </c>
      <c r="V1050" s="66" t="inlineStr">
        <is>
          <t>S01 / S04 / S05</t>
        </is>
      </c>
    </row>
    <row r="1051" ht="15" customHeight="1" s="94">
      <c r="A1051" s="66" t="inlineStr">
        <is>
          <t>U07718</t>
        </is>
      </c>
      <c r="B1051" s="66" t="inlineStr">
        <is>
          <t>O1390</t>
        </is>
      </c>
      <c r="C1051" s="66" t="n">
        <v>2022</v>
      </c>
      <c r="D1051" s="66" t="n">
        <v>4</v>
      </c>
      <c r="E1051" s="66" t="n">
        <v>4</v>
      </c>
      <c r="F1051" s="66" t="n">
        <v>7</v>
      </c>
      <c r="G1051" s="66" t="n">
        <v>3</v>
      </c>
      <c r="H1051" s="66" t="n">
        <v>2</v>
      </c>
      <c r="I1051" s="66" t="n">
        <v>0</v>
      </c>
      <c r="J1051" s="66" t="n">
        <v>1</v>
      </c>
      <c r="K1051" s="66" t="n">
        <v>1</v>
      </c>
      <c r="L1051" s="66" t="n">
        <v>0</v>
      </c>
      <c r="M1051" s="66" t="n">
        <v>0</v>
      </c>
      <c r="N1051" s="66" t="n">
        <v>0</v>
      </c>
      <c r="O1051" s="66" t="n">
        <v>163.2</v>
      </c>
      <c r="P1051" s="66" t="n">
        <v>4.1</v>
      </c>
      <c r="Q1051" s="66" t="n">
        <v>12.382082853</v>
      </c>
      <c r="R1051" s="66" t="n">
        <v>51.332580369</v>
      </c>
      <c r="S1051" s="66">
        <f>IF(AND(E1051&gt;=2,E1051&lt;=6,OR(F1051=6,F1051=7,F1051=8),O1051&lt;=500),1,0)</f>
        <v/>
      </c>
      <c r="T1051" s="178">
        <f>IF(G1051=1,Sources!$F$24,IF(G1051=2,Sources!$F$25,IF(G1051=3,Sources!$F$26,0)))</f>
        <v/>
      </c>
      <c r="U1051" s="178">
        <f>T1051</f>
        <v/>
      </c>
      <c r="V1051" s="66" t="inlineStr">
        <is>
          <t>S01 / S04 / S05</t>
        </is>
      </c>
    </row>
    <row r="1052" ht="15" customHeight="1" s="94">
      <c r="A1052" s="66" t="inlineStr">
        <is>
          <t>U07723</t>
        </is>
      </c>
      <c r="B1052" s="66" t="inlineStr">
        <is>
          <t>O0885</t>
        </is>
      </c>
      <c r="C1052" s="66" t="n">
        <v>2022</v>
      </c>
      <c r="D1052" s="66" t="n">
        <v>3</v>
      </c>
      <c r="E1052" s="66" t="n">
        <v>7</v>
      </c>
      <c r="F1052" s="66" t="n">
        <v>12</v>
      </c>
      <c r="G1052" s="66" t="n">
        <v>3</v>
      </c>
      <c r="H1052" s="66" t="n">
        <v>4</v>
      </c>
      <c r="I1052" s="66" t="n">
        <v>1</v>
      </c>
      <c r="J1052" s="66" t="n">
        <v>0</v>
      </c>
      <c r="K1052" s="66" t="n">
        <v>1</v>
      </c>
      <c r="L1052" s="66" t="n">
        <v>0</v>
      </c>
      <c r="M1052" s="66" t="n">
        <v>0</v>
      </c>
      <c r="N1052" s="66" t="n">
        <v>0</v>
      </c>
      <c r="O1052" s="66" t="n">
        <v>302.2</v>
      </c>
      <c r="P1052" s="66" t="n">
        <v>11.1</v>
      </c>
      <c r="Q1052" s="66" t="n">
        <v>13.7757068990001</v>
      </c>
      <c r="R1052" s="66" t="n">
        <v>51.0453367260001</v>
      </c>
      <c r="S1052" s="66">
        <f>IF(AND(E1052&gt;=2,E1052&lt;=6,OR(F1052=6,F1052=7,F1052=8),O1052&lt;=500),1,0)</f>
        <v/>
      </c>
      <c r="T1052" s="178">
        <f>IF(G1052=1,Sources!$F$24,IF(G1052=2,Sources!$F$25,IF(G1052=3,Sources!$F$26,0)))</f>
        <v/>
      </c>
      <c r="U1052" s="178">
        <f>T1052</f>
        <v/>
      </c>
      <c r="V1052" s="66" t="inlineStr">
        <is>
          <t>S01 / S04 / S05</t>
        </is>
      </c>
    </row>
    <row r="1053" ht="15" customHeight="1" s="94">
      <c r="A1053" s="66" t="inlineStr">
        <is>
          <t>U07727</t>
        </is>
      </c>
      <c r="B1053" s="66" t="inlineStr">
        <is>
          <t>O1468</t>
        </is>
      </c>
      <c r="C1053" s="66" t="n">
        <v>2022</v>
      </c>
      <c r="D1053" s="66" t="n">
        <v>4</v>
      </c>
      <c r="E1053" s="66" t="n">
        <v>2</v>
      </c>
      <c r="F1053" s="66" t="n">
        <v>17</v>
      </c>
      <c r="G1053" s="66" t="n">
        <v>3</v>
      </c>
      <c r="H1053" s="66" t="n">
        <v>7</v>
      </c>
      <c r="I1053" s="66" t="n">
        <v>0</v>
      </c>
      <c r="J1053" s="66" t="n">
        <v>1</v>
      </c>
      <c r="K1053" s="66" t="n">
        <v>0</v>
      </c>
      <c r="L1053" s="66" t="n">
        <v>0</v>
      </c>
      <c r="M1053" s="66" t="n">
        <v>0</v>
      </c>
      <c r="N1053" s="66" t="n">
        <v>0</v>
      </c>
      <c r="O1053" s="66" t="n">
        <v>242.1</v>
      </c>
      <c r="P1053" s="66" t="n">
        <v>24.9</v>
      </c>
      <c r="Q1053" s="66" t="n">
        <v>12.392175944</v>
      </c>
      <c r="R1053" s="66" t="n">
        <v>51.3453276230001</v>
      </c>
      <c r="S1053" s="66">
        <f>IF(AND(E1053&gt;=2,E1053&lt;=6,OR(F1053=6,F1053=7,F1053=8),O1053&lt;=500),1,0)</f>
        <v/>
      </c>
      <c r="T1053" s="178">
        <f>IF(G1053=1,Sources!$F$24,IF(G1053=2,Sources!$F$25,IF(G1053=3,Sources!$F$26,0)))</f>
        <v/>
      </c>
      <c r="U1053" s="178">
        <f>T1053</f>
        <v/>
      </c>
      <c r="V1053" s="66" t="inlineStr">
        <is>
          <t>S01 / S04 / S05</t>
        </is>
      </c>
    </row>
    <row r="1054" ht="15" customHeight="1" s="94">
      <c r="A1054" s="66" t="inlineStr">
        <is>
          <t>U07731</t>
        </is>
      </c>
      <c r="B1054" s="66" t="inlineStr">
        <is>
          <t>O0052</t>
        </is>
      </c>
      <c r="C1054" s="66" t="n">
        <v>2022</v>
      </c>
      <c r="D1054" s="66" t="n">
        <v>2</v>
      </c>
      <c r="E1054" s="66" t="n">
        <v>2</v>
      </c>
      <c r="F1054" s="66" t="n">
        <v>15</v>
      </c>
      <c r="G1054" s="66" t="n">
        <v>3</v>
      </c>
      <c r="H1054" s="66" t="n">
        <v>6</v>
      </c>
      <c r="I1054" s="66" t="n">
        <v>0</v>
      </c>
      <c r="J1054" s="66" t="n">
        <v>0</v>
      </c>
      <c r="K1054" s="66" t="n">
        <v>1</v>
      </c>
      <c r="L1054" s="66" t="n">
        <v>0</v>
      </c>
      <c r="M1054" s="66" t="n">
        <v>0</v>
      </c>
      <c r="N1054" s="66" t="n">
        <v>0</v>
      </c>
      <c r="O1054" s="66" t="n">
        <v>451.8</v>
      </c>
      <c r="P1054" s="66" t="n">
        <v>16.1</v>
      </c>
      <c r="Q1054" s="66" t="n">
        <v>14.4426039140001</v>
      </c>
      <c r="R1054" s="66" t="n">
        <v>51.1863481180001</v>
      </c>
      <c r="S1054" s="66">
        <f>IF(AND(E1054&gt;=2,E1054&lt;=6,OR(F1054=6,F1054=7,F1054=8),O1054&lt;=500),1,0)</f>
        <v/>
      </c>
      <c r="T1054" s="178">
        <f>IF(G1054=1,Sources!$F$24,IF(G1054=2,Sources!$F$25,IF(G1054=3,Sources!$F$26,0)))</f>
        <v/>
      </c>
      <c r="U1054" s="178">
        <f>T1054</f>
        <v/>
      </c>
      <c r="V1054" s="66" t="inlineStr">
        <is>
          <t>S01 / S04 / S05</t>
        </is>
      </c>
    </row>
    <row r="1055" ht="15" customHeight="1" s="94">
      <c r="A1055" s="66" t="inlineStr">
        <is>
          <t>U07735</t>
        </is>
      </c>
      <c r="B1055" s="66" t="inlineStr">
        <is>
          <t>O0969</t>
        </is>
      </c>
      <c r="C1055" s="66" t="n">
        <v>2022</v>
      </c>
      <c r="D1055" s="66" t="n">
        <v>3</v>
      </c>
      <c r="E1055" s="66" t="n">
        <v>4</v>
      </c>
      <c r="F1055" s="66" t="n">
        <v>19</v>
      </c>
      <c r="G1055" s="66" t="n">
        <v>3</v>
      </c>
      <c r="H1055" s="66" t="n">
        <v>1</v>
      </c>
      <c r="I1055" s="66" t="n">
        <v>0</v>
      </c>
      <c r="J1055" s="66" t="n">
        <v>1</v>
      </c>
      <c r="K1055" s="66" t="n">
        <v>0</v>
      </c>
      <c r="L1055" s="66" t="n">
        <v>0</v>
      </c>
      <c r="M1055" s="66" t="n">
        <v>0</v>
      </c>
      <c r="N1055" s="66" t="n">
        <v>0</v>
      </c>
      <c r="O1055" s="66" t="n">
        <v>241.8</v>
      </c>
      <c r="P1055" s="66" t="n">
        <v>3.4</v>
      </c>
      <c r="Q1055" s="66" t="n">
        <v>13.7580389440001</v>
      </c>
      <c r="R1055" s="66" t="n">
        <v>51.052254825</v>
      </c>
      <c r="S1055" s="66">
        <f>IF(AND(E1055&gt;=2,E1055&lt;=6,OR(F1055=6,F1055=7,F1055=8),O1055&lt;=500),1,0)</f>
        <v/>
      </c>
      <c r="T1055" s="178">
        <f>IF(G1055=1,Sources!$F$24,IF(G1055=2,Sources!$F$25,IF(G1055=3,Sources!$F$26,0)))</f>
        <v/>
      </c>
      <c r="U1055" s="178">
        <f>T1055</f>
        <v/>
      </c>
      <c r="V1055" s="66" t="inlineStr">
        <is>
          <t>S01 / S04 / S05</t>
        </is>
      </c>
    </row>
    <row r="1056" ht="15" customHeight="1" s="94">
      <c r="A1056" s="66" t="inlineStr">
        <is>
          <t>U07743</t>
        </is>
      </c>
      <c r="B1056" s="66" t="inlineStr">
        <is>
          <t>O1553</t>
        </is>
      </c>
      <c r="C1056" s="66" t="n">
        <v>2022</v>
      </c>
      <c r="D1056" s="66" t="n">
        <v>4</v>
      </c>
      <c r="E1056" s="66" t="n">
        <v>4</v>
      </c>
      <c r="F1056" s="66" t="n">
        <v>10</v>
      </c>
      <c r="G1056" s="66" t="n">
        <v>3</v>
      </c>
      <c r="H1056" s="66" t="n">
        <v>6</v>
      </c>
      <c r="I1056" s="66" t="n">
        <v>1</v>
      </c>
      <c r="J1056" s="66" t="n">
        <v>0</v>
      </c>
      <c r="K1056" s="66" t="n">
        <v>0</v>
      </c>
      <c r="L1056" s="66" t="n">
        <v>0</v>
      </c>
      <c r="M1056" s="66" t="n">
        <v>1</v>
      </c>
      <c r="N1056" s="66" t="n">
        <v>0</v>
      </c>
      <c r="O1056" s="66" t="n">
        <v>219.8</v>
      </c>
      <c r="P1056" s="66" t="n">
        <v>16.9</v>
      </c>
      <c r="Q1056" s="66" t="n">
        <v>12.405855586</v>
      </c>
      <c r="R1056" s="66" t="n">
        <v>51.331623999</v>
      </c>
      <c r="S1056" s="66">
        <f>IF(AND(E1056&gt;=2,E1056&lt;=6,OR(F1056=6,F1056=7,F1056=8),O1056&lt;=500),1,0)</f>
        <v/>
      </c>
      <c r="T1056" s="178">
        <f>IF(G1056=1,Sources!$F$24,IF(G1056=2,Sources!$F$25,IF(G1056=3,Sources!$F$26,0)))</f>
        <v/>
      </c>
      <c r="U1056" s="178">
        <f>T1056</f>
        <v/>
      </c>
      <c r="V1056" s="66" t="inlineStr">
        <is>
          <t>S01 / S04 / S05</t>
        </is>
      </c>
    </row>
    <row r="1057" ht="15" customHeight="1" s="94">
      <c r="A1057" s="66" t="inlineStr">
        <is>
          <t>U07759</t>
        </is>
      </c>
      <c r="B1057" s="66" t="inlineStr">
        <is>
          <t>O0887</t>
        </is>
      </c>
      <c r="C1057" s="66" t="n">
        <v>2022</v>
      </c>
      <c r="D1057" s="66" t="n">
        <v>3</v>
      </c>
      <c r="E1057" s="66" t="n">
        <v>3</v>
      </c>
      <c r="F1057" s="66" t="n">
        <v>10</v>
      </c>
      <c r="G1057" s="66" t="n">
        <v>3</v>
      </c>
      <c r="H1057" s="66" t="n">
        <v>7</v>
      </c>
      <c r="I1057" s="66" t="n">
        <v>1</v>
      </c>
      <c r="J1057" s="66" t="n">
        <v>0</v>
      </c>
      <c r="K1057" s="66" t="n">
        <v>1</v>
      </c>
      <c r="L1057" s="66" t="n">
        <v>0</v>
      </c>
      <c r="M1057" s="66" t="n">
        <v>0</v>
      </c>
      <c r="N1057" s="66" t="n">
        <v>0</v>
      </c>
      <c r="O1057" s="66" t="n">
        <v>207</v>
      </c>
      <c r="P1057" s="66" t="n">
        <v>6</v>
      </c>
      <c r="Q1057" s="66" t="n">
        <v>13.7799467780001</v>
      </c>
      <c r="R1057" s="66" t="n">
        <v>51.0443722000001</v>
      </c>
      <c r="S1057" s="66">
        <f>IF(AND(E1057&gt;=2,E1057&lt;=6,OR(F1057=6,F1057=7,F1057=8),O1057&lt;=500),1,0)</f>
        <v/>
      </c>
      <c r="T1057" s="178">
        <f>IF(G1057=1,Sources!$F$24,IF(G1057=2,Sources!$F$25,IF(G1057=3,Sources!$F$26,0)))</f>
        <v/>
      </c>
      <c r="U1057" s="178">
        <f>T1057</f>
        <v/>
      </c>
      <c r="V1057" s="66" t="inlineStr">
        <is>
          <t>S01 / S04 / S05</t>
        </is>
      </c>
    </row>
    <row r="1058" ht="15" customHeight="1" s="94">
      <c r="A1058" s="66" t="inlineStr">
        <is>
          <t>U07764</t>
        </is>
      </c>
      <c r="B1058" s="66" t="inlineStr">
        <is>
          <t>O0514</t>
        </is>
      </c>
      <c r="C1058" s="66" t="n">
        <v>2022</v>
      </c>
      <c r="D1058" s="66" t="n">
        <v>3</v>
      </c>
      <c r="E1058" s="66" t="n">
        <v>5</v>
      </c>
      <c r="F1058" s="66" t="n">
        <v>15</v>
      </c>
      <c r="G1058" s="66" t="n">
        <v>3</v>
      </c>
      <c r="H1058" s="66" t="n">
        <v>3</v>
      </c>
      <c r="I1058" s="66" t="n">
        <v>0</v>
      </c>
      <c r="J1058" s="66" t="n">
        <v>0</v>
      </c>
      <c r="K1058" s="66" t="n">
        <v>1</v>
      </c>
      <c r="L1058" s="66" t="n">
        <v>0</v>
      </c>
      <c r="M1058" s="66" t="n">
        <v>0</v>
      </c>
      <c r="N1058" s="66" t="n">
        <v>0</v>
      </c>
      <c r="O1058" s="66" t="n">
        <v>359.9</v>
      </c>
      <c r="P1058" s="66" t="n">
        <v>21.4</v>
      </c>
      <c r="Q1058" s="66" t="n">
        <v>13.7709931360001</v>
      </c>
      <c r="R1058" s="66" t="n">
        <v>51.040066397</v>
      </c>
      <c r="S1058" s="66">
        <f>IF(AND(E1058&gt;=2,E1058&lt;=6,OR(F1058=6,F1058=7,F1058=8),O1058&lt;=500),1,0)</f>
        <v/>
      </c>
      <c r="T1058" s="178">
        <f>IF(G1058=1,Sources!$F$24,IF(G1058=2,Sources!$F$25,IF(G1058=3,Sources!$F$26,0)))</f>
        <v/>
      </c>
      <c r="U1058" s="178">
        <f>T1058</f>
        <v/>
      </c>
      <c r="V1058" s="66" t="inlineStr">
        <is>
          <t>S01 / S04 / S05</t>
        </is>
      </c>
    </row>
    <row r="1059" ht="15" customHeight="1" s="94">
      <c r="A1059" s="66" t="inlineStr">
        <is>
          <t>U07766</t>
        </is>
      </c>
      <c r="B1059" s="66" t="inlineStr">
        <is>
          <t>O0674</t>
        </is>
      </c>
      <c r="C1059" s="66" t="n">
        <v>2022</v>
      </c>
      <c r="D1059" s="66" t="n">
        <v>2</v>
      </c>
      <c r="E1059" s="66" t="n">
        <v>3</v>
      </c>
      <c r="F1059" s="66" t="n">
        <v>13</v>
      </c>
      <c r="G1059" s="66" t="n">
        <v>3</v>
      </c>
      <c r="H1059" s="66" t="n">
        <v>6</v>
      </c>
      <c r="I1059" s="66" t="n">
        <v>0</v>
      </c>
      <c r="J1059" s="66" t="n">
        <v>0</v>
      </c>
      <c r="K1059" s="66" t="n">
        <v>1</v>
      </c>
      <c r="L1059" s="66" t="n">
        <v>0</v>
      </c>
      <c r="M1059" s="66" t="n">
        <v>0</v>
      </c>
      <c r="N1059" s="66" t="n">
        <v>0</v>
      </c>
      <c r="O1059" s="66" t="n">
        <v>489.5</v>
      </c>
      <c r="P1059" s="66" t="n">
        <v>9.199999999999999</v>
      </c>
      <c r="Q1059" s="66" t="n">
        <v>13.777196271</v>
      </c>
      <c r="R1059" s="66" t="n">
        <v>51.060094871</v>
      </c>
      <c r="S1059" s="66">
        <f>IF(AND(E1059&gt;=2,E1059&lt;=6,OR(F1059=6,F1059=7,F1059=8),O1059&lt;=500),1,0)</f>
        <v/>
      </c>
      <c r="T1059" s="178">
        <f>IF(G1059=1,Sources!$F$24,IF(G1059=2,Sources!$F$25,IF(G1059=3,Sources!$F$26,0)))</f>
        <v/>
      </c>
      <c r="U1059" s="178">
        <f>T1059</f>
        <v/>
      </c>
      <c r="V1059" s="66" t="inlineStr">
        <is>
          <t>S01 / S04 / S05</t>
        </is>
      </c>
    </row>
    <row r="1060" ht="15" customHeight="1" s="94">
      <c r="A1060" s="66" t="inlineStr">
        <is>
          <t>U07768</t>
        </is>
      </c>
      <c r="B1060" s="66" t="inlineStr">
        <is>
          <t>O1452</t>
        </is>
      </c>
      <c r="C1060" s="66" t="n">
        <v>2022</v>
      </c>
      <c r="D1060" s="66" t="n">
        <v>3</v>
      </c>
      <c r="E1060" s="66" t="n">
        <v>4</v>
      </c>
      <c r="F1060" s="66" t="n">
        <v>8</v>
      </c>
      <c r="G1060" s="66" t="n">
        <v>3</v>
      </c>
      <c r="H1060" s="66" t="n">
        <v>3</v>
      </c>
      <c r="I1060" s="66" t="n">
        <v>0</v>
      </c>
      <c r="J1060" s="66" t="n">
        <v>1</v>
      </c>
      <c r="K1060" s="66" t="n">
        <v>1</v>
      </c>
      <c r="L1060" s="66" t="n">
        <v>0</v>
      </c>
      <c r="M1060" s="66" t="n">
        <v>0</v>
      </c>
      <c r="N1060" s="66" t="n">
        <v>0</v>
      </c>
      <c r="O1060" s="66" t="n">
        <v>349.3</v>
      </c>
      <c r="P1060" s="66" t="n">
        <v>4.5</v>
      </c>
      <c r="Q1060" s="66" t="n">
        <v>12.345648834</v>
      </c>
      <c r="R1060" s="66" t="n">
        <v>51.3300413110001</v>
      </c>
      <c r="S1060" s="66">
        <f>IF(AND(E1060&gt;=2,E1060&lt;=6,OR(F1060=6,F1060=7,F1060=8),O1060&lt;=500),1,0)</f>
        <v/>
      </c>
      <c r="T1060" s="178">
        <f>IF(G1060=1,Sources!$F$24,IF(G1060=2,Sources!$F$25,IF(G1060=3,Sources!$F$26,0)))</f>
        <v/>
      </c>
      <c r="U1060" s="178">
        <f>T1060</f>
        <v/>
      </c>
      <c r="V1060" s="66" t="inlineStr">
        <is>
          <t>S01 / S04 / S05</t>
        </is>
      </c>
    </row>
    <row r="1061" ht="15" customHeight="1" s="94">
      <c r="A1061" s="66" t="inlineStr">
        <is>
          <t>U07769</t>
        </is>
      </c>
      <c r="B1061" s="66" t="inlineStr">
        <is>
          <t>O0790</t>
        </is>
      </c>
      <c r="C1061" s="66" t="n">
        <v>2022</v>
      </c>
      <c r="D1061" s="66" t="n">
        <v>1</v>
      </c>
      <c r="E1061" s="66" t="n">
        <v>1</v>
      </c>
      <c r="F1061" s="66" t="n">
        <v>20</v>
      </c>
      <c r="G1061" s="66" t="n">
        <v>3</v>
      </c>
      <c r="H1061" s="66" t="n">
        <v>3</v>
      </c>
      <c r="I1061" s="66" t="n">
        <v>0</v>
      </c>
      <c r="J1061" s="66" t="n">
        <v>0</v>
      </c>
      <c r="K1061" s="66" t="n">
        <v>1</v>
      </c>
      <c r="L1061" s="66" t="n">
        <v>0</v>
      </c>
      <c r="M1061" s="66" t="n">
        <v>0</v>
      </c>
      <c r="N1061" s="66" t="n">
        <v>0</v>
      </c>
      <c r="O1061" s="66" t="n">
        <v>190.8</v>
      </c>
      <c r="P1061" s="66" t="n">
        <v>19.2</v>
      </c>
      <c r="Q1061" s="66" t="n">
        <v>13.744571358</v>
      </c>
      <c r="R1061" s="66" t="n">
        <v>51.03710505</v>
      </c>
      <c r="S1061" s="66">
        <f>IF(AND(E1061&gt;=2,E1061&lt;=6,OR(F1061=6,F1061=7,F1061=8),O1061&lt;=500),1,0)</f>
        <v/>
      </c>
      <c r="T1061" s="178">
        <f>IF(G1061=1,Sources!$F$24,IF(G1061=2,Sources!$F$25,IF(G1061=3,Sources!$F$26,0)))</f>
        <v/>
      </c>
      <c r="U1061" s="178">
        <f>T1061</f>
        <v/>
      </c>
      <c r="V1061" s="66" t="inlineStr">
        <is>
          <t>S01 / S04 / S05</t>
        </is>
      </c>
    </row>
    <row r="1062" ht="15" customHeight="1" s="94">
      <c r="A1062" s="66" t="inlineStr">
        <is>
          <t>U07775</t>
        </is>
      </c>
      <c r="B1062" s="66" t="inlineStr">
        <is>
          <t>O1406</t>
        </is>
      </c>
      <c r="C1062" s="66" t="n">
        <v>2022</v>
      </c>
      <c r="D1062" s="66" t="n">
        <v>3</v>
      </c>
      <c r="E1062" s="66" t="n">
        <v>3</v>
      </c>
      <c r="F1062" s="66" t="n">
        <v>7</v>
      </c>
      <c r="G1062" s="66" t="n">
        <v>3</v>
      </c>
      <c r="H1062" s="66" t="n">
        <v>3</v>
      </c>
      <c r="I1062" s="66" t="n">
        <v>0</v>
      </c>
      <c r="J1062" s="66" t="n">
        <v>1</v>
      </c>
      <c r="K1062" s="66" t="n">
        <v>1</v>
      </c>
      <c r="L1062" s="66" t="n">
        <v>0</v>
      </c>
      <c r="M1062" s="66" t="n">
        <v>0</v>
      </c>
      <c r="N1062" s="66" t="n">
        <v>0</v>
      </c>
      <c r="O1062" s="66" t="n">
        <v>246.7</v>
      </c>
      <c r="P1062" s="66" t="n">
        <v>4.8</v>
      </c>
      <c r="Q1062" s="66" t="n">
        <v>12.3874559440001</v>
      </c>
      <c r="R1062" s="66" t="n">
        <v>51.3570217820001</v>
      </c>
      <c r="S1062" s="66">
        <f>IF(AND(E1062&gt;=2,E1062&lt;=6,OR(F1062=6,F1062=7,F1062=8),O1062&lt;=500),1,0)</f>
        <v/>
      </c>
      <c r="T1062" s="178">
        <f>IF(G1062=1,Sources!$F$24,IF(G1062=2,Sources!$F$25,IF(G1062=3,Sources!$F$26,0)))</f>
        <v/>
      </c>
      <c r="U1062" s="178">
        <f>T1062</f>
        <v/>
      </c>
      <c r="V1062" s="66" t="inlineStr">
        <is>
          <t>S01 / S04 / S05</t>
        </is>
      </c>
    </row>
    <row r="1063" ht="15" customHeight="1" s="94">
      <c r="A1063" s="66" t="inlineStr">
        <is>
          <t>U07787</t>
        </is>
      </c>
      <c r="B1063" s="66" t="inlineStr">
        <is>
          <t>O2066</t>
        </is>
      </c>
      <c r="C1063" s="66" t="n">
        <v>2022</v>
      </c>
      <c r="D1063" s="66" t="n">
        <v>1</v>
      </c>
      <c r="E1063" s="66" t="n">
        <v>5</v>
      </c>
      <c r="F1063" s="66" t="n">
        <v>12</v>
      </c>
      <c r="G1063" s="66" t="n">
        <v>3</v>
      </c>
      <c r="H1063" s="66" t="n">
        <v>6</v>
      </c>
      <c r="I1063" s="66" t="n">
        <v>0</v>
      </c>
      <c r="J1063" s="66" t="n">
        <v>1</v>
      </c>
      <c r="K1063" s="66" t="n">
        <v>1</v>
      </c>
      <c r="L1063" s="66" t="n">
        <v>0</v>
      </c>
      <c r="M1063" s="66" t="n">
        <v>0</v>
      </c>
      <c r="N1063" s="66" t="n">
        <v>0</v>
      </c>
      <c r="O1063" s="66" t="n">
        <v>275.4</v>
      </c>
      <c r="P1063" s="66" t="n">
        <v>21.6</v>
      </c>
      <c r="Q1063" s="66" t="n">
        <v>13.6104346340001</v>
      </c>
      <c r="R1063" s="66" t="n">
        <v>51.1094330240001</v>
      </c>
      <c r="S1063" s="66">
        <f>IF(AND(E1063&gt;=2,E1063&lt;=6,OR(F1063=6,F1063=7,F1063=8),O1063&lt;=500),1,0)</f>
        <v/>
      </c>
      <c r="T1063" s="178">
        <f>IF(G1063=1,Sources!$F$24,IF(G1063=2,Sources!$F$25,IF(G1063=3,Sources!$F$26,0)))</f>
        <v/>
      </c>
      <c r="U1063" s="178">
        <f>T1063</f>
        <v/>
      </c>
      <c r="V1063" s="66" t="inlineStr">
        <is>
          <t>S01 / S04 / S05</t>
        </is>
      </c>
    </row>
    <row r="1064" ht="15" customHeight="1" s="94">
      <c r="A1064" s="66" t="inlineStr">
        <is>
          <t>U07790</t>
        </is>
      </c>
      <c r="B1064" s="66" t="inlineStr">
        <is>
          <t>O0650</t>
        </is>
      </c>
      <c r="C1064" s="66" t="n">
        <v>2022</v>
      </c>
      <c r="D1064" s="66" t="n">
        <v>4</v>
      </c>
      <c r="E1064" s="66" t="n">
        <v>6</v>
      </c>
      <c r="F1064" s="66" t="n">
        <v>21</v>
      </c>
      <c r="G1064" s="66" t="n">
        <v>3</v>
      </c>
      <c r="H1064" s="66" t="n">
        <v>1</v>
      </c>
      <c r="I1064" s="66" t="n">
        <v>0</v>
      </c>
      <c r="J1064" s="66" t="n">
        <v>1</v>
      </c>
      <c r="K1064" s="66" t="n">
        <v>0</v>
      </c>
      <c r="L1064" s="66" t="n">
        <v>0</v>
      </c>
      <c r="M1064" s="66" t="n">
        <v>0</v>
      </c>
      <c r="N1064" s="66" t="n">
        <v>0</v>
      </c>
      <c r="O1064" s="66" t="n">
        <v>158.8</v>
      </c>
      <c r="P1064" s="66" t="n">
        <v>0.7</v>
      </c>
      <c r="Q1064" s="66" t="n">
        <v>13.786385554</v>
      </c>
      <c r="R1064" s="66" t="n">
        <v>51.0285185280001</v>
      </c>
      <c r="S1064" s="66">
        <f>IF(AND(E1064&gt;=2,E1064&lt;=6,OR(F1064=6,F1064=7,F1064=8),O1064&lt;=500),1,0)</f>
        <v/>
      </c>
      <c r="T1064" s="178">
        <f>IF(G1064=1,Sources!$F$24,IF(G1064=2,Sources!$F$25,IF(G1064=3,Sources!$F$26,0)))</f>
        <v/>
      </c>
      <c r="U1064" s="178">
        <f>T1064</f>
        <v/>
      </c>
      <c r="V1064" s="66" t="inlineStr">
        <is>
          <t>S01 / S04 / S05</t>
        </is>
      </c>
    </row>
    <row r="1065" ht="15" customHeight="1" s="94">
      <c r="A1065" s="66" t="inlineStr">
        <is>
          <t>U07800</t>
        </is>
      </c>
      <c r="B1065" s="66" t="inlineStr">
        <is>
          <t>O0971</t>
        </is>
      </c>
      <c r="C1065" s="66" t="n">
        <v>2022</v>
      </c>
      <c r="D1065" s="66" t="n">
        <v>3</v>
      </c>
      <c r="E1065" s="66" t="n">
        <v>2</v>
      </c>
      <c r="F1065" s="66" t="n">
        <v>15</v>
      </c>
      <c r="G1065" s="66" t="n">
        <v>3</v>
      </c>
      <c r="H1065" s="66" t="n">
        <v>3</v>
      </c>
      <c r="I1065" s="66" t="n">
        <v>0</v>
      </c>
      <c r="J1065" s="66" t="n">
        <v>1</v>
      </c>
      <c r="K1065" s="66" t="n">
        <v>1</v>
      </c>
      <c r="L1065" s="66" t="n">
        <v>0</v>
      </c>
      <c r="M1065" s="66" t="n">
        <v>0</v>
      </c>
      <c r="N1065" s="66" t="n">
        <v>0</v>
      </c>
      <c r="O1065" s="66" t="n">
        <v>449.7</v>
      </c>
      <c r="P1065" s="66" t="n">
        <v>5.1</v>
      </c>
      <c r="Q1065" s="66" t="n">
        <v>13.70223214</v>
      </c>
      <c r="R1065" s="66" t="n">
        <v>51.0458810850001</v>
      </c>
      <c r="S1065" s="66">
        <f>IF(AND(E1065&gt;=2,E1065&lt;=6,OR(F1065=6,F1065=7,F1065=8),O1065&lt;=500),1,0)</f>
        <v/>
      </c>
      <c r="T1065" s="178">
        <f>IF(G1065=1,Sources!$F$24,IF(G1065=2,Sources!$F$25,IF(G1065=3,Sources!$F$26,0)))</f>
        <v/>
      </c>
      <c r="U1065" s="178">
        <f>T1065</f>
        <v/>
      </c>
      <c r="V1065" s="66" t="inlineStr">
        <is>
          <t>S01 / S04 / S05</t>
        </is>
      </c>
    </row>
    <row r="1066" ht="15" customHeight="1" s="94">
      <c r="A1066" s="66" t="inlineStr">
        <is>
          <t>U07810</t>
        </is>
      </c>
      <c r="B1066" s="66" t="inlineStr">
        <is>
          <t>O0746</t>
        </is>
      </c>
      <c r="C1066" s="66" t="n">
        <v>2022</v>
      </c>
      <c r="D1066" s="66" t="n">
        <v>3</v>
      </c>
      <c r="E1066" s="66" t="n">
        <v>4</v>
      </c>
      <c r="F1066" s="66" t="n">
        <v>13</v>
      </c>
      <c r="G1066" s="66" t="n">
        <v>3</v>
      </c>
      <c r="H1066" s="66" t="n">
        <v>2</v>
      </c>
      <c r="I1066" s="66" t="n">
        <v>0</v>
      </c>
      <c r="J1066" s="66" t="n">
        <v>1</v>
      </c>
      <c r="K1066" s="66" t="n">
        <v>1</v>
      </c>
      <c r="L1066" s="66" t="n">
        <v>0</v>
      </c>
      <c r="M1066" s="66" t="n">
        <v>0</v>
      </c>
      <c r="N1066" s="66" t="n">
        <v>0</v>
      </c>
      <c r="O1066" s="66" t="n">
        <v>171.6</v>
      </c>
      <c r="P1066" s="66" t="n">
        <v>17.2</v>
      </c>
      <c r="Q1066" s="66" t="n">
        <v>13.7779158340001</v>
      </c>
      <c r="R1066" s="66" t="n">
        <v>51.0539480370001</v>
      </c>
      <c r="S1066" s="66">
        <f>IF(AND(E1066&gt;=2,E1066&lt;=6,OR(F1066=6,F1066=7,F1066=8),O1066&lt;=500),1,0)</f>
        <v/>
      </c>
      <c r="T1066" s="178">
        <f>IF(G1066=1,Sources!$F$24,IF(G1066=2,Sources!$F$25,IF(G1066=3,Sources!$F$26,0)))</f>
        <v/>
      </c>
      <c r="U1066" s="178">
        <f>T1066</f>
        <v/>
      </c>
      <c r="V1066" s="66" t="inlineStr">
        <is>
          <t>S01 / S04 / S05</t>
        </is>
      </c>
    </row>
    <row r="1067" ht="15" customHeight="1" s="94">
      <c r="A1067" s="66" t="inlineStr">
        <is>
          <t>U07817</t>
        </is>
      </c>
      <c r="B1067" s="66" t="inlineStr">
        <is>
          <t>O0723</t>
        </is>
      </c>
      <c r="C1067" s="66" t="n">
        <v>2022</v>
      </c>
      <c r="D1067" s="66" t="n">
        <v>3</v>
      </c>
      <c r="E1067" s="66" t="n">
        <v>3</v>
      </c>
      <c r="F1067" s="66" t="n">
        <v>15</v>
      </c>
      <c r="G1067" s="66" t="n">
        <v>3</v>
      </c>
      <c r="H1067" s="66" t="n">
        <v>7</v>
      </c>
      <c r="I1067" s="66" t="n">
        <v>0</v>
      </c>
      <c r="J1067" s="66" t="n">
        <v>0</v>
      </c>
      <c r="K1067" s="66" t="n">
        <v>1</v>
      </c>
      <c r="L1067" s="66" t="n">
        <v>0</v>
      </c>
      <c r="M1067" s="66" t="n">
        <v>0</v>
      </c>
      <c r="N1067" s="66" t="n">
        <v>1</v>
      </c>
      <c r="O1067" s="66" t="n">
        <v>260.4</v>
      </c>
      <c r="P1067" s="66" t="n">
        <v>12.4</v>
      </c>
      <c r="Q1067" s="66" t="n">
        <v>13.782940205</v>
      </c>
      <c r="R1067" s="66" t="n">
        <v>51.0435024610001</v>
      </c>
      <c r="S1067" s="66">
        <f>IF(AND(E1067&gt;=2,E1067&lt;=6,OR(F1067=6,F1067=7,F1067=8),O1067&lt;=500),1,0)</f>
        <v/>
      </c>
      <c r="T1067" s="178">
        <f>IF(G1067=1,Sources!$F$24,IF(G1067=2,Sources!$F$25,IF(G1067=3,Sources!$F$26,0)))</f>
        <v/>
      </c>
      <c r="U1067" s="178">
        <f>T1067</f>
        <v/>
      </c>
      <c r="V1067" s="66" t="inlineStr">
        <is>
          <t>S01 / S04 / S05</t>
        </is>
      </c>
    </row>
    <row r="1068" ht="15" customHeight="1" s="94">
      <c r="A1068" s="66" t="inlineStr">
        <is>
          <t>U07819</t>
        </is>
      </c>
      <c r="B1068" s="66" t="inlineStr">
        <is>
          <t>O0631</t>
        </is>
      </c>
      <c r="C1068" s="66" t="n">
        <v>2022</v>
      </c>
      <c r="D1068" s="66" t="n">
        <v>3</v>
      </c>
      <c r="E1068" s="66" t="n">
        <v>7</v>
      </c>
      <c r="F1068" s="66" t="n">
        <v>9</v>
      </c>
      <c r="G1068" s="66" t="n">
        <v>3</v>
      </c>
      <c r="H1068" s="66" t="n">
        <v>3</v>
      </c>
      <c r="I1068" s="66" t="n">
        <v>0</v>
      </c>
      <c r="J1068" s="66" t="n">
        <v>0</v>
      </c>
      <c r="K1068" s="66" t="n">
        <v>1</v>
      </c>
      <c r="L1068" s="66" t="n">
        <v>0</v>
      </c>
      <c r="M1068" s="66" t="n">
        <v>0</v>
      </c>
      <c r="N1068" s="66" t="n">
        <v>1</v>
      </c>
      <c r="O1068" s="66" t="n">
        <v>41.2</v>
      </c>
      <c r="P1068" s="66" t="n">
        <v>13.7</v>
      </c>
      <c r="Q1068" s="66" t="n">
        <v>13.749105168</v>
      </c>
      <c r="R1068" s="66" t="n">
        <v>51.0336815890001</v>
      </c>
      <c r="S1068" s="66">
        <f>IF(AND(E1068&gt;=2,E1068&lt;=6,OR(F1068=6,F1068=7,F1068=8),O1068&lt;=500),1,0)</f>
        <v/>
      </c>
      <c r="T1068" s="178">
        <f>IF(G1068=1,Sources!$F$24,IF(G1068=2,Sources!$F$25,IF(G1068=3,Sources!$F$26,0)))</f>
        <v/>
      </c>
      <c r="U1068" s="178">
        <f>T1068</f>
        <v/>
      </c>
      <c r="V1068" s="66" t="inlineStr">
        <is>
          <t>S01 / S04 / S05</t>
        </is>
      </c>
    </row>
    <row r="1069" ht="15" customHeight="1" s="94">
      <c r="A1069" s="66" t="inlineStr">
        <is>
          <t>U07821</t>
        </is>
      </c>
      <c r="B1069" s="66" t="inlineStr">
        <is>
          <t>O1645</t>
        </is>
      </c>
      <c r="C1069" s="66" t="n">
        <v>2022</v>
      </c>
      <c r="D1069" s="66" t="n">
        <v>3</v>
      </c>
      <c r="E1069" s="66" t="n">
        <v>4</v>
      </c>
      <c r="F1069" s="66" t="n">
        <v>16</v>
      </c>
      <c r="G1069" s="66" t="n">
        <v>3</v>
      </c>
      <c r="H1069" s="66" t="n">
        <v>2</v>
      </c>
      <c r="I1069" s="66" t="n">
        <v>0</v>
      </c>
      <c r="J1069" s="66" t="n">
        <v>0</v>
      </c>
      <c r="K1069" s="66" t="n">
        <v>1</v>
      </c>
      <c r="L1069" s="66" t="n">
        <v>1</v>
      </c>
      <c r="M1069" s="66" t="n">
        <v>0</v>
      </c>
      <c r="N1069" s="66" t="n">
        <v>0</v>
      </c>
      <c r="O1069" s="66" t="n">
        <v>400</v>
      </c>
      <c r="P1069" s="66" t="n">
        <v>14.1</v>
      </c>
      <c r="Q1069" s="66" t="n">
        <v>12.3736766980001</v>
      </c>
      <c r="R1069" s="66" t="n">
        <v>51.325280117</v>
      </c>
      <c r="S1069" s="66">
        <f>IF(AND(E1069&gt;=2,E1069&lt;=6,OR(F1069=6,F1069=7,F1069=8),O1069&lt;=500),1,0)</f>
        <v/>
      </c>
      <c r="T1069" s="178">
        <f>IF(G1069=1,Sources!$F$24,IF(G1069=2,Sources!$F$25,IF(G1069=3,Sources!$F$26,0)))</f>
        <v/>
      </c>
      <c r="U1069" s="178">
        <f>T1069</f>
        <v/>
      </c>
      <c r="V1069" s="66" t="inlineStr">
        <is>
          <t>S01 / S04 / S05</t>
        </is>
      </c>
    </row>
    <row r="1070" ht="15" customHeight="1" s="94">
      <c r="A1070" s="66" t="inlineStr">
        <is>
          <t>U07825</t>
        </is>
      </c>
      <c r="B1070" s="66" t="inlineStr">
        <is>
          <t>O0766</t>
        </is>
      </c>
      <c r="C1070" s="66" t="n">
        <v>2022</v>
      </c>
      <c r="D1070" s="66" t="n">
        <v>1</v>
      </c>
      <c r="E1070" s="66" t="n">
        <v>6</v>
      </c>
      <c r="F1070" s="66" t="n">
        <v>7</v>
      </c>
      <c r="G1070" s="66" t="n">
        <v>3</v>
      </c>
      <c r="H1070" s="66" t="n">
        <v>2</v>
      </c>
      <c r="I1070" s="66" t="n">
        <v>0</v>
      </c>
      <c r="J1070" s="66" t="n">
        <v>1</v>
      </c>
      <c r="K1070" s="66" t="n">
        <v>1</v>
      </c>
      <c r="L1070" s="66" t="n">
        <v>0</v>
      </c>
      <c r="M1070" s="66" t="n">
        <v>0</v>
      </c>
      <c r="N1070" s="66" t="n">
        <v>0</v>
      </c>
      <c r="O1070" s="66" t="n">
        <v>146.7</v>
      </c>
      <c r="P1070" s="66" t="n">
        <v>3.5</v>
      </c>
      <c r="Q1070" s="66" t="n">
        <v>13.758758905</v>
      </c>
      <c r="R1070" s="66" t="n">
        <v>51.049468114</v>
      </c>
      <c r="S1070" s="66">
        <f>IF(AND(E1070&gt;=2,E1070&lt;=6,OR(F1070=6,F1070=7,F1070=8),O1070&lt;=500),1,0)</f>
        <v/>
      </c>
      <c r="T1070" s="178">
        <f>IF(G1070=1,Sources!$F$24,IF(G1070=2,Sources!$F$25,IF(G1070=3,Sources!$F$26,0)))</f>
        <v/>
      </c>
      <c r="U1070" s="178">
        <f>T1070</f>
        <v/>
      </c>
      <c r="V1070" s="66" t="inlineStr">
        <is>
          <t>S01 / S04 / S05</t>
        </is>
      </c>
    </row>
    <row r="1071" ht="15" customHeight="1" s="94">
      <c r="A1071" s="66" t="inlineStr">
        <is>
          <t>U07836</t>
        </is>
      </c>
      <c r="B1071" s="66" t="inlineStr">
        <is>
          <t>O0244</t>
        </is>
      </c>
      <c r="C1071" s="66" t="n">
        <v>2022</v>
      </c>
      <c r="D1071" s="66" t="n">
        <v>3</v>
      </c>
      <c r="E1071" s="66" t="n">
        <v>4</v>
      </c>
      <c r="F1071" s="66" t="n">
        <v>14</v>
      </c>
      <c r="G1071" s="66" t="n">
        <v>3</v>
      </c>
      <c r="H1071" s="66" t="n">
        <v>3</v>
      </c>
      <c r="I1071" s="66" t="n">
        <v>0</v>
      </c>
      <c r="J1071" s="66" t="n">
        <v>0</v>
      </c>
      <c r="K1071" s="66" t="n">
        <v>1</v>
      </c>
      <c r="L1071" s="66" t="n">
        <v>0</v>
      </c>
      <c r="M1071" s="66" t="n">
        <v>0</v>
      </c>
      <c r="N1071" s="66" t="n">
        <v>1</v>
      </c>
      <c r="O1071" s="66" t="n">
        <v>144.1</v>
      </c>
      <c r="P1071" s="66" t="n">
        <v>16.4</v>
      </c>
      <c r="Q1071" s="66" t="n">
        <v>12.9356854660001</v>
      </c>
      <c r="R1071" s="66" t="n">
        <v>50.8279684930001</v>
      </c>
      <c r="S1071" s="66">
        <f>IF(AND(E1071&gt;=2,E1071&lt;=6,OR(F1071=6,F1071=7,F1071=8),O1071&lt;=500),1,0)</f>
        <v/>
      </c>
      <c r="T1071" s="178">
        <f>IF(G1071=1,Sources!$F$24,IF(G1071=2,Sources!$F$25,IF(G1071=3,Sources!$F$26,0)))</f>
        <v/>
      </c>
      <c r="U1071" s="178">
        <f>T1071</f>
        <v/>
      </c>
      <c r="V1071" s="66" t="inlineStr">
        <is>
          <t>S01 / S04 / S05</t>
        </is>
      </c>
    </row>
    <row r="1072" ht="15" customHeight="1" s="94">
      <c r="A1072" s="66" t="inlineStr">
        <is>
          <t>U07845</t>
        </is>
      </c>
      <c r="B1072" s="66" t="inlineStr">
        <is>
          <t>O1470</t>
        </is>
      </c>
      <c r="C1072" s="66" t="n">
        <v>2022</v>
      </c>
      <c r="D1072" s="66" t="n">
        <v>4</v>
      </c>
      <c r="E1072" s="66" t="n">
        <v>6</v>
      </c>
      <c r="F1072" s="66" t="n">
        <v>14</v>
      </c>
      <c r="G1072" s="66" t="n">
        <v>3</v>
      </c>
      <c r="H1072" s="66" t="n">
        <v>3</v>
      </c>
      <c r="I1072" s="66" t="n">
        <v>0</v>
      </c>
      <c r="J1072" s="66" t="n">
        <v>1</v>
      </c>
      <c r="K1072" s="66" t="n">
        <v>1</v>
      </c>
      <c r="L1072" s="66" t="n">
        <v>0</v>
      </c>
      <c r="M1072" s="66" t="n">
        <v>0</v>
      </c>
      <c r="N1072" s="66" t="n">
        <v>0</v>
      </c>
      <c r="O1072" s="66" t="n">
        <v>136.2</v>
      </c>
      <c r="P1072" s="66" t="n">
        <v>0.4</v>
      </c>
      <c r="Q1072" s="66" t="n">
        <v>12.39426409</v>
      </c>
      <c r="R1072" s="66" t="n">
        <v>51.346155309</v>
      </c>
      <c r="S1072" s="66">
        <f>IF(AND(E1072&gt;=2,E1072&lt;=6,OR(F1072=6,F1072=7,F1072=8),O1072&lt;=500),1,0)</f>
        <v/>
      </c>
      <c r="T1072" s="178">
        <f>IF(G1072=1,Sources!$F$24,IF(G1072=2,Sources!$F$25,IF(G1072=3,Sources!$F$26,0)))</f>
        <v/>
      </c>
      <c r="U1072" s="178">
        <f>T1072</f>
        <v/>
      </c>
      <c r="V1072" s="66" t="inlineStr">
        <is>
          <t>S01 / S04 / S05</t>
        </is>
      </c>
    </row>
    <row r="1073" ht="15" customHeight="1" s="94">
      <c r="A1073" s="66" t="inlineStr">
        <is>
          <t>U07846</t>
        </is>
      </c>
      <c r="B1073" s="66" t="inlineStr">
        <is>
          <t>O1708</t>
        </is>
      </c>
      <c r="C1073" s="66" t="n">
        <v>2022</v>
      </c>
      <c r="D1073" s="66" t="n">
        <v>3</v>
      </c>
      <c r="E1073" s="66" t="n">
        <v>5</v>
      </c>
      <c r="F1073" s="66" t="n">
        <v>8</v>
      </c>
      <c r="G1073" s="66" t="n">
        <v>3</v>
      </c>
      <c r="H1073" s="66" t="n">
        <v>3</v>
      </c>
      <c r="I1073" s="66" t="n">
        <v>0</v>
      </c>
      <c r="J1073" s="66" t="n">
        <v>0</v>
      </c>
      <c r="K1073" s="66" t="n">
        <v>1</v>
      </c>
      <c r="L1073" s="66" t="n">
        <v>0</v>
      </c>
      <c r="M1073" s="66" t="n">
        <v>0</v>
      </c>
      <c r="N1073" s="66" t="n">
        <v>0</v>
      </c>
      <c r="O1073" s="66" t="n">
        <v>436.2</v>
      </c>
      <c r="P1073" s="66" t="n">
        <v>12.8</v>
      </c>
      <c r="Q1073" s="66" t="n">
        <v>12.3103903160001</v>
      </c>
      <c r="R1073" s="66" t="n">
        <v>51.317790829</v>
      </c>
      <c r="S1073" s="66">
        <f>IF(AND(E1073&gt;=2,E1073&lt;=6,OR(F1073=6,F1073=7,F1073=8),O1073&lt;=500),1,0)</f>
        <v/>
      </c>
      <c r="T1073" s="178">
        <f>IF(G1073=1,Sources!$F$24,IF(G1073=2,Sources!$F$25,IF(G1073=3,Sources!$F$26,0)))</f>
        <v/>
      </c>
      <c r="U1073" s="178">
        <f>T1073</f>
        <v/>
      </c>
      <c r="V1073" s="66" t="inlineStr">
        <is>
          <t>S01 / S04 / S05</t>
        </is>
      </c>
    </row>
    <row r="1074" ht="15" customHeight="1" s="94">
      <c r="A1074" s="66" t="inlineStr">
        <is>
          <t>U07852</t>
        </is>
      </c>
      <c r="B1074" s="66" t="inlineStr">
        <is>
          <t>O0720</t>
        </is>
      </c>
      <c r="C1074" s="66" t="n">
        <v>2022</v>
      </c>
      <c r="D1074" s="66" t="n">
        <v>3</v>
      </c>
      <c r="E1074" s="66" t="n">
        <v>4</v>
      </c>
      <c r="F1074" s="66" t="n">
        <v>11</v>
      </c>
      <c r="G1074" s="66" t="n">
        <v>3</v>
      </c>
      <c r="H1074" s="66" t="n">
        <v>2</v>
      </c>
      <c r="I1074" s="66" t="n">
        <v>0</v>
      </c>
      <c r="J1074" s="66" t="n">
        <v>1</v>
      </c>
      <c r="K1074" s="66" t="n">
        <v>1</v>
      </c>
      <c r="L1074" s="66" t="n">
        <v>0</v>
      </c>
      <c r="M1074" s="66" t="n">
        <v>0</v>
      </c>
      <c r="N1074" s="66" t="n">
        <v>0</v>
      </c>
      <c r="O1074" s="66" t="n">
        <v>183</v>
      </c>
      <c r="P1074" s="66" t="n">
        <v>3.1</v>
      </c>
      <c r="Q1074" s="66" t="n">
        <v>13.788618555</v>
      </c>
      <c r="R1074" s="66" t="n">
        <v>51.0432782990001</v>
      </c>
      <c r="S1074" s="66">
        <f>IF(AND(E1074&gt;=2,E1074&lt;=6,OR(F1074=6,F1074=7,F1074=8),O1074&lt;=500),1,0)</f>
        <v/>
      </c>
      <c r="T1074" s="178">
        <f>IF(G1074=1,Sources!$F$24,IF(G1074=2,Sources!$F$25,IF(G1074=3,Sources!$F$26,0)))</f>
        <v/>
      </c>
      <c r="U1074" s="178">
        <f>T1074</f>
        <v/>
      </c>
      <c r="V1074" s="66" t="inlineStr">
        <is>
          <t>S01 / S04 / S05</t>
        </is>
      </c>
    </row>
    <row r="1075" ht="15" customHeight="1" s="94">
      <c r="A1075" s="66" t="inlineStr">
        <is>
          <t>U07858</t>
        </is>
      </c>
      <c r="B1075" s="66" t="inlineStr">
        <is>
          <t>O0691</t>
        </is>
      </c>
      <c r="C1075" s="66" t="n">
        <v>2022</v>
      </c>
      <c r="D1075" s="66" t="n">
        <v>1</v>
      </c>
      <c r="E1075" s="66" t="n">
        <v>2</v>
      </c>
      <c r="F1075" s="66" t="n">
        <v>8</v>
      </c>
      <c r="G1075" s="66" t="n">
        <v>3</v>
      </c>
      <c r="H1075" s="66" t="n">
        <v>3</v>
      </c>
      <c r="I1075" s="66" t="n">
        <v>0</v>
      </c>
      <c r="J1075" s="66" t="n">
        <v>1</v>
      </c>
      <c r="K1075" s="66" t="n">
        <v>1</v>
      </c>
      <c r="L1075" s="66" t="n">
        <v>0</v>
      </c>
      <c r="M1075" s="66" t="n">
        <v>0</v>
      </c>
      <c r="N1075" s="66" t="n">
        <v>0</v>
      </c>
      <c r="O1075" s="66" t="n">
        <v>155.4</v>
      </c>
      <c r="P1075" s="66" t="n">
        <v>0</v>
      </c>
      <c r="Q1075" s="66" t="n">
        <v>13.7436055160001</v>
      </c>
      <c r="R1075" s="66" t="n">
        <v>51.0356572520001</v>
      </c>
      <c r="S1075" s="66">
        <f>IF(AND(E1075&gt;=2,E1075&lt;=6,OR(F1075=6,F1075=7,F1075=8),O1075&lt;=500),1,0)</f>
        <v/>
      </c>
      <c r="T1075" s="178">
        <f>IF(G1075=1,Sources!$F$24,IF(G1075=2,Sources!$F$25,IF(G1075=3,Sources!$F$26,0)))</f>
        <v/>
      </c>
      <c r="U1075" s="178">
        <f>T1075</f>
        <v/>
      </c>
      <c r="V1075" s="66" t="inlineStr">
        <is>
          <t>S01 / S04 / S05</t>
        </is>
      </c>
    </row>
    <row r="1076" ht="15" customHeight="1" s="94">
      <c r="A1076" s="66" t="inlineStr">
        <is>
          <t>U07864</t>
        </is>
      </c>
      <c r="B1076" s="66" t="inlineStr">
        <is>
          <t>O0790</t>
        </is>
      </c>
      <c r="C1076" s="66" t="n">
        <v>2022</v>
      </c>
      <c r="D1076" s="66" t="n">
        <v>2</v>
      </c>
      <c r="E1076" s="66" t="n">
        <v>3</v>
      </c>
      <c r="F1076" s="66" t="n">
        <v>16</v>
      </c>
      <c r="G1076" s="66" t="n">
        <v>3</v>
      </c>
      <c r="H1076" s="66" t="n">
        <v>7</v>
      </c>
      <c r="I1076" s="66" t="n">
        <v>0</v>
      </c>
      <c r="J1076" s="66" t="n">
        <v>0</v>
      </c>
      <c r="K1076" s="66" t="n">
        <v>1</v>
      </c>
      <c r="L1076" s="66" t="n">
        <v>0</v>
      </c>
      <c r="M1076" s="66" t="n">
        <v>0</v>
      </c>
      <c r="N1076" s="66" t="n">
        <v>1</v>
      </c>
      <c r="O1076" s="66" t="n">
        <v>177.6</v>
      </c>
      <c r="P1076" s="66" t="n">
        <v>10</v>
      </c>
      <c r="Q1076" s="66" t="n">
        <v>13.7446020460001</v>
      </c>
      <c r="R1076" s="66" t="n">
        <v>51.0372236640001</v>
      </c>
      <c r="S1076" s="66">
        <f>IF(AND(E1076&gt;=2,E1076&lt;=6,OR(F1076=6,F1076=7,F1076=8),O1076&lt;=500),1,0)</f>
        <v/>
      </c>
      <c r="T1076" s="178">
        <f>IF(G1076=1,Sources!$F$24,IF(G1076=2,Sources!$F$25,IF(G1076=3,Sources!$F$26,0)))</f>
        <v/>
      </c>
      <c r="U1076" s="178">
        <f>T1076</f>
        <v/>
      </c>
      <c r="V1076" s="66" t="inlineStr">
        <is>
          <t>S01 / S04 / S05</t>
        </is>
      </c>
    </row>
    <row r="1077" ht="15" customHeight="1" s="94">
      <c r="A1077" s="66" t="inlineStr">
        <is>
          <t>U07867</t>
        </is>
      </c>
      <c r="B1077" s="66" t="inlineStr">
        <is>
          <t>O1193</t>
        </is>
      </c>
      <c r="C1077" s="66" t="n">
        <v>2022</v>
      </c>
      <c r="D1077" s="66" t="n">
        <v>1</v>
      </c>
      <c r="E1077" s="66" t="n">
        <v>4</v>
      </c>
      <c r="F1077" s="66" t="n">
        <v>7</v>
      </c>
      <c r="G1077" s="66" t="n">
        <v>3</v>
      </c>
      <c r="H1077" s="66" t="n">
        <v>2</v>
      </c>
      <c r="I1077" s="66" t="n">
        <v>1</v>
      </c>
      <c r="J1077" s="66" t="n">
        <v>0</v>
      </c>
      <c r="K1077" s="66" t="n">
        <v>1</v>
      </c>
      <c r="L1077" s="66" t="n">
        <v>0</v>
      </c>
      <c r="M1077" s="66" t="n">
        <v>0</v>
      </c>
      <c r="N1077" s="66" t="n">
        <v>0</v>
      </c>
      <c r="O1077" s="66" t="n">
        <v>378.5</v>
      </c>
      <c r="P1077" s="66" t="n">
        <v>0</v>
      </c>
      <c r="Q1077" s="66" t="n">
        <v>13.8727124370001</v>
      </c>
      <c r="R1077" s="66" t="n">
        <v>50.9735596240001</v>
      </c>
      <c r="S1077" s="66">
        <f>IF(AND(E1077&gt;=2,E1077&lt;=6,OR(F1077=6,F1077=7,F1077=8),O1077&lt;=500),1,0)</f>
        <v/>
      </c>
      <c r="T1077" s="178">
        <f>IF(G1077=1,Sources!$F$24,IF(G1077=2,Sources!$F$25,IF(G1077=3,Sources!$F$26,0)))</f>
        <v/>
      </c>
      <c r="U1077" s="178">
        <f>T1077</f>
        <v/>
      </c>
      <c r="V1077" s="66" t="inlineStr">
        <is>
          <t>S01 / S04 / S05</t>
        </is>
      </c>
    </row>
    <row r="1078" ht="15" customHeight="1" s="94">
      <c r="A1078" s="66" t="inlineStr">
        <is>
          <t>U07869</t>
        </is>
      </c>
      <c r="B1078" s="66" t="inlineStr">
        <is>
          <t>O0575</t>
        </is>
      </c>
      <c r="C1078" s="66" t="n">
        <v>2022</v>
      </c>
      <c r="D1078" s="66" t="n">
        <v>1</v>
      </c>
      <c r="E1078" s="66" t="n">
        <v>4</v>
      </c>
      <c r="F1078" s="66" t="n">
        <v>15</v>
      </c>
      <c r="G1078" s="66" t="n">
        <v>3</v>
      </c>
      <c r="H1078" s="66" t="n">
        <v>3</v>
      </c>
      <c r="I1078" s="66" t="n">
        <v>0</v>
      </c>
      <c r="J1078" s="66" t="n">
        <v>0</v>
      </c>
      <c r="K1078" s="66" t="n">
        <v>1</v>
      </c>
      <c r="L1078" s="66" t="n">
        <v>0</v>
      </c>
      <c r="M1078" s="66" t="n">
        <v>0</v>
      </c>
      <c r="N1078" s="66" t="n">
        <v>1</v>
      </c>
      <c r="O1078" s="66" t="n">
        <v>130.7</v>
      </c>
      <c r="P1078" s="66" t="n">
        <v>2.7</v>
      </c>
      <c r="Q1078" s="66" t="n">
        <v>13.696860956</v>
      </c>
      <c r="R1078" s="66" t="n">
        <v>51.0820465520001</v>
      </c>
      <c r="S1078" s="66">
        <f>IF(AND(E1078&gt;=2,E1078&lt;=6,OR(F1078=6,F1078=7,F1078=8),O1078&lt;=500),1,0)</f>
        <v/>
      </c>
      <c r="T1078" s="178">
        <f>IF(G1078=1,Sources!$F$24,IF(G1078=2,Sources!$F$25,IF(G1078=3,Sources!$F$26,0)))</f>
        <v/>
      </c>
      <c r="U1078" s="178">
        <f>T1078</f>
        <v/>
      </c>
      <c r="V1078" s="66" t="inlineStr">
        <is>
          <t>S01 / S04 / S05</t>
        </is>
      </c>
    </row>
    <row r="1079" ht="15" customHeight="1" s="94">
      <c r="A1079" s="66" t="inlineStr">
        <is>
          <t>U07873</t>
        </is>
      </c>
      <c r="B1079" s="66" t="inlineStr">
        <is>
          <t>O2091</t>
        </is>
      </c>
      <c r="C1079" s="66" t="n">
        <v>2022</v>
      </c>
      <c r="D1079" s="66" t="n">
        <v>4</v>
      </c>
      <c r="E1079" s="66" t="n">
        <v>5</v>
      </c>
      <c r="F1079" s="66" t="n">
        <v>10</v>
      </c>
      <c r="G1079" s="66" t="n">
        <v>3</v>
      </c>
      <c r="H1079" s="66" t="n">
        <v>7</v>
      </c>
      <c r="I1079" s="66" t="n">
        <v>1</v>
      </c>
      <c r="J1079" s="66" t="n">
        <v>0</v>
      </c>
      <c r="K1079" s="66" t="n">
        <v>0</v>
      </c>
      <c r="L1079" s="66" t="n">
        <v>0</v>
      </c>
      <c r="M1079" s="66" t="n">
        <v>0</v>
      </c>
      <c r="N1079" s="66" t="n">
        <v>1</v>
      </c>
      <c r="O1079" s="66" t="n">
        <v>111.3</v>
      </c>
      <c r="P1079" s="66" t="n">
        <v>6.1</v>
      </c>
      <c r="Q1079" s="66" t="n">
        <v>13.310081977</v>
      </c>
      <c r="R1079" s="66" t="n">
        <v>51.302500331</v>
      </c>
      <c r="S1079" s="66">
        <f>IF(AND(E1079&gt;=2,E1079&lt;=6,OR(F1079=6,F1079=7,F1079=8),O1079&lt;=500),1,0)</f>
        <v/>
      </c>
      <c r="T1079" s="178">
        <f>IF(G1079=1,Sources!$F$24,IF(G1079=2,Sources!$F$25,IF(G1079=3,Sources!$F$26,0)))</f>
        <v/>
      </c>
      <c r="U1079" s="178">
        <f>T1079</f>
        <v/>
      </c>
      <c r="V1079" s="66" t="inlineStr">
        <is>
          <t>S01 / S04 / S05</t>
        </is>
      </c>
    </row>
    <row r="1080" ht="15" customHeight="1" s="94">
      <c r="A1080" s="66" t="inlineStr">
        <is>
          <t>U07875</t>
        </is>
      </c>
      <c r="B1080" s="66" t="inlineStr">
        <is>
          <t>O1587</t>
        </is>
      </c>
      <c r="C1080" s="66" t="n">
        <v>2022</v>
      </c>
      <c r="D1080" s="66" t="n">
        <v>2</v>
      </c>
      <c r="E1080" s="66" t="n">
        <v>3</v>
      </c>
      <c r="F1080" s="66" t="n">
        <v>7</v>
      </c>
      <c r="G1080" s="66" t="n">
        <v>3</v>
      </c>
      <c r="H1080" s="66" t="n">
        <v>2</v>
      </c>
      <c r="I1080" s="66" t="n">
        <v>0</v>
      </c>
      <c r="J1080" s="66" t="n">
        <v>0</v>
      </c>
      <c r="K1080" s="66" t="n">
        <v>1</v>
      </c>
      <c r="L1080" s="66" t="n">
        <v>0</v>
      </c>
      <c r="M1080" s="66" t="n">
        <v>0</v>
      </c>
      <c r="N1080" s="66" t="n">
        <v>0</v>
      </c>
      <c r="O1080" s="66" t="n">
        <v>439.8</v>
      </c>
      <c r="P1080" s="66" t="n">
        <v>0.8</v>
      </c>
      <c r="Q1080" s="66" t="n">
        <v>12.374123562</v>
      </c>
      <c r="R1080" s="66" t="n">
        <v>51.3033693560001</v>
      </c>
      <c r="S1080" s="66">
        <f>IF(AND(E1080&gt;=2,E1080&lt;=6,OR(F1080=6,F1080=7,F1080=8),O1080&lt;=500),1,0)</f>
        <v/>
      </c>
      <c r="T1080" s="178">
        <f>IF(G1080=1,Sources!$F$24,IF(G1080=2,Sources!$F$25,IF(G1080=3,Sources!$F$26,0)))</f>
        <v/>
      </c>
      <c r="U1080" s="178">
        <f>T1080</f>
        <v/>
      </c>
      <c r="V1080" s="66" t="inlineStr">
        <is>
          <t>S01 / S04 / S05</t>
        </is>
      </c>
    </row>
    <row r="1081" ht="15" customHeight="1" s="94">
      <c r="A1081" s="66" t="inlineStr">
        <is>
          <t>U07876</t>
        </is>
      </c>
      <c r="B1081" s="66" t="inlineStr">
        <is>
          <t>O0766</t>
        </is>
      </c>
      <c r="C1081" s="66" t="n">
        <v>2022</v>
      </c>
      <c r="D1081" s="66" t="n">
        <v>3</v>
      </c>
      <c r="E1081" s="66" t="n">
        <v>6</v>
      </c>
      <c r="F1081" s="66" t="n">
        <v>6</v>
      </c>
      <c r="G1081" s="66" t="n">
        <v>3</v>
      </c>
      <c r="H1081" s="66" t="n">
        <v>3</v>
      </c>
      <c r="I1081" s="66" t="n">
        <v>0</v>
      </c>
      <c r="J1081" s="66" t="n">
        <v>1</v>
      </c>
      <c r="K1081" s="66" t="n">
        <v>1</v>
      </c>
      <c r="L1081" s="66" t="n">
        <v>0</v>
      </c>
      <c r="M1081" s="66" t="n">
        <v>0</v>
      </c>
      <c r="N1081" s="66" t="n">
        <v>0</v>
      </c>
      <c r="O1081" s="66" t="n">
        <v>148</v>
      </c>
      <c r="P1081" s="66" t="n">
        <v>2.3</v>
      </c>
      <c r="Q1081" s="66" t="n">
        <v>13.758729456</v>
      </c>
      <c r="R1081" s="66" t="n">
        <v>51.049472773</v>
      </c>
      <c r="S1081" s="66">
        <f>IF(AND(E1081&gt;=2,E1081&lt;=6,OR(F1081=6,F1081=7,F1081=8),O1081&lt;=500),1,0)</f>
        <v/>
      </c>
      <c r="T1081" s="178">
        <f>IF(G1081=1,Sources!$F$24,IF(G1081=2,Sources!$F$25,IF(G1081=3,Sources!$F$26,0)))</f>
        <v/>
      </c>
      <c r="U1081" s="178">
        <f>T1081</f>
        <v/>
      </c>
      <c r="V1081" s="66" t="inlineStr">
        <is>
          <t>S01 / S04 / S05</t>
        </is>
      </c>
    </row>
    <row r="1082" ht="15" customHeight="1" s="94">
      <c r="A1082" s="66" t="inlineStr">
        <is>
          <t>U07879</t>
        </is>
      </c>
      <c r="B1082" s="66" t="inlineStr">
        <is>
          <t>O0639</t>
        </is>
      </c>
      <c r="C1082" s="66" t="n">
        <v>2022</v>
      </c>
      <c r="D1082" s="66" t="n">
        <v>4</v>
      </c>
      <c r="E1082" s="66" t="n">
        <v>3</v>
      </c>
      <c r="F1082" s="66" t="n">
        <v>8</v>
      </c>
      <c r="G1082" s="66" t="n">
        <v>3</v>
      </c>
      <c r="H1082" s="66" t="n">
        <v>3</v>
      </c>
      <c r="I1082" s="66" t="n">
        <v>0</v>
      </c>
      <c r="J1082" s="66" t="n">
        <v>1</v>
      </c>
      <c r="K1082" s="66" t="n">
        <v>1</v>
      </c>
      <c r="L1082" s="66" t="n">
        <v>0</v>
      </c>
      <c r="M1082" s="66" t="n">
        <v>0</v>
      </c>
      <c r="N1082" s="66" t="n">
        <v>0</v>
      </c>
      <c r="O1082" s="66" t="n">
        <v>191.5</v>
      </c>
      <c r="P1082" s="66" t="n">
        <v>3.1</v>
      </c>
      <c r="Q1082" s="66" t="n">
        <v>13.715049079</v>
      </c>
      <c r="R1082" s="66" t="n">
        <v>51.047772394</v>
      </c>
      <c r="S1082" s="66">
        <f>IF(AND(E1082&gt;=2,E1082&lt;=6,OR(F1082=6,F1082=7,F1082=8),O1082&lt;=500),1,0)</f>
        <v/>
      </c>
      <c r="T1082" s="178">
        <f>IF(G1082=1,Sources!$F$24,IF(G1082=2,Sources!$F$25,IF(G1082=3,Sources!$F$26,0)))</f>
        <v/>
      </c>
      <c r="U1082" s="178">
        <f>T1082</f>
        <v/>
      </c>
      <c r="V1082" s="66" t="inlineStr">
        <is>
          <t>S01 / S04 / S05</t>
        </is>
      </c>
    </row>
    <row r="1083" ht="15" customHeight="1" s="94">
      <c r="A1083" s="66" t="inlineStr">
        <is>
          <t>U07881</t>
        </is>
      </c>
      <c r="B1083" s="66" t="inlineStr">
        <is>
          <t>O1177</t>
        </is>
      </c>
      <c r="C1083" s="66" t="n">
        <v>2022</v>
      </c>
      <c r="D1083" s="66" t="n">
        <v>1</v>
      </c>
      <c r="E1083" s="66" t="n">
        <v>4</v>
      </c>
      <c r="F1083" s="66" t="n">
        <v>6</v>
      </c>
      <c r="G1083" s="66" t="n">
        <v>3</v>
      </c>
      <c r="H1083" s="66" t="n">
        <v>2</v>
      </c>
      <c r="I1083" s="66" t="n">
        <v>1</v>
      </c>
      <c r="J1083" s="66" t="n">
        <v>0</v>
      </c>
      <c r="K1083" s="66" t="n">
        <v>1</v>
      </c>
      <c r="L1083" s="66" t="n">
        <v>0</v>
      </c>
      <c r="M1083" s="66" t="n">
        <v>0</v>
      </c>
      <c r="N1083" s="66" t="n">
        <v>0</v>
      </c>
      <c r="O1083" s="66" t="n">
        <v>438</v>
      </c>
      <c r="P1083" s="66" t="n">
        <v>11.2</v>
      </c>
      <c r="Q1083" s="66" t="n">
        <v>13.860840777</v>
      </c>
      <c r="R1083" s="66" t="n">
        <v>50.980443726</v>
      </c>
      <c r="S1083" s="66">
        <f>IF(AND(E1083&gt;=2,E1083&lt;=6,OR(F1083=6,F1083=7,F1083=8),O1083&lt;=500),1,0)</f>
        <v/>
      </c>
      <c r="T1083" s="178">
        <f>IF(G1083=1,Sources!$F$24,IF(G1083=2,Sources!$F$25,IF(G1083=3,Sources!$F$26,0)))</f>
        <v/>
      </c>
      <c r="U1083" s="178">
        <f>T1083</f>
        <v/>
      </c>
      <c r="V1083" s="66" t="inlineStr">
        <is>
          <t>S01 / S04 / S05</t>
        </is>
      </c>
    </row>
    <row r="1084" ht="15" customHeight="1" s="94">
      <c r="A1084" s="66" t="inlineStr">
        <is>
          <t>U07885</t>
        </is>
      </c>
      <c r="B1084" s="66" t="inlineStr">
        <is>
          <t>O0601</t>
        </is>
      </c>
      <c r="C1084" s="66" t="n">
        <v>2022</v>
      </c>
      <c r="D1084" s="66" t="n">
        <v>3</v>
      </c>
      <c r="E1084" s="66" t="n">
        <v>5</v>
      </c>
      <c r="F1084" s="66" t="n">
        <v>14</v>
      </c>
      <c r="G1084" s="66" t="n">
        <v>3</v>
      </c>
      <c r="H1084" s="66" t="n">
        <v>6</v>
      </c>
      <c r="I1084" s="66" t="n">
        <v>0</v>
      </c>
      <c r="J1084" s="66" t="n">
        <v>0</v>
      </c>
      <c r="K1084" s="66" t="n">
        <v>1</v>
      </c>
      <c r="L1084" s="66" t="n">
        <v>0</v>
      </c>
      <c r="M1084" s="66" t="n">
        <v>0</v>
      </c>
      <c r="N1084" s="66" t="n">
        <v>0</v>
      </c>
      <c r="O1084" s="66" t="n">
        <v>50</v>
      </c>
      <c r="P1084" s="66" t="n">
        <v>18.5</v>
      </c>
      <c r="Q1084" s="66" t="n">
        <v>13.7201743480001</v>
      </c>
      <c r="R1084" s="66" t="n">
        <v>51.0545681460001</v>
      </c>
      <c r="S1084" s="66">
        <f>IF(AND(E1084&gt;=2,E1084&lt;=6,OR(F1084=6,F1084=7,F1084=8),O1084&lt;=500),1,0)</f>
        <v/>
      </c>
      <c r="T1084" s="178">
        <f>IF(G1084=1,Sources!$F$24,IF(G1084=2,Sources!$F$25,IF(G1084=3,Sources!$F$26,0)))</f>
        <v/>
      </c>
      <c r="U1084" s="178">
        <f>T1084</f>
        <v/>
      </c>
      <c r="V1084" s="66" t="inlineStr">
        <is>
          <t>S01 / S04 / S05</t>
        </is>
      </c>
    </row>
    <row r="1085" ht="15" customHeight="1" s="94">
      <c r="A1085" s="66" t="inlineStr">
        <is>
          <t>U07886</t>
        </is>
      </c>
      <c r="B1085" s="66" t="inlineStr">
        <is>
          <t>O0678</t>
        </is>
      </c>
      <c r="C1085" s="66" t="n">
        <v>2022</v>
      </c>
      <c r="D1085" s="66" t="n">
        <v>2</v>
      </c>
      <c r="E1085" s="66" t="n">
        <v>4</v>
      </c>
      <c r="F1085" s="66" t="n">
        <v>19</v>
      </c>
      <c r="G1085" s="66" t="n">
        <v>3</v>
      </c>
      <c r="H1085" s="66" t="n">
        <v>3</v>
      </c>
      <c r="I1085" s="66" t="n">
        <v>0</v>
      </c>
      <c r="J1085" s="66" t="n">
        <v>1</v>
      </c>
      <c r="K1085" s="66" t="n">
        <v>1</v>
      </c>
      <c r="L1085" s="66" t="n">
        <v>0</v>
      </c>
      <c r="M1085" s="66" t="n">
        <v>0</v>
      </c>
      <c r="N1085" s="66" t="n">
        <v>0</v>
      </c>
      <c r="O1085" s="66" t="n">
        <v>448.2</v>
      </c>
      <c r="P1085" s="66" t="n">
        <v>5.6</v>
      </c>
      <c r="Q1085" s="66" t="n">
        <v>13.71813631</v>
      </c>
      <c r="R1085" s="66" t="n">
        <v>51.0359105490001</v>
      </c>
      <c r="S1085" s="66">
        <f>IF(AND(E1085&gt;=2,E1085&lt;=6,OR(F1085=6,F1085=7,F1085=8),O1085&lt;=500),1,0)</f>
        <v/>
      </c>
      <c r="T1085" s="178">
        <f>IF(G1085=1,Sources!$F$24,IF(G1085=2,Sources!$F$25,IF(G1085=3,Sources!$F$26,0)))</f>
        <v/>
      </c>
      <c r="U1085" s="178">
        <f>T1085</f>
        <v/>
      </c>
      <c r="V1085" s="66" t="inlineStr">
        <is>
          <t>S01 / S04 / S05</t>
        </is>
      </c>
    </row>
    <row r="1086" ht="15" customHeight="1" s="94">
      <c r="A1086" s="66" t="inlineStr">
        <is>
          <t>U07893</t>
        </is>
      </c>
      <c r="B1086" s="66" t="inlineStr">
        <is>
          <t>O1512</t>
        </is>
      </c>
      <c r="C1086" s="66" t="n">
        <v>2022</v>
      </c>
      <c r="D1086" s="66" t="n">
        <v>3</v>
      </c>
      <c r="E1086" s="66" t="n">
        <v>2</v>
      </c>
      <c r="F1086" s="66" t="n">
        <v>20</v>
      </c>
      <c r="G1086" s="66" t="n">
        <v>3</v>
      </c>
      <c r="H1086" s="66" t="n">
        <v>3</v>
      </c>
      <c r="I1086" s="66" t="n">
        <v>0</v>
      </c>
      <c r="J1086" s="66" t="n">
        <v>0</v>
      </c>
      <c r="K1086" s="66" t="n">
        <v>1</v>
      </c>
      <c r="L1086" s="66" t="n">
        <v>0</v>
      </c>
      <c r="M1086" s="66" t="n">
        <v>0</v>
      </c>
      <c r="N1086" s="66" t="n">
        <v>0</v>
      </c>
      <c r="O1086" s="66" t="n">
        <v>334.6</v>
      </c>
      <c r="P1086" s="66" t="n">
        <v>12.3</v>
      </c>
      <c r="Q1086" s="66" t="n">
        <v>12.413356578</v>
      </c>
      <c r="R1086" s="66" t="n">
        <v>51.3595127250001</v>
      </c>
      <c r="S1086" s="66">
        <f>IF(AND(E1086&gt;=2,E1086&lt;=6,OR(F1086=6,F1086=7,F1086=8),O1086&lt;=500),1,0)</f>
        <v/>
      </c>
      <c r="T1086" s="178">
        <f>IF(G1086=1,Sources!$F$24,IF(G1086=2,Sources!$F$25,IF(G1086=3,Sources!$F$26,0)))</f>
        <v/>
      </c>
      <c r="U1086" s="178">
        <f>T1086</f>
        <v/>
      </c>
      <c r="V1086" s="66" t="inlineStr">
        <is>
          <t>S01 / S04 / S05</t>
        </is>
      </c>
    </row>
    <row r="1087" ht="15" customHeight="1" s="94">
      <c r="A1087" s="66" t="inlineStr">
        <is>
          <t>U07906</t>
        </is>
      </c>
      <c r="B1087" s="66" t="inlineStr">
        <is>
          <t>O0593</t>
        </is>
      </c>
      <c r="C1087" s="66" t="n">
        <v>2022</v>
      </c>
      <c r="D1087" s="66" t="n">
        <v>2</v>
      </c>
      <c r="E1087" s="66" t="n">
        <v>3</v>
      </c>
      <c r="F1087" s="66" t="n">
        <v>21</v>
      </c>
      <c r="G1087" s="66" t="n">
        <v>3</v>
      </c>
      <c r="H1087" s="66" t="n">
        <v>3</v>
      </c>
      <c r="I1087" s="66" t="n">
        <v>0</v>
      </c>
      <c r="J1087" s="66" t="n">
        <v>1</v>
      </c>
      <c r="K1087" s="66" t="n">
        <v>1</v>
      </c>
      <c r="L1087" s="66" t="n">
        <v>0</v>
      </c>
      <c r="M1087" s="66" t="n">
        <v>0</v>
      </c>
      <c r="N1087" s="66" t="n">
        <v>0</v>
      </c>
      <c r="O1087" s="66" t="n">
        <v>470</v>
      </c>
      <c r="P1087" s="66" t="n">
        <v>2.3</v>
      </c>
      <c r="Q1087" s="66" t="n">
        <v>13.757932183</v>
      </c>
      <c r="R1087" s="66" t="n">
        <v>51.0328646470001</v>
      </c>
      <c r="S1087" s="66">
        <f>IF(AND(E1087&gt;=2,E1087&lt;=6,OR(F1087=6,F1087=7,F1087=8),O1087&lt;=500),1,0)</f>
        <v/>
      </c>
      <c r="T1087" s="178">
        <f>IF(G1087=1,Sources!$F$24,IF(G1087=2,Sources!$F$25,IF(G1087=3,Sources!$F$26,0)))</f>
        <v/>
      </c>
      <c r="U1087" s="178">
        <f>T1087</f>
        <v/>
      </c>
      <c r="V1087" s="66" t="inlineStr">
        <is>
          <t>S01 / S04 / S05</t>
        </is>
      </c>
    </row>
    <row r="1088" ht="15" customHeight="1" s="94">
      <c r="A1088" s="66" t="inlineStr">
        <is>
          <t>U07915</t>
        </is>
      </c>
      <c r="B1088" s="66" t="inlineStr">
        <is>
          <t>O0871</t>
        </is>
      </c>
      <c r="C1088" s="66" t="n">
        <v>2022</v>
      </c>
      <c r="D1088" s="66" t="n">
        <v>2</v>
      </c>
      <c r="E1088" s="66" t="n">
        <v>3</v>
      </c>
      <c r="F1088" s="66" t="n">
        <v>7</v>
      </c>
      <c r="G1088" s="66" t="n">
        <v>3</v>
      </c>
      <c r="H1088" s="66" t="n">
        <v>6</v>
      </c>
      <c r="I1088" s="66" t="n">
        <v>0</v>
      </c>
      <c r="J1088" s="66" t="n">
        <v>1</v>
      </c>
      <c r="K1088" s="66" t="n">
        <v>1</v>
      </c>
      <c r="L1088" s="66" t="n">
        <v>0</v>
      </c>
      <c r="M1088" s="66" t="n">
        <v>0</v>
      </c>
      <c r="N1088" s="66" t="n">
        <v>0</v>
      </c>
      <c r="O1088" s="66" t="n">
        <v>155.9</v>
      </c>
      <c r="P1088" s="66" t="n">
        <v>0.6</v>
      </c>
      <c r="Q1088" s="66" t="n">
        <v>13.8029961460001</v>
      </c>
      <c r="R1088" s="66" t="n">
        <v>51.0404245300001</v>
      </c>
      <c r="S1088" s="66">
        <f>IF(AND(E1088&gt;=2,E1088&lt;=6,OR(F1088=6,F1088=7,F1088=8),O1088&lt;=500),1,0)</f>
        <v/>
      </c>
      <c r="T1088" s="178">
        <f>IF(G1088=1,Sources!$F$24,IF(G1088=2,Sources!$F$25,IF(G1088=3,Sources!$F$26,0)))</f>
        <v/>
      </c>
      <c r="U1088" s="178">
        <f>T1088</f>
        <v/>
      </c>
      <c r="V1088" s="66" t="inlineStr">
        <is>
          <t>S01 / S04 / S05</t>
        </is>
      </c>
    </row>
    <row r="1089" ht="15" customHeight="1" s="94">
      <c r="A1089" s="66" t="inlineStr">
        <is>
          <t>U07925</t>
        </is>
      </c>
      <c r="B1089" s="66" t="inlineStr">
        <is>
          <t>O1595</t>
        </is>
      </c>
      <c r="C1089" s="66" t="n">
        <v>2022</v>
      </c>
      <c r="D1089" s="66" t="n">
        <v>3</v>
      </c>
      <c r="E1089" s="66" t="n">
        <v>2</v>
      </c>
      <c r="F1089" s="66" t="n">
        <v>6</v>
      </c>
      <c r="G1089" s="66" t="n">
        <v>3</v>
      </c>
      <c r="H1089" s="66" t="n">
        <v>6</v>
      </c>
      <c r="I1089" s="66" t="n">
        <v>0</v>
      </c>
      <c r="J1089" s="66" t="n">
        <v>1</v>
      </c>
      <c r="K1089" s="66" t="n">
        <v>1</v>
      </c>
      <c r="L1089" s="66" t="n">
        <v>0</v>
      </c>
      <c r="M1089" s="66" t="n">
        <v>0</v>
      </c>
      <c r="N1089" s="66" t="n">
        <v>0</v>
      </c>
      <c r="O1089" s="66" t="n">
        <v>159.1</v>
      </c>
      <c r="P1089" s="66" t="n">
        <v>12.2</v>
      </c>
      <c r="Q1089" s="66" t="n">
        <v>12.376408596</v>
      </c>
      <c r="R1089" s="66" t="n">
        <v>51.3532624100001</v>
      </c>
      <c r="S1089" s="66">
        <f>IF(AND(E1089&gt;=2,E1089&lt;=6,OR(F1089=6,F1089=7,F1089=8),O1089&lt;=500),1,0)</f>
        <v/>
      </c>
      <c r="T1089" s="178">
        <f>IF(G1089=1,Sources!$F$24,IF(G1089=2,Sources!$F$25,IF(G1089=3,Sources!$F$26,0)))</f>
        <v/>
      </c>
      <c r="U1089" s="178">
        <f>T1089</f>
        <v/>
      </c>
      <c r="V1089" s="66" t="inlineStr">
        <is>
          <t>S01 / S04 / S05</t>
        </is>
      </c>
    </row>
    <row r="1090" ht="15" customHeight="1" s="94">
      <c r="A1090" s="66" t="inlineStr">
        <is>
          <t>U07940</t>
        </is>
      </c>
      <c r="B1090" s="66" t="inlineStr">
        <is>
          <t>O0744</t>
        </is>
      </c>
      <c r="C1090" s="66" t="n">
        <v>2022</v>
      </c>
      <c r="D1090" s="66" t="n">
        <v>3</v>
      </c>
      <c r="E1090" s="66" t="n">
        <v>2</v>
      </c>
      <c r="F1090" s="66" t="n">
        <v>14</v>
      </c>
      <c r="G1090" s="66" t="n">
        <v>3</v>
      </c>
      <c r="H1090" s="66" t="n">
        <v>2</v>
      </c>
      <c r="I1090" s="66" t="n">
        <v>0</v>
      </c>
      <c r="J1090" s="66" t="n">
        <v>1</v>
      </c>
      <c r="K1090" s="66" t="n">
        <v>1</v>
      </c>
      <c r="L1090" s="66" t="n">
        <v>0</v>
      </c>
      <c r="M1090" s="66" t="n">
        <v>0</v>
      </c>
      <c r="N1090" s="66" t="n">
        <v>0</v>
      </c>
      <c r="O1090" s="66" t="n">
        <v>286.7</v>
      </c>
      <c r="P1090" s="66" t="n">
        <v>2.9</v>
      </c>
      <c r="Q1090" s="66" t="n">
        <v>13.777723769</v>
      </c>
      <c r="R1090" s="66" t="n">
        <v>51.052913286</v>
      </c>
      <c r="S1090" s="66">
        <f>IF(AND(E1090&gt;=2,E1090&lt;=6,OR(F1090=6,F1090=7,F1090=8),O1090&lt;=500),1,0)</f>
        <v/>
      </c>
      <c r="T1090" s="178">
        <f>IF(G1090=1,Sources!$F$24,IF(G1090=2,Sources!$F$25,IF(G1090=3,Sources!$F$26,0)))</f>
        <v/>
      </c>
      <c r="U1090" s="178">
        <f>T1090</f>
        <v/>
      </c>
      <c r="V1090" s="66" t="inlineStr">
        <is>
          <t>S01 / S04 / S05</t>
        </is>
      </c>
    </row>
    <row r="1091" ht="15" customHeight="1" s="94">
      <c r="A1091" s="66" t="inlineStr">
        <is>
          <t>U07949</t>
        </is>
      </c>
      <c r="B1091" s="66" t="inlineStr">
        <is>
          <t>O0966</t>
        </is>
      </c>
      <c r="C1091" s="66" t="n">
        <v>2022</v>
      </c>
      <c r="D1091" s="66" t="n">
        <v>4</v>
      </c>
      <c r="E1091" s="66" t="n">
        <v>1</v>
      </c>
      <c r="F1091" s="66" t="n">
        <v>18</v>
      </c>
      <c r="G1091" s="66" t="n">
        <v>3</v>
      </c>
      <c r="H1091" s="66" t="n">
        <v>2</v>
      </c>
      <c r="I1091" s="66" t="n">
        <v>0</v>
      </c>
      <c r="J1091" s="66" t="n">
        <v>0</v>
      </c>
      <c r="K1091" s="66" t="n">
        <v>1</v>
      </c>
      <c r="L1091" s="66" t="n">
        <v>0</v>
      </c>
      <c r="M1091" s="66" t="n">
        <v>0</v>
      </c>
      <c r="N1091" s="66" t="n">
        <v>0</v>
      </c>
      <c r="O1091" s="66" t="n">
        <v>64.90000000000001</v>
      </c>
      <c r="P1091" s="66" t="n">
        <v>6.4</v>
      </c>
      <c r="Q1091" s="66" t="n">
        <v>13.757238984</v>
      </c>
      <c r="R1091" s="66" t="n">
        <v>51.0497335630001</v>
      </c>
      <c r="S1091" s="66">
        <f>IF(AND(E1091&gt;=2,E1091&lt;=6,OR(F1091=6,F1091=7,F1091=8),O1091&lt;=500),1,0)</f>
        <v/>
      </c>
      <c r="T1091" s="178">
        <f>IF(G1091=1,Sources!$F$24,IF(G1091=2,Sources!$F$25,IF(G1091=3,Sources!$F$26,0)))</f>
        <v/>
      </c>
      <c r="U1091" s="178">
        <f>T1091</f>
        <v/>
      </c>
      <c r="V1091" s="66" t="inlineStr">
        <is>
          <t>S01 / S04 / S05</t>
        </is>
      </c>
    </row>
    <row r="1092" ht="15" customHeight="1" s="94">
      <c r="A1092" s="66" t="inlineStr">
        <is>
          <t>U07958</t>
        </is>
      </c>
      <c r="B1092" s="66" t="inlineStr">
        <is>
          <t>O1751</t>
        </is>
      </c>
      <c r="C1092" s="66" t="n">
        <v>2022</v>
      </c>
      <c r="D1092" s="66" t="n">
        <v>4</v>
      </c>
      <c r="E1092" s="66" t="n">
        <v>5</v>
      </c>
      <c r="F1092" s="66" t="n">
        <v>22</v>
      </c>
      <c r="G1092" s="66" t="n">
        <v>3</v>
      </c>
      <c r="H1092" s="66" t="n">
        <v>6</v>
      </c>
      <c r="I1092" s="66" t="n">
        <v>0</v>
      </c>
      <c r="J1092" s="66" t="n">
        <v>1</v>
      </c>
      <c r="K1092" s="66" t="n">
        <v>0</v>
      </c>
      <c r="L1092" s="66" t="n">
        <v>0</v>
      </c>
      <c r="M1092" s="66" t="n">
        <v>0</v>
      </c>
      <c r="N1092" s="66" t="n">
        <v>0</v>
      </c>
      <c r="O1092" s="66" t="n">
        <v>186.2</v>
      </c>
      <c r="P1092" s="66" t="n">
        <v>5.7</v>
      </c>
      <c r="Q1092" s="66" t="n">
        <v>12.3736646830001</v>
      </c>
      <c r="R1092" s="66" t="n">
        <v>51.331197618</v>
      </c>
      <c r="S1092" s="66">
        <f>IF(AND(E1092&gt;=2,E1092&lt;=6,OR(F1092=6,F1092=7,F1092=8),O1092&lt;=500),1,0)</f>
        <v/>
      </c>
      <c r="T1092" s="178">
        <f>IF(G1092=1,Sources!$F$24,IF(G1092=2,Sources!$F$25,IF(G1092=3,Sources!$F$26,0)))</f>
        <v/>
      </c>
      <c r="U1092" s="178">
        <f>T1092</f>
        <v/>
      </c>
      <c r="V1092" s="66" t="inlineStr">
        <is>
          <t>S01 / S04 / S05</t>
        </is>
      </c>
    </row>
    <row r="1093" ht="15" customHeight="1" s="94">
      <c r="A1093" s="66" t="inlineStr">
        <is>
          <t>U07973</t>
        </is>
      </c>
      <c r="B1093" s="66" t="inlineStr">
        <is>
          <t>O1500</t>
        </is>
      </c>
      <c r="C1093" s="66" t="n">
        <v>2022</v>
      </c>
      <c r="D1093" s="66" t="n">
        <v>1</v>
      </c>
      <c r="E1093" s="66" t="n">
        <v>6</v>
      </c>
      <c r="F1093" s="66" t="n">
        <v>15</v>
      </c>
      <c r="G1093" s="66" t="n">
        <v>3</v>
      </c>
      <c r="H1093" s="66" t="n">
        <v>2</v>
      </c>
      <c r="I1093" s="66" t="n">
        <v>1</v>
      </c>
      <c r="J1093" s="66" t="n">
        <v>0</v>
      </c>
      <c r="K1093" s="66" t="n">
        <v>1</v>
      </c>
      <c r="L1093" s="66" t="n">
        <v>0</v>
      </c>
      <c r="M1093" s="66" t="n">
        <v>0</v>
      </c>
      <c r="N1093" s="66" t="n">
        <v>0</v>
      </c>
      <c r="O1093" s="66" t="n">
        <v>469.8</v>
      </c>
      <c r="P1093" s="66" t="n">
        <v>2.7</v>
      </c>
      <c r="Q1093" s="66" t="n">
        <v>12.3667255710001</v>
      </c>
      <c r="R1093" s="66" t="n">
        <v>51.367277104</v>
      </c>
      <c r="S1093" s="66">
        <f>IF(AND(E1093&gt;=2,E1093&lt;=6,OR(F1093=6,F1093=7,F1093=8),O1093&lt;=500),1,0)</f>
        <v/>
      </c>
      <c r="T1093" s="178">
        <f>IF(G1093=1,Sources!$F$24,IF(G1093=2,Sources!$F$25,IF(G1093=3,Sources!$F$26,0)))</f>
        <v/>
      </c>
      <c r="U1093" s="178">
        <f>T1093</f>
        <v/>
      </c>
      <c r="V1093" s="66" t="inlineStr">
        <is>
          <t>S01 / S04 / S05</t>
        </is>
      </c>
    </row>
    <row r="1094" ht="15" customHeight="1" s="94">
      <c r="A1094" s="66" t="inlineStr">
        <is>
          <t>U07990</t>
        </is>
      </c>
      <c r="B1094" s="66" t="inlineStr">
        <is>
          <t>O0293</t>
        </is>
      </c>
      <c r="C1094" s="66" t="n">
        <v>2022</v>
      </c>
      <c r="D1094" s="66" t="n">
        <v>2</v>
      </c>
      <c r="E1094" s="66" t="n">
        <v>3</v>
      </c>
      <c r="F1094" s="66" t="n">
        <v>16</v>
      </c>
      <c r="G1094" s="66" t="n">
        <v>3</v>
      </c>
      <c r="H1094" s="66" t="n">
        <v>2</v>
      </c>
      <c r="I1094" s="66" t="n">
        <v>1</v>
      </c>
      <c r="J1094" s="66" t="n">
        <v>0</v>
      </c>
      <c r="K1094" s="66" t="n">
        <v>1</v>
      </c>
      <c r="L1094" s="66" t="n">
        <v>0</v>
      </c>
      <c r="M1094" s="66" t="n">
        <v>0</v>
      </c>
      <c r="N1094" s="66" t="n">
        <v>0</v>
      </c>
      <c r="O1094" s="66" t="n">
        <v>354.6</v>
      </c>
      <c r="P1094" s="66" t="n">
        <v>18.8</v>
      </c>
      <c r="Q1094" s="66" t="n">
        <v>12.3444994060001</v>
      </c>
      <c r="R1094" s="66" t="n">
        <v>51.5245170850001</v>
      </c>
      <c r="S1094" s="66">
        <f>IF(AND(E1094&gt;=2,E1094&lt;=6,OR(F1094=6,F1094=7,F1094=8),O1094&lt;=500),1,0)</f>
        <v/>
      </c>
      <c r="T1094" s="178">
        <f>IF(G1094=1,Sources!$F$24,IF(G1094=2,Sources!$F$25,IF(G1094=3,Sources!$F$26,0)))</f>
        <v/>
      </c>
      <c r="U1094" s="178">
        <f>T1094</f>
        <v/>
      </c>
      <c r="V1094" s="66" t="inlineStr">
        <is>
          <t>S01 / S04 / S05</t>
        </is>
      </c>
    </row>
    <row r="1095" ht="15" customHeight="1" s="94">
      <c r="A1095" s="66" t="inlineStr">
        <is>
          <t>U07991</t>
        </is>
      </c>
      <c r="B1095" s="66" t="inlineStr">
        <is>
          <t>O0725</t>
        </is>
      </c>
      <c r="C1095" s="66" t="n">
        <v>2022</v>
      </c>
      <c r="D1095" s="66" t="n">
        <v>1</v>
      </c>
      <c r="E1095" s="66" t="n">
        <v>6</v>
      </c>
      <c r="F1095" s="66" t="n">
        <v>8</v>
      </c>
      <c r="G1095" s="66" t="n">
        <v>3</v>
      </c>
      <c r="H1095" s="66" t="n">
        <v>3</v>
      </c>
      <c r="I1095" s="66" t="n">
        <v>0</v>
      </c>
      <c r="J1095" s="66" t="n">
        <v>0</v>
      </c>
      <c r="K1095" s="66" t="n">
        <v>1</v>
      </c>
      <c r="L1095" s="66" t="n">
        <v>0</v>
      </c>
      <c r="M1095" s="66" t="n">
        <v>0</v>
      </c>
      <c r="N1095" s="66" t="n">
        <v>0</v>
      </c>
      <c r="O1095" s="66" t="n">
        <v>400.6</v>
      </c>
      <c r="P1095" s="66" t="n">
        <v>5.6</v>
      </c>
      <c r="Q1095" s="66" t="n">
        <v>13.780367574</v>
      </c>
      <c r="R1095" s="66" t="n">
        <v>51.0422466460001</v>
      </c>
      <c r="S1095" s="66">
        <f>IF(AND(E1095&gt;=2,E1095&lt;=6,OR(F1095=6,F1095=7,F1095=8),O1095&lt;=500),1,0)</f>
        <v/>
      </c>
      <c r="T1095" s="178">
        <f>IF(G1095=1,Sources!$F$24,IF(G1095=2,Sources!$F$25,IF(G1095=3,Sources!$F$26,0)))</f>
        <v/>
      </c>
      <c r="U1095" s="178">
        <f>T1095</f>
        <v/>
      </c>
      <c r="V1095" s="66" t="inlineStr">
        <is>
          <t>S01 / S04 / S05</t>
        </is>
      </c>
    </row>
    <row r="1096" ht="15" customHeight="1" s="94">
      <c r="A1096" s="66" t="inlineStr">
        <is>
          <t>U07994</t>
        </is>
      </c>
      <c r="B1096" s="66" t="inlineStr">
        <is>
          <t>O0052</t>
        </is>
      </c>
      <c r="C1096" s="66" t="n">
        <v>2022</v>
      </c>
      <c r="D1096" s="66" t="n">
        <v>3</v>
      </c>
      <c r="E1096" s="66" t="n">
        <v>5</v>
      </c>
      <c r="F1096" s="66" t="n">
        <v>10</v>
      </c>
      <c r="G1096" s="66" t="n">
        <v>3</v>
      </c>
      <c r="H1096" s="66" t="n">
        <v>2</v>
      </c>
      <c r="I1096" s="66" t="n">
        <v>0</v>
      </c>
      <c r="J1096" s="66" t="n">
        <v>0</v>
      </c>
      <c r="K1096" s="66" t="n">
        <v>1</v>
      </c>
      <c r="L1096" s="66" t="n">
        <v>0</v>
      </c>
      <c r="M1096" s="66" t="n">
        <v>0</v>
      </c>
      <c r="N1096" s="66" t="n">
        <v>0</v>
      </c>
      <c r="O1096" s="66" t="n">
        <v>464</v>
      </c>
      <c r="P1096" s="66" t="n">
        <v>10.6</v>
      </c>
      <c r="Q1096" s="66" t="n">
        <v>14.442404278</v>
      </c>
      <c r="R1096" s="66" t="n">
        <v>51.186289206</v>
      </c>
      <c r="S1096" s="66">
        <f>IF(AND(E1096&gt;=2,E1096&lt;=6,OR(F1096=6,F1096=7,F1096=8),O1096&lt;=500),1,0)</f>
        <v/>
      </c>
      <c r="T1096" s="178">
        <f>IF(G1096=1,Sources!$F$24,IF(G1096=2,Sources!$F$25,IF(G1096=3,Sources!$F$26,0)))</f>
        <v/>
      </c>
      <c r="U1096" s="178">
        <f>T1096</f>
        <v/>
      </c>
      <c r="V1096" s="66" t="inlineStr">
        <is>
          <t>S01 / S04 / S05</t>
        </is>
      </c>
    </row>
    <row r="1097" ht="15" customHeight="1" s="94">
      <c r="A1097" s="66" t="inlineStr">
        <is>
          <t>U07999</t>
        </is>
      </c>
      <c r="B1097" s="66" t="inlineStr">
        <is>
          <t>O1359</t>
        </is>
      </c>
      <c r="C1097" s="66" t="n">
        <v>2022</v>
      </c>
      <c r="D1097" s="66" t="n">
        <v>4</v>
      </c>
      <c r="E1097" s="66" t="n">
        <v>3</v>
      </c>
      <c r="F1097" s="66" t="n">
        <v>5</v>
      </c>
      <c r="G1097" s="66" t="n">
        <v>3</v>
      </c>
      <c r="H1097" s="66" t="n">
        <v>3</v>
      </c>
      <c r="I1097" s="66" t="n">
        <v>0</v>
      </c>
      <c r="J1097" s="66" t="n">
        <v>1</v>
      </c>
      <c r="K1097" s="66" t="n">
        <v>1</v>
      </c>
      <c r="L1097" s="66" t="n">
        <v>0</v>
      </c>
      <c r="M1097" s="66" t="n">
        <v>0</v>
      </c>
      <c r="N1097" s="66" t="n">
        <v>0</v>
      </c>
      <c r="O1097" s="66" t="n">
        <v>429.3</v>
      </c>
      <c r="P1097" s="66" t="n">
        <v>5.4</v>
      </c>
      <c r="Q1097" s="66" t="n">
        <v>12.3744864770001</v>
      </c>
      <c r="R1097" s="66" t="n">
        <v>51.3358284230001</v>
      </c>
      <c r="S1097" s="66">
        <f>IF(AND(E1097&gt;=2,E1097&lt;=6,OR(F1097=6,F1097=7,F1097=8),O1097&lt;=500),1,0)</f>
        <v/>
      </c>
      <c r="T1097" s="178">
        <f>IF(G1097=1,Sources!$F$24,IF(G1097=2,Sources!$F$25,IF(G1097=3,Sources!$F$26,0)))</f>
        <v/>
      </c>
      <c r="U1097" s="178">
        <f>T1097</f>
        <v/>
      </c>
      <c r="V1097" s="66" t="inlineStr">
        <is>
          <t>S01 / S04 / S05</t>
        </is>
      </c>
    </row>
    <row r="1098" ht="15" customHeight="1" s="94">
      <c r="A1098" s="66" t="inlineStr">
        <is>
          <t>U08008</t>
        </is>
      </c>
      <c r="B1098" s="66" t="inlineStr">
        <is>
          <t>O0885</t>
        </is>
      </c>
      <c r="C1098" s="66" t="n">
        <v>2022</v>
      </c>
      <c r="D1098" s="66" t="n">
        <v>1</v>
      </c>
      <c r="E1098" s="66" t="n">
        <v>4</v>
      </c>
      <c r="F1098" s="66" t="n">
        <v>6</v>
      </c>
      <c r="G1098" s="66" t="n">
        <v>3</v>
      </c>
      <c r="H1098" s="66" t="n">
        <v>3</v>
      </c>
      <c r="I1098" s="66" t="n">
        <v>0</v>
      </c>
      <c r="J1098" s="66" t="n">
        <v>1</v>
      </c>
      <c r="K1098" s="66" t="n">
        <v>1</v>
      </c>
      <c r="L1098" s="66" t="n">
        <v>0</v>
      </c>
      <c r="M1098" s="66" t="n">
        <v>0</v>
      </c>
      <c r="N1098" s="66" t="n">
        <v>0</v>
      </c>
      <c r="O1098" s="66" t="n">
        <v>306.6</v>
      </c>
      <c r="P1098" s="66" t="n">
        <v>2</v>
      </c>
      <c r="Q1098" s="66" t="n">
        <v>13.7755928720001</v>
      </c>
      <c r="R1098" s="66" t="n">
        <v>51.045429067</v>
      </c>
      <c r="S1098" s="66">
        <f>IF(AND(E1098&gt;=2,E1098&lt;=6,OR(F1098=6,F1098=7,F1098=8),O1098&lt;=500),1,0)</f>
        <v/>
      </c>
      <c r="T1098" s="178">
        <f>IF(G1098=1,Sources!$F$24,IF(G1098=2,Sources!$F$25,IF(G1098=3,Sources!$F$26,0)))</f>
        <v/>
      </c>
      <c r="U1098" s="178">
        <f>T1098</f>
        <v/>
      </c>
      <c r="V1098" s="66" t="inlineStr">
        <is>
          <t>S01 / S04 / S05</t>
        </is>
      </c>
    </row>
    <row r="1099" ht="15" customHeight="1" s="94">
      <c r="A1099" s="66" t="inlineStr">
        <is>
          <t>U08025</t>
        </is>
      </c>
      <c r="B1099" s="66" t="inlineStr">
        <is>
          <t>O1791</t>
        </is>
      </c>
      <c r="C1099" s="66" t="n">
        <v>2022</v>
      </c>
      <c r="D1099" s="66" t="n">
        <v>1</v>
      </c>
      <c r="E1099" s="66" t="n">
        <v>6</v>
      </c>
      <c r="F1099" s="66" t="n">
        <v>7</v>
      </c>
      <c r="G1099" s="66" t="n">
        <v>3</v>
      </c>
      <c r="H1099" s="66" t="n">
        <v>3</v>
      </c>
      <c r="I1099" s="66" t="n">
        <v>0</v>
      </c>
      <c r="J1099" s="66" t="n">
        <v>1</v>
      </c>
      <c r="K1099" s="66" t="n">
        <v>1</v>
      </c>
      <c r="L1099" s="66" t="n">
        <v>0</v>
      </c>
      <c r="M1099" s="66" t="n">
        <v>0</v>
      </c>
      <c r="N1099" s="66" t="n">
        <v>0</v>
      </c>
      <c r="O1099" s="66" t="n">
        <v>64</v>
      </c>
      <c r="P1099" s="66" t="n">
        <v>0</v>
      </c>
      <c r="Q1099" s="66" t="n">
        <v>12.408659292</v>
      </c>
      <c r="R1099" s="66" t="n">
        <v>51.3599891310001</v>
      </c>
      <c r="S1099" s="66">
        <f>IF(AND(E1099&gt;=2,E1099&lt;=6,OR(F1099=6,F1099=7,F1099=8),O1099&lt;=500),1,0)</f>
        <v/>
      </c>
      <c r="T1099" s="178">
        <f>IF(G1099=1,Sources!$F$24,IF(G1099=2,Sources!$F$25,IF(G1099=3,Sources!$F$26,0)))</f>
        <v/>
      </c>
      <c r="U1099" s="178">
        <f>T1099</f>
        <v/>
      </c>
      <c r="V1099" s="66" t="inlineStr">
        <is>
          <t>S01 / S04 / S05</t>
        </is>
      </c>
    </row>
    <row r="1100" ht="15" customHeight="1" s="94">
      <c r="A1100" s="66" t="inlineStr">
        <is>
          <t>U08030</t>
        </is>
      </c>
      <c r="B1100" s="66" t="inlineStr">
        <is>
          <t>O1593</t>
        </is>
      </c>
      <c r="C1100" s="66" t="n">
        <v>2022</v>
      </c>
      <c r="D1100" s="66" t="n">
        <v>2</v>
      </c>
      <c r="E1100" s="66" t="n">
        <v>3</v>
      </c>
      <c r="F1100" s="66" t="n">
        <v>7</v>
      </c>
      <c r="G1100" s="66" t="n">
        <v>3</v>
      </c>
      <c r="H1100" s="66" t="n">
        <v>3</v>
      </c>
      <c r="I1100" s="66" t="n">
        <v>0</v>
      </c>
      <c r="J1100" s="66" t="n">
        <v>1</v>
      </c>
      <c r="K1100" s="66" t="n">
        <v>1</v>
      </c>
      <c r="L1100" s="66" t="n">
        <v>0</v>
      </c>
      <c r="M1100" s="66" t="n">
        <v>0</v>
      </c>
      <c r="N1100" s="66" t="n">
        <v>0</v>
      </c>
      <c r="O1100" s="66" t="n">
        <v>115.5</v>
      </c>
      <c r="P1100" s="66" t="n">
        <v>5.5</v>
      </c>
      <c r="Q1100" s="66" t="n">
        <v>12.3734864580001</v>
      </c>
      <c r="R1100" s="66" t="n">
        <v>51.3517222420001</v>
      </c>
      <c r="S1100" s="66">
        <f>IF(AND(E1100&gt;=2,E1100&lt;=6,OR(F1100=6,F1100=7,F1100=8),O1100&lt;=500),1,0)</f>
        <v/>
      </c>
      <c r="T1100" s="178">
        <f>IF(G1100=1,Sources!$F$24,IF(G1100=2,Sources!$F$25,IF(G1100=3,Sources!$F$26,0)))</f>
        <v/>
      </c>
      <c r="U1100" s="178">
        <f>T1100</f>
        <v/>
      </c>
      <c r="V1100" s="66" t="inlineStr">
        <is>
          <t>S01 / S04 / S05</t>
        </is>
      </c>
    </row>
    <row r="1101" ht="15" customHeight="1" s="94">
      <c r="A1101" s="66" t="inlineStr">
        <is>
          <t>U08039</t>
        </is>
      </c>
      <c r="B1101" s="66" t="inlineStr">
        <is>
          <t>O0791</t>
        </is>
      </c>
      <c r="C1101" s="66" t="n">
        <v>2022</v>
      </c>
      <c r="D1101" s="66" t="n">
        <v>3</v>
      </c>
      <c r="E1101" s="66" t="n">
        <v>5</v>
      </c>
      <c r="F1101" s="66" t="n">
        <v>16</v>
      </c>
      <c r="G1101" s="66" t="n">
        <v>3</v>
      </c>
      <c r="H1101" s="66" t="n">
        <v>3</v>
      </c>
      <c r="I1101" s="66" t="n">
        <v>0</v>
      </c>
      <c r="J1101" s="66" t="n">
        <v>0</v>
      </c>
      <c r="K1101" s="66" t="n">
        <v>1</v>
      </c>
      <c r="L1101" s="66" t="n">
        <v>0</v>
      </c>
      <c r="M1101" s="66" t="n">
        <v>0</v>
      </c>
      <c r="N1101" s="66" t="n">
        <v>0</v>
      </c>
      <c r="O1101" s="66" t="n">
        <v>141.3</v>
      </c>
      <c r="P1101" s="66" t="n">
        <v>21.5</v>
      </c>
      <c r="Q1101" s="66" t="n">
        <v>13.746711051</v>
      </c>
      <c r="R1101" s="66" t="n">
        <v>51.0383208380001</v>
      </c>
      <c r="S1101" s="66">
        <f>IF(AND(E1101&gt;=2,E1101&lt;=6,OR(F1101=6,F1101=7,F1101=8),O1101&lt;=500),1,0)</f>
        <v/>
      </c>
      <c r="T1101" s="178">
        <f>IF(G1101=1,Sources!$F$24,IF(G1101=2,Sources!$F$25,IF(G1101=3,Sources!$F$26,0)))</f>
        <v/>
      </c>
      <c r="U1101" s="178">
        <f>T1101</f>
        <v/>
      </c>
      <c r="V1101" s="66" t="inlineStr">
        <is>
          <t>S01 / S04 / S05</t>
        </is>
      </c>
    </row>
    <row r="1102" ht="15" customHeight="1" s="94">
      <c r="A1102" s="66" t="inlineStr">
        <is>
          <t>U08060</t>
        </is>
      </c>
      <c r="B1102" s="66" t="inlineStr">
        <is>
          <t>O0403</t>
        </is>
      </c>
      <c r="C1102" s="66" t="n">
        <v>2022</v>
      </c>
      <c r="D1102" s="66" t="n">
        <v>1</v>
      </c>
      <c r="E1102" s="66" t="n">
        <v>4</v>
      </c>
      <c r="F1102" s="66" t="n">
        <v>5</v>
      </c>
      <c r="G1102" s="66" t="n">
        <v>3</v>
      </c>
      <c r="H1102" s="66" t="n">
        <v>2</v>
      </c>
      <c r="I1102" s="66" t="n">
        <v>1</v>
      </c>
      <c r="J1102" s="66" t="n">
        <v>0</v>
      </c>
      <c r="K1102" s="66" t="n">
        <v>1</v>
      </c>
      <c r="L1102" s="66" t="n">
        <v>0</v>
      </c>
      <c r="M1102" s="66" t="n">
        <v>0</v>
      </c>
      <c r="N1102" s="66" t="n">
        <v>0</v>
      </c>
      <c r="O1102" s="66" t="n">
        <v>76.5</v>
      </c>
      <c r="P1102" s="66" t="n">
        <v>18.3</v>
      </c>
      <c r="Q1102" s="66" t="n">
        <v>13.729218222</v>
      </c>
      <c r="R1102" s="66" t="n">
        <v>51.045833255</v>
      </c>
      <c r="S1102" s="66">
        <f>IF(AND(E1102&gt;=2,E1102&lt;=6,OR(F1102=6,F1102=7,F1102=8),O1102&lt;=500),1,0)</f>
        <v/>
      </c>
      <c r="T1102" s="178">
        <f>IF(G1102=1,Sources!$F$24,IF(G1102=2,Sources!$F$25,IF(G1102=3,Sources!$F$26,0)))</f>
        <v/>
      </c>
      <c r="U1102" s="178">
        <f>T1102</f>
        <v/>
      </c>
      <c r="V1102" s="66" t="inlineStr">
        <is>
          <t>S01 / S04 / S05</t>
        </is>
      </c>
    </row>
    <row r="1103" ht="15" customHeight="1" s="94">
      <c r="A1103" s="66" t="inlineStr">
        <is>
          <t>U08079</t>
        </is>
      </c>
      <c r="B1103" s="66" t="inlineStr">
        <is>
          <t>O1795</t>
        </is>
      </c>
      <c r="C1103" s="66" t="n">
        <v>2022</v>
      </c>
      <c r="D1103" s="66" t="n">
        <v>3</v>
      </c>
      <c r="E1103" s="66" t="n">
        <v>5</v>
      </c>
      <c r="F1103" s="66" t="n">
        <v>11</v>
      </c>
      <c r="G1103" s="66" t="n">
        <v>3</v>
      </c>
      <c r="H1103" s="66" t="n">
        <v>3</v>
      </c>
      <c r="I1103" s="66" t="n">
        <v>0</v>
      </c>
      <c r="J1103" s="66" t="n">
        <v>1</v>
      </c>
      <c r="K1103" s="66" t="n">
        <v>1</v>
      </c>
      <c r="L1103" s="66" t="n">
        <v>0</v>
      </c>
      <c r="M1103" s="66" t="n">
        <v>0</v>
      </c>
      <c r="N1103" s="66" t="n">
        <v>0</v>
      </c>
      <c r="O1103" s="66" t="n">
        <v>132.8</v>
      </c>
      <c r="P1103" s="66" t="n">
        <v>0.3</v>
      </c>
      <c r="Q1103" s="66" t="n">
        <v>12.3796513070001</v>
      </c>
      <c r="R1103" s="66" t="n">
        <v>51.3276381270001</v>
      </c>
      <c r="S1103" s="66">
        <f>IF(AND(E1103&gt;=2,E1103&lt;=6,OR(F1103=6,F1103=7,F1103=8),O1103&lt;=500),1,0)</f>
        <v/>
      </c>
      <c r="T1103" s="178">
        <f>IF(G1103=1,Sources!$F$24,IF(G1103=2,Sources!$F$25,IF(G1103=3,Sources!$F$26,0)))</f>
        <v/>
      </c>
      <c r="U1103" s="178">
        <f>T1103</f>
        <v/>
      </c>
      <c r="V1103" s="66" t="inlineStr">
        <is>
          <t>S01 / S04 / S05</t>
        </is>
      </c>
    </row>
    <row r="1104" ht="15" customHeight="1" s="94">
      <c r="A1104" s="66" t="inlineStr">
        <is>
          <t>U08096</t>
        </is>
      </c>
      <c r="B1104" s="66" t="inlineStr">
        <is>
          <t>O1055</t>
        </is>
      </c>
      <c r="C1104" s="66" t="n">
        <v>2022</v>
      </c>
      <c r="D1104" s="66" t="n">
        <v>3</v>
      </c>
      <c r="E1104" s="66" t="n">
        <v>4</v>
      </c>
      <c r="F1104" s="66" t="n">
        <v>16</v>
      </c>
      <c r="G1104" s="66" t="n">
        <v>3</v>
      </c>
      <c r="H1104" s="66" t="n">
        <v>3</v>
      </c>
      <c r="I1104" s="66" t="n">
        <v>0</v>
      </c>
      <c r="J1104" s="66" t="n">
        <v>1</v>
      </c>
      <c r="K1104" s="66" t="n">
        <v>1</v>
      </c>
      <c r="L1104" s="66" t="n">
        <v>0</v>
      </c>
      <c r="M1104" s="66" t="n">
        <v>0</v>
      </c>
      <c r="N1104" s="66" t="n">
        <v>0</v>
      </c>
      <c r="O1104" s="66" t="n">
        <v>161.8</v>
      </c>
      <c r="P1104" s="66" t="n">
        <v>7.1</v>
      </c>
      <c r="Q1104" s="66" t="n">
        <v>13.347990957</v>
      </c>
      <c r="R1104" s="66" t="n">
        <v>50.921766663</v>
      </c>
      <c r="S1104" s="66">
        <f>IF(AND(E1104&gt;=2,E1104&lt;=6,OR(F1104=6,F1104=7,F1104=8),O1104&lt;=500),1,0)</f>
        <v/>
      </c>
      <c r="T1104" s="178">
        <f>IF(G1104=1,Sources!$F$24,IF(G1104=2,Sources!$F$25,IF(G1104=3,Sources!$F$26,0)))</f>
        <v/>
      </c>
      <c r="U1104" s="178">
        <f>T1104</f>
        <v/>
      </c>
      <c r="V1104" s="66" t="inlineStr">
        <is>
          <t>S01 / S04 / S05</t>
        </is>
      </c>
    </row>
    <row r="1105" ht="15" customHeight="1" s="94">
      <c r="A1105" s="66" t="inlineStr">
        <is>
          <t>U08106</t>
        </is>
      </c>
      <c r="B1105" s="66" t="inlineStr">
        <is>
          <t>O1591</t>
        </is>
      </c>
      <c r="C1105" s="66" t="n">
        <v>2022</v>
      </c>
      <c r="D1105" s="66" t="n">
        <v>2</v>
      </c>
      <c r="E1105" s="66" t="n">
        <v>2</v>
      </c>
      <c r="F1105" s="66" t="n">
        <v>18</v>
      </c>
      <c r="G1105" s="66" t="n">
        <v>3</v>
      </c>
      <c r="H1105" s="66" t="n">
        <v>3</v>
      </c>
      <c r="I1105" s="66" t="n">
        <v>0</v>
      </c>
      <c r="J1105" s="66" t="n">
        <v>1</v>
      </c>
      <c r="K1105" s="66" t="n">
        <v>1</v>
      </c>
      <c r="L1105" s="66" t="n">
        <v>0</v>
      </c>
      <c r="M1105" s="66" t="n">
        <v>0</v>
      </c>
      <c r="N1105" s="66" t="n">
        <v>0</v>
      </c>
      <c r="O1105" s="66" t="n">
        <v>154.6</v>
      </c>
      <c r="P1105" s="66" t="n">
        <v>2.8</v>
      </c>
      <c r="Q1105" s="66" t="n">
        <v>12.373352847</v>
      </c>
      <c r="R1105" s="66" t="n">
        <v>51.353061494</v>
      </c>
      <c r="S1105" s="66">
        <f>IF(AND(E1105&gt;=2,E1105&lt;=6,OR(F1105=6,F1105=7,F1105=8),O1105&lt;=500),1,0)</f>
        <v/>
      </c>
      <c r="T1105" s="178">
        <f>IF(G1105=1,Sources!$F$24,IF(G1105=2,Sources!$F$25,IF(G1105=3,Sources!$F$26,0)))</f>
        <v/>
      </c>
      <c r="U1105" s="178">
        <f>T1105</f>
        <v/>
      </c>
      <c r="V1105" s="66" t="inlineStr">
        <is>
          <t>S01 / S04 / S05</t>
        </is>
      </c>
    </row>
    <row r="1106" ht="15" customHeight="1" s="94">
      <c r="A1106" s="66" t="inlineStr">
        <is>
          <t>U08110</t>
        </is>
      </c>
      <c r="B1106" s="66" t="inlineStr">
        <is>
          <t>O0650</t>
        </is>
      </c>
      <c r="C1106" s="66" t="n">
        <v>2022</v>
      </c>
      <c r="D1106" s="66" t="n">
        <v>1</v>
      </c>
      <c r="E1106" s="66" t="n">
        <v>6</v>
      </c>
      <c r="F1106" s="66" t="n">
        <v>6</v>
      </c>
      <c r="G1106" s="66" t="n">
        <v>2</v>
      </c>
      <c r="H1106" s="66" t="n">
        <v>2</v>
      </c>
      <c r="I1106" s="66" t="n">
        <v>0</v>
      </c>
      <c r="J1106" s="66" t="n">
        <v>1</v>
      </c>
      <c r="K1106" s="66" t="n">
        <v>1</v>
      </c>
      <c r="L1106" s="66" t="n">
        <v>0</v>
      </c>
      <c r="M1106" s="66" t="n">
        <v>0</v>
      </c>
      <c r="N1106" s="66" t="n">
        <v>0</v>
      </c>
      <c r="O1106" s="66" t="n">
        <v>158.4</v>
      </c>
      <c r="P1106" s="66" t="n">
        <v>1.9</v>
      </c>
      <c r="Q1106" s="66" t="n">
        <v>13.786365678</v>
      </c>
      <c r="R1106" s="66" t="n">
        <v>51.028498219</v>
      </c>
      <c r="S1106" s="66">
        <f>IF(AND(E1106&gt;=2,E1106&lt;=6,OR(F1106=6,F1106=7,F1106=8),O1106&lt;=500),1,0)</f>
        <v/>
      </c>
      <c r="T1106" s="178">
        <f>IF(G1106=1,Sources!$F$24,IF(G1106=2,Sources!$F$25,IF(G1106=3,Sources!$F$26,0)))</f>
        <v/>
      </c>
      <c r="U1106" s="178">
        <f>T1106</f>
        <v/>
      </c>
      <c r="V1106" s="66" t="inlineStr">
        <is>
          <t>S01 / S04 / S05</t>
        </is>
      </c>
    </row>
    <row r="1107" ht="15" customHeight="1" s="94">
      <c r="A1107" s="66" t="inlineStr">
        <is>
          <t>U08121</t>
        </is>
      </c>
      <c r="B1107" s="66" t="inlineStr">
        <is>
          <t>O0575</t>
        </is>
      </c>
      <c r="C1107" s="66" t="n">
        <v>2022</v>
      </c>
      <c r="D1107" s="66" t="n">
        <v>3</v>
      </c>
      <c r="E1107" s="66" t="n">
        <v>4</v>
      </c>
      <c r="F1107" s="66" t="n">
        <v>16</v>
      </c>
      <c r="G1107" s="66" t="n">
        <v>3</v>
      </c>
      <c r="H1107" s="66" t="n">
        <v>3</v>
      </c>
      <c r="I1107" s="66" t="n">
        <v>0</v>
      </c>
      <c r="J1107" s="66" t="n">
        <v>0</v>
      </c>
      <c r="K1107" s="66" t="n">
        <v>1</v>
      </c>
      <c r="L1107" s="66" t="n">
        <v>0</v>
      </c>
      <c r="M1107" s="66" t="n">
        <v>0</v>
      </c>
      <c r="N1107" s="66" t="n">
        <v>1</v>
      </c>
      <c r="O1107" s="66" t="n">
        <v>136.1</v>
      </c>
      <c r="P1107" s="66" t="n">
        <v>3.6</v>
      </c>
      <c r="Q1107" s="66" t="n">
        <v>13.6967761880001</v>
      </c>
      <c r="R1107" s="66" t="n">
        <v>51.0820335590001</v>
      </c>
      <c r="S1107" s="66">
        <f>IF(AND(E1107&gt;=2,E1107&lt;=6,OR(F1107=6,F1107=7,F1107=8),O1107&lt;=500),1,0)</f>
        <v/>
      </c>
      <c r="T1107" s="178">
        <f>IF(G1107=1,Sources!$F$24,IF(G1107=2,Sources!$F$25,IF(G1107=3,Sources!$F$26,0)))</f>
        <v/>
      </c>
      <c r="U1107" s="178">
        <f>T1107</f>
        <v/>
      </c>
      <c r="V1107" s="66" t="inlineStr">
        <is>
          <t>S01 / S04 / S05</t>
        </is>
      </c>
    </row>
    <row r="1108" ht="15" customHeight="1" s="94">
      <c r="A1108" s="66" t="inlineStr">
        <is>
          <t>U08122</t>
        </is>
      </c>
      <c r="B1108" s="66" t="inlineStr">
        <is>
          <t>O0650</t>
        </is>
      </c>
      <c r="C1108" s="66" t="n">
        <v>2022</v>
      </c>
      <c r="D1108" s="66" t="n">
        <v>1</v>
      </c>
      <c r="E1108" s="66" t="n">
        <v>3</v>
      </c>
      <c r="F1108" s="66" t="n">
        <v>6</v>
      </c>
      <c r="G1108" s="66" t="n">
        <v>3</v>
      </c>
      <c r="H1108" s="66" t="n">
        <v>2</v>
      </c>
      <c r="I1108" s="66" t="n">
        <v>1</v>
      </c>
      <c r="J1108" s="66" t="n">
        <v>0</v>
      </c>
      <c r="K1108" s="66" t="n">
        <v>1</v>
      </c>
      <c r="L1108" s="66" t="n">
        <v>0</v>
      </c>
      <c r="M1108" s="66" t="n">
        <v>0</v>
      </c>
      <c r="N1108" s="66" t="n">
        <v>0</v>
      </c>
      <c r="O1108" s="66" t="n">
        <v>158.4</v>
      </c>
      <c r="P1108" s="66" t="n">
        <v>1.9</v>
      </c>
      <c r="Q1108" s="66" t="n">
        <v>13.7863657070001</v>
      </c>
      <c r="R1108" s="66" t="n">
        <v>51.0284982480001</v>
      </c>
      <c r="S1108" s="66">
        <f>IF(AND(E1108&gt;=2,E1108&lt;=6,OR(F1108=6,F1108=7,F1108=8),O1108&lt;=500),1,0)</f>
        <v/>
      </c>
      <c r="T1108" s="178">
        <f>IF(G1108=1,Sources!$F$24,IF(G1108=2,Sources!$F$25,IF(G1108=3,Sources!$F$26,0)))</f>
        <v/>
      </c>
      <c r="U1108" s="178">
        <f>T1108</f>
        <v/>
      </c>
      <c r="V1108" s="66" t="inlineStr">
        <is>
          <t>S01 / S04 / S05</t>
        </is>
      </c>
    </row>
    <row r="1109" ht="15" customHeight="1" s="94">
      <c r="A1109" s="66" t="inlineStr">
        <is>
          <t>U08123</t>
        </is>
      </c>
      <c r="B1109" s="66" t="inlineStr">
        <is>
          <t>O0969</t>
        </is>
      </c>
      <c r="C1109" s="66" t="n">
        <v>2022</v>
      </c>
      <c r="D1109" s="66" t="n">
        <v>3</v>
      </c>
      <c r="E1109" s="66" t="n">
        <v>6</v>
      </c>
      <c r="F1109" s="66" t="n">
        <v>19</v>
      </c>
      <c r="G1109" s="66" t="n">
        <v>3</v>
      </c>
      <c r="H1109" s="66" t="n">
        <v>3</v>
      </c>
      <c r="I1109" s="66" t="n">
        <v>0</v>
      </c>
      <c r="J1109" s="66" t="n">
        <v>1</v>
      </c>
      <c r="K1109" s="66" t="n">
        <v>1</v>
      </c>
      <c r="L1109" s="66" t="n">
        <v>0</v>
      </c>
      <c r="M1109" s="66" t="n">
        <v>0</v>
      </c>
      <c r="N1109" s="66" t="n">
        <v>0</v>
      </c>
      <c r="O1109" s="66" t="n">
        <v>247.4</v>
      </c>
      <c r="P1109" s="66" t="n">
        <v>4.4</v>
      </c>
      <c r="Q1109" s="66" t="n">
        <v>13.758057384</v>
      </c>
      <c r="R1109" s="66" t="n">
        <v>51.0523043110001</v>
      </c>
      <c r="S1109" s="66">
        <f>IF(AND(E1109&gt;=2,E1109&lt;=6,OR(F1109=6,F1109=7,F1109=8),O1109&lt;=500),1,0)</f>
        <v/>
      </c>
      <c r="T1109" s="178">
        <f>IF(G1109=1,Sources!$F$24,IF(G1109=2,Sources!$F$25,IF(G1109=3,Sources!$F$26,0)))</f>
        <v/>
      </c>
      <c r="U1109" s="178">
        <f>T1109</f>
        <v/>
      </c>
      <c r="V1109" s="66" t="inlineStr">
        <is>
          <t>S01 / S04 / S05</t>
        </is>
      </c>
    </row>
    <row r="1110" ht="15" customHeight="1" s="94">
      <c r="A1110" s="66" t="inlineStr">
        <is>
          <t>U08138</t>
        </is>
      </c>
      <c r="B1110" s="66" t="inlineStr">
        <is>
          <t>O1517</t>
        </is>
      </c>
      <c r="C1110" s="66" t="n">
        <v>2022</v>
      </c>
      <c r="D1110" s="66" t="n">
        <v>2</v>
      </c>
      <c r="E1110" s="66" t="n">
        <v>3</v>
      </c>
      <c r="F1110" s="66" t="n">
        <v>8</v>
      </c>
      <c r="G1110" s="66" t="n">
        <v>3</v>
      </c>
      <c r="H1110" s="66" t="n">
        <v>2</v>
      </c>
      <c r="I1110" s="66" t="n">
        <v>0</v>
      </c>
      <c r="J1110" s="66" t="n">
        <v>1</v>
      </c>
      <c r="K1110" s="66" t="n">
        <v>1</v>
      </c>
      <c r="L1110" s="66" t="n">
        <v>0</v>
      </c>
      <c r="M1110" s="66" t="n">
        <v>0</v>
      </c>
      <c r="N1110" s="66" t="n">
        <v>0</v>
      </c>
      <c r="O1110" s="66" t="n">
        <v>126.3</v>
      </c>
      <c r="P1110" s="66" t="n">
        <v>0</v>
      </c>
      <c r="Q1110" s="66" t="n">
        <v>12.360449675</v>
      </c>
      <c r="R1110" s="66" t="n">
        <v>51.3379860000001</v>
      </c>
      <c r="S1110" s="66">
        <f>IF(AND(E1110&gt;=2,E1110&lt;=6,OR(F1110=6,F1110=7,F1110=8),O1110&lt;=500),1,0)</f>
        <v/>
      </c>
      <c r="T1110" s="178">
        <f>IF(G1110=1,Sources!$F$24,IF(G1110=2,Sources!$F$25,IF(G1110=3,Sources!$F$26,0)))</f>
        <v/>
      </c>
      <c r="U1110" s="178">
        <f>T1110</f>
        <v/>
      </c>
      <c r="V1110" s="66" t="inlineStr">
        <is>
          <t>S01 / S04 / S05</t>
        </is>
      </c>
    </row>
    <row r="1111" ht="15" customHeight="1" s="94">
      <c r="A1111" s="66" t="inlineStr">
        <is>
          <t>U08149</t>
        </is>
      </c>
      <c r="B1111" s="66" t="inlineStr">
        <is>
          <t>O1545</t>
        </is>
      </c>
      <c r="C1111" s="66" t="n">
        <v>2022</v>
      </c>
      <c r="D1111" s="66" t="n">
        <v>2</v>
      </c>
      <c r="E1111" s="66" t="n">
        <v>3</v>
      </c>
      <c r="F1111" s="66" t="n">
        <v>13</v>
      </c>
      <c r="G1111" s="66" t="n">
        <v>3</v>
      </c>
      <c r="H1111" s="66" t="n">
        <v>3</v>
      </c>
      <c r="I1111" s="66" t="n">
        <v>0</v>
      </c>
      <c r="J1111" s="66" t="n">
        <v>1</v>
      </c>
      <c r="K1111" s="66" t="n">
        <v>1</v>
      </c>
      <c r="L1111" s="66" t="n">
        <v>0</v>
      </c>
      <c r="M1111" s="66" t="n">
        <v>0</v>
      </c>
      <c r="N1111" s="66" t="n">
        <v>0</v>
      </c>
      <c r="O1111" s="66" t="n">
        <v>115.3</v>
      </c>
      <c r="P1111" s="66" t="n">
        <v>5.4</v>
      </c>
      <c r="Q1111" s="66" t="n">
        <v>12.3983372710001</v>
      </c>
      <c r="R1111" s="66" t="n">
        <v>51.339218025</v>
      </c>
      <c r="S1111" s="66">
        <f>IF(AND(E1111&gt;=2,E1111&lt;=6,OR(F1111=6,F1111=7,F1111=8),O1111&lt;=500),1,0)</f>
        <v/>
      </c>
      <c r="T1111" s="178">
        <f>IF(G1111=1,Sources!$F$24,IF(G1111=2,Sources!$F$25,IF(G1111=3,Sources!$F$26,0)))</f>
        <v/>
      </c>
      <c r="U1111" s="178">
        <f>T1111</f>
        <v/>
      </c>
      <c r="V1111" s="66" t="inlineStr">
        <is>
          <t>S01 / S04 / S05</t>
        </is>
      </c>
    </row>
    <row r="1112" ht="15" customHeight="1" s="94">
      <c r="A1112" s="66" t="inlineStr">
        <is>
          <t>U08153</t>
        </is>
      </c>
      <c r="B1112" s="66" t="inlineStr">
        <is>
          <t>O0529</t>
        </is>
      </c>
      <c r="C1112" s="66" t="n">
        <v>2022</v>
      </c>
      <c r="D1112" s="66" t="n">
        <v>3</v>
      </c>
      <c r="E1112" s="66" t="n">
        <v>5</v>
      </c>
      <c r="F1112" s="66" t="n">
        <v>13</v>
      </c>
      <c r="G1112" s="66" t="n">
        <v>3</v>
      </c>
      <c r="H1112" s="66" t="n">
        <v>1</v>
      </c>
      <c r="I1112" s="66" t="n">
        <v>0</v>
      </c>
      <c r="J1112" s="66" t="n">
        <v>1</v>
      </c>
      <c r="K1112" s="66" t="n">
        <v>0</v>
      </c>
      <c r="L1112" s="66" t="n">
        <v>0</v>
      </c>
      <c r="M1112" s="66" t="n">
        <v>0</v>
      </c>
      <c r="N1112" s="66" t="n">
        <v>0</v>
      </c>
      <c r="O1112" s="66" t="n">
        <v>125.1</v>
      </c>
      <c r="P1112" s="66" t="n">
        <v>8.199999999999999</v>
      </c>
      <c r="Q1112" s="66" t="n">
        <v>13.8374504780001</v>
      </c>
      <c r="R1112" s="66" t="n">
        <v>51.0248843950001</v>
      </c>
      <c r="S1112" s="66">
        <f>IF(AND(E1112&gt;=2,E1112&lt;=6,OR(F1112=6,F1112=7,F1112=8),O1112&lt;=500),1,0)</f>
        <v/>
      </c>
      <c r="T1112" s="178">
        <f>IF(G1112=1,Sources!$F$24,IF(G1112=2,Sources!$F$25,IF(G1112=3,Sources!$F$26,0)))</f>
        <v/>
      </c>
      <c r="U1112" s="178">
        <f>T1112</f>
        <v/>
      </c>
      <c r="V1112" s="66" t="inlineStr">
        <is>
          <t>S01 / S04 / S05</t>
        </is>
      </c>
    </row>
    <row r="1113" ht="15" customHeight="1" s="94">
      <c r="A1113" s="66" t="inlineStr">
        <is>
          <t>U08154</t>
        </is>
      </c>
      <c r="B1113" s="66" t="inlineStr">
        <is>
          <t>O1142</t>
        </is>
      </c>
      <c r="C1113" s="66" t="n">
        <v>2022</v>
      </c>
      <c r="D1113" s="66" t="n">
        <v>1</v>
      </c>
      <c r="E1113" s="66" t="n">
        <v>2</v>
      </c>
      <c r="F1113" s="66" t="n">
        <v>13</v>
      </c>
      <c r="G1113" s="66" t="n">
        <v>3</v>
      </c>
      <c r="H1113" s="66" t="n">
        <v>1</v>
      </c>
      <c r="I1113" s="66" t="n">
        <v>0</v>
      </c>
      <c r="J1113" s="66" t="n">
        <v>1</v>
      </c>
      <c r="K1113" s="66" t="n">
        <v>0</v>
      </c>
      <c r="L1113" s="66" t="n">
        <v>0</v>
      </c>
      <c r="M1113" s="66" t="n">
        <v>0</v>
      </c>
      <c r="N1113" s="66" t="n">
        <v>0</v>
      </c>
      <c r="O1113" s="66" t="n">
        <v>362.6</v>
      </c>
      <c r="P1113" s="66" t="n">
        <v>0</v>
      </c>
      <c r="Q1113" s="66" t="n">
        <v>14.9812103580001</v>
      </c>
      <c r="R1113" s="66" t="n">
        <v>51.145618692</v>
      </c>
      <c r="S1113" s="66">
        <f>IF(AND(E1113&gt;=2,E1113&lt;=6,OR(F1113=6,F1113=7,F1113=8),O1113&lt;=500),1,0)</f>
        <v/>
      </c>
      <c r="T1113" s="178">
        <f>IF(G1113=1,Sources!$F$24,IF(G1113=2,Sources!$F$25,IF(G1113=3,Sources!$F$26,0)))</f>
        <v/>
      </c>
      <c r="U1113" s="178">
        <f>T1113</f>
        <v/>
      </c>
      <c r="V1113" s="66" t="inlineStr">
        <is>
          <t>S01 / S04 / S05</t>
        </is>
      </c>
    </row>
    <row r="1114" ht="15" customHeight="1" s="94">
      <c r="A1114" s="66" t="inlineStr">
        <is>
          <t>U08162</t>
        </is>
      </c>
      <c r="B1114" s="66" t="inlineStr">
        <is>
          <t>O1512</t>
        </is>
      </c>
      <c r="C1114" s="66" t="n">
        <v>2022</v>
      </c>
      <c r="D1114" s="66" t="n">
        <v>2</v>
      </c>
      <c r="E1114" s="66" t="n">
        <v>6</v>
      </c>
      <c r="F1114" s="66" t="n">
        <v>7</v>
      </c>
      <c r="G1114" s="66" t="n">
        <v>3</v>
      </c>
      <c r="H1114" s="66" t="n">
        <v>6</v>
      </c>
      <c r="I1114" s="66" t="n">
        <v>0</v>
      </c>
      <c r="J1114" s="66" t="n">
        <v>0</v>
      </c>
      <c r="K1114" s="66" t="n">
        <v>1</v>
      </c>
      <c r="L1114" s="66" t="n">
        <v>0</v>
      </c>
      <c r="M1114" s="66" t="n">
        <v>0</v>
      </c>
      <c r="N1114" s="66" t="n">
        <v>0</v>
      </c>
      <c r="O1114" s="66" t="n">
        <v>333.7</v>
      </c>
      <c r="P1114" s="66" t="n">
        <v>12.7</v>
      </c>
      <c r="Q1114" s="66" t="n">
        <v>12.413370092</v>
      </c>
      <c r="R1114" s="66" t="n">
        <v>51.3595117620001</v>
      </c>
      <c r="S1114" s="66">
        <f>IF(AND(E1114&gt;=2,E1114&lt;=6,OR(F1114=6,F1114=7,F1114=8),O1114&lt;=500),1,0)</f>
        <v/>
      </c>
      <c r="T1114" s="178">
        <f>IF(G1114=1,Sources!$F$24,IF(G1114=2,Sources!$F$25,IF(G1114=3,Sources!$F$26,0)))</f>
        <v/>
      </c>
      <c r="U1114" s="178">
        <f>T1114</f>
        <v/>
      </c>
      <c r="V1114" s="66" t="inlineStr">
        <is>
          <t>S01 / S04 / S05</t>
        </is>
      </c>
    </row>
    <row r="1115" ht="15" customHeight="1" s="94">
      <c r="A1115" s="66" t="inlineStr">
        <is>
          <t>U08165</t>
        </is>
      </c>
      <c r="B1115" s="66" t="inlineStr">
        <is>
          <t>O0176</t>
        </is>
      </c>
      <c r="C1115" s="66" t="n">
        <v>2022</v>
      </c>
      <c r="D1115" s="66" t="n">
        <v>3</v>
      </c>
      <c r="E1115" s="66" t="n">
        <v>4</v>
      </c>
      <c r="F1115" s="66" t="n">
        <v>10</v>
      </c>
      <c r="G1115" s="66" t="n">
        <v>3</v>
      </c>
      <c r="H1115" s="66" t="n">
        <v>6</v>
      </c>
      <c r="I1115" s="66" t="n">
        <v>0</v>
      </c>
      <c r="J1115" s="66" t="n">
        <v>0</v>
      </c>
      <c r="K1115" s="66" t="n">
        <v>1</v>
      </c>
      <c r="L1115" s="66" t="n">
        <v>0</v>
      </c>
      <c r="M1115" s="66" t="n">
        <v>0</v>
      </c>
      <c r="N1115" s="66" t="n">
        <v>0</v>
      </c>
      <c r="O1115" s="66" t="n">
        <v>98.40000000000001</v>
      </c>
      <c r="P1115" s="66" t="n">
        <v>12.5</v>
      </c>
      <c r="Q1115" s="66" t="n">
        <v>12.9191849050001</v>
      </c>
      <c r="R1115" s="66" t="n">
        <v>50.835722622</v>
      </c>
      <c r="S1115" s="66">
        <f>IF(AND(E1115&gt;=2,E1115&lt;=6,OR(F1115=6,F1115=7,F1115=8),O1115&lt;=500),1,0)</f>
        <v/>
      </c>
      <c r="T1115" s="178">
        <f>IF(G1115=1,Sources!$F$24,IF(G1115=2,Sources!$F$25,IF(G1115=3,Sources!$F$26,0)))</f>
        <v/>
      </c>
      <c r="U1115" s="178">
        <f>T1115</f>
        <v/>
      </c>
      <c r="V1115" s="66" t="inlineStr">
        <is>
          <t>S01 / S04 / S05</t>
        </is>
      </c>
    </row>
    <row r="1116" ht="15" customHeight="1" s="94">
      <c r="A1116" s="66" t="inlineStr">
        <is>
          <t>U08172</t>
        </is>
      </c>
      <c r="B1116" s="66" t="inlineStr">
        <is>
          <t>O1517</t>
        </is>
      </c>
      <c r="C1116" s="66" t="n">
        <v>2022</v>
      </c>
      <c r="D1116" s="66" t="n">
        <v>2</v>
      </c>
      <c r="E1116" s="66" t="n">
        <v>2</v>
      </c>
      <c r="F1116" s="66" t="n">
        <v>18</v>
      </c>
      <c r="G1116" s="66" t="n">
        <v>3</v>
      </c>
      <c r="H1116" s="66" t="n">
        <v>2</v>
      </c>
      <c r="I1116" s="66" t="n">
        <v>0</v>
      </c>
      <c r="J1116" s="66" t="n">
        <v>1</v>
      </c>
      <c r="K1116" s="66" t="n">
        <v>1</v>
      </c>
      <c r="L1116" s="66" t="n">
        <v>0</v>
      </c>
      <c r="M1116" s="66" t="n">
        <v>0</v>
      </c>
      <c r="N1116" s="66" t="n">
        <v>0</v>
      </c>
      <c r="O1116" s="66" t="n">
        <v>126.3</v>
      </c>
      <c r="P1116" s="66" t="n">
        <v>0.2</v>
      </c>
      <c r="Q1116" s="66" t="n">
        <v>12.360451664</v>
      </c>
      <c r="R1116" s="66" t="n">
        <v>51.337987071</v>
      </c>
      <c r="S1116" s="66">
        <f>IF(AND(E1116&gt;=2,E1116&lt;=6,OR(F1116=6,F1116=7,F1116=8),O1116&lt;=500),1,0)</f>
        <v/>
      </c>
      <c r="T1116" s="178">
        <f>IF(G1116=1,Sources!$F$24,IF(G1116=2,Sources!$F$25,IF(G1116=3,Sources!$F$26,0)))</f>
        <v/>
      </c>
      <c r="U1116" s="178">
        <f>T1116</f>
        <v/>
      </c>
      <c r="V1116" s="66" t="inlineStr">
        <is>
          <t>S01 / S04 / S05</t>
        </is>
      </c>
    </row>
    <row r="1117" ht="15" customHeight="1" s="94">
      <c r="A1117" s="66" t="inlineStr">
        <is>
          <t>U08178</t>
        </is>
      </c>
      <c r="B1117" s="66" t="inlineStr">
        <is>
          <t>O0398</t>
        </is>
      </c>
      <c r="C1117" s="66" t="n">
        <v>2022</v>
      </c>
      <c r="D1117" s="66" t="n">
        <v>2</v>
      </c>
      <c r="E1117" s="66" t="n">
        <v>5</v>
      </c>
      <c r="F1117" s="66" t="n">
        <v>17</v>
      </c>
      <c r="G1117" s="66" t="n">
        <v>3</v>
      </c>
      <c r="H1117" s="66" t="n">
        <v>3</v>
      </c>
      <c r="I1117" s="66" t="n">
        <v>0</v>
      </c>
      <c r="J1117" s="66" t="n">
        <v>1</v>
      </c>
      <c r="K1117" s="66" t="n">
        <v>1</v>
      </c>
      <c r="L1117" s="66" t="n">
        <v>0</v>
      </c>
      <c r="M1117" s="66" t="n">
        <v>0</v>
      </c>
      <c r="N1117" s="66" t="n">
        <v>0</v>
      </c>
      <c r="O1117" s="66" t="n">
        <v>359.4</v>
      </c>
      <c r="P1117" s="66" t="n">
        <v>1.6</v>
      </c>
      <c r="Q1117" s="66" t="n">
        <v>13.7249228200001</v>
      </c>
      <c r="R1117" s="66" t="n">
        <v>51.043956516</v>
      </c>
      <c r="S1117" s="66">
        <f>IF(AND(E1117&gt;=2,E1117&lt;=6,OR(F1117=6,F1117=7,F1117=8),O1117&lt;=500),1,0)</f>
        <v/>
      </c>
      <c r="T1117" s="178">
        <f>IF(G1117=1,Sources!$F$24,IF(G1117=2,Sources!$F$25,IF(G1117=3,Sources!$F$26,0)))</f>
        <v/>
      </c>
      <c r="U1117" s="178">
        <f>T1117</f>
        <v/>
      </c>
      <c r="V1117" s="66" t="inlineStr">
        <is>
          <t>S01 / S04 / S05</t>
        </is>
      </c>
    </row>
    <row r="1118" ht="15" customHeight="1" s="94">
      <c r="A1118" s="66" t="inlineStr">
        <is>
          <t>U08179</t>
        </is>
      </c>
      <c r="B1118" s="66" t="inlineStr">
        <is>
          <t>O2219</t>
        </is>
      </c>
      <c r="C1118" s="66" t="n">
        <v>2022</v>
      </c>
      <c r="D1118" s="66" t="n">
        <v>4</v>
      </c>
      <c r="E1118" s="66" t="n">
        <v>5</v>
      </c>
      <c r="F1118" s="66" t="n">
        <v>11</v>
      </c>
      <c r="G1118" s="66" t="n">
        <v>3</v>
      </c>
      <c r="H1118" s="66" t="n">
        <v>3</v>
      </c>
      <c r="I1118" s="66" t="n">
        <v>0</v>
      </c>
      <c r="J1118" s="66" t="n">
        <v>1</v>
      </c>
      <c r="K1118" s="66" t="n">
        <v>1</v>
      </c>
      <c r="L1118" s="66" t="n">
        <v>0</v>
      </c>
      <c r="M1118" s="66" t="n">
        <v>0</v>
      </c>
      <c r="N1118" s="66" t="n">
        <v>0</v>
      </c>
      <c r="O1118" s="66" t="n">
        <v>217.5</v>
      </c>
      <c r="P1118" s="66" t="n">
        <v>12.5</v>
      </c>
      <c r="Q1118" s="66" t="n">
        <v>12.740299389</v>
      </c>
      <c r="R1118" s="66" t="n">
        <v>51.3686616940001</v>
      </c>
      <c r="S1118" s="66">
        <f>IF(AND(E1118&gt;=2,E1118&lt;=6,OR(F1118=6,F1118=7,F1118=8),O1118&lt;=500),1,0)</f>
        <v/>
      </c>
      <c r="T1118" s="178">
        <f>IF(G1118=1,Sources!$F$24,IF(G1118=2,Sources!$F$25,IF(G1118=3,Sources!$F$26,0)))</f>
        <v/>
      </c>
      <c r="U1118" s="178">
        <f>T1118</f>
        <v/>
      </c>
      <c r="V1118" s="66" t="inlineStr">
        <is>
          <t>S01 / S04 / S05</t>
        </is>
      </c>
    </row>
    <row r="1119" ht="15" customHeight="1" s="94">
      <c r="A1119" s="66" t="inlineStr">
        <is>
          <t>U08183</t>
        </is>
      </c>
      <c r="B1119" s="66" t="inlineStr">
        <is>
          <t>O0966</t>
        </is>
      </c>
      <c r="C1119" s="66" t="n">
        <v>2022</v>
      </c>
      <c r="D1119" s="66" t="n">
        <v>5</v>
      </c>
      <c r="E1119" s="66" t="n">
        <v>4</v>
      </c>
      <c r="F1119" s="66" t="n">
        <v>14</v>
      </c>
      <c r="G1119" s="66" t="n">
        <v>3</v>
      </c>
      <c r="H1119" s="66" t="n">
        <v>1</v>
      </c>
      <c r="I1119" s="66" t="n">
        <v>0</v>
      </c>
      <c r="J1119" s="66" t="n">
        <v>1</v>
      </c>
      <c r="K1119" s="66" t="n">
        <v>0</v>
      </c>
      <c r="L1119" s="66" t="n">
        <v>0</v>
      </c>
      <c r="M1119" s="66" t="n">
        <v>0</v>
      </c>
      <c r="N1119" s="66" t="n">
        <v>0</v>
      </c>
      <c r="O1119" s="66" t="n">
        <v>64.3</v>
      </c>
      <c r="P1119" s="66" t="n">
        <v>5.6</v>
      </c>
      <c r="Q1119" s="66" t="n">
        <v>13.757227974</v>
      </c>
      <c r="R1119" s="66" t="n">
        <v>51.0497354940001</v>
      </c>
      <c r="S1119" s="66">
        <f>IF(AND(E1119&gt;=2,E1119&lt;=6,OR(F1119=6,F1119=7,F1119=8),O1119&lt;=500),1,0)</f>
        <v/>
      </c>
      <c r="T1119" s="178">
        <f>IF(G1119=1,Sources!$F$24,IF(G1119=2,Sources!$F$25,IF(G1119=3,Sources!$F$26,0)))</f>
        <v/>
      </c>
      <c r="U1119" s="178">
        <f>T1119</f>
        <v/>
      </c>
      <c r="V1119" s="66" t="inlineStr">
        <is>
          <t>S01 / S04 / S05</t>
        </is>
      </c>
    </row>
    <row r="1120" ht="15" customHeight="1" s="94">
      <c r="A1120" s="66" t="inlineStr">
        <is>
          <t>U08211</t>
        </is>
      </c>
      <c r="B1120" s="66" t="inlineStr">
        <is>
          <t>O0691</t>
        </is>
      </c>
      <c r="C1120" s="66" t="n">
        <v>2022</v>
      </c>
      <c r="D1120" s="66" t="n">
        <v>6</v>
      </c>
      <c r="E1120" s="66" t="n">
        <v>5</v>
      </c>
      <c r="F1120" s="66" t="n">
        <v>14</v>
      </c>
      <c r="G1120" s="66" t="n">
        <v>3</v>
      </c>
      <c r="H1120" s="66" t="n">
        <v>3</v>
      </c>
      <c r="I1120" s="66" t="n">
        <v>0</v>
      </c>
      <c r="J1120" s="66" t="n">
        <v>1</v>
      </c>
      <c r="K1120" s="66" t="n">
        <v>1</v>
      </c>
      <c r="L1120" s="66" t="n">
        <v>0</v>
      </c>
      <c r="M1120" s="66" t="n">
        <v>0</v>
      </c>
      <c r="N1120" s="66" t="n">
        <v>0</v>
      </c>
      <c r="O1120" s="66" t="n">
        <v>152.4</v>
      </c>
      <c r="P1120" s="66" t="n">
        <v>3.6</v>
      </c>
      <c r="Q1120" s="66" t="n">
        <v>13.743580676</v>
      </c>
      <c r="R1120" s="66" t="n">
        <v>51.0356287700001</v>
      </c>
      <c r="S1120" s="66">
        <f>IF(AND(E1120&gt;=2,E1120&lt;=6,OR(F1120=6,F1120=7,F1120=8),O1120&lt;=500),1,0)</f>
        <v/>
      </c>
      <c r="T1120" s="178">
        <f>IF(G1120=1,Sources!$F$24,IF(G1120=2,Sources!$F$25,IF(G1120=3,Sources!$F$26,0)))</f>
        <v/>
      </c>
      <c r="U1120" s="178">
        <f>T1120</f>
        <v/>
      </c>
      <c r="V1120" s="66" t="inlineStr">
        <is>
          <t>S01 / S04 / S05</t>
        </is>
      </c>
    </row>
    <row r="1121" ht="15" customHeight="1" s="94">
      <c r="A1121" s="66" t="inlineStr">
        <is>
          <t>U08218</t>
        </is>
      </c>
      <c r="B1121" s="66" t="inlineStr">
        <is>
          <t>O1787</t>
        </is>
      </c>
      <c r="C1121" s="66" t="n">
        <v>2022</v>
      </c>
      <c r="D1121" s="66" t="n">
        <v>5</v>
      </c>
      <c r="E1121" s="66" t="n">
        <v>2</v>
      </c>
      <c r="F1121" s="66" t="n">
        <v>10</v>
      </c>
      <c r="G1121" s="66" t="n">
        <v>3</v>
      </c>
      <c r="H1121" s="66" t="n">
        <v>3</v>
      </c>
      <c r="I1121" s="66" t="n">
        <v>0</v>
      </c>
      <c r="J1121" s="66" t="n">
        <v>1</v>
      </c>
      <c r="K1121" s="66" t="n">
        <v>1</v>
      </c>
      <c r="L1121" s="66" t="n">
        <v>0</v>
      </c>
      <c r="M1121" s="66" t="n">
        <v>0</v>
      </c>
      <c r="N1121" s="66" t="n">
        <v>0</v>
      </c>
      <c r="O1121" s="66" t="n">
        <v>293.5</v>
      </c>
      <c r="P1121" s="66" t="n">
        <v>1</v>
      </c>
      <c r="Q1121" s="66" t="n">
        <v>12.3994266170001</v>
      </c>
      <c r="R1121" s="66" t="n">
        <v>51.3764048570001</v>
      </c>
      <c r="S1121" s="66">
        <f>IF(AND(E1121&gt;=2,E1121&lt;=6,OR(F1121=6,F1121=7,F1121=8),O1121&lt;=500),1,0)</f>
        <v/>
      </c>
      <c r="T1121" s="178">
        <f>IF(G1121=1,Sources!$F$24,IF(G1121=2,Sources!$F$25,IF(G1121=3,Sources!$F$26,0)))</f>
        <v/>
      </c>
      <c r="U1121" s="178">
        <f>T1121</f>
        <v/>
      </c>
      <c r="V1121" s="66" t="inlineStr">
        <is>
          <t>S01 / S04 / S05</t>
        </is>
      </c>
    </row>
    <row r="1122" ht="15" customHeight="1" s="94">
      <c r="A1122" s="66" t="inlineStr">
        <is>
          <t>U08222</t>
        </is>
      </c>
      <c r="B1122" s="66" t="inlineStr">
        <is>
          <t>O1733</t>
        </is>
      </c>
      <c r="C1122" s="66" t="n">
        <v>2022</v>
      </c>
      <c r="D1122" s="66" t="n">
        <v>4</v>
      </c>
      <c r="E1122" s="66" t="n">
        <v>3</v>
      </c>
      <c r="F1122" s="66" t="n">
        <v>7</v>
      </c>
      <c r="G1122" s="66" t="n">
        <v>3</v>
      </c>
      <c r="H1122" s="66" t="n">
        <v>2</v>
      </c>
      <c r="I1122" s="66" t="n">
        <v>0</v>
      </c>
      <c r="J1122" s="66" t="n">
        <v>1</v>
      </c>
      <c r="K1122" s="66" t="n">
        <v>1</v>
      </c>
      <c r="L1122" s="66" t="n">
        <v>0</v>
      </c>
      <c r="M1122" s="66" t="n">
        <v>0</v>
      </c>
      <c r="N1122" s="66" t="n">
        <v>0</v>
      </c>
      <c r="O1122" s="66" t="n">
        <v>258.5</v>
      </c>
      <c r="P1122" s="66" t="n">
        <v>5.5</v>
      </c>
      <c r="Q1122" s="66" t="n">
        <v>12.378444458</v>
      </c>
      <c r="R1122" s="66" t="n">
        <v>51.3358410870001</v>
      </c>
      <c r="S1122" s="66">
        <f>IF(AND(E1122&gt;=2,E1122&lt;=6,OR(F1122=6,F1122=7,F1122=8),O1122&lt;=500),1,0)</f>
        <v/>
      </c>
      <c r="T1122" s="178">
        <f>IF(G1122=1,Sources!$F$24,IF(G1122=2,Sources!$F$25,IF(G1122=3,Sources!$F$26,0)))</f>
        <v/>
      </c>
      <c r="U1122" s="178">
        <f>T1122</f>
        <v/>
      </c>
      <c r="V1122" s="66" t="inlineStr">
        <is>
          <t>S01 / S04 / S05</t>
        </is>
      </c>
    </row>
    <row r="1123" ht="15" customHeight="1" s="94">
      <c r="A1123" s="66" t="inlineStr">
        <is>
          <t>U08224</t>
        </is>
      </c>
      <c r="B1123" s="66" t="inlineStr">
        <is>
          <t>O0633</t>
        </is>
      </c>
      <c r="C1123" s="66" t="n">
        <v>2022</v>
      </c>
      <c r="D1123" s="66" t="n">
        <v>6</v>
      </c>
      <c r="E1123" s="66" t="n">
        <v>3</v>
      </c>
      <c r="F1123" s="66" t="n">
        <v>13</v>
      </c>
      <c r="G1123" s="66" t="n">
        <v>3</v>
      </c>
      <c r="H1123" s="66" t="n">
        <v>3</v>
      </c>
      <c r="I1123" s="66" t="n">
        <v>0</v>
      </c>
      <c r="J1123" s="66" t="n">
        <v>1</v>
      </c>
      <c r="K1123" s="66" t="n">
        <v>1</v>
      </c>
      <c r="L1123" s="66" t="n">
        <v>0</v>
      </c>
      <c r="M1123" s="66" t="n">
        <v>0</v>
      </c>
      <c r="N1123" s="66" t="n">
        <v>0</v>
      </c>
      <c r="O1123" s="66" t="n">
        <v>76.90000000000001</v>
      </c>
      <c r="P1123" s="66" t="n">
        <v>10.8</v>
      </c>
      <c r="Q1123" s="66" t="n">
        <v>13.749599625</v>
      </c>
      <c r="R1123" s="66" t="n">
        <v>51.033600017</v>
      </c>
      <c r="S1123" s="66">
        <f>IF(AND(E1123&gt;=2,E1123&lt;=6,OR(F1123=6,F1123=7,F1123=8),O1123&lt;=500),1,0)</f>
        <v/>
      </c>
      <c r="T1123" s="178">
        <f>IF(G1123=1,Sources!$F$24,IF(G1123=2,Sources!$F$25,IF(G1123=3,Sources!$F$26,0)))</f>
        <v/>
      </c>
      <c r="U1123" s="178">
        <f>T1123</f>
        <v/>
      </c>
      <c r="V1123" s="66" t="inlineStr">
        <is>
          <t>S01 / S04 / S05</t>
        </is>
      </c>
    </row>
    <row r="1124" ht="15" customHeight="1" s="94">
      <c r="A1124" s="66" t="inlineStr">
        <is>
          <t>U08227</t>
        </is>
      </c>
      <c r="B1124" s="66" t="inlineStr">
        <is>
          <t>O1791</t>
        </is>
      </c>
      <c r="C1124" s="66" t="n">
        <v>2022</v>
      </c>
      <c r="D1124" s="66" t="n">
        <v>5</v>
      </c>
      <c r="E1124" s="66" t="n">
        <v>3</v>
      </c>
      <c r="F1124" s="66" t="n">
        <v>12</v>
      </c>
      <c r="G1124" s="66" t="n">
        <v>3</v>
      </c>
      <c r="H1124" s="66" t="n">
        <v>3</v>
      </c>
      <c r="I1124" s="66" t="n">
        <v>0</v>
      </c>
      <c r="J1124" s="66" t="n">
        <v>1</v>
      </c>
      <c r="K1124" s="66" t="n">
        <v>1</v>
      </c>
      <c r="L1124" s="66" t="n">
        <v>0</v>
      </c>
      <c r="M1124" s="66" t="n">
        <v>0</v>
      </c>
      <c r="N1124" s="66" t="n">
        <v>0</v>
      </c>
      <c r="O1124" s="66" t="n">
        <v>66.40000000000001</v>
      </c>
      <c r="P1124" s="66" t="n">
        <v>2.4</v>
      </c>
      <c r="Q1124" s="66" t="n">
        <v>12.408687217</v>
      </c>
      <c r="R1124" s="66" t="n">
        <v>51.3600019190001</v>
      </c>
      <c r="S1124" s="66">
        <f>IF(AND(E1124&gt;=2,E1124&lt;=6,OR(F1124=6,F1124=7,F1124=8),O1124&lt;=500),1,0)</f>
        <v/>
      </c>
      <c r="T1124" s="178">
        <f>IF(G1124=1,Sources!$F$24,IF(G1124=2,Sources!$F$25,IF(G1124=3,Sources!$F$26,0)))</f>
        <v/>
      </c>
      <c r="U1124" s="178">
        <f>T1124</f>
        <v/>
      </c>
      <c r="V1124" s="66" t="inlineStr">
        <is>
          <t>S01 / S04 / S05</t>
        </is>
      </c>
    </row>
    <row r="1125" ht="15" customHeight="1" s="94">
      <c r="A1125" s="66" t="inlineStr">
        <is>
          <t>U08248</t>
        </is>
      </c>
      <c r="B1125" s="66" t="inlineStr">
        <is>
          <t>O0262</t>
        </is>
      </c>
      <c r="C1125" s="66" t="n">
        <v>2022</v>
      </c>
      <c r="D1125" s="66" t="n">
        <v>5</v>
      </c>
      <c r="E1125" s="66" t="n">
        <v>4</v>
      </c>
      <c r="F1125" s="66" t="n">
        <v>13</v>
      </c>
      <c r="G1125" s="66" t="n">
        <v>3</v>
      </c>
      <c r="H1125" s="66" t="n">
        <v>2</v>
      </c>
      <c r="I1125" s="66" t="n">
        <v>1</v>
      </c>
      <c r="J1125" s="66" t="n">
        <v>0</v>
      </c>
      <c r="K1125" s="66" t="n">
        <v>1</v>
      </c>
      <c r="L1125" s="66" t="n">
        <v>0</v>
      </c>
      <c r="M1125" s="66" t="n">
        <v>0</v>
      </c>
      <c r="N1125" s="66" t="n">
        <v>0</v>
      </c>
      <c r="O1125" s="66" t="n">
        <v>202.5</v>
      </c>
      <c r="P1125" s="66" t="n">
        <v>3.3</v>
      </c>
      <c r="Q1125" s="66" t="n">
        <v>12.9220222500001</v>
      </c>
      <c r="R1125" s="66" t="n">
        <v>50.8412944080001</v>
      </c>
      <c r="S1125" s="66">
        <f>IF(AND(E1125&gt;=2,E1125&lt;=6,OR(F1125=6,F1125=7,F1125=8),O1125&lt;=500),1,0)</f>
        <v/>
      </c>
      <c r="T1125" s="178">
        <f>IF(G1125=1,Sources!$F$24,IF(G1125=2,Sources!$F$25,IF(G1125=3,Sources!$F$26,0)))</f>
        <v/>
      </c>
      <c r="U1125" s="178">
        <f>T1125</f>
        <v/>
      </c>
      <c r="V1125" s="66" t="inlineStr">
        <is>
          <t>S01 / S04 / S05</t>
        </is>
      </c>
    </row>
    <row r="1126" ht="15" customHeight="1" s="94">
      <c r="A1126" s="66" t="inlineStr">
        <is>
          <t>U08252</t>
        </is>
      </c>
      <c r="B1126" s="66" t="inlineStr">
        <is>
          <t>O0824</t>
        </is>
      </c>
      <c r="C1126" s="66" t="n">
        <v>2022</v>
      </c>
      <c r="D1126" s="66" t="n">
        <v>4</v>
      </c>
      <c r="E1126" s="66" t="n">
        <v>6</v>
      </c>
      <c r="F1126" s="66" t="n">
        <v>11</v>
      </c>
      <c r="G1126" s="66" t="n">
        <v>3</v>
      </c>
      <c r="H1126" s="66" t="n">
        <v>3</v>
      </c>
      <c r="I1126" s="66" t="n">
        <v>0</v>
      </c>
      <c r="J1126" s="66" t="n">
        <v>1</v>
      </c>
      <c r="K1126" s="66" t="n">
        <v>1</v>
      </c>
      <c r="L1126" s="66" t="n">
        <v>0</v>
      </c>
      <c r="M1126" s="66" t="n">
        <v>0</v>
      </c>
      <c r="N1126" s="66" t="n">
        <v>0</v>
      </c>
      <c r="O1126" s="66" t="n">
        <v>253.3</v>
      </c>
      <c r="P1126" s="66" t="n">
        <v>18.3</v>
      </c>
      <c r="Q1126" s="66" t="n">
        <v>13.8091828570001</v>
      </c>
      <c r="R1126" s="66" t="n">
        <v>51.0474065870001</v>
      </c>
      <c r="S1126" s="66">
        <f>IF(AND(E1126&gt;=2,E1126&lt;=6,OR(F1126=6,F1126=7,F1126=8),O1126&lt;=500),1,0)</f>
        <v/>
      </c>
      <c r="T1126" s="178">
        <f>IF(G1126=1,Sources!$F$24,IF(G1126=2,Sources!$F$25,IF(G1126=3,Sources!$F$26,0)))</f>
        <v/>
      </c>
      <c r="U1126" s="178">
        <f>T1126</f>
        <v/>
      </c>
      <c r="V1126" s="66" t="inlineStr">
        <is>
          <t>S01 / S04 / S05</t>
        </is>
      </c>
    </row>
    <row r="1127" ht="15" customHeight="1" s="94">
      <c r="A1127" s="66" t="inlineStr">
        <is>
          <t>U08253</t>
        </is>
      </c>
      <c r="B1127" s="66" t="inlineStr">
        <is>
          <t>O1142</t>
        </is>
      </c>
      <c r="C1127" s="66" t="n">
        <v>2022</v>
      </c>
      <c r="D1127" s="66" t="n">
        <v>5</v>
      </c>
      <c r="E1127" s="66" t="n">
        <v>5</v>
      </c>
      <c r="F1127" s="66" t="n">
        <v>16</v>
      </c>
      <c r="G1127" s="66" t="n">
        <v>3</v>
      </c>
      <c r="H1127" s="66" t="n">
        <v>3</v>
      </c>
      <c r="I1127" s="66" t="n">
        <v>0</v>
      </c>
      <c r="J1127" s="66" t="n">
        <v>1</v>
      </c>
      <c r="K1127" s="66" t="n">
        <v>1</v>
      </c>
      <c r="L1127" s="66" t="n">
        <v>0</v>
      </c>
      <c r="M1127" s="66" t="n">
        <v>0</v>
      </c>
      <c r="N1127" s="66" t="n">
        <v>0</v>
      </c>
      <c r="O1127" s="66" t="n">
        <v>362.9</v>
      </c>
      <c r="P1127" s="66" t="n">
        <v>1</v>
      </c>
      <c r="Q1127" s="66" t="n">
        <v>14.981196176</v>
      </c>
      <c r="R1127" s="66" t="n">
        <v>51.1456156190001</v>
      </c>
      <c r="S1127" s="66">
        <f>IF(AND(E1127&gt;=2,E1127&lt;=6,OR(F1127=6,F1127=7,F1127=8),O1127&lt;=500),1,0)</f>
        <v/>
      </c>
      <c r="T1127" s="178">
        <f>IF(G1127=1,Sources!$F$24,IF(G1127=2,Sources!$F$25,IF(G1127=3,Sources!$F$26,0)))</f>
        <v/>
      </c>
      <c r="U1127" s="178">
        <f>T1127</f>
        <v/>
      </c>
      <c r="V1127" s="66" t="inlineStr">
        <is>
          <t>S01 / S04 / S05</t>
        </is>
      </c>
    </row>
    <row r="1128" ht="15" customHeight="1" s="94">
      <c r="A1128" s="66" t="inlineStr">
        <is>
          <t>U08284</t>
        </is>
      </c>
      <c r="B1128" s="66" t="inlineStr">
        <is>
          <t>O0176</t>
        </is>
      </c>
      <c r="C1128" s="66" t="n">
        <v>2022</v>
      </c>
      <c r="D1128" s="66" t="n">
        <v>4</v>
      </c>
      <c r="E1128" s="66" t="n">
        <v>3</v>
      </c>
      <c r="F1128" s="66" t="n">
        <v>6</v>
      </c>
      <c r="G1128" s="66" t="n">
        <v>3</v>
      </c>
      <c r="H1128" s="66" t="n">
        <v>4</v>
      </c>
      <c r="I1128" s="66" t="n">
        <v>1</v>
      </c>
      <c r="J1128" s="66" t="n">
        <v>0</v>
      </c>
      <c r="K1128" s="66" t="n">
        <v>1</v>
      </c>
      <c r="L1128" s="66" t="n">
        <v>0</v>
      </c>
      <c r="M1128" s="66" t="n">
        <v>0</v>
      </c>
      <c r="N1128" s="66" t="n">
        <v>0</v>
      </c>
      <c r="O1128" s="66" t="n">
        <v>91.90000000000001</v>
      </c>
      <c r="P1128" s="66" t="n">
        <v>0.3</v>
      </c>
      <c r="Q1128" s="66" t="n">
        <v>12.9191538110001</v>
      </c>
      <c r="R1128" s="66" t="n">
        <v>50.835831839</v>
      </c>
      <c r="S1128" s="66">
        <f>IF(AND(E1128&gt;=2,E1128&lt;=6,OR(F1128=6,F1128=7,F1128=8),O1128&lt;=500),1,0)</f>
        <v/>
      </c>
      <c r="T1128" s="178">
        <f>IF(G1128=1,Sources!$F$24,IF(G1128=2,Sources!$F$25,IF(G1128=3,Sources!$F$26,0)))</f>
        <v/>
      </c>
      <c r="U1128" s="178">
        <f>T1128</f>
        <v/>
      </c>
      <c r="V1128" s="66" t="inlineStr">
        <is>
          <t>S01 / S04 / S05</t>
        </is>
      </c>
    </row>
    <row r="1129" ht="15" customHeight="1" s="94">
      <c r="A1129" s="66" t="inlineStr">
        <is>
          <t>U08286</t>
        </is>
      </c>
      <c r="B1129" s="66" t="inlineStr">
        <is>
          <t>O1142</t>
        </is>
      </c>
      <c r="C1129" s="66" t="n">
        <v>2022</v>
      </c>
      <c r="D1129" s="66" t="n">
        <v>5</v>
      </c>
      <c r="E1129" s="66" t="n">
        <v>4</v>
      </c>
      <c r="F1129" s="66" t="n">
        <v>10</v>
      </c>
      <c r="G1129" s="66" t="n">
        <v>3</v>
      </c>
      <c r="H1129" s="66" t="n">
        <v>1</v>
      </c>
      <c r="I1129" s="66" t="n">
        <v>0</v>
      </c>
      <c r="J1129" s="66" t="n">
        <v>1</v>
      </c>
      <c r="K1129" s="66" t="n">
        <v>0</v>
      </c>
      <c r="L1129" s="66" t="n">
        <v>0</v>
      </c>
      <c r="M1129" s="66" t="n">
        <v>0</v>
      </c>
      <c r="N1129" s="66" t="n">
        <v>0</v>
      </c>
      <c r="O1129" s="66" t="n">
        <v>362.9</v>
      </c>
      <c r="P1129" s="66" t="n">
        <v>1.2</v>
      </c>
      <c r="Q1129" s="66" t="n">
        <v>14.9811938770001</v>
      </c>
      <c r="R1129" s="66" t="n">
        <v>51.145615121</v>
      </c>
      <c r="S1129" s="66">
        <f>IF(AND(E1129&gt;=2,E1129&lt;=6,OR(F1129=6,F1129=7,F1129=8),O1129&lt;=500),1,0)</f>
        <v/>
      </c>
      <c r="T1129" s="178">
        <f>IF(G1129=1,Sources!$F$24,IF(G1129=2,Sources!$F$25,IF(G1129=3,Sources!$F$26,0)))</f>
        <v/>
      </c>
      <c r="U1129" s="178">
        <f>T1129</f>
        <v/>
      </c>
      <c r="V1129" s="66" t="inlineStr">
        <is>
          <t>S01 / S04 / S05</t>
        </is>
      </c>
    </row>
    <row r="1130" ht="15" customHeight="1" s="94">
      <c r="A1130" s="66" t="inlineStr">
        <is>
          <t>U08291</t>
        </is>
      </c>
      <c r="B1130" s="66" t="inlineStr">
        <is>
          <t>O0431</t>
        </is>
      </c>
      <c r="C1130" s="66" t="n">
        <v>2022</v>
      </c>
      <c r="D1130" s="66" t="n">
        <v>5</v>
      </c>
      <c r="E1130" s="66" t="n">
        <v>4</v>
      </c>
      <c r="F1130" s="66" t="n">
        <v>18</v>
      </c>
      <c r="G1130" s="66" t="n">
        <v>3</v>
      </c>
      <c r="H1130" s="66" t="n">
        <v>4</v>
      </c>
      <c r="I1130" s="66" t="n">
        <v>1</v>
      </c>
      <c r="J1130" s="66" t="n">
        <v>0</v>
      </c>
      <c r="K1130" s="66" t="n">
        <v>0</v>
      </c>
      <c r="L1130" s="66" t="n">
        <v>0</v>
      </c>
      <c r="M1130" s="66" t="n">
        <v>0</v>
      </c>
      <c r="N1130" s="66" t="n">
        <v>1</v>
      </c>
      <c r="O1130" s="66" t="n">
        <v>294.7</v>
      </c>
      <c r="P1130" s="66" t="n">
        <v>1.8</v>
      </c>
      <c r="Q1130" s="66" t="n">
        <v>13.800533043</v>
      </c>
      <c r="R1130" s="66" t="n">
        <v>51.0272846280001</v>
      </c>
      <c r="S1130" s="66">
        <f>IF(AND(E1130&gt;=2,E1130&lt;=6,OR(F1130=6,F1130=7,F1130=8),O1130&lt;=500),1,0)</f>
        <v/>
      </c>
      <c r="T1130" s="178">
        <f>IF(G1130=1,Sources!$F$24,IF(G1130=2,Sources!$F$25,IF(G1130=3,Sources!$F$26,0)))</f>
        <v/>
      </c>
      <c r="U1130" s="178">
        <f>T1130</f>
        <v/>
      </c>
      <c r="V1130" s="66" t="inlineStr">
        <is>
          <t>S01 / S04 / S05</t>
        </is>
      </c>
    </row>
    <row r="1131" ht="15" customHeight="1" s="94">
      <c r="A1131" s="66" t="inlineStr">
        <is>
          <t>U08292</t>
        </is>
      </c>
      <c r="B1131" s="66" t="inlineStr">
        <is>
          <t>O1356</t>
        </is>
      </c>
      <c r="C1131" s="66" t="n">
        <v>2022</v>
      </c>
      <c r="D1131" s="66" t="n">
        <v>4</v>
      </c>
      <c r="E1131" s="66" t="n">
        <v>7</v>
      </c>
      <c r="F1131" s="66" t="n">
        <v>17</v>
      </c>
      <c r="G1131" s="66" t="n">
        <v>3</v>
      </c>
      <c r="H1131" s="66" t="n">
        <v>6</v>
      </c>
      <c r="I1131" s="66" t="n">
        <v>0</v>
      </c>
      <c r="J1131" s="66" t="n">
        <v>1</v>
      </c>
      <c r="K1131" s="66" t="n">
        <v>1</v>
      </c>
      <c r="L1131" s="66" t="n">
        <v>0</v>
      </c>
      <c r="M1131" s="66" t="n">
        <v>0</v>
      </c>
      <c r="N1131" s="66" t="n">
        <v>0</v>
      </c>
      <c r="O1131" s="66" t="n">
        <v>417.5</v>
      </c>
      <c r="P1131" s="66" t="n">
        <v>5.5</v>
      </c>
      <c r="Q1131" s="66" t="n">
        <v>12.371349986</v>
      </c>
      <c r="R1131" s="66" t="n">
        <v>51.3396975530001</v>
      </c>
      <c r="S1131" s="66">
        <f>IF(AND(E1131&gt;=2,E1131&lt;=6,OR(F1131=6,F1131=7,F1131=8),O1131&lt;=500),1,0)</f>
        <v/>
      </c>
      <c r="T1131" s="178">
        <f>IF(G1131=1,Sources!$F$24,IF(G1131=2,Sources!$F$25,IF(G1131=3,Sources!$F$26,0)))</f>
        <v/>
      </c>
      <c r="U1131" s="178">
        <f>T1131</f>
        <v/>
      </c>
      <c r="V1131" s="66" t="inlineStr">
        <is>
          <t>S01 / S04 / S05</t>
        </is>
      </c>
    </row>
    <row r="1132" ht="15" customHeight="1" s="94">
      <c r="A1132" s="66" t="inlineStr">
        <is>
          <t>U08301</t>
        </is>
      </c>
      <c r="B1132" s="66" t="inlineStr">
        <is>
          <t>O1540</t>
        </is>
      </c>
      <c r="C1132" s="66" t="n">
        <v>2022</v>
      </c>
      <c r="D1132" s="66" t="n">
        <v>5</v>
      </c>
      <c r="E1132" s="66" t="n">
        <v>3</v>
      </c>
      <c r="F1132" s="66" t="n">
        <v>19</v>
      </c>
      <c r="G1132" s="66" t="n">
        <v>3</v>
      </c>
      <c r="H1132" s="66" t="n">
        <v>3</v>
      </c>
      <c r="I1132" s="66" t="n">
        <v>0</v>
      </c>
      <c r="J1132" s="66" t="n">
        <v>1</v>
      </c>
      <c r="K1132" s="66" t="n">
        <v>1</v>
      </c>
      <c r="L1132" s="66" t="n">
        <v>0</v>
      </c>
      <c r="M1132" s="66" t="n">
        <v>0</v>
      </c>
      <c r="N1132" s="66" t="n">
        <v>0</v>
      </c>
      <c r="O1132" s="66" t="n">
        <v>265.7</v>
      </c>
      <c r="P1132" s="66" t="n">
        <v>3.7</v>
      </c>
      <c r="Q1132" s="66" t="n">
        <v>12.3815257410001</v>
      </c>
      <c r="R1132" s="66" t="n">
        <v>51.3366466000001</v>
      </c>
      <c r="S1132" s="66">
        <f>IF(AND(E1132&gt;=2,E1132&lt;=6,OR(F1132=6,F1132=7,F1132=8),O1132&lt;=500),1,0)</f>
        <v/>
      </c>
      <c r="T1132" s="178">
        <f>IF(G1132=1,Sources!$F$24,IF(G1132=2,Sources!$F$25,IF(G1132=3,Sources!$F$26,0)))</f>
        <v/>
      </c>
      <c r="U1132" s="178">
        <f>T1132</f>
        <v/>
      </c>
      <c r="V1132" s="66" t="inlineStr">
        <is>
          <t>S01 / S04 / S05</t>
        </is>
      </c>
    </row>
    <row r="1133" ht="15" customHeight="1" s="94">
      <c r="A1133" s="66" t="inlineStr">
        <is>
          <t>U08310</t>
        </is>
      </c>
      <c r="B1133" s="66" t="inlineStr">
        <is>
          <t>O0792</t>
        </is>
      </c>
      <c r="C1133" s="66" t="n">
        <v>2022</v>
      </c>
      <c r="D1133" s="66" t="n">
        <v>5</v>
      </c>
      <c r="E1133" s="66" t="n">
        <v>1</v>
      </c>
      <c r="F1133" s="66" t="n">
        <v>11</v>
      </c>
      <c r="G1133" s="66" t="n">
        <v>3</v>
      </c>
      <c r="H1133" s="66" t="n">
        <v>6</v>
      </c>
      <c r="I1133" s="66" t="n">
        <v>0</v>
      </c>
      <c r="J1133" s="66" t="n">
        <v>0</v>
      </c>
      <c r="K1133" s="66" t="n">
        <v>1</v>
      </c>
      <c r="L1133" s="66" t="n">
        <v>0</v>
      </c>
      <c r="M1133" s="66" t="n">
        <v>0</v>
      </c>
      <c r="N1133" s="66" t="n">
        <v>0</v>
      </c>
      <c r="O1133" s="66" t="n">
        <v>148.2</v>
      </c>
      <c r="P1133" s="66" t="n">
        <v>24.5</v>
      </c>
      <c r="Q1133" s="66" t="n">
        <v>13.746806608</v>
      </c>
      <c r="R1133" s="66" t="n">
        <v>51.0383032340001</v>
      </c>
      <c r="S1133" s="66">
        <f>IF(AND(E1133&gt;=2,E1133&lt;=6,OR(F1133=6,F1133=7,F1133=8),O1133&lt;=500),1,0)</f>
        <v/>
      </c>
      <c r="T1133" s="178">
        <f>IF(G1133=1,Sources!$F$24,IF(G1133=2,Sources!$F$25,IF(G1133=3,Sources!$F$26,0)))</f>
        <v/>
      </c>
      <c r="U1133" s="178">
        <f>T1133</f>
        <v/>
      </c>
      <c r="V1133" s="66" t="inlineStr">
        <is>
          <t>S01 / S04 / S05</t>
        </is>
      </c>
    </row>
    <row r="1134" ht="15" customHeight="1" s="94">
      <c r="A1134" s="66" t="inlineStr">
        <is>
          <t>U08311</t>
        </is>
      </c>
      <c r="B1134" s="66" t="inlineStr">
        <is>
          <t>O1433</t>
        </is>
      </c>
      <c r="C1134" s="66" t="n">
        <v>2022</v>
      </c>
      <c r="D1134" s="66" t="n">
        <v>4</v>
      </c>
      <c r="E1134" s="66" t="n">
        <v>6</v>
      </c>
      <c r="F1134" s="66" t="n">
        <v>10</v>
      </c>
      <c r="G1134" s="66" t="n">
        <v>3</v>
      </c>
      <c r="H1134" s="66" t="n">
        <v>3</v>
      </c>
      <c r="I1134" s="66" t="n">
        <v>0</v>
      </c>
      <c r="J1134" s="66" t="n">
        <v>0</v>
      </c>
      <c r="K1134" s="66" t="n">
        <v>1</v>
      </c>
      <c r="L1134" s="66" t="n">
        <v>0</v>
      </c>
      <c r="M1134" s="66" t="n">
        <v>0</v>
      </c>
      <c r="N1134" s="66" t="n">
        <v>0</v>
      </c>
      <c r="O1134" s="66" t="n">
        <v>334.5</v>
      </c>
      <c r="P1134" s="66" t="n">
        <v>0.9</v>
      </c>
      <c r="Q1134" s="66" t="n">
        <v>12.367786546</v>
      </c>
      <c r="R1134" s="66" t="n">
        <v>51.345476455</v>
      </c>
      <c r="S1134" s="66">
        <f>IF(AND(E1134&gt;=2,E1134&lt;=6,OR(F1134=6,F1134=7,F1134=8),O1134&lt;=500),1,0)</f>
        <v/>
      </c>
      <c r="T1134" s="178">
        <f>IF(G1134=1,Sources!$F$24,IF(G1134=2,Sources!$F$25,IF(G1134=3,Sources!$F$26,0)))</f>
        <v/>
      </c>
      <c r="U1134" s="178">
        <f>T1134</f>
        <v/>
      </c>
      <c r="V1134" s="66" t="inlineStr">
        <is>
          <t>S01 / S04 / S05</t>
        </is>
      </c>
    </row>
    <row r="1135" ht="15" customHeight="1" s="94">
      <c r="A1135" s="66" t="inlineStr">
        <is>
          <t>U08313</t>
        </is>
      </c>
      <c r="B1135" s="66" t="inlineStr">
        <is>
          <t>O0639</t>
        </is>
      </c>
      <c r="C1135" s="66" t="n">
        <v>2022</v>
      </c>
      <c r="D1135" s="66" t="n">
        <v>5</v>
      </c>
      <c r="E1135" s="66" t="n">
        <v>3</v>
      </c>
      <c r="F1135" s="66" t="n">
        <v>7</v>
      </c>
      <c r="G1135" s="66" t="n">
        <v>3</v>
      </c>
      <c r="H1135" s="66" t="n">
        <v>1</v>
      </c>
      <c r="I1135" s="66" t="n">
        <v>0</v>
      </c>
      <c r="J1135" s="66" t="n">
        <v>1</v>
      </c>
      <c r="K1135" s="66" t="n">
        <v>0</v>
      </c>
      <c r="L1135" s="66" t="n">
        <v>0</v>
      </c>
      <c r="M1135" s="66" t="n">
        <v>0</v>
      </c>
      <c r="N1135" s="66" t="n">
        <v>0</v>
      </c>
      <c r="O1135" s="66" t="n">
        <v>187.7</v>
      </c>
      <c r="P1135" s="66" t="n">
        <v>2</v>
      </c>
      <c r="Q1135" s="66" t="n">
        <v>13.715051547</v>
      </c>
      <c r="R1135" s="66" t="n">
        <v>51.0478175850001</v>
      </c>
      <c r="S1135" s="66">
        <f>IF(AND(E1135&gt;=2,E1135&lt;=6,OR(F1135=6,F1135=7,F1135=8),O1135&lt;=500),1,0)</f>
        <v/>
      </c>
      <c r="T1135" s="178">
        <f>IF(G1135=1,Sources!$F$24,IF(G1135=2,Sources!$F$25,IF(G1135=3,Sources!$F$26,0)))</f>
        <v/>
      </c>
      <c r="U1135" s="178">
        <f>T1135</f>
        <v/>
      </c>
      <c r="V1135" s="66" t="inlineStr">
        <is>
          <t>S01 / S04 / S05</t>
        </is>
      </c>
    </row>
    <row r="1136" ht="15" customHeight="1" s="94">
      <c r="A1136" s="66" t="inlineStr">
        <is>
          <t>U08314</t>
        </is>
      </c>
      <c r="B1136" s="66" t="inlineStr">
        <is>
          <t>O0162</t>
        </is>
      </c>
      <c r="C1136" s="66" t="n">
        <v>2022</v>
      </c>
      <c r="D1136" s="66" t="n">
        <v>4</v>
      </c>
      <c r="E1136" s="66" t="n">
        <v>4</v>
      </c>
      <c r="F1136" s="66" t="n">
        <v>13</v>
      </c>
      <c r="G1136" s="66" t="n">
        <v>3</v>
      </c>
      <c r="H1136" s="66" t="n">
        <v>2</v>
      </c>
      <c r="I1136" s="66" t="n">
        <v>0</v>
      </c>
      <c r="J1136" s="66" t="n">
        <v>0</v>
      </c>
      <c r="K1136" s="66" t="n">
        <v>1</v>
      </c>
      <c r="L1136" s="66" t="n">
        <v>1</v>
      </c>
      <c r="M1136" s="66" t="n">
        <v>0</v>
      </c>
      <c r="N1136" s="66" t="n">
        <v>0</v>
      </c>
      <c r="O1136" s="66" t="n">
        <v>260.5</v>
      </c>
      <c r="P1136" s="66" t="n">
        <v>4.2</v>
      </c>
      <c r="Q1136" s="66" t="n">
        <v>12.8790553330001</v>
      </c>
      <c r="R1136" s="66" t="n">
        <v>50.8335613140001</v>
      </c>
      <c r="S1136" s="66">
        <f>IF(AND(E1136&gt;=2,E1136&lt;=6,OR(F1136=6,F1136=7,F1136=8),O1136&lt;=500),1,0)</f>
        <v/>
      </c>
      <c r="T1136" s="178">
        <f>IF(G1136=1,Sources!$F$24,IF(G1136=2,Sources!$F$25,IF(G1136=3,Sources!$F$26,0)))</f>
        <v/>
      </c>
      <c r="U1136" s="178">
        <f>T1136</f>
        <v/>
      </c>
      <c r="V1136" s="66" t="inlineStr">
        <is>
          <t>S01 / S04 / S05</t>
        </is>
      </c>
    </row>
    <row r="1137" ht="15" customHeight="1" s="94">
      <c r="A1137" s="66" t="inlineStr">
        <is>
          <t>U08317</t>
        </is>
      </c>
      <c r="B1137" s="66" t="inlineStr">
        <is>
          <t>O0598</t>
        </is>
      </c>
      <c r="C1137" s="66" t="n">
        <v>2022</v>
      </c>
      <c r="D1137" s="66" t="n">
        <v>5</v>
      </c>
      <c r="E1137" s="66" t="n">
        <v>3</v>
      </c>
      <c r="F1137" s="66" t="n">
        <v>10</v>
      </c>
      <c r="G1137" s="66" t="n">
        <v>2</v>
      </c>
      <c r="H1137" s="66" t="n">
        <v>3</v>
      </c>
      <c r="I1137" s="66" t="n">
        <v>0</v>
      </c>
      <c r="J1137" s="66" t="n">
        <v>1</v>
      </c>
      <c r="K1137" s="66" t="n">
        <v>1</v>
      </c>
      <c r="L1137" s="66" t="n">
        <v>0</v>
      </c>
      <c r="M1137" s="66" t="n">
        <v>0</v>
      </c>
      <c r="N1137" s="66" t="n">
        <v>0</v>
      </c>
      <c r="O1137" s="66" t="n">
        <v>436.1</v>
      </c>
      <c r="P1137" s="66" t="n">
        <v>1</v>
      </c>
      <c r="Q1137" s="66" t="n">
        <v>13.7551889640001</v>
      </c>
      <c r="R1137" s="66" t="n">
        <v>51.055545388</v>
      </c>
      <c r="S1137" s="66">
        <f>IF(AND(E1137&gt;=2,E1137&lt;=6,OR(F1137=6,F1137=7,F1137=8),O1137&lt;=500),1,0)</f>
        <v/>
      </c>
      <c r="T1137" s="178">
        <f>IF(G1137=1,Sources!$F$24,IF(G1137=2,Sources!$F$25,IF(G1137=3,Sources!$F$26,0)))</f>
        <v/>
      </c>
      <c r="U1137" s="178">
        <f>T1137</f>
        <v/>
      </c>
      <c r="V1137" s="66" t="inlineStr">
        <is>
          <t>S01 / S04 / S05</t>
        </is>
      </c>
    </row>
    <row r="1138" ht="15" customHeight="1" s="94">
      <c r="A1138" s="66" t="inlineStr">
        <is>
          <t>U08334</t>
        </is>
      </c>
      <c r="B1138" s="66" t="inlineStr">
        <is>
          <t>O0947</t>
        </is>
      </c>
      <c r="C1138" s="66" t="n">
        <v>2022</v>
      </c>
      <c r="D1138" s="66" t="n">
        <v>5</v>
      </c>
      <c r="E1138" s="66" t="n">
        <v>4</v>
      </c>
      <c r="F1138" s="66" t="n">
        <v>7</v>
      </c>
      <c r="G1138" s="66" t="n">
        <v>3</v>
      </c>
      <c r="H1138" s="66" t="n">
        <v>3</v>
      </c>
      <c r="I1138" s="66" t="n">
        <v>0</v>
      </c>
      <c r="J1138" s="66" t="n">
        <v>1</v>
      </c>
      <c r="K1138" s="66" t="n">
        <v>0</v>
      </c>
      <c r="L1138" s="66" t="n">
        <v>0</v>
      </c>
      <c r="M1138" s="66" t="n">
        <v>0</v>
      </c>
      <c r="N1138" s="66" t="n">
        <v>0</v>
      </c>
      <c r="O1138" s="66" t="n">
        <v>178</v>
      </c>
      <c r="P1138" s="66" t="n">
        <v>0</v>
      </c>
      <c r="Q1138" s="66" t="n">
        <v>13.7249447180001</v>
      </c>
      <c r="R1138" s="66" t="n">
        <v>51.0576263470001</v>
      </c>
      <c r="S1138" s="66">
        <f>IF(AND(E1138&gt;=2,E1138&lt;=6,OR(F1138=6,F1138=7,F1138=8),O1138&lt;=500),1,0)</f>
        <v/>
      </c>
      <c r="T1138" s="178">
        <f>IF(G1138=1,Sources!$F$24,IF(G1138=2,Sources!$F$25,IF(G1138=3,Sources!$F$26,0)))</f>
        <v/>
      </c>
      <c r="U1138" s="178">
        <f>T1138</f>
        <v/>
      </c>
      <c r="V1138" s="66" t="inlineStr">
        <is>
          <t>S01 / S04 / S05</t>
        </is>
      </c>
    </row>
    <row r="1139" ht="15" customHeight="1" s="94">
      <c r="A1139" s="66" t="inlineStr">
        <is>
          <t>U08348</t>
        </is>
      </c>
      <c r="B1139" s="66" t="inlineStr">
        <is>
          <t>O1818</t>
        </is>
      </c>
      <c r="C1139" s="66" t="n">
        <v>2022</v>
      </c>
      <c r="D1139" s="66" t="n">
        <v>5</v>
      </c>
      <c r="E1139" s="66" t="n">
        <v>7</v>
      </c>
      <c r="F1139" s="66" t="n">
        <v>18</v>
      </c>
      <c r="G1139" s="66" t="n">
        <v>3</v>
      </c>
      <c r="H1139" s="66" t="n">
        <v>6</v>
      </c>
      <c r="I1139" s="66" t="n">
        <v>0</v>
      </c>
      <c r="J1139" s="66" t="n">
        <v>1</v>
      </c>
      <c r="K1139" s="66" t="n">
        <v>1</v>
      </c>
      <c r="L1139" s="66" t="n">
        <v>0</v>
      </c>
      <c r="M1139" s="66" t="n">
        <v>0</v>
      </c>
      <c r="N1139" s="66" t="n">
        <v>0</v>
      </c>
      <c r="O1139" s="66" t="n">
        <v>448.5</v>
      </c>
      <c r="P1139" s="66" t="n">
        <v>2.9</v>
      </c>
      <c r="Q1139" s="66" t="n">
        <v>12.361575658</v>
      </c>
      <c r="R1139" s="66" t="n">
        <v>51.332745452</v>
      </c>
      <c r="S1139" s="66">
        <f>IF(AND(E1139&gt;=2,E1139&lt;=6,OR(F1139=6,F1139=7,F1139=8),O1139&lt;=500),1,0)</f>
        <v/>
      </c>
      <c r="T1139" s="178">
        <f>IF(G1139=1,Sources!$F$24,IF(G1139=2,Sources!$F$25,IF(G1139=3,Sources!$F$26,0)))</f>
        <v/>
      </c>
      <c r="U1139" s="178">
        <f>T1139</f>
        <v/>
      </c>
      <c r="V1139" s="66" t="inlineStr">
        <is>
          <t>S01 / S04 / S05</t>
        </is>
      </c>
    </row>
    <row r="1140" ht="15" customHeight="1" s="94">
      <c r="A1140" s="66" t="inlineStr">
        <is>
          <t>U08375</t>
        </is>
      </c>
      <c r="B1140" s="66" t="inlineStr">
        <is>
          <t>O1819</t>
        </is>
      </c>
      <c r="C1140" s="66" t="n">
        <v>2022</v>
      </c>
      <c r="D1140" s="66" t="n">
        <v>4</v>
      </c>
      <c r="E1140" s="66" t="n">
        <v>6</v>
      </c>
      <c r="F1140" s="66" t="n">
        <v>19</v>
      </c>
      <c r="G1140" s="66" t="n">
        <v>3</v>
      </c>
      <c r="H1140" s="66" t="n">
        <v>3</v>
      </c>
      <c r="I1140" s="66" t="n">
        <v>0</v>
      </c>
      <c r="J1140" s="66" t="n">
        <v>1</v>
      </c>
      <c r="K1140" s="66" t="n">
        <v>1</v>
      </c>
      <c r="L1140" s="66" t="n">
        <v>0</v>
      </c>
      <c r="M1140" s="66" t="n">
        <v>0</v>
      </c>
      <c r="N1140" s="66" t="n">
        <v>0</v>
      </c>
      <c r="O1140" s="66" t="n">
        <v>473.6</v>
      </c>
      <c r="P1140" s="66" t="n">
        <v>11.9</v>
      </c>
      <c r="Q1140" s="66" t="n">
        <v>12.361805475</v>
      </c>
      <c r="R1140" s="66" t="n">
        <v>51.3325508900001</v>
      </c>
      <c r="S1140" s="66">
        <f>IF(AND(E1140&gt;=2,E1140&lt;=6,OR(F1140=6,F1140=7,F1140=8),O1140&lt;=500),1,0)</f>
        <v/>
      </c>
      <c r="T1140" s="178">
        <f>IF(G1140=1,Sources!$F$24,IF(G1140=2,Sources!$F$25,IF(G1140=3,Sources!$F$26,0)))</f>
        <v/>
      </c>
      <c r="U1140" s="178">
        <f>T1140</f>
        <v/>
      </c>
      <c r="V1140" s="66" t="inlineStr">
        <is>
          <t>S01 / S04 / S05</t>
        </is>
      </c>
    </row>
    <row r="1141" ht="15" customHeight="1" s="94">
      <c r="A1141" s="66" t="inlineStr">
        <is>
          <t>U08390</t>
        </is>
      </c>
      <c r="B1141" s="66" t="inlineStr">
        <is>
          <t>O0293</t>
        </is>
      </c>
      <c r="C1141" s="66" t="n">
        <v>2022</v>
      </c>
      <c r="D1141" s="66" t="n">
        <v>5</v>
      </c>
      <c r="E1141" s="66" t="n">
        <v>6</v>
      </c>
      <c r="F1141" s="66" t="n">
        <v>13</v>
      </c>
      <c r="G1141" s="66" t="n">
        <v>2</v>
      </c>
      <c r="H1141" s="66" t="n">
        <v>3</v>
      </c>
      <c r="I1141" s="66" t="n">
        <v>0</v>
      </c>
      <c r="J1141" s="66" t="n">
        <v>1</v>
      </c>
      <c r="K1141" s="66" t="n">
        <v>1</v>
      </c>
      <c r="L1141" s="66" t="n">
        <v>0</v>
      </c>
      <c r="M1141" s="66" t="n">
        <v>0</v>
      </c>
      <c r="N1141" s="66" t="n">
        <v>0</v>
      </c>
      <c r="O1141" s="66" t="n">
        <v>349.8</v>
      </c>
      <c r="P1141" s="66" t="n">
        <v>14.2</v>
      </c>
      <c r="Q1141" s="66" t="n">
        <v>12.3444579980001</v>
      </c>
      <c r="R1141" s="66" t="n">
        <v>51.5245517000001</v>
      </c>
      <c r="S1141" s="66">
        <f>IF(AND(E1141&gt;=2,E1141&lt;=6,OR(F1141=6,F1141=7,F1141=8),O1141&lt;=500),1,0)</f>
        <v/>
      </c>
      <c r="T1141" s="178">
        <f>IF(G1141=1,Sources!$F$24,IF(G1141=2,Sources!$F$25,IF(G1141=3,Sources!$F$26,0)))</f>
        <v/>
      </c>
      <c r="U1141" s="178">
        <f>T1141</f>
        <v/>
      </c>
      <c r="V1141" s="66" t="inlineStr">
        <is>
          <t>S01 / S04 / S05</t>
        </is>
      </c>
    </row>
    <row r="1142" ht="15" customHeight="1" s="94">
      <c r="A1142" s="66" t="inlineStr">
        <is>
          <t>U08410</t>
        </is>
      </c>
      <c r="B1142" s="66" t="inlineStr">
        <is>
          <t>O0744</t>
        </is>
      </c>
      <c r="C1142" s="66" t="n">
        <v>2022</v>
      </c>
      <c r="D1142" s="66" t="n">
        <v>4</v>
      </c>
      <c r="E1142" s="66" t="n">
        <v>5</v>
      </c>
      <c r="F1142" s="66" t="n">
        <v>17</v>
      </c>
      <c r="G1142" s="66" t="n">
        <v>3</v>
      </c>
      <c r="H1142" s="66" t="n">
        <v>1</v>
      </c>
      <c r="I1142" s="66" t="n">
        <v>0</v>
      </c>
      <c r="J1142" s="66" t="n">
        <v>1</v>
      </c>
      <c r="K1142" s="66" t="n">
        <v>0</v>
      </c>
      <c r="L1142" s="66" t="n">
        <v>0</v>
      </c>
      <c r="M1142" s="66" t="n">
        <v>0</v>
      </c>
      <c r="N1142" s="66" t="n">
        <v>0</v>
      </c>
      <c r="O1142" s="66" t="n">
        <v>285.5</v>
      </c>
      <c r="P1142" s="66" t="n">
        <v>23.4</v>
      </c>
      <c r="Q1142" s="66" t="n">
        <v>13.7780291190001</v>
      </c>
      <c r="R1142" s="66" t="n">
        <v>51.0529115350001</v>
      </c>
      <c r="S1142" s="66">
        <f>IF(AND(E1142&gt;=2,E1142&lt;=6,OR(F1142=6,F1142=7,F1142=8),O1142&lt;=500),1,0)</f>
        <v/>
      </c>
      <c r="T1142" s="178">
        <f>IF(G1142=1,Sources!$F$24,IF(G1142=2,Sources!$F$25,IF(G1142=3,Sources!$F$26,0)))</f>
        <v/>
      </c>
      <c r="U1142" s="178">
        <f>T1142</f>
        <v/>
      </c>
      <c r="V1142" s="66" t="inlineStr">
        <is>
          <t>S01 / S04 / S05</t>
        </is>
      </c>
    </row>
    <row r="1143" ht="15" customHeight="1" s="94">
      <c r="A1143" s="66" t="inlineStr">
        <is>
          <t>U08417</t>
        </is>
      </c>
      <c r="B1143" s="66" t="inlineStr">
        <is>
          <t>O0514</t>
        </is>
      </c>
      <c r="C1143" s="66" t="n">
        <v>2022</v>
      </c>
      <c r="D1143" s="66" t="n">
        <v>5</v>
      </c>
      <c r="E1143" s="66" t="n">
        <v>2</v>
      </c>
      <c r="F1143" s="66" t="n">
        <v>7</v>
      </c>
      <c r="G1143" s="66" t="n">
        <v>3</v>
      </c>
      <c r="H1143" s="66" t="n">
        <v>3</v>
      </c>
      <c r="I1143" s="66" t="n">
        <v>0</v>
      </c>
      <c r="J1143" s="66" t="n">
        <v>0</v>
      </c>
      <c r="K1143" s="66" t="n">
        <v>1</v>
      </c>
      <c r="L1143" s="66" t="n">
        <v>0</v>
      </c>
      <c r="M1143" s="66" t="n">
        <v>0</v>
      </c>
      <c r="N1143" s="66" t="n">
        <v>0</v>
      </c>
      <c r="O1143" s="66" t="n">
        <v>377.9</v>
      </c>
      <c r="P1143" s="66" t="n">
        <v>12.9</v>
      </c>
      <c r="Q1143" s="66" t="n">
        <v>13.7707602740001</v>
      </c>
      <c r="R1143" s="66" t="n">
        <v>51.039793446</v>
      </c>
      <c r="S1143" s="66">
        <f>IF(AND(E1143&gt;=2,E1143&lt;=6,OR(F1143=6,F1143=7,F1143=8),O1143&lt;=500),1,0)</f>
        <v/>
      </c>
      <c r="T1143" s="178">
        <f>IF(G1143=1,Sources!$F$24,IF(G1143=2,Sources!$F$25,IF(G1143=3,Sources!$F$26,0)))</f>
        <v/>
      </c>
      <c r="U1143" s="178">
        <f>T1143</f>
        <v/>
      </c>
      <c r="V1143" s="66" t="inlineStr">
        <is>
          <t>S01 / S04 / S05</t>
        </is>
      </c>
    </row>
    <row r="1144" ht="15" customHeight="1" s="94">
      <c r="A1144" s="66" t="inlineStr">
        <is>
          <t>U08420</t>
        </is>
      </c>
      <c r="B1144" s="66" t="inlineStr">
        <is>
          <t>O1447</t>
        </is>
      </c>
      <c r="C1144" s="66" t="n">
        <v>2022</v>
      </c>
      <c r="D1144" s="66" t="n">
        <v>5</v>
      </c>
      <c r="E1144" s="66" t="n">
        <v>7</v>
      </c>
      <c r="F1144" s="66" t="n">
        <v>14</v>
      </c>
      <c r="G1144" s="66" t="n">
        <v>3</v>
      </c>
      <c r="H1144" s="66" t="n">
        <v>3</v>
      </c>
      <c r="I1144" s="66" t="n">
        <v>0</v>
      </c>
      <c r="J1144" s="66" t="n">
        <v>1</v>
      </c>
      <c r="K1144" s="66" t="n">
        <v>0</v>
      </c>
      <c r="L1144" s="66" t="n">
        <v>0</v>
      </c>
      <c r="M1144" s="66" t="n">
        <v>1</v>
      </c>
      <c r="N1144" s="66" t="n">
        <v>0</v>
      </c>
      <c r="O1144" s="66" t="n">
        <v>334.5</v>
      </c>
      <c r="P1144" s="66" t="n">
        <v>6</v>
      </c>
      <c r="Q1144" s="66" t="n">
        <v>12.376940925</v>
      </c>
      <c r="R1144" s="66" t="n">
        <v>51.3437644900001</v>
      </c>
      <c r="S1144" s="66">
        <f>IF(AND(E1144&gt;=2,E1144&lt;=6,OR(F1144=6,F1144=7,F1144=8),O1144&lt;=500),1,0)</f>
        <v/>
      </c>
      <c r="T1144" s="178">
        <f>IF(G1144=1,Sources!$F$24,IF(G1144=2,Sources!$F$25,IF(G1144=3,Sources!$F$26,0)))</f>
        <v/>
      </c>
      <c r="U1144" s="178">
        <f>T1144</f>
        <v/>
      </c>
      <c r="V1144" s="66" t="inlineStr">
        <is>
          <t>S01 / S04 / S05</t>
        </is>
      </c>
    </row>
    <row r="1145" ht="15" customHeight="1" s="94">
      <c r="A1145" s="66" t="inlineStr">
        <is>
          <t>U08430</t>
        </is>
      </c>
      <c r="B1145" s="66" t="inlineStr">
        <is>
          <t>O1734</t>
        </is>
      </c>
      <c r="C1145" s="66" t="n">
        <v>2022</v>
      </c>
      <c r="D1145" s="66" t="n">
        <v>5</v>
      </c>
      <c r="E1145" s="66" t="n">
        <v>1</v>
      </c>
      <c r="F1145" s="66" t="n">
        <v>15</v>
      </c>
      <c r="G1145" s="66" t="n">
        <v>3</v>
      </c>
      <c r="H1145" s="66" t="n">
        <v>2</v>
      </c>
      <c r="I1145" s="66" t="n">
        <v>0</v>
      </c>
      <c r="J1145" s="66" t="n">
        <v>1</v>
      </c>
      <c r="K1145" s="66" t="n">
        <v>1</v>
      </c>
      <c r="L1145" s="66" t="n">
        <v>0</v>
      </c>
      <c r="M1145" s="66" t="n">
        <v>0</v>
      </c>
      <c r="N1145" s="66" t="n">
        <v>0</v>
      </c>
      <c r="O1145" s="66" t="n">
        <v>245.2</v>
      </c>
      <c r="P1145" s="66" t="n">
        <v>12.1</v>
      </c>
      <c r="Q1145" s="66" t="n">
        <v>12.381597761</v>
      </c>
      <c r="R1145" s="66" t="n">
        <v>51.3317469190001</v>
      </c>
      <c r="S1145" s="66">
        <f>IF(AND(E1145&gt;=2,E1145&lt;=6,OR(F1145=6,F1145=7,F1145=8),O1145&lt;=500),1,0)</f>
        <v/>
      </c>
      <c r="T1145" s="178">
        <f>IF(G1145=1,Sources!$F$24,IF(G1145=2,Sources!$F$25,IF(G1145=3,Sources!$F$26,0)))</f>
        <v/>
      </c>
      <c r="U1145" s="178">
        <f>T1145</f>
        <v/>
      </c>
      <c r="V1145" s="66" t="inlineStr">
        <is>
          <t>S01 / S04 / S05</t>
        </is>
      </c>
    </row>
    <row r="1146" ht="15" customHeight="1" s="94">
      <c r="A1146" s="66" t="inlineStr">
        <is>
          <t>U08431</t>
        </is>
      </c>
      <c r="B1146" s="66" t="inlineStr">
        <is>
          <t>O1684</t>
        </is>
      </c>
      <c r="C1146" s="66" t="n">
        <v>2022</v>
      </c>
      <c r="D1146" s="66" t="n">
        <v>4</v>
      </c>
      <c r="E1146" s="66" t="n">
        <v>7</v>
      </c>
      <c r="F1146" s="66" t="n">
        <v>9</v>
      </c>
      <c r="G1146" s="66" t="n">
        <v>3</v>
      </c>
      <c r="H1146" s="66" t="n">
        <v>3</v>
      </c>
      <c r="I1146" s="66" t="n">
        <v>0</v>
      </c>
      <c r="J1146" s="66" t="n">
        <v>0</v>
      </c>
      <c r="K1146" s="66" t="n">
        <v>1</v>
      </c>
      <c r="L1146" s="66" t="n">
        <v>0</v>
      </c>
      <c r="M1146" s="66" t="n">
        <v>0</v>
      </c>
      <c r="N1146" s="66" t="n">
        <v>0</v>
      </c>
      <c r="O1146" s="66" t="n">
        <v>161.7</v>
      </c>
      <c r="P1146" s="66" t="n">
        <v>1.8</v>
      </c>
      <c r="Q1146" s="66" t="n">
        <v>12.3319530680001</v>
      </c>
      <c r="R1146" s="66" t="n">
        <v>51.3402962710001</v>
      </c>
      <c r="S1146" s="66">
        <f>IF(AND(E1146&gt;=2,E1146&lt;=6,OR(F1146=6,F1146=7,F1146=8),O1146&lt;=500),1,0)</f>
        <v/>
      </c>
      <c r="T1146" s="178">
        <f>IF(G1146=1,Sources!$F$24,IF(G1146=2,Sources!$F$25,IF(G1146=3,Sources!$F$26,0)))</f>
        <v/>
      </c>
      <c r="U1146" s="178">
        <f>T1146</f>
        <v/>
      </c>
      <c r="V1146" s="66" t="inlineStr">
        <is>
          <t>S01 / S04 / S05</t>
        </is>
      </c>
    </row>
    <row r="1147" ht="15" customHeight="1" s="94">
      <c r="A1147" s="66" t="inlineStr">
        <is>
          <t>U08433</t>
        </is>
      </c>
      <c r="B1147" s="66" t="inlineStr">
        <is>
          <t>O1797</t>
        </is>
      </c>
      <c r="C1147" s="66" t="n">
        <v>2022</v>
      </c>
      <c r="D1147" s="66" t="n">
        <v>6</v>
      </c>
      <c r="E1147" s="66" t="n">
        <v>2</v>
      </c>
      <c r="F1147" s="66" t="n">
        <v>14</v>
      </c>
      <c r="G1147" s="66" t="n">
        <v>3</v>
      </c>
      <c r="H1147" s="66" t="n">
        <v>6</v>
      </c>
      <c r="I1147" s="66" t="n">
        <v>0</v>
      </c>
      <c r="J1147" s="66" t="n">
        <v>0</v>
      </c>
      <c r="K1147" s="66" t="n">
        <v>1</v>
      </c>
      <c r="L1147" s="66" t="n">
        <v>0</v>
      </c>
      <c r="M1147" s="66" t="n">
        <v>0</v>
      </c>
      <c r="N1147" s="66" t="n">
        <v>0</v>
      </c>
      <c r="O1147" s="66" t="n">
        <v>274.9</v>
      </c>
      <c r="P1147" s="66" t="n">
        <v>23.6</v>
      </c>
      <c r="Q1147" s="66" t="n">
        <v>12.380826298</v>
      </c>
      <c r="R1147" s="66" t="n">
        <v>51.3310296700001</v>
      </c>
      <c r="S1147" s="66">
        <f>IF(AND(E1147&gt;=2,E1147&lt;=6,OR(F1147=6,F1147=7,F1147=8),O1147&lt;=500),1,0)</f>
        <v/>
      </c>
      <c r="T1147" s="178">
        <f>IF(G1147=1,Sources!$F$24,IF(G1147=2,Sources!$F$25,IF(G1147=3,Sources!$F$26,0)))</f>
        <v/>
      </c>
      <c r="U1147" s="178">
        <f>T1147</f>
        <v/>
      </c>
      <c r="V1147" s="66" t="inlineStr">
        <is>
          <t>S01 / S04 / S05</t>
        </is>
      </c>
    </row>
    <row r="1148" ht="15" customHeight="1" s="94">
      <c r="A1148" s="66" t="inlineStr">
        <is>
          <t>U08457</t>
        </is>
      </c>
      <c r="B1148" s="66" t="inlineStr">
        <is>
          <t>O0689</t>
        </is>
      </c>
      <c r="C1148" s="66" t="n">
        <v>2022</v>
      </c>
      <c r="D1148" s="66" t="n">
        <v>6</v>
      </c>
      <c r="E1148" s="66" t="n">
        <v>4</v>
      </c>
      <c r="F1148" s="66" t="n">
        <v>15</v>
      </c>
      <c r="G1148" s="66" t="n">
        <v>2</v>
      </c>
      <c r="H1148" s="66" t="n">
        <v>3</v>
      </c>
      <c r="I1148" s="66" t="n">
        <v>0</v>
      </c>
      <c r="J1148" s="66" t="n">
        <v>1</v>
      </c>
      <c r="K1148" s="66" t="n">
        <v>1</v>
      </c>
      <c r="L1148" s="66" t="n">
        <v>0</v>
      </c>
      <c r="M1148" s="66" t="n">
        <v>0</v>
      </c>
      <c r="N1148" s="66" t="n">
        <v>0</v>
      </c>
      <c r="O1148" s="66" t="n">
        <v>431.7</v>
      </c>
      <c r="P1148" s="66" t="n">
        <v>0.3</v>
      </c>
      <c r="Q1148" s="66" t="n">
        <v>13.7393306750001</v>
      </c>
      <c r="R1148" s="66" t="n">
        <v>51.0369849410001</v>
      </c>
      <c r="S1148" s="66">
        <f>IF(AND(E1148&gt;=2,E1148&lt;=6,OR(F1148=6,F1148=7,F1148=8),O1148&lt;=500),1,0)</f>
        <v/>
      </c>
      <c r="T1148" s="178">
        <f>IF(G1148=1,Sources!$F$24,IF(G1148=2,Sources!$F$25,IF(G1148=3,Sources!$F$26,0)))</f>
        <v/>
      </c>
      <c r="U1148" s="178">
        <f>T1148</f>
        <v/>
      </c>
      <c r="V1148" s="66" t="inlineStr">
        <is>
          <t>S01 / S04 / S05</t>
        </is>
      </c>
    </row>
    <row r="1149" ht="15" customHeight="1" s="94">
      <c r="A1149" s="66" t="inlineStr">
        <is>
          <t>U08465</t>
        </is>
      </c>
      <c r="B1149" s="66" t="inlineStr">
        <is>
          <t>O0510</t>
        </is>
      </c>
      <c r="C1149" s="66" t="n">
        <v>2022</v>
      </c>
      <c r="D1149" s="66" t="n">
        <v>5</v>
      </c>
      <c r="E1149" s="66" t="n">
        <v>2</v>
      </c>
      <c r="F1149" s="66" t="n">
        <v>16</v>
      </c>
      <c r="G1149" s="66" t="n">
        <v>3</v>
      </c>
      <c r="H1149" s="66" t="n">
        <v>3</v>
      </c>
      <c r="I1149" s="66" t="n">
        <v>0</v>
      </c>
      <c r="J1149" s="66" t="n">
        <v>1</v>
      </c>
      <c r="K1149" s="66" t="n">
        <v>0</v>
      </c>
      <c r="L1149" s="66" t="n">
        <v>0</v>
      </c>
      <c r="M1149" s="66" t="n">
        <v>0</v>
      </c>
      <c r="N1149" s="66" t="n">
        <v>0</v>
      </c>
      <c r="O1149" s="66" t="n">
        <v>59.2</v>
      </c>
      <c r="P1149" s="66" t="n">
        <v>9.699999999999999</v>
      </c>
      <c r="Q1149" s="66" t="n">
        <v>13.767510224</v>
      </c>
      <c r="R1149" s="66" t="n">
        <v>51.042567252</v>
      </c>
      <c r="S1149" s="66">
        <f>IF(AND(E1149&gt;=2,E1149&lt;=6,OR(F1149=6,F1149=7,F1149=8),O1149&lt;=500),1,0)</f>
        <v/>
      </c>
      <c r="T1149" s="178">
        <f>IF(G1149=1,Sources!$F$24,IF(G1149=2,Sources!$F$25,IF(G1149=3,Sources!$F$26,0)))</f>
        <v/>
      </c>
      <c r="U1149" s="178">
        <f>T1149</f>
        <v/>
      </c>
      <c r="V1149" s="66" t="inlineStr">
        <is>
          <t>S01 / S04 / S05</t>
        </is>
      </c>
    </row>
    <row r="1150" ht="15" customHeight="1" s="94">
      <c r="A1150" s="66" t="inlineStr">
        <is>
          <t>U08466</t>
        </is>
      </c>
      <c r="B1150" s="66" t="inlineStr">
        <is>
          <t>O0445</t>
        </is>
      </c>
      <c r="C1150" s="66" t="n">
        <v>2022</v>
      </c>
      <c r="D1150" s="66" t="n">
        <v>5</v>
      </c>
      <c r="E1150" s="66" t="n">
        <v>5</v>
      </c>
      <c r="F1150" s="66" t="n">
        <v>18</v>
      </c>
      <c r="G1150" s="66" t="n">
        <v>3</v>
      </c>
      <c r="H1150" s="66" t="n">
        <v>1</v>
      </c>
      <c r="I1150" s="66" t="n">
        <v>0</v>
      </c>
      <c r="J1150" s="66" t="n">
        <v>1</v>
      </c>
      <c r="K1150" s="66" t="n">
        <v>0</v>
      </c>
      <c r="L1150" s="66" t="n">
        <v>0</v>
      </c>
      <c r="M1150" s="66" t="n">
        <v>0</v>
      </c>
      <c r="N1150" s="66" t="n">
        <v>0</v>
      </c>
      <c r="O1150" s="66" t="n">
        <v>366.6</v>
      </c>
      <c r="P1150" s="66" t="n">
        <v>14.8</v>
      </c>
      <c r="Q1150" s="66" t="n">
        <v>13.70233037</v>
      </c>
      <c r="R1150" s="66" t="n">
        <v>51.0438716670001</v>
      </c>
      <c r="S1150" s="66">
        <f>IF(AND(E1150&gt;=2,E1150&lt;=6,OR(F1150=6,F1150=7,F1150=8),O1150&lt;=500),1,0)</f>
        <v/>
      </c>
      <c r="T1150" s="178">
        <f>IF(G1150=1,Sources!$F$24,IF(G1150=2,Sources!$F$25,IF(G1150=3,Sources!$F$26,0)))</f>
        <v/>
      </c>
      <c r="U1150" s="178">
        <f>T1150</f>
        <v/>
      </c>
      <c r="V1150" s="66" t="inlineStr">
        <is>
          <t>S01 / S04 / S05</t>
        </is>
      </c>
    </row>
    <row r="1151" ht="15" customHeight="1" s="94">
      <c r="A1151" s="66" t="inlineStr">
        <is>
          <t>U08470</t>
        </is>
      </c>
      <c r="B1151" s="66" t="inlineStr">
        <is>
          <t>O2079</t>
        </is>
      </c>
      <c r="C1151" s="66" t="n">
        <v>2022</v>
      </c>
      <c r="D1151" s="66" t="n">
        <v>5</v>
      </c>
      <c r="E1151" s="66" t="n">
        <v>5</v>
      </c>
      <c r="F1151" s="66" t="n">
        <v>9</v>
      </c>
      <c r="G1151" s="66" t="n">
        <v>2</v>
      </c>
      <c r="H1151" s="66" t="n">
        <v>2</v>
      </c>
      <c r="I1151" s="66" t="n">
        <v>1</v>
      </c>
      <c r="J1151" s="66" t="n">
        <v>0</v>
      </c>
      <c r="K1151" s="66" t="n">
        <v>1</v>
      </c>
      <c r="L1151" s="66" t="n">
        <v>0</v>
      </c>
      <c r="M1151" s="66" t="n">
        <v>0</v>
      </c>
      <c r="N1151" s="66" t="n">
        <v>0</v>
      </c>
      <c r="O1151" s="66" t="n">
        <v>278.6</v>
      </c>
      <c r="P1151" s="66" t="n">
        <v>5.2</v>
      </c>
      <c r="Q1151" s="66" t="n">
        <v>13.6678817060001</v>
      </c>
      <c r="R1151" s="66" t="n">
        <v>51.1024299760001</v>
      </c>
      <c r="S1151" s="66">
        <f>IF(AND(E1151&gt;=2,E1151&lt;=6,OR(F1151=6,F1151=7,F1151=8),O1151&lt;=500),1,0)</f>
        <v/>
      </c>
      <c r="T1151" s="178">
        <f>IF(G1151=1,Sources!$F$24,IF(G1151=2,Sources!$F$25,IF(G1151=3,Sources!$F$26,0)))</f>
        <v/>
      </c>
      <c r="U1151" s="178">
        <f>T1151</f>
        <v/>
      </c>
      <c r="V1151" s="66" t="inlineStr">
        <is>
          <t>S01 / S04 / S05</t>
        </is>
      </c>
    </row>
    <row r="1152" ht="15" customHeight="1" s="94">
      <c r="A1152" s="66" t="inlineStr">
        <is>
          <t>U08474</t>
        </is>
      </c>
      <c r="B1152" s="66" t="inlineStr">
        <is>
          <t>O1708</t>
        </is>
      </c>
      <c r="C1152" s="66" t="n">
        <v>2022</v>
      </c>
      <c r="D1152" s="66" t="n">
        <v>4</v>
      </c>
      <c r="E1152" s="66" t="n">
        <v>1</v>
      </c>
      <c r="F1152" s="66" t="n">
        <v>18</v>
      </c>
      <c r="G1152" s="66" t="n">
        <v>3</v>
      </c>
      <c r="H1152" s="66" t="n">
        <v>3</v>
      </c>
      <c r="I1152" s="66" t="n">
        <v>0</v>
      </c>
      <c r="J1152" s="66" t="n">
        <v>0</v>
      </c>
      <c r="K1152" s="66" t="n">
        <v>1</v>
      </c>
      <c r="L1152" s="66" t="n">
        <v>0</v>
      </c>
      <c r="M1152" s="66" t="n">
        <v>0</v>
      </c>
      <c r="N1152" s="66" t="n">
        <v>0</v>
      </c>
      <c r="O1152" s="66" t="n">
        <v>424.8</v>
      </c>
      <c r="P1152" s="66" t="n">
        <v>2.3</v>
      </c>
      <c r="Q1152" s="66" t="n">
        <v>12.31023047</v>
      </c>
      <c r="R1152" s="66" t="n">
        <v>51.3177495720001</v>
      </c>
      <c r="S1152" s="66">
        <f>IF(AND(E1152&gt;=2,E1152&lt;=6,OR(F1152=6,F1152=7,F1152=8),O1152&lt;=500),1,0)</f>
        <v/>
      </c>
      <c r="T1152" s="178">
        <f>IF(G1152=1,Sources!$F$24,IF(G1152=2,Sources!$F$25,IF(G1152=3,Sources!$F$26,0)))</f>
        <v/>
      </c>
      <c r="U1152" s="178">
        <f>T1152</f>
        <v/>
      </c>
      <c r="V1152" s="66" t="inlineStr">
        <is>
          <t>S01 / S04 / S05</t>
        </is>
      </c>
    </row>
    <row r="1153" ht="15" customHeight="1" s="94">
      <c r="A1153" s="66" t="inlineStr">
        <is>
          <t>U08482</t>
        </is>
      </c>
      <c r="B1153" s="66" t="inlineStr">
        <is>
          <t>O0969</t>
        </is>
      </c>
      <c r="C1153" s="66" t="n">
        <v>2022</v>
      </c>
      <c r="D1153" s="66" t="n">
        <v>5</v>
      </c>
      <c r="E1153" s="66" t="n">
        <v>3</v>
      </c>
      <c r="F1153" s="66" t="n">
        <v>7</v>
      </c>
      <c r="G1153" s="66" t="n">
        <v>3</v>
      </c>
      <c r="H1153" s="66" t="n">
        <v>3</v>
      </c>
      <c r="I1153" s="66" t="n">
        <v>0</v>
      </c>
      <c r="J1153" s="66" t="n">
        <v>1</v>
      </c>
      <c r="K1153" s="66" t="n">
        <v>1</v>
      </c>
      <c r="L1153" s="66" t="n">
        <v>0</v>
      </c>
      <c r="M1153" s="66" t="n">
        <v>0</v>
      </c>
      <c r="N1153" s="66" t="n">
        <v>0</v>
      </c>
      <c r="O1153" s="66" t="n">
        <v>246.7</v>
      </c>
      <c r="P1153" s="66" t="n">
        <v>3.8</v>
      </c>
      <c r="Q1153" s="66" t="n">
        <v>13.758055126</v>
      </c>
      <c r="R1153" s="66" t="n">
        <v>51.0522982520001</v>
      </c>
      <c r="S1153" s="66">
        <f>IF(AND(E1153&gt;=2,E1153&lt;=6,OR(F1153=6,F1153=7,F1153=8),O1153&lt;=500),1,0)</f>
        <v/>
      </c>
      <c r="T1153" s="178">
        <f>IF(G1153=1,Sources!$F$24,IF(G1153=2,Sources!$F$25,IF(G1153=3,Sources!$F$26,0)))</f>
        <v/>
      </c>
      <c r="U1153" s="178">
        <f>T1153</f>
        <v/>
      </c>
      <c r="V1153" s="66" t="inlineStr">
        <is>
          <t>S01 / S04 / S05</t>
        </is>
      </c>
    </row>
    <row r="1154" ht="15" customHeight="1" s="94">
      <c r="A1154" s="66" t="inlineStr">
        <is>
          <t>U08490</t>
        </is>
      </c>
      <c r="B1154" s="66" t="inlineStr">
        <is>
          <t>O0155</t>
        </is>
      </c>
      <c r="C1154" s="66" t="n">
        <v>2022</v>
      </c>
      <c r="D1154" s="66" t="n">
        <v>4</v>
      </c>
      <c r="E1154" s="66" t="n">
        <v>4</v>
      </c>
      <c r="F1154" s="66" t="n">
        <v>9</v>
      </c>
      <c r="G1154" s="66" t="n">
        <v>3</v>
      </c>
      <c r="H1154" s="66" t="n">
        <v>1</v>
      </c>
      <c r="I1154" s="66" t="n">
        <v>0</v>
      </c>
      <c r="J1154" s="66" t="n">
        <v>1</v>
      </c>
      <c r="K1154" s="66" t="n">
        <v>0</v>
      </c>
      <c r="L1154" s="66" t="n">
        <v>0</v>
      </c>
      <c r="M1154" s="66" t="n">
        <v>0</v>
      </c>
      <c r="N1154" s="66" t="n">
        <v>0</v>
      </c>
      <c r="O1154" s="66" t="n">
        <v>97.3</v>
      </c>
      <c r="P1154" s="66" t="n">
        <v>2.6</v>
      </c>
      <c r="Q1154" s="66" t="n">
        <v>12.925673267</v>
      </c>
      <c r="R1154" s="66" t="n">
        <v>50.8233175490001</v>
      </c>
      <c r="S1154" s="66">
        <f>IF(AND(E1154&gt;=2,E1154&lt;=6,OR(F1154=6,F1154=7,F1154=8),O1154&lt;=500),1,0)</f>
        <v/>
      </c>
      <c r="T1154" s="178">
        <f>IF(G1154=1,Sources!$F$24,IF(G1154=2,Sources!$F$25,IF(G1154=3,Sources!$F$26,0)))</f>
        <v/>
      </c>
      <c r="U1154" s="178">
        <f>T1154</f>
        <v/>
      </c>
      <c r="V1154" s="66" t="inlineStr">
        <is>
          <t>S01 / S04 / S05</t>
        </is>
      </c>
    </row>
    <row r="1155" ht="15" customHeight="1" s="94">
      <c r="A1155" s="66" t="inlineStr">
        <is>
          <t>U08493</t>
        </is>
      </c>
      <c r="B1155" s="66" t="inlineStr">
        <is>
          <t>O1662</t>
        </is>
      </c>
      <c r="C1155" s="66" t="n">
        <v>2022</v>
      </c>
      <c r="D1155" s="66" t="n">
        <v>5</v>
      </c>
      <c r="E1155" s="66" t="n">
        <v>4</v>
      </c>
      <c r="F1155" s="66" t="n">
        <v>15</v>
      </c>
      <c r="G1155" s="66" t="n">
        <v>3</v>
      </c>
      <c r="H1155" s="66" t="n">
        <v>3</v>
      </c>
      <c r="I1155" s="66" t="n">
        <v>0</v>
      </c>
      <c r="J1155" s="66" t="n">
        <v>1</v>
      </c>
      <c r="K1155" s="66" t="n">
        <v>1</v>
      </c>
      <c r="L1155" s="66" t="n">
        <v>0</v>
      </c>
      <c r="M1155" s="66" t="n">
        <v>0</v>
      </c>
      <c r="N1155" s="66" t="n">
        <v>0</v>
      </c>
      <c r="O1155" s="66" t="n">
        <v>157.2</v>
      </c>
      <c r="P1155" s="66" t="n">
        <v>5.8</v>
      </c>
      <c r="Q1155" s="66" t="n">
        <v>12.390856925</v>
      </c>
      <c r="R1155" s="66" t="n">
        <v>51.3386768710001</v>
      </c>
      <c r="S1155" s="66">
        <f>IF(AND(E1155&gt;=2,E1155&lt;=6,OR(F1155=6,F1155=7,F1155=8),O1155&lt;=500),1,0)</f>
        <v/>
      </c>
      <c r="T1155" s="178">
        <f>IF(G1155=1,Sources!$F$24,IF(G1155=2,Sources!$F$25,IF(G1155=3,Sources!$F$26,0)))</f>
        <v/>
      </c>
      <c r="U1155" s="178">
        <f>T1155</f>
        <v/>
      </c>
      <c r="V1155" s="66" t="inlineStr">
        <is>
          <t>S01 / S04 / S05</t>
        </is>
      </c>
    </row>
    <row r="1156" ht="15" customHeight="1" s="94">
      <c r="A1156" s="66" t="inlineStr">
        <is>
          <t>U08501</t>
        </is>
      </c>
      <c r="B1156" s="66" t="inlineStr">
        <is>
          <t>O1651</t>
        </is>
      </c>
      <c r="C1156" s="66" t="n">
        <v>2022</v>
      </c>
      <c r="D1156" s="66" t="n">
        <v>4</v>
      </c>
      <c r="E1156" s="66" t="n">
        <v>5</v>
      </c>
      <c r="F1156" s="66" t="n">
        <v>9</v>
      </c>
      <c r="G1156" s="66" t="n">
        <v>3</v>
      </c>
      <c r="H1156" s="66" t="n">
        <v>2</v>
      </c>
      <c r="I1156" s="66" t="n">
        <v>0</v>
      </c>
      <c r="J1156" s="66" t="n">
        <v>1</v>
      </c>
      <c r="K1156" s="66" t="n">
        <v>1</v>
      </c>
      <c r="L1156" s="66" t="n">
        <v>0</v>
      </c>
      <c r="M1156" s="66" t="n">
        <v>0</v>
      </c>
      <c r="N1156" s="66" t="n">
        <v>0</v>
      </c>
      <c r="O1156" s="66" t="n">
        <v>276.1</v>
      </c>
      <c r="P1156" s="66" t="n">
        <v>20.3</v>
      </c>
      <c r="Q1156" s="66" t="n">
        <v>12.367517122</v>
      </c>
      <c r="R1156" s="66" t="n">
        <v>51.320965684</v>
      </c>
      <c r="S1156" s="66">
        <f>IF(AND(E1156&gt;=2,E1156&lt;=6,OR(F1156=6,F1156=7,F1156=8),O1156&lt;=500),1,0)</f>
        <v/>
      </c>
      <c r="T1156" s="178">
        <f>IF(G1156=1,Sources!$F$24,IF(G1156=2,Sources!$F$25,IF(G1156=3,Sources!$F$26,0)))</f>
        <v/>
      </c>
      <c r="U1156" s="178">
        <f>T1156</f>
        <v/>
      </c>
      <c r="V1156" s="66" t="inlineStr">
        <is>
          <t>S01 / S04 / S05</t>
        </is>
      </c>
    </row>
    <row r="1157" ht="15" customHeight="1" s="94">
      <c r="A1157" s="66" t="inlineStr">
        <is>
          <t>U08549</t>
        </is>
      </c>
      <c r="B1157" s="66" t="inlineStr">
        <is>
          <t>O1217</t>
        </is>
      </c>
      <c r="C1157" s="66" t="n">
        <v>2022</v>
      </c>
      <c r="D1157" s="66" t="n">
        <v>4</v>
      </c>
      <c r="E1157" s="66" t="n">
        <v>5</v>
      </c>
      <c r="F1157" s="66" t="n">
        <v>11</v>
      </c>
      <c r="G1157" s="66" t="n">
        <v>3</v>
      </c>
      <c r="H1157" s="66" t="n">
        <v>6</v>
      </c>
      <c r="I1157" s="66" t="n">
        <v>0</v>
      </c>
      <c r="J1157" s="66" t="n">
        <v>0</v>
      </c>
      <c r="K1157" s="66" t="n">
        <v>1</v>
      </c>
      <c r="L1157" s="66" t="n">
        <v>0</v>
      </c>
      <c r="M1157" s="66" t="n">
        <v>0</v>
      </c>
      <c r="N1157" s="66" t="n">
        <v>0</v>
      </c>
      <c r="O1157" s="66" t="n">
        <v>247.7</v>
      </c>
      <c r="P1157" s="66" t="n">
        <v>20.9</v>
      </c>
      <c r="Q1157" s="66" t="n">
        <v>14.2401020250001</v>
      </c>
      <c r="R1157" s="66" t="n">
        <v>51.4354559060001</v>
      </c>
      <c r="S1157" s="66">
        <f>IF(AND(E1157&gt;=2,E1157&lt;=6,OR(F1157=6,F1157=7,F1157=8),O1157&lt;=500),1,0)</f>
        <v/>
      </c>
      <c r="T1157" s="178">
        <f>IF(G1157=1,Sources!$F$24,IF(G1157=2,Sources!$F$25,IF(G1157=3,Sources!$F$26,0)))</f>
        <v/>
      </c>
      <c r="U1157" s="178">
        <f>T1157</f>
        <v/>
      </c>
      <c r="V1157" s="66" t="inlineStr">
        <is>
          <t>S01 / S04 / S05</t>
        </is>
      </c>
    </row>
    <row r="1158" ht="15" customHeight="1" s="94">
      <c r="A1158" s="66" t="inlineStr">
        <is>
          <t>U08551</t>
        </is>
      </c>
      <c r="B1158" s="66" t="inlineStr">
        <is>
          <t>O0784</t>
        </is>
      </c>
      <c r="C1158" s="66" t="n">
        <v>2022</v>
      </c>
      <c r="D1158" s="66" t="n">
        <v>5</v>
      </c>
      <c r="E1158" s="66" t="n">
        <v>7</v>
      </c>
      <c r="F1158" s="66" t="n">
        <v>10</v>
      </c>
      <c r="G1158" s="66" t="n">
        <v>2</v>
      </c>
      <c r="H1158" s="66" t="n">
        <v>3</v>
      </c>
      <c r="I1158" s="66" t="n">
        <v>0</v>
      </c>
      <c r="J1158" s="66" t="n">
        <v>1</v>
      </c>
      <c r="K1158" s="66" t="n">
        <v>1</v>
      </c>
      <c r="L1158" s="66" t="n">
        <v>0</v>
      </c>
      <c r="M1158" s="66" t="n">
        <v>0</v>
      </c>
      <c r="N1158" s="66" t="n">
        <v>0</v>
      </c>
      <c r="O1158" s="66" t="n">
        <v>262.3</v>
      </c>
      <c r="P1158" s="66" t="n">
        <v>3.5</v>
      </c>
      <c r="Q1158" s="66" t="n">
        <v>13.757838624</v>
      </c>
      <c r="R1158" s="66" t="n">
        <v>51.075869036</v>
      </c>
      <c r="S1158" s="66">
        <f>IF(AND(E1158&gt;=2,E1158&lt;=6,OR(F1158=6,F1158=7,F1158=8),O1158&lt;=500),1,0)</f>
        <v/>
      </c>
      <c r="T1158" s="178">
        <f>IF(G1158=1,Sources!$F$24,IF(G1158=2,Sources!$F$25,IF(G1158=3,Sources!$F$26,0)))</f>
        <v/>
      </c>
      <c r="U1158" s="178">
        <f>T1158</f>
        <v/>
      </c>
      <c r="V1158" s="66" t="inlineStr">
        <is>
          <t>S01 / S04 / S05</t>
        </is>
      </c>
    </row>
    <row r="1159" ht="15" customHeight="1" s="94">
      <c r="A1159" s="66" t="inlineStr">
        <is>
          <t>U08561</t>
        </is>
      </c>
      <c r="B1159" s="66" t="inlineStr">
        <is>
          <t>O1526</t>
        </is>
      </c>
      <c r="C1159" s="66" t="n">
        <v>2022</v>
      </c>
      <c r="D1159" s="66" t="n">
        <v>5</v>
      </c>
      <c r="E1159" s="66" t="n">
        <v>6</v>
      </c>
      <c r="F1159" s="66" t="n">
        <v>8</v>
      </c>
      <c r="G1159" s="66" t="n">
        <v>3</v>
      </c>
      <c r="H1159" s="66" t="n">
        <v>3</v>
      </c>
      <c r="I1159" s="66" t="n">
        <v>0</v>
      </c>
      <c r="J1159" s="66" t="n">
        <v>1</v>
      </c>
      <c r="K1159" s="66" t="n">
        <v>1</v>
      </c>
      <c r="L1159" s="66" t="n">
        <v>0</v>
      </c>
      <c r="M1159" s="66" t="n">
        <v>0</v>
      </c>
      <c r="N1159" s="66" t="n">
        <v>0</v>
      </c>
      <c r="O1159" s="66" t="n">
        <v>208.9</v>
      </c>
      <c r="P1159" s="66" t="n">
        <v>0.6</v>
      </c>
      <c r="Q1159" s="66" t="n">
        <v>12.393152979</v>
      </c>
      <c r="R1159" s="66" t="n">
        <v>51.336955856</v>
      </c>
      <c r="S1159" s="66">
        <f>IF(AND(E1159&gt;=2,E1159&lt;=6,OR(F1159=6,F1159=7,F1159=8),O1159&lt;=500),1,0)</f>
        <v/>
      </c>
      <c r="T1159" s="178">
        <f>IF(G1159=1,Sources!$F$24,IF(G1159=2,Sources!$F$25,IF(G1159=3,Sources!$F$26,0)))</f>
        <v/>
      </c>
      <c r="U1159" s="178">
        <f>T1159</f>
        <v/>
      </c>
      <c r="V1159" s="66" t="inlineStr">
        <is>
          <t>S01 / S04 / S05</t>
        </is>
      </c>
    </row>
    <row r="1160" ht="15" customHeight="1" s="94">
      <c r="A1160" s="66" t="inlineStr">
        <is>
          <t>U08563</t>
        </is>
      </c>
      <c r="B1160" s="66" t="inlineStr">
        <is>
          <t>O0904</t>
        </is>
      </c>
      <c r="C1160" s="66" t="n">
        <v>2022</v>
      </c>
      <c r="D1160" s="66" t="n">
        <v>5</v>
      </c>
      <c r="E1160" s="66" t="n">
        <v>1</v>
      </c>
      <c r="F1160" s="66" t="n">
        <v>16</v>
      </c>
      <c r="G1160" s="66" t="n">
        <v>2</v>
      </c>
      <c r="H1160" s="66" t="n">
        <v>3</v>
      </c>
      <c r="I1160" s="66" t="n">
        <v>0</v>
      </c>
      <c r="J1160" s="66" t="n">
        <v>0</v>
      </c>
      <c r="K1160" s="66" t="n">
        <v>1</v>
      </c>
      <c r="L1160" s="66" t="n">
        <v>0</v>
      </c>
      <c r="M1160" s="66" t="n">
        <v>0</v>
      </c>
      <c r="N1160" s="66" t="n">
        <v>0</v>
      </c>
      <c r="O1160" s="66" t="n">
        <v>95.09999999999999</v>
      </c>
      <c r="P1160" s="66" t="n">
        <v>10.9</v>
      </c>
      <c r="Q1160" s="66" t="n">
        <v>13.7711649030001</v>
      </c>
      <c r="R1160" s="66" t="n">
        <v>51.029821301</v>
      </c>
      <c r="S1160" s="66">
        <f>IF(AND(E1160&gt;=2,E1160&lt;=6,OR(F1160=6,F1160=7,F1160=8),O1160&lt;=500),1,0)</f>
        <v/>
      </c>
      <c r="T1160" s="178">
        <f>IF(G1160=1,Sources!$F$24,IF(G1160=2,Sources!$F$25,IF(G1160=3,Sources!$F$26,0)))</f>
        <v/>
      </c>
      <c r="U1160" s="178">
        <f>T1160</f>
        <v/>
      </c>
      <c r="V1160" s="66" t="inlineStr">
        <is>
          <t>S01 / S04 / S05</t>
        </is>
      </c>
    </row>
    <row r="1161" ht="15" customHeight="1" s="94">
      <c r="A1161" s="66" t="inlineStr">
        <is>
          <t>U08575</t>
        </is>
      </c>
      <c r="B1161" s="66" t="inlineStr">
        <is>
          <t>O1441</t>
        </is>
      </c>
      <c r="C1161" s="66" t="n">
        <v>2022</v>
      </c>
      <c r="D1161" s="66" t="n">
        <v>6</v>
      </c>
      <c r="E1161" s="66" t="n">
        <v>1</v>
      </c>
      <c r="F1161" s="66" t="n">
        <v>2</v>
      </c>
      <c r="G1161" s="66" t="n">
        <v>3</v>
      </c>
      <c r="H1161" s="66" t="n">
        <v>7</v>
      </c>
      <c r="I1161" s="66" t="n">
        <v>0</v>
      </c>
      <c r="J1161" s="66" t="n">
        <v>1</v>
      </c>
      <c r="K1161" s="66" t="n">
        <v>0</v>
      </c>
      <c r="L1161" s="66" t="n">
        <v>0</v>
      </c>
      <c r="M1161" s="66" t="n">
        <v>0</v>
      </c>
      <c r="N1161" s="66" t="n">
        <v>0</v>
      </c>
      <c r="O1161" s="66" t="n">
        <v>171.5</v>
      </c>
      <c r="P1161" s="66" t="n">
        <v>7.4</v>
      </c>
      <c r="Q1161" s="66" t="n">
        <v>12.3727594910001</v>
      </c>
      <c r="R1161" s="66" t="n">
        <v>51.3431736750001</v>
      </c>
      <c r="S1161" s="66">
        <f>IF(AND(E1161&gt;=2,E1161&lt;=6,OR(F1161=6,F1161=7,F1161=8),O1161&lt;=500),1,0)</f>
        <v/>
      </c>
      <c r="T1161" s="178">
        <f>IF(G1161=1,Sources!$F$24,IF(G1161=2,Sources!$F$25,IF(G1161=3,Sources!$F$26,0)))</f>
        <v/>
      </c>
      <c r="U1161" s="178">
        <f>T1161</f>
        <v/>
      </c>
      <c r="V1161" s="66" t="inlineStr">
        <is>
          <t>S01 / S04 / S05</t>
        </is>
      </c>
    </row>
    <row r="1162" ht="15" customHeight="1" s="94">
      <c r="A1162" s="66" t="inlineStr">
        <is>
          <t>U08584</t>
        </is>
      </c>
      <c r="B1162" s="66" t="inlineStr">
        <is>
          <t>O1684</t>
        </is>
      </c>
      <c r="C1162" s="66" t="n">
        <v>2022</v>
      </c>
      <c r="D1162" s="66" t="n">
        <v>4</v>
      </c>
      <c r="E1162" s="66" t="n">
        <v>4</v>
      </c>
      <c r="F1162" s="66" t="n">
        <v>15</v>
      </c>
      <c r="G1162" s="66" t="n">
        <v>3</v>
      </c>
      <c r="H1162" s="66" t="n">
        <v>3</v>
      </c>
      <c r="I1162" s="66" t="n">
        <v>0</v>
      </c>
      <c r="J1162" s="66" t="n">
        <v>1</v>
      </c>
      <c r="K1162" s="66" t="n">
        <v>1</v>
      </c>
      <c r="L1162" s="66" t="n">
        <v>0</v>
      </c>
      <c r="M1162" s="66" t="n">
        <v>0</v>
      </c>
      <c r="N1162" s="66" t="n">
        <v>0</v>
      </c>
      <c r="O1162" s="66" t="n">
        <v>161.4</v>
      </c>
      <c r="P1162" s="66" t="n">
        <v>1</v>
      </c>
      <c r="Q1162" s="66" t="n">
        <v>12.331942068</v>
      </c>
      <c r="R1162" s="66" t="n">
        <v>51.3402935770001</v>
      </c>
      <c r="S1162" s="66">
        <f>IF(AND(E1162&gt;=2,E1162&lt;=6,OR(F1162=6,F1162=7,F1162=8),O1162&lt;=500),1,0)</f>
        <v/>
      </c>
      <c r="T1162" s="178">
        <f>IF(G1162=1,Sources!$F$24,IF(G1162=2,Sources!$F$25,IF(G1162=3,Sources!$F$26,0)))</f>
        <v/>
      </c>
      <c r="U1162" s="178">
        <f>T1162</f>
        <v/>
      </c>
      <c r="V1162" s="66" t="inlineStr">
        <is>
          <t>S01 / S04 / S05</t>
        </is>
      </c>
    </row>
    <row r="1163" ht="15" customHeight="1" s="94">
      <c r="A1163" s="66" t="inlineStr">
        <is>
          <t>U08600</t>
        </is>
      </c>
      <c r="B1163" s="66" t="inlineStr">
        <is>
          <t>O1507</t>
        </is>
      </c>
      <c r="C1163" s="66" t="n">
        <v>2022</v>
      </c>
      <c r="D1163" s="66" t="n">
        <v>5</v>
      </c>
      <c r="E1163" s="66" t="n">
        <v>7</v>
      </c>
      <c r="F1163" s="66" t="n">
        <v>9</v>
      </c>
      <c r="G1163" s="66" t="n">
        <v>3</v>
      </c>
      <c r="H1163" s="66" t="n">
        <v>7</v>
      </c>
      <c r="I1163" s="66" t="n">
        <v>1</v>
      </c>
      <c r="J1163" s="66" t="n">
        <v>0</v>
      </c>
      <c r="K1163" s="66" t="n">
        <v>1</v>
      </c>
      <c r="L1163" s="66" t="n">
        <v>0</v>
      </c>
      <c r="M1163" s="66" t="n">
        <v>0</v>
      </c>
      <c r="N1163" s="66" t="n">
        <v>0</v>
      </c>
      <c r="O1163" s="66" t="n">
        <v>158.3</v>
      </c>
      <c r="P1163" s="66" t="n">
        <v>16.9</v>
      </c>
      <c r="Q1163" s="66" t="n">
        <v>12.3643085370001</v>
      </c>
      <c r="R1163" s="66" t="n">
        <v>51.3267527610001</v>
      </c>
      <c r="S1163" s="66">
        <f>IF(AND(E1163&gt;=2,E1163&lt;=6,OR(F1163=6,F1163=7,F1163=8),O1163&lt;=500),1,0)</f>
        <v/>
      </c>
      <c r="T1163" s="178">
        <f>IF(G1163=1,Sources!$F$24,IF(G1163=2,Sources!$F$25,IF(G1163=3,Sources!$F$26,0)))</f>
        <v/>
      </c>
      <c r="U1163" s="178">
        <f>T1163</f>
        <v/>
      </c>
      <c r="V1163" s="66" t="inlineStr">
        <is>
          <t>S01 / S04 / S05</t>
        </is>
      </c>
    </row>
    <row r="1164" ht="15" customHeight="1" s="94">
      <c r="A1164" s="66" t="inlineStr">
        <is>
          <t>U08607</t>
        </is>
      </c>
      <c r="B1164" s="66" t="inlineStr">
        <is>
          <t>O0893</t>
        </is>
      </c>
      <c r="C1164" s="66" t="n">
        <v>2022</v>
      </c>
      <c r="D1164" s="66" t="n">
        <v>5</v>
      </c>
      <c r="E1164" s="66" t="n">
        <v>2</v>
      </c>
      <c r="F1164" s="66" t="n">
        <v>19</v>
      </c>
      <c r="G1164" s="66" t="n">
        <v>3</v>
      </c>
      <c r="H1164" s="66" t="n">
        <v>3</v>
      </c>
      <c r="I1164" s="66" t="n">
        <v>0</v>
      </c>
      <c r="J1164" s="66" t="n">
        <v>1</v>
      </c>
      <c r="K1164" s="66" t="n">
        <v>1</v>
      </c>
      <c r="L1164" s="66" t="n">
        <v>0</v>
      </c>
      <c r="M1164" s="66" t="n">
        <v>0</v>
      </c>
      <c r="N1164" s="66" t="n">
        <v>0</v>
      </c>
      <c r="O1164" s="66" t="n">
        <v>443.4</v>
      </c>
      <c r="P1164" s="66" t="n">
        <v>0.4</v>
      </c>
      <c r="Q1164" s="66" t="n">
        <v>13.7682489790001</v>
      </c>
      <c r="R1164" s="66" t="n">
        <v>51.04797239</v>
      </c>
      <c r="S1164" s="66">
        <f>IF(AND(E1164&gt;=2,E1164&lt;=6,OR(F1164=6,F1164=7,F1164=8),O1164&lt;=500),1,0)</f>
        <v/>
      </c>
      <c r="T1164" s="178">
        <f>IF(G1164=1,Sources!$F$24,IF(G1164=2,Sources!$F$25,IF(G1164=3,Sources!$F$26,0)))</f>
        <v/>
      </c>
      <c r="U1164" s="178">
        <f>T1164</f>
        <v/>
      </c>
      <c r="V1164" s="66" t="inlineStr">
        <is>
          <t>S01 / S04 / S05</t>
        </is>
      </c>
    </row>
    <row r="1165" ht="15" customHeight="1" s="94">
      <c r="A1165" s="66" t="inlineStr">
        <is>
          <t>U08610</t>
        </is>
      </c>
      <c r="B1165" s="66" t="inlineStr">
        <is>
          <t>O0295</t>
        </is>
      </c>
      <c r="C1165" s="66" t="n">
        <v>2022</v>
      </c>
      <c r="D1165" s="66" t="n">
        <v>5</v>
      </c>
      <c r="E1165" s="66" t="n">
        <v>5</v>
      </c>
      <c r="F1165" s="66" t="n">
        <v>9</v>
      </c>
      <c r="G1165" s="66" t="n">
        <v>3</v>
      </c>
      <c r="H1165" s="66" t="n">
        <v>3</v>
      </c>
      <c r="I1165" s="66" t="n">
        <v>0</v>
      </c>
      <c r="J1165" s="66" t="n">
        <v>1</v>
      </c>
      <c r="K1165" s="66" t="n">
        <v>1</v>
      </c>
      <c r="L1165" s="66" t="n">
        <v>0</v>
      </c>
      <c r="M1165" s="66" t="n">
        <v>0</v>
      </c>
      <c r="N1165" s="66" t="n">
        <v>0</v>
      </c>
      <c r="O1165" s="66" t="n">
        <v>170.4</v>
      </c>
      <c r="P1165" s="66" t="n">
        <v>4.6</v>
      </c>
      <c r="Q1165" s="66" t="n">
        <v>12.3352809150001</v>
      </c>
      <c r="R1165" s="66" t="n">
        <v>51.5182786410001</v>
      </c>
      <c r="S1165" s="66">
        <f>IF(AND(E1165&gt;=2,E1165&lt;=6,OR(F1165=6,F1165=7,F1165=8),O1165&lt;=500),1,0)</f>
        <v/>
      </c>
      <c r="T1165" s="178">
        <f>IF(G1165=1,Sources!$F$24,IF(G1165=2,Sources!$F$25,IF(G1165=3,Sources!$F$26,0)))</f>
        <v/>
      </c>
      <c r="U1165" s="178">
        <f>T1165</f>
        <v/>
      </c>
      <c r="V1165" s="66" t="inlineStr">
        <is>
          <t>S01 / S04 / S05</t>
        </is>
      </c>
    </row>
    <row r="1166" ht="15" customHeight="1" s="94">
      <c r="A1166" s="66" t="inlineStr">
        <is>
          <t>U08612</t>
        </is>
      </c>
      <c r="B1166" s="66" t="inlineStr">
        <is>
          <t>O1356</t>
        </is>
      </c>
      <c r="C1166" s="66" t="n">
        <v>2022</v>
      </c>
      <c r="D1166" s="66" t="n">
        <v>6</v>
      </c>
      <c r="E1166" s="66" t="n">
        <v>6</v>
      </c>
      <c r="F1166" s="66" t="n">
        <v>8</v>
      </c>
      <c r="G1166" s="66" t="n">
        <v>3</v>
      </c>
      <c r="H1166" s="66" t="n">
        <v>2</v>
      </c>
      <c r="I1166" s="66" t="n">
        <v>0</v>
      </c>
      <c r="J1166" s="66" t="n">
        <v>1</v>
      </c>
      <c r="K1166" s="66" t="n">
        <v>1</v>
      </c>
      <c r="L1166" s="66" t="n">
        <v>0</v>
      </c>
      <c r="M1166" s="66" t="n">
        <v>0</v>
      </c>
      <c r="N1166" s="66" t="n">
        <v>0</v>
      </c>
      <c r="O1166" s="66" t="n">
        <v>418.8</v>
      </c>
      <c r="P1166" s="66" t="n">
        <v>0</v>
      </c>
      <c r="Q1166" s="66" t="n">
        <v>12.371292254</v>
      </c>
      <c r="R1166" s="66" t="n">
        <v>51.3397311680001</v>
      </c>
      <c r="S1166" s="66">
        <f>IF(AND(E1166&gt;=2,E1166&lt;=6,OR(F1166=6,F1166=7,F1166=8),O1166&lt;=500),1,0)</f>
        <v/>
      </c>
      <c r="T1166" s="178">
        <f>IF(G1166=1,Sources!$F$24,IF(G1166=2,Sources!$F$25,IF(G1166=3,Sources!$F$26,0)))</f>
        <v/>
      </c>
      <c r="U1166" s="178">
        <f>T1166</f>
        <v/>
      </c>
      <c r="V1166" s="66" t="inlineStr">
        <is>
          <t>S01 / S04 / S05</t>
        </is>
      </c>
    </row>
    <row r="1167" ht="15" customHeight="1" s="94">
      <c r="A1167" s="66" t="inlineStr">
        <is>
          <t>U08622</t>
        </is>
      </c>
      <c r="B1167" s="66" t="inlineStr">
        <is>
          <t>O0674</t>
        </is>
      </c>
      <c r="C1167" s="66" t="n">
        <v>2022</v>
      </c>
      <c r="D1167" s="66" t="n">
        <v>4</v>
      </c>
      <c r="E1167" s="66" t="n">
        <v>6</v>
      </c>
      <c r="F1167" s="66" t="n">
        <v>8</v>
      </c>
      <c r="G1167" s="66" t="n">
        <v>2</v>
      </c>
      <c r="H1167" s="66" t="n">
        <v>3</v>
      </c>
      <c r="I1167" s="66" t="n">
        <v>0</v>
      </c>
      <c r="J1167" s="66" t="n">
        <v>1</v>
      </c>
      <c r="K1167" s="66" t="n">
        <v>1</v>
      </c>
      <c r="L1167" s="66" t="n">
        <v>0</v>
      </c>
      <c r="M1167" s="66" t="n">
        <v>0</v>
      </c>
      <c r="N1167" s="66" t="n">
        <v>0</v>
      </c>
      <c r="O1167" s="66" t="n">
        <v>488.5</v>
      </c>
      <c r="P1167" s="66" t="n">
        <v>6.5</v>
      </c>
      <c r="Q1167" s="66" t="n">
        <v>13.7771997140001</v>
      </c>
      <c r="R1167" s="66" t="n">
        <v>51.0600540400001</v>
      </c>
      <c r="S1167" s="66">
        <f>IF(AND(E1167&gt;=2,E1167&lt;=6,OR(F1167=6,F1167=7,F1167=8),O1167&lt;=500),1,0)</f>
        <v/>
      </c>
      <c r="T1167" s="178">
        <f>IF(G1167=1,Sources!$F$24,IF(G1167=2,Sources!$F$25,IF(G1167=3,Sources!$F$26,0)))</f>
        <v/>
      </c>
      <c r="U1167" s="178">
        <f>T1167</f>
        <v/>
      </c>
      <c r="V1167" s="66" t="inlineStr">
        <is>
          <t>S01 / S04 / S05</t>
        </is>
      </c>
    </row>
    <row r="1168" ht="15" customHeight="1" s="94">
      <c r="A1168" s="66" t="inlineStr">
        <is>
          <t>U08625</t>
        </is>
      </c>
      <c r="B1168" s="66" t="inlineStr">
        <is>
          <t>O0600</t>
        </is>
      </c>
      <c r="C1168" s="66" t="n">
        <v>2022</v>
      </c>
      <c r="D1168" s="66" t="n">
        <v>6</v>
      </c>
      <c r="E1168" s="66" t="n">
        <v>5</v>
      </c>
      <c r="F1168" s="66" t="n">
        <v>8</v>
      </c>
      <c r="G1168" s="66" t="n">
        <v>2</v>
      </c>
      <c r="H1168" s="66" t="n">
        <v>3</v>
      </c>
      <c r="I1168" s="66" t="n">
        <v>0</v>
      </c>
      <c r="J1168" s="66" t="n">
        <v>1</v>
      </c>
      <c r="K1168" s="66" t="n">
        <v>1</v>
      </c>
      <c r="L1168" s="66" t="n">
        <v>0</v>
      </c>
      <c r="M1168" s="66" t="n">
        <v>0</v>
      </c>
      <c r="N1168" s="66" t="n">
        <v>0</v>
      </c>
      <c r="O1168" s="66" t="n">
        <v>499.1</v>
      </c>
      <c r="P1168" s="66" t="n">
        <v>0.1</v>
      </c>
      <c r="Q1168" s="66" t="n">
        <v>13.75657569</v>
      </c>
      <c r="R1168" s="66" t="n">
        <v>51.0550975620001</v>
      </c>
      <c r="S1168" s="66">
        <f>IF(AND(E1168&gt;=2,E1168&lt;=6,OR(F1168=6,F1168=7,F1168=8),O1168&lt;=500),1,0)</f>
        <v/>
      </c>
      <c r="T1168" s="178">
        <f>IF(G1168=1,Sources!$F$24,IF(G1168=2,Sources!$F$25,IF(G1168=3,Sources!$F$26,0)))</f>
        <v/>
      </c>
      <c r="U1168" s="178">
        <f>T1168</f>
        <v/>
      </c>
      <c r="V1168" s="66" t="inlineStr">
        <is>
          <t>S01 / S04 / S05</t>
        </is>
      </c>
    </row>
    <row r="1169" ht="15" customHeight="1" s="94">
      <c r="A1169" s="66" t="inlineStr">
        <is>
          <t>U08630</t>
        </is>
      </c>
      <c r="B1169" s="66" t="inlineStr">
        <is>
          <t>O1000</t>
        </is>
      </c>
      <c r="C1169" s="66" t="n">
        <v>2022</v>
      </c>
      <c r="D1169" s="66" t="n">
        <v>5</v>
      </c>
      <c r="E1169" s="66" t="n">
        <v>7</v>
      </c>
      <c r="F1169" s="66" t="n">
        <v>5</v>
      </c>
      <c r="G1169" s="66" t="n">
        <v>3</v>
      </c>
      <c r="H1169" s="66" t="n">
        <v>3</v>
      </c>
      <c r="I1169" s="66" t="n">
        <v>0</v>
      </c>
      <c r="J1169" s="66" t="n">
        <v>1</v>
      </c>
      <c r="K1169" s="66" t="n">
        <v>1</v>
      </c>
      <c r="L1169" s="66" t="n">
        <v>0</v>
      </c>
      <c r="M1169" s="66" t="n">
        <v>0</v>
      </c>
      <c r="N1169" s="66" t="n">
        <v>0</v>
      </c>
      <c r="O1169" s="66" t="n">
        <v>433.7</v>
      </c>
      <c r="P1169" s="66" t="n">
        <v>0</v>
      </c>
      <c r="Q1169" s="66" t="n">
        <v>13.740799113</v>
      </c>
      <c r="R1169" s="66" t="n">
        <v>51.047232568</v>
      </c>
      <c r="S1169" s="66">
        <f>IF(AND(E1169&gt;=2,E1169&lt;=6,OR(F1169=6,F1169=7,F1169=8),O1169&lt;=500),1,0)</f>
        <v/>
      </c>
      <c r="T1169" s="178">
        <f>IF(G1169=1,Sources!$F$24,IF(G1169=2,Sources!$F$25,IF(G1169=3,Sources!$F$26,0)))</f>
        <v/>
      </c>
      <c r="U1169" s="178">
        <f>T1169</f>
        <v/>
      </c>
      <c r="V1169" s="66" t="inlineStr">
        <is>
          <t>S01 / S04 / S05</t>
        </is>
      </c>
    </row>
    <row r="1170" ht="15" customHeight="1" s="94">
      <c r="A1170" s="66" t="inlineStr">
        <is>
          <t>U08633</t>
        </is>
      </c>
      <c r="B1170" s="66" t="inlineStr">
        <is>
          <t>O0861</t>
        </is>
      </c>
      <c r="C1170" s="66" t="n">
        <v>2022</v>
      </c>
      <c r="D1170" s="66" t="n">
        <v>5</v>
      </c>
      <c r="E1170" s="66" t="n">
        <v>4</v>
      </c>
      <c r="F1170" s="66" t="n">
        <v>8</v>
      </c>
      <c r="G1170" s="66" t="n">
        <v>3</v>
      </c>
      <c r="H1170" s="66" t="n">
        <v>5</v>
      </c>
      <c r="I1170" s="66" t="n">
        <v>0</v>
      </c>
      <c r="J1170" s="66" t="n">
        <v>1</v>
      </c>
      <c r="K1170" s="66" t="n">
        <v>1</v>
      </c>
      <c r="L1170" s="66" t="n">
        <v>0</v>
      </c>
      <c r="M1170" s="66" t="n">
        <v>0</v>
      </c>
      <c r="N1170" s="66" t="n">
        <v>0</v>
      </c>
      <c r="O1170" s="66" t="n">
        <v>493.1</v>
      </c>
      <c r="P1170" s="66" t="n">
        <v>7.7</v>
      </c>
      <c r="Q1170" s="66" t="n">
        <v>13.786809545</v>
      </c>
      <c r="R1170" s="66" t="n">
        <v>51.0157400520001</v>
      </c>
      <c r="S1170" s="66">
        <f>IF(AND(E1170&gt;=2,E1170&lt;=6,OR(F1170=6,F1170=7,F1170=8),O1170&lt;=500),1,0)</f>
        <v/>
      </c>
      <c r="T1170" s="178">
        <f>IF(G1170=1,Sources!$F$24,IF(G1170=2,Sources!$F$25,IF(G1170=3,Sources!$F$26,0)))</f>
        <v/>
      </c>
      <c r="U1170" s="178">
        <f>T1170</f>
        <v/>
      </c>
      <c r="V1170" s="66" t="inlineStr">
        <is>
          <t>S01 / S04 / S05</t>
        </is>
      </c>
    </row>
    <row r="1171" ht="15" customHeight="1" s="94">
      <c r="A1171" s="66" t="inlineStr">
        <is>
          <t>U08639</t>
        </is>
      </c>
      <c r="B1171" s="66" t="inlineStr">
        <is>
          <t>O0966</t>
        </is>
      </c>
      <c r="C1171" s="66" t="n">
        <v>2022</v>
      </c>
      <c r="D1171" s="66" t="n">
        <v>6</v>
      </c>
      <c r="E1171" s="66" t="n">
        <v>3</v>
      </c>
      <c r="F1171" s="66" t="n">
        <v>11</v>
      </c>
      <c r="G1171" s="66" t="n">
        <v>3</v>
      </c>
      <c r="H1171" s="66" t="n">
        <v>2</v>
      </c>
      <c r="I1171" s="66" t="n">
        <v>0</v>
      </c>
      <c r="J1171" s="66" t="n">
        <v>1</v>
      </c>
      <c r="K1171" s="66" t="n">
        <v>1</v>
      </c>
      <c r="L1171" s="66" t="n">
        <v>0</v>
      </c>
      <c r="M1171" s="66" t="n">
        <v>0</v>
      </c>
      <c r="N1171" s="66" t="n">
        <v>0</v>
      </c>
      <c r="O1171" s="66" t="n">
        <v>64.90000000000001</v>
      </c>
      <c r="P1171" s="66" t="n">
        <v>6.5</v>
      </c>
      <c r="Q1171" s="66" t="n">
        <v>13.757239446</v>
      </c>
      <c r="R1171" s="66" t="n">
        <v>51.0497334820001</v>
      </c>
      <c r="S1171" s="66">
        <f>IF(AND(E1171&gt;=2,E1171&lt;=6,OR(F1171=6,F1171=7,F1171=8),O1171&lt;=500),1,0)</f>
        <v/>
      </c>
      <c r="T1171" s="178">
        <f>IF(G1171=1,Sources!$F$24,IF(G1171=2,Sources!$F$25,IF(G1171=3,Sources!$F$26,0)))</f>
        <v/>
      </c>
      <c r="U1171" s="178">
        <f>T1171</f>
        <v/>
      </c>
      <c r="V1171" s="66" t="inlineStr">
        <is>
          <t>S01 / S04 / S05</t>
        </is>
      </c>
    </row>
    <row r="1172" ht="15" customHeight="1" s="94">
      <c r="A1172" s="66" t="inlineStr">
        <is>
          <t>U08646</t>
        </is>
      </c>
      <c r="B1172" s="66" t="inlineStr">
        <is>
          <t>O1526</t>
        </is>
      </c>
      <c r="C1172" s="66" t="n">
        <v>2022</v>
      </c>
      <c r="D1172" s="66" t="n">
        <v>4</v>
      </c>
      <c r="E1172" s="66" t="n">
        <v>6</v>
      </c>
      <c r="F1172" s="66" t="n">
        <v>16</v>
      </c>
      <c r="G1172" s="66" t="n">
        <v>3</v>
      </c>
      <c r="H1172" s="66" t="n">
        <v>3</v>
      </c>
      <c r="I1172" s="66" t="n">
        <v>0</v>
      </c>
      <c r="J1172" s="66" t="n">
        <v>1</v>
      </c>
      <c r="K1172" s="66" t="n">
        <v>1</v>
      </c>
      <c r="L1172" s="66" t="n">
        <v>0</v>
      </c>
      <c r="M1172" s="66" t="n">
        <v>0</v>
      </c>
      <c r="N1172" s="66" t="n">
        <v>0</v>
      </c>
      <c r="O1172" s="66" t="n">
        <v>208.6</v>
      </c>
      <c r="P1172" s="66" t="n">
        <v>1.3</v>
      </c>
      <c r="Q1172" s="66" t="n">
        <v>12.3931429080001</v>
      </c>
      <c r="R1172" s="66" t="n">
        <v>51.336957951</v>
      </c>
      <c r="S1172" s="66">
        <f>IF(AND(E1172&gt;=2,E1172&lt;=6,OR(F1172=6,F1172=7,F1172=8),O1172&lt;=500),1,0)</f>
        <v/>
      </c>
      <c r="T1172" s="178">
        <f>IF(G1172=1,Sources!$F$24,IF(G1172=2,Sources!$F$25,IF(G1172=3,Sources!$F$26,0)))</f>
        <v/>
      </c>
      <c r="U1172" s="178">
        <f>T1172</f>
        <v/>
      </c>
      <c r="V1172" s="66" t="inlineStr">
        <is>
          <t>S01 / S04 / S05</t>
        </is>
      </c>
    </row>
    <row r="1173" ht="15" customHeight="1" s="94">
      <c r="A1173" s="66" t="inlineStr">
        <is>
          <t>U08647</t>
        </is>
      </c>
      <c r="B1173" s="66" t="inlineStr">
        <is>
          <t>O0746</t>
        </is>
      </c>
      <c r="C1173" s="66" t="n">
        <v>2022</v>
      </c>
      <c r="D1173" s="66" t="n">
        <v>5</v>
      </c>
      <c r="E1173" s="66" t="n">
        <v>3</v>
      </c>
      <c r="F1173" s="66" t="n">
        <v>8</v>
      </c>
      <c r="G1173" s="66" t="n">
        <v>3</v>
      </c>
      <c r="H1173" s="66" t="n">
        <v>5</v>
      </c>
      <c r="I1173" s="66" t="n">
        <v>0</v>
      </c>
      <c r="J1173" s="66" t="n">
        <v>1</v>
      </c>
      <c r="K1173" s="66" t="n">
        <v>1</v>
      </c>
      <c r="L1173" s="66" t="n">
        <v>0</v>
      </c>
      <c r="M1173" s="66" t="n">
        <v>0</v>
      </c>
      <c r="N1173" s="66" t="n">
        <v>0</v>
      </c>
      <c r="O1173" s="66" t="n">
        <v>155.6</v>
      </c>
      <c r="P1173" s="66" t="n">
        <v>0</v>
      </c>
      <c r="Q1173" s="66" t="n">
        <v>13.77785292</v>
      </c>
      <c r="R1173" s="66" t="n">
        <v>51.05409803</v>
      </c>
      <c r="S1173" s="66">
        <f>IF(AND(E1173&gt;=2,E1173&lt;=6,OR(F1173=6,F1173=7,F1173=8),O1173&lt;=500),1,0)</f>
        <v/>
      </c>
      <c r="T1173" s="178">
        <f>IF(G1173=1,Sources!$F$24,IF(G1173=2,Sources!$F$25,IF(G1173=3,Sources!$F$26,0)))</f>
        <v/>
      </c>
      <c r="U1173" s="178">
        <f>T1173</f>
        <v/>
      </c>
      <c r="V1173" s="66" t="inlineStr">
        <is>
          <t>S01 / S04 / S05</t>
        </is>
      </c>
    </row>
    <row r="1174" ht="15" customHeight="1" s="94">
      <c r="A1174" s="66" t="inlineStr">
        <is>
          <t>U08658</t>
        </is>
      </c>
      <c r="B1174" s="66" t="inlineStr">
        <is>
          <t>O1390</t>
        </is>
      </c>
      <c r="C1174" s="66" t="n">
        <v>2022</v>
      </c>
      <c r="D1174" s="66" t="n">
        <v>5</v>
      </c>
      <c r="E1174" s="66" t="n">
        <v>4</v>
      </c>
      <c r="F1174" s="66" t="n">
        <v>16</v>
      </c>
      <c r="G1174" s="66" t="n">
        <v>2</v>
      </c>
      <c r="H1174" s="66" t="n">
        <v>2</v>
      </c>
      <c r="I1174" s="66" t="n">
        <v>0</v>
      </c>
      <c r="J1174" s="66" t="n">
        <v>1</v>
      </c>
      <c r="K1174" s="66" t="n">
        <v>1</v>
      </c>
      <c r="L1174" s="66" t="n">
        <v>0</v>
      </c>
      <c r="M1174" s="66" t="n">
        <v>0</v>
      </c>
      <c r="N1174" s="66" t="n">
        <v>0</v>
      </c>
      <c r="O1174" s="66" t="n">
        <v>163.7</v>
      </c>
      <c r="P1174" s="66" t="n">
        <v>4.4</v>
      </c>
      <c r="Q1174" s="66" t="n">
        <v>12.3820799820001</v>
      </c>
      <c r="R1174" s="66" t="n">
        <v>51.3325753780001</v>
      </c>
      <c r="S1174" s="66">
        <f>IF(AND(E1174&gt;=2,E1174&lt;=6,OR(F1174=6,F1174=7,F1174=8),O1174&lt;=500),1,0)</f>
        <v/>
      </c>
      <c r="T1174" s="178">
        <f>IF(G1174=1,Sources!$F$24,IF(G1174=2,Sources!$F$25,IF(G1174=3,Sources!$F$26,0)))</f>
        <v/>
      </c>
      <c r="U1174" s="178">
        <f>T1174</f>
        <v/>
      </c>
      <c r="V1174" s="66" t="inlineStr">
        <is>
          <t>S01 / S04 / S05</t>
        </is>
      </c>
    </row>
    <row r="1175" ht="15" customHeight="1" s="94">
      <c r="A1175" s="66" t="inlineStr">
        <is>
          <t>U08677</t>
        </is>
      </c>
      <c r="B1175" s="66" t="inlineStr">
        <is>
          <t>O1656</t>
        </is>
      </c>
      <c r="C1175" s="66" t="n">
        <v>2022</v>
      </c>
      <c r="D1175" s="66" t="n">
        <v>5</v>
      </c>
      <c r="E1175" s="66" t="n">
        <v>4</v>
      </c>
      <c r="F1175" s="66" t="n">
        <v>18</v>
      </c>
      <c r="G1175" s="66" t="n">
        <v>3</v>
      </c>
      <c r="H1175" s="66" t="n">
        <v>3</v>
      </c>
      <c r="I1175" s="66" t="n">
        <v>1</v>
      </c>
      <c r="J1175" s="66" t="n">
        <v>1</v>
      </c>
      <c r="K1175" s="66" t="n">
        <v>0</v>
      </c>
      <c r="L1175" s="66" t="n">
        <v>0</v>
      </c>
      <c r="M1175" s="66" t="n">
        <v>0</v>
      </c>
      <c r="N1175" s="66" t="n">
        <v>0</v>
      </c>
      <c r="O1175" s="66" t="n">
        <v>370.1</v>
      </c>
      <c r="P1175" s="66" t="n">
        <v>1.4</v>
      </c>
      <c r="Q1175" s="66" t="n">
        <v>12.3736999390001</v>
      </c>
      <c r="R1175" s="66" t="n">
        <v>51.324318996</v>
      </c>
      <c r="S1175" s="66">
        <f>IF(AND(E1175&gt;=2,E1175&lt;=6,OR(F1175=6,F1175=7,F1175=8),O1175&lt;=500),1,0)</f>
        <v/>
      </c>
      <c r="T1175" s="178">
        <f>IF(G1175=1,Sources!$F$24,IF(G1175=2,Sources!$F$25,IF(G1175=3,Sources!$F$26,0)))</f>
        <v/>
      </c>
      <c r="U1175" s="178">
        <f>T1175</f>
        <v/>
      </c>
      <c r="V1175" s="66" t="inlineStr">
        <is>
          <t>S01 / S04 / S05</t>
        </is>
      </c>
    </row>
    <row r="1176" ht="15" customHeight="1" s="94">
      <c r="A1176" s="66" t="inlineStr">
        <is>
          <t>U08681</t>
        </is>
      </c>
      <c r="B1176" s="66" t="inlineStr">
        <is>
          <t>O0966</t>
        </is>
      </c>
      <c r="C1176" s="66" t="n">
        <v>2022</v>
      </c>
      <c r="D1176" s="66" t="n">
        <v>5</v>
      </c>
      <c r="E1176" s="66" t="n">
        <v>4</v>
      </c>
      <c r="F1176" s="66" t="n">
        <v>7</v>
      </c>
      <c r="G1176" s="66" t="n">
        <v>3</v>
      </c>
      <c r="H1176" s="66" t="n">
        <v>2</v>
      </c>
      <c r="I1176" s="66" t="n">
        <v>0</v>
      </c>
      <c r="J1176" s="66" t="n">
        <v>1</v>
      </c>
      <c r="K1176" s="66" t="n">
        <v>1</v>
      </c>
      <c r="L1176" s="66" t="n">
        <v>1</v>
      </c>
      <c r="M1176" s="66" t="n">
        <v>0</v>
      </c>
      <c r="N1176" s="66" t="n">
        <v>0</v>
      </c>
      <c r="O1176" s="66" t="n">
        <v>59.4</v>
      </c>
      <c r="P1176" s="66" t="n">
        <v>1.9</v>
      </c>
      <c r="Q1176" s="66" t="n">
        <v>13.7571685450001</v>
      </c>
      <c r="R1176" s="66" t="n">
        <v>51.0497644550001</v>
      </c>
      <c r="S1176" s="66">
        <f>IF(AND(E1176&gt;=2,E1176&lt;=6,OR(F1176=6,F1176=7,F1176=8),O1176&lt;=500),1,0)</f>
        <v/>
      </c>
      <c r="T1176" s="178">
        <f>IF(G1176=1,Sources!$F$24,IF(G1176=2,Sources!$F$25,IF(G1176=3,Sources!$F$26,0)))</f>
        <v/>
      </c>
      <c r="U1176" s="178">
        <f>T1176</f>
        <v/>
      </c>
      <c r="V1176" s="66" t="inlineStr">
        <is>
          <t>S01 / S04 / S05</t>
        </is>
      </c>
    </row>
    <row r="1177" ht="15" customHeight="1" s="94">
      <c r="A1177" s="66" t="inlineStr">
        <is>
          <t>U08699</t>
        </is>
      </c>
      <c r="B1177" s="66" t="inlineStr">
        <is>
          <t>O1353</t>
        </is>
      </c>
      <c r="C1177" s="66" t="n">
        <v>2022</v>
      </c>
      <c r="D1177" s="66" t="n">
        <v>5</v>
      </c>
      <c r="E1177" s="66" t="n">
        <v>6</v>
      </c>
      <c r="F1177" s="66" t="n">
        <v>13</v>
      </c>
      <c r="G1177" s="66" t="n">
        <v>3</v>
      </c>
      <c r="H1177" s="66" t="n">
        <v>2</v>
      </c>
      <c r="I1177" s="66" t="n">
        <v>0</v>
      </c>
      <c r="J1177" s="66" t="n">
        <v>1</v>
      </c>
      <c r="K1177" s="66" t="n">
        <v>1</v>
      </c>
      <c r="L1177" s="66" t="n">
        <v>0</v>
      </c>
      <c r="M1177" s="66" t="n">
        <v>0</v>
      </c>
      <c r="N1177" s="66" t="n">
        <v>0</v>
      </c>
      <c r="O1177" s="66" t="n">
        <v>169.3</v>
      </c>
      <c r="P1177" s="66" t="n">
        <v>1</v>
      </c>
      <c r="Q1177" s="66" t="n">
        <v>12.3708431200001</v>
      </c>
      <c r="R1177" s="66" t="n">
        <v>51.336381825</v>
      </c>
      <c r="S1177" s="66">
        <f>IF(AND(E1177&gt;=2,E1177&lt;=6,OR(F1177=6,F1177=7,F1177=8),O1177&lt;=500),1,0)</f>
        <v/>
      </c>
      <c r="T1177" s="178">
        <f>IF(G1177=1,Sources!$F$24,IF(G1177=2,Sources!$F$25,IF(G1177=3,Sources!$F$26,0)))</f>
        <v/>
      </c>
      <c r="U1177" s="178">
        <f>T1177</f>
        <v/>
      </c>
      <c r="V1177" s="66" t="inlineStr">
        <is>
          <t>S01 / S04 / S05</t>
        </is>
      </c>
    </row>
    <row r="1178" ht="15" customHeight="1" s="94">
      <c r="A1178" s="66" t="inlineStr">
        <is>
          <t>U08707</t>
        </is>
      </c>
      <c r="B1178" s="66" t="inlineStr">
        <is>
          <t>O1542</t>
        </is>
      </c>
      <c r="C1178" s="66" t="n">
        <v>2022</v>
      </c>
      <c r="D1178" s="66" t="n">
        <v>6</v>
      </c>
      <c r="E1178" s="66" t="n">
        <v>5</v>
      </c>
      <c r="F1178" s="66" t="n">
        <v>20</v>
      </c>
      <c r="G1178" s="66" t="n">
        <v>3</v>
      </c>
      <c r="H1178" s="66" t="n">
        <v>2</v>
      </c>
      <c r="I1178" s="66" t="n">
        <v>0</v>
      </c>
      <c r="J1178" s="66" t="n">
        <v>1</v>
      </c>
      <c r="K1178" s="66" t="n">
        <v>0</v>
      </c>
      <c r="L1178" s="66" t="n">
        <v>0</v>
      </c>
      <c r="M1178" s="66" t="n">
        <v>0</v>
      </c>
      <c r="N1178" s="66" t="n">
        <v>0</v>
      </c>
      <c r="O1178" s="66" t="n">
        <v>248</v>
      </c>
      <c r="P1178" s="66" t="n">
        <v>20.3</v>
      </c>
      <c r="Q1178" s="66" t="n">
        <v>12.3848950930001</v>
      </c>
      <c r="R1178" s="66" t="n">
        <v>51.3381261690001</v>
      </c>
      <c r="S1178" s="66">
        <f>IF(AND(E1178&gt;=2,E1178&lt;=6,OR(F1178=6,F1178=7,F1178=8),O1178&lt;=500),1,0)</f>
        <v/>
      </c>
      <c r="T1178" s="178">
        <f>IF(G1178=1,Sources!$F$24,IF(G1178=2,Sources!$F$25,IF(G1178=3,Sources!$F$26,0)))</f>
        <v/>
      </c>
      <c r="U1178" s="178">
        <f>T1178</f>
        <v/>
      </c>
      <c r="V1178" s="66" t="inlineStr">
        <is>
          <t>S01 / S04 / S05</t>
        </is>
      </c>
    </row>
    <row r="1179" ht="15" customHeight="1" s="94">
      <c r="A1179" s="66" t="inlineStr">
        <is>
          <t>U08717</t>
        </is>
      </c>
      <c r="B1179" s="66" t="inlineStr">
        <is>
          <t>O1595</t>
        </is>
      </c>
      <c r="C1179" s="66" t="n">
        <v>2022</v>
      </c>
      <c r="D1179" s="66" t="n">
        <v>5</v>
      </c>
      <c r="E1179" s="66" t="n">
        <v>2</v>
      </c>
      <c r="F1179" s="66" t="n">
        <v>15</v>
      </c>
      <c r="G1179" s="66" t="n">
        <v>3</v>
      </c>
      <c r="H1179" s="66" t="n">
        <v>6</v>
      </c>
      <c r="I1179" s="66" t="n">
        <v>0</v>
      </c>
      <c r="J1179" s="66" t="n">
        <v>0</v>
      </c>
      <c r="K1179" s="66" t="n">
        <v>1</v>
      </c>
      <c r="L1179" s="66" t="n">
        <v>0</v>
      </c>
      <c r="M1179" s="66" t="n">
        <v>0</v>
      </c>
      <c r="N1179" s="66" t="n">
        <v>0</v>
      </c>
      <c r="O1179" s="66" t="n">
        <v>168.9</v>
      </c>
      <c r="P1179" s="66" t="n">
        <v>13.8</v>
      </c>
      <c r="Q1179" s="66" t="n">
        <v>12.3765298970001</v>
      </c>
      <c r="R1179" s="66" t="n">
        <v>51.3533154360001</v>
      </c>
      <c r="S1179" s="66">
        <f>IF(AND(E1179&gt;=2,E1179&lt;=6,OR(F1179=6,F1179=7,F1179=8),O1179&lt;=500),1,0)</f>
        <v/>
      </c>
      <c r="T1179" s="178">
        <f>IF(G1179=1,Sources!$F$24,IF(G1179=2,Sources!$F$25,IF(G1179=3,Sources!$F$26,0)))</f>
        <v/>
      </c>
      <c r="U1179" s="178">
        <f>T1179</f>
        <v/>
      </c>
      <c r="V1179" s="66" t="inlineStr">
        <is>
          <t>S01 / S04 / S05</t>
        </is>
      </c>
    </row>
    <row r="1180" ht="15" customHeight="1" s="94">
      <c r="A1180" s="66" t="inlineStr">
        <is>
          <t>U08728</t>
        </is>
      </c>
      <c r="B1180" s="66" t="inlineStr">
        <is>
          <t>O0570</t>
        </is>
      </c>
      <c r="C1180" s="66" t="n">
        <v>2022</v>
      </c>
      <c r="D1180" s="66" t="n">
        <v>6</v>
      </c>
      <c r="E1180" s="66" t="n">
        <v>2</v>
      </c>
      <c r="F1180" s="66" t="n">
        <v>16</v>
      </c>
      <c r="G1180" s="66" t="n">
        <v>2</v>
      </c>
      <c r="H1180" s="66" t="n">
        <v>3</v>
      </c>
      <c r="I1180" s="66" t="n">
        <v>0</v>
      </c>
      <c r="J1180" s="66" t="n">
        <v>1</v>
      </c>
      <c r="K1180" s="66" t="n">
        <v>1</v>
      </c>
      <c r="L1180" s="66" t="n">
        <v>0</v>
      </c>
      <c r="M1180" s="66" t="n">
        <v>0</v>
      </c>
      <c r="N1180" s="66" t="n">
        <v>0</v>
      </c>
      <c r="O1180" s="66" t="n">
        <v>258.2</v>
      </c>
      <c r="P1180" s="66" t="n">
        <v>10.3</v>
      </c>
      <c r="Q1180" s="66" t="n">
        <v>13.8222759560001</v>
      </c>
      <c r="R1180" s="66" t="n">
        <v>50.9977876180001</v>
      </c>
      <c r="S1180" s="66">
        <f>IF(AND(E1180&gt;=2,E1180&lt;=6,OR(F1180=6,F1180=7,F1180=8),O1180&lt;=500),1,0)</f>
        <v/>
      </c>
      <c r="T1180" s="178">
        <f>IF(G1180=1,Sources!$F$24,IF(G1180=2,Sources!$F$25,IF(G1180=3,Sources!$F$26,0)))</f>
        <v/>
      </c>
      <c r="U1180" s="178">
        <f>T1180</f>
        <v/>
      </c>
      <c r="V1180" s="66" t="inlineStr">
        <is>
          <t>S01 / S04 / S05</t>
        </is>
      </c>
    </row>
    <row r="1181" ht="15" customHeight="1" s="94">
      <c r="A1181" s="66" t="inlineStr">
        <is>
          <t>U08736</t>
        </is>
      </c>
      <c r="B1181" s="66" t="inlineStr">
        <is>
          <t>O1797</t>
        </is>
      </c>
      <c r="C1181" s="66" t="n">
        <v>2022</v>
      </c>
      <c r="D1181" s="66" t="n">
        <v>5</v>
      </c>
      <c r="E1181" s="66" t="n">
        <v>6</v>
      </c>
      <c r="F1181" s="66" t="n">
        <v>15</v>
      </c>
      <c r="G1181" s="66" t="n">
        <v>3</v>
      </c>
      <c r="H1181" s="66" t="n">
        <v>7</v>
      </c>
      <c r="I1181" s="66" t="n">
        <v>0</v>
      </c>
      <c r="J1181" s="66" t="n">
        <v>1</v>
      </c>
      <c r="K1181" s="66" t="n">
        <v>0</v>
      </c>
      <c r="L1181" s="66" t="n">
        <v>0</v>
      </c>
      <c r="M1181" s="66" t="n">
        <v>0</v>
      </c>
      <c r="N1181" s="66" t="n">
        <v>0</v>
      </c>
      <c r="O1181" s="66" t="n">
        <v>271.8</v>
      </c>
      <c r="P1181" s="66" t="n">
        <v>22.4</v>
      </c>
      <c r="Q1181" s="66" t="n">
        <v>12.380794366</v>
      </c>
      <c r="R1181" s="66" t="n">
        <v>51.33099925</v>
      </c>
      <c r="S1181" s="66">
        <f>IF(AND(E1181&gt;=2,E1181&lt;=6,OR(F1181=6,F1181=7,F1181=8),O1181&lt;=500),1,0)</f>
        <v/>
      </c>
      <c r="T1181" s="178">
        <f>IF(G1181=1,Sources!$F$24,IF(G1181=2,Sources!$F$25,IF(G1181=3,Sources!$F$26,0)))</f>
        <v/>
      </c>
      <c r="U1181" s="178">
        <f>T1181</f>
        <v/>
      </c>
      <c r="V1181" s="66" t="inlineStr">
        <is>
          <t>S01 / S04 / S05</t>
        </is>
      </c>
    </row>
    <row r="1182" ht="15" customHeight="1" s="94">
      <c r="A1182" s="66" t="inlineStr">
        <is>
          <t>U08749</t>
        </is>
      </c>
      <c r="B1182" s="66" t="inlineStr">
        <is>
          <t>O1359</t>
        </is>
      </c>
      <c r="C1182" s="66" t="n">
        <v>2022</v>
      </c>
      <c r="D1182" s="66" t="n">
        <v>5</v>
      </c>
      <c r="E1182" s="66" t="n">
        <v>5</v>
      </c>
      <c r="F1182" s="66" t="n">
        <v>16</v>
      </c>
      <c r="G1182" s="66" t="n">
        <v>3</v>
      </c>
      <c r="H1182" s="66" t="n">
        <v>6</v>
      </c>
      <c r="I1182" s="66" t="n">
        <v>0</v>
      </c>
      <c r="J1182" s="66" t="n">
        <v>1</v>
      </c>
      <c r="K1182" s="66" t="n">
        <v>0</v>
      </c>
      <c r="L1182" s="66" t="n">
        <v>0</v>
      </c>
      <c r="M1182" s="66" t="n">
        <v>0</v>
      </c>
      <c r="N1182" s="66" t="n">
        <v>0</v>
      </c>
      <c r="O1182" s="66" t="n">
        <v>428.1</v>
      </c>
      <c r="P1182" s="66" t="n">
        <v>6.6</v>
      </c>
      <c r="Q1182" s="66" t="n">
        <v>12.374467705</v>
      </c>
      <c r="R1182" s="66" t="n">
        <v>51.3358252780001</v>
      </c>
      <c r="S1182" s="66">
        <f>IF(AND(E1182&gt;=2,E1182&lt;=6,OR(F1182=6,F1182=7,F1182=8),O1182&lt;=500),1,0)</f>
        <v/>
      </c>
      <c r="T1182" s="178">
        <f>IF(G1182=1,Sources!$F$24,IF(G1182=2,Sources!$F$25,IF(G1182=3,Sources!$F$26,0)))</f>
        <v/>
      </c>
      <c r="U1182" s="178">
        <f>T1182</f>
        <v/>
      </c>
      <c r="V1182" s="66" t="inlineStr">
        <is>
          <t>S01 / S04 / S05</t>
        </is>
      </c>
    </row>
    <row r="1183" ht="15" customHeight="1" s="94">
      <c r="A1183" s="66" t="inlineStr">
        <is>
          <t>U08781</t>
        </is>
      </c>
      <c r="B1183" s="66" t="inlineStr">
        <is>
          <t>O0529</t>
        </is>
      </c>
      <c r="C1183" s="66" t="n">
        <v>2022</v>
      </c>
      <c r="D1183" s="66" t="n">
        <v>4</v>
      </c>
      <c r="E1183" s="66" t="n">
        <v>7</v>
      </c>
      <c r="F1183" s="66" t="n">
        <v>13</v>
      </c>
      <c r="G1183" s="66" t="n">
        <v>3</v>
      </c>
      <c r="H1183" s="66" t="n">
        <v>1</v>
      </c>
      <c r="I1183" s="66" t="n">
        <v>0</v>
      </c>
      <c r="J1183" s="66" t="n">
        <v>1</v>
      </c>
      <c r="K1183" s="66" t="n">
        <v>0</v>
      </c>
      <c r="L1183" s="66" t="n">
        <v>0</v>
      </c>
      <c r="M1183" s="66" t="n">
        <v>0</v>
      </c>
      <c r="N1183" s="66" t="n">
        <v>0</v>
      </c>
      <c r="O1183" s="66" t="n">
        <v>124</v>
      </c>
      <c r="P1183" s="66" t="n">
        <v>7.8</v>
      </c>
      <c r="Q1183" s="66" t="n">
        <v>13.837434602</v>
      </c>
      <c r="R1183" s="66" t="n">
        <v>51.0248772950001</v>
      </c>
      <c r="S1183" s="66">
        <f>IF(AND(E1183&gt;=2,E1183&lt;=6,OR(F1183=6,F1183=7,F1183=8),O1183&lt;=500),1,0)</f>
        <v/>
      </c>
      <c r="T1183" s="178">
        <f>IF(G1183=1,Sources!$F$24,IF(G1183=2,Sources!$F$25,IF(G1183=3,Sources!$F$26,0)))</f>
        <v/>
      </c>
      <c r="U1183" s="178">
        <f>T1183</f>
        <v/>
      </c>
      <c r="V1183" s="66" t="inlineStr">
        <is>
          <t>S01 / S04 / S05</t>
        </is>
      </c>
    </row>
    <row r="1184" ht="15" customHeight="1" s="94">
      <c r="A1184" s="66" t="inlineStr">
        <is>
          <t>U08829</t>
        </is>
      </c>
      <c r="B1184" s="66" t="inlineStr">
        <is>
          <t>O1787</t>
        </is>
      </c>
      <c r="C1184" s="66" t="n">
        <v>2022</v>
      </c>
      <c r="D1184" s="66" t="n">
        <v>5</v>
      </c>
      <c r="E1184" s="66" t="n">
        <v>5</v>
      </c>
      <c r="F1184" s="66" t="n">
        <v>11</v>
      </c>
      <c r="G1184" s="66" t="n">
        <v>2</v>
      </c>
      <c r="H1184" s="66" t="n">
        <v>3</v>
      </c>
      <c r="I1184" s="66" t="n">
        <v>0</v>
      </c>
      <c r="J1184" s="66" t="n">
        <v>0</v>
      </c>
      <c r="K1184" s="66" t="n">
        <v>1</v>
      </c>
      <c r="L1184" s="66" t="n">
        <v>1</v>
      </c>
      <c r="M1184" s="66" t="n">
        <v>0</v>
      </c>
      <c r="N1184" s="66" t="n">
        <v>0</v>
      </c>
      <c r="O1184" s="66" t="n">
        <v>292.8</v>
      </c>
      <c r="P1184" s="66" t="n">
        <v>0.2</v>
      </c>
      <c r="Q1184" s="66" t="n">
        <v>12.399443768</v>
      </c>
      <c r="R1184" s="66" t="n">
        <v>51.376403216</v>
      </c>
      <c r="S1184" s="66">
        <f>IF(AND(E1184&gt;=2,E1184&lt;=6,OR(F1184=6,F1184=7,F1184=8),O1184&lt;=500),1,0)</f>
        <v/>
      </c>
      <c r="T1184" s="178">
        <f>IF(G1184=1,Sources!$F$24,IF(G1184=2,Sources!$F$25,IF(G1184=3,Sources!$F$26,0)))</f>
        <v/>
      </c>
      <c r="U1184" s="178">
        <f>T1184</f>
        <v/>
      </c>
      <c r="V1184" s="66" t="inlineStr">
        <is>
          <t>S01 / S04 / S05</t>
        </is>
      </c>
    </row>
    <row r="1185" ht="15" customHeight="1" s="94">
      <c r="A1185" s="66" t="inlineStr">
        <is>
          <t>U08832</t>
        </is>
      </c>
      <c r="B1185" s="66" t="inlineStr">
        <is>
          <t>O0966</t>
        </is>
      </c>
      <c r="C1185" s="66" t="n">
        <v>2022</v>
      </c>
      <c r="D1185" s="66" t="n">
        <v>6</v>
      </c>
      <c r="E1185" s="66" t="n">
        <v>7</v>
      </c>
      <c r="F1185" s="66" t="n">
        <v>15</v>
      </c>
      <c r="G1185" s="66" t="n">
        <v>3</v>
      </c>
      <c r="H1185" s="66" t="n">
        <v>2</v>
      </c>
      <c r="I1185" s="66" t="n">
        <v>0</v>
      </c>
      <c r="J1185" s="66" t="n">
        <v>1</v>
      </c>
      <c r="K1185" s="66" t="n">
        <v>1</v>
      </c>
      <c r="L1185" s="66" t="n">
        <v>0</v>
      </c>
      <c r="M1185" s="66" t="n">
        <v>0</v>
      </c>
      <c r="N1185" s="66" t="n">
        <v>0</v>
      </c>
      <c r="O1185" s="66" t="n">
        <v>65.3</v>
      </c>
      <c r="P1185" s="66" t="n">
        <v>7</v>
      </c>
      <c r="Q1185" s="66" t="n">
        <v>13.7572466400001</v>
      </c>
      <c r="R1185" s="66" t="n">
        <v>51.0497322210001</v>
      </c>
      <c r="S1185" s="66">
        <f>IF(AND(E1185&gt;=2,E1185&lt;=6,OR(F1185=6,F1185=7,F1185=8),O1185&lt;=500),1,0)</f>
        <v/>
      </c>
      <c r="T1185" s="178">
        <f>IF(G1185=1,Sources!$F$24,IF(G1185=2,Sources!$F$25,IF(G1185=3,Sources!$F$26,0)))</f>
        <v/>
      </c>
      <c r="U1185" s="178">
        <f>T1185</f>
        <v/>
      </c>
      <c r="V1185" s="66" t="inlineStr">
        <is>
          <t>S01 / S04 / S05</t>
        </is>
      </c>
    </row>
    <row r="1186" ht="15" customHeight="1" s="94">
      <c r="A1186" s="66" t="inlineStr">
        <is>
          <t>U08834</t>
        </is>
      </c>
      <c r="B1186" s="66" t="inlineStr">
        <is>
          <t>O1311</t>
        </is>
      </c>
      <c r="C1186" s="66" t="n">
        <v>2022</v>
      </c>
      <c r="D1186" s="66" t="n">
        <v>4</v>
      </c>
      <c r="E1186" s="66" t="n">
        <v>5</v>
      </c>
      <c r="F1186" s="66" t="n">
        <v>10</v>
      </c>
      <c r="G1186" s="66" t="n">
        <v>2</v>
      </c>
      <c r="H1186" s="66" t="n">
        <v>3</v>
      </c>
      <c r="I1186" s="66" t="n">
        <v>0</v>
      </c>
      <c r="J1186" s="66" t="n">
        <v>1</v>
      </c>
      <c r="K1186" s="66" t="n">
        <v>1</v>
      </c>
      <c r="L1186" s="66" t="n">
        <v>0</v>
      </c>
      <c r="M1186" s="66" t="n">
        <v>0</v>
      </c>
      <c r="N1186" s="66" t="n">
        <v>0</v>
      </c>
      <c r="O1186" s="66" t="n">
        <v>339.2</v>
      </c>
      <c r="P1186" s="66" t="n">
        <v>8.5</v>
      </c>
      <c r="Q1186" s="66" t="n">
        <v>12.3827715210001</v>
      </c>
      <c r="R1186" s="66" t="n">
        <v>51.34047801</v>
      </c>
      <c r="S1186" s="66">
        <f>IF(AND(E1186&gt;=2,E1186&lt;=6,OR(F1186=6,F1186=7,F1186=8),O1186&lt;=500),1,0)</f>
        <v/>
      </c>
      <c r="T1186" s="178">
        <f>IF(G1186=1,Sources!$F$24,IF(G1186=2,Sources!$F$25,IF(G1186=3,Sources!$F$26,0)))</f>
        <v/>
      </c>
      <c r="U1186" s="178">
        <f>T1186</f>
        <v/>
      </c>
      <c r="V1186" s="66" t="inlineStr">
        <is>
          <t>S01 / S04 / S05</t>
        </is>
      </c>
    </row>
    <row r="1187" ht="15" customHeight="1" s="94">
      <c r="A1187" s="66" t="inlineStr">
        <is>
          <t>U08839</t>
        </is>
      </c>
      <c r="B1187" s="66" t="inlineStr">
        <is>
          <t>O1309</t>
        </is>
      </c>
      <c r="C1187" s="66" t="n">
        <v>2022</v>
      </c>
      <c r="D1187" s="66" t="n">
        <v>4</v>
      </c>
      <c r="E1187" s="66" t="n">
        <v>3</v>
      </c>
      <c r="F1187" s="66" t="n">
        <v>15</v>
      </c>
      <c r="G1187" s="66" t="n">
        <v>3</v>
      </c>
      <c r="H1187" s="66" t="n">
        <v>7</v>
      </c>
      <c r="I1187" s="66" t="n">
        <v>0</v>
      </c>
      <c r="J1187" s="66" t="n">
        <v>1</v>
      </c>
      <c r="K1187" s="66" t="n">
        <v>0</v>
      </c>
      <c r="L1187" s="66" t="n">
        <v>0</v>
      </c>
      <c r="M1187" s="66" t="n">
        <v>0</v>
      </c>
      <c r="N1187" s="66" t="n">
        <v>0</v>
      </c>
      <c r="O1187" s="66" t="n">
        <v>442.9</v>
      </c>
      <c r="P1187" s="66" t="n">
        <v>20.3</v>
      </c>
      <c r="Q1187" s="66" t="n">
        <v>12.3809374860001</v>
      </c>
      <c r="R1187" s="66" t="n">
        <v>51.342779588</v>
      </c>
      <c r="S1187" s="66">
        <f>IF(AND(E1187&gt;=2,E1187&lt;=6,OR(F1187=6,F1187=7,F1187=8),O1187&lt;=500),1,0)</f>
        <v/>
      </c>
      <c r="T1187" s="178">
        <f>IF(G1187=1,Sources!$F$24,IF(G1187=2,Sources!$F$25,IF(G1187=3,Sources!$F$26,0)))</f>
        <v/>
      </c>
      <c r="U1187" s="178">
        <f>T1187</f>
        <v/>
      </c>
      <c r="V1187" s="66" t="inlineStr">
        <is>
          <t>S01 / S04 / S05</t>
        </is>
      </c>
    </row>
    <row r="1188" ht="15" customHeight="1" s="94">
      <c r="A1188" s="66" t="inlineStr">
        <is>
          <t>U08863</t>
        </is>
      </c>
      <c r="B1188" s="66" t="inlineStr">
        <is>
          <t>O1819</t>
        </is>
      </c>
      <c r="C1188" s="66" t="n">
        <v>2022</v>
      </c>
      <c r="D1188" s="66" t="n">
        <v>5</v>
      </c>
      <c r="E1188" s="66" t="n">
        <v>4</v>
      </c>
      <c r="F1188" s="66" t="n">
        <v>21</v>
      </c>
      <c r="G1188" s="66" t="n">
        <v>3</v>
      </c>
      <c r="H1188" s="66" t="n">
        <v>3</v>
      </c>
      <c r="I1188" s="66" t="n">
        <v>0</v>
      </c>
      <c r="J1188" s="66" t="n">
        <v>1</v>
      </c>
      <c r="K1188" s="66" t="n">
        <v>1</v>
      </c>
      <c r="L1188" s="66" t="n">
        <v>0</v>
      </c>
      <c r="M1188" s="66" t="n">
        <v>0</v>
      </c>
      <c r="N1188" s="66" t="n">
        <v>0</v>
      </c>
      <c r="O1188" s="66" t="n">
        <v>473.4</v>
      </c>
      <c r="P1188" s="66" t="n">
        <v>12</v>
      </c>
      <c r="Q1188" s="66" t="n">
        <v>12.3618039830001</v>
      </c>
      <c r="R1188" s="66" t="n">
        <v>51.332552353</v>
      </c>
      <c r="S1188" s="66">
        <f>IF(AND(E1188&gt;=2,E1188&lt;=6,OR(F1188=6,F1188=7,F1188=8),O1188&lt;=500),1,0)</f>
        <v/>
      </c>
      <c r="T1188" s="178">
        <f>IF(G1188=1,Sources!$F$24,IF(G1188=2,Sources!$F$25,IF(G1188=3,Sources!$F$26,0)))</f>
        <v/>
      </c>
      <c r="U1188" s="178">
        <f>T1188</f>
        <v/>
      </c>
      <c r="V1188" s="66" t="inlineStr">
        <is>
          <t>S01 / S04 / S05</t>
        </is>
      </c>
    </row>
    <row r="1189" ht="15" customHeight="1" s="94">
      <c r="A1189" s="66" t="inlineStr">
        <is>
          <t>U08866</t>
        </is>
      </c>
      <c r="B1189" s="66" t="inlineStr">
        <is>
          <t>O0893</t>
        </is>
      </c>
      <c r="C1189" s="66" t="n">
        <v>2022</v>
      </c>
      <c r="D1189" s="66" t="n">
        <v>5</v>
      </c>
      <c r="E1189" s="66" t="n">
        <v>6</v>
      </c>
      <c r="F1189" s="66" t="n">
        <v>7</v>
      </c>
      <c r="G1189" s="66" t="n">
        <v>3</v>
      </c>
      <c r="H1189" s="66" t="n">
        <v>3</v>
      </c>
      <c r="I1189" s="66" t="n">
        <v>0</v>
      </c>
      <c r="J1189" s="66" t="n">
        <v>1</v>
      </c>
      <c r="K1189" s="66" t="n">
        <v>1</v>
      </c>
      <c r="L1189" s="66" t="n">
        <v>0</v>
      </c>
      <c r="M1189" s="66" t="n">
        <v>0</v>
      </c>
      <c r="N1189" s="66" t="n">
        <v>0</v>
      </c>
      <c r="O1189" s="66" t="n">
        <v>443.4</v>
      </c>
      <c r="P1189" s="66" t="n">
        <v>0.3</v>
      </c>
      <c r="Q1189" s="66" t="n">
        <v>13.768248429</v>
      </c>
      <c r="R1189" s="66" t="n">
        <v>51.0479712150001</v>
      </c>
      <c r="S1189" s="66">
        <f>IF(AND(E1189&gt;=2,E1189&lt;=6,OR(F1189=6,F1189=7,F1189=8),O1189&lt;=500),1,0)</f>
        <v/>
      </c>
      <c r="T1189" s="178">
        <f>IF(G1189=1,Sources!$F$24,IF(G1189=2,Sources!$F$25,IF(G1189=3,Sources!$F$26,0)))</f>
        <v/>
      </c>
      <c r="U1189" s="178">
        <f>T1189</f>
        <v/>
      </c>
      <c r="V1189" s="66" t="inlineStr">
        <is>
          <t>S01 / S04 / S05</t>
        </is>
      </c>
    </row>
    <row r="1190" ht="15" customHeight="1" s="94">
      <c r="A1190" s="66" t="inlineStr">
        <is>
          <t>U08894</t>
        </is>
      </c>
      <c r="B1190" s="66" t="inlineStr">
        <is>
          <t>O1844</t>
        </is>
      </c>
      <c r="C1190" s="66" t="n">
        <v>2022</v>
      </c>
      <c r="D1190" s="66" t="n">
        <v>5</v>
      </c>
      <c r="E1190" s="66" t="n">
        <v>5</v>
      </c>
      <c r="F1190" s="66" t="n">
        <v>7</v>
      </c>
      <c r="G1190" s="66" t="n">
        <v>3</v>
      </c>
      <c r="H1190" s="66" t="n">
        <v>3</v>
      </c>
      <c r="I1190" s="66" t="n">
        <v>0</v>
      </c>
      <c r="J1190" s="66" t="n">
        <v>0</v>
      </c>
      <c r="K1190" s="66" t="n">
        <v>1</v>
      </c>
      <c r="L1190" s="66" t="n">
        <v>0</v>
      </c>
      <c r="M1190" s="66" t="n">
        <v>0</v>
      </c>
      <c r="N1190" s="66" t="n">
        <v>0</v>
      </c>
      <c r="O1190" s="66" t="n">
        <v>138.3</v>
      </c>
      <c r="P1190" s="66" t="n">
        <v>0</v>
      </c>
      <c r="Q1190" s="66" t="n">
        <v>12.327332009</v>
      </c>
      <c r="R1190" s="66" t="n">
        <v>51.3254384590001</v>
      </c>
      <c r="S1190" s="66">
        <f>IF(AND(E1190&gt;=2,E1190&lt;=6,OR(F1190=6,F1190=7,F1190=8),O1190&lt;=500),1,0)</f>
        <v/>
      </c>
      <c r="T1190" s="178">
        <f>IF(G1190=1,Sources!$F$24,IF(G1190=2,Sources!$F$25,IF(G1190=3,Sources!$F$26,0)))</f>
        <v/>
      </c>
      <c r="U1190" s="178">
        <f>T1190</f>
        <v/>
      </c>
      <c r="V1190" s="66" t="inlineStr">
        <is>
          <t>S01 / S04 / S05</t>
        </is>
      </c>
    </row>
    <row r="1191" ht="15" customHeight="1" s="94">
      <c r="A1191" s="66" t="inlineStr">
        <is>
          <t>U08905</t>
        </is>
      </c>
      <c r="B1191" s="66" t="inlineStr">
        <is>
          <t>O0885</t>
        </is>
      </c>
      <c r="C1191" s="66" t="n">
        <v>2022</v>
      </c>
      <c r="D1191" s="66" t="n">
        <v>4</v>
      </c>
      <c r="E1191" s="66" t="n">
        <v>5</v>
      </c>
      <c r="F1191" s="66" t="n">
        <v>8</v>
      </c>
      <c r="G1191" s="66" t="n">
        <v>3</v>
      </c>
      <c r="H1191" s="66" t="n">
        <v>2</v>
      </c>
      <c r="I1191" s="66" t="n">
        <v>0</v>
      </c>
      <c r="J1191" s="66" t="n">
        <v>1</v>
      </c>
      <c r="K1191" s="66" t="n">
        <v>1</v>
      </c>
      <c r="L1191" s="66" t="n">
        <v>0</v>
      </c>
      <c r="M1191" s="66" t="n">
        <v>0</v>
      </c>
      <c r="N1191" s="66" t="n">
        <v>0</v>
      </c>
      <c r="O1191" s="66" t="n">
        <v>306.5</v>
      </c>
      <c r="P1191" s="66" t="n">
        <v>2.1</v>
      </c>
      <c r="Q1191" s="66" t="n">
        <v>13.7755937090001</v>
      </c>
      <c r="R1191" s="66" t="n">
        <v>51.0454305170001</v>
      </c>
      <c r="S1191" s="66">
        <f>IF(AND(E1191&gt;=2,E1191&lt;=6,OR(F1191=6,F1191=7,F1191=8),O1191&lt;=500),1,0)</f>
        <v/>
      </c>
      <c r="T1191" s="178">
        <f>IF(G1191=1,Sources!$F$24,IF(G1191=2,Sources!$F$25,IF(G1191=3,Sources!$F$26,0)))</f>
        <v/>
      </c>
      <c r="U1191" s="178">
        <f>T1191</f>
        <v/>
      </c>
      <c r="V1191" s="66" t="inlineStr">
        <is>
          <t>S01 / S04 / S05</t>
        </is>
      </c>
    </row>
    <row r="1192" ht="15" customHeight="1" s="94">
      <c r="A1192" s="66" t="inlineStr">
        <is>
          <t>U08919</t>
        </is>
      </c>
      <c r="B1192" s="66" t="inlineStr">
        <is>
          <t>O1777</t>
        </is>
      </c>
      <c r="C1192" s="66" t="n">
        <v>2022</v>
      </c>
      <c r="D1192" s="66" t="n">
        <v>5</v>
      </c>
      <c r="E1192" s="66" t="n">
        <v>3</v>
      </c>
      <c r="F1192" s="66" t="n">
        <v>8</v>
      </c>
      <c r="G1192" s="66" t="n">
        <v>3</v>
      </c>
      <c r="H1192" s="66" t="n">
        <v>4</v>
      </c>
      <c r="I1192" s="66" t="n">
        <v>1</v>
      </c>
      <c r="J1192" s="66" t="n">
        <v>1</v>
      </c>
      <c r="K1192" s="66" t="n">
        <v>0</v>
      </c>
      <c r="L1192" s="66" t="n">
        <v>0</v>
      </c>
      <c r="M1192" s="66" t="n">
        <v>0</v>
      </c>
      <c r="N1192" s="66" t="n">
        <v>0</v>
      </c>
      <c r="O1192" s="66" t="n">
        <v>355</v>
      </c>
      <c r="P1192" s="66" t="n">
        <v>0.2</v>
      </c>
      <c r="Q1192" s="66" t="n">
        <v>12.4058298360001</v>
      </c>
      <c r="R1192" s="66" t="n">
        <v>51.3455351710001</v>
      </c>
      <c r="S1192" s="66">
        <f>IF(AND(E1192&gt;=2,E1192&lt;=6,OR(F1192=6,F1192=7,F1192=8),O1192&lt;=500),1,0)</f>
        <v/>
      </c>
      <c r="T1192" s="178">
        <f>IF(G1192=1,Sources!$F$24,IF(G1192=2,Sources!$F$25,IF(G1192=3,Sources!$F$26,0)))</f>
        <v/>
      </c>
      <c r="U1192" s="178">
        <f>T1192</f>
        <v/>
      </c>
      <c r="V1192" s="66" t="inlineStr">
        <is>
          <t>S01 / S04 / S05</t>
        </is>
      </c>
    </row>
    <row r="1193" ht="15" customHeight="1" s="94">
      <c r="A1193" s="66" t="inlineStr">
        <is>
          <t>U08925</t>
        </is>
      </c>
      <c r="B1193" s="66" t="inlineStr">
        <is>
          <t>O1541</t>
        </is>
      </c>
      <c r="C1193" s="66" t="n">
        <v>2022</v>
      </c>
      <c r="D1193" s="66" t="n">
        <v>6</v>
      </c>
      <c r="E1193" s="66" t="n">
        <v>7</v>
      </c>
      <c r="F1193" s="66" t="n">
        <v>11</v>
      </c>
      <c r="G1193" s="66" t="n">
        <v>3</v>
      </c>
      <c r="H1193" s="66" t="n">
        <v>6</v>
      </c>
      <c r="I1193" s="66" t="n">
        <v>0</v>
      </c>
      <c r="J1193" s="66" t="n">
        <v>0</v>
      </c>
      <c r="K1193" s="66" t="n">
        <v>1</v>
      </c>
      <c r="L1193" s="66" t="n">
        <v>0</v>
      </c>
      <c r="M1193" s="66" t="n">
        <v>0</v>
      </c>
      <c r="N1193" s="66" t="n">
        <v>0</v>
      </c>
      <c r="O1193" s="66" t="n">
        <v>380.8</v>
      </c>
      <c r="P1193" s="66" t="n">
        <v>11.2</v>
      </c>
      <c r="Q1193" s="66" t="n">
        <v>12.382150896</v>
      </c>
      <c r="R1193" s="66" t="n">
        <v>51.338770809</v>
      </c>
      <c r="S1193" s="66">
        <f>IF(AND(E1193&gt;=2,E1193&lt;=6,OR(F1193=6,F1193=7,F1193=8),O1193&lt;=500),1,0)</f>
        <v/>
      </c>
      <c r="T1193" s="178">
        <f>IF(G1193=1,Sources!$F$24,IF(G1193=2,Sources!$F$25,IF(G1193=3,Sources!$F$26,0)))</f>
        <v/>
      </c>
      <c r="U1193" s="178">
        <f>T1193</f>
        <v/>
      </c>
      <c r="V1193" s="66" t="inlineStr">
        <is>
          <t>S01 / S04 / S05</t>
        </is>
      </c>
    </row>
    <row r="1194" ht="15" customHeight="1" s="94">
      <c r="A1194" s="66" t="inlineStr">
        <is>
          <t>U08931</t>
        </is>
      </c>
      <c r="B1194" s="66" t="inlineStr">
        <is>
          <t>O1335</t>
        </is>
      </c>
      <c r="C1194" s="66" t="n">
        <v>2022</v>
      </c>
      <c r="D1194" s="66" t="n">
        <v>5</v>
      </c>
      <c r="E1194" s="66" t="n">
        <v>2</v>
      </c>
      <c r="F1194" s="66" t="n">
        <v>16</v>
      </c>
      <c r="G1194" s="66" t="n">
        <v>3</v>
      </c>
      <c r="H1194" s="66" t="n">
        <v>3</v>
      </c>
      <c r="I1194" s="66" t="n">
        <v>0</v>
      </c>
      <c r="J1194" s="66" t="n">
        <v>1</v>
      </c>
      <c r="K1194" s="66" t="n">
        <v>1</v>
      </c>
      <c r="L1194" s="66" t="n">
        <v>0</v>
      </c>
      <c r="M1194" s="66" t="n">
        <v>0</v>
      </c>
      <c r="N1194" s="66" t="n">
        <v>0</v>
      </c>
      <c r="O1194" s="66" t="n">
        <v>253.1</v>
      </c>
      <c r="P1194" s="66" t="n">
        <v>0.1</v>
      </c>
      <c r="Q1194" s="66" t="n">
        <v>12.356577321</v>
      </c>
      <c r="R1194" s="66" t="n">
        <v>51.364516544</v>
      </c>
      <c r="S1194" s="66">
        <f>IF(AND(E1194&gt;=2,E1194&lt;=6,OR(F1194=6,F1194=7,F1194=8),O1194&lt;=500),1,0)</f>
        <v/>
      </c>
      <c r="T1194" s="178">
        <f>IF(G1194=1,Sources!$F$24,IF(G1194=2,Sources!$F$25,IF(G1194=3,Sources!$F$26,0)))</f>
        <v/>
      </c>
      <c r="U1194" s="178">
        <f>T1194</f>
        <v/>
      </c>
      <c r="V1194" s="66" t="inlineStr">
        <is>
          <t>S01 / S04 / S05</t>
        </is>
      </c>
    </row>
    <row r="1195" ht="15" customHeight="1" s="94">
      <c r="A1195" s="66" t="inlineStr">
        <is>
          <t>U08940</t>
        </is>
      </c>
      <c r="B1195" s="66" t="inlineStr">
        <is>
          <t>O0333</t>
        </is>
      </c>
      <c r="C1195" s="66" t="n">
        <v>2022</v>
      </c>
      <c r="D1195" s="66" t="n">
        <v>5</v>
      </c>
      <c r="E1195" s="66" t="n">
        <v>5</v>
      </c>
      <c r="F1195" s="66" t="n">
        <v>10</v>
      </c>
      <c r="G1195" s="66" t="n">
        <v>2</v>
      </c>
      <c r="H1195" s="66" t="n">
        <v>3</v>
      </c>
      <c r="I1195" s="66" t="n">
        <v>0</v>
      </c>
      <c r="J1195" s="66" t="n">
        <v>1</v>
      </c>
      <c r="K1195" s="66" t="n">
        <v>1</v>
      </c>
      <c r="L1195" s="66" t="n">
        <v>0</v>
      </c>
      <c r="M1195" s="66" t="n">
        <v>0</v>
      </c>
      <c r="N1195" s="66" t="n">
        <v>0</v>
      </c>
      <c r="O1195" s="66" t="n">
        <v>235.2</v>
      </c>
      <c r="P1195" s="66" t="n">
        <v>0.8</v>
      </c>
      <c r="Q1195" s="66" t="n">
        <v>13.7853283740001</v>
      </c>
      <c r="R1195" s="66" t="n">
        <v>51.0359436300001</v>
      </c>
      <c r="S1195" s="66">
        <f>IF(AND(E1195&gt;=2,E1195&lt;=6,OR(F1195=6,F1195=7,F1195=8),O1195&lt;=500),1,0)</f>
        <v/>
      </c>
      <c r="T1195" s="178">
        <f>IF(G1195=1,Sources!$F$24,IF(G1195=2,Sources!$F$25,IF(G1195=3,Sources!$F$26,0)))</f>
        <v/>
      </c>
      <c r="U1195" s="178">
        <f>T1195</f>
        <v/>
      </c>
      <c r="V1195" s="66" t="inlineStr">
        <is>
          <t>S01 / S04 / S05</t>
        </is>
      </c>
    </row>
    <row r="1196" ht="15" customHeight="1" s="94">
      <c r="A1196" s="66" t="inlineStr">
        <is>
          <t>U08954</t>
        </is>
      </c>
      <c r="B1196" s="66" t="inlineStr">
        <is>
          <t>O0310</t>
        </is>
      </c>
      <c r="C1196" s="66" t="n">
        <v>2022</v>
      </c>
      <c r="D1196" s="66" t="n">
        <v>5</v>
      </c>
      <c r="E1196" s="66" t="n">
        <v>5</v>
      </c>
      <c r="F1196" s="66" t="n">
        <v>15</v>
      </c>
      <c r="G1196" s="66" t="n">
        <v>3</v>
      </c>
      <c r="H1196" s="66" t="n">
        <v>1</v>
      </c>
      <c r="I1196" s="66" t="n">
        <v>0</v>
      </c>
      <c r="J1196" s="66" t="n">
        <v>0</v>
      </c>
      <c r="K1196" s="66" t="n">
        <v>0</v>
      </c>
      <c r="L1196" s="66" t="n">
        <v>1</v>
      </c>
      <c r="M1196" s="66" t="n">
        <v>0</v>
      </c>
      <c r="N1196" s="66" t="n">
        <v>0</v>
      </c>
      <c r="O1196" s="66" t="n">
        <v>232.1</v>
      </c>
      <c r="P1196" s="66" t="n">
        <v>1</v>
      </c>
      <c r="Q1196" s="66" t="n">
        <v>13.7384993250001</v>
      </c>
      <c r="R1196" s="66" t="n">
        <v>51.039527476</v>
      </c>
      <c r="S1196" s="66">
        <f>IF(AND(E1196&gt;=2,E1196&lt;=6,OR(F1196=6,F1196=7,F1196=8),O1196&lt;=500),1,0)</f>
        <v/>
      </c>
      <c r="T1196" s="178">
        <f>IF(G1196=1,Sources!$F$24,IF(G1196=2,Sources!$F$25,IF(G1196=3,Sources!$F$26,0)))</f>
        <v/>
      </c>
      <c r="U1196" s="178">
        <f>T1196</f>
        <v/>
      </c>
      <c r="V1196" s="66" t="inlineStr">
        <is>
          <t>S01 / S04 / S05</t>
        </is>
      </c>
    </row>
    <row r="1197" ht="15" customHeight="1" s="94">
      <c r="A1197" s="66" t="inlineStr">
        <is>
          <t>U08957</t>
        </is>
      </c>
      <c r="B1197" s="66" t="inlineStr">
        <is>
          <t>O0937</t>
        </is>
      </c>
      <c r="C1197" s="66" t="n">
        <v>2022</v>
      </c>
      <c r="D1197" s="66" t="n">
        <v>6</v>
      </c>
      <c r="E1197" s="66" t="n">
        <v>4</v>
      </c>
      <c r="F1197" s="66" t="n">
        <v>9</v>
      </c>
      <c r="G1197" s="66" t="n">
        <v>3</v>
      </c>
      <c r="H1197" s="66" t="n">
        <v>3</v>
      </c>
      <c r="I1197" s="66" t="n">
        <v>0</v>
      </c>
      <c r="J1197" s="66" t="n">
        <v>1</v>
      </c>
      <c r="K1197" s="66" t="n">
        <v>1</v>
      </c>
      <c r="L1197" s="66" t="n">
        <v>0</v>
      </c>
      <c r="M1197" s="66" t="n">
        <v>0</v>
      </c>
      <c r="N1197" s="66" t="n">
        <v>0</v>
      </c>
      <c r="O1197" s="66" t="n">
        <v>315.4</v>
      </c>
      <c r="P1197" s="66" t="n">
        <v>4.5</v>
      </c>
      <c r="Q1197" s="66" t="n">
        <v>13.745455544</v>
      </c>
      <c r="R1197" s="66" t="n">
        <v>51.06831585</v>
      </c>
      <c r="S1197" s="66">
        <f>IF(AND(E1197&gt;=2,E1197&lt;=6,OR(F1197=6,F1197=7,F1197=8),O1197&lt;=500),1,0)</f>
        <v/>
      </c>
      <c r="T1197" s="178">
        <f>IF(G1197=1,Sources!$F$24,IF(G1197=2,Sources!$F$25,IF(G1197=3,Sources!$F$26,0)))</f>
        <v/>
      </c>
      <c r="U1197" s="178">
        <f>T1197</f>
        <v/>
      </c>
      <c r="V1197" s="66" t="inlineStr">
        <is>
          <t>S01 / S04 / S05</t>
        </is>
      </c>
    </row>
    <row r="1198" ht="15" customHeight="1" s="94">
      <c r="A1198" s="66" t="inlineStr">
        <is>
          <t>U08967</t>
        </is>
      </c>
      <c r="B1198" s="66" t="inlineStr">
        <is>
          <t>O1797</t>
        </is>
      </c>
      <c r="C1198" s="66" t="n">
        <v>2022</v>
      </c>
      <c r="D1198" s="66" t="n">
        <v>5</v>
      </c>
      <c r="E1198" s="66" t="n">
        <v>3</v>
      </c>
      <c r="F1198" s="66" t="n">
        <v>15</v>
      </c>
      <c r="G1198" s="66" t="n">
        <v>3</v>
      </c>
      <c r="H1198" s="66" t="n">
        <v>4</v>
      </c>
      <c r="I1198" s="66" t="n">
        <v>1</v>
      </c>
      <c r="J1198" s="66" t="n">
        <v>0</v>
      </c>
      <c r="K1198" s="66" t="n">
        <v>1</v>
      </c>
      <c r="L1198" s="66" t="n">
        <v>0</v>
      </c>
      <c r="M1198" s="66" t="n">
        <v>0</v>
      </c>
      <c r="N1198" s="66" t="n">
        <v>0</v>
      </c>
      <c r="O1198" s="66" t="n">
        <v>269</v>
      </c>
      <c r="P1198" s="66" t="n">
        <v>8.199999999999999</v>
      </c>
      <c r="Q1198" s="66" t="n">
        <v>12.3810491950001</v>
      </c>
      <c r="R1198" s="66" t="n">
        <v>51.330782926</v>
      </c>
      <c r="S1198" s="66">
        <f>IF(AND(E1198&gt;=2,E1198&lt;=6,OR(F1198=6,F1198=7,F1198=8),O1198&lt;=500),1,0)</f>
        <v/>
      </c>
      <c r="T1198" s="178">
        <f>IF(G1198=1,Sources!$F$24,IF(G1198=2,Sources!$F$25,IF(G1198=3,Sources!$F$26,0)))</f>
        <v/>
      </c>
      <c r="U1198" s="178">
        <f>T1198</f>
        <v/>
      </c>
      <c r="V1198" s="66" t="inlineStr">
        <is>
          <t>S01 / S04 / S05</t>
        </is>
      </c>
    </row>
    <row r="1199" ht="15" customHeight="1" s="94">
      <c r="A1199" s="66" t="inlineStr">
        <is>
          <t>U08973</t>
        </is>
      </c>
      <c r="B1199" s="66" t="inlineStr">
        <is>
          <t>O0887</t>
        </is>
      </c>
      <c r="C1199" s="66" t="n">
        <v>2022</v>
      </c>
      <c r="D1199" s="66" t="n">
        <v>5</v>
      </c>
      <c r="E1199" s="66" t="n">
        <v>3</v>
      </c>
      <c r="F1199" s="66" t="n">
        <v>7</v>
      </c>
      <c r="G1199" s="66" t="n">
        <v>3</v>
      </c>
      <c r="H1199" s="66" t="n">
        <v>3</v>
      </c>
      <c r="I1199" s="66" t="n">
        <v>0</v>
      </c>
      <c r="J1199" s="66" t="n">
        <v>1</v>
      </c>
      <c r="K1199" s="66" t="n">
        <v>1</v>
      </c>
      <c r="L1199" s="66" t="n">
        <v>0</v>
      </c>
      <c r="M1199" s="66" t="n">
        <v>0</v>
      </c>
      <c r="N1199" s="66" t="n">
        <v>0</v>
      </c>
      <c r="O1199" s="66" t="n">
        <v>212.7</v>
      </c>
      <c r="P1199" s="66" t="n">
        <v>0.4</v>
      </c>
      <c r="Q1199" s="66" t="n">
        <v>13.7799093890001</v>
      </c>
      <c r="R1199" s="66" t="n">
        <v>51.044319343</v>
      </c>
      <c r="S1199" s="66">
        <f>IF(AND(E1199&gt;=2,E1199&lt;=6,OR(F1199=6,F1199=7,F1199=8),O1199&lt;=500),1,0)</f>
        <v/>
      </c>
      <c r="T1199" s="178">
        <f>IF(G1199=1,Sources!$F$24,IF(G1199=2,Sources!$F$25,IF(G1199=3,Sources!$F$26,0)))</f>
        <v/>
      </c>
      <c r="U1199" s="178">
        <f>T1199</f>
        <v/>
      </c>
      <c r="V1199" s="66" t="inlineStr">
        <is>
          <t>S01 / S04 / S05</t>
        </is>
      </c>
    </row>
    <row r="1200" ht="15" customHeight="1" s="94">
      <c r="A1200" s="66" t="inlineStr">
        <is>
          <t>U08975</t>
        </is>
      </c>
      <c r="B1200" s="66" t="inlineStr">
        <is>
          <t>O0596</t>
        </is>
      </c>
      <c r="C1200" s="66" t="n">
        <v>2022</v>
      </c>
      <c r="D1200" s="66" t="n">
        <v>4</v>
      </c>
      <c r="E1200" s="66" t="n">
        <v>1</v>
      </c>
      <c r="F1200" s="66" t="n">
        <v>15</v>
      </c>
      <c r="G1200" s="66" t="n">
        <v>3</v>
      </c>
      <c r="H1200" s="66" t="n">
        <v>3</v>
      </c>
      <c r="I1200" s="66" t="n">
        <v>0</v>
      </c>
      <c r="J1200" s="66" t="n">
        <v>1</v>
      </c>
      <c r="K1200" s="66" t="n">
        <v>1</v>
      </c>
      <c r="L1200" s="66" t="n">
        <v>0</v>
      </c>
      <c r="M1200" s="66" t="n">
        <v>0</v>
      </c>
      <c r="N1200" s="66" t="n">
        <v>0</v>
      </c>
      <c r="O1200" s="66" t="n">
        <v>192.2</v>
      </c>
      <c r="P1200" s="66" t="n">
        <v>0</v>
      </c>
      <c r="Q1200" s="66" t="n">
        <v>13.7521843070001</v>
      </c>
      <c r="R1200" s="66" t="n">
        <v>51.0544199170001</v>
      </c>
      <c r="S1200" s="66">
        <f>IF(AND(E1200&gt;=2,E1200&lt;=6,OR(F1200=6,F1200=7,F1200=8),O1200&lt;=500),1,0)</f>
        <v/>
      </c>
      <c r="T1200" s="178">
        <f>IF(G1200=1,Sources!$F$24,IF(G1200=2,Sources!$F$25,IF(G1200=3,Sources!$F$26,0)))</f>
        <v/>
      </c>
      <c r="U1200" s="178">
        <f>T1200</f>
        <v/>
      </c>
      <c r="V1200" s="66" t="inlineStr">
        <is>
          <t>S01 / S04 / S05</t>
        </is>
      </c>
    </row>
    <row r="1201" ht="15" customHeight="1" s="94">
      <c r="A1201" s="66" t="inlineStr">
        <is>
          <t>U08987</t>
        </is>
      </c>
      <c r="B1201" s="66" t="inlineStr">
        <is>
          <t>O0691</t>
        </is>
      </c>
      <c r="C1201" s="66" t="n">
        <v>2022</v>
      </c>
      <c r="D1201" s="66" t="n">
        <v>5</v>
      </c>
      <c r="E1201" s="66" t="n">
        <v>4</v>
      </c>
      <c r="F1201" s="66" t="n">
        <v>18</v>
      </c>
      <c r="G1201" s="66" t="n">
        <v>2</v>
      </c>
      <c r="H1201" s="66" t="n">
        <v>3</v>
      </c>
      <c r="I1201" s="66" t="n">
        <v>0</v>
      </c>
      <c r="J1201" s="66" t="n">
        <v>1</v>
      </c>
      <c r="K1201" s="66" t="n">
        <v>0</v>
      </c>
      <c r="L1201" s="66" t="n">
        <v>1</v>
      </c>
      <c r="M1201" s="66" t="n">
        <v>0</v>
      </c>
      <c r="N1201" s="66" t="n">
        <v>0</v>
      </c>
      <c r="O1201" s="66" t="n">
        <v>152.3</v>
      </c>
      <c r="P1201" s="66" t="n">
        <v>3.7</v>
      </c>
      <c r="Q1201" s="66" t="n">
        <v>13.7435804880001</v>
      </c>
      <c r="R1201" s="66" t="n">
        <v>51.0356285550001</v>
      </c>
      <c r="S1201" s="66">
        <f>IF(AND(E1201&gt;=2,E1201&lt;=6,OR(F1201=6,F1201=7,F1201=8),O1201&lt;=500),1,0)</f>
        <v/>
      </c>
      <c r="T1201" s="178">
        <f>IF(G1201=1,Sources!$F$24,IF(G1201=2,Sources!$F$25,IF(G1201=3,Sources!$F$26,0)))</f>
        <v/>
      </c>
      <c r="U1201" s="178">
        <f>T1201</f>
        <v/>
      </c>
      <c r="V1201" s="66" t="inlineStr">
        <is>
          <t>S01 / S04 / S05</t>
        </is>
      </c>
    </row>
    <row r="1202" ht="15" customHeight="1" s="94">
      <c r="A1202" s="66" t="inlineStr">
        <is>
          <t>U08991</t>
        </is>
      </c>
      <c r="B1202" s="66" t="inlineStr">
        <is>
          <t>O0315</t>
        </is>
      </c>
      <c r="C1202" s="66" t="n">
        <v>2022</v>
      </c>
      <c r="D1202" s="66" t="n">
        <v>4</v>
      </c>
      <c r="E1202" s="66" t="n">
        <v>7</v>
      </c>
      <c r="F1202" s="66" t="n">
        <v>0</v>
      </c>
      <c r="G1202" s="66" t="n">
        <v>3</v>
      </c>
      <c r="H1202" s="66" t="n">
        <v>3</v>
      </c>
      <c r="I1202" s="66" t="n">
        <v>0</v>
      </c>
      <c r="J1202" s="66" t="n">
        <v>1</v>
      </c>
      <c r="K1202" s="66" t="n">
        <v>1</v>
      </c>
      <c r="L1202" s="66" t="n">
        <v>0</v>
      </c>
      <c r="M1202" s="66" t="n">
        <v>0</v>
      </c>
      <c r="N1202" s="66" t="n">
        <v>0</v>
      </c>
      <c r="O1202" s="66" t="n">
        <v>229.6</v>
      </c>
      <c r="P1202" s="66" t="n">
        <v>0.3</v>
      </c>
      <c r="Q1202" s="66" t="n">
        <v>13.7610980700001</v>
      </c>
      <c r="R1202" s="66" t="n">
        <v>51.0681863900001</v>
      </c>
      <c r="S1202" s="66">
        <f>IF(AND(E1202&gt;=2,E1202&lt;=6,OR(F1202=6,F1202=7,F1202=8),O1202&lt;=500),1,0)</f>
        <v/>
      </c>
      <c r="T1202" s="178">
        <f>IF(G1202=1,Sources!$F$24,IF(G1202=2,Sources!$F$25,IF(G1202=3,Sources!$F$26,0)))</f>
        <v/>
      </c>
      <c r="U1202" s="178">
        <f>T1202</f>
        <v/>
      </c>
      <c r="V1202" s="66" t="inlineStr">
        <is>
          <t>S01 / S04 / S05</t>
        </is>
      </c>
    </row>
    <row r="1203" ht="15" customHeight="1" s="94">
      <c r="A1203" s="66" t="inlineStr">
        <is>
          <t>U08992</t>
        </is>
      </c>
      <c r="B1203" s="66" t="inlineStr">
        <is>
          <t>O0780</t>
        </is>
      </c>
      <c r="C1203" s="66" t="n">
        <v>2022</v>
      </c>
      <c r="D1203" s="66" t="n">
        <v>6</v>
      </c>
      <c r="E1203" s="66" t="n">
        <v>3</v>
      </c>
      <c r="F1203" s="66" t="n">
        <v>11</v>
      </c>
      <c r="G1203" s="66" t="n">
        <v>3</v>
      </c>
      <c r="H1203" s="66" t="n">
        <v>4</v>
      </c>
      <c r="I1203" s="66" t="n">
        <v>1</v>
      </c>
      <c r="J1203" s="66" t="n">
        <v>0</v>
      </c>
      <c r="K1203" s="66" t="n">
        <v>1</v>
      </c>
      <c r="L1203" s="66" t="n">
        <v>0</v>
      </c>
      <c r="M1203" s="66" t="n">
        <v>0</v>
      </c>
      <c r="N1203" s="66" t="n">
        <v>0</v>
      </c>
      <c r="O1203" s="66" t="n">
        <v>435.5</v>
      </c>
      <c r="P1203" s="66" t="n">
        <v>6.8</v>
      </c>
      <c r="Q1203" s="66" t="n">
        <v>13.753034999</v>
      </c>
      <c r="R1203" s="66" t="n">
        <v>51.0738426890001</v>
      </c>
      <c r="S1203" s="66">
        <f>IF(AND(E1203&gt;=2,E1203&lt;=6,OR(F1203=6,F1203=7,F1203=8),O1203&lt;=500),1,0)</f>
        <v/>
      </c>
      <c r="T1203" s="178">
        <f>IF(G1203=1,Sources!$F$24,IF(G1203=2,Sources!$F$25,IF(G1203=3,Sources!$F$26,0)))</f>
        <v/>
      </c>
      <c r="U1203" s="178">
        <f>T1203</f>
        <v/>
      </c>
      <c r="V1203" s="66" t="inlineStr">
        <is>
          <t>S01 / S04 / S05</t>
        </is>
      </c>
    </row>
    <row r="1204" ht="15" customHeight="1" s="94">
      <c r="A1204" s="66" t="inlineStr">
        <is>
          <t>U09003</t>
        </is>
      </c>
      <c r="B1204" s="66" t="inlineStr">
        <is>
          <t>O2079</t>
        </is>
      </c>
      <c r="C1204" s="66" t="n">
        <v>2022</v>
      </c>
      <c r="D1204" s="66" t="n">
        <v>4</v>
      </c>
      <c r="E1204" s="66" t="n">
        <v>5</v>
      </c>
      <c r="F1204" s="66" t="n">
        <v>7</v>
      </c>
      <c r="G1204" s="66" t="n">
        <v>3</v>
      </c>
      <c r="H1204" s="66" t="n">
        <v>3</v>
      </c>
      <c r="I1204" s="66" t="n">
        <v>0</v>
      </c>
      <c r="J1204" s="66" t="n">
        <v>1</v>
      </c>
      <c r="K1204" s="66" t="n">
        <v>1</v>
      </c>
      <c r="L1204" s="66" t="n">
        <v>0</v>
      </c>
      <c r="M1204" s="66" t="n">
        <v>0</v>
      </c>
      <c r="N1204" s="66" t="n">
        <v>0</v>
      </c>
      <c r="O1204" s="66" t="n">
        <v>278.3</v>
      </c>
      <c r="P1204" s="66" t="n">
        <v>0.2</v>
      </c>
      <c r="Q1204" s="66" t="n">
        <v>13.667809285</v>
      </c>
      <c r="R1204" s="66" t="n">
        <v>51.10244621</v>
      </c>
      <c r="S1204" s="66">
        <f>IF(AND(E1204&gt;=2,E1204&lt;=6,OR(F1204=6,F1204=7,F1204=8),O1204&lt;=500),1,0)</f>
        <v/>
      </c>
      <c r="T1204" s="178">
        <f>IF(G1204=1,Sources!$F$24,IF(G1204=2,Sources!$F$25,IF(G1204=3,Sources!$F$26,0)))</f>
        <v/>
      </c>
      <c r="U1204" s="178">
        <f>T1204</f>
        <v/>
      </c>
      <c r="V1204" s="66" t="inlineStr">
        <is>
          <t>S01 / S04 / S05</t>
        </is>
      </c>
    </row>
    <row r="1205" ht="15" customHeight="1" s="94">
      <c r="A1205" s="66" t="inlineStr">
        <is>
          <t>U09008</t>
        </is>
      </c>
      <c r="B1205" s="66" t="inlineStr">
        <is>
          <t>O0157</t>
        </is>
      </c>
      <c r="C1205" s="66" t="n">
        <v>2022</v>
      </c>
      <c r="D1205" s="66" t="n">
        <v>7</v>
      </c>
      <c r="E1205" s="66" t="n">
        <v>3</v>
      </c>
      <c r="F1205" s="66" t="n">
        <v>11</v>
      </c>
      <c r="G1205" s="66" t="n">
        <v>3</v>
      </c>
      <c r="H1205" s="66" t="n">
        <v>2</v>
      </c>
      <c r="I1205" s="66" t="n">
        <v>0</v>
      </c>
      <c r="J1205" s="66" t="n">
        <v>1</v>
      </c>
      <c r="K1205" s="66" t="n">
        <v>1</v>
      </c>
      <c r="L1205" s="66" t="n">
        <v>0</v>
      </c>
      <c r="M1205" s="66" t="n">
        <v>0</v>
      </c>
      <c r="N1205" s="66" t="n">
        <v>0</v>
      </c>
      <c r="O1205" s="66" t="n">
        <v>318.8</v>
      </c>
      <c r="P1205" s="66" t="n">
        <v>15.9</v>
      </c>
      <c r="Q1205" s="66" t="n">
        <v>12.9260238160001</v>
      </c>
      <c r="R1205" s="66" t="n">
        <v>50.8256049660001</v>
      </c>
      <c r="S1205" s="66">
        <f>IF(AND(E1205&gt;=2,E1205&lt;=6,OR(F1205=6,F1205=7,F1205=8),O1205&lt;=500),1,0)</f>
        <v/>
      </c>
      <c r="T1205" s="178">
        <f>IF(G1205=1,Sources!$F$24,IF(G1205=2,Sources!$F$25,IF(G1205=3,Sources!$F$26,0)))</f>
        <v/>
      </c>
      <c r="U1205" s="178">
        <f>T1205</f>
        <v/>
      </c>
      <c r="V1205" s="66" t="inlineStr">
        <is>
          <t>S01 / S04 / S05</t>
        </is>
      </c>
    </row>
    <row r="1206" ht="15" customHeight="1" s="94">
      <c r="A1206" s="66" t="inlineStr">
        <is>
          <t>U09027</t>
        </is>
      </c>
      <c r="B1206" s="66" t="inlineStr">
        <is>
          <t>O1553</t>
        </is>
      </c>
      <c r="C1206" s="66" t="n">
        <v>2022</v>
      </c>
      <c r="D1206" s="66" t="n">
        <v>6</v>
      </c>
      <c r="E1206" s="66" t="n">
        <v>2</v>
      </c>
      <c r="F1206" s="66" t="n">
        <v>16</v>
      </c>
      <c r="G1206" s="66" t="n">
        <v>3</v>
      </c>
      <c r="H1206" s="66" t="n">
        <v>2</v>
      </c>
      <c r="I1206" s="66" t="n">
        <v>0</v>
      </c>
      <c r="J1206" s="66" t="n">
        <v>1</v>
      </c>
      <c r="K1206" s="66" t="n">
        <v>1</v>
      </c>
      <c r="L1206" s="66" t="n">
        <v>0</v>
      </c>
      <c r="M1206" s="66" t="n">
        <v>0</v>
      </c>
      <c r="N1206" s="66" t="n">
        <v>0</v>
      </c>
      <c r="O1206" s="66" t="n">
        <v>234.1</v>
      </c>
      <c r="P1206" s="66" t="n">
        <v>6.3</v>
      </c>
      <c r="Q1206" s="66" t="n">
        <v>12.405776008</v>
      </c>
      <c r="R1206" s="66" t="n">
        <v>51.3317468500001</v>
      </c>
      <c r="S1206" s="66">
        <f>IF(AND(E1206&gt;=2,E1206&lt;=6,OR(F1206=6,F1206=7,F1206=8),O1206&lt;=500),1,0)</f>
        <v/>
      </c>
      <c r="T1206" s="178">
        <f>IF(G1206=1,Sources!$F$24,IF(G1206=2,Sources!$F$25,IF(G1206=3,Sources!$F$26,0)))</f>
        <v/>
      </c>
      <c r="U1206" s="178">
        <f>T1206</f>
        <v/>
      </c>
      <c r="V1206" s="66" t="inlineStr">
        <is>
          <t>S01 / S04 / S05</t>
        </is>
      </c>
    </row>
    <row r="1207" ht="15" customHeight="1" s="94">
      <c r="A1207" s="66" t="inlineStr">
        <is>
          <t>U09039</t>
        </is>
      </c>
      <c r="B1207" s="66" t="inlineStr">
        <is>
          <t>O1844</t>
        </is>
      </c>
      <c r="C1207" s="66" t="n">
        <v>2022</v>
      </c>
      <c r="D1207" s="66" t="n">
        <v>6</v>
      </c>
      <c r="E1207" s="66" t="n">
        <v>2</v>
      </c>
      <c r="F1207" s="66" t="n">
        <v>15</v>
      </c>
      <c r="G1207" s="66" t="n">
        <v>3</v>
      </c>
      <c r="H1207" s="66" t="n">
        <v>2</v>
      </c>
      <c r="I1207" s="66" t="n">
        <v>0</v>
      </c>
      <c r="J1207" s="66" t="n">
        <v>1</v>
      </c>
      <c r="K1207" s="66" t="n">
        <v>1</v>
      </c>
      <c r="L1207" s="66" t="n">
        <v>0</v>
      </c>
      <c r="M1207" s="66" t="n">
        <v>0</v>
      </c>
      <c r="N1207" s="66" t="n">
        <v>0</v>
      </c>
      <c r="O1207" s="66" t="n">
        <v>138.3</v>
      </c>
      <c r="P1207" s="66" t="n">
        <v>0</v>
      </c>
      <c r="Q1207" s="66" t="n">
        <v>12.327332009</v>
      </c>
      <c r="R1207" s="66" t="n">
        <v>51.3254384590001</v>
      </c>
      <c r="S1207" s="66">
        <f>IF(AND(E1207&gt;=2,E1207&lt;=6,OR(F1207=6,F1207=7,F1207=8),O1207&lt;=500),1,0)</f>
        <v/>
      </c>
      <c r="T1207" s="178">
        <f>IF(G1207=1,Sources!$F$24,IF(G1207=2,Sources!$F$25,IF(G1207=3,Sources!$F$26,0)))</f>
        <v/>
      </c>
      <c r="U1207" s="178">
        <f>T1207</f>
        <v/>
      </c>
      <c r="V1207" s="66" t="inlineStr">
        <is>
          <t>S01 / S04 / S05</t>
        </is>
      </c>
    </row>
    <row r="1208" ht="15" customHeight="1" s="94">
      <c r="A1208" s="66" t="inlineStr">
        <is>
          <t>U09046</t>
        </is>
      </c>
      <c r="B1208" s="66" t="inlineStr">
        <is>
          <t>O0691</t>
        </is>
      </c>
      <c r="C1208" s="66" t="n">
        <v>2022</v>
      </c>
      <c r="D1208" s="66" t="n">
        <v>8</v>
      </c>
      <c r="E1208" s="66" t="n">
        <v>3</v>
      </c>
      <c r="F1208" s="66" t="n">
        <v>7</v>
      </c>
      <c r="G1208" s="66" t="n">
        <v>3</v>
      </c>
      <c r="H1208" s="66" t="n">
        <v>3</v>
      </c>
      <c r="I1208" s="66" t="n">
        <v>0</v>
      </c>
      <c r="J1208" s="66" t="n">
        <v>1</v>
      </c>
      <c r="K1208" s="66" t="n">
        <v>1</v>
      </c>
      <c r="L1208" s="66" t="n">
        <v>0</v>
      </c>
      <c r="M1208" s="66" t="n">
        <v>0</v>
      </c>
      <c r="N1208" s="66" t="n">
        <v>0</v>
      </c>
      <c r="O1208" s="66" t="n">
        <v>155.5</v>
      </c>
      <c r="P1208" s="66" t="n">
        <v>0</v>
      </c>
      <c r="Q1208" s="66" t="n">
        <v>13.7436061760001</v>
      </c>
      <c r="R1208" s="66" t="n">
        <v>51.035658009</v>
      </c>
      <c r="S1208" s="66">
        <f>IF(AND(E1208&gt;=2,E1208&lt;=6,OR(F1208=6,F1208=7,F1208=8),O1208&lt;=500),1,0)</f>
        <v/>
      </c>
      <c r="T1208" s="178">
        <f>IF(G1208=1,Sources!$F$24,IF(G1208=2,Sources!$F$25,IF(G1208=3,Sources!$F$26,0)))</f>
        <v/>
      </c>
      <c r="U1208" s="178">
        <f>T1208</f>
        <v/>
      </c>
      <c r="V1208" s="66" t="inlineStr">
        <is>
          <t>S01 / S04 / S05</t>
        </is>
      </c>
    </row>
    <row r="1209" ht="15" customHeight="1" s="94">
      <c r="A1209" s="66" t="inlineStr">
        <is>
          <t>U09051</t>
        </is>
      </c>
      <c r="B1209" s="66" t="inlineStr">
        <is>
          <t>O1592</t>
        </is>
      </c>
      <c r="C1209" s="66" t="n">
        <v>2022</v>
      </c>
      <c r="D1209" s="66" t="n">
        <v>6</v>
      </c>
      <c r="E1209" s="66" t="n">
        <v>5</v>
      </c>
      <c r="F1209" s="66" t="n">
        <v>9</v>
      </c>
      <c r="G1209" s="66" t="n">
        <v>2</v>
      </c>
      <c r="H1209" s="66" t="n">
        <v>6</v>
      </c>
      <c r="I1209" s="66" t="n">
        <v>0</v>
      </c>
      <c r="J1209" s="66" t="n">
        <v>0</v>
      </c>
      <c r="K1209" s="66" t="n">
        <v>1</v>
      </c>
      <c r="L1209" s="66" t="n">
        <v>0</v>
      </c>
      <c r="M1209" s="66" t="n">
        <v>0</v>
      </c>
      <c r="N1209" s="66" t="n">
        <v>0</v>
      </c>
      <c r="O1209" s="66" t="n">
        <v>114.7</v>
      </c>
      <c r="P1209" s="66" t="n">
        <v>4.7</v>
      </c>
      <c r="Q1209" s="66" t="n">
        <v>12.373418342</v>
      </c>
      <c r="R1209" s="66" t="n">
        <v>51.352393706</v>
      </c>
      <c r="S1209" s="66">
        <f>IF(AND(E1209&gt;=2,E1209&lt;=6,OR(F1209=6,F1209=7,F1209=8),O1209&lt;=500),1,0)</f>
        <v/>
      </c>
      <c r="T1209" s="178">
        <f>IF(G1209=1,Sources!$F$24,IF(G1209=2,Sources!$F$25,IF(G1209=3,Sources!$F$26,0)))</f>
        <v/>
      </c>
      <c r="U1209" s="178">
        <f>T1209</f>
        <v/>
      </c>
      <c r="V1209" s="66" t="inlineStr">
        <is>
          <t>S01 / S04 / S05</t>
        </is>
      </c>
    </row>
    <row r="1210" ht="15" customHeight="1" s="94">
      <c r="A1210" s="66" t="inlineStr">
        <is>
          <t>U09054</t>
        </is>
      </c>
      <c r="B1210" s="66" t="inlineStr">
        <is>
          <t>O1815</t>
        </is>
      </c>
      <c r="C1210" s="66" t="n">
        <v>2022</v>
      </c>
      <c r="D1210" s="66" t="n">
        <v>6</v>
      </c>
      <c r="E1210" s="66" t="n">
        <v>7</v>
      </c>
      <c r="F1210" s="66" t="n">
        <v>2</v>
      </c>
      <c r="G1210" s="66" t="n">
        <v>3</v>
      </c>
      <c r="H1210" s="66" t="n">
        <v>1</v>
      </c>
      <c r="I1210" s="66" t="n">
        <v>0</v>
      </c>
      <c r="J1210" s="66" t="n">
        <v>0</v>
      </c>
      <c r="K1210" s="66" t="n">
        <v>0</v>
      </c>
      <c r="L1210" s="66" t="n">
        <v>0</v>
      </c>
      <c r="M1210" s="66" t="n">
        <v>0</v>
      </c>
      <c r="N1210" s="66" t="n">
        <v>1</v>
      </c>
      <c r="O1210" s="66" t="n">
        <v>209.4</v>
      </c>
      <c r="P1210" s="66" t="n">
        <v>14.4</v>
      </c>
      <c r="Q1210" s="66" t="n">
        <v>12.357064919</v>
      </c>
      <c r="R1210" s="66" t="n">
        <v>51.336044858</v>
      </c>
      <c r="S1210" s="66">
        <f>IF(AND(E1210&gt;=2,E1210&lt;=6,OR(F1210=6,F1210=7,F1210=8),O1210&lt;=500),1,0)</f>
        <v/>
      </c>
      <c r="T1210" s="178">
        <f>IF(G1210=1,Sources!$F$24,IF(G1210=2,Sources!$F$25,IF(G1210=3,Sources!$F$26,0)))</f>
        <v/>
      </c>
      <c r="U1210" s="178">
        <f>T1210</f>
        <v/>
      </c>
      <c r="V1210" s="66" t="inlineStr">
        <is>
          <t>S01 / S04 / S05</t>
        </is>
      </c>
    </row>
    <row r="1211" ht="15" customHeight="1" s="94">
      <c r="A1211" s="66" t="inlineStr">
        <is>
          <t>U09058</t>
        </is>
      </c>
      <c r="B1211" s="66" t="inlineStr">
        <is>
          <t>O0674</t>
        </is>
      </c>
      <c r="C1211" s="66" t="n">
        <v>2022</v>
      </c>
      <c r="D1211" s="66" t="n">
        <v>6</v>
      </c>
      <c r="E1211" s="66" t="n">
        <v>5</v>
      </c>
      <c r="F1211" s="66" t="n">
        <v>18</v>
      </c>
      <c r="G1211" s="66" t="n">
        <v>3</v>
      </c>
      <c r="H1211" s="66" t="n">
        <v>2</v>
      </c>
      <c r="I1211" s="66" t="n">
        <v>0</v>
      </c>
      <c r="J1211" s="66" t="n">
        <v>0</v>
      </c>
      <c r="K1211" s="66" t="n">
        <v>1</v>
      </c>
      <c r="L1211" s="66" t="n">
        <v>0</v>
      </c>
      <c r="M1211" s="66" t="n">
        <v>0</v>
      </c>
      <c r="N1211" s="66" t="n">
        <v>0</v>
      </c>
      <c r="O1211" s="66" t="n">
        <v>489.6</v>
      </c>
      <c r="P1211" s="66" t="n">
        <v>9.5</v>
      </c>
      <c r="Q1211" s="66" t="n">
        <v>13.7771960210001</v>
      </c>
      <c r="R1211" s="66" t="n">
        <v>51.06009784</v>
      </c>
      <c r="S1211" s="66">
        <f>IF(AND(E1211&gt;=2,E1211&lt;=6,OR(F1211=6,F1211=7,F1211=8),O1211&lt;=500),1,0)</f>
        <v/>
      </c>
      <c r="T1211" s="178">
        <f>IF(G1211=1,Sources!$F$24,IF(G1211=2,Sources!$F$25,IF(G1211=3,Sources!$F$26,0)))</f>
        <v/>
      </c>
      <c r="U1211" s="178">
        <f>T1211</f>
        <v/>
      </c>
      <c r="V1211" s="66" t="inlineStr">
        <is>
          <t>S01 / S04 / S05</t>
        </is>
      </c>
    </row>
    <row r="1212" ht="15" customHeight="1" s="94">
      <c r="A1212" s="66" t="inlineStr">
        <is>
          <t>U09069</t>
        </is>
      </c>
      <c r="B1212" s="66" t="inlineStr">
        <is>
          <t>O0437</t>
        </is>
      </c>
      <c r="C1212" s="66" t="n">
        <v>2022</v>
      </c>
      <c r="D1212" s="66" t="n">
        <v>7</v>
      </c>
      <c r="E1212" s="66" t="n">
        <v>2</v>
      </c>
      <c r="F1212" s="66" t="n">
        <v>6</v>
      </c>
      <c r="G1212" s="66" t="n">
        <v>3</v>
      </c>
      <c r="H1212" s="66" t="n">
        <v>2</v>
      </c>
      <c r="I1212" s="66" t="n">
        <v>1</v>
      </c>
      <c r="J1212" s="66" t="n">
        <v>0</v>
      </c>
      <c r="K1212" s="66" t="n">
        <v>1</v>
      </c>
      <c r="L1212" s="66" t="n">
        <v>0</v>
      </c>
      <c r="M1212" s="66" t="n">
        <v>0</v>
      </c>
      <c r="N1212" s="66" t="n">
        <v>0</v>
      </c>
      <c r="O1212" s="66" t="n">
        <v>151</v>
      </c>
      <c r="P1212" s="66" t="n">
        <v>8.6</v>
      </c>
      <c r="Q1212" s="66" t="n">
        <v>13.697157686</v>
      </c>
      <c r="R1212" s="66" t="n">
        <v>51.0435596940001</v>
      </c>
      <c r="S1212" s="66">
        <f>IF(AND(E1212&gt;=2,E1212&lt;=6,OR(F1212=6,F1212=7,F1212=8),O1212&lt;=500),1,0)</f>
        <v/>
      </c>
      <c r="T1212" s="178">
        <f>IF(G1212=1,Sources!$F$24,IF(G1212=2,Sources!$F$25,IF(G1212=3,Sources!$F$26,0)))</f>
        <v/>
      </c>
      <c r="U1212" s="178">
        <f>T1212</f>
        <v/>
      </c>
      <c r="V1212" s="66" t="inlineStr">
        <is>
          <t>S01 / S04 / S05</t>
        </is>
      </c>
    </row>
    <row r="1213" ht="15" customHeight="1" s="94">
      <c r="A1213" s="66" t="inlineStr">
        <is>
          <t>U09071</t>
        </is>
      </c>
      <c r="B1213" s="66" t="inlineStr">
        <is>
          <t>O1353</t>
        </is>
      </c>
      <c r="C1213" s="66" t="n">
        <v>2022</v>
      </c>
      <c r="D1213" s="66" t="n">
        <v>6</v>
      </c>
      <c r="E1213" s="66" t="n">
        <v>7</v>
      </c>
      <c r="F1213" s="66" t="n">
        <v>21</v>
      </c>
      <c r="G1213" s="66" t="n">
        <v>2</v>
      </c>
      <c r="H1213" s="66" t="n">
        <v>2</v>
      </c>
      <c r="I1213" s="66" t="n">
        <v>0</v>
      </c>
      <c r="J1213" s="66" t="n">
        <v>1</v>
      </c>
      <c r="K1213" s="66" t="n">
        <v>1</v>
      </c>
      <c r="L1213" s="66" t="n">
        <v>0</v>
      </c>
      <c r="M1213" s="66" t="n">
        <v>0</v>
      </c>
      <c r="N1213" s="66" t="n">
        <v>0</v>
      </c>
      <c r="O1213" s="66" t="n">
        <v>169.4</v>
      </c>
      <c r="P1213" s="66" t="n">
        <v>0.9</v>
      </c>
      <c r="Q1213" s="66" t="n">
        <v>12.370845177</v>
      </c>
      <c r="R1213" s="66" t="n">
        <v>51.336381734</v>
      </c>
      <c r="S1213" s="66">
        <f>IF(AND(E1213&gt;=2,E1213&lt;=6,OR(F1213=6,F1213=7,F1213=8),O1213&lt;=500),1,0)</f>
        <v/>
      </c>
      <c r="T1213" s="178">
        <f>IF(G1213=1,Sources!$F$24,IF(G1213=2,Sources!$F$25,IF(G1213=3,Sources!$F$26,0)))</f>
        <v/>
      </c>
      <c r="U1213" s="178">
        <f>T1213</f>
        <v/>
      </c>
      <c r="V1213" s="66" t="inlineStr">
        <is>
          <t>S01 / S04 / S05</t>
        </is>
      </c>
    </row>
    <row r="1214" ht="15" customHeight="1" s="94">
      <c r="A1214" s="66" t="inlineStr">
        <is>
          <t>U09081</t>
        </is>
      </c>
      <c r="B1214" s="66" t="inlineStr">
        <is>
          <t>O1353</t>
        </is>
      </c>
      <c r="C1214" s="66" t="n">
        <v>2022</v>
      </c>
      <c r="D1214" s="66" t="n">
        <v>6</v>
      </c>
      <c r="E1214" s="66" t="n">
        <v>5</v>
      </c>
      <c r="F1214" s="66" t="n">
        <v>16</v>
      </c>
      <c r="G1214" s="66" t="n">
        <v>3</v>
      </c>
      <c r="H1214" s="66" t="n">
        <v>2</v>
      </c>
      <c r="I1214" s="66" t="n">
        <v>0</v>
      </c>
      <c r="J1214" s="66" t="n">
        <v>0</v>
      </c>
      <c r="K1214" s="66" t="n">
        <v>1</v>
      </c>
      <c r="L1214" s="66" t="n">
        <v>1</v>
      </c>
      <c r="M1214" s="66" t="n">
        <v>0</v>
      </c>
      <c r="N1214" s="66" t="n">
        <v>0</v>
      </c>
      <c r="O1214" s="66" t="n">
        <v>174.2</v>
      </c>
      <c r="P1214" s="66" t="n">
        <v>5.3</v>
      </c>
      <c r="Q1214" s="66" t="n">
        <v>12.3709139580001</v>
      </c>
      <c r="R1214" s="66" t="n">
        <v>51.3364133740001</v>
      </c>
      <c r="S1214" s="66">
        <f>IF(AND(E1214&gt;=2,E1214&lt;=6,OR(F1214=6,F1214=7,F1214=8),O1214&lt;=500),1,0)</f>
        <v/>
      </c>
      <c r="T1214" s="178">
        <f>IF(G1214=1,Sources!$F$24,IF(G1214=2,Sources!$F$25,IF(G1214=3,Sources!$F$26,0)))</f>
        <v/>
      </c>
      <c r="U1214" s="178">
        <f>T1214</f>
        <v/>
      </c>
      <c r="V1214" s="66" t="inlineStr">
        <is>
          <t>S01 / S04 / S05</t>
        </is>
      </c>
    </row>
    <row r="1215" ht="15" customHeight="1" s="94">
      <c r="A1215" s="66" t="inlineStr">
        <is>
          <t>U09093</t>
        </is>
      </c>
      <c r="B1215" s="66" t="inlineStr">
        <is>
          <t>O1784</t>
        </is>
      </c>
      <c r="C1215" s="66" t="n">
        <v>2022</v>
      </c>
      <c r="D1215" s="66" t="n">
        <v>7</v>
      </c>
      <c r="E1215" s="66" t="n">
        <v>3</v>
      </c>
      <c r="F1215" s="66" t="n">
        <v>19</v>
      </c>
      <c r="G1215" s="66" t="n">
        <v>2</v>
      </c>
      <c r="H1215" s="66" t="n">
        <v>2</v>
      </c>
      <c r="I1215" s="66" t="n">
        <v>0</v>
      </c>
      <c r="J1215" s="66" t="n">
        <v>1</v>
      </c>
      <c r="K1215" s="66" t="n">
        <v>1</v>
      </c>
      <c r="L1215" s="66" t="n">
        <v>0</v>
      </c>
      <c r="M1215" s="66" t="n">
        <v>0</v>
      </c>
      <c r="N1215" s="66" t="n">
        <v>0</v>
      </c>
      <c r="O1215" s="66" t="n">
        <v>245.1</v>
      </c>
      <c r="P1215" s="66" t="n">
        <v>0.6</v>
      </c>
      <c r="Q1215" s="66" t="n">
        <v>12.420506737</v>
      </c>
      <c r="R1215" s="66" t="n">
        <v>51.31926608</v>
      </c>
      <c r="S1215" s="66">
        <f>IF(AND(E1215&gt;=2,E1215&lt;=6,OR(F1215=6,F1215=7,F1215=8),O1215&lt;=500),1,0)</f>
        <v/>
      </c>
      <c r="T1215" s="178">
        <f>IF(G1215=1,Sources!$F$24,IF(G1215=2,Sources!$F$25,IF(G1215=3,Sources!$F$26,0)))</f>
        <v/>
      </c>
      <c r="U1215" s="178">
        <f>T1215</f>
        <v/>
      </c>
      <c r="V1215" s="66" t="inlineStr">
        <is>
          <t>S01 / S04 / S05</t>
        </is>
      </c>
    </row>
    <row r="1216" ht="15" customHeight="1" s="94">
      <c r="A1216" s="66" t="inlineStr">
        <is>
          <t>U09106</t>
        </is>
      </c>
      <c r="B1216" s="66" t="inlineStr">
        <is>
          <t>O0190</t>
        </is>
      </c>
      <c r="C1216" s="66" t="n">
        <v>2022</v>
      </c>
      <c r="D1216" s="66" t="n">
        <v>7</v>
      </c>
      <c r="E1216" s="66" t="n">
        <v>2</v>
      </c>
      <c r="F1216" s="66" t="n">
        <v>13</v>
      </c>
      <c r="G1216" s="66" t="n">
        <v>3</v>
      </c>
      <c r="H1216" s="66" t="n">
        <v>2</v>
      </c>
      <c r="I1216" s="66" t="n">
        <v>0</v>
      </c>
      <c r="J1216" s="66" t="n">
        <v>0</v>
      </c>
      <c r="K1216" s="66" t="n">
        <v>1</v>
      </c>
      <c r="L1216" s="66" t="n">
        <v>0</v>
      </c>
      <c r="M1216" s="66" t="n">
        <v>0</v>
      </c>
      <c r="N1216" s="66" t="n">
        <v>0</v>
      </c>
      <c r="O1216" s="66" t="n">
        <v>247.3</v>
      </c>
      <c r="P1216" s="66" t="n">
        <v>6.1</v>
      </c>
      <c r="Q1216" s="66" t="n">
        <v>12.939226494</v>
      </c>
      <c r="R1216" s="66" t="n">
        <v>50.843501566</v>
      </c>
      <c r="S1216" s="66">
        <f>IF(AND(E1216&gt;=2,E1216&lt;=6,OR(F1216=6,F1216=7,F1216=8),O1216&lt;=500),1,0)</f>
        <v/>
      </c>
      <c r="T1216" s="178">
        <f>IF(G1216=1,Sources!$F$24,IF(G1216=2,Sources!$F$25,IF(G1216=3,Sources!$F$26,0)))</f>
        <v/>
      </c>
      <c r="U1216" s="178">
        <f>T1216</f>
        <v/>
      </c>
      <c r="V1216" s="66" t="inlineStr">
        <is>
          <t>S01 / S04 / S05</t>
        </is>
      </c>
    </row>
    <row r="1217" ht="15" customHeight="1" s="94">
      <c r="A1217" s="66" t="inlineStr">
        <is>
          <t>U09109</t>
        </is>
      </c>
      <c r="B1217" s="66" t="inlineStr">
        <is>
          <t>O0650</t>
        </is>
      </c>
      <c r="C1217" s="66" t="n">
        <v>2022</v>
      </c>
      <c r="D1217" s="66" t="n">
        <v>7</v>
      </c>
      <c r="E1217" s="66" t="n">
        <v>3</v>
      </c>
      <c r="F1217" s="66" t="n">
        <v>7</v>
      </c>
      <c r="G1217" s="66" t="n">
        <v>2</v>
      </c>
      <c r="H1217" s="66" t="n">
        <v>2</v>
      </c>
      <c r="I1217" s="66" t="n">
        <v>0</v>
      </c>
      <c r="J1217" s="66" t="n">
        <v>1</v>
      </c>
      <c r="K1217" s="66" t="n">
        <v>1</v>
      </c>
      <c r="L1217" s="66" t="n">
        <v>0</v>
      </c>
      <c r="M1217" s="66" t="n">
        <v>0</v>
      </c>
      <c r="N1217" s="66" t="n">
        <v>0</v>
      </c>
      <c r="O1217" s="66" t="n">
        <v>159.4</v>
      </c>
      <c r="P1217" s="66" t="n">
        <v>4.9</v>
      </c>
      <c r="Q1217" s="66" t="n">
        <v>13.786415774</v>
      </c>
      <c r="R1217" s="66" t="n">
        <v>51.028551006</v>
      </c>
      <c r="S1217" s="66">
        <f>IF(AND(E1217&gt;=2,E1217&lt;=6,OR(F1217=6,F1217=7,F1217=8),O1217&lt;=500),1,0)</f>
        <v/>
      </c>
      <c r="T1217" s="178">
        <f>IF(G1217=1,Sources!$F$24,IF(G1217=2,Sources!$F$25,IF(G1217=3,Sources!$F$26,0)))</f>
        <v/>
      </c>
      <c r="U1217" s="178">
        <f>T1217</f>
        <v/>
      </c>
      <c r="V1217" s="66" t="inlineStr">
        <is>
          <t>S01 / S04 / S05</t>
        </is>
      </c>
    </row>
    <row r="1218" ht="15" customHeight="1" s="94">
      <c r="A1218" s="66" t="inlineStr">
        <is>
          <t>U09112</t>
        </is>
      </c>
      <c r="B1218" s="66" t="inlineStr">
        <is>
          <t>O0679</t>
        </is>
      </c>
      <c r="C1218" s="66" t="n">
        <v>2022</v>
      </c>
      <c r="D1218" s="66" t="n">
        <v>6</v>
      </c>
      <c r="E1218" s="66" t="n">
        <v>2</v>
      </c>
      <c r="F1218" s="66" t="n">
        <v>7</v>
      </c>
      <c r="G1218" s="66" t="n">
        <v>3</v>
      </c>
      <c r="H1218" s="66" t="n">
        <v>4</v>
      </c>
      <c r="I1218" s="66" t="n">
        <v>1</v>
      </c>
      <c r="J1218" s="66" t="n">
        <v>1</v>
      </c>
      <c r="K1218" s="66" t="n">
        <v>0</v>
      </c>
      <c r="L1218" s="66" t="n">
        <v>0</v>
      </c>
      <c r="M1218" s="66" t="n">
        <v>0</v>
      </c>
      <c r="N1218" s="66" t="n">
        <v>0</v>
      </c>
      <c r="O1218" s="66" t="n">
        <v>456.5</v>
      </c>
      <c r="P1218" s="66" t="n">
        <v>2.4</v>
      </c>
      <c r="Q1218" s="66" t="n">
        <v>13.718734295</v>
      </c>
      <c r="R1218" s="66" t="n">
        <v>51.039470076</v>
      </c>
      <c r="S1218" s="66">
        <f>IF(AND(E1218&gt;=2,E1218&lt;=6,OR(F1218=6,F1218=7,F1218=8),O1218&lt;=500),1,0)</f>
        <v/>
      </c>
      <c r="T1218" s="178">
        <f>IF(G1218=1,Sources!$F$24,IF(G1218=2,Sources!$F$25,IF(G1218=3,Sources!$F$26,0)))</f>
        <v/>
      </c>
      <c r="U1218" s="178">
        <f>T1218</f>
        <v/>
      </c>
      <c r="V1218" s="66" t="inlineStr">
        <is>
          <t>S01 / S04 / S05</t>
        </is>
      </c>
    </row>
    <row r="1219" ht="15" customHeight="1" s="94">
      <c r="A1219" s="66" t="inlineStr">
        <is>
          <t>U09113</t>
        </is>
      </c>
      <c r="B1219" s="66" t="inlineStr">
        <is>
          <t>O0633</t>
        </is>
      </c>
      <c r="C1219" s="66" t="n">
        <v>2022</v>
      </c>
      <c r="D1219" s="66" t="n">
        <v>7</v>
      </c>
      <c r="E1219" s="66" t="n">
        <v>7</v>
      </c>
      <c r="F1219" s="66" t="n">
        <v>23</v>
      </c>
      <c r="G1219" s="66" t="n">
        <v>2</v>
      </c>
      <c r="H1219" s="66" t="n">
        <v>3</v>
      </c>
      <c r="I1219" s="66" t="n">
        <v>0</v>
      </c>
      <c r="J1219" s="66" t="n">
        <v>1</v>
      </c>
      <c r="K1219" s="66" t="n">
        <v>1</v>
      </c>
      <c r="L1219" s="66" t="n">
        <v>0</v>
      </c>
      <c r="M1219" s="66" t="n">
        <v>0</v>
      </c>
      <c r="N1219" s="66" t="n">
        <v>0</v>
      </c>
      <c r="O1219" s="66" t="n">
        <v>75.90000000000001</v>
      </c>
      <c r="P1219" s="66" t="n">
        <v>10.9</v>
      </c>
      <c r="Q1219" s="66" t="n">
        <v>13.7495843190001</v>
      </c>
      <c r="R1219" s="66" t="n">
        <v>51.0335995550001</v>
      </c>
      <c r="S1219" s="66">
        <f>IF(AND(E1219&gt;=2,E1219&lt;=6,OR(F1219=6,F1219=7,F1219=8),O1219&lt;=500),1,0)</f>
        <v/>
      </c>
      <c r="T1219" s="178">
        <f>IF(G1219=1,Sources!$F$24,IF(G1219=2,Sources!$F$25,IF(G1219=3,Sources!$F$26,0)))</f>
        <v/>
      </c>
      <c r="U1219" s="178">
        <f>T1219</f>
        <v/>
      </c>
      <c r="V1219" s="66" t="inlineStr">
        <is>
          <t>S01 / S04 / S05</t>
        </is>
      </c>
    </row>
    <row r="1220" ht="15" customHeight="1" s="94">
      <c r="A1220" s="66" t="inlineStr">
        <is>
          <t>U09121</t>
        </is>
      </c>
      <c r="B1220" s="66" t="inlineStr">
        <is>
          <t>O0744</t>
        </is>
      </c>
      <c r="C1220" s="66" t="n">
        <v>2022</v>
      </c>
      <c r="D1220" s="66" t="n">
        <v>7</v>
      </c>
      <c r="E1220" s="66" t="n">
        <v>5</v>
      </c>
      <c r="F1220" s="66" t="n">
        <v>10</v>
      </c>
      <c r="G1220" s="66" t="n">
        <v>3</v>
      </c>
      <c r="H1220" s="66" t="n">
        <v>3</v>
      </c>
      <c r="I1220" s="66" t="n">
        <v>0</v>
      </c>
      <c r="J1220" s="66" t="n">
        <v>0</v>
      </c>
      <c r="K1220" s="66" t="n">
        <v>1</v>
      </c>
      <c r="L1220" s="66" t="n">
        <v>0</v>
      </c>
      <c r="M1220" s="66" t="n">
        <v>0</v>
      </c>
      <c r="N1220" s="66" t="n">
        <v>0</v>
      </c>
      <c r="O1220" s="66" t="n">
        <v>288</v>
      </c>
      <c r="P1220" s="66" t="n">
        <v>1.8</v>
      </c>
      <c r="Q1220" s="66" t="n">
        <v>13.7777187770001</v>
      </c>
      <c r="R1220" s="66" t="n">
        <v>51.0529024580001</v>
      </c>
      <c r="S1220" s="66">
        <f>IF(AND(E1220&gt;=2,E1220&lt;=6,OR(F1220=6,F1220=7,F1220=8),O1220&lt;=500),1,0)</f>
        <v/>
      </c>
      <c r="T1220" s="178">
        <f>IF(G1220=1,Sources!$F$24,IF(G1220=2,Sources!$F$25,IF(G1220=3,Sources!$F$26,0)))</f>
        <v/>
      </c>
      <c r="U1220" s="178">
        <f>T1220</f>
        <v/>
      </c>
      <c r="V1220" s="66" t="inlineStr">
        <is>
          <t>S01 / S04 / S05</t>
        </is>
      </c>
    </row>
    <row r="1221" ht="15" customHeight="1" s="94">
      <c r="A1221" s="66" t="inlineStr">
        <is>
          <t>U09137</t>
        </is>
      </c>
      <c r="B1221" s="66" t="inlineStr">
        <is>
          <t>O1708</t>
        </is>
      </c>
      <c r="C1221" s="66" t="n">
        <v>2022</v>
      </c>
      <c r="D1221" s="66" t="n">
        <v>8</v>
      </c>
      <c r="E1221" s="66" t="n">
        <v>2</v>
      </c>
      <c r="F1221" s="66" t="n">
        <v>5</v>
      </c>
      <c r="G1221" s="66" t="n">
        <v>3</v>
      </c>
      <c r="H1221" s="66" t="n">
        <v>3</v>
      </c>
      <c r="I1221" s="66" t="n">
        <v>0</v>
      </c>
      <c r="J1221" s="66" t="n">
        <v>1</v>
      </c>
      <c r="K1221" s="66" t="n">
        <v>1</v>
      </c>
      <c r="L1221" s="66" t="n">
        <v>0</v>
      </c>
      <c r="M1221" s="66" t="n">
        <v>0</v>
      </c>
      <c r="N1221" s="66" t="n">
        <v>0</v>
      </c>
      <c r="O1221" s="66" t="n">
        <v>424.5</v>
      </c>
      <c r="P1221" s="66" t="n">
        <v>1.2</v>
      </c>
      <c r="Q1221" s="66" t="n">
        <v>12.310238122</v>
      </c>
      <c r="R1221" s="66" t="n">
        <v>51.3177397370001</v>
      </c>
      <c r="S1221" s="66">
        <f>IF(AND(E1221&gt;=2,E1221&lt;=6,OR(F1221=6,F1221=7,F1221=8),O1221&lt;=500),1,0)</f>
        <v/>
      </c>
      <c r="T1221" s="178">
        <f>IF(G1221=1,Sources!$F$24,IF(G1221=2,Sources!$F$25,IF(G1221=3,Sources!$F$26,0)))</f>
        <v/>
      </c>
      <c r="U1221" s="178">
        <f>T1221</f>
        <v/>
      </c>
      <c r="V1221" s="66" t="inlineStr">
        <is>
          <t>S01 / S04 / S05</t>
        </is>
      </c>
    </row>
    <row r="1222" ht="15" customHeight="1" s="94">
      <c r="A1222" s="66" t="inlineStr">
        <is>
          <t>U09153</t>
        </is>
      </c>
      <c r="B1222" s="66" t="inlineStr">
        <is>
          <t>O0971</t>
        </is>
      </c>
      <c r="C1222" s="66" t="n">
        <v>2022</v>
      </c>
      <c r="D1222" s="66" t="n">
        <v>8</v>
      </c>
      <c r="E1222" s="66" t="n">
        <v>6</v>
      </c>
      <c r="F1222" s="66" t="n">
        <v>14</v>
      </c>
      <c r="G1222" s="66" t="n">
        <v>3</v>
      </c>
      <c r="H1222" s="66" t="n">
        <v>2</v>
      </c>
      <c r="I1222" s="66" t="n">
        <v>0</v>
      </c>
      <c r="J1222" s="66" t="n">
        <v>1</v>
      </c>
      <c r="K1222" s="66" t="n">
        <v>1</v>
      </c>
      <c r="L1222" s="66" t="n">
        <v>0</v>
      </c>
      <c r="M1222" s="66" t="n">
        <v>0</v>
      </c>
      <c r="N1222" s="66" t="n">
        <v>0</v>
      </c>
      <c r="O1222" s="66" t="n">
        <v>448</v>
      </c>
      <c r="P1222" s="66" t="n">
        <v>3.1</v>
      </c>
      <c r="Q1222" s="66" t="n">
        <v>13.7022727740001</v>
      </c>
      <c r="R1222" s="66" t="n">
        <v>51.0458621770001</v>
      </c>
      <c r="S1222" s="66">
        <f>IF(AND(E1222&gt;=2,E1222&lt;=6,OR(F1222=6,F1222=7,F1222=8),O1222&lt;=500),1,0)</f>
        <v/>
      </c>
      <c r="T1222" s="178">
        <f>IF(G1222=1,Sources!$F$24,IF(G1222=2,Sources!$F$25,IF(G1222=3,Sources!$F$26,0)))</f>
        <v/>
      </c>
      <c r="U1222" s="178">
        <f>T1222</f>
        <v/>
      </c>
      <c r="V1222" s="66" t="inlineStr">
        <is>
          <t>S01 / S04 / S05</t>
        </is>
      </c>
    </row>
    <row r="1223" ht="15" customHeight="1" s="94">
      <c r="A1223" s="66" t="inlineStr">
        <is>
          <t>U09155</t>
        </is>
      </c>
      <c r="B1223" s="66" t="inlineStr">
        <is>
          <t>O1688</t>
        </is>
      </c>
      <c r="C1223" s="66" t="n">
        <v>2022</v>
      </c>
      <c r="D1223" s="66" t="n">
        <v>7</v>
      </c>
      <c r="E1223" s="66" t="n">
        <v>3</v>
      </c>
      <c r="F1223" s="66" t="n">
        <v>17</v>
      </c>
      <c r="G1223" s="66" t="n">
        <v>3</v>
      </c>
      <c r="H1223" s="66" t="n">
        <v>2</v>
      </c>
      <c r="I1223" s="66" t="n">
        <v>0</v>
      </c>
      <c r="J1223" s="66" t="n">
        <v>1</v>
      </c>
      <c r="K1223" s="66" t="n">
        <v>1</v>
      </c>
      <c r="L1223" s="66" t="n">
        <v>0</v>
      </c>
      <c r="M1223" s="66" t="n">
        <v>0</v>
      </c>
      <c r="N1223" s="66" t="n">
        <v>0</v>
      </c>
      <c r="O1223" s="66" t="n">
        <v>69</v>
      </c>
      <c r="P1223" s="66" t="n">
        <v>2.7</v>
      </c>
      <c r="Q1223" s="66" t="n">
        <v>12.3260307640001</v>
      </c>
      <c r="R1223" s="66" t="n">
        <v>51.3072750200001</v>
      </c>
      <c r="S1223" s="66">
        <f>IF(AND(E1223&gt;=2,E1223&lt;=6,OR(F1223=6,F1223=7,F1223=8),O1223&lt;=500),1,0)</f>
        <v/>
      </c>
      <c r="T1223" s="178">
        <f>IF(G1223=1,Sources!$F$24,IF(G1223=2,Sources!$F$25,IF(G1223=3,Sources!$F$26,0)))</f>
        <v/>
      </c>
      <c r="U1223" s="178">
        <f>T1223</f>
        <v/>
      </c>
      <c r="V1223" s="66" t="inlineStr">
        <is>
          <t>S01 / S04 / S05</t>
        </is>
      </c>
    </row>
    <row r="1224" ht="15" customHeight="1" s="94">
      <c r="A1224" s="66" t="inlineStr">
        <is>
          <t>U09158</t>
        </is>
      </c>
      <c r="B1224" s="66" t="inlineStr">
        <is>
          <t>O0810</t>
        </is>
      </c>
      <c r="C1224" s="66" t="n">
        <v>2022</v>
      </c>
      <c r="D1224" s="66" t="n">
        <v>6</v>
      </c>
      <c r="E1224" s="66" t="n">
        <v>7</v>
      </c>
      <c r="F1224" s="66" t="n">
        <v>21</v>
      </c>
      <c r="G1224" s="66" t="n">
        <v>3</v>
      </c>
      <c r="H1224" s="66" t="n">
        <v>3</v>
      </c>
      <c r="I1224" s="66" t="n">
        <v>0</v>
      </c>
      <c r="J1224" s="66" t="n">
        <v>0</v>
      </c>
      <c r="K1224" s="66" t="n">
        <v>1</v>
      </c>
      <c r="L1224" s="66" t="n">
        <v>0</v>
      </c>
      <c r="M1224" s="66" t="n">
        <v>0</v>
      </c>
      <c r="N1224" s="66" t="n">
        <v>0</v>
      </c>
      <c r="O1224" s="66" t="n">
        <v>354.4</v>
      </c>
      <c r="P1224" s="66" t="n">
        <v>5.4</v>
      </c>
      <c r="Q1224" s="66" t="n">
        <v>13.773615383</v>
      </c>
      <c r="R1224" s="66" t="n">
        <v>51.118275248</v>
      </c>
      <c r="S1224" s="66">
        <f>IF(AND(E1224&gt;=2,E1224&lt;=6,OR(F1224=6,F1224=7,F1224=8),O1224&lt;=500),1,0)</f>
        <v/>
      </c>
      <c r="T1224" s="178">
        <f>IF(G1224=1,Sources!$F$24,IF(G1224=2,Sources!$F$25,IF(G1224=3,Sources!$F$26,0)))</f>
        <v/>
      </c>
      <c r="U1224" s="178">
        <f>T1224</f>
        <v/>
      </c>
      <c r="V1224" s="66" t="inlineStr">
        <is>
          <t>S01 / S04 / S05</t>
        </is>
      </c>
    </row>
    <row r="1225" ht="15" customHeight="1" s="94">
      <c r="A1225" s="66" t="inlineStr">
        <is>
          <t>U09160</t>
        </is>
      </c>
      <c r="B1225" s="66" t="inlineStr">
        <is>
          <t>O0740</t>
        </is>
      </c>
      <c r="C1225" s="66" t="n">
        <v>2022</v>
      </c>
      <c r="D1225" s="66" t="n">
        <v>7</v>
      </c>
      <c r="E1225" s="66" t="n">
        <v>6</v>
      </c>
      <c r="F1225" s="66" t="n">
        <v>7</v>
      </c>
      <c r="G1225" s="66" t="n">
        <v>3</v>
      </c>
      <c r="H1225" s="66" t="n">
        <v>1</v>
      </c>
      <c r="I1225" s="66" t="n">
        <v>0</v>
      </c>
      <c r="J1225" s="66" t="n">
        <v>1</v>
      </c>
      <c r="K1225" s="66" t="n">
        <v>1</v>
      </c>
      <c r="L1225" s="66" t="n">
        <v>0</v>
      </c>
      <c r="M1225" s="66" t="n">
        <v>0</v>
      </c>
      <c r="N1225" s="66" t="n">
        <v>0</v>
      </c>
      <c r="O1225" s="66" t="n">
        <v>362.8</v>
      </c>
      <c r="P1225" s="66" t="n">
        <v>4.4</v>
      </c>
      <c r="Q1225" s="66" t="n">
        <v>13.7774973320001</v>
      </c>
      <c r="R1225" s="66" t="n">
        <v>51.0587504750001</v>
      </c>
      <c r="S1225" s="66">
        <f>IF(AND(E1225&gt;=2,E1225&lt;=6,OR(F1225=6,F1225=7,F1225=8),O1225&lt;=500),1,0)</f>
        <v/>
      </c>
      <c r="T1225" s="178">
        <f>IF(G1225=1,Sources!$F$24,IF(G1225=2,Sources!$F$25,IF(G1225=3,Sources!$F$26,0)))</f>
        <v/>
      </c>
      <c r="U1225" s="178">
        <f>T1225</f>
        <v/>
      </c>
      <c r="V1225" s="66" t="inlineStr">
        <is>
          <t>S01 / S04 / S05</t>
        </is>
      </c>
    </row>
    <row r="1226" ht="15" customHeight="1" s="94">
      <c r="A1226" s="66" t="inlineStr">
        <is>
          <t>U09163</t>
        </is>
      </c>
      <c r="B1226" s="66" t="inlineStr">
        <is>
          <t>O1777</t>
        </is>
      </c>
      <c r="C1226" s="66" t="n">
        <v>2022</v>
      </c>
      <c r="D1226" s="66" t="n">
        <v>6</v>
      </c>
      <c r="E1226" s="66" t="n">
        <v>2</v>
      </c>
      <c r="F1226" s="66" t="n">
        <v>11</v>
      </c>
      <c r="G1226" s="66" t="n">
        <v>3</v>
      </c>
      <c r="H1226" s="66" t="n">
        <v>6</v>
      </c>
      <c r="I1226" s="66" t="n">
        <v>0</v>
      </c>
      <c r="J1226" s="66" t="n">
        <v>1</v>
      </c>
      <c r="K1226" s="66" t="n">
        <v>1</v>
      </c>
      <c r="L1226" s="66" t="n">
        <v>0</v>
      </c>
      <c r="M1226" s="66" t="n">
        <v>0</v>
      </c>
      <c r="N1226" s="66" t="n">
        <v>0</v>
      </c>
      <c r="O1226" s="66" t="n">
        <v>357.4</v>
      </c>
      <c r="P1226" s="66" t="n">
        <v>3.6</v>
      </c>
      <c r="Q1226" s="66" t="n">
        <v>12.405884638</v>
      </c>
      <c r="R1226" s="66" t="n">
        <v>51.3455323360001</v>
      </c>
      <c r="S1226" s="66">
        <f>IF(AND(E1226&gt;=2,E1226&lt;=6,OR(F1226=6,F1226=7,F1226=8),O1226&lt;=500),1,0)</f>
        <v/>
      </c>
      <c r="T1226" s="178">
        <f>IF(G1226=1,Sources!$F$24,IF(G1226=2,Sources!$F$25,IF(G1226=3,Sources!$F$26,0)))</f>
        <v/>
      </c>
      <c r="U1226" s="178">
        <f>T1226</f>
        <v/>
      </c>
      <c r="V1226" s="66" t="inlineStr">
        <is>
          <t>S01 / S04 / S05</t>
        </is>
      </c>
    </row>
    <row r="1227" ht="15" customHeight="1" s="94">
      <c r="A1227" s="66" t="inlineStr">
        <is>
          <t>U09171</t>
        </is>
      </c>
      <c r="B1227" s="66" t="inlineStr">
        <is>
          <t>O0333</t>
        </is>
      </c>
      <c r="C1227" s="66" t="n">
        <v>2022</v>
      </c>
      <c r="D1227" s="66" t="n">
        <v>7</v>
      </c>
      <c r="E1227" s="66" t="n">
        <v>7</v>
      </c>
      <c r="F1227" s="66" t="n">
        <v>14</v>
      </c>
      <c r="G1227" s="66" t="n">
        <v>3</v>
      </c>
      <c r="H1227" s="66" t="n">
        <v>3</v>
      </c>
      <c r="I1227" s="66" t="n">
        <v>0</v>
      </c>
      <c r="J1227" s="66" t="n">
        <v>1</v>
      </c>
      <c r="K1227" s="66" t="n">
        <v>1</v>
      </c>
      <c r="L1227" s="66" t="n">
        <v>0</v>
      </c>
      <c r="M1227" s="66" t="n">
        <v>0</v>
      </c>
      <c r="N1227" s="66" t="n">
        <v>0</v>
      </c>
      <c r="O1227" s="66" t="n">
        <v>235.2</v>
      </c>
      <c r="P1227" s="66" t="n">
        <v>0.8</v>
      </c>
      <c r="Q1227" s="66" t="n">
        <v>13.7853284820001</v>
      </c>
      <c r="R1227" s="66" t="n">
        <v>51.0359435080001</v>
      </c>
      <c r="S1227" s="66">
        <f>IF(AND(E1227&gt;=2,E1227&lt;=6,OR(F1227=6,F1227=7,F1227=8),O1227&lt;=500),1,0)</f>
        <v/>
      </c>
      <c r="T1227" s="178">
        <f>IF(G1227=1,Sources!$F$24,IF(G1227=2,Sources!$F$25,IF(G1227=3,Sources!$F$26,0)))</f>
        <v/>
      </c>
      <c r="U1227" s="178">
        <f>T1227</f>
        <v/>
      </c>
      <c r="V1227" s="66" t="inlineStr">
        <is>
          <t>S01 / S04 / S05</t>
        </is>
      </c>
    </row>
    <row r="1228" ht="15" customHeight="1" s="94">
      <c r="A1228" s="66" t="inlineStr">
        <is>
          <t>U09174</t>
        </is>
      </c>
      <c r="B1228" s="66" t="inlineStr">
        <is>
          <t>O0350</t>
        </is>
      </c>
      <c r="C1228" s="66" t="n">
        <v>2022</v>
      </c>
      <c r="D1228" s="66" t="n">
        <v>7</v>
      </c>
      <c r="E1228" s="66" t="n">
        <v>1</v>
      </c>
      <c r="F1228" s="66" t="n">
        <v>0</v>
      </c>
      <c r="G1228" s="66" t="n">
        <v>3</v>
      </c>
      <c r="H1228" s="66" t="n">
        <v>1</v>
      </c>
      <c r="I1228" s="66" t="n">
        <v>0</v>
      </c>
      <c r="J1228" s="66" t="n">
        <v>1</v>
      </c>
      <c r="K1228" s="66" t="n">
        <v>0</v>
      </c>
      <c r="L1228" s="66" t="n">
        <v>0</v>
      </c>
      <c r="M1228" s="66" t="n">
        <v>0</v>
      </c>
      <c r="N1228" s="66" t="n">
        <v>0</v>
      </c>
      <c r="O1228" s="66" t="n">
        <v>412.3</v>
      </c>
      <c r="P1228" s="66" t="n">
        <v>18.7</v>
      </c>
      <c r="Q1228" s="66" t="n">
        <v>13.690808315</v>
      </c>
      <c r="R1228" s="66" t="n">
        <v>51.0533280820001</v>
      </c>
      <c r="S1228" s="66">
        <f>IF(AND(E1228&gt;=2,E1228&lt;=6,OR(F1228=6,F1228=7,F1228=8),O1228&lt;=500),1,0)</f>
        <v/>
      </c>
      <c r="T1228" s="178">
        <f>IF(G1228=1,Sources!$F$24,IF(G1228=2,Sources!$F$25,IF(G1228=3,Sources!$F$26,0)))</f>
        <v/>
      </c>
      <c r="U1228" s="178">
        <f>T1228</f>
        <v/>
      </c>
      <c r="V1228" s="66" t="inlineStr">
        <is>
          <t>S01 / S04 / S05</t>
        </is>
      </c>
    </row>
    <row r="1229" ht="15" customHeight="1" s="94">
      <c r="A1229" s="66" t="inlineStr">
        <is>
          <t>U09203</t>
        </is>
      </c>
      <c r="B1229" s="66" t="inlineStr">
        <is>
          <t>O0802</t>
        </is>
      </c>
      <c r="C1229" s="66" t="n">
        <v>2022</v>
      </c>
      <c r="D1229" s="66" t="n">
        <v>7</v>
      </c>
      <c r="E1229" s="66" t="n">
        <v>1</v>
      </c>
      <c r="F1229" s="66" t="n">
        <v>22</v>
      </c>
      <c r="G1229" s="66" t="n">
        <v>3</v>
      </c>
      <c r="H1229" s="66" t="n">
        <v>3</v>
      </c>
      <c r="I1229" s="66" t="n">
        <v>0</v>
      </c>
      <c r="J1229" s="66" t="n">
        <v>0</v>
      </c>
      <c r="K1229" s="66" t="n">
        <v>1</v>
      </c>
      <c r="L1229" s="66" t="n">
        <v>0</v>
      </c>
      <c r="M1229" s="66" t="n">
        <v>0</v>
      </c>
      <c r="N1229" s="66" t="n">
        <v>1</v>
      </c>
      <c r="O1229" s="66" t="n">
        <v>185.3</v>
      </c>
      <c r="P1229" s="66" t="n">
        <v>1.6</v>
      </c>
      <c r="Q1229" s="66" t="n">
        <v>13.6889436550001</v>
      </c>
      <c r="R1229" s="66" t="n">
        <v>51.057960855</v>
      </c>
      <c r="S1229" s="66">
        <f>IF(AND(E1229&gt;=2,E1229&lt;=6,OR(F1229=6,F1229=7,F1229=8),O1229&lt;=500),1,0)</f>
        <v/>
      </c>
      <c r="T1229" s="178">
        <f>IF(G1229=1,Sources!$F$24,IF(G1229=2,Sources!$F$25,IF(G1229=3,Sources!$F$26,0)))</f>
        <v/>
      </c>
      <c r="U1229" s="178">
        <f>T1229</f>
        <v/>
      </c>
      <c r="V1229" s="66" t="inlineStr">
        <is>
          <t>S01 / S04 / S05</t>
        </is>
      </c>
    </row>
    <row r="1230" ht="15" customHeight="1" s="94">
      <c r="A1230" s="66" t="inlineStr">
        <is>
          <t>U09217</t>
        </is>
      </c>
      <c r="B1230" s="66" t="inlineStr">
        <is>
          <t>O1245</t>
        </is>
      </c>
      <c r="C1230" s="66" t="n">
        <v>2022</v>
      </c>
      <c r="D1230" s="66" t="n">
        <v>6</v>
      </c>
      <c r="E1230" s="66" t="n">
        <v>6</v>
      </c>
      <c r="F1230" s="66" t="n">
        <v>14</v>
      </c>
      <c r="G1230" s="66" t="n">
        <v>3</v>
      </c>
      <c r="H1230" s="66" t="n">
        <v>6</v>
      </c>
      <c r="I1230" s="66" t="n">
        <v>0</v>
      </c>
      <c r="J1230" s="66" t="n">
        <v>1</v>
      </c>
      <c r="K1230" s="66" t="n">
        <v>0</v>
      </c>
      <c r="L1230" s="66" t="n">
        <v>0</v>
      </c>
      <c r="M1230" s="66" t="n">
        <v>0</v>
      </c>
      <c r="N1230" s="66" t="n">
        <v>1</v>
      </c>
      <c r="O1230" s="66" t="n">
        <v>363</v>
      </c>
      <c r="P1230" s="66" t="n">
        <v>2.8</v>
      </c>
      <c r="Q1230" s="66" t="n">
        <v>14.093496401</v>
      </c>
      <c r="R1230" s="66" t="n">
        <v>51.274269018</v>
      </c>
      <c r="S1230" s="66">
        <f>IF(AND(E1230&gt;=2,E1230&lt;=6,OR(F1230=6,F1230=7,F1230=8),O1230&lt;=500),1,0)</f>
        <v/>
      </c>
      <c r="T1230" s="178">
        <f>IF(G1230=1,Sources!$F$24,IF(G1230=2,Sources!$F$25,IF(G1230=3,Sources!$F$26,0)))</f>
        <v/>
      </c>
      <c r="U1230" s="178">
        <f>T1230</f>
        <v/>
      </c>
      <c r="V1230" s="66" t="inlineStr">
        <is>
          <t>S01 / S04 / S05</t>
        </is>
      </c>
    </row>
    <row r="1231" ht="15" customHeight="1" s="94">
      <c r="A1231" s="66" t="inlineStr">
        <is>
          <t>U09224</t>
        </is>
      </c>
      <c r="B1231" s="66" t="inlineStr">
        <is>
          <t>O2079</t>
        </is>
      </c>
      <c r="C1231" s="66" t="n">
        <v>2022</v>
      </c>
      <c r="D1231" s="66" t="n">
        <v>7</v>
      </c>
      <c r="E1231" s="66" t="n">
        <v>2</v>
      </c>
      <c r="F1231" s="66" t="n">
        <v>18</v>
      </c>
      <c r="G1231" s="66" t="n">
        <v>3</v>
      </c>
      <c r="H1231" s="66" t="n">
        <v>3</v>
      </c>
      <c r="I1231" s="66" t="n">
        <v>0</v>
      </c>
      <c r="J1231" s="66" t="n">
        <v>1</v>
      </c>
      <c r="K1231" s="66" t="n">
        <v>1</v>
      </c>
      <c r="L1231" s="66" t="n">
        <v>0</v>
      </c>
      <c r="M1231" s="66" t="n">
        <v>0</v>
      </c>
      <c r="N1231" s="66" t="n">
        <v>0</v>
      </c>
      <c r="O1231" s="66" t="n">
        <v>278.4</v>
      </c>
      <c r="P1231" s="66" t="n">
        <v>1.1</v>
      </c>
      <c r="Q1231" s="66" t="n">
        <v>13.667826335</v>
      </c>
      <c r="R1231" s="66" t="n">
        <v>51.102442388</v>
      </c>
      <c r="S1231" s="66">
        <f>IF(AND(E1231&gt;=2,E1231&lt;=6,OR(F1231=6,F1231=7,F1231=8),O1231&lt;=500),1,0)</f>
        <v/>
      </c>
      <c r="T1231" s="178">
        <f>IF(G1231=1,Sources!$F$24,IF(G1231=2,Sources!$F$25,IF(G1231=3,Sources!$F$26,0)))</f>
        <v/>
      </c>
      <c r="U1231" s="178">
        <f>T1231</f>
        <v/>
      </c>
      <c r="V1231" s="66" t="inlineStr">
        <is>
          <t>S01 / S04 / S05</t>
        </is>
      </c>
    </row>
    <row r="1232" ht="15" customHeight="1" s="94">
      <c r="A1232" s="66" t="inlineStr">
        <is>
          <t>U09229</t>
        </is>
      </c>
      <c r="B1232" s="66" t="inlineStr">
        <is>
          <t>O0529</t>
        </is>
      </c>
      <c r="C1232" s="66" t="n">
        <v>2022</v>
      </c>
      <c r="D1232" s="66" t="n">
        <v>6</v>
      </c>
      <c r="E1232" s="66" t="n">
        <v>7</v>
      </c>
      <c r="F1232" s="66" t="n">
        <v>16</v>
      </c>
      <c r="G1232" s="66" t="n">
        <v>2</v>
      </c>
      <c r="H1232" s="66" t="n">
        <v>7</v>
      </c>
      <c r="I1232" s="66" t="n">
        <v>0</v>
      </c>
      <c r="J1232" s="66" t="n">
        <v>1</v>
      </c>
      <c r="K1232" s="66" t="n">
        <v>0</v>
      </c>
      <c r="L1232" s="66" t="n">
        <v>0</v>
      </c>
      <c r="M1232" s="66" t="n">
        <v>0</v>
      </c>
      <c r="N1232" s="66" t="n">
        <v>0</v>
      </c>
      <c r="O1232" s="66" t="n">
        <v>117.1</v>
      </c>
      <c r="P1232" s="66" t="n">
        <v>1.7</v>
      </c>
      <c r="Q1232" s="66" t="n">
        <v>13.837490867</v>
      </c>
      <c r="R1232" s="66" t="n">
        <v>51.024799333</v>
      </c>
      <c r="S1232" s="66">
        <f>IF(AND(E1232&gt;=2,E1232&lt;=6,OR(F1232=6,F1232=7,F1232=8),O1232&lt;=500),1,0)</f>
        <v/>
      </c>
      <c r="T1232" s="178">
        <f>IF(G1232=1,Sources!$F$24,IF(G1232=2,Sources!$F$25,IF(G1232=3,Sources!$F$26,0)))</f>
        <v/>
      </c>
      <c r="U1232" s="178">
        <f>T1232</f>
        <v/>
      </c>
      <c r="V1232" s="66" t="inlineStr">
        <is>
          <t>S01 / S04 / S05</t>
        </is>
      </c>
    </row>
    <row r="1233" ht="15" customHeight="1" s="94">
      <c r="A1233" s="66" t="inlineStr">
        <is>
          <t>U09230</t>
        </is>
      </c>
      <c r="B1233" s="66" t="inlineStr">
        <is>
          <t>O1763</t>
        </is>
      </c>
      <c r="C1233" s="66" t="n">
        <v>2022</v>
      </c>
      <c r="D1233" s="66" t="n">
        <v>7</v>
      </c>
      <c r="E1233" s="66" t="n">
        <v>7</v>
      </c>
      <c r="F1233" s="66" t="n">
        <v>5</v>
      </c>
      <c r="G1233" s="66" t="n">
        <v>3</v>
      </c>
      <c r="H1233" s="66" t="n">
        <v>1</v>
      </c>
      <c r="I1233" s="66" t="n">
        <v>0</v>
      </c>
      <c r="J1233" s="66" t="n">
        <v>0</v>
      </c>
      <c r="K1233" s="66" t="n">
        <v>1</v>
      </c>
      <c r="L1233" s="66" t="n">
        <v>0</v>
      </c>
      <c r="M1233" s="66" t="n">
        <v>0</v>
      </c>
      <c r="N1233" s="66" t="n">
        <v>0</v>
      </c>
      <c r="O1233" s="66" t="n">
        <v>237.1</v>
      </c>
      <c r="P1233" s="66" t="n">
        <v>18.5</v>
      </c>
      <c r="Q1233" s="66" t="n">
        <v>12.4497236070001</v>
      </c>
      <c r="R1233" s="66" t="n">
        <v>51.345562252</v>
      </c>
      <c r="S1233" s="66">
        <f>IF(AND(E1233&gt;=2,E1233&lt;=6,OR(F1233=6,F1233=7,F1233=8),O1233&lt;=500),1,0)</f>
        <v/>
      </c>
      <c r="T1233" s="178">
        <f>IF(G1233=1,Sources!$F$24,IF(G1233=2,Sources!$F$25,IF(G1233=3,Sources!$F$26,0)))</f>
        <v/>
      </c>
      <c r="U1233" s="178">
        <f>T1233</f>
        <v/>
      </c>
      <c r="V1233" s="66" t="inlineStr">
        <is>
          <t>S01 / S04 / S05</t>
        </is>
      </c>
    </row>
    <row r="1234" ht="15" customHeight="1" s="94">
      <c r="A1234" s="66" t="inlineStr">
        <is>
          <t>U09244</t>
        </is>
      </c>
      <c r="B1234" s="66" t="inlineStr">
        <is>
          <t>O0403</t>
        </is>
      </c>
      <c r="C1234" s="66" t="n">
        <v>2022</v>
      </c>
      <c r="D1234" s="66" t="n">
        <v>7</v>
      </c>
      <c r="E1234" s="66" t="n">
        <v>7</v>
      </c>
      <c r="F1234" s="66" t="n">
        <v>16</v>
      </c>
      <c r="G1234" s="66" t="n">
        <v>3</v>
      </c>
      <c r="H1234" s="66" t="n">
        <v>2</v>
      </c>
      <c r="I1234" s="66" t="n">
        <v>0</v>
      </c>
      <c r="J1234" s="66" t="n">
        <v>1</v>
      </c>
      <c r="K1234" s="66" t="n">
        <v>1</v>
      </c>
      <c r="L1234" s="66" t="n">
        <v>0</v>
      </c>
      <c r="M1234" s="66" t="n">
        <v>0</v>
      </c>
      <c r="N1234" s="66" t="n">
        <v>0</v>
      </c>
      <c r="O1234" s="66" t="n">
        <v>57.8</v>
      </c>
      <c r="P1234" s="66" t="n">
        <v>8.4</v>
      </c>
      <c r="Q1234" s="66" t="n">
        <v>13.729455488</v>
      </c>
      <c r="R1234" s="66" t="n">
        <v>51.045707221</v>
      </c>
      <c r="S1234" s="66">
        <f>IF(AND(E1234&gt;=2,E1234&lt;=6,OR(F1234=6,F1234=7,F1234=8),O1234&lt;=500),1,0)</f>
        <v/>
      </c>
      <c r="T1234" s="178">
        <f>IF(G1234=1,Sources!$F$24,IF(G1234=2,Sources!$F$25,IF(G1234=3,Sources!$F$26,0)))</f>
        <v/>
      </c>
      <c r="U1234" s="178">
        <f>T1234</f>
        <v/>
      </c>
      <c r="V1234" s="66" t="inlineStr">
        <is>
          <t>S01 / S04 / S05</t>
        </is>
      </c>
    </row>
    <row r="1235" ht="15" customHeight="1" s="94">
      <c r="A1235" s="66" t="inlineStr">
        <is>
          <t>U09265</t>
        </is>
      </c>
      <c r="B1235" s="66" t="inlineStr">
        <is>
          <t>O1775</t>
        </is>
      </c>
      <c r="C1235" s="66" t="n">
        <v>2022</v>
      </c>
      <c r="D1235" s="66" t="n">
        <v>6</v>
      </c>
      <c r="E1235" s="66" t="n">
        <v>4</v>
      </c>
      <c r="F1235" s="66" t="n">
        <v>14</v>
      </c>
      <c r="G1235" s="66" t="n">
        <v>3</v>
      </c>
      <c r="H1235" s="66" t="n">
        <v>6</v>
      </c>
      <c r="I1235" s="66" t="n">
        <v>0</v>
      </c>
      <c r="J1235" s="66" t="n">
        <v>0</v>
      </c>
      <c r="K1235" s="66" t="n">
        <v>1</v>
      </c>
      <c r="L1235" s="66" t="n">
        <v>0</v>
      </c>
      <c r="M1235" s="66" t="n">
        <v>0</v>
      </c>
      <c r="N1235" s="66" t="n">
        <v>0</v>
      </c>
      <c r="O1235" s="66" t="n">
        <v>70.8</v>
      </c>
      <c r="P1235" s="66" t="n">
        <v>21.5</v>
      </c>
      <c r="Q1235" s="66" t="n">
        <v>12.4006809420001</v>
      </c>
      <c r="R1235" s="66" t="n">
        <v>51.34581072</v>
      </c>
      <c r="S1235" s="66">
        <f>IF(AND(E1235&gt;=2,E1235&lt;=6,OR(F1235=6,F1235=7,F1235=8),O1235&lt;=500),1,0)</f>
        <v/>
      </c>
      <c r="T1235" s="178">
        <f>IF(G1235=1,Sources!$F$24,IF(G1235=2,Sources!$F$25,IF(G1235=3,Sources!$F$26,0)))</f>
        <v/>
      </c>
      <c r="U1235" s="178">
        <f>T1235</f>
        <v/>
      </c>
      <c r="V1235" s="66" t="inlineStr">
        <is>
          <t>S01 / S04 / S05</t>
        </is>
      </c>
    </row>
    <row r="1236" ht="15" customHeight="1" s="94">
      <c r="A1236" s="66" t="inlineStr">
        <is>
          <t>U09270</t>
        </is>
      </c>
      <c r="B1236" s="66" t="inlineStr">
        <is>
          <t>O1717</t>
        </is>
      </c>
      <c r="C1236" s="66" t="n">
        <v>2022</v>
      </c>
      <c r="D1236" s="66" t="n">
        <v>8</v>
      </c>
      <c r="E1236" s="66" t="n">
        <v>5</v>
      </c>
      <c r="F1236" s="66" t="n">
        <v>21</v>
      </c>
      <c r="G1236" s="66" t="n">
        <v>3</v>
      </c>
      <c r="H1236" s="66" t="n">
        <v>3</v>
      </c>
      <c r="I1236" s="66" t="n">
        <v>0</v>
      </c>
      <c r="J1236" s="66" t="n">
        <v>1</v>
      </c>
      <c r="K1236" s="66" t="n">
        <v>1</v>
      </c>
      <c r="L1236" s="66" t="n">
        <v>0</v>
      </c>
      <c r="M1236" s="66" t="n">
        <v>0</v>
      </c>
      <c r="N1236" s="66" t="n">
        <v>0</v>
      </c>
      <c r="O1236" s="66" t="n">
        <v>180.9</v>
      </c>
      <c r="P1236" s="66" t="n">
        <v>0.4</v>
      </c>
      <c r="Q1236" s="66" t="n">
        <v>12.3696834040001</v>
      </c>
      <c r="R1236" s="66" t="n">
        <v>51.3244861840001</v>
      </c>
      <c r="S1236" s="66">
        <f>IF(AND(E1236&gt;=2,E1236&lt;=6,OR(F1236=6,F1236=7,F1236=8),O1236&lt;=500),1,0)</f>
        <v/>
      </c>
      <c r="T1236" s="178">
        <f>IF(G1236=1,Sources!$F$24,IF(G1236=2,Sources!$F$25,IF(G1236=3,Sources!$F$26,0)))</f>
        <v/>
      </c>
      <c r="U1236" s="178">
        <f>T1236</f>
        <v/>
      </c>
      <c r="V1236" s="66" t="inlineStr">
        <is>
          <t>S01 / S04 / S05</t>
        </is>
      </c>
    </row>
    <row r="1237" ht="15" customHeight="1" s="94">
      <c r="A1237" s="66" t="inlineStr">
        <is>
          <t>U09279</t>
        </is>
      </c>
      <c r="B1237" s="66" t="inlineStr">
        <is>
          <t>O1540</t>
        </is>
      </c>
      <c r="C1237" s="66" t="n">
        <v>2022</v>
      </c>
      <c r="D1237" s="66" t="n">
        <v>8</v>
      </c>
      <c r="E1237" s="66" t="n">
        <v>2</v>
      </c>
      <c r="F1237" s="66" t="n">
        <v>14</v>
      </c>
      <c r="G1237" s="66" t="n">
        <v>3</v>
      </c>
      <c r="H1237" s="66" t="n">
        <v>3</v>
      </c>
      <c r="I1237" s="66" t="n">
        <v>0</v>
      </c>
      <c r="J1237" s="66" t="n">
        <v>1</v>
      </c>
      <c r="K1237" s="66" t="n">
        <v>1</v>
      </c>
      <c r="L1237" s="66" t="n">
        <v>0</v>
      </c>
      <c r="M1237" s="66" t="n">
        <v>0</v>
      </c>
      <c r="N1237" s="66" t="n">
        <v>0</v>
      </c>
      <c r="O1237" s="66" t="n">
        <v>264.5</v>
      </c>
      <c r="P1237" s="66" t="n">
        <v>0</v>
      </c>
      <c r="Q1237" s="66" t="n">
        <v>12.381558028</v>
      </c>
      <c r="R1237" s="66" t="n">
        <v>51.3366731610001</v>
      </c>
      <c r="S1237" s="66">
        <f>IF(AND(E1237&gt;=2,E1237&lt;=6,OR(F1237=6,F1237=7,F1237=8),O1237&lt;=500),1,0)</f>
        <v/>
      </c>
      <c r="T1237" s="178">
        <f>IF(G1237=1,Sources!$F$24,IF(G1237=2,Sources!$F$25,IF(G1237=3,Sources!$F$26,0)))</f>
        <v/>
      </c>
      <c r="U1237" s="178">
        <f>T1237</f>
        <v/>
      </c>
      <c r="V1237" s="66" t="inlineStr">
        <is>
          <t>S01 / S04 / S05</t>
        </is>
      </c>
    </row>
    <row r="1238" ht="15" customHeight="1" s="94">
      <c r="A1238" s="66" t="inlineStr">
        <is>
          <t>U09296</t>
        </is>
      </c>
      <c r="B1238" s="66" t="inlineStr">
        <is>
          <t>O1498</t>
        </is>
      </c>
      <c r="C1238" s="66" t="n">
        <v>2022</v>
      </c>
      <c r="D1238" s="66" t="n">
        <v>7</v>
      </c>
      <c r="E1238" s="66" t="n">
        <v>3</v>
      </c>
      <c r="F1238" s="66" t="n">
        <v>13</v>
      </c>
      <c r="G1238" s="66" t="n">
        <v>3</v>
      </c>
      <c r="H1238" s="66" t="n">
        <v>5</v>
      </c>
      <c r="I1238" s="66" t="n">
        <v>0</v>
      </c>
      <c r="J1238" s="66" t="n">
        <v>1</v>
      </c>
      <c r="K1238" s="66" t="n">
        <v>1</v>
      </c>
      <c r="L1238" s="66" t="n">
        <v>0</v>
      </c>
      <c r="M1238" s="66" t="n">
        <v>0</v>
      </c>
      <c r="N1238" s="66" t="n">
        <v>0</v>
      </c>
      <c r="O1238" s="66" t="n">
        <v>248.7</v>
      </c>
      <c r="P1238" s="66" t="n">
        <v>20.5</v>
      </c>
      <c r="Q1238" s="66" t="n">
        <v>12.413007586</v>
      </c>
      <c r="R1238" s="66" t="n">
        <v>51.375096763</v>
      </c>
      <c r="S1238" s="66">
        <f>IF(AND(E1238&gt;=2,E1238&lt;=6,OR(F1238=6,F1238=7,F1238=8),O1238&lt;=500),1,0)</f>
        <v/>
      </c>
      <c r="T1238" s="178">
        <f>IF(G1238=1,Sources!$F$24,IF(G1238=2,Sources!$F$25,IF(G1238=3,Sources!$F$26,0)))</f>
        <v/>
      </c>
      <c r="U1238" s="178">
        <f>T1238</f>
        <v/>
      </c>
      <c r="V1238" s="66" t="inlineStr">
        <is>
          <t>S01 / S04 / S05</t>
        </is>
      </c>
    </row>
    <row r="1239" ht="15" customHeight="1" s="94">
      <c r="A1239" s="66" t="inlineStr">
        <is>
          <t>U09301</t>
        </is>
      </c>
      <c r="B1239" s="66" t="inlineStr">
        <is>
          <t>O0691</t>
        </is>
      </c>
      <c r="C1239" s="66" t="n">
        <v>2022</v>
      </c>
      <c r="D1239" s="66" t="n">
        <v>6</v>
      </c>
      <c r="E1239" s="66" t="n">
        <v>6</v>
      </c>
      <c r="F1239" s="66" t="n">
        <v>22</v>
      </c>
      <c r="G1239" s="66" t="n">
        <v>3</v>
      </c>
      <c r="H1239" s="66" t="n">
        <v>3</v>
      </c>
      <c r="I1239" s="66" t="n">
        <v>0</v>
      </c>
      <c r="J1239" s="66" t="n">
        <v>0</v>
      </c>
      <c r="K1239" s="66" t="n">
        <v>1</v>
      </c>
      <c r="L1239" s="66" t="n">
        <v>0</v>
      </c>
      <c r="M1239" s="66" t="n">
        <v>0</v>
      </c>
      <c r="N1239" s="66" t="n">
        <v>0</v>
      </c>
      <c r="O1239" s="66" t="n">
        <v>152.5</v>
      </c>
      <c r="P1239" s="66" t="n">
        <v>3.5</v>
      </c>
      <c r="Q1239" s="66" t="n">
        <v>13.743581598</v>
      </c>
      <c r="R1239" s="66" t="n">
        <v>51.035629828</v>
      </c>
      <c r="S1239" s="66">
        <f>IF(AND(E1239&gt;=2,E1239&lt;=6,OR(F1239=6,F1239=7,F1239=8),O1239&lt;=500),1,0)</f>
        <v/>
      </c>
      <c r="T1239" s="178">
        <f>IF(G1239=1,Sources!$F$24,IF(G1239=2,Sources!$F$25,IF(G1239=3,Sources!$F$26,0)))</f>
        <v/>
      </c>
      <c r="U1239" s="178">
        <f>T1239</f>
        <v/>
      </c>
      <c r="V1239" s="66" t="inlineStr">
        <is>
          <t>S01 / S04 / S05</t>
        </is>
      </c>
    </row>
    <row r="1240" ht="15" customHeight="1" s="94">
      <c r="A1240" s="66" t="inlineStr">
        <is>
          <t>U09302</t>
        </is>
      </c>
      <c r="B1240" s="66" t="inlineStr">
        <is>
          <t>O0510</t>
        </is>
      </c>
      <c r="C1240" s="66" t="n">
        <v>2022</v>
      </c>
      <c r="D1240" s="66" t="n">
        <v>7</v>
      </c>
      <c r="E1240" s="66" t="n">
        <v>3</v>
      </c>
      <c r="F1240" s="66" t="n">
        <v>11</v>
      </c>
      <c r="G1240" s="66" t="n">
        <v>3</v>
      </c>
      <c r="H1240" s="66" t="n">
        <v>3</v>
      </c>
      <c r="I1240" s="66" t="n">
        <v>0</v>
      </c>
      <c r="J1240" s="66" t="n">
        <v>1</v>
      </c>
      <c r="K1240" s="66" t="n">
        <v>1</v>
      </c>
      <c r="L1240" s="66" t="n">
        <v>0</v>
      </c>
      <c r="M1240" s="66" t="n">
        <v>0</v>
      </c>
      <c r="N1240" s="66" t="n">
        <v>0</v>
      </c>
      <c r="O1240" s="66" t="n">
        <v>59.7</v>
      </c>
      <c r="P1240" s="66" t="n">
        <v>10.4</v>
      </c>
      <c r="Q1240" s="66" t="n">
        <v>13.7674959340001</v>
      </c>
      <c r="R1240" s="66" t="n">
        <v>51.042573105</v>
      </c>
      <c r="S1240" s="66">
        <f>IF(AND(E1240&gt;=2,E1240&lt;=6,OR(F1240=6,F1240=7,F1240=8),O1240&lt;=500),1,0)</f>
        <v/>
      </c>
      <c r="T1240" s="178">
        <f>IF(G1240=1,Sources!$F$24,IF(G1240=2,Sources!$F$25,IF(G1240=3,Sources!$F$26,0)))</f>
        <v/>
      </c>
      <c r="U1240" s="178">
        <f>T1240</f>
        <v/>
      </c>
      <c r="V1240" s="66" t="inlineStr">
        <is>
          <t>S01 / S04 / S05</t>
        </is>
      </c>
    </row>
    <row r="1241" ht="15" customHeight="1" s="94">
      <c r="A1241" s="66" t="inlineStr">
        <is>
          <t>U09309</t>
        </is>
      </c>
      <c r="B1241" s="66" t="inlineStr">
        <is>
          <t>O0310</t>
        </is>
      </c>
      <c r="C1241" s="66" t="n">
        <v>2022</v>
      </c>
      <c r="D1241" s="66" t="n">
        <v>7</v>
      </c>
      <c r="E1241" s="66" t="n">
        <v>1</v>
      </c>
      <c r="F1241" s="66" t="n">
        <v>2</v>
      </c>
      <c r="G1241" s="66" t="n">
        <v>2</v>
      </c>
      <c r="H1241" s="66" t="n">
        <v>1</v>
      </c>
      <c r="I1241" s="66" t="n">
        <v>0</v>
      </c>
      <c r="J1241" s="66" t="n">
        <v>0</v>
      </c>
      <c r="K1241" s="66" t="n">
        <v>0</v>
      </c>
      <c r="L1241" s="66" t="n">
        <v>0</v>
      </c>
      <c r="M1241" s="66" t="n">
        <v>0</v>
      </c>
      <c r="N1241" s="66" t="n">
        <v>1</v>
      </c>
      <c r="O1241" s="66" t="n">
        <v>229.7</v>
      </c>
      <c r="P1241" s="66" t="n">
        <v>6.8</v>
      </c>
      <c r="Q1241" s="66" t="n">
        <v>13.738579574</v>
      </c>
      <c r="R1241" s="66" t="n">
        <v>51.0395115810001</v>
      </c>
      <c r="S1241" s="66">
        <f>IF(AND(E1241&gt;=2,E1241&lt;=6,OR(F1241=6,F1241=7,F1241=8),O1241&lt;=500),1,0)</f>
        <v/>
      </c>
      <c r="T1241" s="178">
        <f>IF(G1241=1,Sources!$F$24,IF(G1241=2,Sources!$F$25,IF(G1241=3,Sources!$F$26,0)))</f>
        <v/>
      </c>
      <c r="U1241" s="178">
        <f>T1241</f>
        <v/>
      </c>
      <c r="V1241" s="66" t="inlineStr">
        <is>
          <t>S01 / S04 / S05</t>
        </is>
      </c>
    </row>
    <row r="1242" ht="15" customHeight="1" s="94">
      <c r="A1242" s="66" t="inlineStr">
        <is>
          <t>U09330</t>
        </is>
      </c>
      <c r="B1242" s="66" t="inlineStr">
        <is>
          <t>O1838</t>
        </is>
      </c>
      <c r="C1242" s="66" t="n">
        <v>2022</v>
      </c>
      <c r="D1242" s="66" t="n">
        <v>8</v>
      </c>
      <c r="E1242" s="66" t="n">
        <v>2</v>
      </c>
      <c r="F1242" s="66" t="n">
        <v>17</v>
      </c>
      <c r="G1242" s="66" t="n">
        <v>3</v>
      </c>
      <c r="H1242" s="66" t="n">
        <v>3</v>
      </c>
      <c r="I1242" s="66" t="n">
        <v>0</v>
      </c>
      <c r="J1242" s="66" t="n">
        <v>1</v>
      </c>
      <c r="K1242" s="66" t="n">
        <v>1</v>
      </c>
      <c r="L1242" s="66" t="n">
        <v>0</v>
      </c>
      <c r="M1242" s="66" t="n">
        <v>0</v>
      </c>
      <c r="N1242" s="66" t="n">
        <v>0</v>
      </c>
      <c r="O1242" s="66" t="n">
        <v>247.6</v>
      </c>
      <c r="P1242" s="66" t="n">
        <v>5.4</v>
      </c>
      <c r="Q1242" s="66" t="n">
        <v>12.4060763470001</v>
      </c>
      <c r="R1242" s="66" t="n">
        <v>51.346865414</v>
      </c>
      <c r="S1242" s="66">
        <f>IF(AND(E1242&gt;=2,E1242&lt;=6,OR(F1242=6,F1242=7,F1242=8),O1242&lt;=500),1,0)</f>
        <v/>
      </c>
      <c r="T1242" s="178">
        <f>IF(G1242=1,Sources!$F$24,IF(G1242=2,Sources!$F$25,IF(G1242=3,Sources!$F$26,0)))</f>
        <v/>
      </c>
      <c r="U1242" s="178">
        <f>T1242</f>
        <v/>
      </c>
      <c r="V1242" s="66" t="inlineStr">
        <is>
          <t>S01 / S04 / S05</t>
        </is>
      </c>
    </row>
    <row r="1243" ht="15" customHeight="1" s="94">
      <c r="A1243" s="66" t="inlineStr">
        <is>
          <t>U09334</t>
        </is>
      </c>
      <c r="B1243" s="66" t="inlineStr">
        <is>
          <t>O0386</t>
        </is>
      </c>
      <c r="C1243" s="66" t="n">
        <v>2022</v>
      </c>
      <c r="D1243" s="66" t="n">
        <v>6</v>
      </c>
      <c r="E1243" s="66" t="n">
        <v>4</v>
      </c>
      <c r="F1243" s="66" t="n">
        <v>9</v>
      </c>
      <c r="G1243" s="66" t="n">
        <v>3</v>
      </c>
      <c r="H1243" s="66" t="n">
        <v>2</v>
      </c>
      <c r="I1243" s="66" t="n">
        <v>0</v>
      </c>
      <c r="J1243" s="66" t="n">
        <v>1</v>
      </c>
      <c r="K1243" s="66" t="n">
        <v>1</v>
      </c>
      <c r="L1243" s="66" t="n">
        <v>0</v>
      </c>
      <c r="M1243" s="66" t="n">
        <v>0</v>
      </c>
      <c r="N1243" s="66" t="n">
        <v>0</v>
      </c>
      <c r="O1243" s="66" t="n">
        <v>403.3</v>
      </c>
      <c r="P1243" s="66" t="n">
        <v>5.9</v>
      </c>
      <c r="Q1243" s="66" t="n">
        <v>13.7472691180001</v>
      </c>
      <c r="R1243" s="66" t="n">
        <v>51.071969875</v>
      </c>
      <c r="S1243" s="66">
        <f>IF(AND(E1243&gt;=2,E1243&lt;=6,OR(F1243=6,F1243=7,F1243=8),O1243&lt;=500),1,0)</f>
        <v/>
      </c>
      <c r="T1243" s="178">
        <f>IF(G1243=1,Sources!$F$24,IF(G1243=2,Sources!$F$25,IF(G1243=3,Sources!$F$26,0)))</f>
        <v/>
      </c>
      <c r="U1243" s="178">
        <f>T1243</f>
        <v/>
      </c>
      <c r="V1243" s="66" t="inlineStr">
        <is>
          <t>S01 / S04 / S05</t>
        </is>
      </c>
    </row>
    <row r="1244" ht="15" customHeight="1" s="94">
      <c r="A1244" s="66" t="inlineStr">
        <is>
          <t>U09341</t>
        </is>
      </c>
      <c r="B1244" s="66" t="inlineStr">
        <is>
          <t>O0802</t>
        </is>
      </c>
      <c r="C1244" s="66" t="n">
        <v>2022</v>
      </c>
      <c r="D1244" s="66" t="n">
        <v>7</v>
      </c>
      <c r="E1244" s="66" t="n">
        <v>4</v>
      </c>
      <c r="F1244" s="66" t="n">
        <v>16</v>
      </c>
      <c r="G1244" s="66" t="n">
        <v>3</v>
      </c>
      <c r="H1244" s="66" t="n">
        <v>3</v>
      </c>
      <c r="I1244" s="66" t="n">
        <v>0</v>
      </c>
      <c r="J1244" s="66" t="n">
        <v>1</v>
      </c>
      <c r="K1244" s="66" t="n">
        <v>0</v>
      </c>
      <c r="L1244" s="66" t="n">
        <v>0</v>
      </c>
      <c r="M1244" s="66" t="n">
        <v>0</v>
      </c>
      <c r="N1244" s="66" t="n">
        <v>0</v>
      </c>
      <c r="O1244" s="66" t="n">
        <v>185.2</v>
      </c>
      <c r="P1244" s="66" t="n">
        <v>1.5</v>
      </c>
      <c r="Q1244" s="66" t="n">
        <v>13.6889428270001</v>
      </c>
      <c r="R1244" s="66" t="n">
        <v>51.0579617830001</v>
      </c>
      <c r="S1244" s="66">
        <f>IF(AND(E1244&gt;=2,E1244&lt;=6,OR(F1244=6,F1244=7,F1244=8),O1244&lt;=500),1,0)</f>
        <v/>
      </c>
      <c r="T1244" s="178">
        <f>IF(G1244=1,Sources!$F$24,IF(G1244=2,Sources!$F$25,IF(G1244=3,Sources!$F$26,0)))</f>
        <v/>
      </c>
      <c r="U1244" s="178">
        <f>T1244</f>
        <v/>
      </c>
      <c r="V1244" s="66" t="inlineStr">
        <is>
          <t>S01 / S04 / S05</t>
        </is>
      </c>
    </row>
    <row r="1245" ht="15" customHeight="1" s="94">
      <c r="A1245" s="66" t="inlineStr">
        <is>
          <t>U09344</t>
        </is>
      </c>
      <c r="B1245" s="66" t="inlineStr">
        <is>
          <t>O1589</t>
        </is>
      </c>
      <c r="C1245" s="66" t="n">
        <v>2022</v>
      </c>
      <c r="D1245" s="66" t="n">
        <v>7</v>
      </c>
      <c r="E1245" s="66" t="n">
        <v>2</v>
      </c>
      <c r="F1245" s="66" t="n">
        <v>10</v>
      </c>
      <c r="G1245" s="66" t="n">
        <v>3</v>
      </c>
      <c r="H1245" s="66" t="n">
        <v>2</v>
      </c>
      <c r="I1245" s="66" t="n">
        <v>0</v>
      </c>
      <c r="J1245" s="66" t="n">
        <v>1</v>
      </c>
      <c r="K1245" s="66" t="n">
        <v>1</v>
      </c>
      <c r="L1245" s="66" t="n">
        <v>0</v>
      </c>
      <c r="M1245" s="66" t="n">
        <v>0</v>
      </c>
      <c r="N1245" s="66" t="n">
        <v>0</v>
      </c>
      <c r="O1245" s="66" t="n">
        <v>165.9</v>
      </c>
      <c r="P1245" s="66" t="n">
        <v>24.3</v>
      </c>
      <c r="Q1245" s="66" t="n">
        <v>12.3784788130001</v>
      </c>
      <c r="R1245" s="66" t="n">
        <v>51.320727547</v>
      </c>
      <c r="S1245" s="66">
        <f>IF(AND(E1245&gt;=2,E1245&lt;=6,OR(F1245=6,F1245=7,F1245=8),O1245&lt;=500),1,0)</f>
        <v/>
      </c>
      <c r="T1245" s="178">
        <f>IF(G1245=1,Sources!$F$24,IF(G1245=2,Sources!$F$25,IF(G1245=3,Sources!$F$26,0)))</f>
        <v/>
      </c>
      <c r="U1245" s="178">
        <f>T1245</f>
        <v/>
      </c>
      <c r="V1245" s="66" t="inlineStr">
        <is>
          <t>S01 / S04 / S05</t>
        </is>
      </c>
    </row>
    <row r="1246" ht="15" customHeight="1" s="94">
      <c r="A1246" s="66" t="inlineStr">
        <is>
          <t>U09350</t>
        </is>
      </c>
      <c r="B1246" s="66" t="inlineStr">
        <is>
          <t>O1217</t>
        </is>
      </c>
      <c r="C1246" s="66" t="n">
        <v>2022</v>
      </c>
      <c r="D1246" s="66" t="n">
        <v>7</v>
      </c>
      <c r="E1246" s="66" t="n">
        <v>5</v>
      </c>
      <c r="F1246" s="66" t="n">
        <v>18</v>
      </c>
      <c r="G1246" s="66" t="n">
        <v>3</v>
      </c>
      <c r="H1246" s="66" t="n">
        <v>2</v>
      </c>
      <c r="I1246" s="66" t="n">
        <v>0</v>
      </c>
      <c r="J1246" s="66" t="n">
        <v>0</v>
      </c>
      <c r="K1246" s="66" t="n">
        <v>1</v>
      </c>
      <c r="L1246" s="66" t="n">
        <v>0</v>
      </c>
      <c r="M1246" s="66" t="n">
        <v>0</v>
      </c>
      <c r="N1246" s="66" t="n">
        <v>0</v>
      </c>
      <c r="O1246" s="66" t="n">
        <v>243.9</v>
      </c>
      <c r="P1246" s="66" t="n">
        <v>1.2</v>
      </c>
      <c r="Q1246" s="66" t="n">
        <v>14.239786666</v>
      </c>
      <c r="R1246" s="66" t="n">
        <v>51.435466536</v>
      </c>
      <c r="S1246" s="66">
        <f>IF(AND(E1246&gt;=2,E1246&lt;=6,OR(F1246=6,F1246=7,F1246=8),O1246&lt;=500),1,0)</f>
        <v/>
      </c>
      <c r="T1246" s="178">
        <f>IF(G1246=1,Sources!$F$24,IF(G1246=2,Sources!$F$25,IF(G1246=3,Sources!$F$26,0)))</f>
        <v/>
      </c>
      <c r="U1246" s="178">
        <f>T1246</f>
        <v/>
      </c>
      <c r="V1246" s="66" t="inlineStr">
        <is>
          <t>S01 / S04 / S05</t>
        </is>
      </c>
    </row>
    <row r="1247" ht="15" customHeight="1" s="94">
      <c r="A1247" s="66" t="inlineStr">
        <is>
          <t>U09360</t>
        </is>
      </c>
      <c r="B1247" s="66" t="inlineStr">
        <is>
          <t>O1646</t>
        </is>
      </c>
      <c r="C1247" s="66" t="n">
        <v>2022</v>
      </c>
      <c r="D1247" s="66" t="n">
        <v>7</v>
      </c>
      <c r="E1247" s="66" t="n">
        <v>2</v>
      </c>
      <c r="F1247" s="66" t="n">
        <v>7</v>
      </c>
      <c r="G1247" s="66" t="n">
        <v>3</v>
      </c>
      <c r="H1247" s="66" t="n">
        <v>6</v>
      </c>
      <c r="I1247" s="66" t="n">
        <v>0</v>
      </c>
      <c r="J1247" s="66" t="n">
        <v>1</v>
      </c>
      <c r="K1247" s="66" t="n">
        <v>0</v>
      </c>
      <c r="L1247" s="66" t="n">
        <v>0</v>
      </c>
      <c r="M1247" s="66" t="n">
        <v>0</v>
      </c>
      <c r="N1247" s="66" t="n">
        <v>1</v>
      </c>
      <c r="O1247" s="66" t="n">
        <v>124.3</v>
      </c>
      <c r="P1247" s="66" t="n">
        <v>3.6</v>
      </c>
      <c r="Q1247" s="66" t="n">
        <v>12.384914012</v>
      </c>
      <c r="R1247" s="66" t="n">
        <v>51.37881566</v>
      </c>
      <c r="S1247" s="66">
        <f>IF(AND(E1247&gt;=2,E1247&lt;=6,OR(F1247=6,F1247=7,F1247=8),O1247&lt;=500),1,0)</f>
        <v/>
      </c>
      <c r="T1247" s="178">
        <f>IF(G1247=1,Sources!$F$24,IF(G1247=2,Sources!$F$25,IF(G1247=3,Sources!$F$26,0)))</f>
        <v/>
      </c>
      <c r="U1247" s="178">
        <f>T1247</f>
        <v/>
      </c>
      <c r="V1247" s="66" t="inlineStr">
        <is>
          <t>S01 / S04 / S05</t>
        </is>
      </c>
    </row>
    <row r="1248" ht="15" customHeight="1" s="94">
      <c r="A1248" s="66" t="inlineStr">
        <is>
          <t>U09362</t>
        </is>
      </c>
      <c r="B1248" s="66" t="inlineStr">
        <is>
          <t>O0429</t>
        </is>
      </c>
      <c r="C1248" s="66" t="n">
        <v>2022</v>
      </c>
      <c r="D1248" s="66" t="n">
        <v>7</v>
      </c>
      <c r="E1248" s="66" t="n">
        <v>2</v>
      </c>
      <c r="F1248" s="66" t="n">
        <v>23</v>
      </c>
      <c r="G1248" s="66" t="n">
        <v>3</v>
      </c>
      <c r="H1248" s="66" t="n">
        <v>3</v>
      </c>
      <c r="I1248" s="66" t="n">
        <v>0</v>
      </c>
      <c r="J1248" s="66" t="n">
        <v>1</v>
      </c>
      <c r="K1248" s="66" t="n">
        <v>0</v>
      </c>
      <c r="L1248" s="66" t="n">
        <v>0</v>
      </c>
      <c r="M1248" s="66" t="n">
        <v>0</v>
      </c>
      <c r="N1248" s="66" t="n">
        <v>1</v>
      </c>
      <c r="O1248" s="66" t="n">
        <v>415.8</v>
      </c>
      <c r="P1248" s="66" t="n">
        <v>3.4</v>
      </c>
      <c r="Q1248" s="66" t="n">
        <v>13.797360467</v>
      </c>
      <c r="R1248" s="66" t="n">
        <v>51.0241975440001</v>
      </c>
      <c r="S1248" s="66">
        <f>IF(AND(E1248&gt;=2,E1248&lt;=6,OR(F1248=6,F1248=7,F1248=8),O1248&lt;=500),1,0)</f>
        <v/>
      </c>
      <c r="T1248" s="178">
        <f>IF(G1248=1,Sources!$F$24,IF(G1248=2,Sources!$F$25,IF(G1248=3,Sources!$F$26,0)))</f>
        <v/>
      </c>
      <c r="U1248" s="178">
        <f>T1248</f>
        <v/>
      </c>
      <c r="V1248" s="66" t="inlineStr">
        <is>
          <t>S01 / S04 / S05</t>
        </is>
      </c>
    </row>
    <row r="1249" ht="15" customHeight="1" s="94">
      <c r="A1249" s="66" t="inlineStr">
        <is>
          <t>U09363</t>
        </is>
      </c>
      <c r="B1249" s="66" t="inlineStr">
        <is>
          <t>O1759</t>
        </is>
      </c>
      <c r="C1249" s="66" t="n">
        <v>2022</v>
      </c>
      <c r="D1249" s="66" t="n">
        <v>6</v>
      </c>
      <c r="E1249" s="66" t="n">
        <v>5</v>
      </c>
      <c r="F1249" s="66" t="n">
        <v>8</v>
      </c>
      <c r="G1249" s="66" t="n">
        <v>2</v>
      </c>
      <c r="H1249" s="66" t="n">
        <v>1</v>
      </c>
      <c r="I1249" s="66" t="n">
        <v>0</v>
      </c>
      <c r="J1249" s="66" t="n">
        <v>1</v>
      </c>
      <c r="K1249" s="66" t="n">
        <v>1</v>
      </c>
      <c r="L1249" s="66" t="n">
        <v>0</v>
      </c>
      <c r="M1249" s="66" t="n">
        <v>0</v>
      </c>
      <c r="N1249" s="66" t="n">
        <v>0</v>
      </c>
      <c r="O1249" s="66" t="n">
        <v>361.6</v>
      </c>
      <c r="P1249" s="66" t="n">
        <v>0</v>
      </c>
      <c r="Q1249" s="66" t="n">
        <v>12.445297059</v>
      </c>
      <c r="R1249" s="66" t="n">
        <v>51.346142727</v>
      </c>
      <c r="S1249" s="66">
        <f>IF(AND(E1249&gt;=2,E1249&lt;=6,OR(F1249=6,F1249=7,F1249=8),O1249&lt;=500),1,0)</f>
        <v/>
      </c>
      <c r="T1249" s="178">
        <f>IF(G1249=1,Sources!$F$24,IF(G1249=2,Sources!$F$25,IF(G1249=3,Sources!$F$26,0)))</f>
        <v/>
      </c>
      <c r="U1249" s="178">
        <f>T1249</f>
        <v/>
      </c>
      <c r="V1249" s="66" t="inlineStr">
        <is>
          <t>S01 / S04 / S05</t>
        </is>
      </c>
    </row>
    <row r="1250" ht="15" customHeight="1" s="94">
      <c r="A1250" s="66" t="inlineStr">
        <is>
          <t>U09364</t>
        </is>
      </c>
      <c r="B1250" s="66" t="inlineStr">
        <is>
          <t>O1777</t>
        </is>
      </c>
      <c r="C1250" s="66" t="n">
        <v>2022</v>
      </c>
      <c r="D1250" s="66" t="n">
        <v>7</v>
      </c>
      <c r="E1250" s="66" t="n">
        <v>3</v>
      </c>
      <c r="F1250" s="66" t="n">
        <v>18</v>
      </c>
      <c r="G1250" s="66" t="n">
        <v>3</v>
      </c>
      <c r="H1250" s="66" t="n">
        <v>4</v>
      </c>
      <c r="I1250" s="66" t="n">
        <v>1</v>
      </c>
      <c r="J1250" s="66" t="n">
        <v>0</v>
      </c>
      <c r="K1250" s="66" t="n">
        <v>0</v>
      </c>
      <c r="L1250" s="66" t="n">
        <v>0</v>
      </c>
      <c r="M1250" s="66" t="n">
        <v>0</v>
      </c>
      <c r="N1250" s="66" t="n">
        <v>1</v>
      </c>
      <c r="O1250" s="66" t="n">
        <v>361.3</v>
      </c>
      <c r="P1250" s="66" t="n">
        <v>10.7</v>
      </c>
      <c r="Q1250" s="66" t="n">
        <v>12.4059311290001</v>
      </c>
      <c r="R1250" s="66" t="n">
        <v>51.345460453</v>
      </c>
      <c r="S1250" s="66">
        <f>IF(AND(E1250&gt;=2,E1250&lt;=6,OR(F1250=6,F1250=7,F1250=8),O1250&lt;=500),1,0)</f>
        <v/>
      </c>
      <c r="T1250" s="178">
        <f>IF(G1250=1,Sources!$F$24,IF(G1250=2,Sources!$F$25,IF(G1250=3,Sources!$F$26,0)))</f>
        <v/>
      </c>
      <c r="U1250" s="178">
        <f>T1250</f>
        <v/>
      </c>
      <c r="V1250" s="66" t="inlineStr">
        <is>
          <t>S01 / S04 / S05</t>
        </is>
      </c>
    </row>
    <row r="1251" ht="15" customHeight="1" s="94">
      <c r="A1251" s="66" t="inlineStr">
        <is>
          <t>U09367</t>
        </is>
      </c>
      <c r="B1251" s="66" t="inlineStr">
        <is>
          <t>O1526</t>
        </is>
      </c>
      <c r="C1251" s="66" t="n">
        <v>2022</v>
      </c>
      <c r="D1251" s="66" t="n">
        <v>7</v>
      </c>
      <c r="E1251" s="66" t="n">
        <v>6</v>
      </c>
      <c r="F1251" s="66" t="n">
        <v>12</v>
      </c>
      <c r="G1251" s="66" t="n">
        <v>3</v>
      </c>
      <c r="H1251" s="66" t="n">
        <v>3</v>
      </c>
      <c r="I1251" s="66" t="n">
        <v>0</v>
      </c>
      <c r="J1251" s="66" t="n">
        <v>1</v>
      </c>
      <c r="K1251" s="66" t="n">
        <v>1</v>
      </c>
      <c r="L1251" s="66" t="n">
        <v>0</v>
      </c>
      <c r="M1251" s="66" t="n">
        <v>0</v>
      </c>
      <c r="N1251" s="66" t="n">
        <v>0</v>
      </c>
      <c r="O1251" s="66" t="n">
        <v>208.5</v>
      </c>
      <c r="P1251" s="66" t="n">
        <v>1.6</v>
      </c>
      <c r="Q1251" s="66" t="n">
        <v>12.393139046</v>
      </c>
      <c r="R1251" s="66" t="n">
        <v>51.3369587540001</v>
      </c>
      <c r="S1251" s="66">
        <f>IF(AND(E1251&gt;=2,E1251&lt;=6,OR(F1251=6,F1251=7,F1251=8),O1251&lt;=500),1,0)</f>
        <v/>
      </c>
      <c r="T1251" s="178">
        <f>IF(G1251=1,Sources!$F$24,IF(G1251=2,Sources!$F$25,IF(G1251=3,Sources!$F$26,0)))</f>
        <v/>
      </c>
      <c r="U1251" s="178">
        <f>T1251</f>
        <v/>
      </c>
      <c r="V1251" s="66" t="inlineStr">
        <is>
          <t>S01 / S04 / S05</t>
        </is>
      </c>
    </row>
    <row r="1252" ht="15" customHeight="1" s="94">
      <c r="A1252" s="66" t="inlineStr">
        <is>
          <t>U09368</t>
        </is>
      </c>
      <c r="B1252" s="66" t="inlineStr">
        <is>
          <t>O1753</t>
        </is>
      </c>
      <c r="C1252" s="66" t="n">
        <v>2022</v>
      </c>
      <c r="D1252" s="66" t="n">
        <v>8</v>
      </c>
      <c r="E1252" s="66" t="n">
        <v>4</v>
      </c>
      <c r="F1252" s="66" t="n">
        <v>14</v>
      </c>
      <c r="G1252" s="66" t="n">
        <v>3</v>
      </c>
      <c r="H1252" s="66" t="n">
        <v>3</v>
      </c>
      <c r="I1252" s="66" t="n">
        <v>0</v>
      </c>
      <c r="J1252" s="66" t="n">
        <v>1</v>
      </c>
      <c r="K1252" s="66" t="n">
        <v>1</v>
      </c>
      <c r="L1252" s="66" t="n">
        <v>0</v>
      </c>
      <c r="M1252" s="66" t="n">
        <v>0</v>
      </c>
      <c r="N1252" s="66" t="n">
        <v>0</v>
      </c>
      <c r="O1252" s="66" t="n">
        <v>375.6</v>
      </c>
      <c r="P1252" s="66" t="n">
        <v>4.8</v>
      </c>
      <c r="Q1252" s="66" t="n">
        <v>12.323876167</v>
      </c>
      <c r="R1252" s="66" t="n">
        <v>51.3204033540001</v>
      </c>
      <c r="S1252" s="66">
        <f>IF(AND(E1252&gt;=2,E1252&lt;=6,OR(F1252=6,F1252=7,F1252=8),O1252&lt;=500),1,0)</f>
        <v/>
      </c>
      <c r="T1252" s="178">
        <f>IF(G1252=1,Sources!$F$24,IF(G1252=2,Sources!$F$25,IF(G1252=3,Sources!$F$26,0)))</f>
        <v/>
      </c>
      <c r="U1252" s="178">
        <f>T1252</f>
        <v/>
      </c>
      <c r="V1252" s="66" t="inlineStr">
        <is>
          <t>S01 / S04 / S05</t>
        </is>
      </c>
    </row>
    <row r="1253" ht="15" customHeight="1" s="94">
      <c r="A1253" s="66" t="inlineStr">
        <is>
          <t>U09391</t>
        </is>
      </c>
      <c r="B1253" s="66" t="inlineStr">
        <is>
          <t>O2091</t>
        </is>
      </c>
      <c r="C1253" s="66" t="n">
        <v>2022</v>
      </c>
      <c r="D1253" s="66" t="n">
        <v>6</v>
      </c>
      <c r="E1253" s="66" t="n">
        <v>5</v>
      </c>
      <c r="F1253" s="66" t="n">
        <v>7</v>
      </c>
      <c r="G1253" s="66" t="n">
        <v>3</v>
      </c>
      <c r="H1253" s="66" t="n">
        <v>3</v>
      </c>
      <c r="I1253" s="66" t="n">
        <v>0</v>
      </c>
      <c r="J1253" s="66" t="n">
        <v>1</v>
      </c>
      <c r="K1253" s="66" t="n">
        <v>1</v>
      </c>
      <c r="L1253" s="66" t="n">
        <v>0</v>
      </c>
      <c r="M1253" s="66" t="n">
        <v>0</v>
      </c>
      <c r="N1253" s="66" t="n">
        <v>0</v>
      </c>
      <c r="O1253" s="66" t="n">
        <v>114.6</v>
      </c>
      <c r="P1253" s="66" t="n">
        <v>0</v>
      </c>
      <c r="Q1253" s="66" t="n">
        <v>13.3101615480001</v>
      </c>
      <c r="R1253" s="66" t="n">
        <v>51.3024774400001</v>
      </c>
      <c r="S1253" s="66">
        <f>IF(AND(E1253&gt;=2,E1253&lt;=6,OR(F1253=6,F1253=7,F1253=8),O1253&lt;=500),1,0)</f>
        <v/>
      </c>
      <c r="T1253" s="178">
        <f>IF(G1253=1,Sources!$F$24,IF(G1253=2,Sources!$F$25,IF(G1253=3,Sources!$F$26,0)))</f>
        <v/>
      </c>
      <c r="U1253" s="178">
        <f>T1253</f>
        <v/>
      </c>
      <c r="V1253" s="66" t="inlineStr">
        <is>
          <t>S01 / S04 / S05</t>
        </is>
      </c>
    </row>
    <row r="1254" ht="15" customHeight="1" s="94">
      <c r="A1254" s="66" t="inlineStr">
        <is>
          <t>U09397</t>
        </is>
      </c>
      <c r="B1254" s="66" t="inlineStr">
        <is>
          <t>O1329</t>
        </is>
      </c>
      <c r="C1254" s="66" t="n">
        <v>2022</v>
      </c>
      <c r="D1254" s="66" t="n">
        <v>7</v>
      </c>
      <c r="E1254" s="66" t="n">
        <v>6</v>
      </c>
      <c r="F1254" s="66" t="n">
        <v>9</v>
      </c>
      <c r="G1254" s="66" t="n">
        <v>3</v>
      </c>
      <c r="H1254" s="66" t="n">
        <v>1</v>
      </c>
      <c r="I1254" s="66" t="n">
        <v>0</v>
      </c>
      <c r="J1254" s="66" t="n">
        <v>1</v>
      </c>
      <c r="K1254" s="66" t="n">
        <v>0</v>
      </c>
      <c r="L1254" s="66" t="n">
        <v>0</v>
      </c>
      <c r="M1254" s="66" t="n">
        <v>0</v>
      </c>
      <c r="N1254" s="66" t="n">
        <v>0</v>
      </c>
      <c r="O1254" s="66" t="n">
        <v>150.7</v>
      </c>
      <c r="P1254" s="66" t="n">
        <v>13.9</v>
      </c>
      <c r="Q1254" s="66" t="n">
        <v>12.365446127</v>
      </c>
      <c r="R1254" s="66" t="n">
        <v>51.362457937</v>
      </c>
      <c r="S1254" s="66">
        <f>IF(AND(E1254&gt;=2,E1254&lt;=6,OR(F1254=6,F1254=7,F1254=8),O1254&lt;=500),1,0)</f>
        <v/>
      </c>
      <c r="T1254" s="178">
        <f>IF(G1254=1,Sources!$F$24,IF(G1254=2,Sources!$F$25,IF(G1254=3,Sources!$F$26,0)))</f>
        <v/>
      </c>
      <c r="U1254" s="178">
        <f>T1254</f>
        <v/>
      </c>
      <c r="V1254" s="66" t="inlineStr">
        <is>
          <t>S01 / S04 / S05</t>
        </is>
      </c>
    </row>
    <row r="1255" ht="15" customHeight="1" s="94">
      <c r="A1255" s="66" t="inlineStr">
        <is>
          <t>U09434</t>
        </is>
      </c>
      <c r="B1255" s="66" t="inlineStr">
        <is>
          <t>O2191</t>
        </is>
      </c>
      <c r="C1255" s="66" t="n">
        <v>2022</v>
      </c>
      <c r="D1255" s="66" t="n">
        <v>7</v>
      </c>
      <c r="E1255" s="66" t="n">
        <v>5</v>
      </c>
      <c r="F1255" s="66" t="n">
        <v>13</v>
      </c>
      <c r="G1255" s="66" t="n">
        <v>3</v>
      </c>
      <c r="H1255" s="66" t="n">
        <v>4</v>
      </c>
      <c r="I1255" s="66" t="n">
        <v>1</v>
      </c>
      <c r="J1255" s="66" t="n">
        <v>0</v>
      </c>
      <c r="K1255" s="66" t="n">
        <v>1</v>
      </c>
      <c r="L1255" s="66" t="n">
        <v>0</v>
      </c>
      <c r="M1255" s="66" t="n">
        <v>0</v>
      </c>
      <c r="N1255" s="66" t="n">
        <v>0</v>
      </c>
      <c r="O1255" s="66" t="n">
        <v>287.1</v>
      </c>
      <c r="P1255" s="66" t="n">
        <v>7.5</v>
      </c>
      <c r="Q1255" s="66" t="n">
        <v>12.3760435130001</v>
      </c>
      <c r="R1255" s="66" t="n">
        <v>50.7323981660001</v>
      </c>
      <c r="S1255" s="66">
        <f>IF(AND(E1255&gt;=2,E1255&lt;=6,OR(F1255=6,F1255=7,F1255=8),O1255&lt;=500),1,0)</f>
        <v/>
      </c>
      <c r="T1255" s="178">
        <f>IF(G1255=1,Sources!$F$24,IF(G1255=2,Sources!$F$25,IF(G1255=3,Sources!$F$26,0)))</f>
        <v/>
      </c>
      <c r="U1255" s="178">
        <f>T1255</f>
        <v/>
      </c>
      <c r="V1255" s="66" t="inlineStr">
        <is>
          <t>S01 / S04 / S05</t>
        </is>
      </c>
    </row>
    <row r="1256" ht="15" customHeight="1" s="94">
      <c r="A1256" s="66" t="inlineStr">
        <is>
          <t>U09447</t>
        </is>
      </c>
      <c r="B1256" s="66" t="inlineStr">
        <is>
          <t>O1775</t>
        </is>
      </c>
      <c r="C1256" s="66" t="n">
        <v>2022</v>
      </c>
      <c r="D1256" s="66" t="n">
        <v>6</v>
      </c>
      <c r="E1256" s="66" t="n">
        <v>2</v>
      </c>
      <c r="F1256" s="66" t="n">
        <v>7</v>
      </c>
      <c r="G1256" s="66" t="n">
        <v>3</v>
      </c>
      <c r="H1256" s="66" t="n">
        <v>3</v>
      </c>
      <c r="I1256" s="66" t="n">
        <v>0</v>
      </c>
      <c r="J1256" s="66" t="n">
        <v>1</v>
      </c>
      <c r="K1256" s="66" t="n">
        <v>1</v>
      </c>
      <c r="L1256" s="66" t="n">
        <v>0</v>
      </c>
      <c r="M1256" s="66" t="n">
        <v>0</v>
      </c>
      <c r="N1256" s="66" t="n">
        <v>0</v>
      </c>
      <c r="O1256" s="66" t="n">
        <v>76.5</v>
      </c>
      <c r="P1256" s="66" t="n">
        <v>0</v>
      </c>
      <c r="Q1256" s="66" t="n">
        <v>12.4003734890001</v>
      </c>
      <c r="R1256" s="66" t="n">
        <v>51.3458135160001</v>
      </c>
      <c r="S1256" s="66">
        <f>IF(AND(E1256&gt;=2,E1256&lt;=6,OR(F1256=6,F1256=7,F1256=8),O1256&lt;=500),1,0)</f>
        <v/>
      </c>
      <c r="T1256" s="178">
        <f>IF(G1256=1,Sources!$F$24,IF(G1256=2,Sources!$F$25,IF(G1256=3,Sources!$F$26,0)))</f>
        <v/>
      </c>
      <c r="U1256" s="178">
        <f>T1256</f>
        <v/>
      </c>
      <c r="V1256" s="66" t="inlineStr">
        <is>
          <t>S01 / S04 / S05</t>
        </is>
      </c>
    </row>
    <row r="1257" ht="15" customHeight="1" s="94">
      <c r="A1257" s="66" t="inlineStr">
        <is>
          <t>U09454</t>
        </is>
      </c>
      <c r="B1257" s="66" t="inlineStr">
        <is>
          <t>O1749</t>
        </is>
      </c>
      <c r="C1257" s="66" t="n">
        <v>2022</v>
      </c>
      <c r="D1257" s="66" t="n">
        <v>7</v>
      </c>
      <c r="E1257" s="66" t="n">
        <v>1</v>
      </c>
      <c r="F1257" s="66" t="n">
        <v>0</v>
      </c>
      <c r="G1257" s="66" t="n">
        <v>2</v>
      </c>
      <c r="H1257" s="66" t="n">
        <v>7</v>
      </c>
      <c r="I1257" s="66" t="n">
        <v>1</v>
      </c>
      <c r="J1257" s="66" t="n">
        <v>1</v>
      </c>
      <c r="K1257" s="66" t="n">
        <v>0</v>
      </c>
      <c r="L1257" s="66" t="n">
        <v>0</v>
      </c>
      <c r="M1257" s="66" t="n">
        <v>0</v>
      </c>
      <c r="N1257" s="66" t="n">
        <v>0</v>
      </c>
      <c r="O1257" s="66" t="n">
        <v>361.2</v>
      </c>
      <c r="P1257" s="66" t="n">
        <v>2.4</v>
      </c>
      <c r="Q1257" s="66" t="n">
        <v>12.3736633240001</v>
      </c>
      <c r="R1257" s="66" t="n">
        <v>51.3328566110001</v>
      </c>
      <c r="S1257" s="66">
        <f>IF(AND(E1257&gt;=2,E1257&lt;=6,OR(F1257=6,F1257=7,F1257=8),O1257&lt;=500),1,0)</f>
        <v/>
      </c>
      <c r="T1257" s="178">
        <f>IF(G1257=1,Sources!$F$24,IF(G1257=2,Sources!$F$25,IF(G1257=3,Sources!$F$26,0)))</f>
        <v/>
      </c>
      <c r="U1257" s="178">
        <f>T1257</f>
        <v/>
      </c>
      <c r="V1257" s="66" t="inlineStr">
        <is>
          <t>S01 / S04 / S05</t>
        </is>
      </c>
    </row>
    <row r="1258" ht="15" customHeight="1" s="94">
      <c r="A1258" s="66" t="inlineStr">
        <is>
          <t>U09455</t>
        </is>
      </c>
      <c r="B1258" s="66" t="inlineStr">
        <is>
          <t>O0529</t>
        </is>
      </c>
      <c r="C1258" s="66" t="n">
        <v>2022</v>
      </c>
      <c r="D1258" s="66" t="n">
        <v>7</v>
      </c>
      <c r="E1258" s="66" t="n">
        <v>5</v>
      </c>
      <c r="F1258" s="66" t="n">
        <v>7</v>
      </c>
      <c r="G1258" s="66" t="n">
        <v>2</v>
      </c>
      <c r="H1258" s="66" t="n">
        <v>1</v>
      </c>
      <c r="I1258" s="66" t="n">
        <v>0</v>
      </c>
      <c r="J1258" s="66" t="n">
        <v>1</v>
      </c>
      <c r="K1258" s="66" t="n">
        <v>0</v>
      </c>
      <c r="L1258" s="66" t="n">
        <v>0</v>
      </c>
      <c r="M1258" s="66" t="n">
        <v>0</v>
      </c>
      <c r="N1258" s="66" t="n">
        <v>0</v>
      </c>
      <c r="O1258" s="66" t="n">
        <v>118.5</v>
      </c>
      <c r="P1258" s="66" t="n">
        <v>0</v>
      </c>
      <c r="Q1258" s="66" t="n">
        <v>13.8374840600001</v>
      </c>
      <c r="R1258" s="66" t="n">
        <v>51.0248136690001</v>
      </c>
      <c r="S1258" s="66">
        <f>IF(AND(E1258&gt;=2,E1258&lt;=6,OR(F1258=6,F1258=7,F1258=8),O1258&lt;=500),1,0)</f>
        <v/>
      </c>
      <c r="T1258" s="178">
        <f>IF(G1258=1,Sources!$F$24,IF(G1258=2,Sources!$F$25,IF(G1258=3,Sources!$F$26,0)))</f>
        <v/>
      </c>
      <c r="U1258" s="178">
        <f>T1258</f>
        <v/>
      </c>
      <c r="V1258" s="66" t="inlineStr">
        <is>
          <t>S01 / S04 / S05</t>
        </is>
      </c>
    </row>
    <row r="1259" ht="15" customHeight="1" s="94">
      <c r="A1259" s="66" t="inlineStr">
        <is>
          <t>U09460</t>
        </is>
      </c>
      <c r="B1259" s="66" t="inlineStr">
        <is>
          <t>O0579</t>
        </is>
      </c>
      <c r="C1259" s="66" t="n">
        <v>2022</v>
      </c>
      <c r="D1259" s="66" t="n">
        <v>6</v>
      </c>
      <c r="E1259" s="66" t="n">
        <v>3</v>
      </c>
      <c r="F1259" s="66" t="n">
        <v>22</v>
      </c>
      <c r="G1259" s="66" t="n">
        <v>2</v>
      </c>
      <c r="H1259" s="66" t="n">
        <v>1</v>
      </c>
      <c r="I1259" s="66" t="n">
        <v>0</v>
      </c>
      <c r="J1259" s="66" t="n">
        <v>1</v>
      </c>
      <c r="K1259" s="66" t="n">
        <v>0</v>
      </c>
      <c r="L1259" s="66" t="n">
        <v>0</v>
      </c>
      <c r="M1259" s="66" t="n">
        <v>0</v>
      </c>
      <c r="N1259" s="66" t="n">
        <v>0</v>
      </c>
      <c r="O1259" s="66" t="n">
        <v>166.9</v>
      </c>
      <c r="P1259" s="66" t="n">
        <v>11.5</v>
      </c>
      <c r="Q1259" s="66" t="n">
        <v>13.84197011</v>
      </c>
      <c r="R1259" s="66" t="n">
        <v>51.0023087390001</v>
      </c>
      <c r="S1259" s="66">
        <f>IF(AND(E1259&gt;=2,E1259&lt;=6,OR(F1259=6,F1259=7,F1259=8),O1259&lt;=500),1,0)</f>
        <v/>
      </c>
      <c r="T1259" s="178">
        <f>IF(G1259=1,Sources!$F$24,IF(G1259=2,Sources!$F$25,IF(G1259=3,Sources!$F$26,0)))</f>
        <v/>
      </c>
      <c r="U1259" s="178">
        <f>T1259</f>
        <v/>
      </c>
      <c r="V1259" s="66" t="inlineStr">
        <is>
          <t>S01 / S04 / S05</t>
        </is>
      </c>
    </row>
    <row r="1260" ht="15" customHeight="1" s="94">
      <c r="A1260" s="66" t="inlineStr">
        <is>
          <t>U09463</t>
        </is>
      </c>
      <c r="B1260" s="66" t="inlineStr">
        <is>
          <t>O1815</t>
        </is>
      </c>
      <c r="C1260" s="66" t="n">
        <v>2022</v>
      </c>
      <c r="D1260" s="66" t="n">
        <v>6</v>
      </c>
      <c r="E1260" s="66" t="n">
        <v>6</v>
      </c>
      <c r="F1260" s="66" t="n">
        <v>10</v>
      </c>
      <c r="G1260" s="66" t="n">
        <v>3</v>
      </c>
      <c r="H1260" s="66" t="n">
        <v>6</v>
      </c>
      <c r="I1260" s="66" t="n">
        <v>0</v>
      </c>
      <c r="J1260" s="66" t="n">
        <v>0</v>
      </c>
      <c r="K1260" s="66" t="n">
        <v>1</v>
      </c>
      <c r="L1260" s="66" t="n">
        <v>0</v>
      </c>
      <c r="M1260" s="66" t="n">
        <v>0</v>
      </c>
      <c r="N1260" s="66" t="n">
        <v>0</v>
      </c>
      <c r="O1260" s="66" t="n">
        <v>214.8</v>
      </c>
      <c r="P1260" s="66" t="n">
        <v>11.7</v>
      </c>
      <c r="Q1260" s="66" t="n">
        <v>12.356927849</v>
      </c>
      <c r="R1260" s="66" t="n">
        <v>51.3361641170001</v>
      </c>
      <c r="S1260" s="66">
        <f>IF(AND(E1260&gt;=2,E1260&lt;=6,OR(F1260=6,F1260=7,F1260=8),O1260&lt;=500),1,0)</f>
        <v/>
      </c>
      <c r="T1260" s="178">
        <f>IF(G1260=1,Sources!$F$24,IF(G1260=2,Sources!$F$25,IF(G1260=3,Sources!$F$26,0)))</f>
        <v/>
      </c>
      <c r="U1260" s="178">
        <f>T1260</f>
        <v/>
      </c>
      <c r="V1260" s="66" t="inlineStr">
        <is>
          <t>S01 / S04 / S05</t>
        </is>
      </c>
    </row>
    <row r="1261" ht="15" customHeight="1" s="94">
      <c r="A1261" s="66" t="inlineStr">
        <is>
          <t>U09484</t>
        </is>
      </c>
      <c r="B1261" s="66" t="inlineStr">
        <is>
          <t>O0945</t>
        </is>
      </c>
      <c r="C1261" s="66" t="n">
        <v>2022</v>
      </c>
      <c r="D1261" s="66" t="n">
        <v>8</v>
      </c>
      <c r="E1261" s="66" t="n">
        <v>5</v>
      </c>
      <c r="F1261" s="66" t="n">
        <v>0</v>
      </c>
      <c r="G1261" s="66" t="n">
        <v>3</v>
      </c>
      <c r="H1261" s="66" t="n">
        <v>1</v>
      </c>
      <c r="I1261" s="66" t="n">
        <v>0</v>
      </c>
      <c r="J1261" s="66" t="n">
        <v>1</v>
      </c>
      <c r="K1261" s="66" t="n">
        <v>0</v>
      </c>
      <c r="L1261" s="66" t="n">
        <v>0</v>
      </c>
      <c r="M1261" s="66" t="n">
        <v>0</v>
      </c>
      <c r="N1261" s="66" t="n">
        <v>0</v>
      </c>
      <c r="O1261" s="66" t="n">
        <v>309.5</v>
      </c>
      <c r="P1261" s="66" t="n">
        <v>10.9</v>
      </c>
      <c r="Q1261" s="66" t="n">
        <v>13.750408619</v>
      </c>
      <c r="R1261" s="66" t="n">
        <v>51.0714417020001</v>
      </c>
      <c r="S1261" s="66">
        <f>IF(AND(E1261&gt;=2,E1261&lt;=6,OR(F1261=6,F1261=7,F1261=8),O1261&lt;=500),1,0)</f>
        <v/>
      </c>
      <c r="T1261" s="178">
        <f>IF(G1261=1,Sources!$F$24,IF(G1261=2,Sources!$F$25,IF(G1261=3,Sources!$F$26,0)))</f>
        <v/>
      </c>
      <c r="U1261" s="178">
        <f>T1261</f>
        <v/>
      </c>
      <c r="V1261" s="66" t="inlineStr">
        <is>
          <t>S01 / S04 / S05</t>
        </is>
      </c>
    </row>
    <row r="1262" ht="15" customHeight="1" s="94">
      <c r="A1262" s="66" t="inlineStr">
        <is>
          <t>U09487</t>
        </is>
      </c>
      <c r="B1262" s="66" t="inlineStr">
        <is>
          <t>O0295</t>
        </is>
      </c>
      <c r="C1262" s="66" t="n">
        <v>2022</v>
      </c>
      <c r="D1262" s="66" t="n">
        <v>7</v>
      </c>
      <c r="E1262" s="66" t="n">
        <v>2</v>
      </c>
      <c r="F1262" s="66" t="n">
        <v>8</v>
      </c>
      <c r="G1262" s="66" t="n">
        <v>3</v>
      </c>
      <c r="H1262" s="66" t="n">
        <v>3</v>
      </c>
      <c r="I1262" s="66" t="n">
        <v>0</v>
      </c>
      <c r="J1262" s="66" t="n">
        <v>0</v>
      </c>
      <c r="K1262" s="66" t="n">
        <v>1</v>
      </c>
      <c r="L1262" s="66" t="n">
        <v>0</v>
      </c>
      <c r="M1262" s="66" t="n">
        <v>0</v>
      </c>
      <c r="N1262" s="66" t="n">
        <v>0</v>
      </c>
      <c r="O1262" s="66" t="n">
        <v>172.1</v>
      </c>
      <c r="P1262" s="66" t="n">
        <v>7.8</v>
      </c>
      <c r="Q1262" s="66" t="n">
        <v>12.3352349840001</v>
      </c>
      <c r="R1262" s="66" t="n">
        <v>51.518274074</v>
      </c>
      <c r="S1262" s="66">
        <f>IF(AND(E1262&gt;=2,E1262&lt;=6,OR(F1262=6,F1262=7,F1262=8),O1262&lt;=500),1,0)</f>
        <v/>
      </c>
      <c r="T1262" s="178">
        <f>IF(G1262=1,Sources!$F$24,IF(G1262=2,Sources!$F$25,IF(G1262=3,Sources!$F$26,0)))</f>
        <v/>
      </c>
      <c r="U1262" s="178">
        <f>T1262</f>
        <v/>
      </c>
      <c r="V1262" s="66" t="inlineStr">
        <is>
          <t>S01 / S04 / S05</t>
        </is>
      </c>
    </row>
    <row r="1263" ht="15" customHeight="1" s="94">
      <c r="A1263" s="66" t="inlineStr">
        <is>
          <t>U09495</t>
        </is>
      </c>
      <c r="B1263" s="66" t="inlineStr">
        <is>
          <t>O1193</t>
        </is>
      </c>
      <c r="C1263" s="66" t="n">
        <v>2022</v>
      </c>
      <c r="D1263" s="66" t="n">
        <v>7</v>
      </c>
      <c r="E1263" s="66" t="n">
        <v>1</v>
      </c>
      <c r="F1263" s="66" t="n">
        <v>22</v>
      </c>
      <c r="G1263" s="66" t="n">
        <v>2</v>
      </c>
      <c r="H1263" s="66" t="n">
        <v>1</v>
      </c>
      <c r="I1263" s="66" t="n">
        <v>0</v>
      </c>
      <c r="J1263" s="66" t="n">
        <v>0</v>
      </c>
      <c r="K1263" s="66" t="n">
        <v>0</v>
      </c>
      <c r="L1263" s="66" t="n">
        <v>1</v>
      </c>
      <c r="M1263" s="66" t="n">
        <v>0</v>
      </c>
      <c r="N1263" s="66" t="n">
        <v>0</v>
      </c>
      <c r="O1263" s="66" t="n">
        <v>370.1</v>
      </c>
      <c r="P1263" s="66" t="n">
        <v>18.5</v>
      </c>
      <c r="Q1263" s="66" t="n">
        <v>13.8728522000001</v>
      </c>
      <c r="R1263" s="66" t="n">
        <v>50.973417715</v>
      </c>
      <c r="S1263" s="66">
        <f>IF(AND(E1263&gt;=2,E1263&lt;=6,OR(F1263=6,F1263=7,F1263=8),O1263&lt;=500),1,0)</f>
        <v/>
      </c>
      <c r="T1263" s="178">
        <f>IF(G1263=1,Sources!$F$24,IF(G1263=2,Sources!$F$25,IF(G1263=3,Sources!$F$26,0)))</f>
        <v/>
      </c>
      <c r="U1263" s="178">
        <f>T1263</f>
        <v/>
      </c>
      <c r="V1263" s="66" t="inlineStr">
        <is>
          <t>S01 / S04 / S05</t>
        </is>
      </c>
    </row>
    <row r="1264" ht="15" customHeight="1" s="94">
      <c r="A1264" s="66" t="inlineStr">
        <is>
          <t>U09499</t>
        </is>
      </c>
      <c r="B1264" s="66" t="inlineStr">
        <is>
          <t>O0731</t>
        </is>
      </c>
      <c r="C1264" s="66" t="n">
        <v>2022</v>
      </c>
      <c r="D1264" s="66" t="n">
        <v>7</v>
      </c>
      <c r="E1264" s="66" t="n">
        <v>5</v>
      </c>
      <c r="F1264" s="66" t="n">
        <v>11</v>
      </c>
      <c r="G1264" s="66" t="n">
        <v>3</v>
      </c>
      <c r="H1264" s="66" t="n">
        <v>2</v>
      </c>
      <c r="I1264" s="66" t="n">
        <v>0</v>
      </c>
      <c r="J1264" s="66" t="n">
        <v>1</v>
      </c>
      <c r="K1264" s="66" t="n">
        <v>1</v>
      </c>
      <c r="L1264" s="66" t="n">
        <v>0</v>
      </c>
      <c r="M1264" s="66" t="n">
        <v>0</v>
      </c>
      <c r="N1264" s="66" t="n">
        <v>0</v>
      </c>
      <c r="O1264" s="66" t="n">
        <v>118.1</v>
      </c>
      <c r="P1264" s="66" t="n">
        <v>7.3</v>
      </c>
      <c r="Q1264" s="66" t="n">
        <v>13.7655363710001</v>
      </c>
      <c r="R1264" s="66" t="n">
        <v>51.073193562</v>
      </c>
      <c r="S1264" s="66">
        <f>IF(AND(E1264&gt;=2,E1264&lt;=6,OR(F1264=6,F1264=7,F1264=8),O1264&lt;=500),1,0)</f>
        <v/>
      </c>
      <c r="T1264" s="178">
        <f>IF(G1264=1,Sources!$F$24,IF(G1264=2,Sources!$F$25,IF(G1264=3,Sources!$F$26,0)))</f>
        <v/>
      </c>
      <c r="U1264" s="178">
        <f>T1264</f>
        <v/>
      </c>
      <c r="V1264" s="66" t="inlineStr">
        <is>
          <t>S01 / S04 / S05</t>
        </is>
      </c>
    </row>
    <row r="1265" ht="15" customHeight="1" s="94">
      <c r="A1265" s="66" t="inlineStr">
        <is>
          <t>U09500</t>
        </is>
      </c>
      <c r="B1265" s="66" t="inlineStr">
        <is>
          <t>O0162</t>
        </is>
      </c>
      <c r="C1265" s="66" t="n">
        <v>2022</v>
      </c>
      <c r="D1265" s="66" t="n">
        <v>8</v>
      </c>
      <c r="E1265" s="66" t="n">
        <v>2</v>
      </c>
      <c r="F1265" s="66" t="n">
        <v>12</v>
      </c>
      <c r="G1265" s="66" t="n">
        <v>2</v>
      </c>
      <c r="H1265" s="66" t="n">
        <v>2</v>
      </c>
      <c r="I1265" s="66" t="n">
        <v>1</v>
      </c>
      <c r="J1265" s="66" t="n">
        <v>0</v>
      </c>
      <c r="K1265" s="66" t="n">
        <v>1</v>
      </c>
      <c r="L1265" s="66" t="n">
        <v>0</v>
      </c>
      <c r="M1265" s="66" t="n">
        <v>0</v>
      </c>
      <c r="N1265" s="66" t="n">
        <v>0</v>
      </c>
      <c r="O1265" s="66" t="n">
        <v>264.9</v>
      </c>
      <c r="P1265" s="66" t="n">
        <v>5.5</v>
      </c>
      <c r="Q1265" s="66" t="n">
        <v>12.8791640640001</v>
      </c>
      <c r="R1265" s="66" t="n">
        <v>50.833570068</v>
      </c>
      <c r="S1265" s="66">
        <f>IF(AND(E1265&gt;=2,E1265&lt;=6,OR(F1265=6,F1265=7,F1265=8),O1265&lt;=500),1,0)</f>
        <v/>
      </c>
      <c r="T1265" s="178">
        <f>IF(G1265=1,Sources!$F$24,IF(G1265=2,Sources!$F$25,IF(G1265=3,Sources!$F$26,0)))</f>
        <v/>
      </c>
      <c r="U1265" s="178">
        <f>T1265</f>
        <v/>
      </c>
      <c r="V1265" s="66" t="inlineStr">
        <is>
          <t>S01 / S04 / S05</t>
        </is>
      </c>
    </row>
    <row r="1266" ht="15" customHeight="1" s="94">
      <c r="A1266" s="66" t="inlineStr">
        <is>
          <t>U09503</t>
        </is>
      </c>
      <c r="B1266" s="66" t="inlineStr">
        <is>
          <t>O0633</t>
        </is>
      </c>
      <c r="C1266" s="66" t="n">
        <v>2022</v>
      </c>
      <c r="D1266" s="66" t="n">
        <v>7</v>
      </c>
      <c r="E1266" s="66" t="n">
        <v>6</v>
      </c>
      <c r="F1266" s="66" t="n">
        <v>20</v>
      </c>
      <c r="G1266" s="66" t="n">
        <v>3</v>
      </c>
      <c r="H1266" s="66" t="n">
        <v>3</v>
      </c>
      <c r="I1266" s="66" t="n">
        <v>0</v>
      </c>
      <c r="J1266" s="66" t="n">
        <v>1</v>
      </c>
      <c r="K1266" s="66" t="n">
        <v>1</v>
      </c>
      <c r="L1266" s="66" t="n">
        <v>0</v>
      </c>
      <c r="M1266" s="66" t="n">
        <v>0</v>
      </c>
      <c r="N1266" s="66" t="n">
        <v>0</v>
      </c>
      <c r="O1266" s="66" t="n">
        <v>76.90000000000001</v>
      </c>
      <c r="P1266" s="66" t="n">
        <v>10.8</v>
      </c>
      <c r="Q1266" s="66" t="n">
        <v>13.749599625</v>
      </c>
      <c r="R1266" s="66" t="n">
        <v>51.033600017</v>
      </c>
      <c r="S1266" s="66">
        <f>IF(AND(E1266&gt;=2,E1266&lt;=6,OR(F1266=6,F1266=7,F1266=8),O1266&lt;=500),1,0)</f>
        <v/>
      </c>
      <c r="T1266" s="178">
        <f>IF(G1266=1,Sources!$F$24,IF(G1266=2,Sources!$F$25,IF(G1266=3,Sources!$F$26,0)))</f>
        <v/>
      </c>
      <c r="U1266" s="178">
        <f>T1266</f>
        <v/>
      </c>
      <c r="V1266" s="66" t="inlineStr">
        <is>
          <t>S01 / S04 / S05</t>
        </is>
      </c>
    </row>
    <row r="1267" ht="15" customHeight="1" s="94">
      <c r="A1267" s="66" t="inlineStr">
        <is>
          <t>U09508</t>
        </is>
      </c>
      <c r="B1267" s="66" t="inlineStr">
        <is>
          <t>O0431</t>
        </is>
      </c>
      <c r="C1267" s="66" t="n">
        <v>2022</v>
      </c>
      <c r="D1267" s="66" t="n">
        <v>7</v>
      </c>
      <c r="E1267" s="66" t="n">
        <v>3</v>
      </c>
      <c r="F1267" s="66" t="n">
        <v>16</v>
      </c>
      <c r="G1267" s="66" t="n">
        <v>2</v>
      </c>
      <c r="H1267" s="66" t="n">
        <v>4</v>
      </c>
      <c r="I1267" s="66" t="n">
        <v>1</v>
      </c>
      <c r="J1267" s="66" t="n">
        <v>0</v>
      </c>
      <c r="K1267" s="66" t="n">
        <v>1</v>
      </c>
      <c r="L1267" s="66" t="n">
        <v>0</v>
      </c>
      <c r="M1267" s="66" t="n">
        <v>0</v>
      </c>
      <c r="N1267" s="66" t="n">
        <v>0</v>
      </c>
      <c r="O1267" s="66" t="n">
        <v>283.5</v>
      </c>
      <c r="P1267" s="66" t="n">
        <v>10.9</v>
      </c>
      <c r="Q1267" s="66" t="n">
        <v>13.8006958980001</v>
      </c>
      <c r="R1267" s="66" t="n">
        <v>51.027234907</v>
      </c>
      <c r="S1267" s="66">
        <f>IF(AND(E1267&gt;=2,E1267&lt;=6,OR(F1267=6,F1267=7,F1267=8),O1267&lt;=500),1,0)</f>
        <v/>
      </c>
      <c r="T1267" s="178">
        <f>IF(G1267=1,Sources!$F$24,IF(G1267=2,Sources!$F$25,IF(G1267=3,Sources!$F$26,0)))</f>
        <v/>
      </c>
      <c r="U1267" s="178">
        <f>T1267</f>
        <v/>
      </c>
      <c r="V1267" s="66" t="inlineStr">
        <is>
          <t>S01 / S04 / S05</t>
        </is>
      </c>
    </row>
    <row r="1268" ht="15" customHeight="1" s="94">
      <c r="A1268" s="66" t="inlineStr">
        <is>
          <t>U09512</t>
        </is>
      </c>
      <c r="B1268" s="66" t="inlineStr">
        <is>
          <t>O1777</t>
        </is>
      </c>
      <c r="C1268" s="66" t="n">
        <v>2022</v>
      </c>
      <c r="D1268" s="66" t="n">
        <v>7</v>
      </c>
      <c r="E1268" s="66" t="n">
        <v>7</v>
      </c>
      <c r="F1268" s="66" t="n">
        <v>22</v>
      </c>
      <c r="G1268" s="66" t="n">
        <v>3</v>
      </c>
      <c r="H1268" s="66" t="n">
        <v>6</v>
      </c>
      <c r="I1268" s="66" t="n">
        <v>0</v>
      </c>
      <c r="J1268" s="66" t="n">
        <v>0</v>
      </c>
      <c r="K1268" s="66" t="n">
        <v>1</v>
      </c>
      <c r="L1268" s="66" t="n">
        <v>0</v>
      </c>
      <c r="M1268" s="66" t="n">
        <v>0</v>
      </c>
      <c r="N1268" s="66" t="n">
        <v>0</v>
      </c>
      <c r="O1268" s="66" t="n">
        <v>347.6</v>
      </c>
      <c r="P1268" s="66" t="n">
        <v>7.9</v>
      </c>
      <c r="Q1268" s="66" t="n">
        <v>12.4057213190001</v>
      </c>
      <c r="R1268" s="66" t="n">
        <v>51.3455407860001</v>
      </c>
      <c r="S1268" s="66">
        <f>IF(AND(E1268&gt;=2,E1268&lt;=6,OR(F1268=6,F1268=7,F1268=8),O1268&lt;=500),1,0)</f>
        <v/>
      </c>
      <c r="T1268" s="178">
        <f>IF(G1268=1,Sources!$F$24,IF(G1268=2,Sources!$F$25,IF(G1268=3,Sources!$F$26,0)))</f>
        <v/>
      </c>
      <c r="U1268" s="178">
        <f>T1268</f>
        <v/>
      </c>
      <c r="V1268" s="66" t="inlineStr">
        <is>
          <t>S01 / S04 / S05</t>
        </is>
      </c>
    </row>
    <row r="1269" ht="15" customHeight="1" s="94">
      <c r="A1269" s="66" t="inlineStr">
        <is>
          <t>U09524</t>
        </is>
      </c>
      <c r="B1269" s="66" t="inlineStr">
        <is>
          <t>O1752</t>
        </is>
      </c>
      <c r="C1269" s="66" t="n">
        <v>2022</v>
      </c>
      <c r="D1269" s="66" t="n">
        <v>7</v>
      </c>
      <c r="E1269" s="66" t="n">
        <v>2</v>
      </c>
      <c r="F1269" s="66" t="n">
        <v>19</v>
      </c>
      <c r="G1269" s="66" t="n">
        <v>3</v>
      </c>
      <c r="H1269" s="66" t="n">
        <v>1</v>
      </c>
      <c r="I1269" s="66" t="n">
        <v>0</v>
      </c>
      <c r="J1269" s="66" t="n">
        <v>1</v>
      </c>
      <c r="K1269" s="66" t="n">
        <v>1</v>
      </c>
      <c r="L1269" s="66" t="n">
        <v>0</v>
      </c>
      <c r="M1269" s="66" t="n">
        <v>0</v>
      </c>
      <c r="N1269" s="66" t="n">
        <v>0</v>
      </c>
      <c r="O1269" s="66" t="n">
        <v>256.1</v>
      </c>
      <c r="P1269" s="66" t="n">
        <v>10.2</v>
      </c>
      <c r="Q1269" s="66" t="n">
        <v>12.3737018570001</v>
      </c>
      <c r="R1269" s="66" t="n">
        <v>51.331866706</v>
      </c>
      <c r="S1269" s="66">
        <f>IF(AND(E1269&gt;=2,E1269&lt;=6,OR(F1269=6,F1269=7,F1269=8),O1269&lt;=500),1,0)</f>
        <v/>
      </c>
      <c r="T1269" s="178">
        <f>IF(G1269=1,Sources!$F$24,IF(G1269=2,Sources!$F$25,IF(G1269=3,Sources!$F$26,0)))</f>
        <v/>
      </c>
      <c r="U1269" s="178">
        <f>T1269</f>
        <v/>
      </c>
      <c r="V1269" s="66" t="inlineStr">
        <is>
          <t>S01 / S04 / S05</t>
        </is>
      </c>
    </row>
    <row r="1270" ht="15" customHeight="1" s="94">
      <c r="A1270" s="66" t="inlineStr">
        <is>
          <t>U09527</t>
        </is>
      </c>
      <c r="B1270" s="66" t="inlineStr">
        <is>
          <t>O1759</t>
        </is>
      </c>
      <c r="C1270" s="66" t="n">
        <v>2022</v>
      </c>
      <c r="D1270" s="66" t="n">
        <v>6</v>
      </c>
      <c r="E1270" s="66" t="n">
        <v>5</v>
      </c>
      <c r="F1270" s="66" t="n">
        <v>14</v>
      </c>
      <c r="G1270" s="66" t="n">
        <v>2</v>
      </c>
      <c r="H1270" s="66" t="n">
        <v>4</v>
      </c>
      <c r="I1270" s="66" t="n">
        <v>1</v>
      </c>
      <c r="J1270" s="66" t="n">
        <v>0</v>
      </c>
      <c r="K1270" s="66" t="n">
        <v>0</v>
      </c>
      <c r="L1270" s="66" t="n">
        <v>0</v>
      </c>
      <c r="M1270" s="66" t="n">
        <v>0</v>
      </c>
      <c r="N1270" s="66" t="n">
        <v>1</v>
      </c>
      <c r="O1270" s="66" t="n">
        <v>376.4</v>
      </c>
      <c r="P1270" s="66" t="n">
        <v>24.5</v>
      </c>
      <c r="Q1270" s="66" t="n">
        <v>12.444982668</v>
      </c>
      <c r="R1270" s="66" t="n">
        <v>51.346239993</v>
      </c>
      <c r="S1270" s="66">
        <f>IF(AND(E1270&gt;=2,E1270&lt;=6,OR(F1270=6,F1270=7,F1270=8),O1270&lt;=500),1,0)</f>
        <v/>
      </c>
      <c r="T1270" s="178">
        <f>IF(G1270=1,Sources!$F$24,IF(G1270=2,Sources!$F$25,IF(G1270=3,Sources!$F$26,0)))</f>
        <v/>
      </c>
      <c r="U1270" s="178">
        <f>T1270</f>
        <v/>
      </c>
      <c r="V1270" s="66" t="inlineStr">
        <is>
          <t>S01 / S04 / S05</t>
        </is>
      </c>
    </row>
    <row r="1271" ht="15" customHeight="1" s="94">
      <c r="A1271" s="66" t="inlineStr">
        <is>
          <t>U09539</t>
        </is>
      </c>
      <c r="B1271" s="66" t="inlineStr">
        <is>
          <t>O1542</t>
        </is>
      </c>
      <c r="C1271" s="66" t="n">
        <v>2022</v>
      </c>
      <c r="D1271" s="66" t="n">
        <v>7</v>
      </c>
      <c r="E1271" s="66" t="n">
        <v>5</v>
      </c>
      <c r="F1271" s="66" t="n">
        <v>17</v>
      </c>
      <c r="G1271" s="66" t="n">
        <v>3</v>
      </c>
      <c r="H1271" s="66" t="n">
        <v>2</v>
      </c>
      <c r="I1271" s="66" t="n">
        <v>0</v>
      </c>
      <c r="J1271" s="66" t="n">
        <v>1</v>
      </c>
      <c r="K1271" s="66" t="n">
        <v>0</v>
      </c>
      <c r="L1271" s="66" t="n">
        <v>0</v>
      </c>
      <c r="M1271" s="66" t="n">
        <v>0</v>
      </c>
      <c r="N1271" s="66" t="n">
        <v>1</v>
      </c>
      <c r="O1271" s="66" t="n">
        <v>241.9</v>
      </c>
      <c r="P1271" s="66" t="n">
        <v>17.2</v>
      </c>
      <c r="Q1271" s="66" t="n">
        <v>12.3849660280001</v>
      </c>
      <c r="R1271" s="66" t="n">
        <v>51.3380737030001</v>
      </c>
      <c r="S1271" s="66">
        <f>IF(AND(E1271&gt;=2,E1271&lt;=6,OR(F1271=6,F1271=7,F1271=8),O1271&lt;=500),1,0)</f>
        <v/>
      </c>
      <c r="T1271" s="178">
        <f>IF(G1271=1,Sources!$F$24,IF(G1271=2,Sources!$F$25,IF(G1271=3,Sources!$F$26,0)))</f>
        <v/>
      </c>
      <c r="U1271" s="178">
        <f>T1271</f>
        <v/>
      </c>
      <c r="V1271" s="66" t="inlineStr">
        <is>
          <t>S01 / S04 / S05</t>
        </is>
      </c>
    </row>
    <row r="1272" ht="15" customHeight="1" s="94">
      <c r="A1272" s="66" t="inlineStr">
        <is>
          <t>U09543</t>
        </is>
      </c>
      <c r="B1272" s="66" t="inlineStr">
        <is>
          <t>O1452</t>
        </is>
      </c>
      <c r="C1272" s="66" t="n">
        <v>2022</v>
      </c>
      <c r="D1272" s="66" t="n">
        <v>6</v>
      </c>
      <c r="E1272" s="66" t="n">
        <v>3</v>
      </c>
      <c r="F1272" s="66" t="n">
        <v>8</v>
      </c>
      <c r="G1272" s="66" t="n">
        <v>3</v>
      </c>
      <c r="H1272" s="66" t="n">
        <v>7</v>
      </c>
      <c r="I1272" s="66" t="n">
        <v>0</v>
      </c>
      <c r="J1272" s="66" t="n">
        <v>1</v>
      </c>
      <c r="K1272" s="66" t="n">
        <v>0</v>
      </c>
      <c r="L1272" s="66" t="n">
        <v>0</v>
      </c>
      <c r="M1272" s="66" t="n">
        <v>0</v>
      </c>
      <c r="N1272" s="66" t="n">
        <v>0</v>
      </c>
      <c r="O1272" s="66" t="n">
        <v>359.3</v>
      </c>
      <c r="P1272" s="66" t="n">
        <v>9.199999999999999</v>
      </c>
      <c r="Q1272" s="66" t="n">
        <v>12.3458189570001</v>
      </c>
      <c r="R1272" s="66" t="n">
        <v>51.330101696</v>
      </c>
      <c r="S1272" s="66">
        <f>IF(AND(E1272&gt;=2,E1272&lt;=6,OR(F1272=6,F1272=7,F1272=8),O1272&lt;=500),1,0)</f>
        <v/>
      </c>
      <c r="T1272" s="178">
        <f>IF(G1272=1,Sources!$F$24,IF(G1272=2,Sources!$F$25,IF(G1272=3,Sources!$F$26,0)))</f>
        <v/>
      </c>
      <c r="U1272" s="178">
        <f>T1272</f>
        <v/>
      </c>
      <c r="V1272" s="66" t="inlineStr">
        <is>
          <t>S01 / S04 / S05</t>
        </is>
      </c>
    </row>
    <row r="1273" ht="15" customHeight="1" s="94">
      <c r="A1273" s="66" t="inlineStr">
        <is>
          <t>U09547</t>
        </is>
      </c>
      <c r="B1273" s="66" t="inlineStr">
        <is>
          <t>O0720</t>
        </is>
      </c>
      <c r="C1273" s="66" t="n">
        <v>2022</v>
      </c>
      <c r="D1273" s="66" t="n">
        <v>7</v>
      </c>
      <c r="E1273" s="66" t="n">
        <v>5</v>
      </c>
      <c r="F1273" s="66" t="n">
        <v>7</v>
      </c>
      <c r="G1273" s="66" t="n">
        <v>3</v>
      </c>
      <c r="H1273" s="66" t="n">
        <v>2</v>
      </c>
      <c r="I1273" s="66" t="n">
        <v>0</v>
      </c>
      <c r="J1273" s="66" t="n">
        <v>1</v>
      </c>
      <c r="K1273" s="66" t="n">
        <v>1</v>
      </c>
      <c r="L1273" s="66" t="n">
        <v>0</v>
      </c>
      <c r="M1273" s="66" t="n">
        <v>0</v>
      </c>
      <c r="N1273" s="66" t="n">
        <v>0</v>
      </c>
      <c r="O1273" s="66" t="n">
        <v>181.1</v>
      </c>
      <c r="P1273" s="66" t="n">
        <v>0</v>
      </c>
      <c r="Q1273" s="66" t="n">
        <v>13.7886171440001</v>
      </c>
      <c r="R1273" s="66" t="n">
        <v>51.043250438</v>
      </c>
      <c r="S1273" s="66">
        <f>IF(AND(E1273&gt;=2,E1273&lt;=6,OR(F1273=6,F1273=7,F1273=8),O1273&lt;=500),1,0)</f>
        <v/>
      </c>
      <c r="T1273" s="178">
        <f>IF(G1273=1,Sources!$F$24,IF(G1273=2,Sources!$F$25,IF(G1273=3,Sources!$F$26,0)))</f>
        <v/>
      </c>
      <c r="U1273" s="178">
        <f>T1273</f>
        <v/>
      </c>
      <c r="V1273" s="66" t="inlineStr">
        <is>
          <t>S01 / S04 / S05</t>
        </is>
      </c>
    </row>
    <row r="1274" ht="15" customHeight="1" s="94">
      <c r="A1274" s="66" t="inlineStr">
        <is>
          <t>U09559</t>
        </is>
      </c>
      <c r="B1274" s="66" t="inlineStr">
        <is>
          <t>O0871</t>
        </is>
      </c>
      <c r="C1274" s="66" t="n">
        <v>2022</v>
      </c>
      <c r="D1274" s="66" t="n">
        <v>6</v>
      </c>
      <c r="E1274" s="66" t="n">
        <v>5</v>
      </c>
      <c r="F1274" s="66" t="n">
        <v>7</v>
      </c>
      <c r="G1274" s="66" t="n">
        <v>3</v>
      </c>
      <c r="H1274" s="66" t="n">
        <v>2</v>
      </c>
      <c r="I1274" s="66" t="n">
        <v>0</v>
      </c>
      <c r="J1274" s="66" t="n">
        <v>1</v>
      </c>
      <c r="K1274" s="66" t="n">
        <v>1</v>
      </c>
      <c r="L1274" s="66" t="n">
        <v>0</v>
      </c>
      <c r="M1274" s="66" t="n">
        <v>0</v>
      </c>
      <c r="N1274" s="66" t="n">
        <v>0</v>
      </c>
      <c r="O1274" s="66" t="n">
        <v>155.2</v>
      </c>
      <c r="P1274" s="66" t="n">
        <v>0.6</v>
      </c>
      <c r="Q1274" s="66" t="n">
        <v>13.802985339</v>
      </c>
      <c r="R1274" s="66" t="n">
        <v>51.040415147</v>
      </c>
      <c r="S1274" s="66">
        <f>IF(AND(E1274&gt;=2,E1274&lt;=6,OR(F1274=6,F1274=7,F1274=8),O1274&lt;=500),1,0)</f>
        <v/>
      </c>
      <c r="T1274" s="178">
        <f>IF(G1274=1,Sources!$F$24,IF(G1274=2,Sources!$F$25,IF(G1274=3,Sources!$F$26,0)))</f>
        <v/>
      </c>
      <c r="U1274" s="178">
        <f>T1274</f>
        <v/>
      </c>
      <c r="V1274" s="66" t="inlineStr">
        <is>
          <t>S01 / S04 / S05</t>
        </is>
      </c>
    </row>
    <row r="1275" ht="15" customHeight="1" s="94">
      <c r="A1275" s="66" t="inlineStr">
        <is>
          <t>U09567</t>
        </is>
      </c>
      <c r="B1275" s="66" t="inlineStr">
        <is>
          <t>O0293</t>
        </is>
      </c>
      <c r="C1275" s="66" t="n">
        <v>2022</v>
      </c>
      <c r="D1275" s="66" t="n">
        <v>6</v>
      </c>
      <c r="E1275" s="66" t="n">
        <v>4</v>
      </c>
      <c r="F1275" s="66" t="n">
        <v>15</v>
      </c>
      <c r="G1275" s="66" t="n">
        <v>3</v>
      </c>
      <c r="H1275" s="66" t="n">
        <v>3</v>
      </c>
      <c r="I1275" s="66" t="n">
        <v>0</v>
      </c>
      <c r="J1275" s="66" t="n">
        <v>1</v>
      </c>
      <c r="K1275" s="66" t="n">
        <v>0</v>
      </c>
      <c r="L1275" s="66" t="n">
        <v>0</v>
      </c>
      <c r="M1275" s="66" t="n">
        <v>0</v>
      </c>
      <c r="N1275" s="66" t="n">
        <v>1</v>
      </c>
      <c r="O1275" s="66" t="n">
        <v>347.3</v>
      </c>
      <c r="P1275" s="66" t="n">
        <v>17.8</v>
      </c>
      <c r="Q1275" s="66" t="n">
        <v>12.344537702</v>
      </c>
      <c r="R1275" s="66" t="n">
        <v>51.5246307730001</v>
      </c>
      <c r="S1275" s="66">
        <f>IF(AND(E1275&gt;=2,E1275&lt;=6,OR(F1275=6,F1275=7,F1275=8),O1275&lt;=500),1,0)</f>
        <v/>
      </c>
      <c r="T1275" s="178">
        <f>IF(G1275=1,Sources!$F$24,IF(G1275=2,Sources!$F$25,IF(G1275=3,Sources!$F$26,0)))</f>
        <v/>
      </c>
      <c r="U1275" s="178">
        <f>T1275</f>
        <v/>
      </c>
      <c r="V1275" s="66" t="inlineStr">
        <is>
          <t>S01 / S04 / S05</t>
        </is>
      </c>
    </row>
    <row r="1276" ht="15" customHeight="1" s="94">
      <c r="A1276" s="66" t="inlineStr">
        <is>
          <t>U09568</t>
        </is>
      </c>
      <c r="B1276" s="66" t="inlineStr">
        <is>
          <t>O1470</t>
        </is>
      </c>
      <c r="C1276" s="66" t="n">
        <v>2022</v>
      </c>
      <c r="D1276" s="66" t="n">
        <v>6</v>
      </c>
      <c r="E1276" s="66" t="n">
        <v>3</v>
      </c>
      <c r="F1276" s="66" t="n">
        <v>17</v>
      </c>
      <c r="G1276" s="66" t="n">
        <v>3</v>
      </c>
      <c r="H1276" s="66" t="n">
        <v>3</v>
      </c>
      <c r="I1276" s="66" t="n">
        <v>0</v>
      </c>
      <c r="J1276" s="66" t="n">
        <v>1</v>
      </c>
      <c r="K1276" s="66" t="n">
        <v>1</v>
      </c>
      <c r="L1276" s="66" t="n">
        <v>0</v>
      </c>
      <c r="M1276" s="66" t="n">
        <v>0</v>
      </c>
      <c r="N1276" s="66" t="n">
        <v>0</v>
      </c>
      <c r="O1276" s="66" t="n">
        <v>143.3</v>
      </c>
      <c r="P1276" s="66" t="n">
        <v>8.9</v>
      </c>
      <c r="Q1276" s="66" t="n">
        <v>12.394144507</v>
      </c>
      <c r="R1276" s="66" t="n">
        <v>51.346166838</v>
      </c>
      <c r="S1276" s="66">
        <f>IF(AND(E1276&gt;=2,E1276&lt;=6,OR(F1276=6,F1276=7,F1276=8),O1276&lt;=500),1,0)</f>
        <v/>
      </c>
      <c r="T1276" s="178">
        <f>IF(G1276=1,Sources!$F$24,IF(G1276=2,Sources!$F$25,IF(G1276=3,Sources!$F$26,0)))</f>
        <v/>
      </c>
      <c r="U1276" s="178">
        <f>T1276</f>
        <v/>
      </c>
      <c r="V1276" s="66" t="inlineStr">
        <is>
          <t>S01 / S04 / S05</t>
        </is>
      </c>
    </row>
    <row r="1277" ht="15" customHeight="1" s="94">
      <c r="A1277" s="66" t="inlineStr">
        <is>
          <t>U09575</t>
        </is>
      </c>
      <c r="B1277" s="66" t="inlineStr">
        <is>
          <t>O0593</t>
        </is>
      </c>
      <c r="C1277" s="66" t="n">
        <v>2022</v>
      </c>
      <c r="D1277" s="66" t="n">
        <v>7</v>
      </c>
      <c r="E1277" s="66" t="n">
        <v>1</v>
      </c>
      <c r="F1277" s="66" t="n">
        <v>20</v>
      </c>
      <c r="G1277" s="66" t="n">
        <v>3</v>
      </c>
      <c r="H1277" s="66" t="n">
        <v>3</v>
      </c>
      <c r="I1277" s="66" t="n">
        <v>0</v>
      </c>
      <c r="J1277" s="66" t="n">
        <v>0</v>
      </c>
      <c r="K1277" s="66" t="n">
        <v>1</v>
      </c>
      <c r="L1277" s="66" t="n">
        <v>0</v>
      </c>
      <c r="M1277" s="66" t="n">
        <v>0</v>
      </c>
      <c r="N1277" s="66" t="n">
        <v>0</v>
      </c>
      <c r="O1277" s="66" t="n">
        <v>470.4</v>
      </c>
      <c r="P1277" s="66" t="n">
        <v>2.4</v>
      </c>
      <c r="Q1277" s="66" t="n">
        <v>13.7579854520001</v>
      </c>
      <c r="R1277" s="66" t="n">
        <v>51.0328897590001</v>
      </c>
      <c r="S1277" s="66">
        <f>IF(AND(E1277&gt;=2,E1277&lt;=6,OR(F1277=6,F1277=7,F1277=8),O1277&lt;=500),1,0)</f>
        <v/>
      </c>
      <c r="T1277" s="178">
        <f>IF(G1277=1,Sources!$F$24,IF(G1277=2,Sources!$F$25,IF(G1277=3,Sources!$F$26,0)))</f>
        <v/>
      </c>
      <c r="U1277" s="178">
        <f>T1277</f>
        <v/>
      </c>
      <c r="V1277" s="66" t="inlineStr">
        <is>
          <t>S01 / S04 / S05</t>
        </is>
      </c>
    </row>
    <row r="1278" ht="15" customHeight="1" s="94">
      <c r="A1278" s="66" t="inlineStr">
        <is>
          <t>U09589</t>
        </is>
      </c>
      <c r="B1278" s="66" t="inlineStr">
        <is>
          <t>O0740</t>
        </is>
      </c>
      <c r="C1278" s="66" t="n">
        <v>2022</v>
      </c>
      <c r="D1278" s="66" t="n">
        <v>7</v>
      </c>
      <c r="E1278" s="66" t="n">
        <v>3</v>
      </c>
      <c r="F1278" s="66" t="n">
        <v>6</v>
      </c>
      <c r="G1278" s="66" t="n">
        <v>3</v>
      </c>
      <c r="H1278" s="66" t="n">
        <v>2</v>
      </c>
      <c r="I1278" s="66" t="n">
        <v>0</v>
      </c>
      <c r="J1278" s="66" t="n">
        <v>1</v>
      </c>
      <c r="K1278" s="66" t="n">
        <v>1</v>
      </c>
      <c r="L1278" s="66" t="n">
        <v>0</v>
      </c>
      <c r="M1278" s="66" t="n">
        <v>0</v>
      </c>
      <c r="N1278" s="66" t="n">
        <v>0</v>
      </c>
      <c r="O1278" s="66" t="n">
        <v>362.1</v>
      </c>
      <c r="P1278" s="66" t="n">
        <v>9.800000000000001</v>
      </c>
      <c r="Q1278" s="66" t="n">
        <v>13.777299316</v>
      </c>
      <c r="R1278" s="66" t="n">
        <v>51.058726307</v>
      </c>
      <c r="S1278" s="66">
        <f>IF(AND(E1278&gt;=2,E1278&lt;=6,OR(F1278=6,F1278=7,F1278=8),O1278&lt;=500),1,0)</f>
        <v/>
      </c>
      <c r="T1278" s="178">
        <f>IF(G1278=1,Sources!$F$24,IF(G1278=2,Sources!$F$25,IF(G1278=3,Sources!$F$26,0)))</f>
        <v/>
      </c>
      <c r="U1278" s="178">
        <f>T1278</f>
        <v/>
      </c>
      <c r="V1278" s="66" t="inlineStr">
        <is>
          <t>S01 / S04 / S05</t>
        </is>
      </c>
    </row>
    <row r="1279" ht="15" customHeight="1" s="94">
      <c r="A1279" s="66" t="inlineStr">
        <is>
          <t>U09596</t>
        </is>
      </c>
      <c r="B1279" s="66" t="inlineStr">
        <is>
          <t>O0824</t>
        </is>
      </c>
      <c r="C1279" s="66" t="n">
        <v>2022</v>
      </c>
      <c r="D1279" s="66" t="n">
        <v>7</v>
      </c>
      <c r="E1279" s="66" t="n">
        <v>5</v>
      </c>
      <c r="F1279" s="66" t="n">
        <v>11</v>
      </c>
      <c r="G1279" s="66" t="n">
        <v>3</v>
      </c>
      <c r="H1279" s="66" t="n">
        <v>1</v>
      </c>
      <c r="I1279" s="66" t="n">
        <v>0</v>
      </c>
      <c r="J1279" s="66" t="n">
        <v>1</v>
      </c>
      <c r="K1279" s="66" t="n">
        <v>1</v>
      </c>
      <c r="L1279" s="66" t="n">
        <v>0</v>
      </c>
      <c r="M1279" s="66" t="n">
        <v>0</v>
      </c>
      <c r="N1279" s="66" t="n">
        <v>0</v>
      </c>
      <c r="O1279" s="66" t="n">
        <v>275.6</v>
      </c>
      <c r="P1279" s="66" t="n">
        <v>24.4</v>
      </c>
      <c r="Q1279" s="66" t="n">
        <v>13.8088882270001</v>
      </c>
      <c r="R1279" s="66" t="n">
        <v>51.0474859760001</v>
      </c>
      <c r="S1279" s="66">
        <f>IF(AND(E1279&gt;=2,E1279&lt;=6,OR(F1279=6,F1279=7,F1279=8),O1279&lt;=500),1,0)</f>
        <v/>
      </c>
      <c r="T1279" s="178">
        <f>IF(G1279=1,Sources!$F$24,IF(G1279=2,Sources!$F$25,IF(G1279=3,Sources!$F$26,0)))</f>
        <v/>
      </c>
      <c r="U1279" s="178">
        <f>T1279</f>
        <v/>
      </c>
      <c r="V1279" s="66" t="inlineStr">
        <is>
          <t>S01 / S04 / S05</t>
        </is>
      </c>
    </row>
    <row r="1280" ht="15" customHeight="1" s="94">
      <c r="A1280" s="66" t="inlineStr">
        <is>
          <t>U09607</t>
        </is>
      </c>
      <c r="B1280" s="66" t="inlineStr">
        <is>
          <t>O1387</t>
        </is>
      </c>
      <c r="C1280" s="66" t="n">
        <v>2022</v>
      </c>
      <c r="D1280" s="66" t="n">
        <v>7</v>
      </c>
      <c r="E1280" s="66" t="n">
        <v>4</v>
      </c>
      <c r="F1280" s="66" t="n">
        <v>13</v>
      </c>
      <c r="G1280" s="66" t="n">
        <v>3</v>
      </c>
      <c r="H1280" s="66" t="n">
        <v>2</v>
      </c>
      <c r="I1280" s="66" t="n">
        <v>0</v>
      </c>
      <c r="J1280" s="66" t="n">
        <v>1</v>
      </c>
      <c r="K1280" s="66" t="n">
        <v>1</v>
      </c>
      <c r="L1280" s="66" t="n">
        <v>0</v>
      </c>
      <c r="M1280" s="66" t="n">
        <v>0</v>
      </c>
      <c r="N1280" s="66" t="n">
        <v>0</v>
      </c>
      <c r="O1280" s="66" t="n">
        <v>294.9</v>
      </c>
      <c r="P1280" s="66" t="n">
        <v>0.1</v>
      </c>
      <c r="Q1280" s="66" t="n">
        <v>12.3766283800001</v>
      </c>
      <c r="R1280" s="66" t="n">
        <v>51.3558533360001</v>
      </c>
      <c r="S1280" s="66">
        <f>IF(AND(E1280&gt;=2,E1280&lt;=6,OR(F1280=6,F1280=7,F1280=8),O1280&lt;=500),1,0)</f>
        <v/>
      </c>
      <c r="T1280" s="178">
        <f>IF(G1280=1,Sources!$F$24,IF(G1280=2,Sources!$F$25,IF(G1280=3,Sources!$F$26,0)))</f>
        <v/>
      </c>
      <c r="U1280" s="178">
        <f>T1280</f>
        <v/>
      </c>
      <c r="V1280" s="66" t="inlineStr">
        <is>
          <t>S01 / S04 / S05</t>
        </is>
      </c>
    </row>
    <row r="1281" ht="15" customHeight="1" s="94">
      <c r="A1281" s="66" t="inlineStr">
        <is>
          <t>U09612</t>
        </is>
      </c>
      <c r="B1281" s="66" t="inlineStr">
        <is>
          <t>O1000</t>
        </is>
      </c>
      <c r="C1281" s="66" t="n">
        <v>2022</v>
      </c>
      <c r="D1281" s="66" t="n">
        <v>8</v>
      </c>
      <c r="E1281" s="66" t="n">
        <v>1</v>
      </c>
      <c r="F1281" s="66" t="n">
        <v>21</v>
      </c>
      <c r="G1281" s="66" t="n">
        <v>3</v>
      </c>
      <c r="H1281" s="66" t="n">
        <v>3</v>
      </c>
      <c r="I1281" s="66" t="n">
        <v>0</v>
      </c>
      <c r="J1281" s="66" t="n">
        <v>1</v>
      </c>
      <c r="K1281" s="66" t="n">
        <v>1</v>
      </c>
      <c r="L1281" s="66" t="n">
        <v>0</v>
      </c>
      <c r="M1281" s="66" t="n">
        <v>0</v>
      </c>
      <c r="N1281" s="66" t="n">
        <v>0</v>
      </c>
      <c r="O1281" s="66" t="n">
        <v>433.7</v>
      </c>
      <c r="P1281" s="66" t="n">
        <v>0</v>
      </c>
      <c r="Q1281" s="66" t="n">
        <v>13.740799113</v>
      </c>
      <c r="R1281" s="66" t="n">
        <v>51.047232568</v>
      </c>
      <c r="S1281" s="66">
        <f>IF(AND(E1281&gt;=2,E1281&lt;=6,OR(F1281=6,F1281=7,F1281=8),O1281&lt;=500),1,0)</f>
        <v/>
      </c>
      <c r="T1281" s="178">
        <f>IF(G1281=1,Sources!$F$24,IF(G1281=2,Sources!$F$25,IF(G1281=3,Sources!$F$26,0)))</f>
        <v/>
      </c>
      <c r="U1281" s="178">
        <f>T1281</f>
        <v/>
      </c>
      <c r="V1281" s="66" t="inlineStr">
        <is>
          <t>S01 / S04 / S05</t>
        </is>
      </c>
    </row>
    <row r="1282" ht="15" customHeight="1" s="94">
      <c r="A1282" s="66" t="inlineStr">
        <is>
          <t>U09621</t>
        </is>
      </c>
      <c r="B1282" s="66" t="inlineStr">
        <is>
          <t>O0674</t>
        </is>
      </c>
      <c r="C1282" s="66" t="n">
        <v>2022</v>
      </c>
      <c r="D1282" s="66" t="n">
        <v>6</v>
      </c>
      <c r="E1282" s="66" t="n">
        <v>3</v>
      </c>
      <c r="F1282" s="66" t="n">
        <v>18</v>
      </c>
      <c r="G1282" s="66" t="n">
        <v>3</v>
      </c>
      <c r="H1282" s="66" t="n">
        <v>3</v>
      </c>
      <c r="I1282" s="66" t="n">
        <v>0</v>
      </c>
      <c r="J1282" s="66" t="n">
        <v>1</v>
      </c>
      <c r="K1282" s="66" t="n">
        <v>1</v>
      </c>
      <c r="L1282" s="66" t="n">
        <v>0</v>
      </c>
      <c r="M1282" s="66" t="n">
        <v>0</v>
      </c>
      <c r="N1282" s="66" t="n">
        <v>0</v>
      </c>
      <c r="O1282" s="66" t="n">
        <v>489.2</v>
      </c>
      <c r="P1282" s="66" t="n">
        <v>8.300000000000001</v>
      </c>
      <c r="Q1282" s="66" t="n">
        <v>13.777197169</v>
      </c>
      <c r="R1282" s="66" t="n">
        <v>51.0600842170001</v>
      </c>
      <c r="S1282" s="66">
        <f>IF(AND(E1282&gt;=2,E1282&lt;=6,OR(F1282=6,F1282=7,F1282=8),O1282&lt;=500),1,0)</f>
        <v/>
      </c>
      <c r="T1282" s="178">
        <f>IF(G1282=1,Sources!$F$24,IF(G1282=2,Sources!$F$25,IF(G1282=3,Sources!$F$26,0)))</f>
        <v/>
      </c>
      <c r="U1282" s="178">
        <f>T1282</f>
        <v/>
      </c>
      <c r="V1282" s="66" t="inlineStr">
        <is>
          <t>S01 / S04 / S05</t>
        </is>
      </c>
    </row>
    <row r="1283" ht="15" customHeight="1" s="94">
      <c r="A1283" s="66" t="inlineStr">
        <is>
          <t>U09624</t>
        </is>
      </c>
      <c r="B1283" s="66" t="inlineStr">
        <is>
          <t>O1553</t>
        </is>
      </c>
      <c r="C1283" s="66" t="n">
        <v>2022</v>
      </c>
      <c r="D1283" s="66" t="n">
        <v>7</v>
      </c>
      <c r="E1283" s="66" t="n">
        <v>2</v>
      </c>
      <c r="F1283" s="66" t="n">
        <v>5</v>
      </c>
      <c r="G1283" s="66" t="n">
        <v>3</v>
      </c>
      <c r="H1283" s="66" t="n">
        <v>2</v>
      </c>
      <c r="I1283" s="66" t="n">
        <v>0</v>
      </c>
      <c r="J1283" s="66" t="n">
        <v>1</v>
      </c>
      <c r="K1283" s="66" t="n">
        <v>1</v>
      </c>
      <c r="L1283" s="66" t="n">
        <v>0</v>
      </c>
      <c r="M1283" s="66" t="n">
        <v>0</v>
      </c>
      <c r="N1283" s="66" t="n">
        <v>0</v>
      </c>
      <c r="O1283" s="66" t="n">
        <v>234.1</v>
      </c>
      <c r="P1283" s="66" t="n">
        <v>6</v>
      </c>
      <c r="Q1283" s="66" t="n">
        <v>12.4057803650001</v>
      </c>
      <c r="R1283" s="66" t="n">
        <v>51.3317485220001</v>
      </c>
      <c r="S1283" s="66">
        <f>IF(AND(E1283&gt;=2,E1283&lt;=6,OR(F1283=6,F1283=7,F1283=8),O1283&lt;=500),1,0)</f>
        <v/>
      </c>
      <c r="T1283" s="178">
        <f>IF(G1283=1,Sources!$F$24,IF(G1283=2,Sources!$F$25,IF(G1283=3,Sources!$F$26,0)))</f>
        <v/>
      </c>
      <c r="U1283" s="178">
        <f>T1283</f>
        <v/>
      </c>
      <c r="V1283" s="66" t="inlineStr">
        <is>
          <t>S01 / S04 / S05</t>
        </is>
      </c>
    </row>
    <row r="1284" ht="15" customHeight="1" s="94">
      <c r="A1284" s="66" t="inlineStr">
        <is>
          <t>U09633</t>
        </is>
      </c>
      <c r="B1284" s="66" t="inlineStr">
        <is>
          <t>O1437</t>
        </is>
      </c>
      <c r="C1284" s="66" t="n">
        <v>2022</v>
      </c>
      <c r="D1284" s="66" t="n">
        <v>8</v>
      </c>
      <c r="E1284" s="66" t="n">
        <v>6</v>
      </c>
      <c r="F1284" s="66" t="n">
        <v>14</v>
      </c>
      <c r="G1284" s="66" t="n">
        <v>3</v>
      </c>
      <c r="H1284" s="66" t="n">
        <v>6</v>
      </c>
      <c r="I1284" s="66" t="n">
        <v>0</v>
      </c>
      <c r="J1284" s="66" t="n">
        <v>0</v>
      </c>
      <c r="K1284" s="66" t="n">
        <v>1</v>
      </c>
      <c r="L1284" s="66" t="n">
        <v>0</v>
      </c>
      <c r="M1284" s="66" t="n">
        <v>0</v>
      </c>
      <c r="N1284" s="66" t="n">
        <v>1</v>
      </c>
      <c r="O1284" s="66" t="n">
        <v>310.6</v>
      </c>
      <c r="P1284" s="66" t="n">
        <v>9.9</v>
      </c>
      <c r="Q1284" s="66" t="n">
        <v>12.371221712</v>
      </c>
      <c r="R1284" s="66" t="n">
        <v>51.347417121</v>
      </c>
      <c r="S1284" s="66">
        <f>IF(AND(E1284&gt;=2,E1284&lt;=6,OR(F1284=6,F1284=7,F1284=8),O1284&lt;=500),1,0)</f>
        <v/>
      </c>
      <c r="T1284" s="178">
        <f>IF(G1284=1,Sources!$F$24,IF(G1284=2,Sources!$F$25,IF(G1284=3,Sources!$F$26,0)))</f>
        <v/>
      </c>
      <c r="U1284" s="178">
        <f>T1284</f>
        <v/>
      </c>
      <c r="V1284" s="66" t="inlineStr">
        <is>
          <t>S01 / S04 / S05</t>
        </is>
      </c>
    </row>
    <row r="1285" ht="15" customHeight="1" s="94">
      <c r="A1285" s="66" t="inlineStr">
        <is>
          <t>U09635</t>
        </is>
      </c>
      <c r="B1285" s="66" t="inlineStr">
        <is>
          <t>O0968</t>
        </is>
      </c>
      <c r="C1285" s="66" t="n">
        <v>2022</v>
      </c>
      <c r="D1285" s="66" t="n">
        <v>6</v>
      </c>
      <c r="E1285" s="66" t="n">
        <v>4</v>
      </c>
      <c r="F1285" s="66" t="n">
        <v>16</v>
      </c>
      <c r="G1285" s="66" t="n">
        <v>3</v>
      </c>
      <c r="H1285" s="66" t="n">
        <v>6</v>
      </c>
      <c r="I1285" s="66" t="n">
        <v>0</v>
      </c>
      <c r="J1285" s="66" t="n">
        <v>1</v>
      </c>
      <c r="K1285" s="66" t="n">
        <v>0</v>
      </c>
      <c r="L1285" s="66" t="n">
        <v>0</v>
      </c>
      <c r="M1285" s="66" t="n">
        <v>0</v>
      </c>
      <c r="N1285" s="66" t="n">
        <v>0</v>
      </c>
      <c r="O1285" s="66" t="n">
        <v>154</v>
      </c>
      <c r="P1285" s="66" t="n">
        <v>5.2</v>
      </c>
      <c r="Q1285" s="66" t="n">
        <v>13.757757521</v>
      </c>
      <c r="R1285" s="66" t="n">
        <v>51.0514628270001</v>
      </c>
      <c r="S1285" s="66">
        <f>IF(AND(E1285&gt;=2,E1285&lt;=6,OR(F1285=6,F1285=7,F1285=8),O1285&lt;=500),1,0)</f>
        <v/>
      </c>
      <c r="T1285" s="178">
        <f>IF(G1285=1,Sources!$F$24,IF(G1285=2,Sources!$F$25,IF(G1285=3,Sources!$F$26,0)))</f>
        <v/>
      </c>
      <c r="U1285" s="178">
        <f>T1285</f>
        <v/>
      </c>
      <c r="V1285" s="66" t="inlineStr">
        <is>
          <t>S01 / S04 / S05</t>
        </is>
      </c>
    </row>
    <row r="1286" ht="15" customHeight="1" s="94">
      <c r="A1286" s="66" t="inlineStr">
        <is>
          <t>U09648</t>
        </is>
      </c>
      <c r="B1286" s="66" t="inlineStr">
        <is>
          <t>O1734</t>
        </is>
      </c>
      <c r="C1286" s="66" t="n">
        <v>2022</v>
      </c>
      <c r="D1286" s="66" t="n">
        <v>7</v>
      </c>
      <c r="E1286" s="66" t="n">
        <v>5</v>
      </c>
      <c r="F1286" s="66" t="n">
        <v>15</v>
      </c>
      <c r="G1286" s="66" t="n">
        <v>3</v>
      </c>
      <c r="H1286" s="66" t="n">
        <v>3</v>
      </c>
      <c r="I1286" s="66" t="n">
        <v>0</v>
      </c>
      <c r="J1286" s="66" t="n">
        <v>1</v>
      </c>
      <c r="K1286" s="66" t="n">
        <v>1</v>
      </c>
      <c r="L1286" s="66" t="n">
        <v>0</v>
      </c>
      <c r="M1286" s="66" t="n">
        <v>0</v>
      </c>
      <c r="N1286" s="66" t="n">
        <v>0</v>
      </c>
      <c r="O1286" s="66" t="n">
        <v>244.2</v>
      </c>
      <c r="P1286" s="66" t="n">
        <v>13.4</v>
      </c>
      <c r="Q1286" s="66" t="n">
        <v>12.381604807</v>
      </c>
      <c r="R1286" s="66" t="n">
        <v>51.3317582870001</v>
      </c>
      <c r="S1286" s="66">
        <f>IF(AND(E1286&gt;=2,E1286&lt;=6,OR(F1286=6,F1286=7,F1286=8),O1286&lt;=500),1,0)</f>
        <v/>
      </c>
      <c r="T1286" s="178">
        <f>IF(G1286=1,Sources!$F$24,IF(G1286=2,Sources!$F$25,IF(G1286=3,Sources!$F$26,0)))</f>
        <v/>
      </c>
      <c r="U1286" s="178">
        <f>T1286</f>
        <v/>
      </c>
      <c r="V1286" s="66" t="inlineStr">
        <is>
          <t>S01 / S04 / S05</t>
        </is>
      </c>
    </row>
    <row r="1287" ht="15" customHeight="1" s="94">
      <c r="A1287" s="66" t="inlineStr">
        <is>
          <t>U09651</t>
        </is>
      </c>
      <c r="B1287" s="66" t="inlineStr">
        <is>
          <t>O1526</t>
        </is>
      </c>
      <c r="C1287" s="66" t="n">
        <v>2022</v>
      </c>
      <c r="D1287" s="66" t="n">
        <v>7</v>
      </c>
      <c r="E1287" s="66" t="n">
        <v>3</v>
      </c>
      <c r="F1287" s="66" t="n">
        <v>20</v>
      </c>
      <c r="G1287" s="66" t="n">
        <v>3</v>
      </c>
      <c r="H1287" s="66" t="n">
        <v>3</v>
      </c>
      <c r="I1287" s="66" t="n">
        <v>0</v>
      </c>
      <c r="J1287" s="66" t="n">
        <v>1</v>
      </c>
      <c r="K1287" s="66" t="n">
        <v>1</v>
      </c>
      <c r="L1287" s="66" t="n">
        <v>0</v>
      </c>
      <c r="M1287" s="66" t="n">
        <v>0</v>
      </c>
      <c r="N1287" s="66" t="n">
        <v>0</v>
      </c>
      <c r="O1287" s="66" t="n">
        <v>207</v>
      </c>
      <c r="P1287" s="66" t="n">
        <v>3.4</v>
      </c>
      <c r="Q1287" s="66" t="n">
        <v>12.393168679</v>
      </c>
      <c r="R1287" s="66" t="n">
        <v>51.3369245310001</v>
      </c>
      <c r="S1287" s="66">
        <f>IF(AND(E1287&gt;=2,E1287&lt;=6,OR(F1287=6,F1287=7,F1287=8),O1287&lt;=500),1,0)</f>
        <v/>
      </c>
      <c r="T1287" s="178">
        <f>IF(G1287=1,Sources!$F$24,IF(G1287=2,Sources!$F$25,IF(G1287=3,Sources!$F$26,0)))</f>
        <v/>
      </c>
      <c r="U1287" s="178">
        <f>T1287</f>
        <v/>
      </c>
      <c r="V1287" s="66" t="inlineStr">
        <is>
          <t>S01 / S04 / S05</t>
        </is>
      </c>
    </row>
    <row r="1288" ht="15" customHeight="1" s="94">
      <c r="A1288" s="66" t="inlineStr">
        <is>
          <t>U09673</t>
        </is>
      </c>
      <c r="B1288" s="66" t="inlineStr">
        <is>
          <t>O1595</t>
        </is>
      </c>
      <c r="C1288" s="66" t="n">
        <v>2022</v>
      </c>
      <c r="D1288" s="66" t="n">
        <v>7</v>
      </c>
      <c r="E1288" s="66" t="n">
        <v>3</v>
      </c>
      <c r="F1288" s="66" t="n">
        <v>6</v>
      </c>
      <c r="G1288" s="66" t="n">
        <v>3</v>
      </c>
      <c r="H1288" s="66" t="n">
        <v>3</v>
      </c>
      <c r="I1288" s="66" t="n">
        <v>0</v>
      </c>
      <c r="J1288" s="66" t="n">
        <v>0</v>
      </c>
      <c r="K1288" s="66" t="n">
        <v>1</v>
      </c>
      <c r="L1288" s="66" t="n">
        <v>0</v>
      </c>
      <c r="M1288" s="66" t="n">
        <v>0</v>
      </c>
      <c r="N1288" s="66" t="n">
        <v>0</v>
      </c>
      <c r="O1288" s="66" t="n">
        <v>164</v>
      </c>
      <c r="P1288" s="66" t="n">
        <v>7.6</v>
      </c>
      <c r="Q1288" s="66" t="n">
        <v>12.376526385</v>
      </c>
      <c r="R1288" s="66" t="n">
        <v>51.3532586740001</v>
      </c>
      <c r="S1288" s="66">
        <f>IF(AND(E1288&gt;=2,E1288&lt;=6,OR(F1288=6,F1288=7,F1288=8),O1288&lt;=500),1,0)</f>
        <v/>
      </c>
      <c r="T1288" s="178">
        <f>IF(G1288=1,Sources!$F$24,IF(G1288=2,Sources!$F$25,IF(G1288=3,Sources!$F$26,0)))</f>
        <v/>
      </c>
      <c r="U1288" s="178">
        <f>T1288</f>
        <v/>
      </c>
      <c r="V1288" s="66" t="inlineStr">
        <is>
          <t>S01 / S04 / S05</t>
        </is>
      </c>
    </row>
    <row r="1289" ht="15" customHeight="1" s="94">
      <c r="A1289" s="66" t="inlineStr">
        <is>
          <t>U09679</t>
        </is>
      </c>
      <c r="B1289" s="66" t="inlineStr">
        <is>
          <t>O0190</t>
        </is>
      </c>
      <c r="C1289" s="66" t="n">
        <v>2022</v>
      </c>
      <c r="D1289" s="66" t="n">
        <v>8</v>
      </c>
      <c r="E1289" s="66" t="n">
        <v>2</v>
      </c>
      <c r="F1289" s="66" t="n">
        <v>21</v>
      </c>
      <c r="G1289" s="66" t="n">
        <v>3</v>
      </c>
      <c r="H1289" s="66" t="n">
        <v>6</v>
      </c>
      <c r="I1289" s="66" t="n">
        <v>0</v>
      </c>
      <c r="J1289" s="66" t="n">
        <v>0</v>
      </c>
      <c r="K1289" s="66" t="n">
        <v>1</v>
      </c>
      <c r="L1289" s="66" t="n">
        <v>0</v>
      </c>
      <c r="M1289" s="66" t="n">
        <v>0</v>
      </c>
      <c r="N1289" s="66" t="n">
        <v>0</v>
      </c>
      <c r="O1289" s="66" t="n">
        <v>246.3</v>
      </c>
      <c r="P1289" s="66" t="n">
        <v>4.9</v>
      </c>
      <c r="Q1289" s="66" t="n">
        <v>12.9392364240001</v>
      </c>
      <c r="R1289" s="66" t="n">
        <v>50.84349339</v>
      </c>
      <c r="S1289" s="66">
        <f>IF(AND(E1289&gt;=2,E1289&lt;=6,OR(F1289=6,F1289=7,F1289=8),O1289&lt;=500),1,0)</f>
        <v/>
      </c>
      <c r="T1289" s="178">
        <f>IF(G1289=1,Sources!$F$24,IF(G1289=2,Sources!$F$25,IF(G1289=3,Sources!$F$26,0)))</f>
        <v/>
      </c>
      <c r="U1289" s="178">
        <f>T1289</f>
        <v/>
      </c>
      <c r="V1289" s="66" t="inlineStr">
        <is>
          <t>S01 / S04 / S05</t>
        </is>
      </c>
    </row>
    <row r="1290" ht="15" customHeight="1" s="94">
      <c r="A1290" s="66" t="inlineStr">
        <is>
          <t>U09687</t>
        </is>
      </c>
      <c r="B1290" s="66" t="inlineStr">
        <is>
          <t>O0310</t>
        </is>
      </c>
      <c r="C1290" s="66" t="n">
        <v>2022</v>
      </c>
      <c r="D1290" s="66" t="n">
        <v>7</v>
      </c>
      <c r="E1290" s="66" t="n">
        <v>2</v>
      </c>
      <c r="F1290" s="66" t="n">
        <v>6</v>
      </c>
      <c r="G1290" s="66" t="n">
        <v>3</v>
      </c>
      <c r="H1290" s="66" t="n">
        <v>3</v>
      </c>
      <c r="I1290" s="66" t="n">
        <v>0</v>
      </c>
      <c r="J1290" s="66" t="n">
        <v>1</v>
      </c>
      <c r="K1290" s="66" t="n">
        <v>1</v>
      </c>
      <c r="L1290" s="66" t="n">
        <v>0</v>
      </c>
      <c r="M1290" s="66" t="n">
        <v>0</v>
      </c>
      <c r="N1290" s="66" t="n">
        <v>0</v>
      </c>
      <c r="O1290" s="66" t="n">
        <v>231.9</v>
      </c>
      <c r="P1290" s="66" t="n">
        <v>0</v>
      </c>
      <c r="Q1290" s="66" t="n">
        <v>13.7384906200001</v>
      </c>
      <c r="R1290" s="66" t="n">
        <v>51.039534696</v>
      </c>
      <c r="S1290" s="66">
        <f>IF(AND(E1290&gt;=2,E1290&lt;=6,OR(F1290=6,F1290=7,F1290=8),O1290&lt;=500),1,0)</f>
        <v/>
      </c>
      <c r="T1290" s="178">
        <f>IF(G1290=1,Sources!$F$24,IF(G1290=2,Sources!$F$25,IF(G1290=3,Sources!$F$26,0)))</f>
        <v/>
      </c>
      <c r="U1290" s="178">
        <f>T1290</f>
        <v/>
      </c>
      <c r="V1290" s="66" t="inlineStr">
        <is>
          <t>S01 / S04 / S05</t>
        </is>
      </c>
    </row>
    <row r="1291" ht="15" customHeight="1" s="94">
      <c r="A1291" s="66" t="inlineStr">
        <is>
          <t>U09688</t>
        </is>
      </c>
      <c r="B1291" s="66" t="inlineStr">
        <is>
          <t>O0744</t>
        </is>
      </c>
      <c r="C1291" s="66" t="n">
        <v>2022</v>
      </c>
      <c r="D1291" s="66" t="n">
        <v>7</v>
      </c>
      <c r="E1291" s="66" t="n">
        <v>7</v>
      </c>
      <c r="F1291" s="66" t="n">
        <v>17</v>
      </c>
      <c r="G1291" s="66" t="n">
        <v>3</v>
      </c>
      <c r="H1291" s="66" t="n">
        <v>1</v>
      </c>
      <c r="I1291" s="66" t="n">
        <v>0</v>
      </c>
      <c r="J1291" s="66" t="n">
        <v>1</v>
      </c>
      <c r="K1291" s="66" t="n">
        <v>0</v>
      </c>
      <c r="L1291" s="66" t="n">
        <v>0</v>
      </c>
      <c r="M1291" s="66" t="n">
        <v>0</v>
      </c>
      <c r="N1291" s="66" t="n">
        <v>0</v>
      </c>
      <c r="O1291" s="66" t="n">
        <v>287.4</v>
      </c>
      <c r="P1291" s="66" t="n">
        <v>2.3</v>
      </c>
      <c r="Q1291" s="66" t="n">
        <v>13.777721168</v>
      </c>
      <c r="R1291" s="66" t="n">
        <v>51.0529076440001</v>
      </c>
      <c r="S1291" s="66">
        <f>IF(AND(E1291&gt;=2,E1291&lt;=6,OR(F1291=6,F1291=7,F1291=8),O1291&lt;=500),1,0)</f>
        <v/>
      </c>
      <c r="T1291" s="178">
        <f>IF(G1291=1,Sources!$F$24,IF(G1291=2,Sources!$F$25,IF(G1291=3,Sources!$F$26,0)))</f>
        <v/>
      </c>
      <c r="U1291" s="178">
        <f>T1291</f>
        <v/>
      </c>
      <c r="V1291" s="66" t="inlineStr">
        <is>
          <t>S01 / S04 / S05</t>
        </is>
      </c>
    </row>
    <row r="1292" ht="15" customHeight="1" s="94">
      <c r="A1292" s="66" t="inlineStr">
        <is>
          <t>U09690</t>
        </is>
      </c>
      <c r="B1292" s="66" t="inlineStr">
        <is>
          <t>O1645</t>
        </is>
      </c>
      <c r="C1292" s="66" t="n">
        <v>2022</v>
      </c>
      <c r="D1292" s="66" t="n">
        <v>7</v>
      </c>
      <c r="E1292" s="66" t="n">
        <v>4</v>
      </c>
      <c r="F1292" s="66" t="n">
        <v>19</v>
      </c>
      <c r="G1292" s="66" t="n">
        <v>3</v>
      </c>
      <c r="H1292" s="66" t="n">
        <v>2</v>
      </c>
      <c r="I1292" s="66" t="n">
        <v>0</v>
      </c>
      <c r="J1292" s="66" t="n">
        <v>1</v>
      </c>
      <c r="K1292" s="66" t="n">
        <v>1</v>
      </c>
      <c r="L1292" s="66" t="n">
        <v>0</v>
      </c>
      <c r="M1292" s="66" t="n">
        <v>0</v>
      </c>
      <c r="N1292" s="66" t="n">
        <v>0</v>
      </c>
      <c r="O1292" s="66" t="n">
        <v>396.8</v>
      </c>
      <c r="P1292" s="66" t="n">
        <v>11.1</v>
      </c>
      <c r="Q1292" s="66" t="n">
        <v>12.3736467750001</v>
      </c>
      <c r="R1292" s="66" t="n">
        <v>51.325306079</v>
      </c>
      <c r="S1292" s="66">
        <f>IF(AND(E1292&gt;=2,E1292&lt;=6,OR(F1292=6,F1292=7,F1292=8),O1292&lt;=500),1,0)</f>
        <v/>
      </c>
      <c r="T1292" s="178">
        <f>IF(G1292=1,Sources!$F$24,IF(G1292=2,Sources!$F$25,IF(G1292=3,Sources!$F$26,0)))</f>
        <v/>
      </c>
      <c r="U1292" s="178">
        <f>T1292</f>
        <v/>
      </c>
      <c r="V1292" s="66" t="inlineStr">
        <is>
          <t>S01 / S04 / S05</t>
        </is>
      </c>
    </row>
    <row r="1293" ht="15" customHeight="1" s="94">
      <c r="A1293" s="66" t="inlineStr">
        <is>
          <t>U09692</t>
        </is>
      </c>
      <c r="B1293" s="66" t="inlineStr">
        <is>
          <t>O1726</t>
        </is>
      </c>
      <c r="C1293" s="66" t="n">
        <v>2022</v>
      </c>
      <c r="D1293" s="66" t="n">
        <v>7</v>
      </c>
      <c r="E1293" s="66" t="n">
        <v>6</v>
      </c>
      <c r="F1293" s="66" t="n">
        <v>13</v>
      </c>
      <c r="G1293" s="66" t="n">
        <v>3</v>
      </c>
      <c r="H1293" s="66" t="n">
        <v>2</v>
      </c>
      <c r="I1293" s="66" t="n">
        <v>0</v>
      </c>
      <c r="J1293" s="66" t="n">
        <v>1</v>
      </c>
      <c r="K1293" s="66" t="n">
        <v>1</v>
      </c>
      <c r="L1293" s="66" t="n">
        <v>0</v>
      </c>
      <c r="M1293" s="66" t="n">
        <v>0</v>
      </c>
      <c r="N1293" s="66" t="n">
        <v>0</v>
      </c>
      <c r="O1293" s="66" t="n">
        <v>426</v>
      </c>
      <c r="P1293" s="66" t="n">
        <v>23.7</v>
      </c>
      <c r="Q1293" s="66" t="n">
        <v>12.3740806110001</v>
      </c>
      <c r="R1293" s="66" t="n">
        <v>51.3342842580001</v>
      </c>
      <c r="S1293" s="66">
        <f>IF(AND(E1293&gt;=2,E1293&lt;=6,OR(F1293=6,F1293=7,F1293=8),O1293&lt;=500),1,0)</f>
        <v/>
      </c>
      <c r="T1293" s="178">
        <f>IF(G1293=1,Sources!$F$24,IF(G1293=2,Sources!$F$25,IF(G1293=3,Sources!$F$26,0)))</f>
        <v/>
      </c>
      <c r="U1293" s="178">
        <f>T1293</f>
        <v/>
      </c>
      <c r="V1293" s="66" t="inlineStr">
        <is>
          <t>S01 / S04 / S05</t>
        </is>
      </c>
    </row>
    <row r="1294" ht="15" customHeight="1" s="94">
      <c r="A1294" s="66" t="inlineStr">
        <is>
          <t>U09707</t>
        </is>
      </c>
      <c r="B1294" s="66" t="inlineStr">
        <is>
          <t>O1390</t>
        </is>
      </c>
      <c r="C1294" s="66" t="n">
        <v>2022</v>
      </c>
      <c r="D1294" s="66" t="n">
        <v>7</v>
      </c>
      <c r="E1294" s="66" t="n">
        <v>4</v>
      </c>
      <c r="F1294" s="66" t="n">
        <v>14</v>
      </c>
      <c r="G1294" s="66" t="n">
        <v>3</v>
      </c>
      <c r="H1294" s="66" t="n">
        <v>2</v>
      </c>
      <c r="I1294" s="66" t="n">
        <v>0</v>
      </c>
      <c r="J1294" s="66" t="n">
        <v>1</v>
      </c>
      <c r="K1294" s="66" t="n">
        <v>1</v>
      </c>
      <c r="L1294" s="66" t="n">
        <v>0</v>
      </c>
      <c r="M1294" s="66" t="n">
        <v>0</v>
      </c>
      <c r="N1294" s="66" t="n">
        <v>0</v>
      </c>
      <c r="O1294" s="66" t="n">
        <v>163.6</v>
      </c>
      <c r="P1294" s="66" t="n">
        <v>4.3</v>
      </c>
      <c r="Q1294" s="66" t="n">
        <v>12.382080779</v>
      </c>
      <c r="R1294" s="66" t="n">
        <v>51.3325767630001</v>
      </c>
      <c r="S1294" s="66">
        <f>IF(AND(E1294&gt;=2,E1294&lt;=6,OR(F1294=6,F1294=7,F1294=8),O1294&lt;=500),1,0)</f>
        <v/>
      </c>
      <c r="T1294" s="178">
        <f>IF(G1294=1,Sources!$F$24,IF(G1294=2,Sources!$F$25,IF(G1294=3,Sources!$F$26,0)))</f>
        <v/>
      </c>
      <c r="U1294" s="178">
        <f>T1294</f>
        <v/>
      </c>
      <c r="V1294" s="66" t="inlineStr">
        <is>
          <t>S01 / S04 / S05</t>
        </is>
      </c>
    </row>
    <row r="1295" ht="15" customHeight="1" s="94">
      <c r="A1295" s="66" t="inlineStr">
        <is>
          <t>U09716</t>
        </is>
      </c>
      <c r="B1295" s="66" t="inlineStr">
        <is>
          <t>O1830</t>
        </is>
      </c>
      <c r="C1295" s="66" t="n">
        <v>2022</v>
      </c>
      <c r="D1295" s="66" t="n">
        <v>7</v>
      </c>
      <c r="E1295" s="66" t="n">
        <v>4</v>
      </c>
      <c r="F1295" s="66" t="n">
        <v>22</v>
      </c>
      <c r="G1295" s="66" t="n">
        <v>3</v>
      </c>
      <c r="H1295" s="66" t="n">
        <v>1</v>
      </c>
      <c r="I1295" s="66" t="n">
        <v>0</v>
      </c>
      <c r="J1295" s="66" t="n">
        <v>1</v>
      </c>
      <c r="K1295" s="66" t="n">
        <v>1</v>
      </c>
      <c r="L1295" s="66" t="n">
        <v>0</v>
      </c>
      <c r="M1295" s="66" t="n">
        <v>0</v>
      </c>
      <c r="N1295" s="66" t="n">
        <v>0</v>
      </c>
      <c r="O1295" s="66" t="n">
        <v>166</v>
      </c>
      <c r="P1295" s="66" t="n">
        <v>16.3</v>
      </c>
      <c r="Q1295" s="66" t="n">
        <v>12.368365344</v>
      </c>
      <c r="R1295" s="66" t="n">
        <v>51.357818337</v>
      </c>
      <c r="S1295" s="66">
        <f>IF(AND(E1295&gt;=2,E1295&lt;=6,OR(F1295=6,F1295=7,F1295=8),O1295&lt;=500),1,0)</f>
        <v/>
      </c>
      <c r="T1295" s="178">
        <f>IF(G1295=1,Sources!$F$24,IF(G1295=2,Sources!$F$25,IF(G1295=3,Sources!$F$26,0)))</f>
        <v/>
      </c>
      <c r="U1295" s="178">
        <f>T1295</f>
        <v/>
      </c>
      <c r="V1295" s="66" t="inlineStr">
        <is>
          <t>S01 / S04 / S05</t>
        </is>
      </c>
    </row>
    <row r="1296" ht="15" customHeight="1" s="94">
      <c r="A1296" s="66" t="inlineStr">
        <is>
          <t>U09717</t>
        </is>
      </c>
      <c r="B1296" s="66" t="inlineStr">
        <is>
          <t>O1777</t>
        </is>
      </c>
      <c r="C1296" s="66" t="n">
        <v>2022</v>
      </c>
      <c r="D1296" s="66" t="n">
        <v>7</v>
      </c>
      <c r="E1296" s="66" t="n">
        <v>6</v>
      </c>
      <c r="F1296" s="66" t="n">
        <v>18</v>
      </c>
      <c r="G1296" s="66" t="n">
        <v>3</v>
      </c>
      <c r="H1296" s="66" t="n">
        <v>2</v>
      </c>
      <c r="I1296" s="66" t="n">
        <v>0</v>
      </c>
      <c r="J1296" s="66" t="n">
        <v>1</v>
      </c>
      <c r="K1296" s="66" t="n">
        <v>1</v>
      </c>
      <c r="L1296" s="66" t="n">
        <v>0</v>
      </c>
      <c r="M1296" s="66" t="n">
        <v>0</v>
      </c>
      <c r="N1296" s="66" t="n">
        <v>0</v>
      </c>
      <c r="O1296" s="66" t="n">
        <v>358</v>
      </c>
      <c r="P1296" s="66" t="n">
        <v>4.7</v>
      </c>
      <c r="Q1296" s="66" t="n">
        <v>12.405900619</v>
      </c>
      <c r="R1296" s="66" t="n">
        <v>51.3455315090001</v>
      </c>
      <c r="S1296" s="66">
        <f>IF(AND(E1296&gt;=2,E1296&lt;=6,OR(F1296=6,F1296=7,F1296=8),O1296&lt;=500),1,0)</f>
        <v/>
      </c>
      <c r="T1296" s="178">
        <f>IF(G1296=1,Sources!$F$24,IF(G1296=2,Sources!$F$25,IF(G1296=3,Sources!$F$26,0)))</f>
        <v/>
      </c>
      <c r="U1296" s="178">
        <f>T1296</f>
        <v/>
      </c>
      <c r="V1296" s="66" t="inlineStr">
        <is>
          <t>S01 / S04 / S05</t>
        </is>
      </c>
    </row>
    <row r="1297" ht="15" customHeight="1" s="94">
      <c r="A1297" s="66" t="inlineStr">
        <is>
          <t>U09729</t>
        </is>
      </c>
      <c r="B1297" s="66" t="inlineStr">
        <is>
          <t>O1311</t>
        </is>
      </c>
      <c r="C1297" s="66" t="n">
        <v>2022</v>
      </c>
      <c r="D1297" s="66" t="n">
        <v>7</v>
      </c>
      <c r="E1297" s="66" t="n">
        <v>6</v>
      </c>
      <c r="F1297" s="66" t="n">
        <v>12</v>
      </c>
      <c r="G1297" s="66" t="n">
        <v>3</v>
      </c>
      <c r="H1297" s="66" t="n">
        <v>3</v>
      </c>
      <c r="I1297" s="66" t="n">
        <v>0</v>
      </c>
      <c r="J1297" s="66" t="n">
        <v>1</v>
      </c>
      <c r="K1297" s="66" t="n">
        <v>0</v>
      </c>
      <c r="L1297" s="66" t="n">
        <v>0</v>
      </c>
      <c r="M1297" s="66" t="n">
        <v>0</v>
      </c>
      <c r="N1297" s="66" t="n">
        <v>0</v>
      </c>
      <c r="O1297" s="66" t="n">
        <v>333.5</v>
      </c>
      <c r="P1297" s="66" t="n">
        <v>8.4</v>
      </c>
      <c r="Q1297" s="66" t="n">
        <v>12.382747357</v>
      </c>
      <c r="R1297" s="66" t="n">
        <v>51.3406305930001</v>
      </c>
      <c r="S1297" s="66">
        <f>IF(AND(E1297&gt;=2,E1297&lt;=6,OR(F1297=6,F1297=7,F1297=8),O1297&lt;=500),1,0)</f>
        <v/>
      </c>
      <c r="T1297" s="178">
        <f>IF(G1297=1,Sources!$F$24,IF(G1297=2,Sources!$F$25,IF(G1297=3,Sources!$F$26,0)))</f>
        <v/>
      </c>
      <c r="U1297" s="178">
        <f>T1297</f>
        <v/>
      </c>
      <c r="V1297" s="66" t="inlineStr">
        <is>
          <t>S01 / S04 / S05</t>
        </is>
      </c>
    </row>
    <row r="1298" ht="15" customHeight="1" s="94">
      <c r="A1298" s="66" t="inlineStr">
        <is>
          <t>U09738</t>
        </is>
      </c>
      <c r="B1298" s="66" t="inlineStr">
        <is>
          <t>O0600</t>
        </is>
      </c>
      <c r="C1298" s="66" t="n">
        <v>2022</v>
      </c>
      <c r="D1298" s="66" t="n">
        <v>8</v>
      </c>
      <c r="E1298" s="66" t="n">
        <v>4</v>
      </c>
      <c r="F1298" s="66" t="n">
        <v>7</v>
      </c>
      <c r="G1298" s="66" t="n">
        <v>3</v>
      </c>
      <c r="H1298" s="66" t="n">
        <v>3</v>
      </c>
      <c r="I1298" s="66" t="n">
        <v>0</v>
      </c>
      <c r="J1298" s="66" t="n">
        <v>1</v>
      </c>
      <c r="K1298" s="66" t="n">
        <v>1</v>
      </c>
      <c r="L1298" s="66" t="n">
        <v>0</v>
      </c>
      <c r="M1298" s="66" t="n">
        <v>0</v>
      </c>
      <c r="N1298" s="66" t="n">
        <v>0</v>
      </c>
      <c r="O1298" s="66" t="n">
        <v>499.1</v>
      </c>
      <c r="P1298" s="66" t="n">
        <v>0.1</v>
      </c>
      <c r="Q1298" s="66" t="n">
        <v>13.756575621</v>
      </c>
      <c r="R1298" s="66" t="n">
        <v>51.055097533</v>
      </c>
      <c r="S1298" s="66">
        <f>IF(AND(E1298&gt;=2,E1298&lt;=6,OR(F1298=6,F1298=7,F1298=8),O1298&lt;=500),1,0)</f>
        <v/>
      </c>
      <c r="T1298" s="178">
        <f>IF(G1298=1,Sources!$F$24,IF(G1298=2,Sources!$F$25,IF(G1298=3,Sources!$F$26,0)))</f>
        <v/>
      </c>
      <c r="U1298" s="178">
        <f>T1298</f>
        <v/>
      </c>
      <c r="V1298" s="66" t="inlineStr">
        <is>
          <t>S01 / S04 / S05</t>
        </is>
      </c>
    </row>
    <row r="1299" ht="15" customHeight="1" s="94">
      <c r="A1299" s="66" t="inlineStr">
        <is>
          <t>U09745</t>
        </is>
      </c>
      <c r="B1299" s="66" t="inlineStr">
        <is>
          <t>O1749</t>
        </is>
      </c>
      <c r="C1299" s="66" t="n">
        <v>2022</v>
      </c>
      <c r="D1299" s="66" t="n">
        <v>7</v>
      </c>
      <c r="E1299" s="66" t="n">
        <v>6</v>
      </c>
      <c r="F1299" s="66" t="n">
        <v>13</v>
      </c>
      <c r="G1299" s="66" t="n">
        <v>3</v>
      </c>
      <c r="H1299" s="66" t="n">
        <v>6</v>
      </c>
      <c r="I1299" s="66" t="n">
        <v>1</v>
      </c>
      <c r="J1299" s="66" t="n">
        <v>1</v>
      </c>
      <c r="K1299" s="66" t="n">
        <v>0</v>
      </c>
      <c r="L1299" s="66" t="n">
        <v>0</v>
      </c>
      <c r="M1299" s="66" t="n">
        <v>0</v>
      </c>
      <c r="N1299" s="66" t="n">
        <v>0</v>
      </c>
      <c r="O1299" s="66" t="n">
        <v>341.9</v>
      </c>
      <c r="P1299" s="66" t="n">
        <v>22.5</v>
      </c>
      <c r="Q1299" s="66" t="n">
        <v>12.3736805940001</v>
      </c>
      <c r="R1299" s="66" t="n">
        <v>51.332675576</v>
      </c>
      <c r="S1299" s="66">
        <f>IF(AND(E1299&gt;=2,E1299&lt;=6,OR(F1299=6,F1299=7,F1299=8),O1299&lt;=500),1,0)</f>
        <v/>
      </c>
      <c r="T1299" s="178">
        <f>IF(G1299=1,Sources!$F$24,IF(G1299=2,Sources!$F$25,IF(G1299=3,Sources!$F$26,0)))</f>
        <v/>
      </c>
      <c r="U1299" s="178">
        <f>T1299</f>
        <v/>
      </c>
      <c r="V1299" s="66" t="inlineStr">
        <is>
          <t>S01 / S04 / S05</t>
        </is>
      </c>
    </row>
    <row r="1300" ht="15" customHeight="1" s="94">
      <c r="A1300" s="66" t="inlineStr">
        <is>
          <t>U09749</t>
        </is>
      </c>
      <c r="B1300" s="66" t="inlineStr">
        <is>
          <t>O0744</t>
        </is>
      </c>
      <c r="C1300" s="66" t="n">
        <v>2022</v>
      </c>
      <c r="D1300" s="66" t="n">
        <v>6</v>
      </c>
      <c r="E1300" s="66" t="n">
        <v>6</v>
      </c>
      <c r="F1300" s="66" t="n">
        <v>12</v>
      </c>
      <c r="G1300" s="66" t="n">
        <v>3</v>
      </c>
      <c r="H1300" s="66" t="n">
        <v>6</v>
      </c>
      <c r="I1300" s="66" t="n">
        <v>0</v>
      </c>
      <c r="J1300" s="66" t="n">
        <v>0</v>
      </c>
      <c r="K1300" s="66" t="n">
        <v>1</v>
      </c>
      <c r="L1300" s="66" t="n">
        <v>0</v>
      </c>
      <c r="M1300" s="66" t="n">
        <v>0</v>
      </c>
      <c r="N1300" s="66" t="n">
        <v>0</v>
      </c>
      <c r="O1300" s="66" t="n">
        <v>294</v>
      </c>
      <c r="P1300" s="66" t="n">
        <v>5</v>
      </c>
      <c r="Q1300" s="66" t="n">
        <v>13.777685111</v>
      </c>
      <c r="R1300" s="66" t="n">
        <v>51.0528494980001</v>
      </c>
      <c r="S1300" s="66">
        <f>IF(AND(E1300&gt;=2,E1300&lt;=6,OR(F1300=6,F1300=7,F1300=8),O1300&lt;=500),1,0)</f>
        <v/>
      </c>
      <c r="T1300" s="178">
        <f>IF(G1300=1,Sources!$F$24,IF(G1300=2,Sources!$F$25,IF(G1300=3,Sources!$F$26,0)))</f>
        <v/>
      </c>
      <c r="U1300" s="178">
        <f>T1300</f>
        <v/>
      </c>
      <c r="V1300" s="66" t="inlineStr">
        <is>
          <t>S01 / S04 / S05</t>
        </is>
      </c>
    </row>
    <row r="1301" ht="15" customHeight="1" s="94">
      <c r="A1301" s="66" t="inlineStr">
        <is>
          <t>U09753</t>
        </is>
      </c>
      <c r="B1301" s="66" t="inlineStr">
        <is>
          <t>O1990</t>
        </is>
      </c>
      <c r="C1301" s="66" t="n">
        <v>2022</v>
      </c>
      <c r="D1301" s="66" t="n">
        <v>7</v>
      </c>
      <c r="E1301" s="66" t="n">
        <v>6</v>
      </c>
      <c r="F1301" s="66" t="n">
        <v>14</v>
      </c>
      <c r="G1301" s="66" t="n">
        <v>3</v>
      </c>
      <c r="H1301" s="66" t="n">
        <v>1</v>
      </c>
      <c r="I1301" s="66" t="n">
        <v>0</v>
      </c>
      <c r="J1301" s="66" t="n">
        <v>1</v>
      </c>
      <c r="K1301" s="66" t="n">
        <v>0</v>
      </c>
      <c r="L1301" s="66" t="n">
        <v>0</v>
      </c>
      <c r="M1301" s="66" t="n">
        <v>0</v>
      </c>
      <c r="N1301" s="66" t="n">
        <v>0</v>
      </c>
      <c r="O1301" s="66" t="n">
        <v>309.8</v>
      </c>
      <c r="P1301" s="66" t="n">
        <v>11</v>
      </c>
      <c r="Q1301" s="66" t="n">
        <v>13.939724234</v>
      </c>
      <c r="R1301" s="66" t="n">
        <v>50.9639535380001</v>
      </c>
      <c r="S1301" s="66">
        <f>IF(AND(E1301&gt;=2,E1301&lt;=6,OR(F1301=6,F1301=7,F1301=8),O1301&lt;=500),1,0)</f>
        <v/>
      </c>
      <c r="T1301" s="178">
        <f>IF(G1301=1,Sources!$F$24,IF(G1301=2,Sources!$F$25,IF(G1301=3,Sources!$F$26,0)))</f>
        <v/>
      </c>
      <c r="U1301" s="178">
        <f>T1301</f>
        <v/>
      </c>
      <c r="V1301" s="66" t="inlineStr">
        <is>
          <t>S01 / S04 / S05</t>
        </is>
      </c>
    </row>
    <row r="1302" ht="15" customHeight="1" s="94">
      <c r="A1302" s="66" t="inlineStr">
        <is>
          <t>U09760</t>
        </is>
      </c>
      <c r="B1302" s="66" t="inlineStr">
        <is>
          <t>O0529</t>
        </is>
      </c>
      <c r="C1302" s="66" t="n">
        <v>2022</v>
      </c>
      <c r="D1302" s="66" t="n">
        <v>7</v>
      </c>
      <c r="E1302" s="66" t="n">
        <v>5</v>
      </c>
      <c r="F1302" s="66" t="n">
        <v>9</v>
      </c>
      <c r="G1302" s="66" t="n">
        <v>3</v>
      </c>
      <c r="H1302" s="66" t="n">
        <v>3</v>
      </c>
      <c r="I1302" s="66" t="n">
        <v>0</v>
      </c>
      <c r="J1302" s="66" t="n">
        <v>1</v>
      </c>
      <c r="K1302" s="66" t="n">
        <v>1</v>
      </c>
      <c r="L1302" s="66" t="n">
        <v>0</v>
      </c>
      <c r="M1302" s="66" t="n">
        <v>0</v>
      </c>
      <c r="N1302" s="66" t="n">
        <v>0</v>
      </c>
      <c r="O1302" s="66" t="n">
        <v>122.3</v>
      </c>
      <c r="P1302" s="66" t="n">
        <v>7.8</v>
      </c>
      <c r="Q1302" s="66" t="n">
        <v>13.8374093460001</v>
      </c>
      <c r="R1302" s="66" t="n">
        <v>51.0248660010001</v>
      </c>
      <c r="S1302" s="66">
        <f>IF(AND(E1302&gt;=2,E1302&lt;=6,OR(F1302=6,F1302=7,F1302=8),O1302&lt;=500),1,0)</f>
        <v/>
      </c>
      <c r="T1302" s="178">
        <f>IF(G1302=1,Sources!$F$24,IF(G1302=2,Sources!$F$25,IF(G1302=3,Sources!$F$26,0)))</f>
        <v/>
      </c>
      <c r="U1302" s="178">
        <f>T1302</f>
        <v/>
      </c>
      <c r="V1302" s="66" t="inlineStr">
        <is>
          <t>S01 / S04 / S05</t>
        </is>
      </c>
    </row>
    <row r="1303" ht="15" customHeight="1" s="94">
      <c r="A1303" s="66" t="inlineStr">
        <is>
          <t>U09796</t>
        </is>
      </c>
      <c r="B1303" s="66" t="inlineStr">
        <is>
          <t>O1390</t>
        </is>
      </c>
      <c r="C1303" s="66" t="n">
        <v>2022</v>
      </c>
      <c r="D1303" s="66" t="n">
        <v>9</v>
      </c>
      <c r="E1303" s="66" t="n">
        <v>2</v>
      </c>
      <c r="F1303" s="66" t="n">
        <v>9</v>
      </c>
      <c r="G1303" s="66" t="n">
        <v>3</v>
      </c>
      <c r="H1303" s="66" t="n">
        <v>2</v>
      </c>
      <c r="I1303" s="66" t="n">
        <v>0</v>
      </c>
      <c r="J1303" s="66" t="n">
        <v>1</v>
      </c>
      <c r="K1303" s="66" t="n">
        <v>1</v>
      </c>
      <c r="L1303" s="66" t="n">
        <v>0</v>
      </c>
      <c r="M1303" s="66" t="n">
        <v>0</v>
      </c>
      <c r="N1303" s="66" t="n">
        <v>0</v>
      </c>
      <c r="O1303" s="66" t="n">
        <v>162.7</v>
      </c>
      <c r="P1303" s="66" t="n">
        <v>3.9</v>
      </c>
      <c r="Q1303" s="66" t="n">
        <v>12.3820856</v>
      </c>
      <c r="R1303" s="66" t="n">
        <v>51.332585142</v>
      </c>
      <c r="S1303" s="66">
        <f>IF(AND(E1303&gt;=2,E1303&lt;=6,OR(F1303=6,F1303=7,F1303=8),O1303&lt;=500),1,0)</f>
        <v/>
      </c>
      <c r="T1303" s="178">
        <f>IF(G1303=1,Sources!$F$24,IF(G1303=2,Sources!$F$25,IF(G1303=3,Sources!$F$26,0)))</f>
        <v/>
      </c>
      <c r="U1303" s="178">
        <f>T1303</f>
        <v/>
      </c>
      <c r="V1303" s="66" t="inlineStr">
        <is>
          <t>S01 / S04 / S05</t>
        </is>
      </c>
    </row>
    <row r="1304" ht="15" customHeight="1" s="94">
      <c r="A1304" s="66" t="inlineStr">
        <is>
          <t>U09805</t>
        </is>
      </c>
      <c r="B1304" s="66" t="inlineStr">
        <is>
          <t>O2066</t>
        </is>
      </c>
      <c r="C1304" s="66" t="n">
        <v>2022</v>
      </c>
      <c r="D1304" s="66" t="n">
        <v>8</v>
      </c>
      <c r="E1304" s="66" t="n">
        <v>3</v>
      </c>
      <c r="F1304" s="66" t="n">
        <v>15</v>
      </c>
      <c r="G1304" s="66" t="n">
        <v>3</v>
      </c>
      <c r="H1304" s="66" t="n">
        <v>3</v>
      </c>
      <c r="I1304" s="66" t="n">
        <v>0</v>
      </c>
      <c r="J1304" s="66" t="n">
        <v>1</v>
      </c>
      <c r="K1304" s="66" t="n">
        <v>1</v>
      </c>
      <c r="L1304" s="66" t="n">
        <v>0</v>
      </c>
      <c r="M1304" s="66" t="n">
        <v>0</v>
      </c>
      <c r="N1304" s="66" t="n">
        <v>0</v>
      </c>
      <c r="O1304" s="66" t="n">
        <v>301.4</v>
      </c>
      <c r="P1304" s="66" t="n">
        <v>22.8</v>
      </c>
      <c r="Q1304" s="66" t="n">
        <v>13.6106453410001</v>
      </c>
      <c r="R1304" s="66" t="n">
        <v>51.1092390530001</v>
      </c>
      <c r="S1304" s="66">
        <f>IF(AND(E1304&gt;=2,E1304&lt;=6,OR(F1304=6,F1304=7,F1304=8),O1304&lt;=500),1,0)</f>
        <v/>
      </c>
      <c r="T1304" s="178">
        <f>IF(G1304=1,Sources!$F$24,IF(G1304=2,Sources!$F$25,IF(G1304=3,Sources!$F$26,0)))</f>
        <v/>
      </c>
      <c r="U1304" s="178">
        <f>T1304</f>
        <v/>
      </c>
      <c r="V1304" s="66" t="inlineStr">
        <is>
          <t>S01 / S04 / S05</t>
        </is>
      </c>
    </row>
    <row r="1305" ht="15" customHeight="1" s="94">
      <c r="A1305" s="66" t="inlineStr">
        <is>
          <t>U09809</t>
        </is>
      </c>
      <c r="B1305" s="66" t="inlineStr">
        <is>
          <t>O1664</t>
        </is>
      </c>
      <c r="C1305" s="66" t="n">
        <v>2022</v>
      </c>
      <c r="D1305" s="66" t="n">
        <v>9</v>
      </c>
      <c r="E1305" s="66" t="n">
        <v>1</v>
      </c>
      <c r="F1305" s="66" t="n">
        <v>12</v>
      </c>
      <c r="G1305" s="66" t="n">
        <v>3</v>
      </c>
      <c r="H1305" s="66" t="n">
        <v>2</v>
      </c>
      <c r="I1305" s="66" t="n">
        <v>1</v>
      </c>
      <c r="J1305" s="66" t="n">
        <v>0</v>
      </c>
      <c r="K1305" s="66" t="n">
        <v>1</v>
      </c>
      <c r="L1305" s="66" t="n">
        <v>0</v>
      </c>
      <c r="M1305" s="66" t="n">
        <v>0</v>
      </c>
      <c r="N1305" s="66" t="n">
        <v>0</v>
      </c>
      <c r="O1305" s="66" t="n">
        <v>64.90000000000001</v>
      </c>
      <c r="P1305" s="66" t="n">
        <v>11.1</v>
      </c>
      <c r="Q1305" s="66" t="n">
        <v>12.313456091</v>
      </c>
      <c r="R1305" s="66" t="n">
        <v>51.3479427070001</v>
      </c>
      <c r="S1305" s="66">
        <f>IF(AND(E1305&gt;=2,E1305&lt;=6,OR(F1305=6,F1305=7,F1305=8),O1305&lt;=500),1,0)</f>
        <v/>
      </c>
      <c r="T1305" s="178">
        <f>IF(G1305=1,Sources!$F$24,IF(G1305=2,Sources!$F$25,IF(G1305=3,Sources!$F$26,0)))</f>
        <v/>
      </c>
      <c r="U1305" s="178">
        <f>T1305</f>
        <v/>
      </c>
      <c r="V1305" s="66" t="inlineStr">
        <is>
          <t>S01 / S04 / S05</t>
        </is>
      </c>
    </row>
    <row r="1306" ht="15" customHeight="1" s="94">
      <c r="A1306" s="66" t="inlineStr">
        <is>
          <t>U09811</t>
        </is>
      </c>
      <c r="B1306" s="66" t="inlineStr">
        <is>
          <t>O2167</t>
        </is>
      </c>
      <c r="C1306" s="66" t="n">
        <v>2022</v>
      </c>
      <c r="D1306" s="66" t="n">
        <v>9</v>
      </c>
      <c r="E1306" s="66" t="n">
        <v>6</v>
      </c>
      <c r="F1306" s="66" t="n">
        <v>8</v>
      </c>
      <c r="G1306" s="66" t="n">
        <v>2</v>
      </c>
      <c r="H1306" s="66" t="n">
        <v>3</v>
      </c>
      <c r="I1306" s="66" t="n">
        <v>0</v>
      </c>
      <c r="J1306" s="66" t="n">
        <v>1</v>
      </c>
      <c r="K1306" s="66" t="n">
        <v>1</v>
      </c>
      <c r="L1306" s="66" t="n">
        <v>0</v>
      </c>
      <c r="M1306" s="66" t="n">
        <v>0</v>
      </c>
      <c r="N1306" s="66" t="n">
        <v>0</v>
      </c>
      <c r="O1306" s="66" t="n">
        <v>347.4</v>
      </c>
      <c r="P1306" s="66" t="n">
        <v>0.6</v>
      </c>
      <c r="Q1306" s="66" t="n">
        <v>13.0011224350001</v>
      </c>
      <c r="R1306" s="66" t="n">
        <v>51.561265071</v>
      </c>
      <c r="S1306" s="66">
        <f>IF(AND(E1306&gt;=2,E1306&lt;=6,OR(F1306=6,F1306=7,F1306=8),O1306&lt;=500),1,0)</f>
        <v/>
      </c>
      <c r="T1306" s="178">
        <f>IF(G1306=1,Sources!$F$24,IF(G1306=2,Sources!$F$25,IF(G1306=3,Sources!$F$26,0)))</f>
        <v/>
      </c>
      <c r="U1306" s="178">
        <f>T1306</f>
        <v/>
      </c>
      <c r="V1306" s="66" t="inlineStr">
        <is>
          <t>S01 / S04 / S05</t>
        </is>
      </c>
    </row>
    <row r="1307" ht="15" customHeight="1" s="94">
      <c r="A1307" s="66" t="inlineStr">
        <is>
          <t>U09813</t>
        </is>
      </c>
      <c r="B1307" s="66" t="inlineStr">
        <is>
          <t>O1442</t>
        </is>
      </c>
      <c r="C1307" s="66" t="n">
        <v>2022</v>
      </c>
      <c r="D1307" s="66" t="n">
        <v>8</v>
      </c>
      <c r="E1307" s="66" t="n">
        <v>7</v>
      </c>
      <c r="F1307" s="66" t="n">
        <v>17</v>
      </c>
      <c r="G1307" s="66" t="n">
        <v>3</v>
      </c>
      <c r="H1307" s="66" t="n">
        <v>2</v>
      </c>
      <c r="I1307" s="66" t="n">
        <v>1</v>
      </c>
      <c r="J1307" s="66" t="n">
        <v>0</v>
      </c>
      <c r="K1307" s="66" t="n">
        <v>1</v>
      </c>
      <c r="L1307" s="66" t="n">
        <v>0</v>
      </c>
      <c r="M1307" s="66" t="n">
        <v>0</v>
      </c>
      <c r="N1307" s="66" t="n">
        <v>0</v>
      </c>
      <c r="O1307" s="66" t="n">
        <v>386.4</v>
      </c>
      <c r="P1307" s="66" t="n">
        <v>8.800000000000001</v>
      </c>
      <c r="Q1307" s="66" t="n">
        <v>12.3746363720001</v>
      </c>
      <c r="R1307" s="66" t="n">
        <v>51.347906026</v>
      </c>
      <c r="S1307" s="66">
        <f>IF(AND(E1307&gt;=2,E1307&lt;=6,OR(F1307=6,F1307=7,F1307=8),O1307&lt;=500),1,0)</f>
        <v/>
      </c>
      <c r="T1307" s="178">
        <f>IF(G1307=1,Sources!$F$24,IF(G1307=2,Sources!$F$25,IF(G1307=3,Sources!$F$26,0)))</f>
        <v/>
      </c>
      <c r="U1307" s="178">
        <f>T1307</f>
        <v/>
      </c>
      <c r="V1307" s="66" t="inlineStr">
        <is>
          <t>S01 / S04 / S05</t>
        </is>
      </c>
    </row>
    <row r="1308" ht="15" customHeight="1" s="94">
      <c r="A1308" s="66" t="inlineStr">
        <is>
          <t>U09814</t>
        </is>
      </c>
      <c r="B1308" s="66" t="inlineStr">
        <is>
          <t>O1352</t>
        </is>
      </c>
      <c r="C1308" s="66" t="n">
        <v>2022</v>
      </c>
      <c r="D1308" s="66" t="n">
        <v>10</v>
      </c>
      <c r="E1308" s="66" t="n">
        <v>5</v>
      </c>
      <c r="F1308" s="66" t="n">
        <v>22</v>
      </c>
      <c r="G1308" s="66" t="n">
        <v>3</v>
      </c>
      <c r="H1308" s="66" t="n">
        <v>2</v>
      </c>
      <c r="I1308" s="66" t="n">
        <v>0</v>
      </c>
      <c r="J1308" s="66" t="n">
        <v>0</v>
      </c>
      <c r="K1308" s="66" t="n">
        <v>1</v>
      </c>
      <c r="L1308" s="66" t="n">
        <v>0</v>
      </c>
      <c r="M1308" s="66" t="n">
        <v>0</v>
      </c>
      <c r="N1308" s="66" t="n">
        <v>0</v>
      </c>
      <c r="O1308" s="66" t="n">
        <v>227.9</v>
      </c>
      <c r="P1308" s="66" t="n">
        <v>8.800000000000001</v>
      </c>
      <c r="Q1308" s="66" t="n">
        <v>12.370861758</v>
      </c>
      <c r="R1308" s="66" t="n">
        <v>51.335038754</v>
      </c>
      <c r="S1308" s="66">
        <f>IF(AND(E1308&gt;=2,E1308&lt;=6,OR(F1308=6,F1308=7,F1308=8),O1308&lt;=500),1,0)</f>
        <v/>
      </c>
      <c r="T1308" s="178">
        <f>IF(G1308=1,Sources!$F$24,IF(G1308=2,Sources!$F$25,IF(G1308=3,Sources!$F$26,0)))</f>
        <v/>
      </c>
      <c r="U1308" s="178">
        <f>T1308</f>
        <v/>
      </c>
      <c r="V1308" s="66" t="inlineStr">
        <is>
          <t>S01 / S04 / S05</t>
        </is>
      </c>
    </row>
    <row r="1309" ht="15" customHeight="1" s="94">
      <c r="A1309" s="66" t="inlineStr">
        <is>
          <t>U09818</t>
        </is>
      </c>
      <c r="B1309" s="66" t="inlineStr">
        <is>
          <t>O1637</t>
        </is>
      </c>
      <c r="C1309" s="66" t="n">
        <v>2022</v>
      </c>
      <c r="D1309" s="66" t="n">
        <v>8</v>
      </c>
      <c r="E1309" s="66" t="n">
        <v>7</v>
      </c>
      <c r="F1309" s="66" t="n">
        <v>12</v>
      </c>
      <c r="G1309" s="66" t="n">
        <v>3</v>
      </c>
      <c r="H1309" s="66" t="n">
        <v>3</v>
      </c>
      <c r="I1309" s="66" t="n">
        <v>0</v>
      </c>
      <c r="J1309" s="66" t="n">
        <v>0</v>
      </c>
      <c r="K1309" s="66" t="n">
        <v>1</v>
      </c>
      <c r="L1309" s="66" t="n">
        <v>0</v>
      </c>
      <c r="M1309" s="66" t="n">
        <v>0</v>
      </c>
      <c r="N1309" s="66" t="n">
        <v>0</v>
      </c>
      <c r="O1309" s="66" t="n">
        <v>347.5</v>
      </c>
      <c r="P1309" s="66" t="n">
        <v>9.800000000000001</v>
      </c>
      <c r="Q1309" s="66" t="n">
        <v>12.417435901</v>
      </c>
      <c r="R1309" s="66" t="n">
        <v>51.3160800210001</v>
      </c>
      <c r="S1309" s="66">
        <f>IF(AND(E1309&gt;=2,E1309&lt;=6,OR(F1309=6,F1309=7,F1309=8),O1309&lt;=500),1,0)</f>
        <v/>
      </c>
      <c r="T1309" s="178">
        <f>IF(G1309=1,Sources!$F$24,IF(G1309=2,Sources!$F$25,IF(G1309=3,Sources!$F$26,0)))</f>
        <v/>
      </c>
      <c r="U1309" s="178">
        <f>T1309</f>
        <v/>
      </c>
      <c r="V1309" s="66" t="inlineStr">
        <is>
          <t>S01 / S04 / S05</t>
        </is>
      </c>
    </row>
    <row r="1310" ht="15" customHeight="1" s="94">
      <c r="A1310" s="66" t="inlineStr">
        <is>
          <t>U09823</t>
        </is>
      </c>
      <c r="B1310" s="66" t="inlineStr">
        <is>
          <t>O0591</t>
        </is>
      </c>
      <c r="C1310" s="66" t="n">
        <v>2022</v>
      </c>
      <c r="D1310" s="66" t="n">
        <v>10</v>
      </c>
      <c r="E1310" s="66" t="n">
        <v>3</v>
      </c>
      <c r="F1310" s="66" t="n">
        <v>7</v>
      </c>
      <c r="G1310" s="66" t="n">
        <v>3</v>
      </c>
      <c r="H1310" s="66" t="n">
        <v>3</v>
      </c>
      <c r="I1310" s="66" t="n">
        <v>0</v>
      </c>
      <c r="J1310" s="66" t="n">
        <v>1</v>
      </c>
      <c r="K1310" s="66" t="n">
        <v>1</v>
      </c>
      <c r="L1310" s="66" t="n">
        <v>0</v>
      </c>
      <c r="M1310" s="66" t="n">
        <v>0</v>
      </c>
      <c r="N1310" s="66" t="n">
        <v>0</v>
      </c>
      <c r="O1310" s="66" t="n">
        <v>190.9</v>
      </c>
      <c r="P1310" s="66" t="n">
        <v>5.4</v>
      </c>
      <c r="Q1310" s="66" t="n">
        <v>13.751536405</v>
      </c>
      <c r="R1310" s="66" t="n">
        <v>51.0472109360001</v>
      </c>
      <c r="S1310" s="66">
        <f>IF(AND(E1310&gt;=2,E1310&lt;=6,OR(F1310=6,F1310=7,F1310=8),O1310&lt;=500),1,0)</f>
        <v/>
      </c>
      <c r="T1310" s="178">
        <f>IF(G1310=1,Sources!$F$24,IF(G1310=2,Sources!$F$25,IF(G1310=3,Sources!$F$26,0)))</f>
        <v/>
      </c>
      <c r="U1310" s="178">
        <f>T1310</f>
        <v/>
      </c>
      <c r="V1310" s="66" t="inlineStr">
        <is>
          <t>S01 / S04 / S05</t>
        </is>
      </c>
    </row>
    <row r="1311" ht="15" customHeight="1" s="94">
      <c r="A1311" s="66" t="inlineStr">
        <is>
          <t>U09825</t>
        </is>
      </c>
      <c r="B1311" s="66" t="inlineStr">
        <is>
          <t>O1406</t>
        </is>
      </c>
      <c r="C1311" s="66" t="n">
        <v>2022</v>
      </c>
      <c r="D1311" s="66" t="n">
        <v>9</v>
      </c>
      <c r="E1311" s="66" t="n">
        <v>4</v>
      </c>
      <c r="F1311" s="66" t="n">
        <v>22</v>
      </c>
      <c r="G1311" s="66" t="n">
        <v>3</v>
      </c>
      <c r="H1311" s="66" t="n">
        <v>2</v>
      </c>
      <c r="I1311" s="66" t="n">
        <v>0</v>
      </c>
      <c r="J1311" s="66" t="n">
        <v>1</v>
      </c>
      <c r="K1311" s="66" t="n">
        <v>1</v>
      </c>
      <c r="L1311" s="66" t="n">
        <v>0</v>
      </c>
      <c r="M1311" s="66" t="n">
        <v>0</v>
      </c>
      <c r="N1311" s="66" t="n">
        <v>0</v>
      </c>
      <c r="O1311" s="66" t="n">
        <v>241.6</v>
      </c>
      <c r="P1311" s="66" t="n">
        <v>0.9</v>
      </c>
      <c r="Q1311" s="66" t="n">
        <v>12.3874726350001</v>
      </c>
      <c r="R1311" s="66" t="n">
        <v>51.3570694950001</v>
      </c>
      <c r="S1311" s="66">
        <f>IF(AND(E1311&gt;=2,E1311&lt;=6,OR(F1311=6,F1311=7,F1311=8),O1311&lt;=500),1,0)</f>
        <v/>
      </c>
      <c r="T1311" s="178">
        <f>IF(G1311=1,Sources!$F$24,IF(G1311=2,Sources!$F$25,IF(G1311=3,Sources!$F$26,0)))</f>
        <v/>
      </c>
      <c r="U1311" s="178">
        <f>T1311</f>
        <v/>
      </c>
      <c r="V1311" s="66" t="inlineStr">
        <is>
          <t>S01 / S04 / S05</t>
        </is>
      </c>
    </row>
    <row r="1312" ht="15" customHeight="1" s="94">
      <c r="A1312" s="66" t="inlineStr">
        <is>
          <t>U09830</t>
        </is>
      </c>
      <c r="B1312" s="66" t="inlineStr">
        <is>
          <t>O1540</t>
        </is>
      </c>
      <c r="C1312" s="66" t="n">
        <v>2022</v>
      </c>
      <c r="D1312" s="66" t="n">
        <v>9</v>
      </c>
      <c r="E1312" s="66" t="n">
        <v>4</v>
      </c>
      <c r="F1312" s="66" t="n">
        <v>12</v>
      </c>
      <c r="G1312" s="66" t="n">
        <v>3</v>
      </c>
      <c r="H1312" s="66" t="n">
        <v>3</v>
      </c>
      <c r="I1312" s="66" t="n">
        <v>0</v>
      </c>
      <c r="J1312" s="66" t="n">
        <v>1</v>
      </c>
      <c r="K1312" s="66" t="n">
        <v>1</v>
      </c>
      <c r="L1312" s="66" t="n">
        <v>0</v>
      </c>
      <c r="M1312" s="66" t="n">
        <v>0</v>
      </c>
      <c r="N1312" s="66" t="n">
        <v>0</v>
      </c>
      <c r="O1312" s="66" t="n">
        <v>267.3</v>
      </c>
      <c r="P1312" s="66" t="n">
        <v>2.8</v>
      </c>
      <c r="Q1312" s="66" t="n">
        <v>12.381520516</v>
      </c>
      <c r="R1312" s="66" t="n">
        <v>51.336680749</v>
      </c>
      <c r="S1312" s="66">
        <f>IF(AND(E1312&gt;=2,E1312&lt;=6,OR(F1312=6,F1312=7,F1312=8),O1312&lt;=500),1,0)</f>
        <v/>
      </c>
      <c r="T1312" s="178">
        <f>IF(G1312=1,Sources!$F$24,IF(G1312=2,Sources!$F$25,IF(G1312=3,Sources!$F$26,0)))</f>
        <v/>
      </c>
      <c r="U1312" s="178">
        <f>T1312</f>
        <v/>
      </c>
      <c r="V1312" s="66" t="inlineStr">
        <is>
          <t>S01 / S04 / S05</t>
        </is>
      </c>
    </row>
    <row r="1313" ht="15" customHeight="1" s="94">
      <c r="A1313" s="66" t="inlineStr">
        <is>
          <t>U09837</t>
        </is>
      </c>
      <c r="B1313" s="66" t="inlineStr">
        <is>
          <t>O1732</t>
        </is>
      </c>
      <c r="C1313" s="66" t="n">
        <v>2022</v>
      </c>
      <c r="D1313" s="66" t="n">
        <v>9</v>
      </c>
      <c r="E1313" s="66" t="n">
        <v>5</v>
      </c>
      <c r="F1313" s="66" t="n">
        <v>14</v>
      </c>
      <c r="G1313" s="66" t="n">
        <v>3</v>
      </c>
      <c r="H1313" s="66" t="n">
        <v>3</v>
      </c>
      <c r="I1313" s="66" t="n">
        <v>0</v>
      </c>
      <c r="J1313" s="66" t="n">
        <v>1</v>
      </c>
      <c r="K1313" s="66" t="n">
        <v>1</v>
      </c>
      <c r="L1313" s="66" t="n">
        <v>0</v>
      </c>
      <c r="M1313" s="66" t="n">
        <v>0</v>
      </c>
      <c r="N1313" s="66" t="n">
        <v>0</v>
      </c>
      <c r="O1313" s="66" t="n">
        <v>209.8</v>
      </c>
      <c r="P1313" s="66" t="n">
        <v>3.4</v>
      </c>
      <c r="Q1313" s="66" t="n">
        <v>12.378367118</v>
      </c>
      <c r="R1313" s="66" t="n">
        <v>51.3322053630001</v>
      </c>
      <c r="S1313" s="66">
        <f>IF(AND(E1313&gt;=2,E1313&lt;=6,OR(F1313=6,F1313=7,F1313=8),O1313&lt;=500),1,0)</f>
        <v/>
      </c>
      <c r="T1313" s="178">
        <f>IF(G1313=1,Sources!$F$24,IF(G1313=2,Sources!$F$25,IF(G1313=3,Sources!$F$26,0)))</f>
        <v/>
      </c>
      <c r="U1313" s="178">
        <f>T1313</f>
        <v/>
      </c>
      <c r="V1313" s="66" t="inlineStr">
        <is>
          <t>S01 / S04 / S05</t>
        </is>
      </c>
    </row>
    <row r="1314" ht="15" customHeight="1" s="94">
      <c r="A1314" s="66" t="inlineStr">
        <is>
          <t>U09841</t>
        </is>
      </c>
      <c r="B1314" s="66" t="inlineStr">
        <is>
          <t>O0633</t>
        </is>
      </c>
      <c r="C1314" s="66" t="n">
        <v>2022</v>
      </c>
      <c r="D1314" s="66" t="n">
        <v>9</v>
      </c>
      <c r="E1314" s="66" t="n">
        <v>2</v>
      </c>
      <c r="F1314" s="66" t="n">
        <v>8</v>
      </c>
      <c r="G1314" s="66" t="n">
        <v>3</v>
      </c>
      <c r="H1314" s="66" t="n">
        <v>6</v>
      </c>
      <c r="I1314" s="66" t="n">
        <v>0</v>
      </c>
      <c r="J1314" s="66" t="n">
        <v>0</v>
      </c>
      <c r="K1314" s="66" t="n">
        <v>1</v>
      </c>
      <c r="L1314" s="66" t="n">
        <v>1</v>
      </c>
      <c r="M1314" s="66" t="n">
        <v>0</v>
      </c>
      <c r="N1314" s="66" t="n">
        <v>0</v>
      </c>
      <c r="O1314" s="66" t="n">
        <v>71.5</v>
      </c>
      <c r="P1314" s="66" t="n">
        <v>12.9</v>
      </c>
      <c r="Q1314" s="66" t="n">
        <v>13.7495178</v>
      </c>
      <c r="R1314" s="66" t="n">
        <v>51.033595189</v>
      </c>
      <c r="S1314" s="66">
        <f>IF(AND(E1314&gt;=2,E1314&lt;=6,OR(F1314=6,F1314=7,F1314=8),O1314&lt;=500),1,0)</f>
        <v/>
      </c>
      <c r="T1314" s="178">
        <f>IF(G1314=1,Sources!$F$24,IF(G1314=2,Sources!$F$25,IF(G1314=3,Sources!$F$26,0)))</f>
        <v/>
      </c>
      <c r="U1314" s="178">
        <f>T1314</f>
        <v/>
      </c>
      <c r="V1314" s="66" t="inlineStr">
        <is>
          <t>S01 / S04 / S05</t>
        </is>
      </c>
    </row>
    <row r="1315" ht="15" customHeight="1" s="94">
      <c r="A1315" s="66" t="inlineStr">
        <is>
          <t>U09855</t>
        </is>
      </c>
      <c r="B1315" s="66" t="inlineStr">
        <is>
          <t>O1706</t>
        </is>
      </c>
      <c r="C1315" s="66" t="n">
        <v>2022</v>
      </c>
      <c r="D1315" s="66" t="n">
        <v>9</v>
      </c>
      <c r="E1315" s="66" t="n">
        <v>5</v>
      </c>
      <c r="F1315" s="66" t="n">
        <v>10</v>
      </c>
      <c r="G1315" s="66" t="n">
        <v>3</v>
      </c>
      <c r="H1315" s="66" t="n">
        <v>2</v>
      </c>
      <c r="I1315" s="66" t="n">
        <v>0</v>
      </c>
      <c r="J1315" s="66" t="n">
        <v>0</v>
      </c>
      <c r="K1315" s="66" t="n">
        <v>1</v>
      </c>
      <c r="L1315" s="66" t="n">
        <v>0</v>
      </c>
      <c r="M1315" s="66" t="n">
        <v>0</v>
      </c>
      <c r="N1315" s="66" t="n">
        <v>0</v>
      </c>
      <c r="O1315" s="66" t="n">
        <v>205.8</v>
      </c>
      <c r="P1315" s="66" t="n">
        <v>15.8</v>
      </c>
      <c r="Q1315" s="66" t="n">
        <v>12.303048324</v>
      </c>
      <c r="R1315" s="66" t="n">
        <v>51.314428972</v>
      </c>
      <c r="S1315" s="66">
        <f>IF(AND(E1315&gt;=2,E1315&lt;=6,OR(F1315=6,F1315=7,F1315=8),O1315&lt;=500),1,0)</f>
        <v/>
      </c>
      <c r="T1315" s="178">
        <f>IF(G1315=1,Sources!$F$24,IF(G1315=2,Sources!$F$25,IF(G1315=3,Sources!$F$26,0)))</f>
        <v/>
      </c>
      <c r="U1315" s="178">
        <f>T1315</f>
        <v/>
      </c>
      <c r="V1315" s="66" t="inlineStr">
        <is>
          <t>S01 / S04 / S05</t>
        </is>
      </c>
    </row>
    <row r="1316" ht="15" customHeight="1" s="94">
      <c r="A1316" s="66" t="inlineStr">
        <is>
          <t>U09857</t>
        </is>
      </c>
      <c r="B1316" s="66" t="inlineStr">
        <is>
          <t>O1589</t>
        </is>
      </c>
      <c r="C1316" s="66" t="n">
        <v>2022</v>
      </c>
      <c r="D1316" s="66" t="n">
        <v>9</v>
      </c>
      <c r="E1316" s="66" t="n">
        <v>4</v>
      </c>
      <c r="F1316" s="66" t="n">
        <v>18</v>
      </c>
      <c r="G1316" s="66" t="n">
        <v>3</v>
      </c>
      <c r="H1316" s="66" t="n">
        <v>6</v>
      </c>
      <c r="I1316" s="66" t="n">
        <v>0</v>
      </c>
      <c r="J1316" s="66" t="n">
        <v>0</v>
      </c>
      <c r="K1316" s="66" t="n">
        <v>1</v>
      </c>
      <c r="L1316" s="66" t="n">
        <v>1</v>
      </c>
      <c r="M1316" s="66" t="n">
        <v>0</v>
      </c>
      <c r="N1316" s="66" t="n">
        <v>0</v>
      </c>
      <c r="O1316" s="66" t="n">
        <v>166.1</v>
      </c>
      <c r="P1316" s="66" t="n">
        <v>21.9</v>
      </c>
      <c r="Q1316" s="66" t="n">
        <v>12.378566075</v>
      </c>
      <c r="R1316" s="66" t="n">
        <v>51.3206966930001</v>
      </c>
      <c r="S1316" s="66">
        <f>IF(AND(E1316&gt;=2,E1316&lt;=6,OR(F1316=6,F1316=7,F1316=8),O1316&lt;=500),1,0)</f>
        <v/>
      </c>
      <c r="T1316" s="178">
        <f>IF(G1316=1,Sources!$F$24,IF(G1316=2,Sources!$F$25,IF(G1316=3,Sources!$F$26,0)))</f>
        <v/>
      </c>
      <c r="U1316" s="178">
        <f>T1316</f>
        <v/>
      </c>
      <c r="V1316" s="66" t="inlineStr">
        <is>
          <t>S01 / S04 / S05</t>
        </is>
      </c>
    </row>
    <row r="1317" ht="15" customHeight="1" s="94">
      <c r="A1317" s="66" t="inlineStr">
        <is>
          <t>U09861</t>
        </is>
      </c>
      <c r="B1317" s="66" t="inlineStr">
        <is>
          <t>O1490</t>
        </is>
      </c>
      <c r="C1317" s="66" t="n">
        <v>2022</v>
      </c>
      <c r="D1317" s="66" t="n">
        <v>10</v>
      </c>
      <c r="E1317" s="66" t="n">
        <v>3</v>
      </c>
      <c r="F1317" s="66" t="n">
        <v>19</v>
      </c>
      <c r="G1317" s="66" t="n">
        <v>3</v>
      </c>
      <c r="H1317" s="66" t="n">
        <v>2</v>
      </c>
      <c r="I1317" s="66" t="n">
        <v>0</v>
      </c>
      <c r="J1317" s="66" t="n">
        <v>0</v>
      </c>
      <c r="K1317" s="66" t="n">
        <v>1</v>
      </c>
      <c r="L1317" s="66" t="n">
        <v>0</v>
      </c>
      <c r="M1317" s="66" t="n">
        <v>0</v>
      </c>
      <c r="N1317" s="66" t="n">
        <v>0</v>
      </c>
      <c r="O1317" s="66" t="n">
        <v>124.4</v>
      </c>
      <c r="P1317" s="66" t="n">
        <v>19.3</v>
      </c>
      <c r="Q1317" s="66" t="n">
        <v>12.370616022</v>
      </c>
      <c r="R1317" s="66" t="n">
        <v>51.3613831430001</v>
      </c>
      <c r="S1317" s="66">
        <f>IF(AND(E1317&gt;=2,E1317&lt;=6,OR(F1317=6,F1317=7,F1317=8),O1317&lt;=500),1,0)</f>
        <v/>
      </c>
      <c r="T1317" s="178">
        <f>IF(G1317=1,Sources!$F$24,IF(G1317=2,Sources!$F$25,IF(G1317=3,Sources!$F$26,0)))</f>
        <v/>
      </c>
      <c r="U1317" s="178">
        <f>T1317</f>
        <v/>
      </c>
      <c r="V1317" s="66" t="inlineStr">
        <is>
          <t>S01 / S04 / S05</t>
        </is>
      </c>
    </row>
    <row r="1318" ht="15" customHeight="1" s="94">
      <c r="A1318" s="66" t="inlineStr">
        <is>
          <t>U09863</t>
        </is>
      </c>
      <c r="B1318" s="66" t="inlineStr">
        <is>
          <t>O1839</t>
        </is>
      </c>
      <c r="C1318" s="66" t="n">
        <v>2022</v>
      </c>
      <c r="D1318" s="66" t="n">
        <v>9</v>
      </c>
      <c r="E1318" s="66" t="n">
        <v>2</v>
      </c>
      <c r="F1318" s="66" t="n">
        <v>11</v>
      </c>
      <c r="G1318" s="66" t="n">
        <v>3</v>
      </c>
      <c r="H1318" s="66" t="n">
        <v>2</v>
      </c>
      <c r="I1318" s="66" t="n">
        <v>0</v>
      </c>
      <c r="J1318" s="66" t="n">
        <v>1</v>
      </c>
      <c r="K1318" s="66" t="n">
        <v>1</v>
      </c>
      <c r="L1318" s="66" t="n">
        <v>0</v>
      </c>
      <c r="M1318" s="66" t="n">
        <v>0</v>
      </c>
      <c r="N1318" s="66" t="n">
        <v>0</v>
      </c>
      <c r="O1318" s="66" t="n">
        <v>431</v>
      </c>
      <c r="P1318" s="66" t="n">
        <v>3.9</v>
      </c>
      <c r="Q1318" s="66" t="n">
        <v>12.4075585890001</v>
      </c>
      <c r="R1318" s="66" t="n">
        <v>51.351298994</v>
      </c>
      <c r="S1318" s="66">
        <f>IF(AND(E1318&gt;=2,E1318&lt;=6,OR(F1318=6,F1318=7,F1318=8),O1318&lt;=500),1,0)</f>
        <v/>
      </c>
      <c r="T1318" s="178">
        <f>IF(G1318=1,Sources!$F$24,IF(G1318=2,Sources!$F$25,IF(G1318=3,Sources!$F$26,0)))</f>
        <v/>
      </c>
      <c r="U1318" s="178">
        <f>T1318</f>
        <v/>
      </c>
      <c r="V1318" s="66" t="inlineStr">
        <is>
          <t>S01 / S04 / S05</t>
        </is>
      </c>
    </row>
    <row r="1319" ht="15" customHeight="1" s="94">
      <c r="A1319" s="66" t="inlineStr">
        <is>
          <t>U09864</t>
        </is>
      </c>
      <c r="B1319" s="66" t="inlineStr">
        <is>
          <t>O1732</t>
        </is>
      </c>
      <c r="C1319" s="66" t="n">
        <v>2022</v>
      </c>
      <c r="D1319" s="66" t="n">
        <v>10</v>
      </c>
      <c r="E1319" s="66" t="n">
        <v>4</v>
      </c>
      <c r="F1319" s="66" t="n">
        <v>18</v>
      </c>
      <c r="G1319" s="66" t="n">
        <v>3</v>
      </c>
      <c r="H1319" s="66" t="n">
        <v>6</v>
      </c>
      <c r="I1319" s="66" t="n">
        <v>0</v>
      </c>
      <c r="J1319" s="66" t="n">
        <v>1</v>
      </c>
      <c r="K1319" s="66" t="n">
        <v>0</v>
      </c>
      <c r="L1319" s="66" t="n">
        <v>0</v>
      </c>
      <c r="M1319" s="66" t="n">
        <v>0</v>
      </c>
      <c r="N1319" s="66" t="n">
        <v>0</v>
      </c>
      <c r="O1319" s="66" t="n">
        <v>207</v>
      </c>
      <c r="P1319" s="66" t="n">
        <v>10.7</v>
      </c>
      <c r="Q1319" s="66" t="n">
        <v>12.378237676</v>
      </c>
      <c r="R1319" s="66" t="n">
        <v>51.3322993670001</v>
      </c>
      <c r="S1319" s="66">
        <f>IF(AND(E1319&gt;=2,E1319&lt;=6,OR(F1319=6,F1319=7,F1319=8),O1319&lt;=500),1,0)</f>
        <v/>
      </c>
      <c r="T1319" s="178">
        <f>IF(G1319=1,Sources!$F$24,IF(G1319=2,Sources!$F$25,IF(G1319=3,Sources!$F$26,0)))</f>
        <v/>
      </c>
      <c r="U1319" s="178">
        <f>T1319</f>
        <v/>
      </c>
      <c r="V1319" s="66" t="inlineStr">
        <is>
          <t>S01 / S04 / S05</t>
        </is>
      </c>
    </row>
    <row r="1320" ht="15" customHeight="1" s="94">
      <c r="A1320" s="66" t="inlineStr">
        <is>
          <t>U09869</t>
        </is>
      </c>
      <c r="B1320" s="66" t="inlineStr">
        <is>
          <t>O0966</t>
        </is>
      </c>
      <c r="C1320" s="66" t="n">
        <v>2022</v>
      </c>
      <c r="D1320" s="66" t="n">
        <v>8</v>
      </c>
      <c r="E1320" s="66" t="n">
        <v>6</v>
      </c>
      <c r="F1320" s="66" t="n">
        <v>17</v>
      </c>
      <c r="G1320" s="66" t="n">
        <v>3</v>
      </c>
      <c r="H1320" s="66" t="n">
        <v>7</v>
      </c>
      <c r="I1320" s="66" t="n">
        <v>0</v>
      </c>
      <c r="J1320" s="66" t="n">
        <v>1</v>
      </c>
      <c r="K1320" s="66" t="n">
        <v>0</v>
      </c>
      <c r="L1320" s="66" t="n">
        <v>0</v>
      </c>
      <c r="M1320" s="66" t="n">
        <v>0</v>
      </c>
      <c r="N1320" s="66" t="n">
        <v>0</v>
      </c>
      <c r="O1320" s="66" t="n">
        <v>57.8</v>
      </c>
      <c r="P1320" s="66" t="n">
        <v>3.9</v>
      </c>
      <c r="Q1320" s="66" t="n">
        <v>13.7571751890001</v>
      </c>
      <c r="R1320" s="66" t="n">
        <v>51.0497838360001</v>
      </c>
      <c r="S1320" s="66">
        <f>IF(AND(E1320&gt;=2,E1320&lt;=6,OR(F1320=6,F1320=7,F1320=8),O1320&lt;=500),1,0)</f>
        <v/>
      </c>
      <c r="T1320" s="178">
        <f>IF(G1320=1,Sources!$F$24,IF(G1320=2,Sources!$F$25,IF(G1320=3,Sources!$F$26,0)))</f>
        <v/>
      </c>
      <c r="U1320" s="178">
        <f>T1320</f>
        <v/>
      </c>
      <c r="V1320" s="66" t="inlineStr">
        <is>
          <t>S01 / S04 / S05</t>
        </is>
      </c>
    </row>
    <row r="1321" ht="15" customHeight="1" s="94">
      <c r="A1321" s="66" t="inlineStr">
        <is>
          <t>U09874</t>
        </is>
      </c>
      <c r="B1321" s="66" t="inlineStr">
        <is>
          <t>O0674</t>
        </is>
      </c>
      <c r="C1321" s="66" t="n">
        <v>2022</v>
      </c>
      <c r="D1321" s="66" t="n">
        <v>8</v>
      </c>
      <c r="E1321" s="66" t="n">
        <v>4</v>
      </c>
      <c r="F1321" s="66" t="n">
        <v>6</v>
      </c>
      <c r="G1321" s="66" t="n">
        <v>3</v>
      </c>
      <c r="H1321" s="66" t="n">
        <v>3</v>
      </c>
      <c r="I1321" s="66" t="n">
        <v>0</v>
      </c>
      <c r="J1321" s="66" t="n">
        <v>1</v>
      </c>
      <c r="K1321" s="66" t="n">
        <v>1</v>
      </c>
      <c r="L1321" s="66" t="n">
        <v>0</v>
      </c>
      <c r="M1321" s="66" t="n">
        <v>0</v>
      </c>
      <c r="N1321" s="66" t="n">
        <v>0</v>
      </c>
      <c r="O1321" s="66" t="n">
        <v>489.2</v>
      </c>
      <c r="P1321" s="66" t="n">
        <v>8.199999999999999</v>
      </c>
      <c r="Q1321" s="66" t="n">
        <v>13.7771973490001</v>
      </c>
      <c r="R1321" s="66" t="n">
        <v>51.06008209</v>
      </c>
      <c r="S1321" s="66">
        <f>IF(AND(E1321&gt;=2,E1321&lt;=6,OR(F1321=6,F1321=7,F1321=8),O1321&lt;=500),1,0)</f>
        <v/>
      </c>
      <c r="T1321" s="178">
        <f>IF(G1321=1,Sources!$F$24,IF(G1321=2,Sources!$F$25,IF(G1321=3,Sources!$F$26,0)))</f>
        <v/>
      </c>
      <c r="U1321" s="178">
        <f>T1321</f>
        <v/>
      </c>
      <c r="V1321" s="66" t="inlineStr">
        <is>
          <t>S01 / S04 / S05</t>
        </is>
      </c>
    </row>
    <row r="1322" ht="15" customHeight="1" s="94">
      <c r="A1322" s="66" t="inlineStr">
        <is>
          <t>U09887</t>
        </is>
      </c>
      <c r="B1322" s="66" t="inlineStr">
        <is>
          <t>O0489</t>
        </is>
      </c>
      <c r="C1322" s="66" t="n">
        <v>2022</v>
      </c>
      <c r="D1322" s="66" t="n">
        <v>9</v>
      </c>
      <c r="E1322" s="66" t="n">
        <v>3</v>
      </c>
      <c r="F1322" s="66" t="n">
        <v>18</v>
      </c>
      <c r="G1322" s="66" t="n">
        <v>3</v>
      </c>
      <c r="H1322" s="66" t="n">
        <v>2</v>
      </c>
      <c r="I1322" s="66" t="n">
        <v>1</v>
      </c>
      <c r="J1322" s="66" t="n">
        <v>0</v>
      </c>
      <c r="K1322" s="66" t="n">
        <v>1</v>
      </c>
      <c r="L1322" s="66" t="n">
        <v>0</v>
      </c>
      <c r="M1322" s="66" t="n">
        <v>0</v>
      </c>
      <c r="N1322" s="66" t="n">
        <v>0</v>
      </c>
      <c r="O1322" s="66" t="n">
        <v>397.5</v>
      </c>
      <c r="P1322" s="66" t="n">
        <v>13.7</v>
      </c>
      <c r="Q1322" s="66" t="n">
        <v>13.759957839</v>
      </c>
      <c r="R1322" s="66" t="n">
        <v>51.027293087</v>
      </c>
      <c r="S1322" s="66">
        <f>IF(AND(E1322&gt;=2,E1322&lt;=6,OR(F1322=6,F1322=7,F1322=8),O1322&lt;=500),1,0)</f>
        <v/>
      </c>
      <c r="T1322" s="178">
        <f>IF(G1322=1,Sources!$F$24,IF(G1322=2,Sources!$F$25,IF(G1322=3,Sources!$F$26,0)))</f>
        <v/>
      </c>
      <c r="U1322" s="178">
        <f>T1322</f>
        <v/>
      </c>
      <c r="V1322" s="66" t="inlineStr">
        <is>
          <t>S01 / S04 / S05</t>
        </is>
      </c>
    </row>
    <row r="1323" ht="15" customHeight="1" s="94">
      <c r="A1323" s="66" t="inlineStr">
        <is>
          <t>U09888</t>
        </is>
      </c>
      <c r="B1323" s="66" t="inlineStr">
        <is>
          <t>O1439</t>
        </is>
      </c>
      <c r="C1323" s="66" t="n">
        <v>2022</v>
      </c>
      <c r="D1323" s="66" t="n">
        <v>10</v>
      </c>
      <c r="E1323" s="66" t="n">
        <v>5</v>
      </c>
      <c r="F1323" s="66" t="n">
        <v>13</v>
      </c>
      <c r="G1323" s="66" t="n">
        <v>3</v>
      </c>
      <c r="H1323" s="66" t="n">
        <v>3</v>
      </c>
      <c r="I1323" s="66" t="n">
        <v>0</v>
      </c>
      <c r="J1323" s="66" t="n">
        <v>1</v>
      </c>
      <c r="K1323" s="66" t="n">
        <v>1</v>
      </c>
      <c r="L1323" s="66" t="n">
        <v>0</v>
      </c>
      <c r="M1323" s="66" t="n">
        <v>0</v>
      </c>
      <c r="N1323" s="66" t="n">
        <v>0</v>
      </c>
      <c r="O1323" s="66" t="n">
        <v>187.9</v>
      </c>
      <c r="P1323" s="66" t="n">
        <v>4.4</v>
      </c>
      <c r="Q1323" s="66" t="n">
        <v>12.3713750650001</v>
      </c>
      <c r="R1323" s="66" t="n">
        <v>51.3462784050001</v>
      </c>
      <c r="S1323" s="66">
        <f>IF(AND(E1323&gt;=2,E1323&lt;=6,OR(F1323=6,F1323=7,F1323=8),O1323&lt;=500),1,0)</f>
        <v/>
      </c>
      <c r="T1323" s="178">
        <f>IF(G1323=1,Sources!$F$24,IF(G1323=2,Sources!$F$25,IF(G1323=3,Sources!$F$26,0)))</f>
        <v/>
      </c>
      <c r="U1323" s="178">
        <f>T1323</f>
        <v/>
      </c>
      <c r="V1323" s="66" t="inlineStr">
        <is>
          <t>S01 / S04 / S05</t>
        </is>
      </c>
    </row>
    <row r="1324" ht="15" customHeight="1" s="94">
      <c r="A1324" s="66" t="inlineStr">
        <is>
          <t>U09890</t>
        </is>
      </c>
      <c r="B1324" s="66" t="inlineStr">
        <is>
          <t>O0199</t>
        </is>
      </c>
      <c r="C1324" s="66" t="n">
        <v>2022</v>
      </c>
      <c r="D1324" s="66" t="n">
        <v>9</v>
      </c>
      <c r="E1324" s="66" t="n">
        <v>2</v>
      </c>
      <c r="F1324" s="66" t="n">
        <v>16</v>
      </c>
      <c r="G1324" s="66" t="n">
        <v>3</v>
      </c>
      <c r="H1324" s="66" t="n">
        <v>7</v>
      </c>
      <c r="I1324" s="66" t="n">
        <v>0</v>
      </c>
      <c r="J1324" s="66" t="n">
        <v>0</v>
      </c>
      <c r="K1324" s="66" t="n">
        <v>0</v>
      </c>
      <c r="L1324" s="66" t="n">
        <v>0</v>
      </c>
      <c r="M1324" s="66" t="n">
        <v>0</v>
      </c>
      <c r="N1324" s="66" t="n">
        <v>1</v>
      </c>
      <c r="O1324" s="66" t="n">
        <v>68.2</v>
      </c>
      <c r="P1324" s="66" t="n">
        <v>14</v>
      </c>
      <c r="Q1324" s="66" t="n">
        <v>12.9082575900001</v>
      </c>
      <c r="R1324" s="66" t="n">
        <v>50.833085269</v>
      </c>
      <c r="S1324" s="66">
        <f>IF(AND(E1324&gt;=2,E1324&lt;=6,OR(F1324=6,F1324=7,F1324=8),O1324&lt;=500),1,0)</f>
        <v/>
      </c>
      <c r="T1324" s="178">
        <f>IF(G1324=1,Sources!$F$24,IF(G1324=2,Sources!$F$25,IF(G1324=3,Sources!$F$26,0)))</f>
        <v/>
      </c>
      <c r="U1324" s="178">
        <f>T1324</f>
        <v/>
      </c>
      <c r="V1324" s="66" t="inlineStr">
        <is>
          <t>S01 / S04 / S05</t>
        </is>
      </c>
    </row>
    <row r="1325" ht="15" customHeight="1" s="94">
      <c r="A1325" s="66" t="inlineStr">
        <is>
          <t>U09897</t>
        </is>
      </c>
      <c r="B1325" s="66" t="inlineStr">
        <is>
          <t>O1470</t>
        </is>
      </c>
      <c r="C1325" s="66" t="n">
        <v>2022</v>
      </c>
      <c r="D1325" s="66" t="n">
        <v>9</v>
      </c>
      <c r="E1325" s="66" t="n">
        <v>6</v>
      </c>
      <c r="F1325" s="66" t="n">
        <v>18</v>
      </c>
      <c r="G1325" s="66" t="n">
        <v>3</v>
      </c>
      <c r="H1325" s="66" t="n">
        <v>6</v>
      </c>
      <c r="I1325" s="66" t="n">
        <v>0</v>
      </c>
      <c r="J1325" s="66" t="n">
        <v>1</v>
      </c>
      <c r="K1325" s="66" t="n">
        <v>1</v>
      </c>
      <c r="L1325" s="66" t="n">
        <v>0</v>
      </c>
      <c r="M1325" s="66" t="n">
        <v>0</v>
      </c>
      <c r="N1325" s="66" t="n">
        <v>0</v>
      </c>
      <c r="O1325" s="66" t="n">
        <v>131</v>
      </c>
      <c r="P1325" s="66" t="n">
        <v>9.300000000000001</v>
      </c>
      <c r="Q1325" s="66" t="n">
        <v>12.3943989100001</v>
      </c>
      <c r="R1325" s="66" t="n">
        <v>51.346174347</v>
      </c>
      <c r="S1325" s="66">
        <f>IF(AND(E1325&gt;=2,E1325&lt;=6,OR(F1325=6,F1325=7,F1325=8),O1325&lt;=500),1,0)</f>
        <v/>
      </c>
      <c r="T1325" s="178">
        <f>IF(G1325=1,Sources!$F$24,IF(G1325=2,Sources!$F$25,IF(G1325=3,Sources!$F$26,0)))</f>
        <v/>
      </c>
      <c r="U1325" s="178">
        <f>T1325</f>
        <v/>
      </c>
      <c r="V1325" s="66" t="inlineStr">
        <is>
          <t>S01 / S04 / S05</t>
        </is>
      </c>
    </row>
    <row r="1326" ht="15" customHeight="1" s="94">
      <c r="A1326" s="66" t="inlineStr">
        <is>
          <t>U09899</t>
        </is>
      </c>
      <c r="B1326" s="66" t="inlineStr">
        <is>
          <t>O1212</t>
        </is>
      </c>
      <c r="C1326" s="66" t="n">
        <v>2022</v>
      </c>
      <c r="D1326" s="66" t="n">
        <v>9</v>
      </c>
      <c r="E1326" s="66" t="n">
        <v>1</v>
      </c>
      <c r="F1326" s="66" t="n">
        <v>17</v>
      </c>
      <c r="G1326" s="66" t="n">
        <v>3</v>
      </c>
      <c r="H1326" s="66" t="n">
        <v>2</v>
      </c>
      <c r="I1326" s="66" t="n">
        <v>0</v>
      </c>
      <c r="J1326" s="66" t="n">
        <v>1</v>
      </c>
      <c r="K1326" s="66" t="n">
        <v>0</v>
      </c>
      <c r="L1326" s="66" t="n">
        <v>1</v>
      </c>
      <c r="M1326" s="66" t="n">
        <v>0</v>
      </c>
      <c r="N1326" s="66" t="n">
        <v>0</v>
      </c>
      <c r="O1326" s="66" t="n">
        <v>421.9</v>
      </c>
      <c r="P1326" s="66" t="n">
        <v>9.9</v>
      </c>
      <c r="Q1326" s="66" t="n">
        <v>14.2487250880001</v>
      </c>
      <c r="R1326" s="66" t="n">
        <v>51.4401614700001</v>
      </c>
      <c r="S1326" s="66">
        <f>IF(AND(E1326&gt;=2,E1326&lt;=6,OR(F1326=6,F1326=7,F1326=8),O1326&lt;=500),1,0)</f>
        <v/>
      </c>
      <c r="T1326" s="178">
        <f>IF(G1326=1,Sources!$F$24,IF(G1326=2,Sources!$F$25,IF(G1326=3,Sources!$F$26,0)))</f>
        <v/>
      </c>
      <c r="U1326" s="178">
        <f>T1326</f>
        <v/>
      </c>
      <c r="V1326" s="66" t="inlineStr">
        <is>
          <t>S01 / S04 / S05</t>
        </is>
      </c>
    </row>
    <row r="1327" ht="15" customHeight="1" s="94">
      <c r="A1327" s="66" t="inlineStr">
        <is>
          <t>U09923</t>
        </is>
      </c>
      <c r="B1327" s="66" t="inlineStr">
        <is>
          <t>O0650</t>
        </is>
      </c>
      <c r="C1327" s="66" t="n">
        <v>2022</v>
      </c>
      <c r="D1327" s="66" t="n">
        <v>9</v>
      </c>
      <c r="E1327" s="66" t="n">
        <v>4</v>
      </c>
      <c r="F1327" s="66" t="n">
        <v>19</v>
      </c>
      <c r="G1327" s="66" t="n">
        <v>3</v>
      </c>
      <c r="H1327" s="66" t="n">
        <v>3</v>
      </c>
      <c r="I1327" s="66" t="n">
        <v>0</v>
      </c>
      <c r="J1327" s="66" t="n">
        <v>1</v>
      </c>
      <c r="K1327" s="66" t="n">
        <v>1</v>
      </c>
      <c r="L1327" s="66" t="n">
        <v>0</v>
      </c>
      <c r="M1327" s="66" t="n">
        <v>0</v>
      </c>
      <c r="N1327" s="66" t="n">
        <v>0</v>
      </c>
      <c r="O1327" s="66" t="n">
        <v>156</v>
      </c>
      <c r="P1327" s="66" t="n">
        <v>2.9</v>
      </c>
      <c r="Q1327" s="66" t="n">
        <v>13.7864186790001</v>
      </c>
      <c r="R1327" s="66" t="n">
        <v>51.0285049870001</v>
      </c>
      <c r="S1327" s="66">
        <f>IF(AND(E1327&gt;=2,E1327&lt;=6,OR(F1327=6,F1327=7,F1327=8),O1327&lt;=500),1,0)</f>
        <v/>
      </c>
      <c r="T1327" s="178">
        <f>IF(G1327=1,Sources!$F$24,IF(G1327=2,Sources!$F$25,IF(G1327=3,Sources!$F$26,0)))</f>
        <v/>
      </c>
      <c r="U1327" s="178">
        <f>T1327</f>
        <v/>
      </c>
      <c r="V1327" s="66" t="inlineStr">
        <is>
          <t>S01 / S04 / S05</t>
        </is>
      </c>
    </row>
    <row r="1328" ht="15" customHeight="1" s="94">
      <c r="A1328" s="66" t="inlineStr">
        <is>
          <t>U09924</t>
        </is>
      </c>
      <c r="B1328" s="66" t="inlineStr">
        <is>
          <t>O1595</t>
        </is>
      </c>
      <c r="C1328" s="66" t="n">
        <v>2022</v>
      </c>
      <c r="D1328" s="66" t="n">
        <v>8</v>
      </c>
      <c r="E1328" s="66" t="n">
        <v>5</v>
      </c>
      <c r="F1328" s="66" t="n">
        <v>6</v>
      </c>
      <c r="G1328" s="66" t="n">
        <v>3</v>
      </c>
      <c r="H1328" s="66" t="n">
        <v>6</v>
      </c>
      <c r="I1328" s="66" t="n">
        <v>0</v>
      </c>
      <c r="J1328" s="66" t="n">
        <v>1</v>
      </c>
      <c r="K1328" s="66" t="n">
        <v>0</v>
      </c>
      <c r="L1328" s="66" t="n">
        <v>0</v>
      </c>
      <c r="M1328" s="66" t="n">
        <v>0</v>
      </c>
      <c r="N1328" s="66" t="n">
        <v>0</v>
      </c>
      <c r="O1328" s="66" t="n">
        <v>161.2</v>
      </c>
      <c r="P1328" s="66" t="n">
        <v>12.9</v>
      </c>
      <c r="Q1328" s="66" t="n">
        <v>12.37669169</v>
      </c>
      <c r="R1328" s="66" t="n">
        <v>51.3531234230001</v>
      </c>
      <c r="S1328" s="66">
        <f>IF(AND(E1328&gt;=2,E1328&lt;=6,OR(F1328=6,F1328=7,F1328=8),O1328&lt;=500),1,0)</f>
        <v/>
      </c>
      <c r="T1328" s="178">
        <f>IF(G1328=1,Sources!$F$24,IF(G1328=2,Sources!$F$25,IF(G1328=3,Sources!$F$26,0)))</f>
        <v/>
      </c>
      <c r="U1328" s="178">
        <f>T1328</f>
        <v/>
      </c>
      <c r="V1328" s="66" t="inlineStr">
        <is>
          <t>S01 / S04 / S05</t>
        </is>
      </c>
    </row>
    <row r="1329" ht="15" customHeight="1" s="94">
      <c r="A1329" s="66" t="inlineStr">
        <is>
          <t>U09931</t>
        </is>
      </c>
      <c r="B1329" s="66" t="inlineStr">
        <is>
          <t>O1664</t>
        </is>
      </c>
      <c r="C1329" s="66" t="n">
        <v>2022</v>
      </c>
      <c r="D1329" s="66" t="n">
        <v>9</v>
      </c>
      <c r="E1329" s="66" t="n">
        <v>1</v>
      </c>
      <c r="F1329" s="66" t="n">
        <v>12</v>
      </c>
      <c r="G1329" s="66" t="n">
        <v>3</v>
      </c>
      <c r="H1329" s="66" t="n">
        <v>7</v>
      </c>
      <c r="I1329" s="66" t="n">
        <v>0</v>
      </c>
      <c r="J1329" s="66" t="n">
        <v>0</v>
      </c>
      <c r="K1329" s="66" t="n">
        <v>1</v>
      </c>
      <c r="L1329" s="66" t="n">
        <v>1</v>
      </c>
      <c r="M1329" s="66" t="n">
        <v>0</v>
      </c>
      <c r="N1329" s="66" t="n">
        <v>0</v>
      </c>
      <c r="O1329" s="66" t="n">
        <v>63.5</v>
      </c>
      <c r="P1329" s="66" t="n">
        <v>9.6</v>
      </c>
      <c r="Q1329" s="66" t="n">
        <v>12.313441062</v>
      </c>
      <c r="R1329" s="66" t="n">
        <v>51.3479312100001</v>
      </c>
      <c r="S1329" s="66">
        <f>IF(AND(E1329&gt;=2,E1329&lt;=6,OR(F1329=6,F1329=7,F1329=8),O1329&lt;=500),1,0)</f>
        <v/>
      </c>
      <c r="T1329" s="178">
        <f>IF(G1329=1,Sources!$F$24,IF(G1329=2,Sources!$F$25,IF(G1329=3,Sources!$F$26,0)))</f>
        <v/>
      </c>
      <c r="U1329" s="178">
        <f>T1329</f>
        <v/>
      </c>
      <c r="V1329" s="66" t="inlineStr">
        <is>
          <t>S01 / S04 / S05</t>
        </is>
      </c>
    </row>
    <row r="1330" ht="15" customHeight="1" s="94">
      <c r="A1330" s="66" t="inlineStr">
        <is>
          <t>U09935</t>
        </is>
      </c>
      <c r="B1330" s="66" t="inlineStr">
        <is>
          <t>O0880</t>
        </is>
      </c>
      <c r="C1330" s="66" t="n">
        <v>2022</v>
      </c>
      <c r="D1330" s="66" t="n">
        <v>10</v>
      </c>
      <c r="E1330" s="66" t="n">
        <v>4</v>
      </c>
      <c r="F1330" s="66" t="n">
        <v>12</v>
      </c>
      <c r="G1330" s="66" t="n">
        <v>3</v>
      </c>
      <c r="H1330" s="66" t="n">
        <v>3</v>
      </c>
      <c r="I1330" s="66" t="n">
        <v>0</v>
      </c>
      <c r="J1330" s="66" t="n">
        <v>1</v>
      </c>
      <c r="K1330" s="66" t="n">
        <v>1</v>
      </c>
      <c r="L1330" s="66" t="n">
        <v>0</v>
      </c>
      <c r="M1330" s="66" t="n">
        <v>0</v>
      </c>
      <c r="N1330" s="66" t="n">
        <v>0</v>
      </c>
      <c r="O1330" s="66" t="n">
        <v>216.1</v>
      </c>
      <c r="P1330" s="66" t="n">
        <v>0.8</v>
      </c>
      <c r="Q1330" s="66" t="n">
        <v>13.748719695</v>
      </c>
      <c r="R1330" s="66" t="n">
        <v>51.048253376</v>
      </c>
      <c r="S1330" s="66">
        <f>IF(AND(E1330&gt;=2,E1330&lt;=6,OR(F1330=6,F1330=7,F1330=8),O1330&lt;=500),1,0)</f>
        <v/>
      </c>
      <c r="T1330" s="178">
        <f>IF(G1330=1,Sources!$F$24,IF(G1330=2,Sources!$F$25,IF(G1330=3,Sources!$F$26,0)))</f>
        <v/>
      </c>
      <c r="U1330" s="178">
        <f>T1330</f>
        <v/>
      </c>
      <c r="V1330" s="66" t="inlineStr">
        <is>
          <t>S01 / S04 / S05</t>
        </is>
      </c>
    </row>
    <row r="1331" ht="15" customHeight="1" s="94">
      <c r="A1331" s="66" t="inlineStr">
        <is>
          <t>U09937</t>
        </is>
      </c>
      <c r="B1331" s="66" t="inlineStr">
        <is>
          <t>O1749</t>
        </is>
      </c>
      <c r="C1331" s="66" t="n">
        <v>2022</v>
      </c>
      <c r="D1331" s="66" t="n">
        <v>9</v>
      </c>
      <c r="E1331" s="66" t="n">
        <v>5</v>
      </c>
      <c r="F1331" s="66" t="n">
        <v>17</v>
      </c>
      <c r="G1331" s="66" t="n">
        <v>3</v>
      </c>
      <c r="H1331" s="66" t="n">
        <v>2</v>
      </c>
      <c r="I1331" s="66" t="n">
        <v>0</v>
      </c>
      <c r="J1331" s="66" t="n">
        <v>1</v>
      </c>
      <c r="K1331" s="66" t="n">
        <v>1</v>
      </c>
      <c r="L1331" s="66" t="n">
        <v>0</v>
      </c>
      <c r="M1331" s="66" t="n">
        <v>0</v>
      </c>
      <c r="N1331" s="66" t="n">
        <v>0</v>
      </c>
      <c r="O1331" s="66" t="n">
        <v>376.5</v>
      </c>
      <c r="P1331" s="66" t="n">
        <v>13.4</v>
      </c>
      <c r="Q1331" s="66" t="n">
        <v>12.3736500160001</v>
      </c>
      <c r="R1331" s="66" t="n">
        <v>51.3329997490001</v>
      </c>
      <c r="S1331" s="66">
        <f>IF(AND(E1331&gt;=2,E1331&lt;=6,OR(F1331=6,F1331=7,F1331=8),O1331&lt;=500),1,0)</f>
        <v/>
      </c>
      <c r="T1331" s="178">
        <f>IF(G1331=1,Sources!$F$24,IF(G1331=2,Sources!$F$25,IF(G1331=3,Sources!$F$26,0)))</f>
        <v/>
      </c>
      <c r="U1331" s="178">
        <f>T1331</f>
        <v/>
      </c>
      <c r="V1331" s="66" t="inlineStr">
        <is>
          <t>S01 / S04 / S05</t>
        </is>
      </c>
    </row>
    <row r="1332" ht="15" customHeight="1" s="94">
      <c r="A1332" s="66" t="inlineStr">
        <is>
          <t>U09955</t>
        </is>
      </c>
      <c r="B1332" s="66" t="inlineStr">
        <is>
          <t>O1406</t>
        </is>
      </c>
      <c r="C1332" s="66" t="n">
        <v>2022</v>
      </c>
      <c r="D1332" s="66" t="n">
        <v>10</v>
      </c>
      <c r="E1332" s="66" t="n">
        <v>4</v>
      </c>
      <c r="F1332" s="66" t="n">
        <v>8</v>
      </c>
      <c r="G1332" s="66" t="n">
        <v>3</v>
      </c>
      <c r="H1332" s="66" t="n">
        <v>3</v>
      </c>
      <c r="I1332" s="66" t="n">
        <v>0</v>
      </c>
      <c r="J1332" s="66" t="n">
        <v>1</v>
      </c>
      <c r="K1332" s="66" t="n">
        <v>1</v>
      </c>
      <c r="L1332" s="66" t="n">
        <v>0</v>
      </c>
      <c r="M1332" s="66" t="n">
        <v>0</v>
      </c>
      <c r="N1332" s="66" t="n">
        <v>0</v>
      </c>
      <c r="O1332" s="66" t="n">
        <v>245.7</v>
      </c>
      <c r="P1332" s="66" t="n">
        <v>3.8</v>
      </c>
      <c r="Q1332" s="66" t="n">
        <v>12.3874517940001</v>
      </c>
      <c r="R1332" s="66" t="n">
        <v>51.357033958</v>
      </c>
      <c r="S1332" s="66">
        <f>IF(AND(E1332&gt;=2,E1332&lt;=6,OR(F1332=6,F1332=7,F1332=8),O1332&lt;=500),1,0)</f>
        <v/>
      </c>
      <c r="T1332" s="178">
        <f>IF(G1332=1,Sources!$F$24,IF(G1332=2,Sources!$F$25,IF(G1332=3,Sources!$F$26,0)))</f>
        <v/>
      </c>
      <c r="U1332" s="178">
        <f>T1332</f>
        <v/>
      </c>
      <c r="V1332" s="66" t="inlineStr">
        <is>
          <t>S01 / S04 / S05</t>
        </is>
      </c>
    </row>
    <row r="1333" ht="15" customHeight="1" s="94">
      <c r="A1333" s="66" t="inlineStr">
        <is>
          <t>U09959</t>
        </is>
      </c>
      <c r="B1333" s="66" t="inlineStr">
        <is>
          <t>O1553</t>
        </is>
      </c>
      <c r="C1333" s="66" t="n">
        <v>2022</v>
      </c>
      <c r="D1333" s="66" t="n">
        <v>8</v>
      </c>
      <c r="E1333" s="66" t="n">
        <v>2</v>
      </c>
      <c r="F1333" s="66" t="n">
        <v>13</v>
      </c>
      <c r="G1333" s="66" t="n">
        <v>3</v>
      </c>
      <c r="H1333" s="66" t="n">
        <v>2</v>
      </c>
      <c r="I1333" s="66" t="n">
        <v>0</v>
      </c>
      <c r="J1333" s="66" t="n">
        <v>1</v>
      </c>
      <c r="K1333" s="66" t="n">
        <v>1</v>
      </c>
      <c r="L1333" s="66" t="n">
        <v>0</v>
      </c>
      <c r="M1333" s="66" t="n">
        <v>0</v>
      </c>
      <c r="N1333" s="66" t="n">
        <v>0</v>
      </c>
      <c r="O1333" s="66" t="n">
        <v>233.8</v>
      </c>
      <c r="P1333" s="66" t="n">
        <v>1.1</v>
      </c>
      <c r="Q1333" s="66" t="n">
        <v>12.405840557</v>
      </c>
      <c r="R1333" s="66" t="n">
        <v>51.331771616</v>
      </c>
      <c r="S1333" s="66">
        <f>IF(AND(E1333&gt;=2,E1333&lt;=6,OR(F1333=6,F1333=7,F1333=8),O1333&lt;=500),1,0)</f>
        <v/>
      </c>
      <c r="T1333" s="178">
        <f>IF(G1333=1,Sources!$F$24,IF(G1333=2,Sources!$F$25,IF(G1333=3,Sources!$F$26,0)))</f>
        <v/>
      </c>
      <c r="U1333" s="178">
        <f>T1333</f>
        <v/>
      </c>
      <c r="V1333" s="66" t="inlineStr">
        <is>
          <t>S01 / S04 / S05</t>
        </is>
      </c>
    </row>
    <row r="1334" ht="15" customHeight="1" s="94">
      <c r="A1334" s="66" t="inlineStr">
        <is>
          <t>U09973</t>
        </is>
      </c>
      <c r="B1334" s="66" t="inlineStr">
        <is>
          <t>O0887</t>
        </is>
      </c>
      <c r="C1334" s="66" t="n">
        <v>2022</v>
      </c>
      <c r="D1334" s="66" t="n">
        <v>10</v>
      </c>
      <c r="E1334" s="66" t="n">
        <v>3</v>
      </c>
      <c r="F1334" s="66" t="n">
        <v>10</v>
      </c>
      <c r="G1334" s="66" t="n">
        <v>3</v>
      </c>
      <c r="H1334" s="66" t="n">
        <v>6</v>
      </c>
      <c r="I1334" s="66" t="n">
        <v>0</v>
      </c>
      <c r="J1334" s="66" t="n">
        <v>0</v>
      </c>
      <c r="K1334" s="66" t="n">
        <v>1</v>
      </c>
      <c r="L1334" s="66" t="n">
        <v>0</v>
      </c>
      <c r="M1334" s="66" t="n">
        <v>0</v>
      </c>
      <c r="N1334" s="66" t="n">
        <v>1</v>
      </c>
      <c r="O1334" s="66" t="n">
        <v>219.2</v>
      </c>
      <c r="P1334" s="66" t="n">
        <v>8.5</v>
      </c>
      <c r="Q1334" s="66" t="n">
        <v>13.7799879730001</v>
      </c>
      <c r="R1334" s="66" t="n">
        <v>51.044263238</v>
      </c>
      <c r="S1334" s="66">
        <f>IF(AND(E1334&gt;=2,E1334&lt;=6,OR(F1334=6,F1334=7,F1334=8),O1334&lt;=500),1,0)</f>
        <v/>
      </c>
      <c r="T1334" s="178">
        <f>IF(G1334=1,Sources!$F$24,IF(G1334=2,Sources!$F$25,IF(G1334=3,Sources!$F$26,0)))</f>
        <v/>
      </c>
      <c r="U1334" s="178">
        <f>T1334</f>
        <v/>
      </c>
      <c r="V1334" s="66" t="inlineStr">
        <is>
          <t>S01 / S04 / S05</t>
        </is>
      </c>
    </row>
    <row r="1335" ht="15" customHeight="1" s="94">
      <c r="A1335" s="66" t="inlineStr">
        <is>
          <t>U09975</t>
        </is>
      </c>
      <c r="B1335" s="66" t="inlineStr">
        <is>
          <t>O0593</t>
        </is>
      </c>
      <c r="C1335" s="66" t="n">
        <v>2022</v>
      </c>
      <c r="D1335" s="66" t="n">
        <v>9</v>
      </c>
      <c r="E1335" s="66" t="n">
        <v>7</v>
      </c>
      <c r="F1335" s="66" t="n">
        <v>10</v>
      </c>
      <c r="G1335" s="66" t="n">
        <v>3</v>
      </c>
      <c r="H1335" s="66" t="n">
        <v>2</v>
      </c>
      <c r="I1335" s="66" t="n">
        <v>0</v>
      </c>
      <c r="J1335" s="66" t="n">
        <v>0</v>
      </c>
      <c r="K1335" s="66" t="n">
        <v>1</v>
      </c>
      <c r="L1335" s="66" t="n">
        <v>0</v>
      </c>
      <c r="M1335" s="66" t="n">
        <v>0</v>
      </c>
      <c r="N1335" s="66" t="n">
        <v>0</v>
      </c>
      <c r="O1335" s="66" t="n">
        <v>469.6</v>
      </c>
      <c r="P1335" s="66" t="n">
        <v>0.7</v>
      </c>
      <c r="Q1335" s="66" t="n">
        <v>13.757946212</v>
      </c>
      <c r="R1335" s="66" t="n">
        <v>51.032878177</v>
      </c>
      <c r="S1335" s="66">
        <f>IF(AND(E1335&gt;=2,E1335&lt;=6,OR(F1335=6,F1335=7,F1335=8),O1335&lt;=500),1,0)</f>
        <v/>
      </c>
      <c r="T1335" s="178">
        <f>IF(G1335=1,Sources!$F$24,IF(G1335=2,Sources!$F$25,IF(G1335=3,Sources!$F$26,0)))</f>
        <v/>
      </c>
      <c r="U1335" s="178">
        <f>T1335</f>
        <v/>
      </c>
      <c r="V1335" s="66" t="inlineStr">
        <is>
          <t>S01 / S04 / S05</t>
        </is>
      </c>
    </row>
    <row r="1336" ht="15" customHeight="1" s="94">
      <c r="A1336" s="66" t="inlineStr">
        <is>
          <t>U09976</t>
        </is>
      </c>
      <c r="B1336" s="66" t="inlineStr">
        <is>
          <t>O1749</t>
        </is>
      </c>
      <c r="C1336" s="66" t="n">
        <v>2022</v>
      </c>
      <c r="D1336" s="66" t="n">
        <v>10</v>
      </c>
      <c r="E1336" s="66" t="n">
        <v>3</v>
      </c>
      <c r="F1336" s="66" t="n">
        <v>7</v>
      </c>
      <c r="G1336" s="66" t="n">
        <v>3</v>
      </c>
      <c r="H1336" s="66" t="n">
        <v>6</v>
      </c>
      <c r="I1336" s="66" t="n">
        <v>0</v>
      </c>
      <c r="J1336" s="66" t="n">
        <v>1</v>
      </c>
      <c r="K1336" s="66" t="n">
        <v>1</v>
      </c>
      <c r="L1336" s="66" t="n">
        <v>0</v>
      </c>
      <c r="M1336" s="66" t="n">
        <v>0</v>
      </c>
      <c r="N1336" s="66" t="n">
        <v>0</v>
      </c>
      <c r="O1336" s="66" t="n">
        <v>356.9</v>
      </c>
      <c r="P1336" s="66" t="n">
        <v>6.9</v>
      </c>
      <c r="Q1336" s="66" t="n">
        <v>12.373667164</v>
      </c>
      <c r="R1336" s="66" t="n">
        <v>51.3328163620001</v>
      </c>
      <c r="S1336" s="66">
        <f>IF(AND(E1336&gt;=2,E1336&lt;=6,OR(F1336=6,F1336=7,F1336=8),O1336&lt;=500),1,0)</f>
        <v/>
      </c>
      <c r="T1336" s="178">
        <f>IF(G1336=1,Sources!$F$24,IF(G1336=2,Sources!$F$25,IF(G1336=3,Sources!$F$26,0)))</f>
        <v/>
      </c>
      <c r="U1336" s="178">
        <f>T1336</f>
        <v/>
      </c>
      <c r="V1336" s="66" t="inlineStr">
        <is>
          <t>S01 / S04 / S05</t>
        </is>
      </c>
    </row>
    <row r="1337" ht="15" customHeight="1" s="94">
      <c r="A1337" s="66" t="inlineStr">
        <is>
          <t>U09984</t>
        </is>
      </c>
      <c r="B1337" s="66" t="inlineStr">
        <is>
          <t>O0732</t>
        </is>
      </c>
      <c r="C1337" s="66" t="n">
        <v>2022</v>
      </c>
      <c r="D1337" s="66" t="n">
        <v>8</v>
      </c>
      <c r="E1337" s="66" t="n">
        <v>6</v>
      </c>
      <c r="F1337" s="66" t="n">
        <v>15</v>
      </c>
      <c r="G1337" s="66" t="n">
        <v>3</v>
      </c>
      <c r="H1337" s="66" t="n">
        <v>2</v>
      </c>
      <c r="I1337" s="66" t="n">
        <v>0</v>
      </c>
      <c r="J1337" s="66" t="n">
        <v>1</v>
      </c>
      <c r="K1337" s="66" t="n">
        <v>1</v>
      </c>
      <c r="L1337" s="66" t="n">
        <v>0</v>
      </c>
      <c r="M1337" s="66" t="n">
        <v>0</v>
      </c>
      <c r="N1337" s="66" t="n">
        <v>0</v>
      </c>
      <c r="O1337" s="66" t="n">
        <v>153.9</v>
      </c>
      <c r="P1337" s="66" t="n">
        <v>4.9</v>
      </c>
      <c r="Q1337" s="66" t="n">
        <v>13.761629047</v>
      </c>
      <c r="R1337" s="66" t="n">
        <v>51.051987452</v>
      </c>
      <c r="S1337" s="66">
        <f>IF(AND(E1337&gt;=2,E1337&lt;=6,OR(F1337=6,F1337=7,F1337=8),O1337&lt;=500),1,0)</f>
        <v/>
      </c>
      <c r="T1337" s="178">
        <f>IF(G1337=1,Sources!$F$24,IF(G1337=2,Sources!$F$25,IF(G1337=3,Sources!$F$26,0)))</f>
        <v/>
      </c>
      <c r="U1337" s="178">
        <f>T1337</f>
        <v/>
      </c>
      <c r="V1337" s="66" t="inlineStr">
        <is>
          <t>S01 / S04 / S05</t>
        </is>
      </c>
    </row>
    <row r="1338" ht="15" customHeight="1" s="94">
      <c r="A1338" s="66" t="inlineStr">
        <is>
          <t>U09989</t>
        </is>
      </c>
      <c r="B1338" s="66" t="inlineStr">
        <is>
          <t>O1930</t>
        </is>
      </c>
      <c r="C1338" s="66" t="n">
        <v>2022</v>
      </c>
      <c r="D1338" s="66" t="n">
        <v>9</v>
      </c>
      <c r="E1338" s="66" t="n">
        <v>2</v>
      </c>
      <c r="F1338" s="66" t="n">
        <v>13</v>
      </c>
      <c r="G1338" s="66" t="n">
        <v>3</v>
      </c>
      <c r="H1338" s="66" t="n">
        <v>2</v>
      </c>
      <c r="I1338" s="66" t="n">
        <v>0</v>
      </c>
      <c r="J1338" s="66" t="n">
        <v>0</v>
      </c>
      <c r="K1338" s="66" t="n">
        <v>1</v>
      </c>
      <c r="L1338" s="66" t="n">
        <v>0</v>
      </c>
      <c r="M1338" s="66" t="n">
        <v>0</v>
      </c>
      <c r="N1338" s="66" t="n">
        <v>0</v>
      </c>
      <c r="O1338" s="66" t="n">
        <v>214.6</v>
      </c>
      <c r="P1338" s="66" t="n">
        <v>2.1</v>
      </c>
      <c r="Q1338" s="66" t="n">
        <v>14.21058097</v>
      </c>
      <c r="R1338" s="66" t="n">
        <v>51.0263570860001</v>
      </c>
      <c r="S1338" s="66">
        <f>IF(AND(E1338&gt;=2,E1338&lt;=6,OR(F1338=6,F1338=7,F1338=8),O1338&lt;=500),1,0)</f>
        <v/>
      </c>
      <c r="T1338" s="178">
        <f>IF(G1338=1,Sources!$F$24,IF(G1338=2,Sources!$F$25,IF(G1338=3,Sources!$F$26,0)))</f>
        <v/>
      </c>
      <c r="U1338" s="178">
        <f>T1338</f>
        <v/>
      </c>
      <c r="V1338" s="66" t="inlineStr">
        <is>
          <t>S01 / S04 / S05</t>
        </is>
      </c>
    </row>
    <row r="1339" ht="15" customHeight="1" s="94">
      <c r="A1339" s="66" t="inlineStr">
        <is>
          <t>U10002</t>
        </is>
      </c>
      <c r="B1339" s="66" t="inlineStr">
        <is>
          <t>O1526</t>
        </is>
      </c>
      <c r="C1339" s="66" t="n">
        <v>2022</v>
      </c>
      <c r="D1339" s="66" t="n">
        <v>8</v>
      </c>
      <c r="E1339" s="66" t="n">
        <v>2</v>
      </c>
      <c r="F1339" s="66" t="n">
        <v>16</v>
      </c>
      <c r="G1339" s="66" t="n">
        <v>3</v>
      </c>
      <c r="H1339" s="66" t="n">
        <v>3</v>
      </c>
      <c r="I1339" s="66" t="n">
        <v>0</v>
      </c>
      <c r="J1339" s="66" t="n">
        <v>1</v>
      </c>
      <c r="K1339" s="66" t="n">
        <v>1</v>
      </c>
      <c r="L1339" s="66" t="n">
        <v>0</v>
      </c>
      <c r="M1339" s="66" t="n">
        <v>0</v>
      </c>
      <c r="N1339" s="66" t="n">
        <v>0</v>
      </c>
      <c r="O1339" s="66" t="n">
        <v>208.6</v>
      </c>
      <c r="P1339" s="66" t="n">
        <v>1.2</v>
      </c>
      <c r="Q1339" s="66" t="n">
        <v>12.393144578</v>
      </c>
      <c r="R1339" s="66" t="n">
        <v>51.336957603</v>
      </c>
      <c r="S1339" s="66">
        <f>IF(AND(E1339&gt;=2,E1339&lt;=6,OR(F1339=6,F1339=7,F1339=8),O1339&lt;=500),1,0)</f>
        <v/>
      </c>
      <c r="T1339" s="178">
        <f>IF(G1339=1,Sources!$F$24,IF(G1339=2,Sources!$F$25,IF(G1339=3,Sources!$F$26,0)))</f>
        <v/>
      </c>
      <c r="U1339" s="178">
        <f>T1339</f>
        <v/>
      </c>
      <c r="V1339" s="66" t="inlineStr">
        <is>
          <t>S01 / S04 / S05</t>
        </is>
      </c>
    </row>
    <row r="1340" ht="15" customHeight="1" s="94">
      <c r="A1340" s="66" t="inlineStr">
        <is>
          <t>U10025</t>
        </is>
      </c>
      <c r="B1340" s="66" t="inlineStr">
        <is>
          <t>O0912</t>
        </is>
      </c>
      <c r="C1340" s="66" t="n">
        <v>2022</v>
      </c>
      <c r="D1340" s="66" t="n">
        <v>10</v>
      </c>
      <c r="E1340" s="66" t="n">
        <v>4</v>
      </c>
      <c r="F1340" s="66" t="n">
        <v>14</v>
      </c>
      <c r="G1340" s="66" t="n">
        <v>3</v>
      </c>
      <c r="H1340" s="66" t="n">
        <v>2</v>
      </c>
      <c r="I1340" s="66" t="n">
        <v>0</v>
      </c>
      <c r="J1340" s="66" t="n">
        <v>1</v>
      </c>
      <c r="K1340" s="66" t="n">
        <v>1</v>
      </c>
      <c r="L1340" s="66" t="n">
        <v>0</v>
      </c>
      <c r="M1340" s="66" t="n">
        <v>0</v>
      </c>
      <c r="N1340" s="66" t="n">
        <v>0</v>
      </c>
      <c r="O1340" s="66" t="n">
        <v>457.3</v>
      </c>
      <c r="P1340" s="66" t="n">
        <v>0.9</v>
      </c>
      <c r="Q1340" s="66" t="n">
        <v>13.775812387</v>
      </c>
      <c r="R1340" s="66" t="n">
        <v>51.0508039630001</v>
      </c>
      <c r="S1340" s="66">
        <f>IF(AND(E1340&gt;=2,E1340&lt;=6,OR(F1340=6,F1340=7,F1340=8),O1340&lt;=500),1,0)</f>
        <v/>
      </c>
      <c r="T1340" s="178">
        <f>IF(G1340=1,Sources!$F$24,IF(G1340=2,Sources!$F$25,IF(G1340=3,Sources!$F$26,0)))</f>
        <v/>
      </c>
      <c r="U1340" s="178">
        <f>T1340</f>
        <v/>
      </c>
      <c r="V1340" s="66" t="inlineStr">
        <is>
          <t>S01 / S04 / S05</t>
        </is>
      </c>
    </row>
    <row r="1341" ht="15" customHeight="1" s="94">
      <c r="A1341" s="66" t="inlineStr">
        <is>
          <t>U10040</t>
        </is>
      </c>
      <c r="B1341" s="66" t="inlineStr">
        <is>
          <t>O1791</t>
        </is>
      </c>
      <c r="C1341" s="66" t="n">
        <v>2022</v>
      </c>
      <c r="D1341" s="66" t="n">
        <v>9</v>
      </c>
      <c r="E1341" s="66" t="n">
        <v>4</v>
      </c>
      <c r="F1341" s="66" t="n">
        <v>16</v>
      </c>
      <c r="G1341" s="66" t="n">
        <v>3</v>
      </c>
      <c r="H1341" s="66" t="n">
        <v>6</v>
      </c>
      <c r="I1341" s="66" t="n">
        <v>0</v>
      </c>
      <c r="J1341" s="66" t="n">
        <v>0</v>
      </c>
      <c r="K1341" s="66" t="n">
        <v>1</v>
      </c>
      <c r="L1341" s="66" t="n">
        <v>1</v>
      </c>
      <c r="M1341" s="66" t="n">
        <v>0</v>
      </c>
      <c r="N1341" s="66" t="n">
        <v>0</v>
      </c>
      <c r="O1341" s="66" t="n">
        <v>65.09999999999999</v>
      </c>
      <c r="P1341" s="66" t="n">
        <v>4.7</v>
      </c>
      <c r="Q1341" s="66" t="n">
        <v>12.408629681</v>
      </c>
      <c r="R1341" s="66" t="n">
        <v>51.3600274620001</v>
      </c>
      <c r="S1341" s="66">
        <f>IF(AND(E1341&gt;=2,E1341&lt;=6,OR(F1341=6,F1341=7,F1341=8),O1341&lt;=500),1,0)</f>
        <v/>
      </c>
      <c r="T1341" s="178">
        <f>IF(G1341=1,Sources!$F$24,IF(G1341=2,Sources!$F$25,IF(G1341=3,Sources!$F$26,0)))</f>
        <v/>
      </c>
      <c r="U1341" s="178">
        <f>T1341</f>
        <v/>
      </c>
      <c r="V1341" s="66" t="inlineStr">
        <is>
          <t>S01 / S04 / S05</t>
        </is>
      </c>
    </row>
    <row r="1342" ht="15" customHeight="1" s="94">
      <c r="A1342" s="66" t="inlineStr">
        <is>
          <t>U10043</t>
        </is>
      </c>
      <c r="B1342" s="66" t="inlineStr">
        <is>
          <t>O0600</t>
        </is>
      </c>
      <c r="C1342" s="66" t="n">
        <v>2022</v>
      </c>
      <c r="D1342" s="66" t="n">
        <v>9</v>
      </c>
      <c r="E1342" s="66" t="n">
        <v>3</v>
      </c>
      <c r="F1342" s="66" t="n">
        <v>9</v>
      </c>
      <c r="G1342" s="66" t="n">
        <v>3</v>
      </c>
      <c r="H1342" s="66" t="n">
        <v>4</v>
      </c>
      <c r="I1342" s="66" t="n">
        <v>1</v>
      </c>
      <c r="J1342" s="66" t="n">
        <v>0</v>
      </c>
      <c r="K1342" s="66" t="n">
        <v>1</v>
      </c>
      <c r="L1342" s="66" t="n">
        <v>0</v>
      </c>
      <c r="M1342" s="66" t="n">
        <v>0</v>
      </c>
      <c r="N1342" s="66" t="n">
        <v>0</v>
      </c>
      <c r="O1342" s="66" t="n">
        <v>497.7</v>
      </c>
      <c r="P1342" s="66" t="n">
        <v>1.3</v>
      </c>
      <c r="Q1342" s="66" t="n">
        <v>13.7565586060001</v>
      </c>
      <c r="R1342" s="66" t="n">
        <v>51.0550904070001</v>
      </c>
      <c r="S1342" s="66">
        <f>IF(AND(E1342&gt;=2,E1342&lt;=6,OR(F1342=6,F1342=7,F1342=8),O1342&lt;=500),1,0)</f>
        <v/>
      </c>
      <c r="T1342" s="178">
        <f>IF(G1342=1,Sources!$F$24,IF(G1342=2,Sources!$F$25,IF(G1342=3,Sources!$F$26,0)))</f>
        <v/>
      </c>
      <c r="U1342" s="178">
        <f>T1342</f>
        <v/>
      </c>
      <c r="V1342" s="66" t="inlineStr">
        <is>
          <t>S01 / S04 / S05</t>
        </is>
      </c>
    </row>
    <row r="1343" ht="15" customHeight="1" s="94">
      <c r="A1343" s="66" t="inlineStr">
        <is>
          <t>U10052</t>
        </is>
      </c>
      <c r="B1343" s="66" t="inlineStr">
        <is>
          <t>O0824</t>
        </is>
      </c>
      <c r="C1343" s="66" t="n">
        <v>2022</v>
      </c>
      <c r="D1343" s="66" t="n">
        <v>8</v>
      </c>
      <c r="E1343" s="66" t="n">
        <v>4</v>
      </c>
      <c r="F1343" s="66" t="n">
        <v>19</v>
      </c>
      <c r="G1343" s="66" t="n">
        <v>3</v>
      </c>
      <c r="H1343" s="66" t="n">
        <v>3</v>
      </c>
      <c r="I1343" s="66" t="n">
        <v>0</v>
      </c>
      <c r="J1343" s="66" t="n">
        <v>1</v>
      </c>
      <c r="K1343" s="66" t="n">
        <v>1</v>
      </c>
      <c r="L1343" s="66" t="n">
        <v>0</v>
      </c>
      <c r="M1343" s="66" t="n">
        <v>0</v>
      </c>
      <c r="N1343" s="66" t="n">
        <v>0</v>
      </c>
      <c r="O1343" s="66" t="n">
        <v>251.1</v>
      </c>
      <c r="P1343" s="66" t="n">
        <v>7.1</v>
      </c>
      <c r="Q1343" s="66" t="n">
        <v>13.80907138</v>
      </c>
      <c r="R1343" s="66" t="n">
        <v>51.047226874</v>
      </c>
      <c r="S1343" s="66">
        <f>IF(AND(E1343&gt;=2,E1343&lt;=6,OR(F1343=6,F1343=7,F1343=8),O1343&lt;=500),1,0)</f>
        <v/>
      </c>
      <c r="T1343" s="178">
        <f>IF(G1343=1,Sources!$F$24,IF(G1343=2,Sources!$F$25,IF(G1343=3,Sources!$F$26,0)))</f>
        <v/>
      </c>
      <c r="U1343" s="178">
        <f>T1343</f>
        <v/>
      </c>
      <c r="V1343" s="66" t="inlineStr">
        <is>
          <t>S01 / S04 / S05</t>
        </is>
      </c>
    </row>
    <row r="1344" ht="15" customHeight="1" s="94">
      <c r="A1344" s="66" t="inlineStr">
        <is>
          <t>U10056</t>
        </is>
      </c>
      <c r="B1344" s="66" t="inlineStr">
        <is>
          <t>O2213</t>
        </is>
      </c>
      <c r="C1344" s="66" t="n">
        <v>2022</v>
      </c>
      <c r="D1344" s="66" t="n">
        <v>9</v>
      </c>
      <c r="E1344" s="66" t="n">
        <v>4</v>
      </c>
      <c r="F1344" s="66" t="n">
        <v>8</v>
      </c>
      <c r="G1344" s="66" t="n">
        <v>3</v>
      </c>
      <c r="H1344" s="66" t="n">
        <v>3</v>
      </c>
      <c r="I1344" s="66" t="n">
        <v>0</v>
      </c>
      <c r="J1344" s="66" t="n">
        <v>1</v>
      </c>
      <c r="K1344" s="66" t="n">
        <v>1</v>
      </c>
      <c r="L1344" s="66" t="n">
        <v>0</v>
      </c>
      <c r="M1344" s="66" t="n">
        <v>0</v>
      </c>
      <c r="N1344" s="66" t="n">
        <v>0</v>
      </c>
      <c r="O1344" s="66" t="n">
        <v>130.9</v>
      </c>
      <c r="P1344" s="66" t="n">
        <v>0</v>
      </c>
      <c r="Q1344" s="66" t="n">
        <v>12.7362483420001</v>
      </c>
      <c r="R1344" s="66" t="n">
        <v>51.3726508730001</v>
      </c>
      <c r="S1344" s="66">
        <f>IF(AND(E1344&gt;=2,E1344&lt;=6,OR(F1344=6,F1344=7,F1344=8),O1344&lt;=500),1,0)</f>
        <v/>
      </c>
      <c r="T1344" s="178">
        <f>IF(G1344=1,Sources!$F$24,IF(G1344=2,Sources!$F$25,IF(G1344=3,Sources!$F$26,0)))</f>
        <v/>
      </c>
      <c r="U1344" s="178">
        <f>T1344</f>
        <v/>
      </c>
      <c r="V1344" s="66" t="inlineStr">
        <is>
          <t>S01 / S04 / S05</t>
        </is>
      </c>
    </row>
    <row r="1345" ht="15" customHeight="1" s="94">
      <c r="A1345" s="66" t="inlineStr">
        <is>
          <t>U10060</t>
        </is>
      </c>
      <c r="B1345" s="66" t="inlineStr">
        <is>
          <t>O0966</t>
        </is>
      </c>
      <c r="C1345" s="66" t="n">
        <v>2022</v>
      </c>
      <c r="D1345" s="66" t="n">
        <v>8</v>
      </c>
      <c r="E1345" s="66" t="n">
        <v>7</v>
      </c>
      <c r="F1345" s="66" t="n">
        <v>18</v>
      </c>
      <c r="G1345" s="66" t="n">
        <v>3</v>
      </c>
      <c r="H1345" s="66" t="n">
        <v>3</v>
      </c>
      <c r="I1345" s="66" t="n">
        <v>0</v>
      </c>
      <c r="J1345" s="66" t="n">
        <v>0</v>
      </c>
      <c r="K1345" s="66" t="n">
        <v>1</v>
      </c>
      <c r="L1345" s="66" t="n">
        <v>0</v>
      </c>
      <c r="M1345" s="66" t="n">
        <v>0</v>
      </c>
      <c r="N1345" s="66" t="n">
        <v>0</v>
      </c>
      <c r="O1345" s="66" t="n">
        <v>61.9</v>
      </c>
      <c r="P1345" s="66" t="n">
        <v>2.4</v>
      </c>
      <c r="Q1345" s="66" t="n">
        <v>13.7571829930001</v>
      </c>
      <c r="R1345" s="66" t="n">
        <v>51.0497433790001</v>
      </c>
      <c r="S1345" s="66">
        <f>IF(AND(E1345&gt;=2,E1345&lt;=6,OR(F1345=6,F1345=7,F1345=8),O1345&lt;=500),1,0)</f>
        <v/>
      </c>
      <c r="T1345" s="178">
        <f>IF(G1345=1,Sources!$F$24,IF(G1345=2,Sources!$F$25,IF(G1345=3,Sources!$F$26,0)))</f>
        <v/>
      </c>
      <c r="U1345" s="178">
        <f>T1345</f>
        <v/>
      </c>
      <c r="V1345" s="66" t="inlineStr">
        <is>
          <t>S01 / S04 / S05</t>
        </is>
      </c>
    </row>
    <row r="1346" ht="15" customHeight="1" s="94">
      <c r="A1346" s="66" t="inlineStr">
        <is>
          <t>U10068</t>
        </is>
      </c>
      <c r="B1346" s="66" t="inlineStr">
        <is>
          <t>O1212</t>
        </is>
      </c>
      <c r="C1346" s="66" t="n">
        <v>2022</v>
      </c>
      <c r="D1346" s="66" t="n">
        <v>10</v>
      </c>
      <c r="E1346" s="66" t="n">
        <v>3</v>
      </c>
      <c r="F1346" s="66" t="n">
        <v>8</v>
      </c>
      <c r="G1346" s="66" t="n">
        <v>3</v>
      </c>
      <c r="H1346" s="66" t="n">
        <v>2</v>
      </c>
      <c r="I1346" s="66" t="n">
        <v>0</v>
      </c>
      <c r="J1346" s="66" t="n">
        <v>1</v>
      </c>
      <c r="K1346" s="66" t="n">
        <v>1</v>
      </c>
      <c r="L1346" s="66" t="n">
        <v>0</v>
      </c>
      <c r="M1346" s="66" t="n">
        <v>0</v>
      </c>
      <c r="N1346" s="66" t="n">
        <v>0</v>
      </c>
      <c r="O1346" s="66" t="n">
        <v>422.3</v>
      </c>
      <c r="P1346" s="66" t="n">
        <v>4.1</v>
      </c>
      <c r="Q1346" s="66" t="n">
        <v>14.2488501130001</v>
      </c>
      <c r="R1346" s="66" t="n">
        <v>51.440135443</v>
      </c>
      <c r="S1346" s="66">
        <f>IF(AND(E1346&gt;=2,E1346&lt;=6,OR(F1346=6,F1346=7,F1346=8),O1346&lt;=500),1,0)</f>
        <v/>
      </c>
      <c r="T1346" s="178">
        <f>IF(G1346=1,Sources!$F$24,IF(G1346=2,Sources!$F$25,IF(G1346=3,Sources!$F$26,0)))</f>
        <v/>
      </c>
      <c r="U1346" s="178">
        <f>T1346</f>
        <v/>
      </c>
      <c r="V1346" s="66" t="inlineStr">
        <is>
          <t>S01 / S04 / S05</t>
        </is>
      </c>
    </row>
    <row r="1347" ht="15" customHeight="1" s="94">
      <c r="A1347" s="66" t="inlineStr">
        <is>
          <t>U10071</t>
        </is>
      </c>
      <c r="B1347" s="66" t="inlineStr">
        <is>
          <t>O0638</t>
        </is>
      </c>
      <c r="C1347" s="66" t="n">
        <v>2022</v>
      </c>
      <c r="D1347" s="66" t="n">
        <v>9</v>
      </c>
      <c r="E1347" s="66" t="n">
        <v>2</v>
      </c>
      <c r="F1347" s="66" t="n">
        <v>16</v>
      </c>
      <c r="G1347" s="66" t="n">
        <v>2</v>
      </c>
      <c r="H1347" s="66" t="n">
        <v>3</v>
      </c>
      <c r="I1347" s="66" t="n">
        <v>0</v>
      </c>
      <c r="J1347" s="66" t="n">
        <v>1</v>
      </c>
      <c r="K1347" s="66" t="n">
        <v>1</v>
      </c>
      <c r="L1347" s="66" t="n">
        <v>0</v>
      </c>
      <c r="M1347" s="66" t="n">
        <v>0</v>
      </c>
      <c r="N1347" s="66" t="n">
        <v>0</v>
      </c>
      <c r="O1347" s="66" t="n">
        <v>390.9</v>
      </c>
      <c r="P1347" s="66" t="n">
        <v>3.5</v>
      </c>
      <c r="Q1347" s="66" t="n">
        <v>13.7695945090001</v>
      </c>
      <c r="R1347" s="66" t="n">
        <v>51.0510735560001</v>
      </c>
      <c r="S1347" s="66">
        <f>IF(AND(E1347&gt;=2,E1347&lt;=6,OR(F1347=6,F1347=7,F1347=8),O1347&lt;=500),1,0)</f>
        <v/>
      </c>
      <c r="T1347" s="178">
        <f>IF(G1347=1,Sources!$F$24,IF(G1347=2,Sources!$F$25,IF(G1347=3,Sources!$F$26,0)))</f>
        <v/>
      </c>
      <c r="U1347" s="178">
        <f>T1347</f>
        <v/>
      </c>
      <c r="V1347" s="66" t="inlineStr">
        <is>
          <t>S01 / S04 / S05</t>
        </is>
      </c>
    </row>
    <row r="1348" ht="15" customHeight="1" s="94">
      <c r="A1348" s="66" t="inlineStr">
        <is>
          <t>U10076</t>
        </is>
      </c>
      <c r="B1348" s="66" t="inlineStr">
        <is>
          <t>O0740</t>
        </is>
      </c>
      <c r="C1348" s="66" t="n">
        <v>2022</v>
      </c>
      <c r="D1348" s="66" t="n">
        <v>9</v>
      </c>
      <c r="E1348" s="66" t="n">
        <v>7</v>
      </c>
      <c r="F1348" s="66" t="n">
        <v>13</v>
      </c>
      <c r="G1348" s="66" t="n">
        <v>3</v>
      </c>
      <c r="H1348" s="66" t="n">
        <v>2</v>
      </c>
      <c r="I1348" s="66" t="n">
        <v>0</v>
      </c>
      <c r="J1348" s="66" t="n">
        <v>1</v>
      </c>
      <c r="K1348" s="66" t="n">
        <v>1</v>
      </c>
      <c r="L1348" s="66" t="n">
        <v>0</v>
      </c>
      <c r="M1348" s="66" t="n">
        <v>0</v>
      </c>
      <c r="N1348" s="66" t="n">
        <v>0</v>
      </c>
      <c r="O1348" s="66" t="n">
        <v>362.2</v>
      </c>
      <c r="P1348" s="66" t="n">
        <v>8.4</v>
      </c>
      <c r="Q1348" s="66" t="n">
        <v>13.7773173900001</v>
      </c>
      <c r="R1348" s="66" t="n">
        <v>51.0587292530001</v>
      </c>
      <c r="S1348" s="66">
        <f>IF(AND(E1348&gt;=2,E1348&lt;=6,OR(F1348=6,F1348=7,F1348=8),O1348&lt;=500),1,0)</f>
        <v/>
      </c>
      <c r="T1348" s="178">
        <f>IF(G1348=1,Sources!$F$24,IF(G1348=2,Sources!$F$25,IF(G1348=3,Sources!$F$26,0)))</f>
        <v/>
      </c>
      <c r="U1348" s="178">
        <f>T1348</f>
        <v/>
      </c>
      <c r="V1348" s="66" t="inlineStr">
        <is>
          <t>S01 / S04 / S05</t>
        </is>
      </c>
    </row>
    <row r="1349" ht="15" customHeight="1" s="94">
      <c r="A1349" s="66" t="inlineStr">
        <is>
          <t>U10079</t>
        </is>
      </c>
      <c r="B1349" s="66" t="inlineStr">
        <is>
          <t>O1387</t>
        </is>
      </c>
      <c r="C1349" s="66" t="n">
        <v>2022</v>
      </c>
      <c r="D1349" s="66" t="n">
        <v>9</v>
      </c>
      <c r="E1349" s="66" t="n">
        <v>5</v>
      </c>
      <c r="F1349" s="66" t="n">
        <v>8</v>
      </c>
      <c r="G1349" s="66" t="n">
        <v>3</v>
      </c>
      <c r="H1349" s="66" t="n">
        <v>2</v>
      </c>
      <c r="I1349" s="66" t="n">
        <v>0</v>
      </c>
      <c r="J1349" s="66" t="n">
        <v>1</v>
      </c>
      <c r="K1349" s="66" t="n">
        <v>0</v>
      </c>
      <c r="L1349" s="66" t="n">
        <v>0</v>
      </c>
      <c r="M1349" s="66" t="n">
        <v>0</v>
      </c>
      <c r="N1349" s="66" t="n">
        <v>1</v>
      </c>
      <c r="O1349" s="66" t="n">
        <v>295</v>
      </c>
      <c r="P1349" s="66" t="n">
        <v>0.2</v>
      </c>
      <c r="Q1349" s="66" t="n">
        <v>12.376629833</v>
      </c>
      <c r="R1349" s="66" t="n">
        <v>51.3558535930001</v>
      </c>
      <c r="S1349" s="66">
        <f>IF(AND(E1349&gt;=2,E1349&lt;=6,OR(F1349=6,F1349=7,F1349=8),O1349&lt;=500),1,0)</f>
        <v/>
      </c>
      <c r="T1349" s="178">
        <f>IF(G1349=1,Sources!$F$24,IF(G1349=2,Sources!$F$25,IF(G1349=3,Sources!$F$26,0)))</f>
        <v/>
      </c>
      <c r="U1349" s="178">
        <f>T1349</f>
        <v/>
      </c>
      <c r="V1349" s="66" t="inlineStr">
        <is>
          <t>S01 / S04 / S05</t>
        </is>
      </c>
    </row>
    <row r="1350" ht="15" customHeight="1" s="94">
      <c r="A1350" s="66" t="inlineStr">
        <is>
          <t>U10081</t>
        </is>
      </c>
      <c r="B1350" s="66" t="inlineStr">
        <is>
          <t>O0885</t>
        </is>
      </c>
      <c r="C1350" s="66" t="n">
        <v>2022</v>
      </c>
      <c r="D1350" s="66" t="n">
        <v>9</v>
      </c>
      <c r="E1350" s="66" t="n">
        <v>4</v>
      </c>
      <c r="F1350" s="66" t="n">
        <v>13</v>
      </c>
      <c r="G1350" s="66" t="n">
        <v>3</v>
      </c>
      <c r="H1350" s="66" t="n">
        <v>2</v>
      </c>
      <c r="I1350" s="66" t="n">
        <v>0</v>
      </c>
      <c r="J1350" s="66" t="n">
        <v>1</v>
      </c>
      <c r="K1350" s="66" t="n">
        <v>1</v>
      </c>
      <c r="L1350" s="66" t="n">
        <v>0</v>
      </c>
      <c r="M1350" s="66" t="n">
        <v>0</v>
      </c>
      <c r="N1350" s="66" t="n">
        <v>0</v>
      </c>
      <c r="O1350" s="66" t="n">
        <v>305.6</v>
      </c>
      <c r="P1350" s="66" t="n">
        <v>7</v>
      </c>
      <c r="Q1350" s="66" t="n">
        <v>13.7756458170001</v>
      </c>
      <c r="R1350" s="66" t="n">
        <v>51.045355466</v>
      </c>
      <c r="S1350" s="66">
        <f>IF(AND(E1350&gt;=2,E1350&lt;=6,OR(F1350=6,F1350=7,F1350=8),O1350&lt;=500),1,0)</f>
        <v/>
      </c>
      <c r="T1350" s="178">
        <f>IF(G1350=1,Sources!$F$24,IF(G1350=2,Sources!$F$25,IF(G1350=3,Sources!$F$26,0)))</f>
        <v/>
      </c>
      <c r="U1350" s="178">
        <f>T1350</f>
        <v/>
      </c>
      <c r="V1350" s="66" t="inlineStr">
        <is>
          <t>S01 / S04 / S05</t>
        </is>
      </c>
    </row>
    <row r="1351" ht="15" customHeight="1" s="94">
      <c r="A1351" s="66" t="inlineStr">
        <is>
          <t>U10088</t>
        </is>
      </c>
      <c r="B1351" s="66" t="inlineStr">
        <is>
          <t>O0596</t>
        </is>
      </c>
      <c r="C1351" s="66" t="n">
        <v>2022</v>
      </c>
      <c r="D1351" s="66" t="n">
        <v>9</v>
      </c>
      <c r="E1351" s="66" t="n">
        <v>3</v>
      </c>
      <c r="F1351" s="66" t="n">
        <v>7</v>
      </c>
      <c r="G1351" s="66" t="n">
        <v>3</v>
      </c>
      <c r="H1351" s="66" t="n">
        <v>3</v>
      </c>
      <c r="I1351" s="66" t="n">
        <v>0</v>
      </c>
      <c r="J1351" s="66" t="n">
        <v>1</v>
      </c>
      <c r="K1351" s="66" t="n">
        <v>1</v>
      </c>
      <c r="L1351" s="66" t="n">
        <v>0</v>
      </c>
      <c r="M1351" s="66" t="n">
        <v>0</v>
      </c>
      <c r="N1351" s="66" t="n">
        <v>0</v>
      </c>
      <c r="O1351" s="66" t="n">
        <v>192.2</v>
      </c>
      <c r="P1351" s="66" t="n">
        <v>0</v>
      </c>
      <c r="Q1351" s="66" t="n">
        <v>13.7521841760001</v>
      </c>
      <c r="R1351" s="66" t="n">
        <v>51.0544200670001</v>
      </c>
      <c r="S1351" s="66">
        <f>IF(AND(E1351&gt;=2,E1351&lt;=6,OR(F1351=6,F1351=7,F1351=8),O1351&lt;=500),1,0)</f>
        <v/>
      </c>
      <c r="T1351" s="178">
        <f>IF(G1351=1,Sources!$F$24,IF(G1351=2,Sources!$F$25,IF(G1351=3,Sources!$F$26,0)))</f>
        <v/>
      </c>
      <c r="U1351" s="178">
        <f>T1351</f>
        <v/>
      </c>
      <c r="V1351" s="66" t="inlineStr">
        <is>
          <t>S01 / S04 / S05</t>
        </is>
      </c>
    </row>
    <row r="1352" ht="15" customHeight="1" s="94">
      <c r="A1352" s="66" t="inlineStr">
        <is>
          <t>U10089</t>
        </is>
      </c>
      <c r="B1352" s="66" t="inlineStr">
        <is>
          <t>O1356</t>
        </is>
      </c>
      <c r="C1352" s="66" t="n">
        <v>2022</v>
      </c>
      <c r="D1352" s="66" t="n">
        <v>8</v>
      </c>
      <c r="E1352" s="66" t="n">
        <v>4</v>
      </c>
      <c r="F1352" s="66" t="n">
        <v>17</v>
      </c>
      <c r="G1352" s="66" t="n">
        <v>3</v>
      </c>
      <c r="H1352" s="66" t="n">
        <v>7</v>
      </c>
      <c r="I1352" s="66" t="n">
        <v>0</v>
      </c>
      <c r="J1352" s="66" t="n">
        <v>0</v>
      </c>
      <c r="K1352" s="66" t="n">
        <v>1</v>
      </c>
      <c r="L1352" s="66" t="n">
        <v>0</v>
      </c>
      <c r="M1352" s="66" t="n">
        <v>0</v>
      </c>
      <c r="N1352" s="66" t="n">
        <v>0</v>
      </c>
      <c r="O1352" s="66" t="n">
        <v>415.9</v>
      </c>
      <c r="P1352" s="66" t="n">
        <v>10</v>
      </c>
      <c r="Q1352" s="66" t="n">
        <v>12.371152006</v>
      </c>
      <c r="R1352" s="66" t="n">
        <v>51.33974929</v>
      </c>
      <c r="S1352" s="66">
        <f>IF(AND(E1352&gt;=2,E1352&lt;=6,OR(F1352=6,F1352=7,F1352=8),O1352&lt;=500),1,0)</f>
        <v/>
      </c>
      <c r="T1352" s="178">
        <f>IF(G1352=1,Sources!$F$24,IF(G1352=2,Sources!$F$25,IF(G1352=3,Sources!$F$26,0)))</f>
        <v/>
      </c>
      <c r="U1352" s="178">
        <f>T1352</f>
        <v/>
      </c>
      <c r="V1352" s="66" t="inlineStr">
        <is>
          <t>S01 / S04 / S05</t>
        </is>
      </c>
    </row>
    <row r="1353" ht="15" customHeight="1" s="94">
      <c r="A1353" s="66" t="inlineStr">
        <is>
          <t>U10090</t>
        </is>
      </c>
      <c r="B1353" s="66" t="inlineStr">
        <is>
          <t>O0039</t>
        </is>
      </c>
      <c r="C1353" s="66" t="n">
        <v>2022</v>
      </c>
      <c r="D1353" s="66" t="n">
        <v>10</v>
      </c>
      <c r="E1353" s="66" t="n">
        <v>4</v>
      </c>
      <c r="F1353" s="66" t="n">
        <v>7</v>
      </c>
      <c r="G1353" s="66" t="n">
        <v>2</v>
      </c>
      <c r="H1353" s="66" t="n">
        <v>3</v>
      </c>
      <c r="I1353" s="66" t="n">
        <v>0</v>
      </c>
      <c r="J1353" s="66" t="n">
        <v>1</v>
      </c>
      <c r="K1353" s="66" t="n">
        <v>0</v>
      </c>
      <c r="L1353" s="66" t="n">
        <v>1</v>
      </c>
      <c r="M1353" s="66" t="n">
        <v>0</v>
      </c>
      <c r="N1353" s="66" t="n">
        <v>0</v>
      </c>
      <c r="O1353" s="66" t="n">
        <v>308</v>
      </c>
      <c r="P1353" s="66" t="n">
        <v>0</v>
      </c>
      <c r="Q1353" s="66" t="n">
        <v>14.429566342</v>
      </c>
      <c r="R1353" s="66" t="n">
        <v>51.17356542</v>
      </c>
      <c r="S1353" s="66">
        <f>IF(AND(E1353&gt;=2,E1353&lt;=6,OR(F1353=6,F1353=7,F1353=8),O1353&lt;=500),1,0)</f>
        <v/>
      </c>
      <c r="T1353" s="178">
        <f>IF(G1353=1,Sources!$F$24,IF(G1353=2,Sources!$F$25,IF(G1353=3,Sources!$F$26,0)))</f>
        <v/>
      </c>
      <c r="U1353" s="178">
        <f>T1353</f>
        <v/>
      </c>
      <c r="V1353" s="66" t="inlineStr">
        <is>
          <t>S01 / S04 / S05</t>
        </is>
      </c>
    </row>
    <row r="1354" ht="15" customHeight="1" s="94">
      <c r="A1354" s="66" t="inlineStr">
        <is>
          <t>U10092</t>
        </is>
      </c>
      <c r="B1354" s="66" t="inlineStr">
        <is>
          <t>O0602</t>
        </is>
      </c>
      <c r="C1354" s="66" t="n">
        <v>2022</v>
      </c>
      <c r="D1354" s="66" t="n">
        <v>9</v>
      </c>
      <c r="E1354" s="66" t="n">
        <v>2</v>
      </c>
      <c r="F1354" s="66" t="n">
        <v>16</v>
      </c>
      <c r="G1354" s="66" t="n">
        <v>3</v>
      </c>
      <c r="H1354" s="66" t="n">
        <v>4</v>
      </c>
      <c r="I1354" s="66" t="n">
        <v>1</v>
      </c>
      <c r="J1354" s="66" t="n">
        <v>0</v>
      </c>
      <c r="K1354" s="66" t="n">
        <v>1</v>
      </c>
      <c r="L1354" s="66" t="n">
        <v>0</v>
      </c>
      <c r="M1354" s="66" t="n">
        <v>0</v>
      </c>
      <c r="N1354" s="66" t="n">
        <v>0</v>
      </c>
      <c r="O1354" s="66" t="n">
        <v>45.6</v>
      </c>
      <c r="P1354" s="66" t="n">
        <v>12.6</v>
      </c>
      <c r="Q1354" s="66" t="n">
        <v>13.7202532530001</v>
      </c>
      <c r="R1354" s="66" t="n">
        <v>51.0546401380001</v>
      </c>
      <c r="S1354" s="66">
        <f>IF(AND(E1354&gt;=2,E1354&lt;=6,OR(F1354=6,F1354=7,F1354=8),O1354&lt;=500),1,0)</f>
        <v/>
      </c>
      <c r="T1354" s="178">
        <f>IF(G1354=1,Sources!$F$24,IF(G1354=2,Sources!$F$25,IF(G1354=3,Sources!$F$26,0)))</f>
        <v/>
      </c>
      <c r="U1354" s="178">
        <f>T1354</f>
        <v/>
      </c>
      <c r="V1354" s="66" t="inlineStr">
        <is>
          <t>S01 / S04 / S05</t>
        </is>
      </c>
    </row>
    <row r="1355" ht="15" customHeight="1" s="94">
      <c r="A1355" s="66" t="inlineStr">
        <is>
          <t>U10099</t>
        </is>
      </c>
      <c r="B1355" s="66" t="inlineStr">
        <is>
          <t>O0981</t>
        </is>
      </c>
      <c r="C1355" s="66" t="n">
        <v>2022</v>
      </c>
      <c r="D1355" s="66" t="n">
        <v>10</v>
      </c>
      <c r="E1355" s="66" t="n">
        <v>2</v>
      </c>
      <c r="F1355" s="66" t="n">
        <v>8</v>
      </c>
      <c r="G1355" s="66" t="n">
        <v>3</v>
      </c>
      <c r="H1355" s="66" t="n">
        <v>2</v>
      </c>
      <c r="I1355" s="66" t="n">
        <v>0</v>
      </c>
      <c r="J1355" s="66" t="n">
        <v>1</v>
      </c>
      <c r="K1355" s="66" t="n">
        <v>0</v>
      </c>
      <c r="L1355" s="66" t="n">
        <v>0</v>
      </c>
      <c r="M1355" s="66" t="n">
        <v>0</v>
      </c>
      <c r="N1355" s="66" t="n">
        <v>1</v>
      </c>
      <c r="O1355" s="66" t="n">
        <v>75.59999999999999</v>
      </c>
      <c r="P1355" s="66" t="n">
        <v>0</v>
      </c>
      <c r="Q1355" s="66" t="n">
        <v>13.7089575470001</v>
      </c>
      <c r="R1355" s="66" t="n">
        <v>51.047232196</v>
      </c>
      <c r="S1355" s="66">
        <f>IF(AND(E1355&gt;=2,E1355&lt;=6,OR(F1355=6,F1355=7,F1355=8),O1355&lt;=500),1,0)</f>
        <v/>
      </c>
      <c r="T1355" s="178">
        <f>IF(G1355=1,Sources!$F$24,IF(G1355=2,Sources!$F$25,IF(G1355=3,Sources!$F$26,0)))</f>
        <v/>
      </c>
      <c r="U1355" s="178">
        <f>T1355</f>
        <v/>
      </c>
      <c r="V1355" s="66" t="inlineStr">
        <is>
          <t>S01 / S04 / S05</t>
        </is>
      </c>
    </row>
    <row r="1356" ht="15" customHeight="1" s="94">
      <c r="A1356" s="66" t="inlineStr">
        <is>
          <t>U10116</t>
        </is>
      </c>
      <c r="B1356" s="66" t="inlineStr">
        <is>
          <t>O0802</t>
        </is>
      </c>
      <c r="C1356" s="66" t="n">
        <v>2022</v>
      </c>
      <c r="D1356" s="66" t="n">
        <v>9</v>
      </c>
      <c r="E1356" s="66" t="n">
        <v>6</v>
      </c>
      <c r="F1356" s="66" t="n">
        <v>14</v>
      </c>
      <c r="G1356" s="66" t="n">
        <v>3</v>
      </c>
      <c r="H1356" s="66" t="n">
        <v>3</v>
      </c>
      <c r="I1356" s="66" t="n">
        <v>0</v>
      </c>
      <c r="J1356" s="66" t="n">
        <v>0</v>
      </c>
      <c r="K1356" s="66" t="n">
        <v>1</v>
      </c>
      <c r="L1356" s="66" t="n">
        <v>1</v>
      </c>
      <c r="M1356" s="66" t="n">
        <v>0</v>
      </c>
      <c r="N1356" s="66" t="n">
        <v>0</v>
      </c>
      <c r="O1356" s="66" t="n">
        <v>184.8</v>
      </c>
      <c r="P1356" s="66" t="n">
        <v>1.4</v>
      </c>
      <c r="Q1356" s="66" t="n">
        <v>13.6889301470001</v>
      </c>
      <c r="R1356" s="66" t="n">
        <v>51.0579759830001</v>
      </c>
      <c r="S1356" s="66">
        <f>IF(AND(E1356&gt;=2,E1356&lt;=6,OR(F1356=6,F1356=7,F1356=8),O1356&lt;=500),1,0)</f>
        <v/>
      </c>
      <c r="T1356" s="178">
        <f>IF(G1356=1,Sources!$F$24,IF(G1356=2,Sources!$F$25,IF(G1356=3,Sources!$F$26,0)))</f>
        <v/>
      </c>
      <c r="U1356" s="178">
        <f>T1356</f>
        <v/>
      </c>
      <c r="V1356" s="66" t="inlineStr">
        <is>
          <t>S01 / S04 / S05</t>
        </is>
      </c>
    </row>
    <row r="1357" ht="15" customHeight="1" s="94">
      <c r="A1357" s="66" t="inlineStr">
        <is>
          <t>U10128</t>
        </is>
      </c>
      <c r="B1357" s="66" t="inlineStr">
        <is>
          <t>O0350</t>
        </is>
      </c>
      <c r="C1357" s="66" t="n">
        <v>2022</v>
      </c>
      <c r="D1357" s="66" t="n">
        <v>9</v>
      </c>
      <c r="E1357" s="66" t="n">
        <v>3</v>
      </c>
      <c r="F1357" s="66" t="n">
        <v>15</v>
      </c>
      <c r="G1357" s="66" t="n">
        <v>2</v>
      </c>
      <c r="H1357" s="66" t="n">
        <v>1</v>
      </c>
      <c r="I1357" s="66" t="n">
        <v>0</v>
      </c>
      <c r="J1357" s="66" t="n">
        <v>1</v>
      </c>
      <c r="K1357" s="66" t="n">
        <v>0</v>
      </c>
      <c r="L1357" s="66" t="n">
        <v>0</v>
      </c>
      <c r="M1357" s="66" t="n">
        <v>0</v>
      </c>
      <c r="N1357" s="66" t="n">
        <v>0</v>
      </c>
      <c r="O1357" s="66" t="n">
        <v>393.4</v>
      </c>
      <c r="P1357" s="66" t="n">
        <v>22.7</v>
      </c>
      <c r="Q1357" s="66" t="n">
        <v>13.690660333</v>
      </c>
      <c r="R1357" s="66" t="n">
        <v>51.0536907210001</v>
      </c>
      <c r="S1357" s="66">
        <f>IF(AND(E1357&gt;=2,E1357&lt;=6,OR(F1357=6,F1357=7,F1357=8),O1357&lt;=500),1,0)</f>
        <v/>
      </c>
      <c r="T1357" s="178">
        <f>IF(G1357=1,Sources!$F$24,IF(G1357=2,Sources!$F$25,IF(G1357=3,Sources!$F$26,0)))</f>
        <v/>
      </c>
      <c r="U1357" s="178">
        <f>T1357</f>
        <v/>
      </c>
      <c r="V1357" s="66" t="inlineStr">
        <is>
          <t>S01 / S04 / S05</t>
        </is>
      </c>
    </row>
    <row r="1358" ht="15" customHeight="1" s="94">
      <c r="A1358" s="66" t="inlineStr">
        <is>
          <t>U10150</t>
        </is>
      </c>
      <c r="B1358" s="66" t="inlineStr">
        <is>
          <t>O0674</t>
        </is>
      </c>
      <c r="C1358" s="66" t="n">
        <v>2022</v>
      </c>
      <c r="D1358" s="66" t="n">
        <v>9</v>
      </c>
      <c r="E1358" s="66" t="n">
        <v>1</v>
      </c>
      <c r="F1358" s="66" t="n">
        <v>8</v>
      </c>
      <c r="G1358" s="66" t="n">
        <v>3</v>
      </c>
      <c r="H1358" s="66" t="n">
        <v>6</v>
      </c>
      <c r="I1358" s="66" t="n">
        <v>0</v>
      </c>
      <c r="J1358" s="66" t="n">
        <v>0</v>
      </c>
      <c r="K1358" s="66" t="n">
        <v>1</v>
      </c>
      <c r="L1358" s="66" t="n">
        <v>0</v>
      </c>
      <c r="M1358" s="66" t="n">
        <v>0</v>
      </c>
      <c r="N1358" s="66" t="n">
        <v>0</v>
      </c>
      <c r="O1358" s="66" t="n">
        <v>489.5</v>
      </c>
      <c r="P1358" s="66" t="n">
        <v>9.1</v>
      </c>
      <c r="Q1358" s="66" t="n">
        <v>13.7771963390001</v>
      </c>
      <c r="R1358" s="66" t="n">
        <v>51.060094066</v>
      </c>
      <c r="S1358" s="66">
        <f>IF(AND(E1358&gt;=2,E1358&lt;=6,OR(F1358=6,F1358=7,F1358=8),O1358&lt;=500),1,0)</f>
        <v/>
      </c>
      <c r="T1358" s="178">
        <f>IF(G1358=1,Sources!$F$24,IF(G1358=2,Sources!$F$25,IF(G1358=3,Sources!$F$26,0)))</f>
        <v/>
      </c>
      <c r="U1358" s="178">
        <f>T1358</f>
        <v/>
      </c>
      <c r="V1358" s="66" t="inlineStr">
        <is>
          <t>S01 / S04 / S05</t>
        </is>
      </c>
    </row>
    <row r="1359" ht="15" customHeight="1" s="94">
      <c r="A1359" s="66" t="inlineStr">
        <is>
          <t>U10156</t>
        </is>
      </c>
      <c r="B1359" s="66" t="inlineStr">
        <is>
          <t>O2066</t>
        </is>
      </c>
      <c r="C1359" s="66" t="n">
        <v>2022</v>
      </c>
      <c r="D1359" s="66" t="n">
        <v>9</v>
      </c>
      <c r="E1359" s="66" t="n">
        <v>6</v>
      </c>
      <c r="F1359" s="66" t="n">
        <v>12</v>
      </c>
      <c r="G1359" s="66" t="n">
        <v>3</v>
      </c>
      <c r="H1359" s="66" t="n">
        <v>3</v>
      </c>
      <c r="I1359" s="66" t="n">
        <v>0</v>
      </c>
      <c r="J1359" s="66" t="n">
        <v>0</v>
      </c>
      <c r="K1359" s="66" t="n">
        <v>1</v>
      </c>
      <c r="L1359" s="66" t="n">
        <v>1</v>
      </c>
      <c r="M1359" s="66" t="n">
        <v>0</v>
      </c>
      <c r="N1359" s="66" t="n">
        <v>0</v>
      </c>
      <c r="O1359" s="66" t="n">
        <v>284.7</v>
      </c>
      <c r="P1359" s="66" t="n">
        <v>3</v>
      </c>
      <c r="Q1359" s="66" t="n">
        <v>13.610700466</v>
      </c>
      <c r="R1359" s="66" t="n">
        <v>51.1094415490001</v>
      </c>
      <c r="S1359" s="66">
        <f>IF(AND(E1359&gt;=2,E1359&lt;=6,OR(F1359=6,F1359=7,F1359=8),O1359&lt;=500),1,0)</f>
        <v/>
      </c>
      <c r="T1359" s="178">
        <f>IF(G1359=1,Sources!$F$24,IF(G1359=2,Sources!$F$25,IF(G1359=3,Sources!$F$26,0)))</f>
        <v/>
      </c>
      <c r="U1359" s="178">
        <f>T1359</f>
        <v/>
      </c>
      <c r="V1359" s="66" t="inlineStr">
        <is>
          <t>S01 / S04 / S05</t>
        </is>
      </c>
    </row>
    <row r="1360" ht="15" customHeight="1" s="94">
      <c r="A1360" s="66" t="inlineStr">
        <is>
          <t>U10164</t>
        </is>
      </c>
      <c r="B1360" s="66" t="inlineStr">
        <is>
          <t>O0844</t>
        </is>
      </c>
      <c r="C1360" s="66" t="n">
        <v>2022</v>
      </c>
      <c r="D1360" s="66" t="n">
        <v>10</v>
      </c>
      <c r="E1360" s="66" t="n">
        <v>4</v>
      </c>
      <c r="F1360" s="66" t="n">
        <v>17</v>
      </c>
      <c r="G1360" s="66" t="n">
        <v>3</v>
      </c>
      <c r="H1360" s="66" t="n">
        <v>1</v>
      </c>
      <c r="I1360" s="66" t="n">
        <v>0</v>
      </c>
      <c r="J1360" s="66" t="n">
        <v>1</v>
      </c>
      <c r="K1360" s="66" t="n">
        <v>0</v>
      </c>
      <c r="L1360" s="66" t="n">
        <v>0</v>
      </c>
      <c r="M1360" s="66" t="n">
        <v>0</v>
      </c>
      <c r="N1360" s="66" t="n">
        <v>0</v>
      </c>
      <c r="O1360" s="66" t="n">
        <v>160.2</v>
      </c>
      <c r="P1360" s="66" t="n">
        <v>11.4</v>
      </c>
      <c r="Q1360" s="66" t="n">
        <v>13.729092129</v>
      </c>
      <c r="R1360" s="66" t="n">
        <v>51.0510575440001</v>
      </c>
      <c r="S1360" s="66">
        <f>IF(AND(E1360&gt;=2,E1360&lt;=6,OR(F1360=6,F1360=7,F1360=8),O1360&lt;=500),1,0)</f>
        <v/>
      </c>
      <c r="T1360" s="178">
        <f>IF(G1360=1,Sources!$F$24,IF(G1360=2,Sources!$F$25,IF(G1360=3,Sources!$F$26,0)))</f>
        <v/>
      </c>
      <c r="U1360" s="178">
        <f>T1360</f>
        <v/>
      </c>
      <c r="V1360" s="66" t="inlineStr">
        <is>
          <t>S01 / S04 / S05</t>
        </is>
      </c>
    </row>
    <row r="1361" ht="15" customHeight="1" s="94">
      <c r="A1361" s="66" t="inlineStr">
        <is>
          <t>U10168</t>
        </is>
      </c>
      <c r="B1361" s="66" t="inlineStr">
        <is>
          <t>O1406</t>
        </is>
      </c>
      <c r="C1361" s="66" t="n">
        <v>2022</v>
      </c>
      <c r="D1361" s="66" t="n">
        <v>9</v>
      </c>
      <c r="E1361" s="66" t="n">
        <v>5</v>
      </c>
      <c r="F1361" s="66" t="n">
        <v>7</v>
      </c>
      <c r="G1361" s="66" t="n">
        <v>2</v>
      </c>
      <c r="H1361" s="66" t="n">
        <v>3</v>
      </c>
      <c r="I1361" s="66" t="n">
        <v>0</v>
      </c>
      <c r="J1361" s="66" t="n">
        <v>1</v>
      </c>
      <c r="K1361" s="66" t="n">
        <v>1</v>
      </c>
      <c r="L1361" s="66" t="n">
        <v>0</v>
      </c>
      <c r="M1361" s="66" t="n">
        <v>0</v>
      </c>
      <c r="N1361" s="66" t="n">
        <v>0</v>
      </c>
      <c r="O1361" s="66" t="n">
        <v>240.8</v>
      </c>
      <c r="P1361" s="66" t="n">
        <v>2.5</v>
      </c>
      <c r="Q1361" s="66" t="n">
        <v>12.387461343</v>
      </c>
      <c r="R1361" s="66" t="n">
        <v>51.357082862</v>
      </c>
      <c r="S1361" s="66">
        <f>IF(AND(E1361&gt;=2,E1361&lt;=6,OR(F1361=6,F1361=7,F1361=8),O1361&lt;=500),1,0)</f>
        <v/>
      </c>
      <c r="T1361" s="178">
        <f>IF(G1361=1,Sources!$F$24,IF(G1361=2,Sources!$F$25,IF(G1361=3,Sources!$F$26,0)))</f>
        <v/>
      </c>
      <c r="U1361" s="178">
        <f>T1361</f>
        <v/>
      </c>
      <c r="V1361" s="66" t="inlineStr">
        <is>
          <t>S01 / S04 / S05</t>
        </is>
      </c>
    </row>
    <row r="1362" ht="15" customHeight="1" s="94">
      <c r="A1362" s="66" t="inlineStr">
        <is>
          <t>U10177</t>
        </is>
      </c>
      <c r="B1362" s="66" t="inlineStr">
        <is>
          <t>O1442</t>
        </is>
      </c>
      <c r="C1362" s="66" t="n">
        <v>2022</v>
      </c>
      <c r="D1362" s="66" t="n">
        <v>8</v>
      </c>
      <c r="E1362" s="66" t="n">
        <v>4</v>
      </c>
      <c r="F1362" s="66" t="n">
        <v>12</v>
      </c>
      <c r="G1362" s="66" t="n">
        <v>3</v>
      </c>
      <c r="H1362" s="66" t="n">
        <v>3</v>
      </c>
      <c r="I1362" s="66" t="n">
        <v>0</v>
      </c>
      <c r="J1362" s="66" t="n">
        <v>1</v>
      </c>
      <c r="K1362" s="66" t="n">
        <v>1</v>
      </c>
      <c r="L1362" s="66" t="n">
        <v>0</v>
      </c>
      <c r="M1362" s="66" t="n">
        <v>0</v>
      </c>
      <c r="N1362" s="66" t="n">
        <v>0</v>
      </c>
      <c r="O1362" s="66" t="n">
        <v>395.1</v>
      </c>
      <c r="P1362" s="66" t="n">
        <v>0.7</v>
      </c>
      <c r="Q1362" s="66" t="n">
        <v>12.374635601</v>
      </c>
      <c r="R1362" s="66" t="n">
        <v>51.347991709</v>
      </c>
      <c r="S1362" s="66">
        <f>IF(AND(E1362&gt;=2,E1362&lt;=6,OR(F1362=6,F1362=7,F1362=8),O1362&lt;=500),1,0)</f>
        <v/>
      </c>
      <c r="T1362" s="178">
        <f>IF(G1362=1,Sources!$F$24,IF(G1362=2,Sources!$F$25,IF(G1362=3,Sources!$F$26,0)))</f>
        <v/>
      </c>
      <c r="U1362" s="178">
        <f>T1362</f>
        <v/>
      </c>
      <c r="V1362" s="66" t="inlineStr">
        <is>
          <t>S01 / S04 / S05</t>
        </is>
      </c>
    </row>
    <row r="1363" ht="15" customHeight="1" s="94">
      <c r="A1363" s="66" t="inlineStr">
        <is>
          <t>U10178</t>
        </is>
      </c>
      <c r="B1363" s="66" t="inlineStr">
        <is>
          <t>O0052</t>
        </is>
      </c>
      <c r="C1363" s="66" t="n">
        <v>2022</v>
      </c>
      <c r="D1363" s="66" t="n">
        <v>9</v>
      </c>
      <c r="E1363" s="66" t="n">
        <v>2</v>
      </c>
      <c r="F1363" s="66" t="n">
        <v>14</v>
      </c>
      <c r="G1363" s="66" t="n">
        <v>3</v>
      </c>
      <c r="H1363" s="66" t="n">
        <v>2</v>
      </c>
      <c r="I1363" s="66" t="n">
        <v>0</v>
      </c>
      <c r="J1363" s="66" t="n">
        <v>0</v>
      </c>
      <c r="K1363" s="66" t="n">
        <v>1</v>
      </c>
      <c r="L1363" s="66" t="n">
        <v>1</v>
      </c>
      <c r="M1363" s="66" t="n">
        <v>0</v>
      </c>
      <c r="N1363" s="66" t="n">
        <v>0</v>
      </c>
      <c r="O1363" s="66" t="n">
        <v>446</v>
      </c>
      <c r="P1363" s="66" t="n">
        <v>12.4</v>
      </c>
      <c r="Q1363" s="66" t="n">
        <v>14.442350866</v>
      </c>
      <c r="R1363" s="66" t="n">
        <v>51.1864943480001</v>
      </c>
      <c r="S1363" s="66">
        <f>IF(AND(E1363&gt;=2,E1363&lt;=6,OR(F1363=6,F1363=7,F1363=8),O1363&lt;=500),1,0)</f>
        <v/>
      </c>
      <c r="T1363" s="178">
        <f>IF(G1363=1,Sources!$F$24,IF(G1363=2,Sources!$F$25,IF(G1363=3,Sources!$F$26,0)))</f>
        <v/>
      </c>
      <c r="U1363" s="178">
        <f>T1363</f>
        <v/>
      </c>
      <c r="V1363" s="66" t="inlineStr">
        <is>
          <t>S01 / S04 / S05</t>
        </is>
      </c>
    </row>
    <row r="1364" ht="15" customHeight="1" s="94">
      <c r="A1364" s="66" t="inlineStr">
        <is>
          <t>U10209</t>
        </is>
      </c>
      <c r="B1364" s="66" t="inlineStr">
        <is>
          <t>O1839</t>
        </is>
      </c>
      <c r="C1364" s="66" t="n">
        <v>2022</v>
      </c>
      <c r="D1364" s="66" t="n">
        <v>8</v>
      </c>
      <c r="E1364" s="66" t="n">
        <v>4</v>
      </c>
      <c r="F1364" s="66" t="n">
        <v>21</v>
      </c>
      <c r="G1364" s="66" t="n">
        <v>3</v>
      </c>
      <c r="H1364" s="66" t="n">
        <v>7</v>
      </c>
      <c r="I1364" s="66" t="n">
        <v>1</v>
      </c>
      <c r="J1364" s="66" t="n">
        <v>1</v>
      </c>
      <c r="K1364" s="66" t="n">
        <v>0</v>
      </c>
      <c r="L1364" s="66" t="n">
        <v>0</v>
      </c>
      <c r="M1364" s="66" t="n">
        <v>0</v>
      </c>
      <c r="N1364" s="66" t="n">
        <v>0</v>
      </c>
      <c r="O1364" s="66" t="n">
        <v>416</v>
      </c>
      <c r="P1364" s="66" t="n">
        <v>13</v>
      </c>
      <c r="Q1364" s="66" t="n">
        <v>12.40738099</v>
      </c>
      <c r="R1364" s="66" t="n">
        <v>51.3512172860001</v>
      </c>
      <c r="S1364" s="66">
        <f>IF(AND(E1364&gt;=2,E1364&lt;=6,OR(F1364=6,F1364=7,F1364=8),O1364&lt;=500),1,0)</f>
        <v/>
      </c>
      <c r="T1364" s="178">
        <f>IF(G1364=1,Sources!$F$24,IF(G1364=2,Sources!$F$25,IF(G1364=3,Sources!$F$26,0)))</f>
        <v/>
      </c>
      <c r="U1364" s="178">
        <f>T1364</f>
        <v/>
      </c>
      <c r="V1364" s="66" t="inlineStr">
        <is>
          <t>S01 / S04 / S05</t>
        </is>
      </c>
    </row>
    <row r="1365" ht="15" customHeight="1" s="94">
      <c r="A1365" s="66" t="inlineStr">
        <is>
          <t>U10210</t>
        </is>
      </c>
      <c r="B1365" s="66" t="inlineStr">
        <is>
          <t>O1750</t>
        </is>
      </c>
      <c r="C1365" s="66" t="n">
        <v>2022</v>
      </c>
      <c r="D1365" s="66" t="n">
        <v>9</v>
      </c>
      <c r="E1365" s="66" t="n">
        <v>2</v>
      </c>
      <c r="F1365" s="66" t="n">
        <v>7</v>
      </c>
      <c r="G1365" s="66" t="n">
        <v>3</v>
      </c>
      <c r="H1365" s="66" t="n">
        <v>1</v>
      </c>
      <c r="I1365" s="66" t="n">
        <v>0</v>
      </c>
      <c r="J1365" s="66" t="n">
        <v>1</v>
      </c>
      <c r="K1365" s="66" t="n">
        <v>0</v>
      </c>
      <c r="L1365" s="66" t="n">
        <v>0</v>
      </c>
      <c r="M1365" s="66" t="n">
        <v>0</v>
      </c>
      <c r="N1365" s="66" t="n">
        <v>0</v>
      </c>
      <c r="O1365" s="66" t="n">
        <v>315.2</v>
      </c>
      <c r="P1365" s="66" t="n">
        <v>0</v>
      </c>
      <c r="Q1365" s="66" t="n">
        <v>12.3736916880001</v>
      </c>
      <c r="R1365" s="66" t="n">
        <v>51.3324248930001</v>
      </c>
      <c r="S1365" s="66">
        <f>IF(AND(E1365&gt;=2,E1365&lt;=6,OR(F1365=6,F1365=7,F1365=8),O1365&lt;=500),1,0)</f>
        <v/>
      </c>
      <c r="T1365" s="178">
        <f>IF(G1365=1,Sources!$F$24,IF(G1365=2,Sources!$F$25,IF(G1365=3,Sources!$F$26,0)))</f>
        <v/>
      </c>
      <c r="U1365" s="178">
        <f>T1365</f>
        <v/>
      </c>
      <c r="V1365" s="66" t="inlineStr">
        <is>
          <t>S01 / S04 / S05</t>
        </is>
      </c>
    </row>
    <row r="1366" ht="15" customHeight="1" s="94">
      <c r="A1366" s="66" t="inlineStr">
        <is>
          <t>U10224</t>
        </is>
      </c>
      <c r="B1366" s="66" t="inlineStr">
        <is>
          <t>O1717</t>
        </is>
      </c>
      <c r="C1366" s="66" t="n">
        <v>2022</v>
      </c>
      <c r="D1366" s="66" t="n">
        <v>8</v>
      </c>
      <c r="E1366" s="66" t="n">
        <v>2</v>
      </c>
      <c r="F1366" s="66" t="n">
        <v>9</v>
      </c>
      <c r="G1366" s="66" t="n">
        <v>3</v>
      </c>
      <c r="H1366" s="66" t="n">
        <v>2</v>
      </c>
      <c r="I1366" s="66" t="n">
        <v>0</v>
      </c>
      <c r="J1366" s="66" t="n">
        <v>0</v>
      </c>
      <c r="K1366" s="66" t="n">
        <v>1</v>
      </c>
      <c r="L1366" s="66" t="n">
        <v>1</v>
      </c>
      <c r="M1366" s="66" t="n">
        <v>0</v>
      </c>
      <c r="N1366" s="66" t="n">
        <v>0</v>
      </c>
      <c r="O1366" s="66" t="n">
        <v>160.2</v>
      </c>
      <c r="P1366" s="66" t="n">
        <v>21.1</v>
      </c>
      <c r="Q1366" s="66" t="n">
        <v>12.369443264</v>
      </c>
      <c r="R1366" s="66" t="n">
        <v>51.3245954430001</v>
      </c>
      <c r="S1366" s="66">
        <f>IF(AND(E1366&gt;=2,E1366&lt;=6,OR(F1366=6,F1366=7,F1366=8),O1366&lt;=500),1,0)</f>
        <v/>
      </c>
      <c r="T1366" s="178">
        <f>IF(G1366=1,Sources!$F$24,IF(G1366=2,Sources!$F$25,IF(G1366=3,Sources!$F$26,0)))</f>
        <v/>
      </c>
      <c r="U1366" s="178">
        <f>T1366</f>
        <v/>
      </c>
      <c r="V1366" s="66" t="inlineStr">
        <is>
          <t>S01 / S04 / S05</t>
        </is>
      </c>
    </row>
    <row r="1367" ht="15" customHeight="1" s="94">
      <c r="A1367" s="66" t="inlineStr">
        <is>
          <t>U10229</t>
        </is>
      </c>
      <c r="B1367" s="66" t="inlineStr">
        <is>
          <t>O1311</t>
        </is>
      </c>
      <c r="C1367" s="66" t="n">
        <v>2022</v>
      </c>
      <c r="D1367" s="66" t="n">
        <v>9</v>
      </c>
      <c r="E1367" s="66" t="n">
        <v>7</v>
      </c>
      <c r="F1367" s="66" t="n">
        <v>19</v>
      </c>
      <c r="G1367" s="66" t="n">
        <v>3</v>
      </c>
      <c r="H1367" s="66" t="n">
        <v>4</v>
      </c>
      <c r="I1367" s="66" t="n">
        <v>1</v>
      </c>
      <c r="J1367" s="66" t="n">
        <v>0</v>
      </c>
      <c r="K1367" s="66" t="n">
        <v>0</v>
      </c>
      <c r="L1367" s="66" t="n">
        <v>0</v>
      </c>
      <c r="M1367" s="66" t="n">
        <v>0</v>
      </c>
      <c r="N1367" s="66" t="n">
        <v>1</v>
      </c>
      <c r="O1367" s="66" t="n">
        <v>333.8</v>
      </c>
      <c r="P1367" s="66" t="n">
        <v>7.9</v>
      </c>
      <c r="Q1367" s="66" t="n">
        <v>12.38274669</v>
      </c>
      <c r="R1367" s="66" t="n">
        <v>51.3406259130001</v>
      </c>
      <c r="S1367" s="66">
        <f>IF(AND(E1367&gt;=2,E1367&lt;=6,OR(F1367=6,F1367=7,F1367=8),O1367&lt;=500),1,0)</f>
        <v/>
      </c>
      <c r="T1367" s="178">
        <f>IF(G1367=1,Sources!$F$24,IF(G1367=2,Sources!$F$25,IF(G1367=3,Sources!$F$26,0)))</f>
        <v/>
      </c>
      <c r="U1367" s="178">
        <f>T1367</f>
        <v/>
      </c>
      <c r="V1367" s="66" t="inlineStr">
        <is>
          <t>S01 / S04 / S05</t>
        </is>
      </c>
    </row>
    <row r="1368" ht="15" customHeight="1" s="94">
      <c r="A1368" s="66" t="inlineStr">
        <is>
          <t>U10237</t>
        </is>
      </c>
      <c r="B1368" s="66" t="inlineStr">
        <is>
          <t>O1193</t>
        </is>
      </c>
      <c r="C1368" s="66" t="n">
        <v>2022</v>
      </c>
      <c r="D1368" s="66" t="n">
        <v>8</v>
      </c>
      <c r="E1368" s="66" t="n">
        <v>6</v>
      </c>
      <c r="F1368" s="66" t="n">
        <v>13</v>
      </c>
      <c r="G1368" s="66" t="n">
        <v>2</v>
      </c>
      <c r="H1368" s="66" t="n">
        <v>1</v>
      </c>
      <c r="I1368" s="66" t="n">
        <v>0</v>
      </c>
      <c r="J1368" s="66" t="n">
        <v>1</v>
      </c>
      <c r="K1368" s="66" t="n">
        <v>0</v>
      </c>
      <c r="L1368" s="66" t="n">
        <v>0</v>
      </c>
      <c r="M1368" s="66" t="n">
        <v>0</v>
      </c>
      <c r="N1368" s="66" t="n">
        <v>0</v>
      </c>
      <c r="O1368" s="66" t="n">
        <v>382.5</v>
      </c>
      <c r="P1368" s="66" t="n">
        <v>7.4</v>
      </c>
      <c r="Q1368" s="66" t="n">
        <v>13.87266233</v>
      </c>
      <c r="R1368" s="66" t="n">
        <v>50.973618301</v>
      </c>
      <c r="S1368" s="66">
        <f>IF(AND(E1368&gt;=2,E1368&lt;=6,OR(F1368=6,F1368=7,F1368=8),O1368&lt;=500),1,0)</f>
        <v/>
      </c>
      <c r="T1368" s="178">
        <f>IF(G1368=1,Sources!$F$24,IF(G1368=2,Sources!$F$25,IF(G1368=3,Sources!$F$26,0)))</f>
        <v/>
      </c>
      <c r="U1368" s="178">
        <f>T1368</f>
        <v/>
      </c>
      <c r="V1368" s="66" t="inlineStr">
        <is>
          <t>S01 / S04 / S05</t>
        </is>
      </c>
    </row>
    <row r="1369" ht="15" customHeight="1" s="94">
      <c r="A1369" s="66" t="inlineStr">
        <is>
          <t>U10246</t>
        </is>
      </c>
      <c r="B1369" s="66" t="inlineStr">
        <is>
          <t>O1142</t>
        </is>
      </c>
      <c r="C1369" s="66" t="n">
        <v>2022</v>
      </c>
      <c r="D1369" s="66" t="n">
        <v>8</v>
      </c>
      <c r="E1369" s="66" t="n">
        <v>7</v>
      </c>
      <c r="F1369" s="66" t="n">
        <v>1</v>
      </c>
      <c r="G1369" s="66" t="n">
        <v>3</v>
      </c>
      <c r="H1369" s="66" t="n">
        <v>1</v>
      </c>
      <c r="I1369" s="66" t="n">
        <v>0</v>
      </c>
      <c r="J1369" s="66" t="n">
        <v>1</v>
      </c>
      <c r="K1369" s="66" t="n">
        <v>0</v>
      </c>
      <c r="L1369" s="66" t="n">
        <v>0</v>
      </c>
      <c r="M1369" s="66" t="n">
        <v>0</v>
      </c>
      <c r="N1369" s="66" t="n">
        <v>0</v>
      </c>
      <c r="O1369" s="66" t="n">
        <v>351.6</v>
      </c>
      <c r="P1369" s="66" t="n">
        <v>12.7</v>
      </c>
      <c r="Q1369" s="66" t="n">
        <v>14.9813690720001</v>
      </c>
      <c r="R1369" s="66" t="n">
        <v>51.1455636330001</v>
      </c>
      <c r="S1369" s="66">
        <f>IF(AND(E1369&gt;=2,E1369&lt;=6,OR(F1369=6,F1369=7,F1369=8),O1369&lt;=500),1,0)</f>
        <v/>
      </c>
      <c r="T1369" s="178">
        <f>IF(G1369=1,Sources!$F$24,IF(G1369=2,Sources!$F$25,IF(G1369=3,Sources!$F$26,0)))</f>
        <v/>
      </c>
      <c r="U1369" s="178">
        <f>T1369</f>
        <v/>
      </c>
      <c r="V1369" s="66" t="inlineStr">
        <is>
          <t>S01 / S04 / S05</t>
        </is>
      </c>
    </row>
    <row r="1370" ht="15" customHeight="1" s="94">
      <c r="A1370" s="66" t="inlineStr">
        <is>
          <t>U10249</t>
        </is>
      </c>
      <c r="B1370" s="66" t="inlineStr">
        <is>
          <t>O0912</t>
        </is>
      </c>
      <c r="C1370" s="66" t="n">
        <v>2022</v>
      </c>
      <c r="D1370" s="66" t="n">
        <v>10</v>
      </c>
      <c r="E1370" s="66" t="n">
        <v>4</v>
      </c>
      <c r="F1370" s="66" t="n">
        <v>11</v>
      </c>
      <c r="G1370" s="66" t="n">
        <v>3</v>
      </c>
      <c r="H1370" s="66" t="n">
        <v>3</v>
      </c>
      <c r="I1370" s="66" t="n">
        <v>0</v>
      </c>
      <c r="J1370" s="66" t="n">
        <v>0</v>
      </c>
      <c r="K1370" s="66" t="n">
        <v>1</v>
      </c>
      <c r="L1370" s="66" t="n">
        <v>0</v>
      </c>
      <c r="M1370" s="66" t="n">
        <v>0</v>
      </c>
      <c r="N1370" s="66" t="n">
        <v>0</v>
      </c>
      <c r="O1370" s="66" t="n">
        <v>462.5</v>
      </c>
      <c r="P1370" s="66" t="n">
        <v>6.2</v>
      </c>
      <c r="Q1370" s="66" t="n">
        <v>13.775733422</v>
      </c>
      <c r="R1370" s="66" t="n">
        <v>51.050838587</v>
      </c>
      <c r="S1370" s="66">
        <f>IF(AND(E1370&gt;=2,E1370&lt;=6,OR(F1370=6,F1370=7,F1370=8),O1370&lt;=500),1,0)</f>
        <v/>
      </c>
      <c r="T1370" s="178">
        <f>IF(G1370=1,Sources!$F$24,IF(G1370=2,Sources!$F$25,IF(G1370=3,Sources!$F$26,0)))</f>
        <v/>
      </c>
      <c r="U1370" s="178">
        <f>T1370</f>
        <v/>
      </c>
      <c r="V1370" s="66" t="inlineStr">
        <is>
          <t>S01 / S04 / S05</t>
        </is>
      </c>
    </row>
    <row r="1371" ht="15" customHeight="1" s="94">
      <c r="A1371" s="66" t="inlineStr">
        <is>
          <t>U10268</t>
        </is>
      </c>
      <c r="B1371" s="66" t="inlineStr">
        <is>
          <t>O0720</t>
        </is>
      </c>
      <c r="C1371" s="66" t="n">
        <v>2022</v>
      </c>
      <c r="D1371" s="66" t="n">
        <v>9</v>
      </c>
      <c r="E1371" s="66" t="n">
        <v>3</v>
      </c>
      <c r="F1371" s="66" t="n">
        <v>14</v>
      </c>
      <c r="G1371" s="66" t="n">
        <v>3</v>
      </c>
      <c r="H1371" s="66" t="n">
        <v>2</v>
      </c>
      <c r="I1371" s="66" t="n">
        <v>0</v>
      </c>
      <c r="J1371" s="66" t="n">
        <v>1</v>
      </c>
      <c r="K1371" s="66" t="n">
        <v>0</v>
      </c>
      <c r="L1371" s="66" t="n">
        <v>0</v>
      </c>
      <c r="M1371" s="66" t="n">
        <v>0</v>
      </c>
      <c r="N1371" s="66" t="n">
        <v>1</v>
      </c>
      <c r="O1371" s="66" t="n">
        <v>184.5</v>
      </c>
      <c r="P1371" s="66" t="n">
        <v>3.6</v>
      </c>
      <c r="Q1371" s="66" t="n">
        <v>13.788646772</v>
      </c>
      <c r="R1371" s="66" t="n">
        <v>51.043277291</v>
      </c>
      <c r="S1371" s="66">
        <f>IF(AND(E1371&gt;=2,E1371&lt;=6,OR(F1371=6,F1371=7,F1371=8),O1371&lt;=500),1,0)</f>
        <v/>
      </c>
      <c r="T1371" s="178">
        <f>IF(G1371=1,Sources!$F$24,IF(G1371=2,Sources!$F$25,IF(G1371=3,Sources!$F$26,0)))</f>
        <v/>
      </c>
      <c r="U1371" s="178">
        <f>T1371</f>
        <v/>
      </c>
      <c r="V1371" s="66" t="inlineStr">
        <is>
          <t>S01 / S04 / S05</t>
        </is>
      </c>
    </row>
    <row r="1372" ht="15" customHeight="1" s="94">
      <c r="A1372" s="66" t="inlineStr">
        <is>
          <t>U10272</t>
        </is>
      </c>
      <c r="B1372" s="66" t="inlineStr">
        <is>
          <t>O1447</t>
        </is>
      </c>
      <c r="C1372" s="66" t="n">
        <v>2022</v>
      </c>
      <c r="D1372" s="66" t="n">
        <v>9</v>
      </c>
      <c r="E1372" s="66" t="n">
        <v>4</v>
      </c>
      <c r="F1372" s="66" t="n">
        <v>15</v>
      </c>
      <c r="G1372" s="66" t="n">
        <v>3</v>
      </c>
      <c r="H1372" s="66" t="n">
        <v>2</v>
      </c>
      <c r="I1372" s="66" t="n">
        <v>0</v>
      </c>
      <c r="J1372" s="66" t="n">
        <v>1</v>
      </c>
      <c r="K1372" s="66" t="n">
        <v>1</v>
      </c>
      <c r="L1372" s="66" t="n">
        <v>0</v>
      </c>
      <c r="M1372" s="66" t="n">
        <v>0</v>
      </c>
      <c r="N1372" s="66" t="n">
        <v>0</v>
      </c>
      <c r="O1372" s="66" t="n">
        <v>334.2</v>
      </c>
      <c r="P1372" s="66" t="n">
        <v>7.2</v>
      </c>
      <c r="Q1372" s="66" t="n">
        <v>12.3769425410001</v>
      </c>
      <c r="R1372" s="66" t="n">
        <v>51.3437754540001</v>
      </c>
      <c r="S1372" s="66">
        <f>IF(AND(E1372&gt;=2,E1372&lt;=6,OR(F1372=6,F1372=7,F1372=8),O1372&lt;=500),1,0)</f>
        <v/>
      </c>
      <c r="T1372" s="178">
        <f>IF(G1372=1,Sources!$F$24,IF(G1372=2,Sources!$F$25,IF(G1372=3,Sources!$F$26,0)))</f>
        <v/>
      </c>
      <c r="U1372" s="178">
        <f>T1372</f>
        <v/>
      </c>
      <c r="V1372" s="66" t="inlineStr">
        <is>
          <t>S01 / S04 / S05</t>
        </is>
      </c>
    </row>
    <row r="1373" ht="15" customHeight="1" s="94">
      <c r="A1373" s="66" t="inlineStr">
        <is>
          <t>U10293</t>
        </is>
      </c>
      <c r="B1373" s="66" t="inlineStr">
        <is>
          <t>O1684</t>
        </is>
      </c>
      <c r="C1373" s="66" t="n">
        <v>2022</v>
      </c>
      <c r="D1373" s="66" t="n">
        <v>8</v>
      </c>
      <c r="E1373" s="66" t="n">
        <v>1</v>
      </c>
      <c r="F1373" s="66" t="n">
        <v>19</v>
      </c>
      <c r="G1373" s="66" t="n">
        <v>3</v>
      </c>
      <c r="H1373" s="66" t="n">
        <v>2</v>
      </c>
      <c r="I1373" s="66" t="n">
        <v>0</v>
      </c>
      <c r="J1373" s="66" t="n">
        <v>1</v>
      </c>
      <c r="K1373" s="66" t="n">
        <v>0</v>
      </c>
      <c r="L1373" s="66" t="n">
        <v>0</v>
      </c>
      <c r="M1373" s="66" t="n">
        <v>0</v>
      </c>
      <c r="N1373" s="66" t="n">
        <v>0</v>
      </c>
      <c r="O1373" s="66" t="n">
        <v>162.3</v>
      </c>
      <c r="P1373" s="66" t="n">
        <v>1.7</v>
      </c>
      <c r="Q1373" s="66" t="n">
        <v>12.331929851</v>
      </c>
      <c r="R1373" s="66" t="n">
        <v>51.3402745340001</v>
      </c>
      <c r="S1373" s="66">
        <f>IF(AND(E1373&gt;=2,E1373&lt;=6,OR(F1373=6,F1373=7,F1373=8),O1373&lt;=500),1,0)</f>
        <v/>
      </c>
      <c r="T1373" s="178">
        <f>IF(G1373=1,Sources!$F$24,IF(G1373=2,Sources!$F$25,IF(G1373=3,Sources!$F$26,0)))</f>
        <v/>
      </c>
      <c r="U1373" s="178">
        <f>T1373</f>
        <v/>
      </c>
      <c r="V1373" s="66" t="inlineStr">
        <is>
          <t>S01 / S04 / S05</t>
        </is>
      </c>
    </row>
    <row r="1374" ht="15" customHeight="1" s="94">
      <c r="A1374" s="66" t="inlineStr">
        <is>
          <t>U10297</t>
        </is>
      </c>
      <c r="B1374" s="66" t="inlineStr">
        <is>
          <t>O0633</t>
        </is>
      </c>
      <c r="C1374" s="66" t="n">
        <v>2022</v>
      </c>
      <c r="D1374" s="66" t="n">
        <v>10</v>
      </c>
      <c r="E1374" s="66" t="n">
        <v>3</v>
      </c>
      <c r="F1374" s="66" t="n">
        <v>18</v>
      </c>
      <c r="G1374" s="66" t="n">
        <v>3</v>
      </c>
      <c r="H1374" s="66" t="n">
        <v>3</v>
      </c>
      <c r="I1374" s="66" t="n">
        <v>0</v>
      </c>
      <c r="J1374" s="66" t="n">
        <v>1</v>
      </c>
      <c r="K1374" s="66" t="n">
        <v>1</v>
      </c>
      <c r="L1374" s="66" t="n">
        <v>0</v>
      </c>
      <c r="M1374" s="66" t="n">
        <v>0</v>
      </c>
      <c r="N1374" s="66" t="n">
        <v>0</v>
      </c>
      <c r="O1374" s="66" t="n">
        <v>76.90000000000001</v>
      </c>
      <c r="P1374" s="66" t="n">
        <v>10.8</v>
      </c>
      <c r="Q1374" s="66" t="n">
        <v>13.749599625</v>
      </c>
      <c r="R1374" s="66" t="n">
        <v>51.033600017</v>
      </c>
      <c r="S1374" s="66">
        <f>IF(AND(E1374&gt;=2,E1374&lt;=6,OR(F1374=6,F1374=7,F1374=8),O1374&lt;=500),1,0)</f>
        <v/>
      </c>
      <c r="T1374" s="178">
        <f>IF(G1374=1,Sources!$F$24,IF(G1374=2,Sources!$F$25,IF(G1374=3,Sources!$F$26,0)))</f>
        <v/>
      </c>
      <c r="U1374" s="178">
        <f>T1374</f>
        <v/>
      </c>
      <c r="V1374" s="66" t="inlineStr">
        <is>
          <t>S01 / S04 / S05</t>
        </is>
      </c>
    </row>
    <row r="1375" ht="15" customHeight="1" s="94">
      <c r="A1375" s="66" t="inlineStr">
        <is>
          <t>U10298</t>
        </is>
      </c>
      <c r="B1375" s="66" t="inlineStr">
        <is>
          <t>O0861</t>
        </is>
      </c>
      <c r="C1375" s="66" t="n">
        <v>2022</v>
      </c>
      <c r="D1375" s="66" t="n">
        <v>8</v>
      </c>
      <c r="E1375" s="66" t="n">
        <v>3</v>
      </c>
      <c r="F1375" s="66" t="n">
        <v>18</v>
      </c>
      <c r="G1375" s="66" t="n">
        <v>3</v>
      </c>
      <c r="H1375" s="66" t="n">
        <v>4</v>
      </c>
      <c r="I1375" s="66" t="n">
        <v>1</v>
      </c>
      <c r="J1375" s="66" t="n">
        <v>0</v>
      </c>
      <c r="K1375" s="66" t="n">
        <v>1</v>
      </c>
      <c r="L1375" s="66" t="n">
        <v>0</v>
      </c>
      <c r="M1375" s="66" t="n">
        <v>0</v>
      </c>
      <c r="N1375" s="66" t="n">
        <v>0</v>
      </c>
      <c r="O1375" s="66" t="n">
        <v>485.5</v>
      </c>
      <c r="P1375" s="66" t="n">
        <v>5.9</v>
      </c>
      <c r="Q1375" s="66" t="n">
        <v>13.787002601</v>
      </c>
      <c r="R1375" s="66" t="n">
        <v>51.0157457770001</v>
      </c>
      <c r="S1375" s="66">
        <f>IF(AND(E1375&gt;=2,E1375&lt;=6,OR(F1375=6,F1375=7,F1375=8),O1375&lt;=500),1,0)</f>
        <v/>
      </c>
      <c r="T1375" s="178">
        <f>IF(G1375=1,Sources!$F$24,IF(G1375=2,Sources!$F$25,IF(G1375=3,Sources!$F$26,0)))</f>
        <v/>
      </c>
      <c r="U1375" s="178">
        <f>T1375</f>
        <v/>
      </c>
      <c r="V1375" s="66" t="inlineStr">
        <is>
          <t>S01 / S04 / S05</t>
        </is>
      </c>
    </row>
    <row r="1376" ht="15" customHeight="1" s="94">
      <c r="A1376" s="66" t="inlineStr">
        <is>
          <t>U10305</t>
        </is>
      </c>
      <c r="B1376" s="66" t="inlineStr">
        <is>
          <t>O2066</t>
        </is>
      </c>
      <c r="C1376" s="66" t="n">
        <v>2022</v>
      </c>
      <c r="D1376" s="66" t="n">
        <v>9</v>
      </c>
      <c r="E1376" s="66" t="n">
        <v>5</v>
      </c>
      <c r="F1376" s="66" t="n">
        <v>11</v>
      </c>
      <c r="G1376" s="66" t="n">
        <v>3</v>
      </c>
      <c r="H1376" s="66" t="n">
        <v>2</v>
      </c>
      <c r="I1376" s="66" t="n">
        <v>0</v>
      </c>
      <c r="J1376" s="66" t="n">
        <v>0</v>
      </c>
      <c r="K1376" s="66" t="n">
        <v>1</v>
      </c>
      <c r="L1376" s="66" t="n">
        <v>1</v>
      </c>
      <c r="M1376" s="66" t="n">
        <v>0</v>
      </c>
      <c r="N1376" s="66" t="n">
        <v>0</v>
      </c>
      <c r="O1376" s="66" t="n">
        <v>285.2</v>
      </c>
      <c r="P1376" s="66" t="n">
        <v>5.9</v>
      </c>
      <c r="Q1376" s="66" t="n">
        <v>13.6107954140001</v>
      </c>
      <c r="R1376" s="66" t="n">
        <v>51.109477574</v>
      </c>
      <c r="S1376" s="66">
        <f>IF(AND(E1376&gt;=2,E1376&lt;=6,OR(F1376=6,F1376=7,F1376=8),O1376&lt;=500),1,0)</f>
        <v/>
      </c>
      <c r="T1376" s="178">
        <f>IF(G1376=1,Sources!$F$24,IF(G1376=2,Sources!$F$25,IF(G1376=3,Sources!$F$26,0)))</f>
        <v/>
      </c>
      <c r="U1376" s="178">
        <f>T1376</f>
        <v/>
      </c>
      <c r="V1376" s="66" t="inlineStr">
        <is>
          <t>S01 / S04 / S05</t>
        </is>
      </c>
    </row>
    <row r="1377" ht="15" customHeight="1" s="94">
      <c r="A1377" s="66" t="inlineStr">
        <is>
          <t>U10314</t>
        </is>
      </c>
      <c r="B1377" s="66" t="inlineStr">
        <is>
          <t>O1329</t>
        </is>
      </c>
      <c r="C1377" s="66" t="n">
        <v>2022</v>
      </c>
      <c r="D1377" s="66" t="n">
        <v>9</v>
      </c>
      <c r="E1377" s="66" t="n">
        <v>4</v>
      </c>
      <c r="F1377" s="66" t="n">
        <v>15</v>
      </c>
      <c r="G1377" s="66" t="n">
        <v>3</v>
      </c>
      <c r="H1377" s="66" t="n">
        <v>3</v>
      </c>
      <c r="I1377" s="66" t="n">
        <v>0</v>
      </c>
      <c r="J1377" s="66" t="n">
        <v>1</v>
      </c>
      <c r="K1377" s="66" t="n">
        <v>0</v>
      </c>
      <c r="L1377" s="66" t="n">
        <v>0</v>
      </c>
      <c r="M1377" s="66" t="n">
        <v>0</v>
      </c>
      <c r="N1377" s="66" t="n">
        <v>0</v>
      </c>
      <c r="O1377" s="66" t="n">
        <v>152.1</v>
      </c>
      <c r="P1377" s="66" t="n">
        <v>23</v>
      </c>
      <c r="Q1377" s="66" t="n">
        <v>12.365558295</v>
      </c>
      <c r="R1377" s="66" t="n">
        <v>51.36240179</v>
      </c>
      <c r="S1377" s="66">
        <f>IF(AND(E1377&gt;=2,E1377&lt;=6,OR(F1377=6,F1377=7,F1377=8),O1377&lt;=500),1,0)</f>
        <v/>
      </c>
      <c r="T1377" s="178">
        <f>IF(G1377=1,Sources!$F$24,IF(G1377=2,Sources!$F$25,IF(G1377=3,Sources!$F$26,0)))</f>
        <v/>
      </c>
      <c r="U1377" s="178">
        <f>T1377</f>
        <v/>
      </c>
      <c r="V1377" s="66" t="inlineStr">
        <is>
          <t>S01 / S04 / S05</t>
        </is>
      </c>
    </row>
    <row r="1378" ht="15" customHeight="1" s="94">
      <c r="A1378" s="66" t="inlineStr">
        <is>
          <t>U10325</t>
        </is>
      </c>
      <c r="B1378" s="66" t="inlineStr">
        <is>
          <t>O1830</t>
        </is>
      </c>
      <c r="C1378" s="66" t="n">
        <v>2022</v>
      </c>
      <c r="D1378" s="66" t="n">
        <v>8</v>
      </c>
      <c r="E1378" s="66" t="n">
        <v>2</v>
      </c>
      <c r="F1378" s="66" t="n">
        <v>8</v>
      </c>
      <c r="G1378" s="66" t="n">
        <v>3</v>
      </c>
      <c r="H1378" s="66" t="n">
        <v>5</v>
      </c>
      <c r="I1378" s="66" t="n">
        <v>0</v>
      </c>
      <c r="J1378" s="66" t="n">
        <v>1</v>
      </c>
      <c r="K1378" s="66" t="n">
        <v>1</v>
      </c>
      <c r="L1378" s="66" t="n">
        <v>0</v>
      </c>
      <c r="M1378" s="66" t="n">
        <v>0</v>
      </c>
      <c r="N1378" s="66" t="n">
        <v>0</v>
      </c>
      <c r="O1378" s="66" t="n">
        <v>182.2</v>
      </c>
      <c r="P1378" s="66" t="n">
        <v>0</v>
      </c>
      <c r="Q1378" s="66" t="n">
        <v>12.36822611</v>
      </c>
      <c r="R1378" s="66" t="n">
        <v>51.357935952</v>
      </c>
      <c r="S1378" s="66">
        <f>IF(AND(E1378&gt;=2,E1378&lt;=6,OR(F1378=6,F1378=7,F1378=8),O1378&lt;=500),1,0)</f>
        <v/>
      </c>
      <c r="T1378" s="178">
        <f>IF(G1378=1,Sources!$F$24,IF(G1378=2,Sources!$F$25,IF(G1378=3,Sources!$F$26,0)))</f>
        <v/>
      </c>
      <c r="U1378" s="178">
        <f>T1378</f>
        <v/>
      </c>
      <c r="V1378" s="66" t="inlineStr">
        <is>
          <t>S01 / S04 / S05</t>
        </is>
      </c>
    </row>
    <row r="1379" ht="15" customHeight="1" s="94">
      <c r="A1379" s="66" t="inlineStr">
        <is>
          <t>U10335</t>
        </is>
      </c>
      <c r="B1379" s="66" t="inlineStr">
        <is>
          <t>O1795</t>
        </is>
      </c>
      <c r="C1379" s="66" t="n">
        <v>2022</v>
      </c>
      <c r="D1379" s="66" t="n">
        <v>10</v>
      </c>
      <c r="E1379" s="66" t="n">
        <v>6</v>
      </c>
      <c r="F1379" s="66" t="n">
        <v>10</v>
      </c>
      <c r="G1379" s="66" t="n">
        <v>3</v>
      </c>
      <c r="H1379" s="66" t="n">
        <v>3</v>
      </c>
      <c r="I1379" s="66" t="n">
        <v>0</v>
      </c>
      <c r="J1379" s="66" t="n">
        <v>0</v>
      </c>
      <c r="K1379" s="66" t="n">
        <v>1</v>
      </c>
      <c r="L1379" s="66" t="n">
        <v>0</v>
      </c>
      <c r="M1379" s="66" t="n">
        <v>0</v>
      </c>
      <c r="N1379" s="66" t="n">
        <v>0</v>
      </c>
      <c r="O1379" s="66" t="n">
        <v>132.6</v>
      </c>
      <c r="P1379" s="66" t="n">
        <v>0.6</v>
      </c>
      <c r="Q1379" s="66" t="n">
        <v>12.379652005</v>
      </c>
      <c r="R1379" s="66" t="n">
        <v>51.327640656</v>
      </c>
      <c r="S1379" s="66">
        <f>IF(AND(E1379&gt;=2,E1379&lt;=6,OR(F1379=6,F1379=7,F1379=8),O1379&lt;=500),1,0)</f>
        <v/>
      </c>
      <c r="T1379" s="178">
        <f>IF(G1379=1,Sources!$F$24,IF(G1379=2,Sources!$F$25,IF(G1379=3,Sources!$F$26,0)))</f>
        <v/>
      </c>
      <c r="U1379" s="178">
        <f>T1379</f>
        <v/>
      </c>
      <c r="V1379" s="66" t="inlineStr">
        <is>
          <t>S01 / S04 / S05</t>
        </is>
      </c>
    </row>
    <row r="1380" ht="15" customHeight="1" s="94">
      <c r="A1380" s="66" t="inlineStr">
        <is>
          <t>U10337</t>
        </is>
      </c>
      <c r="B1380" s="66" t="inlineStr">
        <is>
          <t>O0969</t>
        </is>
      </c>
      <c r="C1380" s="66" t="n">
        <v>2022</v>
      </c>
      <c r="D1380" s="66" t="n">
        <v>9</v>
      </c>
      <c r="E1380" s="66" t="n">
        <v>4</v>
      </c>
      <c r="F1380" s="66" t="n">
        <v>11</v>
      </c>
      <c r="G1380" s="66" t="n">
        <v>2</v>
      </c>
      <c r="H1380" s="66" t="n">
        <v>3</v>
      </c>
      <c r="I1380" s="66" t="n">
        <v>0</v>
      </c>
      <c r="J1380" s="66" t="n">
        <v>0</v>
      </c>
      <c r="K1380" s="66" t="n">
        <v>1</v>
      </c>
      <c r="L1380" s="66" t="n">
        <v>1</v>
      </c>
      <c r="M1380" s="66" t="n">
        <v>0</v>
      </c>
      <c r="N1380" s="66" t="n">
        <v>0</v>
      </c>
      <c r="O1380" s="66" t="n">
        <v>244.1</v>
      </c>
      <c r="P1380" s="66" t="n">
        <v>2.6</v>
      </c>
      <c r="Q1380" s="66" t="n">
        <v>13.7580465190001</v>
      </c>
      <c r="R1380" s="66" t="n">
        <v>51.052275152</v>
      </c>
      <c r="S1380" s="66">
        <f>IF(AND(E1380&gt;=2,E1380&lt;=6,OR(F1380=6,F1380=7,F1380=8),O1380&lt;=500),1,0)</f>
        <v/>
      </c>
      <c r="T1380" s="178">
        <f>IF(G1380=1,Sources!$F$24,IF(G1380=2,Sources!$F$25,IF(G1380=3,Sources!$F$26,0)))</f>
        <v/>
      </c>
      <c r="U1380" s="178">
        <f>T1380</f>
        <v/>
      </c>
      <c r="V1380" s="66" t="inlineStr">
        <is>
          <t>S01 / S04 / S05</t>
        </is>
      </c>
    </row>
    <row r="1381" ht="15" customHeight="1" s="94">
      <c r="A1381" s="66" t="inlineStr">
        <is>
          <t>U10352</t>
        </is>
      </c>
      <c r="B1381" s="66" t="inlineStr">
        <is>
          <t>O0849</t>
        </is>
      </c>
      <c r="C1381" s="66" t="n">
        <v>2022</v>
      </c>
      <c r="D1381" s="66" t="n">
        <v>9</v>
      </c>
      <c r="E1381" s="66" t="n">
        <v>1</v>
      </c>
      <c r="F1381" s="66" t="n">
        <v>3</v>
      </c>
      <c r="G1381" s="66" t="n">
        <v>3</v>
      </c>
      <c r="H1381" s="66" t="n">
        <v>1</v>
      </c>
      <c r="I1381" s="66" t="n">
        <v>0</v>
      </c>
      <c r="J1381" s="66" t="n">
        <v>0</v>
      </c>
      <c r="K1381" s="66" t="n">
        <v>0</v>
      </c>
      <c r="L1381" s="66" t="n">
        <v>0</v>
      </c>
      <c r="M1381" s="66" t="n">
        <v>0</v>
      </c>
      <c r="N1381" s="66" t="n">
        <v>1</v>
      </c>
      <c r="O1381" s="66" t="n">
        <v>343.7</v>
      </c>
      <c r="P1381" s="66" t="n">
        <v>6</v>
      </c>
      <c r="Q1381" s="66" t="n">
        <v>13.7333379680001</v>
      </c>
      <c r="R1381" s="66" t="n">
        <v>51.0510225580001</v>
      </c>
      <c r="S1381" s="66">
        <f>IF(AND(E1381&gt;=2,E1381&lt;=6,OR(F1381=6,F1381=7,F1381=8),O1381&lt;=500),1,0)</f>
        <v/>
      </c>
      <c r="T1381" s="178">
        <f>IF(G1381=1,Sources!$F$24,IF(G1381=2,Sources!$F$25,IF(G1381=3,Sources!$F$26,0)))</f>
        <v/>
      </c>
      <c r="U1381" s="178">
        <f>T1381</f>
        <v/>
      </c>
      <c r="V1381" s="66" t="inlineStr">
        <is>
          <t>S01 / S04 / S05</t>
        </is>
      </c>
    </row>
    <row r="1382" ht="15" customHeight="1" s="94">
      <c r="A1382" s="66" t="inlineStr">
        <is>
          <t>U10354</t>
        </is>
      </c>
      <c r="B1382" s="66" t="inlineStr">
        <is>
          <t>O0674</t>
        </is>
      </c>
      <c r="C1382" s="66" t="n">
        <v>2022</v>
      </c>
      <c r="D1382" s="66" t="n">
        <v>8</v>
      </c>
      <c r="E1382" s="66" t="n">
        <v>4</v>
      </c>
      <c r="F1382" s="66" t="n">
        <v>8</v>
      </c>
      <c r="G1382" s="66" t="n">
        <v>3</v>
      </c>
      <c r="H1382" s="66" t="n">
        <v>6</v>
      </c>
      <c r="I1382" s="66" t="n">
        <v>0</v>
      </c>
      <c r="J1382" s="66" t="n">
        <v>0</v>
      </c>
      <c r="K1382" s="66" t="n">
        <v>1</v>
      </c>
      <c r="L1382" s="66" t="n">
        <v>0</v>
      </c>
      <c r="M1382" s="66" t="n">
        <v>0</v>
      </c>
      <c r="N1382" s="66" t="n">
        <v>0</v>
      </c>
      <c r="O1382" s="66" t="n">
        <v>489.5</v>
      </c>
      <c r="P1382" s="66" t="n">
        <v>9.199999999999999</v>
      </c>
      <c r="Q1382" s="66" t="n">
        <v>13.7771963120001</v>
      </c>
      <c r="R1382" s="66" t="n">
        <v>51.0600943850001</v>
      </c>
      <c r="S1382" s="66">
        <f>IF(AND(E1382&gt;=2,E1382&lt;=6,OR(F1382=6,F1382=7,F1382=8),O1382&lt;=500),1,0)</f>
        <v/>
      </c>
      <c r="T1382" s="178">
        <f>IF(G1382=1,Sources!$F$24,IF(G1382=2,Sources!$F$25,IF(G1382=3,Sources!$F$26,0)))</f>
        <v/>
      </c>
      <c r="U1382" s="178">
        <f>T1382</f>
        <v/>
      </c>
      <c r="V1382" s="66" t="inlineStr">
        <is>
          <t>S01 / S04 / S05</t>
        </is>
      </c>
    </row>
    <row r="1383" ht="15" customHeight="1" s="94">
      <c r="A1383" s="66" t="inlineStr">
        <is>
          <t>U10365</t>
        </is>
      </c>
      <c r="B1383" s="66" t="inlineStr">
        <is>
          <t>O0979</t>
        </is>
      </c>
      <c r="C1383" s="66" t="n">
        <v>2022</v>
      </c>
      <c r="D1383" s="66" t="n">
        <v>10</v>
      </c>
      <c r="E1383" s="66" t="n">
        <v>1</v>
      </c>
      <c r="F1383" s="66" t="n">
        <v>0</v>
      </c>
      <c r="G1383" s="66" t="n">
        <v>3</v>
      </c>
      <c r="H1383" s="66" t="n">
        <v>1</v>
      </c>
      <c r="I1383" s="66" t="n">
        <v>0</v>
      </c>
      <c r="J1383" s="66" t="n">
        <v>0</v>
      </c>
      <c r="K1383" s="66" t="n">
        <v>1</v>
      </c>
      <c r="L1383" s="66" t="n">
        <v>1</v>
      </c>
      <c r="M1383" s="66" t="n">
        <v>0</v>
      </c>
      <c r="N1383" s="66" t="n">
        <v>0</v>
      </c>
      <c r="O1383" s="66" t="n">
        <v>75.40000000000001</v>
      </c>
      <c r="P1383" s="66" t="n">
        <v>16.7</v>
      </c>
      <c r="Q1383" s="66" t="n">
        <v>13.7086021870001</v>
      </c>
      <c r="R1383" s="66" t="n">
        <v>51.0470169550001</v>
      </c>
      <c r="S1383" s="66">
        <f>IF(AND(E1383&gt;=2,E1383&lt;=6,OR(F1383=6,F1383=7,F1383=8),O1383&lt;=500),1,0)</f>
        <v/>
      </c>
      <c r="T1383" s="178">
        <f>IF(G1383=1,Sources!$F$24,IF(G1383=2,Sources!$F$25,IF(G1383=3,Sources!$F$26,0)))</f>
        <v/>
      </c>
      <c r="U1383" s="178">
        <f>T1383</f>
        <v/>
      </c>
      <c r="V1383" s="66" t="inlineStr">
        <is>
          <t>S01 / S04 / S05</t>
        </is>
      </c>
    </row>
    <row r="1384" ht="15" customHeight="1" s="94">
      <c r="A1384" s="66" t="inlineStr">
        <is>
          <t>U10375</t>
        </is>
      </c>
      <c r="B1384" s="66" t="inlineStr">
        <is>
          <t>O0374</t>
        </is>
      </c>
      <c r="C1384" s="66" t="n">
        <v>2022</v>
      </c>
      <c r="D1384" s="66" t="n">
        <v>8</v>
      </c>
      <c r="E1384" s="66" t="n">
        <v>5</v>
      </c>
      <c r="F1384" s="66" t="n">
        <v>14</v>
      </c>
      <c r="G1384" s="66" t="n">
        <v>3</v>
      </c>
      <c r="H1384" s="66" t="n">
        <v>3</v>
      </c>
      <c r="I1384" s="66" t="n">
        <v>0</v>
      </c>
      <c r="J1384" s="66" t="n">
        <v>0</v>
      </c>
      <c r="K1384" s="66" t="n">
        <v>1</v>
      </c>
      <c r="L1384" s="66" t="n">
        <v>0</v>
      </c>
      <c r="M1384" s="66" t="n">
        <v>0</v>
      </c>
      <c r="N1384" s="66" t="n">
        <v>0</v>
      </c>
      <c r="O1384" s="66" t="n">
        <v>300.7</v>
      </c>
      <c r="P1384" s="66" t="n">
        <v>5.1</v>
      </c>
      <c r="Q1384" s="66" t="n">
        <v>13.712392059</v>
      </c>
      <c r="R1384" s="66" t="n">
        <v>51.0792982070001</v>
      </c>
      <c r="S1384" s="66">
        <f>IF(AND(E1384&gt;=2,E1384&lt;=6,OR(F1384=6,F1384=7,F1384=8),O1384&lt;=500),1,0)</f>
        <v/>
      </c>
      <c r="T1384" s="178">
        <f>IF(G1384=1,Sources!$F$24,IF(G1384=2,Sources!$F$25,IF(G1384=3,Sources!$F$26,0)))</f>
        <v/>
      </c>
      <c r="U1384" s="178">
        <f>T1384</f>
        <v/>
      </c>
      <c r="V1384" s="66" t="inlineStr">
        <is>
          <t>S01 / S04 / S05</t>
        </is>
      </c>
    </row>
    <row r="1385" ht="15" customHeight="1" s="94">
      <c r="A1385" s="66" t="inlineStr">
        <is>
          <t>U10378</t>
        </is>
      </c>
      <c r="B1385" s="66" t="inlineStr">
        <is>
          <t>O1587</t>
        </is>
      </c>
      <c r="C1385" s="66" t="n">
        <v>2022</v>
      </c>
      <c r="D1385" s="66" t="n">
        <v>8</v>
      </c>
      <c r="E1385" s="66" t="n">
        <v>6</v>
      </c>
      <c r="F1385" s="66" t="n">
        <v>6</v>
      </c>
      <c r="G1385" s="66" t="n">
        <v>3</v>
      </c>
      <c r="H1385" s="66" t="n">
        <v>3</v>
      </c>
      <c r="I1385" s="66" t="n">
        <v>0</v>
      </c>
      <c r="J1385" s="66" t="n">
        <v>1</v>
      </c>
      <c r="K1385" s="66" t="n">
        <v>1</v>
      </c>
      <c r="L1385" s="66" t="n">
        <v>0</v>
      </c>
      <c r="M1385" s="66" t="n">
        <v>0</v>
      </c>
      <c r="N1385" s="66" t="n">
        <v>0</v>
      </c>
      <c r="O1385" s="66" t="n">
        <v>439.8</v>
      </c>
      <c r="P1385" s="66" t="n">
        <v>0.1</v>
      </c>
      <c r="Q1385" s="66" t="n">
        <v>12.374121942</v>
      </c>
      <c r="R1385" s="66" t="n">
        <v>51.303361287</v>
      </c>
      <c r="S1385" s="66">
        <f>IF(AND(E1385&gt;=2,E1385&lt;=6,OR(F1385=6,F1385=7,F1385=8),O1385&lt;=500),1,0)</f>
        <v/>
      </c>
      <c r="T1385" s="178">
        <f>IF(G1385=1,Sources!$F$24,IF(G1385=2,Sources!$F$25,IF(G1385=3,Sources!$F$26,0)))</f>
        <v/>
      </c>
      <c r="U1385" s="178">
        <f>T1385</f>
        <v/>
      </c>
      <c r="V1385" s="66" t="inlineStr">
        <is>
          <t>S01 / S04 / S05</t>
        </is>
      </c>
    </row>
    <row r="1386" ht="15" customHeight="1" s="94">
      <c r="A1386" s="66" t="inlineStr">
        <is>
          <t>U10385</t>
        </is>
      </c>
      <c r="B1386" s="66" t="inlineStr">
        <is>
          <t>O1439</t>
        </is>
      </c>
      <c r="C1386" s="66" t="n">
        <v>2022</v>
      </c>
      <c r="D1386" s="66" t="n">
        <v>8</v>
      </c>
      <c r="E1386" s="66" t="n">
        <v>4</v>
      </c>
      <c r="F1386" s="66" t="n">
        <v>16</v>
      </c>
      <c r="G1386" s="66" t="n">
        <v>2</v>
      </c>
      <c r="H1386" s="66" t="n">
        <v>3</v>
      </c>
      <c r="I1386" s="66" t="n">
        <v>0</v>
      </c>
      <c r="J1386" s="66" t="n">
        <v>1</v>
      </c>
      <c r="K1386" s="66" t="n">
        <v>1</v>
      </c>
      <c r="L1386" s="66" t="n">
        <v>0</v>
      </c>
      <c r="M1386" s="66" t="n">
        <v>0</v>
      </c>
      <c r="N1386" s="66" t="n">
        <v>0</v>
      </c>
      <c r="O1386" s="66" t="n">
        <v>188.7</v>
      </c>
      <c r="P1386" s="66" t="n">
        <v>1.6</v>
      </c>
      <c r="Q1386" s="66" t="n">
        <v>12.3713352</v>
      </c>
      <c r="R1386" s="66" t="n">
        <v>51.3462751710001</v>
      </c>
      <c r="S1386" s="66">
        <f>IF(AND(E1386&gt;=2,E1386&lt;=6,OR(F1386=6,F1386=7,F1386=8),O1386&lt;=500),1,0)</f>
        <v/>
      </c>
      <c r="T1386" s="178">
        <f>IF(G1386=1,Sources!$F$24,IF(G1386=2,Sources!$F$25,IF(G1386=3,Sources!$F$26,0)))</f>
        <v/>
      </c>
      <c r="U1386" s="178">
        <f>T1386</f>
        <v/>
      </c>
      <c r="V1386" s="66" t="inlineStr">
        <is>
          <t>S01 / S04 / S05</t>
        </is>
      </c>
    </row>
    <row r="1387" ht="15" customHeight="1" s="94">
      <c r="A1387" s="66" t="inlineStr">
        <is>
          <t>U10393</t>
        </is>
      </c>
      <c r="B1387" s="66" t="inlineStr">
        <is>
          <t>O1791</t>
        </is>
      </c>
      <c r="C1387" s="66" t="n">
        <v>2022</v>
      </c>
      <c r="D1387" s="66" t="n">
        <v>8</v>
      </c>
      <c r="E1387" s="66" t="n">
        <v>3</v>
      </c>
      <c r="F1387" s="66" t="n">
        <v>23</v>
      </c>
      <c r="G1387" s="66" t="n">
        <v>3</v>
      </c>
      <c r="H1387" s="66" t="n">
        <v>3</v>
      </c>
      <c r="I1387" s="66" t="n">
        <v>0</v>
      </c>
      <c r="J1387" s="66" t="n">
        <v>1</v>
      </c>
      <c r="K1387" s="66" t="n">
        <v>1</v>
      </c>
      <c r="L1387" s="66" t="n">
        <v>0</v>
      </c>
      <c r="M1387" s="66" t="n">
        <v>0</v>
      </c>
      <c r="N1387" s="66" t="n">
        <v>0</v>
      </c>
      <c r="O1387" s="66" t="n">
        <v>64.40000000000001</v>
      </c>
      <c r="P1387" s="66" t="n">
        <v>0.5</v>
      </c>
      <c r="Q1387" s="66" t="n">
        <v>12.40866071</v>
      </c>
      <c r="R1387" s="66" t="n">
        <v>51.3599936630001</v>
      </c>
      <c r="S1387" s="66">
        <f>IF(AND(E1387&gt;=2,E1387&lt;=6,OR(F1387=6,F1387=7,F1387=8),O1387&lt;=500),1,0)</f>
        <v/>
      </c>
      <c r="T1387" s="178">
        <f>IF(G1387=1,Sources!$F$24,IF(G1387=2,Sources!$F$25,IF(G1387=3,Sources!$F$26,0)))</f>
        <v/>
      </c>
      <c r="U1387" s="178">
        <f>T1387</f>
        <v/>
      </c>
      <c r="V1387" s="66" t="inlineStr">
        <is>
          <t>S01 / S04 / S05</t>
        </is>
      </c>
    </row>
    <row r="1388" ht="15" customHeight="1" s="94">
      <c r="A1388" s="66" t="inlineStr">
        <is>
          <t>U10396</t>
        </is>
      </c>
      <c r="B1388" s="66" t="inlineStr">
        <is>
          <t>O1375</t>
        </is>
      </c>
      <c r="C1388" s="66" t="n">
        <v>2022</v>
      </c>
      <c r="D1388" s="66" t="n">
        <v>8</v>
      </c>
      <c r="E1388" s="66" t="n">
        <v>3</v>
      </c>
      <c r="F1388" s="66" t="n">
        <v>16</v>
      </c>
      <c r="G1388" s="66" t="n">
        <v>3</v>
      </c>
      <c r="H1388" s="66" t="n">
        <v>3</v>
      </c>
      <c r="I1388" s="66" t="n">
        <v>0</v>
      </c>
      <c r="J1388" s="66" t="n">
        <v>1</v>
      </c>
      <c r="K1388" s="66" t="n">
        <v>1</v>
      </c>
      <c r="L1388" s="66" t="n">
        <v>0</v>
      </c>
      <c r="M1388" s="66" t="n">
        <v>0</v>
      </c>
      <c r="N1388" s="66" t="n">
        <v>0</v>
      </c>
      <c r="O1388" s="66" t="n">
        <v>379.9</v>
      </c>
      <c r="P1388" s="66" t="n">
        <v>3.2</v>
      </c>
      <c r="Q1388" s="66" t="n">
        <v>12.4212489390001</v>
      </c>
      <c r="R1388" s="66" t="n">
        <v>51.3530374090001</v>
      </c>
      <c r="S1388" s="66">
        <f>IF(AND(E1388&gt;=2,E1388&lt;=6,OR(F1388=6,F1388=7,F1388=8),O1388&lt;=500),1,0)</f>
        <v/>
      </c>
      <c r="T1388" s="178">
        <f>IF(G1388=1,Sources!$F$24,IF(G1388=2,Sources!$F$25,IF(G1388=3,Sources!$F$26,0)))</f>
        <v/>
      </c>
      <c r="U1388" s="178">
        <f>T1388</f>
        <v/>
      </c>
      <c r="V1388" s="66" t="inlineStr">
        <is>
          <t>S01 / S04 / S05</t>
        </is>
      </c>
    </row>
    <row r="1389" ht="15" customHeight="1" s="94">
      <c r="A1389" s="66" t="inlineStr">
        <is>
          <t>U10397</t>
        </is>
      </c>
      <c r="B1389" s="66" t="inlineStr">
        <is>
          <t>O1437</t>
        </is>
      </c>
      <c r="C1389" s="66" t="n">
        <v>2022</v>
      </c>
      <c r="D1389" s="66" t="n">
        <v>10</v>
      </c>
      <c r="E1389" s="66" t="n">
        <v>2</v>
      </c>
      <c r="F1389" s="66" t="n">
        <v>20</v>
      </c>
      <c r="G1389" s="66" t="n">
        <v>3</v>
      </c>
      <c r="H1389" s="66" t="n">
        <v>6</v>
      </c>
      <c r="I1389" s="66" t="n">
        <v>0</v>
      </c>
      <c r="J1389" s="66" t="n">
        <v>0</v>
      </c>
      <c r="K1389" s="66" t="n">
        <v>1</v>
      </c>
      <c r="L1389" s="66" t="n">
        <v>1</v>
      </c>
      <c r="M1389" s="66" t="n">
        <v>0</v>
      </c>
      <c r="N1389" s="66" t="n">
        <v>0</v>
      </c>
      <c r="O1389" s="66" t="n">
        <v>300.4</v>
      </c>
      <c r="P1389" s="66" t="n">
        <v>4.9</v>
      </c>
      <c r="Q1389" s="66" t="n">
        <v>12.3711376100001</v>
      </c>
      <c r="R1389" s="66" t="n">
        <v>51.347305518</v>
      </c>
      <c r="S1389" s="66">
        <f>IF(AND(E1389&gt;=2,E1389&lt;=6,OR(F1389=6,F1389=7,F1389=8),O1389&lt;=500),1,0)</f>
        <v/>
      </c>
      <c r="T1389" s="178">
        <f>IF(G1389=1,Sources!$F$24,IF(G1389=2,Sources!$F$25,IF(G1389=3,Sources!$F$26,0)))</f>
        <v/>
      </c>
      <c r="U1389" s="178">
        <f>T1389</f>
        <v/>
      </c>
      <c r="V1389" s="66" t="inlineStr">
        <is>
          <t>S01 / S04 / S05</t>
        </is>
      </c>
    </row>
    <row r="1390" ht="15" customHeight="1" s="94">
      <c r="A1390" s="66" t="inlineStr">
        <is>
          <t>U10398</t>
        </is>
      </c>
      <c r="B1390" s="66" t="inlineStr">
        <is>
          <t>O1467</t>
        </is>
      </c>
      <c r="C1390" s="66" t="n">
        <v>2022</v>
      </c>
      <c r="D1390" s="66" t="n">
        <v>8</v>
      </c>
      <c r="E1390" s="66" t="n">
        <v>3</v>
      </c>
      <c r="F1390" s="66" t="n">
        <v>14</v>
      </c>
      <c r="G1390" s="66" t="n">
        <v>3</v>
      </c>
      <c r="H1390" s="66" t="n">
        <v>6</v>
      </c>
      <c r="I1390" s="66" t="n">
        <v>0</v>
      </c>
      <c r="J1390" s="66" t="n">
        <v>0</v>
      </c>
      <c r="K1390" s="66" t="n">
        <v>1</v>
      </c>
      <c r="L1390" s="66" t="n">
        <v>0</v>
      </c>
      <c r="M1390" s="66" t="n">
        <v>0</v>
      </c>
      <c r="N1390" s="66" t="n">
        <v>0</v>
      </c>
      <c r="O1390" s="66" t="n">
        <v>268</v>
      </c>
      <c r="P1390" s="66" t="n">
        <v>13</v>
      </c>
      <c r="Q1390" s="66" t="n">
        <v>12.392228645</v>
      </c>
      <c r="R1390" s="66" t="n">
        <v>51.3463515240001</v>
      </c>
      <c r="S1390" s="66">
        <f>IF(AND(E1390&gt;=2,E1390&lt;=6,OR(F1390=6,F1390=7,F1390=8),O1390&lt;=500),1,0)</f>
        <v/>
      </c>
      <c r="T1390" s="178">
        <f>IF(G1390=1,Sources!$F$24,IF(G1390=2,Sources!$F$25,IF(G1390=3,Sources!$F$26,0)))</f>
        <v/>
      </c>
      <c r="U1390" s="178">
        <f>T1390</f>
        <v/>
      </c>
      <c r="V1390" s="66" t="inlineStr">
        <is>
          <t>S01 / S04 / S05</t>
        </is>
      </c>
    </row>
    <row r="1391" ht="15" customHeight="1" s="94">
      <c r="A1391" s="66" t="inlineStr">
        <is>
          <t>U10401</t>
        </is>
      </c>
      <c r="B1391" s="66" t="inlineStr">
        <is>
          <t>O1838</t>
        </is>
      </c>
      <c r="C1391" s="66" t="n">
        <v>2022</v>
      </c>
      <c r="D1391" s="66" t="n">
        <v>9</v>
      </c>
      <c r="E1391" s="66" t="n">
        <v>5</v>
      </c>
      <c r="F1391" s="66" t="n">
        <v>19</v>
      </c>
      <c r="G1391" s="66" t="n">
        <v>3</v>
      </c>
      <c r="H1391" s="66" t="n">
        <v>2</v>
      </c>
      <c r="I1391" s="66" t="n">
        <v>0</v>
      </c>
      <c r="J1391" s="66" t="n">
        <v>1</v>
      </c>
      <c r="K1391" s="66" t="n">
        <v>1</v>
      </c>
      <c r="L1391" s="66" t="n">
        <v>0</v>
      </c>
      <c r="M1391" s="66" t="n">
        <v>0</v>
      </c>
      <c r="N1391" s="66" t="n">
        <v>0</v>
      </c>
      <c r="O1391" s="66" t="n">
        <v>249.4</v>
      </c>
      <c r="P1391" s="66" t="n">
        <v>3.2</v>
      </c>
      <c r="Q1391" s="66" t="n">
        <v>12.4061074260001</v>
      </c>
      <c r="R1391" s="66" t="n">
        <v>51.346863596</v>
      </c>
      <c r="S1391" s="66">
        <f>IF(AND(E1391&gt;=2,E1391&lt;=6,OR(F1391=6,F1391=7,F1391=8),O1391&lt;=500),1,0)</f>
        <v/>
      </c>
      <c r="T1391" s="178">
        <f>IF(G1391=1,Sources!$F$24,IF(G1391=2,Sources!$F$25,IF(G1391=3,Sources!$F$26,0)))</f>
        <v/>
      </c>
      <c r="U1391" s="178">
        <f>T1391</f>
        <v/>
      </c>
      <c r="V1391" s="66" t="inlineStr">
        <is>
          <t>S01 / S04 / S05</t>
        </is>
      </c>
    </row>
    <row r="1392" ht="15" customHeight="1" s="94">
      <c r="A1392" s="66" t="inlineStr">
        <is>
          <t>U10402</t>
        </is>
      </c>
      <c r="B1392" s="66" t="inlineStr">
        <is>
          <t>O1591</t>
        </is>
      </c>
      <c r="C1392" s="66" t="n">
        <v>2022</v>
      </c>
      <c r="D1392" s="66" t="n">
        <v>9</v>
      </c>
      <c r="E1392" s="66" t="n">
        <v>7</v>
      </c>
      <c r="F1392" s="66" t="n">
        <v>20</v>
      </c>
      <c r="G1392" s="66" t="n">
        <v>3</v>
      </c>
      <c r="H1392" s="66" t="n">
        <v>2</v>
      </c>
      <c r="I1392" s="66" t="n">
        <v>1</v>
      </c>
      <c r="J1392" s="66" t="n">
        <v>0</v>
      </c>
      <c r="K1392" s="66" t="n">
        <v>1</v>
      </c>
      <c r="L1392" s="66" t="n">
        <v>0</v>
      </c>
      <c r="M1392" s="66" t="n">
        <v>0</v>
      </c>
      <c r="N1392" s="66" t="n">
        <v>0</v>
      </c>
      <c r="O1392" s="66" t="n">
        <v>153.2</v>
      </c>
      <c r="P1392" s="66" t="n">
        <v>4.7</v>
      </c>
      <c r="Q1392" s="66" t="n">
        <v>12.373383662</v>
      </c>
      <c r="R1392" s="66" t="n">
        <v>51.353064655</v>
      </c>
      <c r="S1392" s="66">
        <f>IF(AND(E1392&gt;=2,E1392&lt;=6,OR(F1392=6,F1392=7,F1392=8),O1392&lt;=500),1,0)</f>
        <v/>
      </c>
      <c r="T1392" s="178">
        <f>IF(G1392=1,Sources!$F$24,IF(G1392=2,Sources!$F$25,IF(G1392=3,Sources!$F$26,0)))</f>
        <v/>
      </c>
      <c r="U1392" s="178">
        <f>T1392</f>
        <v/>
      </c>
      <c r="V1392" s="66" t="inlineStr">
        <is>
          <t>S01 / S04 / S05</t>
        </is>
      </c>
    </row>
    <row r="1393" ht="15" customHeight="1" s="94">
      <c r="A1393" s="66" t="inlineStr">
        <is>
          <t>U10409</t>
        </is>
      </c>
      <c r="B1393" s="66" t="inlineStr">
        <is>
          <t>O1177</t>
        </is>
      </c>
      <c r="C1393" s="66" t="n">
        <v>2022</v>
      </c>
      <c r="D1393" s="66" t="n">
        <v>9</v>
      </c>
      <c r="E1393" s="66" t="n">
        <v>4</v>
      </c>
      <c r="F1393" s="66" t="n">
        <v>10</v>
      </c>
      <c r="G1393" s="66" t="n">
        <v>3</v>
      </c>
      <c r="H1393" s="66" t="n">
        <v>3</v>
      </c>
      <c r="I1393" s="66" t="n">
        <v>0</v>
      </c>
      <c r="J1393" s="66" t="n">
        <v>0</v>
      </c>
      <c r="K1393" s="66" t="n">
        <v>1</v>
      </c>
      <c r="L1393" s="66" t="n">
        <v>1</v>
      </c>
      <c r="M1393" s="66" t="n">
        <v>0</v>
      </c>
      <c r="N1393" s="66" t="n">
        <v>0</v>
      </c>
      <c r="O1393" s="66" t="n">
        <v>442.3</v>
      </c>
      <c r="P1393" s="66" t="n">
        <v>7.3</v>
      </c>
      <c r="Q1393" s="66" t="n">
        <v>13.860966978</v>
      </c>
      <c r="R1393" s="66" t="n">
        <v>50.980363858</v>
      </c>
      <c r="S1393" s="66">
        <f>IF(AND(E1393&gt;=2,E1393&lt;=6,OR(F1393=6,F1393=7,F1393=8),O1393&lt;=500),1,0)</f>
        <v/>
      </c>
      <c r="T1393" s="178">
        <f>IF(G1393=1,Sources!$F$24,IF(G1393=2,Sources!$F$25,IF(G1393=3,Sources!$F$26,0)))</f>
        <v/>
      </c>
      <c r="U1393" s="178">
        <f>T1393</f>
        <v/>
      </c>
      <c r="V1393" s="66" t="inlineStr">
        <is>
          <t>S01 / S04 / S05</t>
        </is>
      </c>
    </row>
    <row r="1394" ht="15" customHeight="1" s="94">
      <c r="A1394" s="66" t="inlineStr">
        <is>
          <t>U10417</t>
        </is>
      </c>
      <c r="B1394" s="66" t="inlineStr">
        <is>
          <t>O0529</t>
        </is>
      </c>
      <c r="C1394" s="66" t="n">
        <v>2022</v>
      </c>
      <c r="D1394" s="66" t="n">
        <v>9</v>
      </c>
      <c r="E1394" s="66" t="n">
        <v>3</v>
      </c>
      <c r="F1394" s="66" t="n">
        <v>9</v>
      </c>
      <c r="G1394" s="66" t="n">
        <v>3</v>
      </c>
      <c r="H1394" s="66" t="n">
        <v>1</v>
      </c>
      <c r="I1394" s="66" t="n">
        <v>0</v>
      </c>
      <c r="J1394" s="66" t="n">
        <v>1</v>
      </c>
      <c r="K1394" s="66" t="n">
        <v>0</v>
      </c>
      <c r="L1394" s="66" t="n">
        <v>0</v>
      </c>
      <c r="M1394" s="66" t="n">
        <v>0</v>
      </c>
      <c r="N1394" s="66" t="n">
        <v>0</v>
      </c>
      <c r="O1394" s="66" t="n">
        <v>122.6</v>
      </c>
      <c r="P1394" s="66" t="n">
        <v>7.8</v>
      </c>
      <c r="Q1394" s="66" t="n">
        <v>13.8374132340001</v>
      </c>
      <c r="R1394" s="66" t="n">
        <v>51.02486774</v>
      </c>
      <c r="S1394" s="66">
        <f>IF(AND(E1394&gt;=2,E1394&lt;=6,OR(F1394=6,F1394=7,F1394=8),O1394&lt;=500),1,0)</f>
        <v/>
      </c>
      <c r="T1394" s="178">
        <f>IF(G1394=1,Sources!$F$24,IF(G1394=2,Sources!$F$25,IF(G1394=3,Sources!$F$26,0)))</f>
        <v/>
      </c>
      <c r="U1394" s="178">
        <f>T1394</f>
        <v/>
      </c>
      <c r="V1394" s="66" t="inlineStr">
        <is>
          <t>S01 / S04 / S05</t>
        </is>
      </c>
    </row>
    <row r="1395" ht="15" customHeight="1" s="94">
      <c r="A1395" s="66" t="inlineStr">
        <is>
          <t>U10423</t>
        </is>
      </c>
      <c r="B1395" s="66" t="inlineStr">
        <is>
          <t>O1540</t>
        </is>
      </c>
      <c r="C1395" s="66" t="n">
        <v>2022</v>
      </c>
      <c r="D1395" s="66" t="n">
        <v>9</v>
      </c>
      <c r="E1395" s="66" t="n">
        <v>6</v>
      </c>
      <c r="F1395" s="66" t="n">
        <v>18</v>
      </c>
      <c r="G1395" s="66" t="n">
        <v>3</v>
      </c>
      <c r="H1395" s="66" t="n">
        <v>3</v>
      </c>
      <c r="I1395" s="66" t="n">
        <v>0</v>
      </c>
      <c r="J1395" s="66" t="n">
        <v>1</v>
      </c>
      <c r="K1395" s="66" t="n">
        <v>1</v>
      </c>
      <c r="L1395" s="66" t="n">
        <v>0</v>
      </c>
      <c r="M1395" s="66" t="n">
        <v>0</v>
      </c>
      <c r="N1395" s="66" t="n">
        <v>0</v>
      </c>
      <c r="O1395" s="66" t="n">
        <v>266.1</v>
      </c>
      <c r="P1395" s="66" t="n">
        <v>1.6</v>
      </c>
      <c r="Q1395" s="66" t="n">
        <v>12.381536312</v>
      </c>
      <c r="R1395" s="66" t="n">
        <v>51.3366775540001</v>
      </c>
      <c r="S1395" s="66">
        <f>IF(AND(E1395&gt;=2,E1395&lt;=6,OR(F1395=6,F1395=7,F1395=8),O1395&lt;=500),1,0)</f>
        <v/>
      </c>
      <c r="T1395" s="178">
        <f>IF(G1395=1,Sources!$F$24,IF(G1395=2,Sources!$F$25,IF(G1395=3,Sources!$F$26,0)))</f>
        <v/>
      </c>
      <c r="U1395" s="178">
        <f>T1395</f>
        <v/>
      </c>
      <c r="V1395" s="66" t="inlineStr">
        <is>
          <t>S01 / S04 / S05</t>
        </is>
      </c>
    </row>
    <row r="1396" ht="15" customHeight="1" s="94">
      <c r="A1396" s="66" t="inlineStr">
        <is>
          <t>U10427</t>
        </is>
      </c>
      <c r="B1396" s="66" t="inlineStr">
        <is>
          <t>O0589</t>
        </is>
      </c>
      <c r="C1396" s="66" t="n">
        <v>2022</v>
      </c>
      <c r="D1396" s="66" t="n">
        <v>8</v>
      </c>
      <c r="E1396" s="66" t="n">
        <v>4</v>
      </c>
      <c r="F1396" s="66" t="n">
        <v>8</v>
      </c>
      <c r="G1396" s="66" t="n">
        <v>3</v>
      </c>
      <c r="H1396" s="66" t="n">
        <v>7</v>
      </c>
      <c r="I1396" s="66" t="n">
        <v>0</v>
      </c>
      <c r="J1396" s="66" t="n">
        <v>0</v>
      </c>
      <c r="K1396" s="66" t="n">
        <v>1</v>
      </c>
      <c r="L1396" s="66" t="n">
        <v>1</v>
      </c>
      <c r="M1396" s="66" t="n">
        <v>0</v>
      </c>
      <c r="N1396" s="66" t="n">
        <v>0</v>
      </c>
      <c r="O1396" s="66" t="n">
        <v>38.3</v>
      </c>
      <c r="P1396" s="66" t="n">
        <v>16</v>
      </c>
      <c r="Q1396" s="66" t="n">
        <v>13.75503192</v>
      </c>
      <c r="R1396" s="66" t="n">
        <v>51.0463179060001</v>
      </c>
      <c r="S1396" s="66">
        <f>IF(AND(E1396&gt;=2,E1396&lt;=6,OR(F1396=6,F1396=7,F1396=8),O1396&lt;=500),1,0)</f>
        <v/>
      </c>
      <c r="T1396" s="178">
        <f>IF(G1396=1,Sources!$F$24,IF(G1396=2,Sources!$F$25,IF(G1396=3,Sources!$F$26,0)))</f>
        <v/>
      </c>
      <c r="U1396" s="178">
        <f>T1396</f>
        <v/>
      </c>
      <c r="V1396" s="66" t="inlineStr">
        <is>
          <t>S01 / S04 / S05</t>
        </is>
      </c>
    </row>
    <row r="1397" ht="15" customHeight="1" s="94">
      <c r="A1397" s="66" t="inlineStr">
        <is>
          <t>U10431</t>
        </is>
      </c>
      <c r="B1397" s="66" t="inlineStr">
        <is>
          <t>O0873</t>
        </is>
      </c>
      <c r="C1397" s="66" t="n">
        <v>2022</v>
      </c>
      <c r="D1397" s="66" t="n">
        <v>8</v>
      </c>
      <c r="E1397" s="66" t="n">
        <v>5</v>
      </c>
      <c r="F1397" s="66" t="n">
        <v>17</v>
      </c>
      <c r="G1397" s="66" t="n">
        <v>3</v>
      </c>
      <c r="H1397" s="66" t="n">
        <v>3</v>
      </c>
      <c r="I1397" s="66" t="n">
        <v>0</v>
      </c>
      <c r="J1397" s="66" t="n">
        <v>1</v>
      </c>
      <c r="K1397" s="66" t="n">
        <v>1</v>
      </c>
      <c r="L1397" s="66" t="n">
        <v>0</v>
      </c>
      <c r="M1397" s="66" t="n">
        <v>0</v>
      </c>
      <c r="N1397" s="66" t="n">
        <v>0</v>
      </c>
      <c r="O1397" s="66" t="n">
        <v>364.9</v>
      </c>
      <c r="P1397" s="66" t="n">
        <v>7.6</v>
      </c>
      <c r="Q1397" s="66" t="n">
        <v>13.8086438670001</v>
      </c>
      <c r="R1397" s="66" t="n">
        <v>51.0380175880001</v>
      </c>
      <c r="S1397" s="66">
        <f>IF(AND(E1397&gt;=2,E1397&lt;=6,OR(F1397=6,F1397=7,F1397=8),O1397&lt;=500),1,0)</f>
        <v/>
      </c>
      <c r="T1397" s="178">
        <f>IF(G1397=1,Sources!$F$24,IF(G1397=2,Sources!$F$25,IF(G1397=3,Sources!$F$26,0)))</f>
        <v/>
      </c>
      <c r="U1397" s="178">
        <f>T1397</f>
        <v/>
      </c>
      <c r="V1397" s="66" t="inlineStr">
        <is>
          <t>S01 / S04 / S05</t>
        </is>
      </c>
    </row>
    <row r="1398" ht="15" customHeight="1" s="94">
      <c r="A1398" s="66" t="inlineStr">
        <is>
          <t>U10437</t>
        </is>
      </c>
      <c r="B1398" s="66" t="inlineStr">
        <is>
          <t>O0731</t>
        </is>
      </c>
      <c r="C1398" s="66" t="n">
        <v>2022</v>
      </c>
      <c r="D1398" s="66" t="n">
        <v>9</v>
      </c>
      <c r="E1398" s="66" t="n">
        <v>4</v>
      </c>
      <c r="F1398" s="66" t="n">
        <v>12</v>
      </c>
      <c r="G1398" s="66" t="n">
        <v>3</v>
      </c>
      <c r="H1398" s="66" t="n">
        <v>6</v>
      </c>
      <c r="I1398" s="66" t="n">
        <v>0</v>
      </c>
      <c r="J1398" s="66" t="n">
        <v>0</v>
      </c>
      <c r="K1398" s="66" t="n">
        <v>1</v>
      </c>
      <c r="L1398" s="66" t="n">
        <v>0</v>
      </c>
      <c r="M1398" s="66" t="n">
        <v>0</v>
      </c>
      <c r="N1398" s="66" t="n">
        <v>0</v>
      </c>
      <c r="O1398" s="66" t="n">
        <v>122.2</v>
      </c>
      <c r="P1398" s="66" t="n">
        <v>12</v>
      </c>
      <c r="Q1398" s="66" t="n">
        <v>13.765656667</v>
      </c>
      <c r="R1398" s="66" t="n">
        <v>51.073206483</v>
      </c>
      <c r="S1398" s="66">
        <f>IF(AND(E1398&gt;=2,E1398&lt;=6,OR(F1398=6,F1398=7,F1398=8),O1398&lt;=500),1,0)</f>
        <v/>
      </c>
      <c r="T1398" s="178">
        <f>IF(G1398=1,Sources!$F$24,IF(G1398=2,Sources!$F$25,IF(G1398=3,Sources!$F$26,0)))</f>
        <v/>
      </c>
      <c r="U1398" s="178">
        <f>T1398</f>
        <v/>
      </c>
      <c r="V1398" s="66" t="inlineStr">
        <is>
          <t>S01 / S04 / S05</t>
        </is>
      </c>
    </row>
    <row r="1399" ht="15" customHeight="1" s="94">
      <c r="A1399" s="66" t="inlineStr">
        <is>
          <t>U10444</t>
        </is>
      </c>
      <c r="B1399" s="66" t="inlineStr">
        <is>
          <t>O0244</t>
        </is>
      </c>
      <c r="C1399" s="66" t="n">
        <v>2022</v>
      </c>
      <c r="D1399" s="66" t="n">
        <v>9</v>
      </c>
      <c r="E1399" s="66" t="n">
        <v>2</v>
      </c>
      <c r="F1399" s="66" t="n">
        <v>12</v>
      </c>
      <c r="G1399" s="66" t="n">
        <v>3</v>
      </c>
      <c r="H1399" s="66" t="n">
        <v>3</v>
      </c>
      <c r="I1399" s="66" t="n">
        <v>0</v>
      </c>
      <c r="J1399" s="66" t="n">
        <v>0</v>
      </c>
      <c r="K1399" s="66" t="n">
        <v>1</v>
      </c>
      <c r="L1399" s="66" t="n">
        <v>1</v>
      </c>
      <c r="M1399" s="66" t="n">
        <v>0</v>
      </c>
      <c r="N1399" s="66" t="n">
        <v>0</v>
      </c>
      <c r="O1399" s="66" t="n">
        <v>145.2</v>
      </c>
      <c r="P1399" s="66" t="n">
        <v>13.6</v>
      </c>
      <c r="Q1399" s="66" t="n">
        <v>12.9357175210001</v>
      </c>
      <c r="R1399" s="66" t="n">
        <v>50.82794898</v>
      </c>
      <c r="S1399" s="66">
        <f>IF(AND(E1399&gt;=2,E1399&lt;=6,OR(F1399=6,F1399=7,F1399=8),O1399&lt;=500),1,0)</f>
        <v/>
      </c>
      <c r="T1399" s="178">
        <f>IF(G1399=1,Sources!$F$24,IF(G1399=2,Sources!$F$25,IF(G1399=3,Sources!$F$26,0)))</f>
        <v/>
      </c>
      <c r="U1399" s="178">
        <f>T1399</f>
        <v/>
      </c>
      <c r="V1399" s="66" t="inlineStr">
        <is>
          <t>S01 / S04 / S05</t>
        </is>
      </c>
    </row>
    <row r="1400" ht="15" customHeight="1" s="94">
      <c r="A1400" s="66" t="inlineStr">
        <is>
          <t>U10454</t>
        </is>
      </c>
      <c r="B1400" s="66" t="inlineStr">
        <is>
          <t>O1815</t>
        </is>
      </c>
      <c r="C1400" s="66" t="n">
        <v>2022</v>
      </c>
      <c r="D1400" s="66" t="n">
        <v>8</v>
      </c>
      <c r="E1400" s="66" t="n">
        <v>2</v>
      </c>
      <c r="F1400" s="66" t="n">
        <v>8</v>
      </c>
      <c r="G1400" s="66" t="n">
        <v>3</v>
      </c>
      <c r="H1400" s="66" t="n">
        <v>7</v>
      </c>
      <c r="I1400" s="66" t="n">
        <v>1</v>
      </c>
      <c r="J1400" s="66" t="n">
        <v>0</v>
      </c>
      <c r="K1400" s="66" t="n">
        <v>0</v>
      </c>
      <c r="L1400" s="66" t="n">
        <v>0</v>
      </c>
      <c r="M1400" s="66" t="n">
        <v>0</v>
      </c>
      <c r="N1400" s="66" t="n">
        <v>1</v>
      </c>
      <c r="O1400" s="66" t="n">
        <v>195.7</v>
      </c>
      <c r="P1400" s="66" t="n">
        <v>8.4</v>
      </c>
      <c r="Q1400" s="66" t="n">
        <v>12.3571866390001</v>
      </c>
      <c r="R1400" s="66" t="n">
        <v>51.336221638</v>
      </c>
      <c r="S1400" s="66">
        <f>IF(AND(E1400&gt;=2,E1400&lt;=6,OR(F1400=6,F1400=7,F1400=8),O1400&lt;=500),1,0)</f>
        <v/>
      </c>
      <c r="T1400" s="178">
        <f>IF(G1400=1,Sources!$F$24,IF(G1400=2,Sources!$F$25,IF(G1400=3,Sources!$F$26,0)))</f>
        <v/>
      </c>
      <c r="U1400" s="178">
        <f>T1400</f>
        <v/>
      </c>
      <c r="V1400" s="66" t="inlineStr">
        <is>
          <t>S01 / S04 / S05</t>
        </is>
      </c>
    </row>
    <row r="1401" ht="15" customHeight="1" s="94">
      <c r="A1401" s="66" t="inlineStr">
        <is>
          <t>U10465</t>
        </is>
      </c>
      <c r="B1401" s="66" t="inlineStr">
        <is>
          <t>O0744</t>
        </is>
      </c>
      <c r="C1401" s="66" t="n">
        <v>2022</v>
      </c>
      <c r="D1401" s="66" t="n">
        <v>8</v>
      </c>
      <c r="E1401" s="66" t="n">
        <v>3</v>
      </c>
      <c r="F1401" s="66" t="n">
        <v>16</v>
      </c>
      <c r="G1401" s="66" t="n">
        <v>3</v>
      </c>
      <c r="H1401" s="66" t="n">
        <v>7</v>
      </c>
      <c r="I1401" s="66" t="n">
        <v>0</v>
      </c>
      <c r="J1401" s="66" t="n">
        <v>1</v>
      </c>
      <c r="K1401" s="66" t="n">
        <v>0</v>
      </c>
      <c r="L1401" s="66" t="n">
        <v>0</v>
      </c>
      <c r="M1401" s="66" t="n">
        <v>0</v>
      </c>
      <c r="N1401" s="66" t="n">
        <v>0</v>
      </c>
      <c r="O1401" s="66" t="n">
        <v>292.6</v>
      </c>
      <c r="P1401" s="66" t="n">
        <v>7.1</v>
      </c>
      <c r="Q1401" s="66" t="n">
        <v>13.7776039930001</v>
      </c>
      <c r="R1401" s="66" t="n">
        <v>51.052868226</v>
      </c>
      <c r="S1401" s="66">
        <f>IF(AND(E1401&gt;=2,E1401&lt;=6,OR(F1401=6,F1401=7,F1401=8),O1401&lt;=500),1,0)</f>
        <v/>
      </c>
      <c r="T1401" s="178">
        <f>IF(G1401=1,Sources!$F$24,IF(G1401=2,Sources!$F$25,IF(G1401=3,Sources!$F$26,0)))</f>
        <v/>
      </c>
      <c r="U1401" s="178">
        <f>T1401</f>
        <v/>
      </c>
      <c r="V1401" s="66" t="inlineStr">
        <is>
          <t>S01 / S04 / S05</t>
        </is>
      </c>
    </row>
    <row r="1402" ht="15" customHeight="1" s="94">
      <c r="A1402" s="66" t="inlineStr">
        <is>
          <t>U10483</t>
        </is>
      </c>
      <c r="B1402" s="66" t="inlineStr">
        <is>
          <t>O1734</t>
        </is>
      </c>
      <c r="C1402" s="66" t="n">
        <v>2022</v>
      </c>
      <c r="D1402" s="66" t="n">
        <v>9</v>
      </c>
      <c r="E1402" s="66" t="n">
        <v>4</v>
      </c>
      <c r="F1402" s="66" t="n">
        <v>9</v>
      </c>
      <c r="G1402" s="66" t="n">
        <v>3</v>
      </c>
      <c r="H1402" s="66" t="n">
        <v>3</v>
      </c>
      <c r="I1402" s="66" t="n">
        <v>0</v>
      </c>
      <c r="J1402" s="66" t="n">
        <v>1</v>
      </c>
      <c r="K1402" s="66" t="n">
        <v>1</v>
      </c>
      <c r="L1402" s="66" t="n">
        <v>0</v>
      </c>
      <c r="M1402" s="66" t="n">
        <v>0</v>
      </c>
      <c r="N1402" s="66" t="n">
        <v>0</v>
      </c>
      <c r="O1402" s="66" t="n">
        <v>243.9</v>
      </c>
      <c r="P1402" s="66" t="n">
        <v>16.7</v>
      </c>
      <c r="Q1402" s="66" t="n">
        <v>12.3816523030001</v>
      </c>
      <c r="R1402" s="66" t="n">
        <v>51.3317762440001</v>
      </c>
      <c r="S1402" s="66">
        <f>IF(AND(E1402&gt;=2,E1402&lt;=6,OR(F1402=6,F1402=7,F1402=8),O1402&lt;=500),1,0)</f>
        <v/>
      </c>
      <c r="T1402" s="178">
        <f>IF(G1402=1,Sources!$F$24,IF(G1402=2,Sources!$F$25,IF(G1402=3,Sources!$F$26,0)))</f>
        <v/>
      </c>
      <c r="U1402" s="178">
        <f>T1402</f>
        <v/>
      </c>
      <c r="V1402" s="66" t="inlineStr">
        <is>
          <t>S01 / S04 / S05</t>
        </is>
      </c>
    </row>
    <row r="1403" ht="15" customHeight="1" s="94">
      <c r="A1403" s="66" t="inlineStr">
        <is>
          <t>U10494</t>
        </is>
      </c>
      <c r="B1403" s="66" t="inlineStr">
        <is>
          <t>O1553</t>
        </is>
      </c>
      <c r="C1403" s="66" t="n">
        <v>2022</v>
      </c>
      <c r="D1403" s="66" t="n">
        <v>9</v>
      </c>
      <c r="E1403" s="66" t="n">
        <v>1</v>
      </c>
      <c r="F1403" s="66" t="n">
        <v>2</v>
      </c>
      <c r="G1403" s="66" t="n">
        <v>3</v>
      </c>
      <c r="H1403" s="66" t="n">
        <v>1</v>
      </c>
      <c r="I1403" s="66" t="n">
        <v>0</v>
      </c>
      <c r="J1403" s="66" t="n">
        <v>1</v>
      </c>
      <c r="K1403" s="66" t="n">
        <v>0</v>
      </c>
      <c r="L1403" s="66" t="n">
        <v>0</v>
      </c>
      <c r="M1403" s="66" t="n">
        <v>0</v>
      </c>
      <c r="N1403" s="66" t="n">
        <v>0</v>
      </c>
      <c r="O1403" s="66" t="n">
        <v>233.8</v>
      </c>
      <c r="P1403" s="66" t="n">
        <v>0</v>
      </c>
      <c r="Q1403" s="66" t="n">
        <v>12.4058534590001</v>
      </c>
      <c r="R1403" s="66" t="n">
        <v>51.331776566</v>
      </c>
      <c r="S1403" s="66">
        <f>IF(AND(E1403&gt;=2,E1403&lt;=6,OR(F1403=6,F1403=7,F1403=8),O1403&lt;=500),1,0)</f>
        <v/>
      </c>
      <c r="T1403" s="178">
        <f>IF(G1403=1,Sources!$F$24,IF(G1403=2,Sources!$F$25,IF(G1403=3,Sources!$F$26,0)))</f>
        <v/>
      </c>
      <c r="U1403" s="178">
        <f>T1403</f>
        <v/>
      </c>
      <c r="V1403" s="66" t="inlineStr">
        <is>
          <t>S01 / S04 / S05</t>
        </is>
      </c>
    </row>
    <row r="1404" ht="15" customHeight="1" s="94">
      <c r="A1404" s="66" t="inlineStr">
        <is>
          <t>U10495</t>
        </is>
      </c>
      <c r="B1404" s="66" t="inlineStr">
        <is>
          <t>O1595</t>
        </is>
      </c>
      <c r="C1404" s="66" t="n">
        <v>2022</v>
      </c>
      <c r="D1404" s="66" t="n">
        <v>10</v>
      </c>
      <c r="E1404" s="66" t="n">
        <v>5</v>
      </c>
      <c r="F1404" s="66" t="n">
        <v>10</v>
      </c>
      <c r="G1404" s="66" t="n">
        <v>3</v>
      </c>
      <c r="H1404" s="66" t="n">
        <v>2</v>
      </c>
      <c r="I1404" s="66" t="n">
        <v>0</v>
      </c>
      <c r="J1404" s="66" t="n">
        <v>1</v>
      </c>
      <c r="K1404" s="66" t="n">
        <v>0</v>
      </c>
      <c r="L1404" s="66" t="n">
        <v>0</v>
      </c>
      <c r="M1404" s="66" t="n">
        <v>0</v>
      </c>
      <c r="N1404" s="66" t="n">
        <v>0</v>
      </c>
      <c r="O1404" s="66" t="n">
        <v>165</v>
      </c>
      <c r="P1404" s="66" t="n">
        <v>8.800000000000001</v>
      </c>
      <c r="Q1404" s="66" t="n">
        <v>12.3765270700001</v>
      </c>
      <c r="R1404" s="66" t="n">
        <v>51.353270084</v>
      </c>
      <c r="S1404" s="66">
        <f>IF(AND(E1404&gt;=2,E1404&lt;=6,OR(F1404=6,F1404=7,F1404=8),O1404&lt;=500),1,0)</f>
        <v/>
      </c>
      <c r="T1404" s="178">
        <f>IF(G1404=1,Sources!$F$24,IF(G1404=2,Sources!$F$25,IF(G1404=3,Sources!$F$26,0)))</f>
        <v/>
      </c>
      <c r="U1404" s="178">
        <f>T1404</f>
        <v/>
      </c>
      <c r="V1404" s="66" t="inlineStr">
        <is>
          <t>S01 / S04 / S05</t>
        </is>
      </c>
    </row>
    <row r="1405" ht="15" customHeight="1" s="94">
      <c r="A1405" s="66" t="inlineStr">
        <is>
          <t>U10497</t>
        </is>
      </c>
      <c r="B1405" s="66" t="inlineStr">
        <is>
          <t>O1684</t>
        </is>
      </c>
      <c r="C1405" s="66" t="n">
        <v>2022</v>
      </c>
      <c r="D1405" s="66" t="n">
        <v>8</v>
      </c>
      <c r="E1405" s="66" t="n">
        <v>3</v>
      </c>
      <c r="F1405" s="66" t="n">
        <v>7</v>
      </c>
      <c r="G1405" s="66" t="n">
        <v>3</v>
      </c>
      <c r="H1405" s="66" t="n">
        <v>3</v>
      </c>
      <c r="I1405" s="66" t="n">
        <v>0</v>
      </c>
      <c r="J1405" s="66" t="n">
        <v>0</v>
      </c>
      <c r="K1405" s="66" t="n">
        <v>1</v>
      </c>
      <c r="L1405" s="66" t="n">
        <v>0</v>
      </c>
      <c r="M1405" s="66" t="n">
        <v>0</v>
      </c>
      <c r="N1405" s="66" t="n">
        <v>0</v>
      </c>
      <c r="O1405" s="66" t="n">
        <v>161.2</v>
      </c>
      <c r="P1405" s="66" t="n">
        <v>0.5</v>
      </c>
      <c r="Q1405" s="66" t="n">
        <v>12.331935432</v>
      </c>
      <c r="R1405" s="66" t="n">
        <v>51.340291952</v>
      </c>
      <c r="S1405" s="66">
        <f>IF(AND(E1405&gt;=2,E1405&lt;=6,OR(F1405=6,F1405=7,F1405=8),O1405&lt;=500),1,0)</f>
        <v/>
      </c>
      <c r="T1405" s="178">
        <f>IF(G1405=1,Sources!$F$24,IF(G1405=2,Sources!$F$25,IF(G1405=3,Sources!$F$26,0)))</f>
        <v/>
      </c>
      <c r="U1405" s="178">
        <f>T1405</f>
        <v/>
      </c>
      <c r="V1405" s="66" t="inlineStr">
        <is>
          <t>S01 / S04 / S05</t>
        </is>
      </c>
    </row>
    <row r="1406" ht="15" customHeight="1" s="94">
      <c r="A1406" s="66" t="inlineStr">
        <is>
          <t>U10502</t>
        </is>
      </c>
      <c r="B1406" s="66" t="inlineStr">
        <is>
          <t>O1787</t>
        </is>
      </c>
      <c r="C1406" s="66" t="n">
        <v>2022</v>
      </c>
      <c r="D1406" s="66" t="n">
        <v>9</v>
      </c>
      <c r="E1406" s="66" t="n">
        <v>6</v>
      </c>
      <c r="F1406" s="66" t="n">
        <v>6</v>
      </c>
      <c r="G1406" s="66" t="n">
        <v>3</v>
      </c>
      <c r="H1406" s="66" t="n">
        <v>3</v>
      </c>
      <c r="I1406" s="66" t="n">
        <v>0</v>
      </c>
      <c r="J1406" s="66" t="n">
        <v>1</v>
      </c>
      <c r="K1406" s="66" t="n">
        <v>1</v>
      </c>
      <c r="L1406" s="66" t="n">
        <v>0</v>
      </c>
      <c r="M1406" s="66" t="n">
        <v>0</v>
      </c>
      <c r="N1406" s="66" t="n">
        <v>0</v>
      </c>
      <c r="O1406" s="66" t="n">
        <v>293.1</v>
      </c>
      <c r="P1406" s="66" t="n">
        <v>0.4</v>
      </c>
      <c r="Q1406" s="66" t="n">
        <v>12.399436016</v>
      </c>
      <c r="R1406" s="66" t="n">
        <v>51.376403958</v>
      </c>
      <c r="S1406" s="66">
        <f>IF(AND(E1406&gt;=2,E1406&lt;=6,OR(F1406=6,F1406=7,F1406=8),O1406&lt;=500),1,0)</f>
        <v/>
      </c>
      <c r="T1406" s="178">
        <f>IF(G1406=1,Sources!$F$24,IF(G1406=2,Sources!$F$25,IF(G1406=3,Sources!$F$26,0)))</f>
        <v/>
      </c>
      <c r="U1406" s="178">
        <f>T1406</f>
        <v/>
      </c>
      <c r="V1406" s="66" t="inlineStr">
        <is>
          <t>S01 / S04 / S05</t>
        </is>
      </c>
    </row>
    <row r="1407" ht="15" customHeight="1" s="94">
      <c r="A1407" s="66" t="inlineStr">
        <is>
          <t>U10511</t>
        </is>
      </c>
      <c r="B1407" s="66" t="inlineStr">
        <is>
          <t>O0882</t>
        </is>
      </c>
      <c r="C1407" s="66" t="n">
        <v>2022</v>
      </c>
      <c r="D1407" s="66" t="n">
        <v>9</v>
      </c>
      <c r="E1407" s="66" t="n">
        <v>3</v>
      </c>
      <c r="F1407" s="66" t="n">
        <v>14</v>
      </c>
      <c r="G1407" s="66" t="n">
        <v>3</v>
      </c>
      <c r="H1407" s="66" t="n">
        <v>1</v>
      </c>
      <c r="I1407" s="66" t="n">
        <v>0</v>
      </c>
      <c r="J1407" s="66" t="n">
        <v>1</v>
      </c>
      <c r="K1407" s="66" t="n">
        <v>0</v>
      </c>
      <c r="L1407" s="66" t="n">
        <v>0</v>
      </c>
      <c r="M1407" s="66" t="n">
        <v>0</v>
      </c>
      <c r="N1407" s="66" t="n">
        <v>0</v>
      </c>
      <c r="O1407" s="66" t="n">
        <v>493.1</v>
      </c>
      <c r="P1407" s="66" t="n">
        <v>3.5</v>
      </c>
      <c r="Q1407" s="66" t="n">
        <v>13.7727492010001</v>
      </c>
      <c r="R1407" s="66" t="n">
        <v>51.0464830230001</v>
      </c>
      <c r="S1407" s="66">
        <f>IF(AND(E1407&gt;=2,E1407&lt;=6,OR(F1407=6,F1407=7,F1407=8),O1407&lt;=500),1,0)</f>
        <v/>
      </c>
      <c r="T1407" s="178">
        <f>IF(G1407=1,Sources!$F$24,IF(G1407=2,Sources!$F$25,IF(G1407=3,Sources!$F$26,0)))</f>
        <v/>
      </c>
      <c r="U1407" s="178">
        <f>T1407</f>
        <v/>
      </c>
      <c r="V1407" s="66" t="inlineStr">
        <is>
          <t>S01 / S04 / S05</t>
        </is>
      </c>
    </row>
    <row r="1408" ht="15" customHeight="1" s="94">
      <c r="A1408" s="66" t="inlineStr">
        <is>
          <t>U10521</t>
        </is>
      </c>
      <c r="B1408" s="66" t="inlineStr">
        <is>
          <t>O0190</t>
        </is>
      </c>
      <c r="C1408" s="66" t="n">
        <v>2022</v>
      </c>
      <c r="D1408" s="66" t="n">
        <v>10</v>
      </c>
      <c r="E1408" s="66" t="n">
        <v>2</v>
      </c>
      <c r="F1408" s="66" t="n">
        <v>16</v>
      </c>
      <c r="G1408" s="66" t="n">
        <v>3</v>
      </c>
      <c r="H1408" s="66" t="n">
        <v>3</v>
      </c>
      <c r="I1408" s="66" t="n">
        <v>0</v>
      </c>
      <c r="J1408" s="66" t="n">
        <v>0</v>
      </c>
      <c r="K1408" s="66" t="n">
        <v>1</v>
      </c>
      <c r="L1408" s="66" t="n">
        <v>0</v>
      </c>
      <c r="M1408" s="66" t="n">
        <v>0</v>
      </c>
      <c r="N1408" s="66" t="n">
        <v>0</v>
      </c>
      <c r="O1408" s="66" t="n">
        <v>247.5</v>
      </c>
      <c r="P1408" s="66" t="n">
        <v>6.3</v>
      </c>
      <c r="Q1408" s="66" t="n">
        <v>12.93922453</v>
      </c>
      <c r="R1408" s="66" t="n">
        <v>50.8435031830001</v>
      </c>
      <c r="S1408" s="66">
        <f>IF(AND(E1408&gt;=2,E1408&lt;=6,OR(F1408=6,F1408=7,F1408=8),O1408&lt;=500),1,0)</f>
        <v/>
      </c>
      <c r="T1408" s="178">
        <f>IF(G1408=1,Sources!$F$24,IF(G1408=2,Sources!$F$25,IF(G1408=3,Sources!$F$26,0)))</f>
        <v/>
      </c>
      <c r="U1408" s="178">
        <f>T1408</f>
        <v/>
      </c>
      <c r="V1408" s="66" t="inlineStr">
        <is>
          <t>S01 / S04 / S05</t>
        </is>
      </c>
    </row>
    <row r="1409" ht="15" customHeight="1" s="94">
      <c r="A1409" s="66" t="inlineStr">
        <is>
          <t>U10527</t>
        </is>
      </c>
      <c r="B1409" s="66" t="inlineStr">
        <is>
          <t>O1708</t>
        </is>
      </c>
      <c r="C1409" s="66" t="n">
        <v>2022</v>
      </c>
      <c r="D1409" s="66" t="n">
        <v>8</v>
      </c>
      <c r="E1409" s="66" t="n">
        <v>3</v>
      </c>
      <c r="F1409" s="66" t="n">
        <v>9</v>
      </c>
      <c r="G1409" s="66" t="n">
        <v>3</v>
      </c>
      <c r="H1409" s="66" t="n">
        <v>3</v>
      </c>
      <c r="I1409" s="66" t="n">
        <v>0</v>
      </c>
      <c r="J1409" s="66" t="n">
        <v>1</v>
      </c>
      <c r="K1409" s="66" t="n">
        <v>1</v>
      </c>
      <c r="L1409" s="66" t="n">
        <v>0</v>
      </c>
      <c r="M1409" s="66" t="n">
        <v>0</v>
      </c>
      <c r="N1409" s="66" t="n">
        <v>0</v>
      </c>
      <c r="O1409" s="66" t="n">
        <v>424.4</v>
      </c>
      <c r="P1409" s="66" t="n">
        <v>1</v>
      </c>
      <c r="Q1409" s="66" t="n">
        <v>12.3102395770001</v>
      </c>
      <c r="R1409" s="66" t="n">
        <v>51.3177378680001</v>
      </c>
      <c r="S1409" s="66">
        <f>IF(AND(E1409&gt;=2,E1409&lt;=6,OR(F1409=6,F1409=7,F1409=8),O1409&lt;=500),1,0)</f>
        <v/>
      </c>
      <c r="T1409" s="178">
        <f>IF(G1409=1,Sources!$F$24,IF(G1409=2,Sources!$F$25,IF(G1409=3,Sources!$F$26,0)))</f>
        <v/>
      </c>
      <c r="U1409" s="178">
        <f>T1409</f>
        <v/>
      </c>
      <c r="V1409" s="66" t="inlineStr">
        <is>
          <t>S01 / S04 / S05</t>
        </is>
      </c>
    </row>
    <row r="1410" ht="15" customHeight="1" s="94">
      <c r="A1410" s="66" t="inlineStr">
        <is>
          <t>U10533</t>
        </is>
      </c>
      <c r="B1410" s="66" t="inlineStr">
        <is>
          <t>O0579</t>
        </is>
      </c>
      <c r="C1410" s="66" t="n">
        <v>2022</v>
      </c>
      <c r="D1410" s="66" t="n">
        <v>8</v>
      </c>
      <c r="E1410" s="66" t="n">
        <v>2</v>
      </c>
      <c r="F1410" s="66" t="n">
        <v>16</v>
      </c>
      <c r="G1410" s="66" t="n">
        <v>3</v>
      </c>
      <c r="H1410" s="66" t="n">
        <v>3</v>
      </c>
      <c r="I1410" s="66" t="n">
        <v>0</v>
      </c>
      <c r="J1410" s="66" t="n">
        <v>0</v>
      </c>
      <c r="K1410" s="66" t="n">
        <v>1</v>
      </c>
      <c r="L1410" s="66" t="n">
        <v>0</v>
      </c>
      <c r="M1410" s="66" t="n">
        <v>0</v>
      </c>
      <c r="N1410" s="66" t="n">
        <v>0</v>
      </c>
      <c r="O1410" s="66" t="n">
        <v>172.5</v>
      </c>
      <c r="P1410" s="66" t="n">
        <v>4.9</v>
      </c>
      <c r="Q1410" s="66" t="n">
        <v>13.8418840910001</v>
      </c>
      <c r="R1410" s="66" t="n">
        <v>51.0022859320001</v>
      </c>
      <c r="S1410" s="66">
        <f>IF(AND(E1410&gt;=2,E1410&lt;=6,OR(F1410=6,F1410=7,F1410=8),O1410&lt;=500),1,0)</f>
        <v/>
      </c>
      <c r="T1410" s="178">
        <f>IF(G1410=1,Sources!$F$24,IF(G1410=2,Sources!$F$25,IF(G1410=3,Sources!$F$26,0)))</f>
        <v/>
      </c>
      <c r="U1410" s="178">
        <f>T1410</f>
        <v/>
      </c>
      <c r="V1410" s="66" t="inlineStr">
        <is>
          <t>S01 / S04 / S05</t>
        </is>
      </c>
    </row>
    <row r="1411" ht="15" customHeight="1" s="94">
      <c r="A1411" s="66" t="inlineStr">
        <is>
          <t>U10551</t>
        </is>
      </c>
      <c r="B1411" s="66" t="inlineStr">
        <is>
          <t>O1541</t>
        </is>
      </c>
      <c r="C1411" s="66" t="n">
        <v>2022</v>
      </c>
      <c r="D1411" s="66" t="n">
        <v>10</v>
      </c>
      <c r="E1411" s="66" t="n">
        <v>4</v>
      </c>
      <c r="F1411" s="66" t="n">
        <v>7</v>
      </c>
      <c r="G1411" s="66" t="n">
        <v>3</v>
      </c>
      <c r="H1411" s="66" t="n">
        <v>6</v>
      </c>
      <c r="I1411" s="66" t="n">
        <v>0</v>
      </c>
      <c r="J1411" s="66" t="n">
        <v>1</v>
      </c>
      <c r="K1411" s="66" t="n">
        <v>0</v>
      </c>
      <c r="L1411" s="66" t="n">
        <v>0</v>
      </c>
      <c r="M1411" s="66" t="n">
        <v>0</v>
      </c>
      <c r="N1411" s="66" t="n">
        <v>0</v>
      </c>
      <c r="O1411" s="66" t="n">
        <v>389.8</v>
      </c>
      <c r="P1411" s="66" t="n">
        <v>0</v>
      </c>
      <c r="Q1411" s="66" t="n">
        <v>12.3821625580001</v>
      </c>
      <c r="R1411" s="66" t="n">
        <v>51.338872286</v>
      </c>
      <c r="S1411" s="66">
        <f>IF(AND(E1411&gt;=2,E1411&lt;=6,OR(F1411=6,F1411=7,F1411=8),O1411&lt;=500),1,0)</f>
        <v/>
      </c>
      <c r="T1411" s="178">
        <f>IF(G1411=1,Sources!$F$24,IF(G1411=2,Sources!$F$25,IF(G1411=3,Sources!$F$26,0)))</f>
        <v/>
      </c>
      <c r="U1411" s="178">
        <f>T1411</f>
        <v/>
      </c>
      <c r="V1411" s="66" t="inlineStr">
        <is>
          <t>S01 / S04 / S05</t>
        </is>
      </c>
    </row>
    <row r="1412" ht="15" customHeight="1" s="94">
      <c r="A1412" s="66" t="inlineStr">
        <is>
          <t>U10557</t>
        </is>
      </c>
      <c r="B1412" s="66" t="inlineStr">
        <is>
          <t>O0590</t>
        </is>
      </c>
      <c r="C1412" s="66" t="n">
        <v>2022</v>
      </c>
      <c r="D1412" s="66" t="n">
        <v>10</v>
      </c>
      <c r="E1412" s="66" t="n">
        <v>2</v>
      </c>
      <c r="F1412" s="66" t="n">
        <v>19</v>
      </c>
      <c r="G1412" s="66" t="n">
        <v>3</v>
      </c>
      <c r="H1412" s="66" t="n">
        <v>7</v>
      </c>
      <c r="I1412" s="66" t="n">
        <v>0</v>
      </c>
      <c r="J1412" s="66" t="n">
        <v>0</v>
      </c>
      <c r="K1412" s="66" t="n">
        <v>1</v>
      </c>
      <c r="L1412" s="66" t="n">
        <v>0</v>
      </c>
      <c r="M1412" s="66" t="n">
        <v>0</v>
      </c>
      <c r="N1412" s="66" t="n">
        <v>1</v>
      </c>
      <c r="O1412" s="66" t="n">
        <v>243.9</v>
      </c>
      <c r="P1412" s="66" t="n">
        <v>9.800000000000001</v>
      </c>
      <c r="Q1412" s="66" t="n">
        <v>13.750806401</v>
      </c>
      <c r="R1412" s="66" t="n">
        <v>51.0473591640001</v>
      </c>
      <c r="S1412" s="66">
        <f>IF(AND(E1412&gt;=2,E1412&lt;=6,OR(F1412=6,F1412=7,F1412=8),O1412&lt;=500),1,0)</f>
        <v/>
      </c>
      <c r="T1412" s="178">
        <f>IF(G1412=1,Sources!$F$24,IF(G1412=2,Sources!$F$25,IF(G1412=3,Sources!$F$26,0)))</f>
        <v/>
      </c>
      <c r="U1412" s="178">
        <f>T1412</f>
        <v/>
      </c>
      <c r="V1412" s="66" t="inlineStr">
        <is>
          <t>S01 / S04 / S05</t>
        </is>
      </c>
    </row>
    <row r="1413" ht="15" customHeight="1" s="94">
      <c r="A1413" s="66" t="inlineStr">
        <is>
          <t>U10564</t>
        </is>
      </c>
      <c r="B1413" s="66" t="inlineStr">
        <is>
          <t>O1238</t>
        </is>
      </c>
      <c r="C1413" s="66" t="n">
        <v>2022</v>
      </c>
      <c r="D1413" s="66" t="n">
        <v>9</v>
      </c>
      <c r="E1413" s="66" t="n">
        <v>4</v>
      </c>
      <c r="F1413" s="66" t="n">
        <v>7</v>
      </c>
      <c r="G1413" s="66" t="n">
        <v>3</v>
      </c>
      <c r="H1413" s="66" t="n">
        <v>2</v>
      </c>
      <c r="I1413" s="66" t="n">
        <v>0</v>
      </c>
      <c r="J1413" s="66" t="n">
        <v>1</v>
      </c>
      <c r="K1413" s="66" t="n">
        <v>1</v>
      </c>
      <c r="L1413" s="66" t="n">
        <v>0</v>
      </c>
      <c r="M1413" s="66" t="n">
        <v>0</v>
      </c>
      <c r="N1413" s="66" t="n">
        <v>0</v>
      </c>
      <c r="O1413" s="66" t="n">
        <v>424.9</v>
      </c>
      <c r="P1413" s="66" t="n">
        <v>0</v>
      </c>
      <c r="Q1413" s="66" t="n">
        <v>14.2650117900001</v>
      </c>
      <c r="R1413" s="66" t="n">
        <v>51.4371784370001</v>
      </c>
      <c r="S1413" s="66">
        <f>IF(AND(E1413&gt;=2,E1413&lt;=6,OR(F1413=6,F1413=7,F1413=8),O1413&lt;=500),1,0)</f>
        <v/>
      </c>
      <c r="T1413" s="178">
        <f>IF(G1413=1,Sources!$F$24,IF(G1413=2,Sources!$F$25,IF(G1413=3,Sources!$F$26,0)))</f>
        <v/>
      </c>
      <c r="U1413" s="178">
        <f>T1413</f>
        <v/>
      </c>
      <c r="V1413" s="66" t="inlineStr">
        <is>
          <t>S01 / S04 / S05</t>
        </is>
      </c>
    </row>
    <row r="1414" ht="15" customHeight="1" s="94">
      <c r="A1414" s="66" t="inlineStr">
        <is>
          <t>U10573</t>
        </is>
      </c>
      <c r="B1414" s="66" t="inlineStr">
        <is>
          <t>O0740</t>
        </is>
      </c>
      <c r="C1414" s="66" t="n">
        <v>2022</v>
      </c>
      <c r="D1414" s="66" t="n">
        <v>9</v>
      </c>
      <c r="E1414" s="66" t="n">
        <v>4</v>
      </c>
      <c r="F1414" s="66" t="n">
        <v>17</v>
      </c>
      <c r="G1414" s="66" t="n">
        <v>3</v>
      </c>
      <c r="H1414" s="66" t="n">
        <v>2</v>
      </c>
      <c r="I1414" s="66" t="n">
        <v>0</v>
      </c>
      <c r="J1414" s="66" t="n">
        <v>1</v>
      </c>
      <c r="K1414" s="66" t="n">
        <v>1</v>
      </c>
      <c r="L1414" s="66" t="n">
        <v>0</v>
      </c>
      <c r="M1414" s="66" t="n">
        <v>0</v>
      </c>
      <c r="N1414" s="66" t="n">
        <v>0</v>
      </c>
      <c r="O1414" s="66" t="n">
        <v>362.2</v>
      </c>
      <c r="P1414" s="66" t="n">
        <v>8.4</v>
      </c>
      <c r="Q1414" s="66" t="n">
        <v>13.7773175830001</v>
      </c>
      <c r="R1414" s="66" t="n">
        <v>51.058729285</v>
      </c>
      <c r="S1414" s="66">
        <f>IF(AND(E1414&gt;=2,E1414&lt;=6,OR(F1414=6,F1414=7,F1414=8),O1414&lt;=500),1,0)</f>
        <v/>
      </c>
      <c r="T1414" s="178">
        <f>IF(G1414=1,Sources!$F$24,IF(G1414=2,Sources!$F$25,IF(G1414=3,Sources!$F$26,0)))</f>
        <v/>
      </c>
      <c r="U1414" s="178">
        <f>T1414</f>
        <v/>
      </c>
      <c r="V1414" s="66" t="inlineStr">
        <is>
          <t>S01 / S04 / S05</t>
        </is>
      </c>
    </row>
    <row r="1415" ht="15" customHeight="1" s="94">
      <c r="A1415" s="66" t="inlineStr">
        <is>
          <t>U10583</t>
        </is>
      </c>
      <c r="B1415" s="66" t="inlineStr">
        <is>
          <t>O1500</t>
        </is>
      </c>
      <c r="C1415" s="66" t="n">
        <v>2022</v>
      </c>
      <c r="D1415" s="66" t="n">
        <v>8</v>
      </c>
      <c r="E1415" s="66" t="n">
        <v>4</v>
      </c>
      <c r="F1415" s="66" t="n">
        <v>12</v>
      </c>
      <c r="G1415" s="66" t="n">
        <v>2</v>
      </c>
      <c r="H1415" s="66" t="n">
        <v>1</v>
      </c>
      <c r="I1415" s="66" t="n">
        <v>0</v>
      </c>
      <c r="J1415" s="66" t="n">
        <v>0</v>
      </c>
      <c r="K1415" s="66" t="n">
        <v>1</v>
      </c>
      <c r="L1415" s="66" t="n">
        <v>0</v>
      </c>
      <c r="M1415" s="66" t="n">
        <v>0</v>
      </c>
      <c r="N1415" s="66" t="n">
        <v>0</v>
      </c>
      <c r="O1415" s="66" t="n">
        <v>467.9</v>
      </c>
      <c r="P1415" s="66" t="n">
        <v>0.8</v>
      </c>
      <c r="Q1415" s="66" t="n">
        <v>12.366726269</v>
      </c>
      <c r="R1415" s="66" t="n">
        <v>51.367259791</v>
      </c>
      <c r="S1415" s="66">
        <f>IF(AND(E1415&gt;=2,E1415&lt;=6,OR(F1415=6,F1415=7,F1415=8),O1415&lt;=500),1,0)</f>
        <v/>
      </c>
      <c r="T1415" s="178">
        <f>IF(G1415=1,Sources!$F$24,IF(G1415=2,Sources!$F$25,IF(G1415=3,Sources!$F$26,0)))</f>
        <v/>
      </c>
      <c r="U1415" s="178">
        <f>T1415</f>
        <v/>
      </c>
      <c r="V1415" s="66" t="inlineStr">
        <is>
          <t>S01 / S04 / S05</t>
        </is>
      </c>
    </row>
    <row r="1416" ht="15" customHeight="1" s="94">
      <c r="A1416" s="66" t="inlineStr">
        <is>
          <t>U10587</t>
        </is>
      </c>
      <c r="B1416" s="66" t="inlineStr">
        <is>
          <t>O1545</t>
        </is>
      </c>
      <c r="C1416" s="66" t="n">
        <v>2022</v>
      </c>
      <c r="D1416" s="66" t="n">
        <v>9</v>
      </c>
      <c r="E1416" s="66" t="n">
        <v>6</v>
      </c>
      <c r="F1416" s="66" t="n">
        <v>14</v>
      </c>
      <c r="G1416" s="66" t="n">
        <v>3</v>
      </c>
      <c r="H1416" s="66" t="n">
        <v>2</v>
      </c>
      <c r="I1416" s="66" t="n">
        <v>0</v>
      </c>
      <c r="J1416" s="66" t="n">
        <v>0</v>
      </c>
      <c r="K1416" s="66" t="n">
        <v>1</v>
      </c>
      <c r="L1416" s="66" t="n">
        <v>0</v>
      </c>
      <c r="M1416" s="66" t="n">
        <v>0</v>
      </c>
      <c r="N1416" s="66" t="n">
        <v>1</v>
      </c>
      <c r="O1416" s="66" t="n">
        <v>115</v>
      </c>
      <c r="P1416" s="66" t="n">
        <v>5.6</v>
      </c>
      <c r="Q1416" s="66" t="n">
        <v>12.398341714</v>
      </c>
      <c r="R1416" s="66" t="n">
        <v>51.3392181740001</v>
      </c>
      <c r="S1416" s="66">
        <f>IF(AND(E1416&gt;=2,E1416&lt;=6,OR(F1416=6,F1416=7,F1416=8),O1416&lt;=500),1,0)</f>
        <v/>
      </c>
      <c r="T1416" s="178">
        <f>IF(G1416=1,Sources!$F$24,IF(G1416=2,Sources!$F$25,IF(G1416=3,Sources!$F$26,0)))</f>
        <v/>
      </c>
      <c r="U1416" s="178">
        <f>T1416</f>
        <v/>
      </c>
      <c r="V1416" s="66" t="inlineStr">
        <is>
          <t>S01 / S04 / S05</t>
        </is>
      </c>
    </row>
    <row r="1417" ht="15" customHeight="1" s="94">
      <c r="A1417" s="66" t="inlineStr">
        <is>
          <t>U10589</t>
        </is>
      </c>
      <c r="B1417" s="66" t="inlineStr">
        <is>
          <t>O0725</t>
        </is>
      </c>
      <c r="C1417" s="66" t="n">
        <v>2022</v>
      </c>
      <c r="D1417" s="66" t="n">
        <v>10</v>
      </c>
      <c r="E1417" s="66" t="n">
        <v>3</v>
      </c>
      <c r="F1417" s="66" t="n">
        <v>15</v>
      </c>
      <c r="G1417" s="66" t="n">
        <v>3</v>
      </c>
      <c r="H1417" s="66" t="n">
        <v>3</v>
      </c>
      <c r="I1417" s="66" t="n">
        <v>0</v>
      </c>
      <c r="J1417" s="66" t="n">
        <v>1</v>
      </c>
      <c r="K1417" s="66" t="n">
        <v>1</v>
      </c>
      <c r="L1417" s="66" t="n">
        <v>0</v>
      </c>
      <c r="M1417" s="66" t="n">
        <v>0</v>
      </c>
      <c r="N1417" s="66" t="n">
        <v>0</v>
      </c>
      <c r="O1417" s="66" t="n">
        <v>386</v>
      </c>
      <c r="P1417" s="66" t="n">
        <v>19.4</v>
      </c>
      <c r="Q1417" s="66" t="n">
        <v>13.7805745950001</v>
      </c>
      <c r="R1417" s="66" t="n">
        <v>51.0421857000001</v>
      </c>
      <c r="S1417" s="66">
        <f>IF(AND(E1417&gt;=2,E1417&lt;=6,OR(F1417=6,F1417=7,F1417=8),O1417&lt;=500),1,0)</f>
        <v/>
      </c>
      <c r="T1417" s="178">
        <f>IF(G1417=1,Sources!$F$24,IF(G1417=2,Sources!$F$25,IF(G1417=3,Sources!$F$26,0)))</f>
        <v/>
      </c>
      <c r="U1417" s="178">
        <f>T1417</f>
        <v/>
      </c>
      <c r="V1417" s="66" t="inlineStr">
        <is>
          <t>S01 / S04 / S05</t>
        </is>
      </c>
    </row>
    <row r="1418" ht="15" customHeight="1" s="94">
      <c r="A1418" s="66" t="inlineStr">
        <is>
          <t>U10598</t>
        </is>
      </c>
      <c r="B1418" s="66" t="inlineStr">
        <is>
          <t>O0650</t>
        </is>
      </c>
      <c r="C1418" s="66" t="n">
        <v>2022</v>
      </c>
      <c r="D1418" s="66" t="n">
        <v>8</v>
      </c>
      <c r="E1418" s="66" t="n">
        <v>2</v>
      </c>
      <c r="F1418" s="66" t="n">
        <v>15</v>
      </c>
      <c r="G1418" s="66" t="n">
        <v>3</v>
      </c>
      <c r="H1418" s="66" t="n">
        <v>2</v>
      </c>
      <c r="I1418" s="66" t="n">
        <v>0</v>
      </c>
      <c r="J1418" s="66" t="n">
        <v>1</v>
      </c>
      <c r="K1418" s="66" t="n">
        <v>1</v>
      </c>
      <c r="L1418" s="66" t="n">
        <v>0</v>
      </c>
      <c r="M1418" s="66" t="n">
        <v>0</v>
      </c>
      <c r="N1418" s="66" t="n">
        <v>0</v>
      </c>
      <c r="O1418" s="66" t="n">
        <v>158.8</v>
      </c>
      <c r="P1418" s="66" t="n">
        <v>0.7</v>
      </c>
      <c r="Q1418" s="66" t="n">
        <v>13.786385554</v>
      </c>
      <c r="R1418" s="66" t="n">
        <v>51.0285185280001</v>
      </c>
      <c r="S1418" s="66">
        <f>IF(AND(E1418&gt;=2,E1418&lt;=6,OR(F1418=6,F1418=7,F1418=8),O1418&lt;=500),1,0)</f>
        <v/>
      </c>
      <c r="T1418" s="178">
        <f>IF(G1418=1,Sources!$F$24,IF(G1418=2,Sources!$F$25,IF(G1418=3,Sources!$F$26,0)))</f>
        <v/>
      </c>
      <c r="U1418" s="178">
        <f>T1418</f>
        <v/>
      </c>
      <c r="V1418" s="66" t="inlineStr">
        <is>
          <t>S01 / S04 / S05</t>
        </is>
      </c>
    </row>
    <row r="1419" ht="15" customHeight="1" s="94">
      <c r="A1419" s="66" t="inlineStr">
        <is>
          <t>U10617</t>
        </is>
      </c>
      <c r="B1419" s="66" t="inlineStr">
        <is>
          <t>O1541</t>
        </is>
      </c>
      <c r="C1419" s="66" t="n">
        <v>2022</v>
      </c>
      <c r="D1419" s="66" t="n">
        <v>11</v>
      </c>
      <c r="E1419" s="66" t="n">
        <v>5</v>
      </c>
      <c r="F1419" s="66" t="n">
        <v>12</v>
      </c>
      <c r="G1419" s="66" t="n">
        <v>3</v>
      </c>
      <c r="H1419" s="66" t="n">
        <v>6</v>
      </c>
      <c r="I1419" s="66" t="n">
        <v>0</v>
      </c>
      <c r="J1419" s="66" t="n">
        <v>0</v>
      </c>
      <c r="K1419" s="66" t="n">
        <v>1</v>
      </c>
      <c r="L1419" s="66" t="n">
        <v>0</v>
      </c>
      <c r="M1419" s="66" t="n">
        <v>0</v>
      </c>
      <c r="N1419" s="66" t="n">
        <v>0</v>
      </c>
      <c r="O1419" s="66" t="n">
        <v>386.7</v>
      </c>
      <c r="P1419" s="66" t="n">
        <v>5.4</v>
      </c>
      <c r="Q1419" s="66" t="n">
        <v>12.382133648</v>
      </c>
      <c r="R1419" s="66" t="n">
        <v>51.338827359</v>
      </c>
      <c r="S1419" s="66">
        <f>IF(AND(E1419&gt;=2,E1419&lt;=6,OR(F1419=6,F1419=7,F1419=8),O1419&lt;=500),1,0)</f>
        <v/>
      </c>
      <c r="T1419" s="178">
        <f>IF(G1419=1,Sources!$F$24,IF(G1419=2,Sources!$F$25,IF(G1419=3,Sources!$F$26,0)))</f>
        <v/>
      </c>
      <c r="U1419" s="178">
        <f>T1419</f>
        <v/>
      </c>
      <c r="V1419" s="66" t="inlineStr">
        <is>
          <t>S01 / S04 / S05</t>
        </is>
      </c>
    </row>
    <row r="1420" ht="15" customHeight="1" s="94">
      <c r="A1420" s="66" t="inlineStr">
        <is>
          <t>U10621</t>
        </is>
      </c>
      <c r="B1420" s="66" t="inlineStr">
        <is>
          <t>O0821</t>
        </is>
      </c>
      <c r="C1420" s="66" t="n">
        <v>2022</v>
      </c>
      <c r="D1420" s="66" t="n">
        <v>12</v>
      </c>
      <c r="E1420" s="66" t="n">
        <v>3</v>
      </c>
      <c r="F1420" s="66" t="n">
        <v>7</v>
      </c>
      <c r="G1420" s="66" t="n">
        <v>3</v>
      </c>
      <c r="H1420" s="66" t="n">
        <v>3</v>
      </c>
      <c r="I1420" s="66" t="n">
        <v>0</v>
      </c>
      <c r="J1420" s="66" t="n">
        <v>1</v>
      </c>
      <c r="K1420" s="66" t="n">
        <v>1</v>
      </c>
      <c r="L1420" s="66" t="n">
        <v>0</v>
      </c>
      <c r="M1420" s="66" t="n">
        <v>0</v>
      </c>
      <c r="N1420" s="66" t="n">
        <v>0</v>
      </c>
      <c r="O1420" s="66" t="n">
        <v>33.1</v>
      </c>
      <c r="P1420" s="66" t="n">
        <v>7.2</v>
      </c>
      <c r="Q1420" s="66" t="n">
        <v>13.7933235400001</v>
      </c>
      <c r="R1420" s="66" t="n">
        <v>51.0430800510001</v>
      </c>
      <c r="S1420" s="66">
        <f>IF(AND(E1420&gt;=2,E1420&lt;=6,OR(F1420=6,F1420=7,F1420=8),O1420&lt;=500),1,0)</f>
        <v/>
      </c>
      <c r="T1420" s="178">
        <f>IF(G1420=1,Sources!$F$24,IF(G1420=2,Sources!$F$25,IF(G1420=3,Sources!$F$26,0)))</f>
        <v/>
      </c>
      <c r="U1420" s="178">
        <f>T1420</f>
        <v/>
      </c>
      <c r="V1420" s="66" t="inlineStr">
        <is>
          <t>S01 / S04 / S05</t>
        </is>
      </c>
    </row>
    <row r="1421" ht="15" customHeight="1" s="94">
      <c r="A1421" s="66" t="inlineStr">
        <is>
          <t>U10631</t>
        </is>
      </c>
      <c r="B1421" s="66" t="inlineStr">
        <is>
          <t>O0262</t>
        </is>
      </c>
      <c r="C1421" s="66" t="n">
        <v>2022</v>
      </c>
      <c r="D1421" s="66" t="n">
        <v>12</v>
      </c>
      <c r="E1421" s="66" t="n">
        <v>6</v>
      </c>
      <c r="F1421" s="66" t="n">
        <v>7</v>
      </c>
      <c r="G1421" s="66" t="n">
        <v>3</v>
      </c>
      <c r="H1421" s="66" t="n">
        <v>3</v>
      </c>
      <c r="I1421" s="66" t="n">
        <v>0</v>
      </c>
      <c r="J1421" s="66" t="n">
        <v>0</v>
      </c>
      <c r="K1421" s="66" t="n">
        <v>1</v>
      </c>
      <c r="L1421" s="66" t="n">
        <v>0</v>
      </c>
      <c r="M1421" s="66" t="n">
        <v>0</v>
      </c>
      <c r="N1421" s="66" t="n">
        <v>0</v>
      </c>
      <c r="O1421" s="66" t="n">
        <v>204.6</v>
      </c>
      <c r="P1421" s="66" t="n">
        <v>2.2</v>
      </c>
      <c r="Q1421" s="66" t="n">
        <v>12.9220865520001</v>
      </c>
      <c r="R1421" s="66" t="n">
        <v>50.8412764730001</v>
      </c>
      <c r="S1421" s="66">
        <f>IF(AND(E1421&gt;=2,E1421&lt;=6,OR(F1421=6,F1421=7,F1421=8),O1421&lt;=500),1,0)</f>
        <v/>
      </c>
      <c r="T1421" s="178">
        <f>IF(G1421=1,Sources!$F$24,IF(G1421=2,Sources!$F$25,IF(G1421=3,Sources!$F$26,0)))</f>
        <v/>
      </c>
      <c r="U1421" s="178">
        <f>T1421</f>
        <v/>
      </c>
      <c r="V1421" s="66" t="inlineStr">
        <is>
          <t>S01 / S04 / S05</t>
        </is>
      </c>
    </row>
    <row r="1422" ht="15" customHeight="1" s="94">
      <c r="A1422" s="66" t="inlineStr">
        <is>
          <t>U10632</t>
        </is>
      </c>
      <c r="B1422" s="66" t="inlineStr">
        <is>
          <t>O1542</t>
        </is>
      </c>
      <c r="C1422" s="66" t="n">
        <v>2022</v>
      </c>
      <c r="D1422" s="66" t="n">
        <v>11</v>
      </c>
      <c r="E1422" s="66" t="n">
        <v>5</v>
      </c>
      <c r="F1422" s="66" t="n">
        <v>16</v>
      </c>
      <c r="G1422" s="66" t="n">
        <v>3</v>
      </c>
      <c r="H1422" s="66" t="n">
        <v>2</v>
      </c>
      <c r="I1422" s="66" t="n">
        <v>0</v>
      </c>
      <c r="J1422" s="66" t="n">
        <v>1</v>
      </c>
      <c r="K1422" s="66" t="n">
        <v>1</v>
      </c>
      <c r="L1422" s="66" t="n">
        <v>0</v>
      </c>
      <c r="M1422" s="66" t="n">
        <v>0</v>
      </c>
      <c r="N1422" s="66" t="n">
        <v>0</v>
      </c>
      <c r="O1422" s="66" t="n">
        <v>239.7</v>
      </c>
      <c r="P1422" s="66" t="n">
        <v>16.7</v>
      </c>
      <c r="Q1422" s="66" t="n">
        <v>12.3849928330001</v>
      </c>
      <c r="R1422" s="66" t="n">
        <v>51.338053878</v>
      </c>
      <c r="S1422" s="66">
        <f>IF(AND(E1422&gt;=2,E1422&lt;=6,OR(F1422=6,F1422=7,F1422=8),O1422&lt;=500),1,0)</f>
        <v/>
      </c>
      <c r="T1422" s="178">
        <f>IF(G1422=1,Sources!$F$24,IF(G1422=2,Sources!$F$25,IF(G1422=3,Sources!$F$26,0)))</f>
        <v/>
      </c>
      <c r="U1422" s="178">
        <f>T1422</f>
        <v/>
      </c>
      <c r="V1422" s="66" t="inlineStr">
        <is>
          <t>S01 / S04 / S05</t>
        </is>
      </c>
    </row>
    <row r="1423" ht="15" customHeight="1" s="94">
      <c r="A1423" s="66" t="inlineStr">
        <is>
          <t>U10656</t>
        </is>
      </c>
      <c r="B1423" s="66" t="inlineStr">
        <is>
          <t>O1311</t>
        </is>
      </c>
      <c r="C1423" s="66" t="n">
        <v>2022</v>
      </c>
      <c r="D1423" s="66" t="n">
        <v>10</v>
      </c>
      <c r="E1423" s="66" t="n">
        <v>2</v>
      </c>
      <c r="F1423" s="66" t="n">
        <v>8</v>
      </c>
      <c r="G1423" s="66" t="n">
        <v>3</v>
      </c>
      <c r="H1423" s="66" t="n">
        <v>4</v>
      </c>
      <c r="I1423" s="66" t="n">
        <v>1</v>
      </c>
      <c r="J1423" s="66" t="n">
        <v>0</v>
      </c>
      <c r="K1423" s="66" t="n">
        <v>1</v>
      </c>
      <c r="L1423" s="66" t="n">
        <v>0</v>
      </c>
      <c r="M1423" s="66" t="n">
        <v>0</v>
      </c>
      <c r="N1423" s="66" t="n">
        <v>0</v>
      </c>
      <c r="O1423" s="66" t="n">
        <v>333.6</v>
      </c>
      <c r="P1423" s="66" t="n">
        <v>8.300000000000001</v>
      </c>
      <c r="Q1423" s="66" t="n">
        <v>12.382747141</v>
      </c>
      <c r="R1423" s="66" t="n">
        <v>51.340629075</v>
      </c>
      <c r="S1423" s="66">
        <f>IF(AND(E1423&gt;=2,E1423&lt;=6,OR(F1423=6,F1423=7,F1423=8),O1423&lt;=500),1,0)</f>
        <v/>
      </c>
      <c r="T1423" s="178">
        <f>IF(G1423=1,Sources!$F$24,IF(G1423=2,Sources!$F$25,IF(G1423=3,Sources!$F$26,0)))</f>
        <v/>
      </c>
      <c r="U1423" s="178">
        <f>T1423</f>
        <v/>
      </c>
      <c r="V1423" s="66" t="inlineStr">
        <is>
          <t>S01 / S04 / S05</t>
        </is>
      </c>
    </row>
    <row r="1424" ht="15" customHeight="1" s="94">
      <c r="A1424" s="66" t="inlineStr">
        <is>
          <t>U10657</t>
        </is>
      </c>
      <c r="B1424" s="66" t="inlineStr">
        <is>
          <t>O0844</t>
        </is>
      </c>
      <c r="C1424" s="66" t="n">
        <v>2022</v>
      </c>
      <c r="D1424" s="66" t="n">
        <v>11</v>
      </c>
      <c r="E1424" s="66" t="n">
        <v>2</v>
      </c>
      <c r="F1424" s="66" t="n">
        <v>16</v>
      </c>
      <c r="G1424" s="66" t="n">
        <v>2</v>
      </c>
      <c r="H1424" s="66" t="n">
        <v>2</v>
      </c>
      <c r="I1424" s="66" t="n">
        <v>0</v>
      </c>
      <c r="J1424" s="66" t="n">
        <v>1</v>
      </c>
      <c r="K1424" s="66" t="n">
        <v>0</v>
      </c>
      <c r="L1424" s="66" t="n">
        <v>0</v>
      </c>
      <c r="M1424" s="66" t="n">
        <v>0</v>
      </c>
      <c r="N1424" s="66" t="n">
        <v>0</v>
      </c>
      <c r="O1424" s="66" t="n">
        <v>148.3</v>
      </c>
      <c r="P1424" s="66" t="n">
        <v>0.8</v>
      </c>
      <c r="Q1424" s="66" t="n">
        <v>13.729111647</v>
      </c>
      <c r="R1424" s="66" t="n">
        <v>51.0509484930001</v>
      </c>
      <c r="S1424" s="66">
        <f>IF(AND(E1424&gt;=2,E1424&lt;=6,OR(F1424=6,F1424=7,F1424=8),O1424&lt;=500),1,0)</f>
        <v/>
      </c>
      <c r="T1424" s="178">
        <f>IF(G1424=1,Sources!$F$24,IF(G1424=2,Sources!$F$25,IF(G1424=3,Sources!$F$26,0)))</f>
        <v/>
      </c>
      <c r="U1424" s="178">
        <f>T1424</f>
        <v/>
      </c>
      <c r="V1424" s="66" t="inlineStr">
        <is>
          <t>S01 / S04 / S05</t>
        </is>
      </c>
    </row>
    <row r="1425" ht="15" customHeight="1" s="94">
      <c r="A1425" s="66" t="inlineStr">
        <is>
          <t>U10674</t>
        </is>
      </c>
      <c r="B1425" s="66" t="inlineStr">
        <is>
          <t>O0374</t>
        </is>
      </c>
      <c r="C1425" s="66" t="n">
        <v>2022</v>
      </c>
      <c r="D1425" s="66" t="n">
        <v>11</v>
      </c>
      <c r="E1425" s="66" t="n">
        <v>3</v>
      </c>
      <c r="F1425" s="66" t="n">
        <v>7</v>
      </c>
      <c r="G1425" s="66" t="n">
        <v>3</v>
      </c>
      <c r="H1425" s="66" t="n">
        <v>3</v>
      </c>
      <c r="I1425" s="66" t="n">
        <v>0</v>
      </c>
      <c r="J1425" s="66" t="n">
        <v>1</v>
      </c>
      <c r="K1425" s="66" t="n">
        <v>1</v>
      </c>
      <c r="L1425" s="66" t="n">
        <v>0</v>
      </c>
      <c r="M1425" s="66" t="n">
        <v>0</v>
      </c>
      <c r="N1425" s="66" t="n">
        <v>0</v>
      </c>
      <c r="O1425" s="66" t="n">
        <v>295.7</v>
      </c>
      <c r="P1425" s="66" t="n">
        <v>0</v>
      </c>
      <c r="Q1425" s="66" t="n">
        <v>13.7123242440001</v>
      </c>
      <c r="R1425" s="66" t="n">
        <v>51.079313799</v>
      </c>
      <c r="S1425" s="66">
        <f>IF(AND(E1425&gt;=2,E1425&lt;=6,OR(F1425=6,F1425=7,F1425=8),O1425&lt;=500),1,0)</f>
        <v/>
      </c>
      <c r="T1425" s="178">
        <f>IF(G1425=1,Sources!$F$24,IF(G1425=2,Sources!$F$25,IF(G1425=3,Sources!$F$26,0)))</f>
        <v/>
      </c>
      <c r="U1425" s="178">
        <f>T1425</f>
        <v/>
      </c>
      <c r="V1425" s="66" t="inlineStr">
        <is>
          <t>S01 / S04 / S05</t>
        </is>
      </c>
    </row>
    <row r="1426" ht="15" customHeight="1" s="94">
      <c r="A1426" s="66" t="inlineStr">
        <is>
          <t>U10676</t>
        </is>
      </c>
      <c r="B1426" s="66" t="inlineStr">
        <is>
          <t>O0429</t>
        </is>
      </c>
      <c r="C1426" s="66" t="n">
        <v>2022</v>
      </c>
      <c r="D1426" s="66" t="n">
        <v>11</v>
      </c>
      <c r="E1426" s="66" t="n">
        <v>6</v>
      </c>
      <c r="F1426" s="66" t="n">
        <v>16</v>
      </c>
      <c r="G1426" s="66" t="n">
        <v>3</v>
      </c>
      <c r="H1426" s="66" t="n">
        <v>2</v>
      </c>
      <c r="I1426" s="66" t="n">
        <v>0</v>
      </c>
      <c r="J1426" s="66" t="n">
        <v>1</v>
      </c>
      <c r="K1426" s="66" t="n">
        <v>1</v>
      </c>
      <c r="L1426" s="66" t="n">
        <v>0</v>
      </c>
      <c r="M1426" s="66" t="n">
        <v>0</v>
      </c>
      <c r="N1426" s="66" t="n">
        <v>0</v>
      </c>
      <c r="O1426" s="66" t="n">
        <v>414.4</v>
      </c>
      <c r="P1426" s="66" t="n">
        <v>1.5</v>
      </c>
      <c r="Q1426" s="66" t="n">
        <v>13.797374749</v>
      </c>
      <c r="R1426" s="66" t="n">
        <v>51.0242119370001</v>
      </c>
      <c r="S1426" s="66">
        <f>IF(AND(E1426&gt;=2,E1426&lt;=6,OR(F1426=6,F1426=7,F1426=8),O1426&lt;=500),1,0)</f>
        <v/>
      </c>
      <c r="T1426" s="178">
        <f>IF(G1426=1,Sources!$F$24,IF(G1426=2,Sources!$F$25,IF(G1426=3,Sources!$F$26,0)))</f>
        <v/>
      </c>
      <c r="U1426" s="178">
        <f>T1426</f>
        <v/>
      </c>
      <c r="V1426" s="66" t="inlineStr">
        <is>
          <t>S01 / S04 / S05</t>
        </is>
      </c>
    </row>
    <row r="1427" ht="15" customHeight="1" s="94">
      <c r="A1427" s="66" t="inlineStr">
        <is>
          <t>U10677</t>
        </is>
      </c>
      <c r="B1427" s="66" t="inlineStr">
        <is>
          <t>O1142</t>
        </is>
      </c>
      <c r="C1427" s="66" t="n">
        <v>2022</v>
      </c>
      <c r="D1427" s="66" t="n">
        <v>10</v>
      </c>
      <c r="E1427" s="66" t="n">
        <v>5</v>
      </c>
      <c r="F1427" s="66" t="n">
        <v>9</v>
      </c>
      <c r="G1427" s="66" t="n">
        <v>3</v>
      </c>
      <c r="H1427" s="66" t="n">
        <v>3</v>
      </c>
      <c r="I1427" s="66" t="n">
        <v>0</v>
      </c>
      <c r="J1427" s="66" t="n">
        <v>1</v>
      </c>
      <c r="K1427" s="66" t="n">
        <v>1</v>
      </c>
      <c r="L1427" s="66" t="n">
        <v>0</v>
      </c>
      <c r="M1427" s="66" t="n">
        <v>0</v>
      </c>
      <c r="N1427" s="66" t="n">
        <v>0</v>
      </c>
      <c r="O1427" s="66" t="n">
        <v>362.9</v>
      </c>
      <c r="P1427" s="66" t="n">
        <v>1.1</v>
      </c>
      <c r="Q1427" s="66" t="n">
        <v>14.9811952860001</v>
      </c>
      <c r="R1427" s="66" t="n">
        <v>51.1456154270001</v>
      </c>
      <c r="S1427" s="66">
        <f>IF(AND(E1427&gt;=2,E1427&lt;=6,OR(F1427=6,F1427=7,F1427=8),O1427&lt;=500),1,0)</f>
        <v/>
      </c>
      <c r="T1427" s="178">
        <f>IF(G1427=1,Sources!$F$24,IF(G1427=2,Sources!$F$25,IF(G1427=3,Sources!$F$26,0)))</f>
        <v/>
      </c>
      <c r="U1427" s="178">
        <f>T1427</f>
        <v/>
      </c>
      <c r="V1427" s="66" t="inlineStr">
        <is>
          <t>S01 / S04 / S05</t>
        </is>
      </c>
    </row>
    <row r="1428" ht="15" customHeight="1" s="94">
      <c r="A1428" s="66" t="inlineStr">
        <is>
          <t>U10683</t>
        </is>
      </c>
      <c r="B1428" s="66" t="inlineStr">
        <is>
          <t>O1753</t>
        </is>
      </c>
      <c r="C1428" s="66" t="n">
        <v>2022</v>
      </c>
      <c r="D1428" s="66" t="n">
        <v>11</v>
      </c>
      <c r="E1428" s="66" t="n">
        <v>3</v>
      </c>
      <c r="F1428" s="66" t="n">
        <v>16</v>
      </c>
      <c r="G1428" s="66" t="n">
        <v>3</v>
      </c>
      <c r="H1428" s="66" t="n">
        <v>2</v>
      </c>
      <c r="I1428" s="66" t="n">
        <v>0</v>
      </c>
      <c r="J1428" s="66" t="n">
        <v>1</v>
      </c>
      <c r="K1428" s="66" t="n">
        <v>1</v>
      </c>
      <c r="L1428" s="66" t="n">
        <v>0</v>
      </c>
      <c r="M1428" s="66" t="n">
        <v>0</v>
      </c>
      <c r="N1428" s="66" t="n">
        <v>0</v>
      </c>
      <c r="O1428" s="66" t="n">
        <v>375</v>
      </c>
      <c r="P1428" s="66" t="n">
        <v>6.4</v>
      </c>
      <c r="Q1428" s="66" t="n">
        <v>12.3238830230001</v>
      </c>
      <c r="R1428" s="66" t="n">
        <v>51.3204261480001</v>
      </c>
      <c r="S1428" s="66">
        <f>IF(AND(E1428&gt;=2,E1428&lt;=6,OR(F1428=6,F1428=7,F1428=8),O1428&lt;=500),1,0)</f>
        <v/>
      </c>
      <c r="T1428" s="178">
        <f>IF(G1428=1,Sources!$F$24,IF(G1428=2,Sources!$F$25,IF(G1428=3,Sources!$F$26,0)))</f>
        <v/>
      </c>
      <c r="U1428" s="178">
        <f>T1428</f>
        <v/>
      </c>
      <c r="V1428" s="66" t="inlineStr">
        <is>
          <t>S01 / S04 / S05</t>
        </is>
      </c>
    </row>
    <row r="1429" ht="15" customHeight="1" s="94">
      <c r="A1429" s="66" t="inlineStr">
        <is>
          <t>U10685</t>
        </is>
      </c>
      <c r="B1429" s="66" t="inlineStr">
        <is>
          <t>O0849</t>
        </is>
      </c>
      <c r="C1429" s="66" t="n">
        <v>2022</v>
      </c>
      <c r="D1429" s="66" t="n">
        <v>11</v>
      </c>
      <c r="E1429" s="66" t="n">
        <v>7</v>
      </c>
      <c r="F1429" s="66" t="n">
        <v>19</v>
      </c>
      <c r="G1429" s="66" t="n">
        <v>3</v>
      </c>
      <c r="H1429" s="66" t="n">
        <v>2</v>
      </c>
      <c r="I1429" s="66" t="n">
        <v>1</v>
      </c>
      <c r="J1429" s="66" t="n">
        <v>0</v>
      </c>
      <c r="K1429" s="66" t="n">
        <v>0</v>
      </c>
      <c r="L1429" s="66" t="n">
        <v>0</v>
      </c>
      <c r="M1429" s="66" t="n">
        <v>0</v>
      </c>
      <c r="N1429" s="66" t="n">
        <v>1</v>
      </c>
      <c r="O1429" s="66" t="n">
        <v>325.3</v>
      </c>
      <c r="P1429" s="66" t="n">
        <v>22.2</v>
      </c>
      <c r="Q1429" s="66" t="n">
        <v>13.7331372030001</v>
      </c>
      <c r="R1429" s="66" t="n">
        <v>51.050904562</v>
      </c>
      <c r="S1429" s="66">
        <f>IF(AND(E1429&gt;=2,E1429&lt;=6,OR(F1429=6,F1429=7,F1429=8),O1429&lt;=500),1,0)</f>
        <v/>
      </c>
      <c r="T1429" s="178">
        <f>IF(G1429=1,Sources!$F$24,IF(G1429=2,Sources!$F$25,IF(G1429=3,Sources!$F$26,0)))</f>
        <v/>
      </c>
      <c r="U1429" s="178">
        <f>T1429</f>
        <v/>
      </c>
      <c r="V1429" s="66" t="inlineStr">
        <is>
          <t>S01 / S04 / S05</t>
        </is>
      </c>
    </row>
    <row r="1430" ht="15" customHeight="1" s="94">
      <c r="A1430" s="66" t="inlineStr">
        <is>
          <t>U10696</t>
        </is>
      </c>
      <c r="B1430" s="66" t="inlineStr">
        <is>
          <t>O1498</t>
        </is>
      </c>
      <c r="C1430" s="66" t="n">
        <v>2022</v>
      </c>
      <c r="D1430" s="66" t="n">
        <v>10</v>
      </c>
      <c r="E1430" s="66" t="n">
        <v>7</v>
      </c>
      <c r="F1430" s="66" t="n">
        <v>16</v>
      </c>
      <c r="G1430" s="66" t="n">
        <v>2</v>
      </c>
      <c r="H1430" s="66" t="n">
        <v>3</v>
      </c>
      <c r="I1430" s="66" t="n">
        <v>1</v>
      </c>
      <c r="J1430" s="66" t="n">
        <v>1</v>
      </c>
      <c r="K1430" s="66" t="n">
        <v>1</v>
      </c>
      <c r="L1430" s="66" t="n">
        <v>0</v>
      </c>
      <c r="M1430" s="66" t="n">
        <v>0</v>
      </c>
      <c r="N1430" s="66" t="n">
        <v>0</v>
      </c>
      <c r="O1430" s="66" t="n">
        <v>261.2</v>
      </c>
      <c r="P1430" s="66" t="n">
        <v>6.5</v>
      </c>
      <c r="Q1430" s="66" t="n">
        <v>12.4127652</v>
      </c>
      <c r="R1430" s="66" t="n">
        <v>51.3751652990001</v>
      </c>
      <c r="S1430" s="66">
        <f>IF(AND(E1430&gt;=2,E1430&lt;=6,OR(F1430=6,F1430=7,F1430=8),O1430&lt;=500),1,0)</f>
        <v/>
      </c>
      <c r="T1430" s="178">
        <f>IF(G1430=1,Sources!$F$24,IF(G1430=2,Sources!$F$25,IF(G1430=3,Sources!$F$26,0)))</f>
        <v/>
      </c>
      <c r="U1430" s="178">
        <f>T1430</f>
        <v/>
      </c>
      <c r="V1430" s="66" t="inlineStr">
        <is>
          <t>S01 / S04 / S05</t>
        </is>
      </c>
    </row>
    <row r="1431" ht="15" customHeight="1" s="94">
      <c r="A1431" s="66" t="inlineStr">
        <is>
          <t>U10698</t>
        </is>
      </c>
      <c r="B1431" s="66" t="inlineStr">
        <is>
          <t>O1311</t>
        </is>
      </c>
      <c r="C1431" s="66" t="n">
        <v>2022</v>
      </c>
      <c r="D1431" s="66" t="n">
        <v>12</v>
      </c>
      <c r="E1431" s="66" t="n">
        <v>2</v>
      </c>
      <c r="F1431" s="66" t="n">
        <v>19</v>
      </c>
      <c r="G1431" s="66" t="n">
        <v>3</v>
      </c>
      <c r="H1431" s="66" t="n">
        <v>4</v>
      </c>
      <c r="I1431" s="66" t="n">
        <v>1</v>
      </c>
      <c r="J1431" s="66" t="n">
        <v>1</v>
      </c>
      <c r="K1431" s="66" t="n">
        <v>0</v>
      </c>
      <c r="L1431" s="66" t="n">
        <v>0</v>
      </c>
      <c r="M1431" s="66" t="n">
        <v>0</v>
      </c>
      <c r="N1431" s="66" t="n">
        <v>0</v>
      </c>
      <c r="O1431" s="66" t="n">
        <v>333.4</v>
      </c>
      <c r="P1431" s="66" t="n">
        <v>8.699999999999999</v>
      </c>
      <c r="Q1431" s="66" t="n">
        <v>12.3827477570001</v>
      </c>
      <c r="R1431" s="66" t="n">
        <v>51.3406333930001</v>
      </c>
      <c r="S1431" s="66">
        <f>IF(AND(E1431&gt;=2,E1431&lt;=6,OR(F1431=6,F1431=7,F1431=8),O1431&lt;=500),1,0)</f>
        <v/>
      </c>
      <c r="T1431" s="178">
        <f>IF(G1431=1,Sources!$F$24,IF(G1431=2,Sources!$F$25,IF(G1431=3,Sources!$F$26,0)))</f>
        <v/>
      </c>
      <c r="U1431" s="178">
        <f>T1431</f>
        <v/>
      </c>
      <c r="V1431" s="66" t="inlineStr">
        <is>
          <t>S01 / S04 / S05</t>
        </is>
      </c>
    </row>
    <row r="1432" ht="15" customHeight="1" s="94">
      <c r="A1432" s="66" t="inlineStr">
        <is>
          <t>U10710</t>
        </is>
      </c>
      <c r="B1432" s="66" t="inlineStr">
        <is>
          <t>O0674</t>
        </is>
      </c>
      <c r="C1432" s="66" t="n">
        <v>2022</v>
      </c>
      <c r="D1432" s="66" t="n">
        <v>12</v>
      </c>
      <c r="E1432" s="66" t="n">
        <v>3</v>
      </c>
      <c r="F1432" s="66" t="n">
        <v>15</v>
      </c>
      <c r="G1432" s="66" t="n">
        <v>3</v>
      </c>
      <c r="H1432" s="66" t="n">
        <v>3</v>
      </c>
      <c r="I1432" s="66" t="n">
        <v>0</v>
      </c>
      <c r="J1432" s="66" t="n">
        <v>1</v>
      </c>
      <c r="K1432" s="66" t="n">
        <v>1</v>
      </c>
      <c r="L1432" s="66" t="n">
        <v>0</v>
      </c>
      <c r="M1432" s="66" t="n">
        <v>0</v>
      </c>
      <c r="N1432" s="66" t="n">
        <v>0</v>
      </c>
      <c r="O1432" s="66" t="n">
        <v>489.2</v>
      </c>
      <c r="P1432" s="66" t="n">
        <v>8.300000000000001</v>
      </c>
      <c r="Q1432" s="66" t="n">
        <v>13.7771971710001</v>
      </c>
      <c r="R1432" s="66" t="n">
        <v>51.060084197</v>
      </c>
      <c r="S1432" s="66">
        <f>IF(AND(E1432&gt;=2,E1432&lt;=6,OR(F1432=6,F1432=7,F1432=8),O1432&lt;=500),1,0)</f>
        <v/>
      </c>
      <c r="T1432" s="178">
        <f>IF(G1432=1,Sources!$F$24,IF(G1432=2,Sources!$F$25,IF(G1432=3,Sources!$F$26,0)))</f>
        <v/>
      </c>
      <c r="U1432" s="178">
        <f>T1432</f>
        <v/>
      </c>
      <c r="V1432" s="66" t="inlineStr">
        <is>
          <t>S01 / S04 / S05</t>
        </is>
      </c>
    </row>
    <row r="1433" ht="15" customHeight="1" s="94">
      <c r="A1433" s="66" t="inlineStr">
        <is>
          <t>U10724</t>
        </is>
      </c>
      <c r="B1433" s="66" t="inlineStr">
        <is>
          <t>O0674</t>
        </is>
      </c>
      <c r="C1433" s="66" t="n">
        <v>2022</v>
      </c>
      <c r="D1433" s="66" t="n">
        <v>11</v>
      </c>
      <c r="E1433" s="66" t="n">
        <v>3</v>
      </c>
      <c r="F1433" s="66" t="n">
        <v>8</v>
      </c>
      <c r="G1433" s="66" t="n">
        <v>3</v>
      </c>
      <c r="H1433" s="66" t="n">
        <v>3</v>
      </c>
      <c r="I1433" s="66" t="n">
        <v>0</v>
      </c>
      <c r="J1433" s="66" t="n">
        <v>1</v>
      </c>
      <c r="K1433" s="66" t="n">
        <v>1</v>
      </c>
      <c r="L1433" s="66" t="n">
        <v>0</v>
      </c>
      <c r="M1433" s="66" t="n">
        <v>0</v>
      </c>
      <c r="N1433" s="66" t="n">
        <v>0</v>
      </c>
      <c r="O1433" s="66" t="n">
        <v>488.5</v>
      </c>
      <c r="P1433" s="66" t="n">
        <v>6.5</v>
      </c>
      <c r="Q1433" s="66" t="n">
        <v>13.7771995800001</v>
      </c>
      <c r="R1433" s="66" t="n">
        <v>51.060055629</v>
      </c>
      <c r="S1433" s="66">
        <f>IF(AND(E1433&gt;=2,E1433&lt;=6,OR(F1433=6,F1433=7,F1433=8),O1433&lt;=500),1,0)</f>
        <v/>
      </c>
      <c r="T1433" s="178">
        <f>IF(G1433=1,Sources!$F$24,IF(G1433=2,Sources!$F$25,IF(G1433=3,Sources!$F$26,0)))</f>
        <v/>
      </c>
      <c r="U1433" s="178">
        <f>T1433</f>
        <v/>
      </c>
      <c r="V1433" s="66" t="inlineStr">
        <is>
          <t>S01 / S04 / S05</t>
        </is>
      </c>
    </row>
    <row r="1434" ht="15" customHeight="1" s="94">
      <c r="A1434" s="66" t="inlineStr">
        <is>
          <t>U10727</t>
        </is>
      </c>
      <c r="B1434" s="66" t="inlineStr">
        <is>
          <t>O1311</t>
        </is>
      </c>
      <c r="C1434" s="66" t="n">
        <v>2022</v>
      </c>
      <c r="D1434" s="66" t="n">
        <v>12</v>
      </c>
      <c r="E1434" s="66" t="n">
        <v>5</v>
      </c>
      <c r="F1434" s="66" t="n">
        <v>14</v>
      </c>
      <c r="G1434" s="66" t="n">
        <v>3</v>
      </c>
      <c r="H1434" s="66" t="n">
        <v>6</v>
      </c>
      <c r="I1434" s="66" t="n">
        <v>0</v>
      </c>
      <c r="J1434" s="66" t="n">
        <v>0</v>
      </c>
      <c r="K1434" s="66" t="n">
        <v>1</v>
      </c>
      <c r="L1434" s="66" t="n">
        <v>0</v>
      </c>
      <c r="M1434" s="66" t="n">
        <v>0</v>
      </c>
      <c r="N1434" s="66" t="n">
        <v>0</v>
      </c>
      <c r="O1434" s="66" t="n">
        <v>336.3</v>
      </c>
      <c r="P1434" s="66" t="n">
        <v>3.1</v>
      </c>
      <c r="Q1434" s="66" t="n">
        <v>12.3827397260001</v>
      </c>
      <c r="R1434" s="66" t="n">
        <v>51.3405802250001</v>
      </c>
      <c r="S1434" s="66">
        <f>IF(AND(E1434&gt;=2,E1434&lt;=6,OR(F1434=6,F1434=7,F1434=8),O1434&lt;=500),1,0)</f>
        <v/>
      </c>
      <c r="T1434" s="178">
        <f>IF(G1434=1,Sources!$F$24,IF(G1434=2,Sources!$F$25,IF(G1434=3,Sources!$F$26,0)))</f>
        <v/>
      </c>
      <c r="U1434" s="178">
        <f>T1434</f>
        <v/>
      </c>
      <c r="V1434" s="66" t="inlineStr">
        <is>
          <t>S01 / S04 / S05</t>
        </is>
      </c>
    </row>
    <row r="1435" ht="15" customHeight="1" s="94">
      <c r="A1435" s="66" t="inlineStr">
        <is>
          <t>U10730</t>
        </is>
      </c>
      <c r="B1435" s="66" t="inlineStr">
        <is>
          <t>O1589</t>
        </is>
      </c>
      <c r="C1435" s="66" t="n">
        <v>2022</v>
      </c>
      <c r="D1435" s="66" t="n">
        <v>10</v>
      </c>
      <c r="E1435" s="66" t="n">
        <v>1</v>
      </c>
      <c r="F1435" s="66" t="n">
        <v>3</v>
      </c>
      <c r="G1435" s="66" t="n">
        <v>2</v>
      </c>
      <c r="H1435" s="66" t="n">
        <v>7</v>
      </c>
      <c r="I1435" s="66" t="n">
        <v>0</v>
      </c>
      <c r="J1435" s="66" t="n">
        <v>1</v>
      </c>
      <c r="K1435" s="66" t="n">
        <v>0</v>
      </c>
      <c r="L1435" s="66" t="n">
        <v>0</v>
      </c>
      <c r="M1435" s="66" t="n">
        <v>0</v>
      </c>
      <c r="N1435" s="66" t="n">
        <v>0</v>
      </c>
      <c r="O1435" s="66" t="n">
        <v>165.4</v>
      </c>
      <c r="P1435" s="66" t="n">
        <v>21.5</v>
      </c>
      <c r="Q1435" s="66" t="n">
        <v>12.3785492270001</v>
      </c>
      <c r="R1435" s="66" t="n">
        <v>51.320695906</v>
      </c>
      <c r="S1435" s="66">
        <f>IF(AND(E1435&gt;=2,E1435&lt;=6,OR(F1435=6,F1435=7,F1435=8),O1435&lt;=500),1,0)</f>
        <v/>
      </c>
      <c r="T1435" s="178">
        <f>IF(G1435=1,Sources!$F$24,IF(G1435=2,Sources!$F$25,IF(G1435=3,Sources!$F$26,0)))</f>
        <v/>
      </c>
      <c r="U1435" s="178">
        <f>T1435</f>
        <v/>
      </c>
      <c r="V1435" s="66" t="inlineStr">
        <is>
          <t>S01 / S04 / S05</t>
        </is>
      </c>
    </row>
    <row r="1436" ht="15" customHeight="1" s="94">
      <c r="A1436" s="66" t="inlineStr">
        <is>
          <t>U10731</t>
        </is>
      </c>
      <c r="B1436" s="66" t="inlineStr">
        <is>
          <t>O1556</t>
        </is>
      </c>
      <c r="C1436" s="66" t="n">
        <v>2022</v>
      </c>
      <c r="D1436" s="66" t="n">
        <v>11</v>
      </c>
      <c r="E1436" s="66" t="n">
        <v>5</v>
      </c>
      <c r="F1436" s="66" t="n">
        <v>17</v>
      </c>
      <c r="G1436" s="66" t="n">
        <v>3</v>
      </c>
      <c r="H1436" s="66" t="n">
        <v>3</v>
      </c>
      <c r="I1436" s="66" t="n">
        <v>0</v>
      </c>
      <c r="J1436" s="66" t="n">
        <v>1</v>
      </c>
      <c r="K1436" s="66" t="n">
        <v>1</v>
      </c>
      <c r="L1436" s="66" t="n">
        <v>0</v>
      </c>
      <c r="M1436" s="66" t="n">
        <v>0</v>
      </c>
      <c r="N1436" s="66" t="n">
        <v>0</v>
      </c>
      <c r="O1436" s="66" t="n">
        <v>126.6</v>
      </c>
      <c r="P1436" s="66" t="n">
        <v>8.5</v>
      </c>
      <c r="Q1436" s="66" t="n">
        <v>12.3767426370001</v>
      </c>
      <c r="R1436" s="66" t="n">
        <v>51.3205153750001</v>
      </c>
      <c r="S1436" s="66">
        <f>IF(AND(E1436&gt;=2,E1436&lt;=6,OR(F1436=6,F1436=7,F1436=8),O1436&lt;=500),1,0)</f>
        <v/>
      </c>
      <c r="T1436" s="178">
        <f>IF(G1436=1,Sources!$F$24,IF(G1436=2,Sources!$F$25,IF(G1436=3,Sources!$F$26,0)))</f>
        <v/>
      </c>
      <c r="U1436" s="178">
        <f>T1436</f>
        <v/>
      </c>
      <c r="V1436" s="66" t="inlineStr">
        <is>
          <t>S01 / S04 / S05</t>
        </is>
      </c>
    </row>
    <row r="1437" ht="15" customHeight="1" s="94">
      <c r="A1437" s="66" t="inlineStr">
        <is>
          <t>U10738</t>
        </is>
      </c>
      <c r="B1437" s="66" t="inlineStr">
        <is>
          <t>O1839</t>
        </is>
      </c>
      <c r="C1437" s="66" t="n">
        <v>2022</v>
      </c>
      <c r="D1437" s="66" t="n">
        <v>12</v>
      </c>
      <c r="E1437" s="66" t="n">
        <v>2</v>
      </c>
      <c r="F1437" s="66" t="n">
        <v>14</v>
      </c>
      <c r="G1437" s="66" t="n">
        <v>3</v>
      </c>
      <c r="H1437" s="66" t="n">
        <v>4</v>
      </c>
      <c r="I1437" s="66" t="n">
        <v>1</v>
      </c>
      <c r="J1437" s="66" t="n">
        <v>0</v>
      </c>
      <c r="K1437" s="66" t="n">
        <v>1</v>
      </c>
      <c r="L1437" s="66" t="n">
        <v>0</v>
      </c>
      <c r="M1437" s="66" t="n">
        <v>0</v>
      </c>
      <c r="N1437" s="66" t="n">
        <v>0</v>
      </c>
      <c r="O1437" s="66" t="n">
        <v>419.1</v>
      </c>
      <c r="P1437" s="66" t="n">
        <v>20.8</v>
      </c>
      <c r="Q1437" s="66" t="n">
        <v>12.407212459</v>
      </c>
      <c r="R1437" s="66" t="n">
        <v>51.3513428460001</v>
      </c>
      <c r="S1437" s="66">
        <f>IF(AND(E1437&gt;=2,E1437&lt;=6,OR(F1437=6,F1437=7,F1437=8),O1437&lt;=500),1,0)</f>
        <v/>
      </c>
      <c r="T1437" s="178">
        <f>IF(G1437=1,Sources!$F$24,IF(G1437=2,Sources!$F$25,IF(G1437=3,Sources!$F$26,0)))</f>
        <v/>
      </c>
      <c r="U1437" s="178">
        <f>T1437</f>
        <v/>
      </c>
      <c r="V1437" s="66" t="inlineStr">
        <is>
          <t>S01 / S04 / S05</t>
        </is>
      </c>
    </row>
    <row r="1438" ht="15" customHeight="1" s="94">
      <c r="A1438" s="66" t="inlineStr">
        <is>
          <t>U10741</t>
        </is>
      </c>
      <c r="B1438" s="66" t="inlineStr">
        <is>
          <t>O0740</t>
        </is>
      </c>
      <c r="C1438" s="66" t="n">
        <v>2022</v>
      </c>
      <c r="D1438" s="66" t="n">
        <v>11</v>
      </c>
      <c r="E1438" s="66" t="n">
        <v>5</v>
      </c>
      <c r="F1438" s="66" t="n">
        <v>19</v>
      </c>
      <c r="G1438" s="66" t="n">
        <v>3</v>
      </c>
      <c r="H1438" s="66" t="n">
        <v>2</v>
      </c>
      <c r="I1438" s="66" t="n">
        <v>0</v>
      </c>
      <c r="J1438" s="66" t="n">
        <v>1</v>
      </c>
      <c r="K1438" s="66" t="n">
        <v>1</v>
      </c>
      <c r="L1438" s="66" t="n">
        <v>0</v>
      </c>
      <c r="M1438" s="66" t="n">
        <v>0</v>
      </c>
      <c r="N1438" s="66" t="n">
        <v>0</v>
      </c>
      <c r="O1438" s="66" t="n">
        <v>368.2</v>
      </c>
      <c r="P1438" s="66" t="n">
        <v>6.9</v>
      </c>
      <c r="Q1438" s="66" t="n">
        <v>13.7773639980001</v>
      </c>
      <c r="R1438" s="66" t="n">
        <v>51.0587885470001</v>
      </c>
      <c r="S1438" s="66">
        <f>IF(AND(E1438&gt;=2,E1438&lt;=6,OR(F1438=6,F1438=7,F1438=8),O1438&lt;=500),1,0)</f>
        <v/>
      </c>
      <c r="T1438" s="178">
        <f>IF(G1438=1,Sources!$F$24,IF(G1438=2,Sources!$F$25,IF(G1438=3,Sources!$F$26,0)))</f>
        <v/>
      </c>
      <c r="U1438" s="178">
        <f>T1438</f>
        <v/>
      </c>
      <c r="V1438" s="66" t="inlineStr">
        <is>
          <t>S01 / S04 / S05</t>
        </is>
      </c>
    </row>
    <row r="1439" ht="15" customHeight="1" s="94">
      <c r="A1439" s="66" t="inlineStr">
        <is>
          <t>U10744</t>
        </is>
      </c>
      <c r="B1439" s="66" t="inlineStr">
        <is>
          <t>O1595</t>
        </is>
      </c>
      <c r="C1439" s="66" t="n">
        <v>2022</v>
      </c>
      <c r="D1439" s="66" t="n">
        <v>12</v>
      </c>
      <c r="E1439" s="66" t="n">
        <v>2</v>
      </c>
      <c r="F1439" s="66" t="n">
        <v>8</v>
      </c>
      <c r="G1439" s="66" t="n">
        <v>3</v>
      </c>
      <c r="H1439" s="66" t="n">
        <v>6</v>
      </c>
      <c r="I1439" s="66" t="n">
        <v>0</v>
      </c>
      <c r="J1439" s="66" t="n">
        <v>0</v>
      </c>
      <c r="K1439" s="66" t="n">
        <v>1</v>
      </c>
      <c r="L1439" s="66" t="n">
        <v>0</v>
      </c>
      <c r="M1439" s="66" t="n">
        <v>0</v>
      </c>
      <c r="N1439" s="66" t="n">
        <v>0</v>
      </c>
      <c r="O1439" s="66" t="n">
        <v>170.4</v>
      </c>
      <c r="P1439" s="66" t="n">
        <v>15.6</v>
      </c>
      <c r="Q1439" s="66" t="n">
        <v>12.376530911</v>
      </c>
      <c r="R1439" s="66" t="n">
        <v>51.3533317060001</v>
      </c>
      <c r="S1439" s="66">
        <f>IF(AND(E1439&gt;=2,E1439&lt;=6,OR(F1439=6,F1439=7,F1439=8),O1439&lt;=500),1,0)</f>
        <v/>
      </c>
      <c r="T1439" s="178">
        <f>IF(G1439=1,Sources!$F$24,IF(G1439=2,Sources!$F$25,IF(G1439=3,Sources!$F$26,0)))</f>
        <v/>
      </c>
      <c r="U1439" s="178">
        <f>T1439</f>
        <v/>
      </c>
      <c r="V1439" s="66" t="inlineStr">
        <is>
          <t>S01 / S04 / S05</t>
        </is>
      </c>
    </row>
    <row r="1440" ht="15" customHeight="1" s="94">
      <c r="A1440" s="66" t="inlineStr">
        <is>
          <t>U10748</t>
        </is>
      </c>
      <c r="B1440" s="66" t="inlineStr">
        <is>
          <t>O0190</t>
        </is>
      </c>
      <c r="C1440" s="66" t="n">
        <v>2022</v>
      </c>
      <c r="D1440" s="66" t="n">
        <v>12</v>
      </c>
      <c r="E1440" s="66" t="n">
        <v>4</v>
      </c>
      <c r="F1440" s="66" t="n">
        <v>7</v>
      </c>
      <c r="G1440" s="66" t="n">
        <v>3</v>
      </c>
      <c r="H1440" s="66" t="n">
        <v>2</v>
      </c>
      <c r="I1440" s="66" t="n">
        <v>1</v>
      </c>
      <c r="J1440" s="66" t="n">
        <v>0</v>
      </c>
      <c r="K1440" s="66" t="n">
        <v>1</v>
      </c>
      <c r="L1440" s="66" t="n">
        <v>0</v>
      </c>
      <c r="M1440" s="66" t="n">
        <v>0</v>
      </c>
      <c r="N1440" s="66" t="n">
        <v>0</v>
      </c>
      <c r="O1440" s="66" t="n">
        <v>242</v>
      </c>
      <c r="P1440" s="66" t="n">
        <v>0</v>
      </c>
      <c r="Q1440" s="66" t="n">
        <v>12.939279324</v>
      </c>
      <c r="R1440" s="66" t="n">
        <v>50.8434580700001</v>
      </c>
      <c r="S1440" s="66">
        <f>IF(AND(E1440&gt;=2,E1440&lt;=6,OR(F1440=6,F1440=7,F1440=8),O1440&lt;=500),1,0)</f>
        <v/>
      </c>
      <c r="T1440" s="178">
        <f>IF(G1440=1,Sources!$F$24,IF(G1440=2,Sources!$F$25,IF(G1440=3,Sources!$F$26,0)))</f>
        <v/>
      </c>
      <c r="U1440" s="178">
        <f>T1440</f>
        <v/>
      </c>
      <c r="V1440" s="66" t="inlineStr">
        <is>
          <t>S01 / S04 / S05</t>
        </is>
      </c>
    </row>
    <row r="1441" ht="15" customHeight="1" s="94">
      <c r="A1441" s="66" t="inlineStr">
        <is>
          <t>U10764</t>
        </is>
      </c>
      <c r="B1441" s="66" t="inlineStr">
        <is>
          <t>O1798</t>
        </is>
      </c>
      <c r="C1441" s="66" t="n">
        <v>2022</v>
      </c>
      <c r="D1441" s="66" t="n">
        <v>10</v>
      </c>
      <c r="E1441" s="66" t="n">
        <v>2</v>
      </c>
      <c r="F1441" s="66" t="n">
        <v>7</v>
      </c>
      <c r="G1441" s="66" t="n">
        <v>3</v>
      </c>
      <c r="H1441" s="66" t="n">
        <v>7</v>
      </c>
      <c r="I1441" s="66" t="n">
        <v>0</v>
      </c>
      <c r="J1441" s="66" t="n">
        <v>1</v>
      </c>
      <c r="K1441" s="66" t="n">
        <v>0</v>
      </c>
      <c r="L1441" s="66" t="n">
        <v>0</v>
      </c>
      <c r="M1441" s="66" t="n">
        <v>1</v>
      </c>
      <c r="N1441" s="66" t="n">
        <v>0</v>
      </c>
      <c r="O1441" s="66" t="n">
        <v>319.6</v>
      </c>
      <c r="P1441" s="66" t="n">
        <v>3.2</v>
      </c>
      <c r="Q1441" s="66" t="n">
        <v>12.384279877</v>
      </c>
      <c r="R1441" s="66" t="n">
        <v>51.3601874300001</v>
      </c>
      <c r="S1441" s="66">
        <f>IF(AND(E1441&gt;=2,E1441&lt;=6,OR(F1441=6,F1441=7,F1441=8),O1441&lt;=500),1,0)</f>
        <v/>
      </c>
      <c r="T1441" s="178">
        <f>IF(G1441=1,Sources!$F$24,IF(G1441=2,Sources!$F$25,IF(G1441=3,Sources!$F$26,0)))</f>
        <v/>
      </c>
      <c r="U1441" s="178">
        <f>T1441</f>
        <v/>
      </c>
      <c r="V1441" s="66" t="inlineStr">
        <is>
          <t>S01 / S04 / S05</t>
        </is>
      </c>
    </row>
    <row r="1442" ht="15" customHeight="1" s="94">
      <c r="A1442" s="66" t="inlineStr">
        <is>
          <t>U10768</t>
        </is>
      </c>
      <c r="B1442" s="66" t="inlineStr">
        <is>
          <t>O0162</t>
        </is>
      </c>
      <c r="C1442" s="66" t="n">
        <v>2022</v>
      </c>
      <c r="D1442" s="66" t="n">
        <v>12</v>
      </c>
      <c r="E1442" s="66" t="n">
        <v>6</v>
      </c>
      <c r="F1442" s="66" t="n">
        <v>8</v>
      </c>
      <c r="G1442" s="66" t="n">
        <v>3</v>
      </c>
      <c r="H1442" s="66" t="n">
        <v>2</v>
      </c>
      <c r="I1442" s="66" t="n">
        <v>1</v>
      </c>
      <c r="J1442" s="66" t="n">
        <v>0</v>
      </c>
      <c r="K1442" s="66" t="n">
        <v>1</v>
      </c>
      <c r="L1442" s="66" t="n">
        <v>0</v>
      </c>
      <c r="M1442" s="66" t="n">
        <v>0</v>
      </c>
      <c r="N1442" s="66" t="n">
        <v>0</v>
      </c>
      <c r="O1442" s="66" t="n">
        <v>268.4</v>
      </c>
      <c r="P1442" s="66" t="n">
        <v>6</v>
      </c>
      <c r="Q1442" s="66" t="n">
        <v>12.8790585200001</v>
      </c>
      <c r="R1442" s="66" t="n">
        <v>50.833640829</v>
      </c>
      <c r="S1442" s="66">
        <f>IF(AND(E1442&gt;=2,E1442&lt;=6,OR(F1442=6,F1442=7,F1442=8),O1442&lt;=500),1,0)</f>
        <v/>
      </c>
      <c r="T1442" s="178">
        <f>IF(G1442=1,Sources!$F$24,IF(G1442=2,Sources!$F$25,IF(G1442=3,Sources!$F$26,0)))</f>
        <v/>
      </c>
      <c r="U1442" s="178">
        <f>T1442</f>
        <v/>
      </c>
      <c r="V1442" s="66" t="inlineStr">
        <is>
          <t>S01 / S04 / S05</t>
        </is>
      </c>
    </row>
    <row r="1443" ht="15" customHeight="1" s="94">
      <c r="A1443" s="66" t="inlineStr">
        <is>
          <t>U10772</t>
        </is>
      </c>
      <c r="B1443" s="66" t="inlineStr">
        <is>
          <t>O1505</t>
        </is>
      </c>
      <c r="C1443" s="66" t="n">
        <v>2022</v>
      </c>
      <c r="D1443" s="66" t="n">
        <v>11</v>
      </c>
      <c r="E1443" s="66" t="n">
        <v>4</v>
      </c>
      <c r="F1443" s="66" t="n">
        <v>19</v>
      </c>
      <c r="G1443" s="66" t="n">
        <v>3</v>
      </c>
      <c r="H1443" s="66" t="n">
        <v>2</v>
      </c>
      <c r="I1443" s="66" t="n">
        <v>0</v>
      </c>
      <c r="J1443" s="66" t="n">
        <v>1</v>
      </c>
      <c r="K1443" s="66" t="n">
        <v>1</v>
      </c>
      <c r="L1443" s="66" t="n">
        <v>0</v>
      </c>
      <c r="M1443" s="66" t="n">
        <v>0</v>
      </c>
      <c r="N1443" s="66" t="n">
        <v>0</v>
      </c>
      <c r="O1443" s="66" t="n">
        <v>469.6</v>
      </c>
      <c r="P1443" s="66" t="n">
        <v>1.3</v>
      </c>
      <c r="Q1443" s="66" t="n">
        <v>12.3629370670001</v>
      </c>
      <c r="R1443" s="66" t="n">
        <v>51.3306252950001</v>
      </c>
      <c r="S1443" s="66">
        <f>IF(AND(E1443&gt;=2,E1443&lt;=6,OR(F1443=6,F1443=7,F1443=8),O1443&lt;=500),1,0)</f>
        <v/>
      </c>
      <c r="T1443" s="178">
        <f>IF(G1443=1,Sources!$F$24,IF(G1443=2,Sources!$F$25,IF(G1443=3,Sources!$F$26,0)))</f>
        <v/>
      </c>
      <c r="U1443" s="178">
        <f>T1443</f>
        <v/>
      </c>
      <c r="V1443" s="66" t="inlineStr">
        <is>
          <t>S01 / S04 / S05</t>
        </is>
      </c>
    </row>
    <row r="1444" ht="15" customHeight="1" s="94">
      <c r="A1444" s="66" t="inlineStr">
        <is>
          <t>U10775</t>
        </is>
      </c>
      <c r="B1444" s="66" t="inlineStr">
        <is>
          <t>O0802</t>
        </is>
      </c>
      <c r="C1444" s="66" t="n">
        <v>2022</v>
      </c>
      <c r="D1444" s="66" t="n">
        <v>12</v>
      </c>
      <c r="E1444" s="66" t="n">
        <v>4</v>
      </c>
      <c r="F1444" s="66" t="n">
        <v>6</v>
      </c>
      <c r="G1444" s="66" t="n">
        <v>3</v>
      </c>
      <c r="H1444" s="66" t="n">
        <v>3</v>
      </c>
      <c r="I1444" s="66" t="n">
        <v>0</v>
      </c>
      <c r="J1444" s="66" t="n">
        <v>1</v>
      </c>
      <c r="K1444" s="66" t="n">
        <v>1</v>
      </c>
      <c r="L1444" s="66" t="n">
        <v>0</v>
      </c>
      <c r="M1444" s="66" t="n">
        <v>0</v>
      </c>
      <c r="N1444" s="66" t="n">
        <v>0</v>
      </c>
      <c r="O1444" s="66" t="n">
        <v>185.2</v>
      </c>
      <c r="P1444" s="66" t="n">
        <v>1.5</v>
      </c>
      <c r="Q1444" s="66" t="n">
        <v>13.6889428270001</v>
      </c>
      <c r="R1444" s="66" t="n">
        <v>51.0579617830001</v>
      </c>
      <c r="S1444" s="66">
        <f>IF(AND(E1444&gt;=2,E1444&lt;=6,OR(F1444=6,F1444=7,F1444=8),O1444&lt;=500),1,0)</f>
        <v/>
      </c>
      <c r="T1444" s="178">
        <f>IF(G1444=1,Sources!$F$24,IF(G1444=2,Sources!$F$25,IF(G1444=3,Sources!$F$26,0)))</f>
        <v/>
      </c>
      <c r="U1444" s="178">
        <f>T1444</f>
        <v/>
      </c>
      <c r="V1444" s="66" t="inlineStr">
        <is>
          <t>S01 / S04 / S05</t>
        </is>
      </c>
    </row>
    <row r="1445" ht="15" customHeight="1" s="94">
      <c r="A1445" s="66" t="inlineStr">
        <is>
          <t>U10787</t>
        </is>
      </c>
      <c r="B1445" s="66" t="inlineStr">
        <is>
          <t>O0802</t>
        </is>
      </c>
      <c r="C1445" s="66" t="n">
        <v>2022</v>
      </c>
      <c r="D1445" s="66" t="n">
        <v>11</v>
      </c>
      <c r="E1445" s="66" t="n">
        <v>7</v>
      </c>
      <c r="F1445" s="66" t="n">
        <v>17</v>
      </c>
      <c r="G1445" s="66" t="n">
        <v>3</v>
      </c>
      <c r="H1445" s="66" t="n">
        <v>3</v>
      </c>
      <c r="I1445" s="66" t="n">
        <v>0</v>
      </c>
      <c r="J1445" s="66" t="n">
        <v>1</v>
      </c>
      <c r="K1445" s="66" t="n">
        <v>1</v>
      </c>
      <c r="L1445" s="66" t="n">
        <v>0</v>
      </c>
      <c r="M1445" s="66" t="n">
        <v>0</v>
      </c>
      <c r="N1445" s="66" t="n">
        <v>0</v>
      </c>
      <c r="O1445" s="66" t="n">
        <v>185.2</v>
      </c>
      <c r="P1445" s="66" t="n">
        <v>1.5</v>
      </c>
      <c r="Q1445" s="66" t="n">
        <v>13.6889428000001</v>
      </c>
      <c r="R1445" s="66" t="n">
        <v>51.0579618140001</v>
      </c>
      <c r="S1445" s="66">
        <f>IF(AND(E1445&gt;=2,E1445&lt;=6,OR(F1445=6,F1445=7,F1445=8),O1445&lt;=500),1,0)</f>
        <v/>
      </c>
      <c r="T1445" s="178">
        <f>IF(G1445=1,Sources!$F$24,IF(G1445=2,Sources!$F$25,IF(G1445=3,Sources!$F$26,0)))</f>
        <v/>
      </c>
      <c r="U1445" s="178">
        <f>T1445</f>
        <v/>
      </c>
      <c r="V1445" s="66" t="inlineStr">
        <is>
          <t>S01 / S04 / S05</t>
        </is>
      </c>
    </row>
    <row r="1446" ht="15" customHeight="1" s="94">
      <c r="A1446" s="66" t="inlineStr">
        <is>
          <t>U10794</t>
        </is>
      </c>
      <c r="B1446" s="66" t="inlineStr">
        <is>
          <t>O0893</t>
        </is>
      </c>
      <c r="C1446" s="66" t="n">
        <v>2022</v>
      </c>
      <c r="D1446" s="66" t="n">
        <v>11</v>
      </c>
      <c r="E1446" s="66" t="n">
        <v>2</v>
      </c>
      <c r="F1446" s="66" t="n">
        <v>17</v>
      </c>
      <c r="G1446" s="66" t="n">
        <v>3</v>
      </c>
      <c r="H1446" s="66" t="n">
        <v>3</v>
      </c>
      <c r="I1446" s="66" t="n">
        <v>0</v>
      </c>
      <c r="J1446" s="66" t="n">
        <v>1</v>
      </c>
      <c r="K1446" s="66" t="n">
        <v>1</v>
      </c>
      <c r="L1446" s="66" t="n">
        <v>0</v>
      </c>
      <c r="M1446" s="66" t="n">
        <v>0</v>
      </c>
      <c r="N1446" s="66" t="n">
        <v>0</v>
      </c>
      <c r="O1446" s="66" t="n">
        <v>443.4</v>
      </c>
      <c r="P1446" s="66" t="n">
        <v>0.3</v>
      </c>
      <c r="Q1446" s="66" t="n">
        <v>13.7682485770001</v>
      </c>
      <c r="R1446" s="66" t="n">
        <v>51.0479715320001</v>
      </c>
      <c r="S1446" s="66">
        <f>IF(AND(E1446&gt;=2,E1446&lt;=6,OR(F1446=6,F1446=7,F1446=8),O1446&lt;=500),1,0)</f>
        <v/>
      </c>
      <c r="T1446" s="178">
        <f>IF(G1446=1,Sources!$F$24,IF(G1446=2,Sources!$F$25,IF(G1446=3,Sources!$F$26,0)))</f>
        <v/>
      </c>
      <c r="U1446" s="178">
        <f>T1446</f>
        <v/>
      </c>
      <c r="V1446" s="66" t="inlineStr">
        <is>
          <t>S01 / S04 / S05</t>
        </is>
      </c>
    </row>
    <row r="1447" ht="15" customHeight="1" s="94">
      <c r="A1447" s="66" t="inlineStr">
        <is>
          <t>U10795</t>
        </is>
      </c>
      <c r="B1447" s="66" t="inlineStr">
        <is>
          <t>O1656</t>
        </is>
      </c>
      <c r="C1447" s="66" t="n">
        <v>2022</v>
      </c>
      <c r="D1447" s="66" t="n">
        <v>12</v>
      </c>
      <c r="E1447" s="66" t="n">
        <v>3</v>
      </c>
      <c r="F1447" s="66" t="n">
        <v>18</v>
      </c>
      <c r="G1447" s="66" t="n">
        <v>3</v>
      </c>
      <c r="H1447" s="66" t="n">
        <v>3</v>
      </c>
      <c r="I1447" s="66" t="n">
        <v>0</v>
      </c>
      <c r="J1447" s="66" t="n">
        <v>0</v>
      </c>
      <c r="K1447" s="66" t="n">
        <v>1</v>
      </c>
      <c r="L1447" s="66" t="n">
        <v>0</v>
      </c>
      <c r="M1447" s="66" t="n">
        <v>0</v>
      </c>
      <c r="N1447" s="66" t="n">
        <v>1</v>
      </c>
      <c r="O1447" s="66" t="n">
        <v>357.2</v>
      </c>
      <c r="P1447" s="66" t="n">
        <v>11.7</v>
      </c>
      <c r="Q1447" s="66" t="n">
        <v>12.373609263</v>
      </c>
      <c r="R1447" s="66" t="n">
        <v>51.3242169480001</v>
      </c>
      <c r="S1447" s="66">
        <f>IF(AND(E1447&gt;=2,E1447&lt;=6,OR(F1447=6,F1447=7,F1447=8),O1447&lt;=500),1,0)</f>
        <v/>
      </c>
      <c r="T1447" s="178">
        <f>IF(G1447=1,Sources!$F$24,IF(G1447=2,Sources!$F$25,IF(G1447=3,Sources!$F$26,0)))</f>
        <v/>
      </c>
      <c r="U1447" s="178">
        <f>T1447</f>
        <v/>
      </c>
      <c r="V1447" s="66" t="inlineStr">
        <is>
          <t>S01 / S04 / S05</t>
        </is>
      </c>
    </row>
    <row r="1448" ht="15" customHeight="1" s="94">
      <c r="A1448" s="66" t="inlineStr">
        <is>
          <t>U10796</t>
        </is>
      </c>
      <c r="B1448" s="66" t="inlineStr">
        <is>
          <t>O0880</t>
        </is>
      </c>
      <c r="C1448" s="66" t="n">
        <v>2022</v>
      </c>
      <c r="D1448" s="66" t="n">
        <v>10</v>
      </c>
      <c r="E1448" s="66" t="n">
        <v>7</v>
      </c>
      <c r="F1448" s="66" t="n">
        <v>16</v>
      </c>
      <c r="G1448" s="66" t="n">
        <v>2</v>
      </c>
      <c r="H1448" s="66" t="n">
        <v>3</v>
      </c>
      <c r="I1448" s="66" t="n">
        <v>0</v>
      </c>
      <c r="J1448" s="66" t="n">
        <v>1</v>
      </c>
      <c r="K1448" s="66" t="n">
        <v>1</v>
      </c>
      <c r="L1448" s="66" t="n">
        <v>0</v>
      </c>
      <c r="M1448" s="66" t="n">
        <v>0</v>
      </c>
      <c r="N1448" s="66" t="n">
        <v>0</v>
      </c>
      <c r="O1448" s="66" t="n">
        <v>216.8</v>
      </c>
      <c r="P1448" s="66" t="n">
        <v>0.1</v>
      </c>
      <c r="Q1448" s="66" t="n">
        <v>13.748716953</v>
      </c>
      <c r="R1448" s="66" t="n">
        <v>51.0482474180001</v>
      </c>
      <c r="S1448" s="66">
        <f>IF(AND(E1448&gt;=2,E1448&lt;=6,OR(F1448=6,F1448=7,F1448=8),O1448&lt;=500),1,0)</f>
        <v/>
      </c>
      <c r="T1448" s="178">
        <f>IF(G1448=1,Sources!$F$24,IF(G1448=2,Sources!$F$25,IF(G1448=3,Sources!$F$26,0)))</f>
        <v/>
      </c>
      <c r="U1448" s="178">
        <f>T1448</f>
        <v/>
      </c>
      <c r="V1448" s="66" t="inlineStr">
        <is>
          <t>S01 / S04 / S05</t>
        </is>
      </c>
    </row>
    <row r="1449" ht="15" customHeight="1" s="94">
      <c r="A1449" s="66" t="inlineStr">
        <is>
          <t>U10797</t>
        </is>
      </c>
      <c r="B1449" s="66" t="inlineStr">
        <is>
          <t>O1447</t>
        </is>
      </c>
      <c r="C1449" s="66" t="n">
        <v>2022</v>
      </c>
      <c r="D1449" s="66" t="n">
        <v>11</v>
      </c>
      <c r="E1449" s="66" t="n">
        <v>5</v>
      </c>
      <c r="F1449" s="66" t="n">
        <v>8</v>
      </c>
      <c r="G1449" s="66" t="n">
        <v>3</v>
      </c>
      <c r="H1449" s="66" t="n">
        <v>3</v>
      </c>
      <c r="I1449" s="66" t="n">
        <v>0</v>
      </c>
      <c r="J1449" s="66" t="n">
        <v>1</v>
      </c>
      <c r="K1449" s="66" t="n">
        <v>0</v>
      </c>
      <c r="L1449" s="66" t="n">
        <v>0</v>
      </c>
      <c r="M1449" s="66" t="n">
        <v>0</v>
      </c>
      <c r="N1449" s="66" t="n">
        <v>0</v>
      </c>
      <c r="O1449" s="66" t="n">
        <v>331.4</v>
      </c>
      <c r="P1449" s="66" t="n">
        <v>21.1</v>
      </c>
      <c r="Q1449" s="66" t="n">
        <v>12.376961055</v>
      </c>
      <c r="R1449" s="66" t="n">
        <v>51.343901056</v>
      </c>
      <c r="S1449" s="66">
        <f>IF(AND(E1449&gt;=2,E1449&lt;=6,OR(F1449=6,F1449=7,F1449=8),O1449&lt;=500),1,0)</f>
        <v/>
      </c>
      <c r="T1449" s="178">
        <f>IF(G1449=1,Sources!$F$24,IF(G1449=2,Sources!$F$25,IF(G1449=3,Sources!$F$26,0)))</f>
        <v/>
      </c>
      <c r="U1449" s="178">
        <f>T1449</f>
        <v/>
      </c>
      <c r="V1449" s="66" t="inlineStr">
        <is>
          <t>S01 / S04 / S05</t>
        </is>
      </c>
    </row>
    <row r="1450" ht="15" customHeight="1" s="94">
      <c r="A1450" s="66" t="inlineStr">
        <is>
          <t>U10803</t>
        </is>
      </c>
      <c r="B1450" s="66" t="inlineStr">
        <is>
          <t>O0887</t>
        </is>
      </c>
      <c r="C1450" s="66" t="n">
        <v>2022</v>
      </c>
      <c r="D1450" s="66" t="n">
        <v>11</v>
      </c>
      <c r="E1450" s="66" t="n">
        <v>1</v>
      </c>
      <c r="F1450" s="66" t="n">
        <v>11</v>
      </c>
      <c r="G1450" s="66" t="n">
        <v>2</v>
      </c>
      <c r="H1450" s="66" t="n">
        <v>3</v>
      </c>
      <c r="I1450" s="66" t="n">
        <v>0</v>
      </c>
      <c r="J1450" s="66" t="n">
        <v>1</v>
      </c>
      <c r="K1450" s="66" t="n">
        <v>1</v>
      </c>
      <c r="L1450" s="66" t="n">
        <v>0</v>
      </c>
      <c r="M1450" s="66" t="n">
        <v>0</v>
      </c>
      <c r="N1450" s="66" t="n">
        <v>0</v>
      </c>
      <c r="O1450" s="66" t="n">
        <v>212.7</v>
      </c>
      <c r="P1450" s="66" t="n">
        <v>0.4</v>
      </c>
      <c r="Q1450" s="66" t="n">
        <v>13.7799091680001</v>
      </c>
      <c r="R1450" s="66" t="n">
        <v>51.0443190300001</v>
      </c>
      <c r="S1450" s="66">
        <f>IF(AND(E1450&gt;=2,E1450&lt;=6,OR(F1450=6,F1450=7,F1450=8),O1450&lt;=500),1,0)</f>
        <v/>
      </c>
      <c r="T1450" s="178">
        <f>IF(G1450=1,Sources!$F$24,IF(G1450=2,Sources!$F$25,IF(G1450=3,Sources!$F$26,0)))</f>
        <v/>
      </c>
      <c r="U1450" s="178">
        <f>T1450</f>
        <v/>
      </c>
      <c r="V1450" s="66" t="inlineStr">
        <is>
          <t>S01 / S04 / S05</t>
        </is>
      </c>
    </row>
    <row r="1451" ht="15" customHeight="1" s="94">
      <c r="A1451" s="66" t="inlineStr">
        <is>
          <t>U10810</t>
        </is>
      </c>
      <c r="B1451" s="66" t="inlineStr">
        <is>
          <t>O1819</t>
        </is>
      </c>
      <c r="C1451" s="66" t="n">
        <v>2022</v>
      </c>
      <c r="D1451" s="66" t="n">
        <v>11</v>
      </c>
      <c r="E1451" s="66" t="n">
        <v>5</v>
      </c>
      <c r="F1451" s="66" t="n">
        <v>10</v>
      </c>
      <c r="G1451" s="66" t="n">
        <v>3</v>
      </c>
      <c r="H1451" s="66" t="n">
        <v>3</v>
      </c>
      <c r="I1451" s="66" t="n">
        <v>0</v>
      </c>
      <c r="J1451" s="66" t="n">
        <v>1</v>
      </c>
      <c r="K1451" s="66" t="n">
        <v>0</v>
      </c>
      <c r="L1451" s="66" t="n">
        <v>0</v>
      </c>
      <c r="M1451" s="66" t="n">
        <v>0</v>
      </c>
      <c r="N1451" s="66" t="n">
        <v>1</v>
      </c>
      <c r="O1451" s="66" t="n">
        <v>472.8</v>
      </c>
      <c r="P1451" s="66" t="n">
        <v>12.1</v>
      </c>
      <c r="Q1451" s="66" t="n">
        <v>12.361799117</v>
      </c>
      <c r="R1451" s="66" t="n">
        <v>51.332557127</v>
      </c>
      <c r="S1451" s="66">
        <f>IF(AND(E1451&gt;=2,E1451&lt;=6,OR(F1451=6,F1451=7,F1451=8),O1451&lt;=500),1,0)</f>
        <v/>
      </c>
      <c r="T1451" s="178">
        <f>IF(G1451=1,Sources!$F$24,IF(G1451=2,Sources!$F$25,IF(G1451=3,Sources!$F$26,0)))</f>
        <v/>
      </c>
      <c r="U1451" s="178">
        <f>T1451</f>
        <v/>
      </c>
      <c r="V1451" s="66" t="inlineStr">
        <is>
          <t>S01 / S04 / S05</t>
        </is>
      </c>
    </row>
    <row r="1452" ht="15" customHeight="1" s="94">
      <c r="A1452" s="66" t="inlineStr">
        <is>
          <t>U10819</t>
        </is>
      </c>
      <c r="B1452" s="66" t="inlineStr">
        <is>
          <t>O1797</t>
        </is>
      </c>
      <c r="C1452" s="66" t="n">
        <v>2022</v>
      </c>
      <c r="D1452" s="66" t="n">
        <v>12</v>
      </c>
      <c r="E1452" s="66" t="n">
        <v>5</v>
      </c>
      <c r="F1452" s="66" t="n">
        <v>16</v>
      </c>
      <c r="G1452" s="66" t="n">
        <v>3</v>
      </c>
      <c r="H1452" s="66" t="n">
        <v>3</v>
      </c>
      <c r="I1452" s="66" t="n">
        <v>0</v>
      </c>
      <c r="J1452" s="66" t="n">
        <v>0</v>
      </c>
      <c r="K1452" s="66" t="n">
        <v>1</v>
      </c>
      <c r="L1452" s="66" t="n">
        <v>0</v>
      </c>
      <c r="M1452" s="66" t="n">
        <v>0</v>
      </c>
      <c r="N1452" s="66" t="n">
        <v>0</v>
      </c>
      <c r="O1452" s="66" t="n">
        <v>268.6</v>
      </c>
      <c r="P1452" s="66" t="n">
        <v>20.2</v>
      </c>
      <c r="Q1452" s="66" t="n">
        <v>12.3807688410001</v>
      </c>
      <c r="R1452" s="66" t="n">
        <v>51.330946839</v>
      </c>
      <c r="S1452" s="66">
        <f>IF(AND(E1452&gt;=2,E1452&lt;=6,OR(F1452=6,F1452=7,F1452=8),O1452&lt;=500),1,0)</f>
        <v/>
      </c>
      <c r="T1452" s="178">
        <f>IF(G1452=1,Sources!$F$24,IF(G1452=2,Sources!$F$25,IF(G1452=3,Sources!$F$26,0)))</f>
        <v/>
      </c>
      <c r="U1452" s="178">
        <f>T1452</f>
        <v/>
      </c>
      <c r="V1452" s="66" t="inlineStr">
        <is>
          <t>S01 / S04 / S05</t>
        </is>
      </c>
    </row>
    <row r="1453" ht="15" customHeight="1" s="94">
      <c r="A1453" s="66" t="inlineStr">
        <is>
          <t>U10824</t>
        </is>
      </c>
      <c r="B1453" s="66" t="inlineStr">
        <is>
          <t>O1591</t>
        </is>
      </c>
      <c r="C1453" s="66" t="n">
        <v>2022</v>
      </c>
      <c r="D1453" s="66" t="n">
        <v>12</v>
      </c>
      <c r="E1453" s="66" t="n">
        <v>5</v>
      </c>
      <c r="F1453" s="66" t="n">
        <v>12</v>
      </c>
      <c r="G1453" s="66" t="n">
        <v>3</v>
      </c>
      <c r="H1453" s="66" t="n">
        <v>4</v>
      </c>
      <c r="I1453" s="66" t="n">
        <v>1</v>
      </c>
      <c r="J1453" s="66" t="n">
        <v>0</v>
      </c>
      <c r="K1453" s="66" t="n">
        <v>1</v>
      </c>
      <c r="L1453" s="66" t="n">
        <v>0</v>
      </c>
      <c r="M1453" s="66" t="n">
        <v>0</v>
      </c>
      <c r="N1453" s="66" t="n">
        <v>0</v>
      </c>
      <c r="O1453" s="66" t="n">
        <v>153.8</v>
      </c>
      <c r="P1453" s="66" t="n">
        <v>3.8</v>
      </c>
      <c r="Q1453" s="66" t="n">
        <v>12.373369527</v>
      </c>
      <c r="R1453" s="66" t="n">
        <v>51.3530632050001</v>
      </c>
      <c r="S1453" s="66">
        <f>IF(AND(E1453&gt;=2,E1453&lt;=6,OR(F1453=6,F1453=7,F1453=8),O1453&lt;=500),1,0)</f>
        <v/>
      </c>
      <c r="T1453" s="178">
        <f>IF(G1453=1,Sources!$F$24,IF(G1453=2,Sources!$F$25,IF(G1453=3,Sources!$F$26,0)))</f>
        <v/>
      </c>
      <c r="U1453" s="178">
        <f>T1453</f>
        <v/>
      </c>
      <c r="V1453" s="66" t="inlineStr">
        <is>
          <t>S01 / S04 / S05</t>
        </is>
      </c>
    </row>
    <row r="1454" ht="15" customHeight="1" s="94">
      <c r="A1454" s="66" t="inlineStr">
        <is>
          <t>U10828</t>
        </is>
      </c>
      <c r="B1454" s="66" t="inlineStr">
        <is>
          <t>O0643</t>
        </is>
      </c>
      <c r="C1454" s="66" t="n">
        <v>2022</v>
      </c>
      <c r="D1454" s="66" t="n">
        <v>10</v>
      </c>
      <c r="E1454" s="66" t="n">
        <v>1</v>
      </c>
      <c r="F1454" s="66" t="n">
        <v>19</v>
      </c>
      <c r="G1454" s="66" t="n">
        <v>3</v>
      </c>
      <c r="H1454" s="66" t="n">
        <v>1</v>
      </c>
      <c r="I1454" s="66" t="n">
        <v>0</v>
      </c>
      <c r="J1454" s="66" t="n">
        <v>0</v>
      </c>
      <c r="K1454" s="66" t="n">
        <v>0</v>
      </c>
      <c r="L1454" s="66" t="n">
        <v>1</v>
      </c>
      <c r="M1454" s="66" t="n">
        <v>0</v>
      </c>
      <c r="N1454" s="66" t="n">
        <v>0</v>
      </c>
      <c r="O1454" s="66" t="n">
        <v>94.2</v>
      </c>
      <c r="P1454" s="66" t="n">
        <v>1.1</v>
      </c>
      <c r="Q1454" s="66" t="n">
        <v>13.752050959</v>
      </c>
      <c r="R1454" s="66" t="n">
        <v>51.062110309</v>
      </c>
      <c r="S1454" s="66">
        <f>IF(AND(E1454&gt;=2,E1454&lt;=6,OR(F1454=6,F1454=7,F1454=8),O1454&lt;=500),1,0)</f>
        <v/>
      </c>
      <c r="T1454" s="178">
        <f>IF(G1454=1,Sources!$F$24,IF(G1454=2,Sources!$F$25,IF(G1454=3,Sources!$F$26,0)))</f>
        <v/>
      </c>
      <c r="U1454" s="178">
        <f>T1454</f>
        <v/>
      </c>
      <c r="V1454" s="66" t="inlineStr">
        <is>
          <t>S01 / S04 / S05</t>
        </is>
      </c>
    </row>
    <row r="1455" ht="15" customHeight="1" s="94">
      <c r="A1455" s="66" t="inlineStr">
        <is>
          <t>U10832</t>
        </is>
      </c>
      <c r="B1455" s="66" t="inlineStr">
        <is>
          <t>O1775</t>
        </is>
      </c>
      <c r="C1455" s="66" t="n">
        <v>2022</v>
      </c>
      <c r="D1455" s="66" t="n">
        <v>12</v>
      </c>
      <c r="E1455" s="66" t="n">
        <v>3</v>
      </c>
      <c r="F1455" s="66" t="n">
        <v>16</v>
      </c>
      <c r="G1455" s="66" t="n">
        <v>3</v>
      </c>
      <c r="H1455" s="66" t="n">
        <v>6</v>
      </c>
      <c r="I1455" s="66" t="n">
        <v>0</v>
      </c>
      <c r="J1455" s="66" t="n">
        <v>0</v>
      </c>
      <c r="K1455" s="66" t="n">
        <v>1</v>
      </c>
      <c r="L1455" s="66" t="n">
        <v>0</v>
      </c>
      <c r="M1455" s="66" t="n">
        <v>0</v>
      </c>
      <c r="N1455" s="66" t="n">
        <v>0</v>
      </c>
      <c r="O1455" s="66" t="n">
        <v>79.59999999999999</v>
      </c>
      <c r="P1455" s="66" t="n">
        <v>4.1</v>
      </c>
      <c r="Q1455" s="66" t="n">
        <v>12.4003210770001</v>
      </c>
      <c r="R1455" s="66" t="n">
        <v>51.3458291110001</v>
      </c>
      <c r="S1455" s="66">
        <f>IF(AND(E1455&gt;=2,E1455&lt;=6,OR(F1455=6,F1455=7,F1455=8),O1455&lt;=500),1,0)</f>
        <v/>
      </c>
      <c r="T1455" s="178">
        <f>IF(G1455=1,Sources!$F$24,IF(G1455=2,Sources!$F$25,IF(G1455=3,Sources!$F$26,0)))</f>
        <v/>
      </c>
      <c r="U1455" s="178">
        <f>T1455</f>
        <v/>
      </c>
      <c r="V1455" s="66" t="inlineStr">
        <is>
          <t>S01 / S04 / S05</t>
        </is>
      </c>
    </row>
    <row r="1456" ht="15" customHeight="1" s="94">
      <c r="A1456" s="66" t="inlineStr">
        <is>
          <t>U10842</t>
        </is>
      </c>
      <c r="B1456" s="66" t="inlineStr">
        <is>
          <t>O1591</t>
        </is>
      </c>
      <c r="C1456" s="66" t="n">
        <v>2022</v>
      </c>
      <c r="D1456" s="66" t="n">
        <v>12</v>
      </c>
      <c r="E1456" s="66" t="n">
        <v>5</v>
      </c>
      <c r="F1456" s="66" t="n">
        <v>17</v>
      </c>
      <c r="G1456" s="66" t="n">
        <v>2</v>
      </c>
      <c r="H1456" s="66" t="n">
        <v>3</v>
      </c>
      <c r="I1456" s="66" t="n">
        <v>0</v>
      </c>
      <c r="J1456" s="66" t="n">
        <v>1</v>
      </c>
      <c r="K1456" s="66" t="n">
        <v>1</v>
      </c>
      <c r="L1456" s="66" t="n">
        <v>0</v>
      </c>
      <c r="M1456" s="66" t="n">
        <v>0</v>
      </c>
      <c r="N1456" s="66" t="n">
        <v>0</v>
      </c>
      <c r="O1456" s="66" t="n">
        <v>157.2</v>
      </c>
      <c r="P1456" s="66" t="n">
        <v>0.2</v>
      </c>
      <c r="Q1456" s="66" t="n">
        <v>12.3733199280001</v>
      </c>
      <c r="R1456" s="66" t="n">
        <v>51.353073319</v>
      </c>
      <c r="S1456" s="66">
        <f>IF(AND(E1456&gt;=2,E1456&lt;=6,OR(F1456=6,F1456=7,F1456=8),O1456&lt;=500),1,0)</f>
        <v/>
      </c>
      <c r="T1456" s="178">
        <f>IF(G1456=1,Sources!$F$24,IF(G1456=2,Sources!$F$25,IF(G1456=3,Sources!$F$26,0)))</f>
        <v/>
      </c>
      <c r="U1456" s="178">
        <f>T1456</f>
        <v/>
      </c>
      <c r="V1456" s="66" t="inlineStr">
        <is>
          <t>S01 / S04 / S05</t>
        </is>
      </c>
    </row>
    <row r="1457" ht="15" customHeight="1" s="94">
      <c r="A1457" s="66" t="inlineStr">
        <is>
          <t>U10847</t>
        </is>
      </c>
      <c r="B1457" s="66" t="inlineStr">
        <is>
          <t>O1733</t>
        </is>
      </c>
      <c r="C1457" s="66" t="n">
        <v>2022</v>
      </c>
      <c r="D1457" s="66" t="n">
        <v>10</v>
      </c>
      <c r="E1457" s="66" t="n">
        <v>1</v>
      </c>
      <c r="F1457" s="66" t="n">
        <v>22</v>
      </c>
      <c r="G1457" s="66" t="n">
        <v>3</v>
      </c>
      <c r="H1457" s="66" t="n">
        <v>6</v>
      </c>
      <c r="I1457" s="66" t="n">
        <v>0</v>
      </c>
      <c r="J1457" s="66" t="n">
        <v>0</v>
      </c>
      <c r="K1457" s="66" t="n">
        <v>1</v>
      </c>
      <c r="L1457" s="66" t="n">
        <v>0</v>
      </c>
      <c r="M1457" s="66" t="n">
        <v>0</v>
      </c>
      <c r="N1457" s="66" t="n">
        <v>0</v>
      </c>
      <c r="O1457" s="66" t="n">
        <v>265</v>
      </c>
      <c r="P1457" s="66" t="n">
        <v>11.3</v>
      </c>
      <c r="Q1457" s="66" t="n">
        <v>12.3783640840001</v>
      </c>
      <c r="R1457" s="66" t="n">
        <v>51.3358816940001</v>
      </c>
      <c r="S1457" s="66">
        <f>IF(AND(E1457&gt;=2,E1457&lt;=6,OR(F1457=6,F1457=7,F1457=8),O1457&lt;=500),1,0)</f>
        <v/>
      </c>
      <c r="T1457" s="178">
        <f>IF(G1457=1,Sources!$F$24,IF(G1457=2,Sources!$F$25,IF(G1457=3,Sources!$F$26,0)))</f>
        <v/>
      </c>
      <c r="U1457" s="178">
        <f>T1457</f>
        <v/>
      </c>
      <c r="V1457" s="66" t="inlineStr">
        <is>
          <t>S01 / S04 / S05</t>
        </is>
      </c>
    </row>
    <row r="1458" ht="15" customHeight="1" s="94">
      <c r="A1458" s="66" t="inlineStr">
        <is>
          <t>U10852</t>
        </is>
      </c>
      <c r="B1458" s="66" t="inlineStr">
        <is>
          <t>O0674</t>
        </is>
      </c>
      <c r="C1458" s="66" t="n">
        <v>2022</v>
      </c>
      <c r="D1458" s="66" t="n">
        <v>11</v>
      </c>
      <c r="E1458" s="66" t="n">
        <v>3</v>
      </c>
      <c r="F1458" s="66" t="n">
        <v>16</v>
      </c>
      <c r="G1458" s="66" t="n">
        <v>2</v>
      </c>
      <c r="H1458" s="66" t="n">
        <v>1</v>
      </c>
      <c r="I1458" s="66" t="n">
        <v>0</v>
      </c>
      <c r="J1458" s="66" t="n">
        <v>1</v>
      </c>
      <c r="K1458" s="66" t="n">
        <v>0</v>
      </c>
      <c r="L1458" s="66" t="n">
        <v>0</v>
      </c>
      <c r="M1458" s="66" t="n">
        <v>0</v>
      </c>
      <c r="N1458" s="66" t="n">
        <v>0</v>
      </c>
      <c r="O1458" s="66" t="n">
        <v>488.1</v>
      </c>
      <c r="P1458" s="66" t="n">
        <v>6</v>
      </c>
      <c r="Q1458" s="66" t="n">
        <v>13.777200904</v>
      </c>
      <c r="R1458" s="66" t="n">
        <v>51.0600399240001</v>
      </c>
      <c r="S1458" s="66">
        <f>IF(AND(E1458&gt;=2,E1458&lt;=6,OR(F1458=6,F1458=7,F1458=8),O1458&lt;=500),1,0)</f>
        <v/>
      </c>
      <c r="T1458" s="178">
        <f>IF(G1458=1,Sources!$F$24,IF(G1458=2,Sources!$F$25,IF(G1458=3,Sources!$F$26,0)))</f>
        <v/>
      </c>
      <c r="U1458" s="178">
        <f>T1458</f>
        <v/>
      </c>
      <c r="V1458" s="66" t="inlineStr">
        <is>
          <t>S01 / S04 / S05</t>
        </is>
      </c>
    </row>
    <row r="1459" ht="15" customHeight="1" s="94">
      <c r="A1459" s="66" t="inlineStr">
        <is>
          <t>U10855</t>
        </is>
      </c>
      <c r="B1459" s="66" t="inlineStr">
        <is>
          <t>O0861</t>
        </is>
      </c>
      <c r="C1459" s="66" t="n">
        <v>2022</v>
      </c>
      <c r="D1459" s="66" t="n">
        <v>12</v>
      </c>
      <c r="E1459" s="66" t="n">
        <v>5</v>
      </c>
      <c r="F1459" s="66" t="n">
        <v>9</v>
      </c>
      <c r="G1459" s="66" t="n">
        <v>2</v>
      </c>
      <c r="H1459" s="66" t="n">
        <v>2</v>
      </c>
      <c r="I1459" s="66" t="n">
        <v>0</v>
      </c>
      <c r="J1459" s="66" t="n">
        <v>0</v>
      </c>
      <c r="K1459" s="66" t="n">
        <v>1</v>
      </c>
      <c r="L1459" s="66" t="n">
        <v>1</v>
      </c>
      <c r="M1459" s="66" t="n">
        <v>0</v>
      </c>
      <c r="N1459" s="66" t="n">
        <v>0</v>
      </c>
      <c r="O1459" s="66" t="n">
        <v>486.1</v>
      </c>
      <c r="P1459" s="66" t="n">
        <v>9</v>
      </c>
      <c r="Q1459" s="66" t="n">
        <v>13.787043146</v>
      </c>
      <c r="R1459" s="66" t="n">
        <v>51.0157708670001</v>
      </c>
      <c r="S1459" s="66">
        <f>IF(AND(E1459&gt;=2,E1459&lt;=6,OR(F1459=6,F1459=7,F1459=8),O1459&lt;=500),1,0)</f>
        <v/>
      </c>
      <c r="T1459" s="178">
        <f>IF(G1459=1,Sources!$F$24,IF(G1459=2,Sources!$F$25,IF(G1459=3,Sources!$F$26,0)))</f>
        <v/>
      </c>
      <c r="U1459" s="178">
        <f>T1459</f>
        <v/>
      </c>
      <c r="V1459" s="66" t="inlineStr">
        <is>
          <t>S01 / S04 / S05</t>
        </is>
      </c>
    </row>
    <row r="1460" ht="15" customHeight="1" s="94">
      <c r="A1460" s="66" t="inlineStr">
        <is>
          <t>U10859</t>
        </is>
      </c>
      <c r="B1460" s="66" t="inlineStr">
        <is>
          <t>O1023</t>
        </is>
      </c>
      <c r="C1460" s="66" t="n">
        <v>2022</v>
      </c>
      <c r="D1460" s="66" t="n">
        <v>10</v>
      </c>
      <c r="E1460" s="66" t="n">
        <v>3</v>
      </c>
      <c r="F1460" s="66" t="n">
        <v>6</v>
      </c>
      <c r="G1460" s="66" t="n">
        <v>3</v>
      </c>
      <c r="H1460" s="66" t="n">
        <v>3</v>
      </c>
      <c r="I1460" s="66" t="n">
        <v>1</v>
      </c>
      <c r="J1460" s="66" t="n">
        <v>0</v>
      </c>
      <c r="K1460" s="66" t="n">
        <v>1</v>
      </c>
      <c r="L1460" s="66" t="n">
        <v>0</v>
      </c>
      <c r="M1460" s="66" t="n">
        <v>0</v>
      </c>
      <c r="N1460" s="66" t="n">
        <v>0</v>
      </c>
      <c r="O1460" s="66" t="n">
        <v>334.9</v>
      </c>
      <c r="P1460" s="66" t="n">
        <v>0</v>
      </c>
      <c r="Q1460" s="66" t="n">
        <v>14.610443015</v>
      </c>
      <c r="R1460" s="66" t="n">
        <v>50.9804416210001</v>
      </c>
      <c r="S1460" s="66">
        <f>IF(AND(E1460&gt;=2,E1460&lt;=6,OR(F1460=6,F1460=7,F1460=8),O1460&lt;=500),1,0)</f>
        <v/>
      </c>
      <c r="T1460" s="178">
        <f>IF(G1460=1,Sources!$F$24,IF(G1460=2,Sources!$F$25,IF(G1460=3,Sources!$F$26,0)))</f>
        <v/>
      </c>
      <c r="U1460" s="178">
        <f>T1460</f>
        <v/>
      </c>
      <c r="V1460" s="66" t="inlineStr">
        <is>
          <t>S01 / S04 / S05</t>
        </is>
      </c>
    </row>
    <row r="1461" ht="15" customHeight="1" s="94">
      <c r="A1461" s="66" t="inlineStr">
        <is>
          <t>U10860</t>
        </is>
      </c>
      <c r="B1461" s="66" t="inlineStr">
        <is>
          <t>O0590</t>
        </is>
      </c>
      <c r="C1461" s="66" t="n">
        <v>2022</v>
      </c>
      <c r="D1461" s="66" t="n">
        <v>11</v>
      </c>
      <c r="E1461" s="66" t="n">
        <v>7</v>
      </c>
      <c r="F1461" s="66" t="n">
        <v>16</v>
      </c>
      <c r="G1461" s="66" t="n">
        <v>2</v>
      </c>
      <c r="H1461" s="66" t="n">
        <v>7</v>
      </c>
      <c r="I1461" s="66" t="n">
        <v>0</v>
      </c>
      <c r="J1461" s="66" t="n">
        <v>0</v>
      </c>
      <c r="K1461" s="66" t="n">
        <v>1</v>
      </c>
      <c r="L1461" s="66" t="n">
        <v>0</v>
      </c>
      <c r="M1461" s="66" t="n">
        <v>0</v>
      </c>
      <c r="N1461" s="66" t="n">
        <v>1</v>
      </c>
      <c r="O1461" s="66" t="n">
        <v>244.2</v>
      </c>
      <c r="P1461" s="66" t="n">
        <v>8.1</v>
      </c>
      <c r="Q1461" s="66" t="n">
        <v>13.7507981480001</v>
      </c>
      <c r="R1461" s="66" t="n">
        <v>51.0473440380001</v>
      </c>
      <c r="S1461" s="66">
        <f>IF(AND(E1461&gt;=2,E1461&lt;=6,OR(F1461=6,F1461=7,F1461=8),O1461&lt;=500),1,0)</f>
        <v/>
      </c>
      <c r="T1461" s="178">
        <f>IF(G1461=1,Sources!$F$24,IF(G1461=2,Sources!$F$25,IF(G1461=3,Sources!$F$26,0)))</f>
        <v/>
      </c>
      <c r="U1461" s="178">
        <f>T1461</f>
        <v/>
      </c>
      <c r="V1461" s="66" t="inlineStr">
        <is>
          <t>S01 / S04 / S05</t>
        </is>
      </c>
    </row>
    <row r="1462" ht="15" customHeight="1" s="94">
      <c r="A1462" s="66" t="inlineStr">
        <is>
          <t>U10861</t>
        </is>
      </c>
      <c r="B1462" s="66" t="inlineStr">
        <is>
          <t>O1526</t>
        </is>
      </c>
      <c r="C1462" s="66" t="n">
        <v>2022</v>
      </c>
      <c r="D1462" s="66" t="n">
        <v>12</v>
      </c>
      <c r="E1462" s="66" t="n">
        <v>5</v>
      </c>
      <c r="F1462" s="66" t="n">
        <v>12</v>
      </c>
      <c r="G1462" s="66" t="n">
        <v>3</v>
      </c>
      <c r="H1462" s="66" t="n">
        <v>3</v>
      </c>
      <c r="I1462" s="66" t="n">
        <v>0</v>
      </c>
      <c r="J1462" s="66" t="n">
        <v>1</v>
      </c>
      <c r="K1462" s="66" t="n">
        <v>1</v>
      </c>
      <c r="L1462" s="66" t="n">
        <v>0</v>
      </c>
      <c r="M1462" s="66" t="n">
        <v>0</v>
      </c>
      <c r="N1462" s="66" t="n">
        <v>0</v>
      </c>
      <c r="O1462" s="66" t="n">
        <v>208.8</v>
      </c>
      <c r="P1462" s="66" t="n">
        <v>0.9</v>
      </c>
      <c r="Q1462" s="66" t="n">
        <v>12.3931492180001</v>
      </c>
      <c r="R1462" s="66" t="n">
        <v>51.3369566380001</v>
      </c>
      <c r="S1462" s="66">
        <f>IF(AND(E1462&gt;=2,E1462&lt;=6,OR(F1462=6,F1462=7,F1462=8),O1462&lt;=500),1,0)</f>
        <v/>
      </c>
      <c r="T1462" s="178">
        <f>IF(G1462=1,Sources!$F$24,IF(G1462=2,Sources!$F$25,IF(G1462=3,Sources!$F$26,0)))</f>
        <v/>
      </c>
      <c r="U1462" s="178">
        <f>T1462</f>
        <v/>
      </c>
      <c r="V1462" s="66" t="inlineStr">
        <is>
          <t>S01 / S04 / S05</t>
        </is>
      </c>
    </row>
    <row r="1463" ht="15" customHeight="1" s="94">
      <c r="A1463" s="66" t="inlineStr">
        <is>
          <t>U10880</t>
        </is>
      </c>
      <c r="B1463" s="66" t="inlineStr">
        <is>
          <t>O1747</t>
        </is>
      </c>
      <c r="C1463" s="66" t="n">
        <v>2022</v>
      </c>
      <c r="D1463" s="66" t="n">
        <v>10</v>
      </c>
      <c r="E1463" s="66" t="n">
        <v>3</v>
      </c>
      <c r="F1463" s="66" t="n">
        <v>19</v>
      </c>
      <c r="G1463" s="66" t="n">
        <v>3</v>
      </c>
      <c r="H1463" s="66" t="n">
        <v>2</v>
      </c>
      <c r="I1463" s="66" t="n">
        <v>0</v>
      </c>
      <c r="J1463" s="66" t="n">
        <v>1</v>
      </c>
      <c r="K1463" s="66" t="n">
        <v>1</v>
      </c>
      <c r="L1463" s="66" t="n">
        <v>0</v>
      </c>
      <c r="M1463" s="66" t="n">
        <v>0</v>
      </c>
      <c r="N1463" s="66" t="n">
        <v>0</v>
      </c>
      <c r="O1463" s="66" t="n">
        <v>341.4</v>
      </c>
      <c r="P1463" s="66" t="n">
        <v>1.4</v>
      </c>
      <c r="Q1463" s="66" t="n">
        <v>12.371258843</v>
      </c>
      <c r="R1463" s="66" t="n">
        <v>51.3326395650001</v>
      </c>
      <c r="S1463" s="66">
        <f>IF(AND(E1463&gt;=2,E1463&lt;=6,OR(F1463=6,F1463=7,F1463=8),O1463&lt;=500),1,0)</f>
        <v/>
      </c>
      <c r="T1463" s="178">
        <f>IF(G1463=1,Sources!$F$24,IF(G1463=2,Sources!$F$25,IF(G1463=3,Sources!$F$26,0)))</f>
        <v/>
      </c>
      <c r="U1463" s="178">
        <f>T1463</f>
        <v/>
      </c>
      <c r="V1463" s="66" t="inlineStr">
        <is>
          <t>S01 / S04 / S05</t>
        </is>
      </c>
    </row>
    <row r="1464" ht="15" customHeight="1" s="94">
      <c r="A1464" s="66" t="inlineStr">
        <is>
          <t>U10891</t>
        </is>
      </c>
      <c r="B1464" s="66" t="inlineStr">
        <is>
          <t>O0311</t>
        </is>
      </c>
      <c r="C1464" s="66" t="n">
        <v>2022</v>
      </c>
      <c r="D1464" s="66" t="n">
        <v>11</v>
      </c>
      <c r="E1464" s="66" t="n">
        <v>4</v>
      </c>
      <c r="F1464" s="66" t="n">
        <v>2</v>
      </c>
      <c r="G1464" s="66" t="n">
        <v>3</v>
      </c>
      <c r="H1464" s="66" t="n">
        <v>1</v>
      </c>
      <c r="I1464" s="66" t="n">
        <v>0</v>
      </c>
      <c r="J1464" s="66" t="n">
        <v>0</v>
      </c>
      <c r="K1464" s="66" t="n">
        <v>0</v>
      </c>
      <c r="L1464" s="66" t="n">
        <v>0</v>
      </c>
      <c r="M1464" s="66" t="n">
        <v>0</v>
      </c>
      <c r="N1464" s="66" t="n">
        <v>1</v>
      </c>
      <c r="O1464" s="66" t="n">
        <v>270.9</v>
      </c>
      <c r="P1464" s="66" t="n">
        <v>13.3</v>
      </c>
      <c r="Q1464" s="66" t="n">
        <v>13.7399138270001</v>
      </c>
      <c r="R1464" s="66" t="n">
        <v>51.0386811980001</v>
      </c>
      <c r="S1464" s="66">
        <f>IF(AND(E1464&gt;=2,E1464&lt;=6,OR(F1464=6,F1464=7,F1464=8),O1464&lt;=500),1,0)</f>
        <v/>
      </c>
      <c r="T1464" s="178">
        <f>IF(G1464=1,Sources!$F$24,IF(G1464=2,Sources!$F$25,IF(G1464=3,Sources!$F$26,0)))</f>
        <v/>
      </c>
      <c r="U1464" s="178">
        <f>T1464</f>
        <v/>
      </c>
      <c r="V1464" s="66" t="inlineStr">
        <is>
          <t>S01 / S04 / S05</t>
        </is>
      </c>
    </row>
    <row r="1465" ht="15" customHeight="1" s="94">
      <c r="A1465" s="66" t="inlineStr">
        <is>
          <t>U10926</t>
        </is>
      </c>
      <c r="B1465" s="66" t="inlineStr">
        <is>
          <t>O0790</t>
        </is>
      </c>
      <c r="C1465" s="66" t="n">
        <v>2022</v>
      </c>
      <c r="D1465" s="66" t="n">
        <v>11</v>
      </c>
      <c r="E1465" s="66" t="n">
        <v>1</v>
      </c>
      <c r="F1465" s="66" t="n">
        <v>18</v>
      </c>
      <c r="G1465" s="66" t="n">
        <v>3</v>
      </c>
      <c r="H1465" s="66" t="n">
        <v>6</v>
      </c>
      <c r="I1465" s="66" t="n">
        <v>0</v>
      </c>
      <c r="J1465" s="66" t="n">
        <v>0</v>
      </c>
      <c r="K1465" s="66" t="n">
        <v>1</v>
      </c>
      <c r="L1465" s="66" t="n">
        <v>0</v>
      </c>
      <c r="M1465" s="66" t="n">
        <v>0</v>
      </c>
      <c r="N1465" s="66" t="n">
        <v>0</v>
      </c>
      <c r="O1465" s="66" t="n">
        <v>190.3</v>
      </c>
      <c r="P1465" s="66" t="n">
        <v>18.8</v>
      </c>
      <c r="Q1465" s="66" t="n">
        <v>13.7445724740001</v>
      </c>
      <c r="R1465" s="66" t="n">
        <v>51.037109365</v>
      </c>
      <c r="S1465" s="66">
        <f>IF(AND(E1465&gt;=2,E1465&lt;=6,OR(F1465=6,F1465=7,F1465=8),O1465&lt;=500),1,0)</f>
        <v/>
      </c>
      <c r="T1465" s="178">
        <f>IF(G1465=1,Sources!$F$24,IF(G1465=2,Sources!$F$25,IF(G1465=3,Sources!$F$26,0)))</f>
        <v/>
      </c>
      <c r="U1465" s="178">
        <f>T1465</f>
        <v/>
      </c>
      <c r="V1465" s="66" t="inlineStr">
        <is>
          <t>S01 / S04 / S05</t>
        </is>
      </c>
    </row>
    <row r="1466" ht="15" customHeight="1" s="94">
      <c r="A1466" s="66" t="inlineStr">
        <is>
          <t>U10933</t>
        </is>
      </c>
      <c r="B1466" s="66" t="inlineStr">
        <is>
          <t>O0865</t>
        </is>
      </c>
      <c r="C1466" s="66" t="n">
        <v>2022</v>
      </c>
      <c r="D1466" s="66" t="n">
        <v>11</v>
      </c>
      <c r="E1466" s="66" t="n">
        <v>6</v>
      </c>
      <c r="F1466" s="66" t="n">
        <v>6</v>
      </c>
      <c r="G1466" s="66" t="n">
        <v>3</v>
      </c>
      <c r="H1466" s="66" t="n">
        <v>2</v>
      </c>
      <c r="I1466" s="66" t="n">
        <v>1</v>
      </c>
      <c r="J1466" s="66" t="n">
        <v>0</v>
      </c>
      <c r="K1466" s="66" t="n">
        <v>1</v>
      </c>
      <c r="L1466" s="66" t="n">
        <v>0</v>
      </c>
      <c r="M1466" s="66" t="n">
        <v>0</v>
      </c>
      <c r="N1466" s="66" t="n">
        <v>0</v>
      </c>
      <c r="O1466" s="66" t="n">
        <v>125.3</v>
      </c>
      <c r="P1466" s="66" t="n">
        <v>0</v>
      </c>
      <c r="Q1466" s="66" t="n">
        <v>13.791274796</v>
      </c>
      <c r="R1466" s="66" t="n">
        <v>51.0133154590001</v>
      </c>
      <c r="S1466" s="66">
        <f>IF(AND(E1466&gt;=2,E1466&lt;=6,OR(F1466=6,F1466=7,F1466=8),O1466&lt;=500),1,0)</f>
        <v/>
      </c>
      <c r="T1466" s="178">
        <f>IF(G1466=1,Sources!$F$24,IF(G1466=2,Sources!$F$25,IF(G1466=3,Sources!$F$26,0)))</f>
        <v/>
      </c>
      <c r="U1466" s="178">
        <f>T1466</f>
        <v/>
      </c>
      <c r="V1466" s="66" t="inlineStr">
        <is>
          <t>S01 / S04 / S05</t>
        </is>
      </c>
    </row>
    <row r="1467" ht="15" customHeight="1" s="94">
      <c r="A1467" s="66" t="inlineStr">
        <is>
          <t>U10947</t>
        </is>
      </c>
      <c r="B1467" s="66" t="inlineStr">
        <is>
          <t>O1490</t>
        </is>
      </c>
      <c r="C1467" s="66" t="n">
        <v>2022</v>
      </c>
      <c r="D1467" s="66" t="n">
        <v>11</v>
      </c>
      <c r="E1467" s="66" t="n">
        <v>4</v>
      </c>
      <c r="F1467" s="66" t="n">
        <v>7</v>
      </c>
      <c r="G1467" s="66" t="n">
        <v>3</v>
      </c>
      <c r="H1467" s="66" t="n">
        <v>2</v>
      </c>
      <c r="I1467" s="66" t="n">
        <v>0</v>
      </c>
      <c r="J1467" s="66" t="n">
        <v>1</v>
      </c>
      <c r="K1467" s="66" t="n">
        <v>1</v>
      </c>
      <c r="L1467" s="66" t="n">
        <v>0</v>
      </c>
      <c r="M1467" s="66" t="n">
        <v>0</v>
      </c>
      <c r="N1467" s="66" t="n">
        <v>0</v>
      </c>
      <c r="O1467" s="66" t="n">
        <v>124.4</v>
      </c>
      <c r="P1467" s="66" t="n">
        <v>19.2</v>
      </c>
      <c r="Q1467" s="66" t="n">
        <v>12.3705640920001</v>
      </c>
      <c r="R1467" s="66" t="n">
        <v>51.3613952920001</v>
      </c>
      <c r="S1467" s="66">
        <f>IF(AND(E1467&gt;=2,E1467&lt;=6,OR(F1467=6,F1467=7,F1467=8),O1467&lt;=500),1,0)</f>
        <v/>
      </c>
      <c r="T1467" s="178">
        <f>IF(G1467=1,Sources!$F$24,IF(G1467=2,Sources!$F$25,IF(G1467=3,Sources!$F$26,0)))</f>
        <v/>
      </c>
      <c r="U1467" s="178">
        <f>T1467</f>
        <v/>
      </c>
      <c r="V1467" s="66" t="inlineStr">
        <is>
          <t>S01 / S04 / S05</t>
        </is>
      </c>
    </row>
    <row r="1468" ht="15" customHeight="1" s="94">
      <c r="A1468" s="66" t="inlineStr">
        <is>
          <t>U10948</t>
        </is>
      </c>
      <c r="B1468" s="66" t="inlineStr">
        <is>
          <t>O1390</t>
        </is>
      </c>
      <c r="C1468" s="66" t="n">
        <v>2022</v>
      </c>
      <c r="D1468" s="66" t="n">
        <v>11</v>
      </c>
      <c r="E1468" s="66" t="n">
        <v>4</v>
      </c>
      <c r="F1468" s="66" t="n">
        <v>15</v>
      </c>
      <c r="G1468" s="66" t="n">
        <v>3</v>
      </c>
      <c r="H1468" s="66" t="n">
        <v>2</v>
      </c>
      <c r="I1468" s="66" t="n">
        <v>0</v>
      </c>
      <c r="J1468" s="66" t="n">
        <v>1</v>
      </c>
      <c r="K1468" s="66" t="n">
        <v>1</v>
      </c>
      <c r="L1468" s="66" t="n">
        <v>0</v>
      </c>
      <c r="M1468" s="66" t="n">
        <v>0</v>
      </c>
      <c r="N1468" s="66" t="n">
        <v>0</v>
      </c>
      <c r="O1468" s="66" t="n">
        <v>160.7</v>
      </c>
      <c r="P1468" s="66" t="n">
        <v>2.7</v>
      </c>
      <c r="Q1468" s="66" t="n">
        <v>12.3820793510001</v>
      </c>
      <c r="R1468" s="66" t="n">
        <v>51.332603143</v>
      </c>
      <c r="S1468" s="66">
        <f>IF(AND(E1468&gt;=2,E1468&lt;=6,OR(F1468=6,F1468=7,F1468=8),O1468&lt;=500),1,0)</f>
        <v/>
      </c>
      <c r="T1468" s="178">
        <f>IF(G1468=1,Sources!$F$24,IF(G1468=2,Sources!$F$25,IF(G1468=3,Sources!$F$26,0)))</f>
        <v/>
      </c>
      <c r="U1468" s="178">
        <f>T1468</f>
        <v/>
      </c>
      <c r="V1468" s="66" t="inlineStr">
        <is>
          <t>S01 / S04 / S05</t>
        </is>
      </c>
    </row>
    <row r="1469" ht="15" customHeight="1" s="94">
      <c r="A1469" s="66" t="inlineStr">
        <is>
          <t>U10973</t>
        </is>
      </c>
      <c r="B1469" s="66" t="inlineStr">
        <is>
          <t>O2079</t>
        </is>
      </c>
      <c r="C1469" s="66" t="n">
        <v>2022</v>
      </c>
      <c r="D1469" s="66" t="n">
        <v>11</v>
      </c>
      <c r="E1469" s="66" t="n">
        <v>3</v>
      </c>
      <c r="F1469" s="66" t="n">
        <v>16</v>
      </c>
      <c r="G1469" s="66" t="n">
        <v>3</v>
      </c>
      <c r="H1469" s="66" t="n">
        <v>3</v>
      </c>
      <c r="I1469" s="66" t="n">
        <v>0</v>
      </c>
      <c r="J1469" s="66" t="n">
        <v>1</v>
      </c>
      <c r="K1469" s="66" t="n">
        <v>1</v>
      </c>
      <c r="L1469" s="66" t="n">
        <v>0</v>
      </c>
      <c r="M1469" s="66" t="n">
        <v>0</v>
      </c>
      <c r="N1469" s="66" t="n">
        <v>0</v>
      </c>
      <c r="O1469" s="66" t="n">
        <v>280.3</v>
      </c>
      <c r="P1469" s="66" t="n">
        <v>3.1</v>
      </c>
      <c r="Q1469" s="66" t="n">
        <v>13.667790745</v>
      </c>
      <c r="R1469" s="66" t="n">
        <v>51.1024697720001</v>
      </c>
      <c r="S1469" s="66">
        <f>IF(AND(E1469&gt;=2,E1469&lt;=6,OR(F1469=6,F1469=7,F1469=8),O1469&lt;=500),1,0)</f>
        <v/>
      </c>
      <c r="T1469" s="178">
        <f>IF(G1469=1,Sources!$F$24,IF(G1469=2,Sources!$F$25,IF(G1469=3,Sources!$F$26,0)))</f>
        <v/>
      </c>
      <c r="U1469" s="178">
        <f>T1469</f>
        <v/>
      </c>
      <c r="V1469" s="66" t="inlineStr">
        <is>
          <t>S01 / S04 / S05</t>
        </is>
      </c>
    </row>
    <row r="1470" ht="15" customHeight="1" s="94">
      <c r="A1470" s="66" t="inlineStr">
        <is>
          <t>U10974</t>
        </is>
      </c>
      <c r="B1470" s="66" t="inlineStr">
        <is>
          <t>O0052</t>
        </is>
      </c>
      <c r="C1470" s="66" t="n">
        <v>2022</v>
      </c>
      <c r="D1470" s="66" t="n">
        <v>10</v>
      </c>
      <c r="E1470" s="66" t="n">
        <v>1</v>
      </c>
      <c r="F1470" s="66" t="n">
        <v>14</v>
      </c>
      <c r="G1470" s="66" t="n">
        <v>3</v>
      </c>
      <c r="H1470" s="66" t="n">
        <v>6</v>
      </c>
      <c r="I1470" s="66" t="n">
        <v>0</v>
      </c>
      <c r="J1470" s="66" t="n">
        <v>1</v>
      </c>
      <c r="K1470" s="66" t="n">
        <v>0</v>
      </c>
      <c r="L1470" s="66" t="n">
        <v>0</v>
      </c>
      <c r="M1470" s="66" t="n">
        <v>0</v>
      </c>
      <c r="N1470" s="66" t="n">
        <v>0</v>
      </c>
      <c r="O1470" s="66" t="n">
        <v>464.2</v>
      </c>
      <c r="P1470" s="66" t="n">
        <v>10.7</v>
      </c>
      <c r="Q1470" s="66" t="n">
        <v>14.4424012700001</v>
      </c>
      <c r="R1470" s="66" t="n">
        <v>51.186288231</v>
      </c>
      <c r="S1470" s="66">
        <f>IF(AND(E1470&gt;=2,E1470&lt;=6,OR(F1470=6,F1470=7,F1470=8),O1470&lt;=500),1,0)</f>
        <v/>
      </c>
      <c r="T1470" s="178">
        <f>IF(G1470=1,Sources!$F$24,IF(G1470=2,Sources!$F$25,IF(G1470=3,Sources!$F$26,0)))</f>
        <v/>
      </c>
      <c r="U1470" s="178">
        <f>T1470</f>
        <v/>
      </c>
      <c r="V1470" s="66" t="inlineStr">
        <is>
          <t>S01 / S04 / S05</t>
        </is>
      </c>
    </row>
    <row r="1471" ht="15" customHeight="1" s="94">
      <c r="A1471" s="66" t="inlineStr">
        <is>
          <t>U11011</t>
        </is>
      </c>
      <c r="B1471" s="66" t="inlineStr">
        <is>
          <t>O0945</t>
        </is>
      </c>
      <c r="C1471" s="66" t="n">
        <v>2022</v>
      </c>
      <c r="D1471" s="66" t="n">
        <v>10</v>
      </c>
      <c r="E1471" s="66" t="n">
        <v>1</v>
      </c>
      <c r="F1471" s="66" t="n">
        <v>14</v>
      </c>
      <c r="G1471" s="66" t="n">
        <v>3</v>
      </c>
      <c r="H1471" s="66" t="n">
        <v>1</v>
      </c>
      <c r="I1471" s="66" t="n">
        <v>0</v>
      </c>
      <c r="J1471" s="66" t="n">
        <v>1</v>
      </c>
      <c r="K1471" s="66" t="n">
        <v>0</v>
      </c>
      <c r="L1471" s="66" t="n">
        <v>0</v>
      </c>
      <c r="M1471" s="66" t="n">
        <v>0</v>
      </c>
      <c r="N1471" s="66" t="n">
        <v>0</v>
      </c>
      <c r="O1471" s="66" t="n">
        <v>309.6</v>
      </c>
      <c r="P1471" s="66" t="n">
        <v>11.6</v>
      </c>
      <c r="Q1471" s="66" t="n">
        <v>13.750399085</v>
      </c>
      <c r="R1471" s="66" t="n">
        <v>51.0714434000001</v>
      </c>
      <c r="S1471" s="66">
        <f>IF(AND(E1471&gt;=2,E1471&lt;=6,OR(F1471=6,F1471=7,F1471=8),O1471&lt;=500),1,0)</f>
        <v/>
      </c>
      <c r="T1471" s="178">
        <f>IF(G1471=1,Sources!$F$24,IF(G1471=2,Sources!$F$25,IF(G1471=3,Sources!$F$26,0)))</f>
        <v/>
      </c>
      <c r="U1471" s="178">
        <f>T1471</f>
        <v/>
      </c>
      <c r="V1471" s="66" t="inlineStr">
        <is>
          <t>S01 / S04 / S05</t>
        </is>
      </c>
    </row>
    <row r="1472" ht="15" customHeight="1" s="94">
      <c r="A1472" s="66" t="inlineStr">
        <is>
          <t>U11012</t>
        </is>
      </c>
      <c r="B1472" s="66" t="inlineStr">
        <is>
          <t>O0212</t>
        </is>
      </c>
      <c r="C1472" s="66" t="n">
        <v>2022</v>
      </c>
      <c r="D1472" s="66" t="n">
        <v>11</v>
      </c>
      <c r="E1472" s="66" t="n">
        <v>5</v>
      </c>
      <c r="F1472" s="66" t="n">
        <v>19</v>
      </c>
      <c r="G1472" s="66" t="n">
        <v>2</v>
      </c>
      <c r="H1472" s="66" t="n">
        <v>7</v>
      </c>
      <c r="I1472" s="66" t="n">
        <v>1</v>
      </c>
      <c r="J1472" s="66" t="n">
        <v>1</v>
      </c>
      <c r="K1472" s="66" t="n">
        <v>0</v>
      </c>
      <c r="L1472" s="66" t="n">
        <v>0</v>
      </c>
      <c r="M1472" s="66" t="n">
        <v>0</v>
      </c>
      <c r="N1472" s="66" t="n">
        <v>0</v>
      </c>
      <c r="O1472" s="66" t="n">
        <v>64.59999999999999</v>
      </c>
      <c r="P1472" s="66" t="n">
        <v>11.8</v>
      </c>
      <c r="Q1472" s="66" t="n">
        <v>12.9224006480001</v>
      </c>
      <c r="R1472" s="66" t="n">
        <v>50.831661469</v>
      </c>
      <c r="S1472" s="66">
        <f>IF(AND(E1472&gt;=2,E1472&lt;=6,OR(F1472=6,F1472=7,F1472=8),O1472&lt;=500),1,0)</f>
        <v/>
      </c>
      <c r="T1472" s="178">
        <f>IF(G1472=1,Sources!$F$24,IF(G1472=2,Sources!$F$25,IF(G1472=3,Sources!$F$26,0)))</f>
        <v/>
      </c>
      <c r="U1472" s="178">
        <f>T1472</f>
        <v/>
      </c>
      <c r="V1472" s="66" t="inlineStr">
        <is>
          <t>S01 / S04 / S05</t>
        </is>
      </c>
    </row>
    <row r="1473" ht="15" customHeight="1" s="94">
      <c r="A1473" s="66" t="inlineStr">
        <is>
          <t>U11019</t>
        </is>
      </c>
      <c r="B1473" s="66" t="inlineStr">
        <is>
          <t>O0767</t>
        </is>
      </c>
      <c r="C1473" s="66" t="n">
        <v>2022</v>
      </c>
      <c r="D1473" s="66" t="n">
        <v>12</v>
      </c>
      <c r="E1473" s="66" t="n">
        <v>4</v>
      </c>
      <c r="F1473" s="66" t="n">
        <v>14</v>
      </c>
      <c r="G1473" s="66" t="n">
        <v>3</v>
      </c>
      <c r="H1473" s="66" t="n">
        <v>4</v>
      </c>
      <c r="I1473" s="66" t="n">
        <v>1</v>
      </c>
      <c r="J1473" s="66" t="n">
        <v>0</v>
      </c>
      <c r="K1473" s="66" t="n">
        <v>1</v>
      </c>
      <c r="L1473" s="66" t="n">
        <v>0</v>
      </c>
      <c r="M1473" s="66" t="n">
        <v>0</v>
      </c>
      <c r="N1473" s="66" t="n">
        <v>0</v>
      </c>
      <c r="O1473" s="66" t="n">
        <v>122.6</v>
      </c>
      <c r="P1473" s="66" t="n">
        <v>8.6</v>
      </c>
      <c r="Q1473" s="66" t="n">
        <v>13.7605543170001</v>
      </c>
      <c r="R1473" s="66" t="n">
        <v>51.049180946</v>
      </c>
      <c r="S1473" s="66">
        <f>IF(AND(E1473&gt;=2,E1473&lt;=6,OR(F1473=6,F1473=7,F1473=8),O1473&lt;=500),1,0)</f>
        <v/>
      </c>
      <c r="T1473" s="178">
        <f>IF(G1473=1,Sources!$F$24,IF(G1473=2,Sources!$F$25,IF(G1473=3,Sources!$F$26,0)))</f>
        <v/>
      </c>
      <c r="U1473" s="178">
        <f>T1473</f>
        <v/>
      </c>
      <c r="V1473" s="66" t="inlineStr">
        <is>
          <t>S01 / S04 / S05</t>
        </is>
      </c>
    </row>
    <row r="1474" ht="15" customHeight="1" s="94">
      <c r="A1474" s="66" t="inlineStr">
        <is>
          <t>U11023</t>
        </is>
      </c>
      <c r="B1474" s="66" t="inlineStr">
        <is>
          <t>O1732</t>
        </is>
      </c>
      <c r="C1474" s="66" t="n">
        <v>2022</v>
      </c>
      <c r="D1474" s="66" t="n">
        <v>12</v>
      </c>
      <c r="E1474" s="66" t="n">
        <v>4</v>
      </c>
      <c r="F1474" s="66" t="n">
        <v>20</v>
      </c>
      <c r="G1474" s="66" t="n">
        <v>2</v>
      </c>
      <c r="H1474" s="66" t="n">
        <v>3</v>
      </c>
      <c r="I1474" s="66" t="n">
        <v>0</v>
      </c>
      <c r="J1474" s="66" t="n">
        <v>1</v>
      </c>
      <c r="K1474" s="66" t="n">
        <v>1</v>
      </c>
      <c r="L1474" s="66" t="n">
        <v>0</v>
      </c>
      <c r="M1474" s="66" t="n">
        <v>0</v>
      </c>
      <c r="N1474" s="66" t="n">
        <v>0</v>
      </c>
      <c r="O1474" s="66" t="n">
        <v>208</v>
      </c>
      <c r="P1474" s="66" t="n">
        <v>0.9</v>
      </c>
      <c r="Q1474" s="66" t="n">
        <v>12.3783396150001</v>
      </c>
      <c r="R1474" s="66" t="n">
        <v>51.3322386460001</v>
      </c>
      <c r="S1474" s="66">
        <f>IF(AND(E1474&gt;=2,E1474&lt;=6,OR(F1474=6,F1474=7,F1474=8),O1474&lt;=500),1,0)</f>
        <v/>
      </c>
      <c r="T1474" s="178">
        <f>IF(G1474=1,Sources!$F$24,IF(G1474=2,Sources!$F$25,IF(G1474=3,Sources!$F$26,0)))</f>
        <v/>
      </c>
      <c r="U1474" s="178">
        <f>T1474</f>
        <v/>
      </c>
      <c r="V1474" s="66" t="inlineStr">
        <is>
          <t>S01 / S04 / S05</t>
        </is>
      </c>
    </row>
    <row r="1475" ht="15" customHeight="1" s="94">
      <c r="A1475" s="66" t="inlineStr">
        <is>
          <t>U11025</t>
        </is>
      </c>
      <c r="B1475" s="66" t="inlineStr">
        <is>
          <t>O0590</t>
        </is>
      </c>
      <c r="C1475" s="66" t="n">
        <v>2022</v>
      </c>
      <c r="D1475" s="66" t="n">
        <v>10</v>
      </c>
      <c r="E1475" s="66" t="n">
        <v>7</v>
      </c>
      <c r="F1475" s="66" t="n">
        <v>10</v>
      </c>
      <c r="G1475" s="66" t="n">
        <v>3</v>
      </c>
      <c r="H1475" s="66" t="n">
        <v>1</v>
      </c>
      <c r="I1475" s="66" t="n">
        <v>0</v>
      </c>
      <c r="J1475" s="66" t="n">
        <v>0</v>
      </c>
      <c r="K1475" s="66" t="n">
        <v>0</v>
      </c>
      <c r="L1475" s="66" t="n">
        <v>0</v>
      </c>
      <c r="M1475" s="66" t="n">
        <v>0</v>
      </c>
      <c r="N1475" s="66" t="n">
        <v>1</v>
      </c>
      <c r="O1475" s="66" t="n">
        <v>246.3</v>
      </c>
      <c r="P1475" s="66" t="n">
        <v>2</v>
      </c>
      <c r="Q1475" s="66" t="n">
        <v>13.750748582</v>
      </c>
      <c r="R1475" s="66" t="n">
        <v>51.047258362</v>
      </c>
      <c r="S1475" s="66">
        <f>IF(AND(E1475&gt;=2,E1475&lt;=6,OR(F1475=6,F1475=7,F1475=8),O1475&lt;=500),1,0)</f>
        <v/>
      </c>
      <c r="T1475" s="178">
        <f>IF(G1475=1,Sources!$F$24,IF(G1475=2,Sources!$F$25,IF(G1475=3,Sources!$F$26,0)))</f>
        <v/>
      </c>
      <c r="U1475" s="178">
        <f>T1475</f>
        <v/>
      </c>
      <c r="V1475" s="66" t="inlineStr">
        <is>
          <t>S01 / S04 / S05</t>
        </is>
      </c>
    </row>
    <row r="1476" ht="15" customHeight="1" s="94">
      <c r="A1476" s="66" t="inlineStr">
        <is>
          <t>U11028</t>
        </is>
      </c>
      <c r="B1476" s="66" t="inlineStr">
        <is>
          <t>O0262</t>
        </is>
      </c>
      <c r="C1476" s="66" t="n">
        <v>2022</v>
      </c>
      <c r="D1476" s="66" t="n">
        <v>10</v>
      </c>
      <c r="E1476" s="66" t="n">
        <v>6</v>
      </c>
      <c r="F1476" s="66" t="n">
        <v>10</v>
      </c>
      <c r="G1476" s="66" t="n">
        <v>3</v>
      </c>
      <c r="H1476" s="66" t="n">
        <v>2</v>
      </c>
      <c r="I1476" s="66" t="n">
        <v>0</v>
      </c>
      <c r="J1476" s="66" t="n">
        <v>0</v>
      </c>
      <c r="K1476" s="66" t="n">
        <v>1</v>
      </c>
      <c r="L1476" s="66" t="n">
        <v>0</v>
      </c>
      <c r="M1476" s="66" t="n">
        <v>0</v>
      </c>
      <c r="N1476" s="66" t="n">
        <v>0</v>
      </c>
      <c r="O1476" s="66" t="n">
        <v>204.2</v>
      </c>
      <c r="P1476" s="66" t="n">
        <v>1.6</v>
      </c>
      <c r="Q1476" s="66" t="n">
        <v>12.9220758970001</v>
      </c>
      <c r="R1476" s="66" t="n">
        <v>50.8412791100001</v>
      </c>
      <c r="S1476" s="66">
        <f>IF(AND(E1476&gt;=2,E1476&lt;=6,OR(F1476=6,F1476=7,F1476=8),O1476&lt;=500),1,0)</f>
        <v/>
      </c>
      <c r="T1476" s="178">
        <f>IF(G1476=1,Sources!$F$24,IF(G1476=2,Sources!$F$25,IF(G1476=3,Sources!$F$26,0)))</f>
        <v/>
      </c>
      <c r="U1476" s="178">
        <f>T1476</f>
        <v/>
      </c>
      <c r="V1476" s="66" t="inlineStr">
        <is>
          <t>S01 / S04 / S05</t>
        </is>
      </c>
    </row>
    <row r="1477" ht="15" customHeight="1" s="94">
      <c r="A1477" s="66" t="inlineStr">
        <is>
          <t>U11029</t>
        </is>
      </c>
      <c r="B1477" s="66" t="inlineStr">
        <is>
          <t>O1353</t>
        </is>
      </c>
      <c r="C1477" s="66" t="n">
        <v>2022</v>
      </c>
      <c r="D1477" s="66" t="n">
        <v>11</v>
      </c>
      <c r="E1477" s="66" t="n">
        <v>3</v>
      </c>
      <c r="F1477" s="66" t="n">
        <v>12</v>
      </c>
      <c r="G1477" s="66" t="n">
        <v>2</v>
      </c>
      <c r="H1477" s="66" t="n">
        <v>2</v>
      </c>
      <c r="I1477" s="66" t="n">
        <v>0</v>
      </c>
      <c r="J1477" s="66" t="n">
        <v>1</v>
      </c>
      <c r="K1477" s="66" t="n">
        <v>1</v>
      </c>
      <c r="L1477" s="66" t="n">
        <v>0</v>
      </c>
      <c r="M1477" s="66" t="n">
        <v>0</v>
      </c>
      <c r="N1477" s="66" t="n">
        <v>0</v>
      </c>
      <c r="O1477" s="66" t="n">
        <v>173.7</v>
      </c>
      <c r="P1477" s="66" t="n">
        <v>5.3</v>
      </c>
      <c r="Q1477" s="66" t="n">
        <v>12.3709035900001</v>
      </c>
      <c r="R1477" s="66" t="n">
        <v>51.336342948</v>
      </c>
      <c r="S1477" s="66">
        <f>IF(AND(E1477&gt;=2,E1477&lt;=6,OR(F1477=6,F1477=7,F1477=8),O1477&lt;=500),1,0)</f>
        <v/>
      </c>
      <c r="T1477" s="178">
        <f>IF(G1477=1,Sources!$F$24,IF(G1477=2,Sources!$F$25,IF(G1477=3,Sources!$F$26,0)))</f>
        <v/>
      </c>
      <c r="U1477" s="178">
        <f>T1477</f>
        <v/>
      </c>
      <c r="V1477" s="66" t="inlineStr">
        <is>
          <t>S01 / S04 / S05</t>
        </is>
      </c>
    </row>
    <row r="1478" ht="15" customHeight="1" s="94">
      <c r="A1478" s="66" t="inlineStr">
        <is>
          <t>U11035</t>
        </is>
      </c>
      <c r="B1478" s="66" t="inlineStr">
        <is>
          <t>O0432</t>
        </is>
      </c>
      <c r="C1478" s="66" t="n">
        <v>2022</v>
      </c>
      <c r="D1478" s="66" t="n">
        <v>11</v>
      </c>
      <c r="E1478" s="66" t="n">
        <v>6</v>
      </c>
      <c r="F1478" s="66" t="n">
        <v>14</v>
      </c>
      <c r="G1478" s="66" t="n">
        <v>3</v>
      </c>
      <c r="H1478" s="66" t="n">
        <v>3</v>
      </c>
      <c r="I1478" s="66" t="n">
        <v>0</v>
      </c>
      <c r="J1478" s="66" t="n">
        <v>0</v>
      </c>
      <c r="K1478" s="66" t="n">
        <v>1</v>
      </c>
      <c r="L1478" s="66" t="n">
        <v>0</v>
      </c>
      <c r="M1478" s="66" t="n">
        <v>0</v>
      </c>
      <c r="N1478" s="66" t="n">
        <v>0</v>
      </c>
      <c r="O1478" s="66" t="n">
        <v>380.9</v>
      </c>
      <c r="P1478" s="66" t="n">
        <v>1.3</v>
      </c>
      <c r="Q1478" s="66" t="n">
        <v>13.80321623</v>
      </c>
      <c r="R1478" s="66" t="n">
        <v>51.02172419</v>
      </c>
      <c r="S1478" s="66">
        <f>IF(AND(E1478&gt;=2,E1478&lt;=6,OR(F1478=6,F1478=7,F1478=8),O1478&lt;=500),1,0)</f>
        <v/>
      </c>
      <c r="T1478" s="178">
        <f>IF(G1478=1,Sources!$F$24,IF(G1478=2,Sources!$F$25,IF(G1478=3,Sources!$F$26,0)))</f>
        <v/>
      </c>
      <c r="U1478" s="178">
        <f>T1478</f>
        <v/>
      </c>
      <c r="V1478" s="66" t="inlineStr">
        <is>
          <t>S01 / S04 / S05</t>
        </is>
      </c>
    </row>
    <row r="1479" ht="15" customHeight="1" s="94">
      <c r="A1479" s="66" t="inlineStr">
        <is>
          <t>U11039</t>
        </is>
      </c>
      <c r="B1479" s="66" t="inlineStr">
        <is>
          <t>O0631</t>
        </is>
      </c>
      <c r="C1479" s="66" t="n">
        <v>2022</v>
      </c>
      <c r="D1479" s="66" t="n">
        <v>12</v>
      </c>
      <c r="E1479" s="66" t="n">
        <v>5</v>
      </c>
      <c r="F1479" s="66" t="n">
        <v>16</v>
      </c>
      <c r="G1479" s="66" t="n">
        <v>3</v>
      </c>
      <c r="H1479" s="66" t="n">
        <v>3</v>
      </c>
      <c r="I1479" s="66" t="n">
        <v>0</v>
      </c>
      <c r="J1479" s="66" t="n">
        <v>0</v>
      </c>
      <c r="K1479" s="66" t="n">
        <v>1</v>
      </c>
      <c r="L1479" s="66" t="n">
        <v>0</v>
      </c>
      <c r="M1479" s="66" t="n">
        <v>0</v>
      </c>
      <c r="N1479" s="66" t="n">
        <v>0</v>
      </c>
      <c r="O1479" s="66" t="n">
        <v>43.8</v>
      </c>
      <c r="P1479" s="66" t="n">
        <v>20.1</v>
      </c>
      <c r="Q1479" s="66" t="n">
        <v>13.74907882</v>
      </c>
      <c r="R1479" s="66" t="n">
        <v>51.033949412</v>
      </c>
      <c r="S1479" s="66">
        <f>IF(AND(E1479&gt;=2,E1479&lt;=6,OR(F1479=6,F1479=7,F1479=8),O1479&lt;=500),1,0)</f>
        <v/>
      </c>
      <c r="T1479" s="178">
        <f>IF(G1479=1,Sources!$F$24,IF(G1479=2,Sources!$F$25,IF(G1479=3,Sources!$F$26,0)))</f>
        <v/>
      </c>
      <c r="U1479" s="178">
        <f>T1479</f>
        <v/>
      </c>
      <c r="V1479" s="66" t="inlineStr">
        <is>
          <t>S01 / S04 / S05</t>
        </is>
      </c>
    </row>
    <row r="1480" ht="15" customHeight="1" s="94">
      <c r="A1480" s="66" t="inlineStr">
        <is>
          <t>U11043</t>
        </is>
      </c>
      <c r="B1480" s="66" t="inlineStr">
        <is>
          <t>O2167</t>
        </is>
      </c>
      <c r="C1480" s="66" t="n">
        <v>2022</v>
      </c>
      <c r="D1480" s="66" t="n">
        <v>10</v>
      </c>
      <c r="E1480" s="66" t="n">
        <v>1</v>
      </c>
      <c r="F1480" s="66" t="n">
        <v>14</v>
      </c>
      <c r="G1480" s="66" t="n">
        <v>2</v>
      </c>
      <c r="H1480" s="66" t="n">
        <v>3</v>
      </c>
      <c r="I1480" s="66" t="n">
        <v>0</v>
      </c>
      <c r="J1480" s="66" t="n">
        <v>1</v>
      </c>
      <c r="K1480" s="66" t="n">
        <v>1</v>
      </c>
      <c r="L1480" s="66" t="n">
        <v>0</v>
      </c>
      <c r="M1480" s="66" t="n">
        <v>0</v>
      </c>
      <c r="N1480" s="66" t="n">
        <v>0</v>
      </c>
      <c r="O1480" s="66" t="n">
        <v>350</v>
      </c>
      <c r="P1480" s="66" t="n">
        <v>4.3</v>
      </c>
      <c r="Q1480" s="66" t="n">
        <v>13.0010565210001</v>
      </c>
      <c r="R1480" s="66" t="n">
        <v>51.5612514220001</v>
      </c>
      <c r="S1480" s="66">
        <f>IF(AND(E1480&gt;=2,E1480&lt;=6,OR(F1480=6,F1480=7,F1480=8),O1480&lt;=500),1,0)</f>
        <v/>
      </c>
      <c r="T1480" s="178">
        <f>IF(G1480=1,Sources!$F$24,IF(G1480=2,Sources!$F$25,IF(G1480=3,Sources!$F$26,0)))</f>
        <v/>
      </c>
      <c r="U1480" s="178">
        <f>T1480</f>
        <v/>
      </c>
      <c r="V1480" s="66" t="inlineStr">
        <is>
          <t>S01 / S04 / S05</t>
        </is>
      </c>
    </row>
    <row r="1481" ht="15" customHeight="1" s="94">
      <c r="A1481" s="66" t="inlineStr">
        <is>
          <t>U11048</t>
        </is>
      </c>
      <c r="B1481" s="66" t="inlineStr">
        <is>
          <t>O0871</t>
        </is>
      </c>
      <c r="C1481" s="66" t="n">
        <v>2022</v>
      </c>
      <c r="D1481" s="66" t="n">
        <v>10</v>
      </c>
      <c r="E1481" s="66" t="n">
        <v>3</v>
      </c>
      <c r="F1481" s="66" t="n">
        <v>18</v>
      </c>
      <c r="G1481" s="66" t="n">
        <v>3</v>
      </c>
      <c r="H1481" s="66" t="n">
        <v>3</v>
      </c>
      <c r="I1481" s="66" t="n">
        <v>0</v>
      </c>
      <c r="J1481" s="66" t="n">
        <v>0</v>
      </c>
      <c r="K1481" s="66" t="n">
        <v>1</v>
      </c>
      <c r="L1481" s="66" t="n">
        <v>0</v>
      </c>
      <c r="M1481" s="66" t="n">
        <v>0</v>
      </c>
      <c r="N1481" s="66" t="n">
        <v>1</v>
      </c>
      <c r="O1481" s="66" t="n">
        <v>163</v>
      </c>
      <c r="P1481" s="66" t="n">
        <v>7.5</v>
      </c>
      <c r="Q1481" s="66" t="n">
        <v>13.8029674220001</v>
      </c>
      <c r="R1481" s="66" t="n">
        <v>51.0404862670001</v>
      </c>
      <c r="S1481" s="66">
        <f>IF(AND(E1481&gt;=2,E1481&lt;=6,OR(F1481=6,F1481=7,F1481=8),O1481&lt;=500),1,0)</f>
        <v/>
      </c>
      <c r="T1481" s="178">
        <f>IF(G1481=1,Sources!$F$24,IF(G1481=2,Sources!$F$25,IF(G1481=3,Sources!$F$26,0)))</f>
        <v/>
      </c>
      <c r="U1481" s="178">
        <f>T1481</f>
        <v/>
      </c>
      <c r="V1481" s="66" t="inlineStr">
        <is>
          <t>S01 / S04 / S05</t>
        </is>
      </c>
    </row>
    <row r="1482" ht="15" customHeight="1" s="94">
      <c r="A1482" s="66" t="inlineStr">
        <is>
          <t>U11049</t>
        </is>
      </c>
      <c r="B1482" s="66" t="inlineStr">
        <is>
          <t>O0580</t>
        </is>
      </c>
      <c r="C1482" s="66" t="n">
        <v>2022</v>
      </c>
      <c r="D1482" s="66" t="n">
        <v>11</v>
      </c>
      <c r="E1482" s="66" t="n">
        <v>1</v>
      </c>
      <c r="F1482" s="66" t="n">
        <v>11</v>
      </c>
      <c r="G1482" s="66" t="n">
        <v>3</v>
      </c>
      <c r="H1482" s="66" t="n">
        <v>2</v>
      </c>
      <c r="I1482" s="66" t="n">
        <v>0</v>
      </c>
      <c r="J1482" s="66" t="n">
        <v>1</v>
      </c>
      <c r="K1482" s="66" t="n">
        <v>1</v>
      </c>
      <c r="L1482" s="66" t="n">
        <v>0</v>
      </c>
      <c r="M1482" s="66" t="n">
        <v>0</v>
      </c>
      <c r="N1482" s="66" t="n">
        <v>0</v>
      </c>
      <c r="O1482" s="66" t="n">
        <v>451.7</v>
      </c>
      <c r="P1482" s="66" t="n">
        <v>20.7</v>
      </c>
      <c r="Q1482" s="66" t="n">
        <v>13.810152515</v>
      </c>
      <c r="R1482" s="66" t="n">
        <v>51.0125490200001</v>
      </c>
      <c r="S1482" s="66">
        <f>IF(AND(E1482&gt;=2,E1482&lt;=6,OR(F1482=6,F1482=7,F1482=8),O1482&lt;=500),1,0)</f>
        <v/>
      </c>
      <c r="T1482" s="178">
        <f>IF(G1482=1,Sources!$F$24,IF(G1482=2,Sources!$F$25,IF(G1482=3,Sources!$F$26,0)))</f>
        <v/>
      </c>
      <c r="U1482" s="178">
        <f>T1482</f>
        <v/>
      </c>
      <c r="V1482" s="66" t="inlineStr">
        <is>
          <t>S01 / S04 / S05</t>
        </is>
      </c>
    </row>
    <row r="1483" ht="15" customHeight="1" s="94">
      <c r="A1483" s="66" t="inlineStr">
        <is>
          <t>U11058</t>
        </is>
      </c>
      <c r="B1483" s="66" t="inlineStr">
        <is>
          <t>O1795</t>
        </is>
      </c>
      <c r="C1483" s="66" t="n">
        <v>2022</v>
      </c>
      <c r="D1483" s="66" t="n">
        <v>11</v>
      </c>
      <c r="E1483" s="66" t="n">
        <v>4</v>
      </c>
      <c r="F1483" s="66" t="n">
        <v>8</v>
      </c>
      <c r="G1483" s="66" t="n">
        <v>2</v>
      </c>
      <c r="H1483" s="66" t="n">
        <v>3</v>
      </c>
      <c r="I1483" s="66" t="n">
        <v>0</v>
      </c>
      <c r="J1483" s="66" t="n">
        <v>1</v>
      </c>
      <c r="K1483" s="66" t="n">
        <v>1</v>
      </c>
      <c r="L1483" s="66" t="n">
        <v>0</v>
      </c>
      <c r="M1483" s="66" t="n">
        <v>0</v>
      </c>
      <c r="N1483" s="66" t="n">
        <v>0</v>
      </c>
      <c r="O1483" s="66" t="n">
        <v>133.1</v>
      </c>
      <c r="P1483" s="66" t="n">
        <v>0</v>
      </c>
      <c r="Q1483" s="66" t="n">
        <v>12.3796506210001</v>
      </c>
      <c r="R1483" s="66" t="n">
        <v>51.3276356420001</v>
      </c>
      <c r="S1483" s="66">
        <f>IF(AND(E1483&gt;=2,E1483&lt;=6,OR(F1483=6,F1483=7,F1483=8),O1483&lt;=500),1,0)</f>
        <v/>
      </c>
      <c r="T1483" s="178">
        <f>IF(G1483=1,Sources!$F$24,IF(G1483=2,Sources!$F$25,IF(G1483=3,Sources!$F$26,0)))</f>
        <v/>
      </c>
      <c r="U1483" s="178">
        <f>T1483</f>
        <v/>
      </c>
      <c r="V1483" s="66" t="inlineStr">
        <is>
          <t>S01 / S04 / S05</t>
        </is>
      </c>
    </row>
    <row r="1484" ht="15" customHeight="1" s="94">
      <c r="A1484" s="66" t="inlineStr">
        <is>
          <t>U11064</t>
        </is>
      </c>
      <c r="B1484" s="66" t="inlineStr">
        <is>
          <t>O0598</t>
        </is>
      </c>
      <c r="C1484" s="66" t="n">
        <v>2022</v>
      </c>
      <c r="D1484" s="66" t="n">
        <v>12</v>
      </c>
      <c r="E1484" s="66" t="n">
        <v>6</v>
      </c>
      <c r="F1484" s="66" t="n">
        <v>5</v>
      </c>
      <c r="G1484" s="66" t="n">
        <v>3</v>
      </c>
      <c r="H1484" s="66" t="n">
        <v>3</v>
      </c>
      <c r="I1484" s="66" t="n">
        <v>0</v>
      </c>
      <c r="J1484" s="66" t="n">
        <v>1</v>
      </c>
      <c r="K1484" s="66" t="n">
        <v>1</v>
      </c>
      <c r="L1484" s="66" t="n">
        <v>0</v>
      </c>
      <c r="M1484" s="66" t="n">
        <v>0</v>
      </c>
      <c r="N1484" s="66" t="n">
        <v>0</v>
      </c>
      <c r="O1484" s="66" t="n">
        <v>436.1</v>
      </c>
      <c r="P1484" s="66" t="n">
        <v>1</v>
      </c>
      <c r="Q1484" s="66" t="n">
        <v>13.755188913</v>
      </c>
      <c r="R1484" s="66" t="n">
        <v>51.0555454340001</v>
      </c>
      <c r="S1484" s="66">
        <f>IF(AND(E1484&gt;=2,E1484&lt;=6,OR(F1484=6,F1484=7,F1484=8),O1484&lt;=500),1,0)</f>
        <v/>
      </c>
      <c r="T1484" s="178">
        <f>IF(G1484=1,Sources!$F$24,IF(G1484=2,Sources!$F$25,IF(G1484=3,Sources!$F$26,0)))</f>
        <v/>
      </c>
      <c r="U1484" s="178">
        <f>T1484</f>
        <v/>
      </c>
      <c r="V1484" s="66" t="inlineStr">
        <is>
          <t>S01 / S04 / S05</t>
        </is>
      </c>
    </row>
    <row r="1485" ht="15" customHeight="1" s="94">
      <c r="A1485" s="66" t="inlineStr">
        <is>
          <t>U11071</t>
        </is>
      </c>
      <c r="B1485" s="66" t="inlineStr">
        <is>
          <t>O0674</t>
        </is>
      </c>
      <c r="C1485" s="66" t="n">
        <v>2022</v>
      </c>
      <c r="D1485" s="66" t="n">
        <v>10</v>
      </c>
      <c r="E1485" s="66" t="n">
        <v>3</v>
      </c>
      <c r="F1485" s="66" t="n">
        <v>19</v>
      </c>
      <c r="G1485" s="66" t="n">
        <v>3</v>
      </c>
      <c r="H1485" s="66" t="n">
        <v>1</v>
      </c>
      <c r="I1485" s="66" t="n">
        <v>0</v>
      </c>
      <c r="J1485" s="66" t="n">
        <v>1</v>
      </c>
      <c r="K1485" s="66" t="n">
        <v>0</v>
      </c>
      <c r="L1485" s="66" t="n">
        <v>0</v>
      </c>
      <c r="M1485" s="66" t="n">
        <v>0</v>
      </c>
      <c r="N1485" s="66" t="n">
        <v>0</v>
      </c>
      <c r="O1485" s="66" t="n">
        <v>489.8</v>
      </c>
      <c r="P1485" s="66" t="n">
        <v>10.2</v>
      </c>
      <c r="Q1485" s="66" t="n">
        <v>13.7771952890001</v>
      </c>
      <c r="R1485" s="66" t="n">
        <v>51.0601065230001</v>
      </c>
      <c r="S1485" s="66">
        <f>IF(AND(E1485&gt;=2,E1485&lt;=6,OR(F1485=6,F1485=7,F1485=8),O1485&lt;=500),1,0)</f>
        <v/>
      </c>
      <c r="T1485" s="178">
        <f>IF(G1485=1,Sources!$F$24,IF(G1485=2,Sources!$F$25,IF(G1485=3,Sources!$F$26,0)))</f>
        <v/>
      </c>
      <c r="U1485" s="178">
        <f>T1485</f>
        <v/>
      </c>
      <c r="V1485" s="66" t="inlineStr">
        <is>
          <t>S01 / S04 / S05</t>
        </is>
      </c>
    </row>
    <row r="1486" ht="15" customHeight="1" s="94">
      <c r="A1486" s="66" t="inlineStr">
        <is>
          <t>U11079</t>
        </is>
      </c>
      <c r="B1486" s="66" t="inlineStr">
        <is>
          <t>O0403</t>
        </is>
      </c>
      <c r="C1486" s="66" t="n">
        <v>2022</v>
      </c>
      <c r="D1486" s="66" t="n">
        <v>10</v>
      </c>
      <c r="E1486" s="66" t="n">
        <v>7</v>
      </c>
      <c r="F1486" s="66" t="n">
        <v>9</v>
      </c>
      <c r="G1486" s="66" t="n">
        <v>3</v>
      </c>
      <c r="H1486" s="66" t="n">
        <v>2</v>
      </c>
      <c r="I1486" s="66" t="n">
        <v>0</v>
      </c>
      <c r="J1486" s="66" t="n">
        <v>1</v>
      </c>
      <c r="K1486" s="66" t="n">
        <v>1</v>
      </c>
      <c r="L1486" s="66" t="n">
        <v>0</v>
      </c>
      <c r="M1486" s="66" t="n">
        <v>0</v>
      </c>
      <c r="N1486" s="66" t="n">
        <v>0</v>
      </c>
      <c r="O1486" s="66" t="n">
        <v>57.8</v>
      </c>
      <c r="P1486" s="66" t="n">
        <v>8.4</v>
      </c>
      <c r="Q1486" s="66" t="n">
        <v>13.729455542</v>
      </c>
      <c r="R1486" s="66" t="n">
        <v>51.045707172</v>
      </c>
      <c r="S1486" s="66">
        <f>IF(AND(E1486&gt;=2,E1486&lt;=6,OR(F1486=6,F1486=7,F1486=8),O1486&lt;=500),1,0)</f>
        <v/>
      </c>
      <c r="T1486" s="178">
        <f>IF(G1486=1,Sources!$F$24,IF(G1486=2,Sources!$F$25,IF(G1486=3,Sources!$F$26,0)))</f>
        <v/>
      </c>
      <c r="U1486" s="178">
        <f>T1486</f>
        <v/>
      </c>
      <c r="V1486" s="66" t="inlineStr">
        <is>
          <t>S01 / S04 / S05</t>
        </is>
      </c>
    </row>
    <row r="1487" ht="15" customHeight="1" s="94">
      <c r="A1487" s="66" t="inlineStr">
        <is>
          <t>U11086</t>
        </is>
      </c>
      <c r="B1487" s="66" t="inlineStr">
        <is>
          <t>O1542</t>
        </is>
      </c>
      <c r="C1487" s="66" t="n">
        <v>2022</v>
      </c>
      <c r="D1487" s="66" t="n">
        <v>12</v>
      </c>
      <c r="E1487" s="66" t="n">
        <v>3</v>
      </c>
      <c r="F1487" s="66" t="n">
        <v>22</v>
      </c>
      <c r="G1487" s="66" t="n">
        <v>3</v>
      </c>
      <c r="H1487" s="66" t="n">
        <v>2</v>
      </c>
      <c r="I1487" s="66" t="n">
        <v>0</v>
      </c>
      <c r="J1487" s="66" t="n">
        <v>1</v>
      </c>
      <c r="K1487" s="66" t="n">
        <v>1</v>
      </c>
      <c r="L1487" s="66" t="n">
        <v>0</v>
      </c>
      <c r="M1487" s="66" t="n">
        <v>0</v>
      </c>
      <c r="N1487" s="66" t="n">
        <v>0</v>
      </c>
      <c r="O1487" s="66" t="n">
        <v>246.8</v>
      </c>
      <c r="P1487" s="66" t="n">
        <v>20.4</v>
      </c>
      <c r="Q1487" s="66" t="n">
        <v>12.3848956300001</v>
      </c>
      <c r="R1487" s="66" t="n">
        <v>51.3381153830001</v>
      </c>
      <c r="S1487" s="66">
        <f>IF(AND(E1487&gt;=2,E1487&lt;=6,OR(F1487=6,F1487=7,F1487=8),O1487&lt;=500),1,0)</f>
        <v/>
      </c>
      <c r="T1487" s="178">
        <f>IF(G1487=1,Sources!$F$24,IF(G1487=2,Sources!$F$25,IF(G1487=3,Sources!$F$26,0)))</f>
        <v/>
      </c>
      <c r="U1487" s="178">
        <f>T1487</f>
        <v/>
      </c>
      <c r="V1487" s="66" t="inlineStr">
        <is>
          <t>S01 / S04 / S05</t>
        </is>
      </c>
    </row>
    <row r="1488" ht="15" customHeight="1" s="94">
      <c r="A1488" s="66" t="inlineStr">
        <is>
          <t>U11090</t>
        </is>
      </c>
      <c r="B1488" s="66" t="inlineStr">
        <is>
          <t>O1858</t>
        </is>
      </c>
      <c r="C1488" s="66" t="n">
        <v>2022</v>
      </c>
      <c r="D1488" s="66" t="n">
        <v>10</v>
      </c>
      <c r="E1488" s="66" t="n">
        <v>5</v>
      </c>
      <c r="F1488" s="66" t="n">
        <v>11</v>
      </c>
      <c r="G1488" s="66" t="n">
        <v>3</v>
      </c>
      <c r="H1488" s="66" t="n">
        <v>3</v>
      </c>
      <c r="I1488" s="66" t="n">
        <v>1</v>
      </c>
      <c r="J1488" s="66" t="n">
        <v>0</v>
      </c>
      <c r="K1488" s="66" t="n">
        <v>1</v>
      </c>
      <c r="L1488" s="66" t="n">
        <v>0</v>
      </c>
      <c r="M1488" s="66" t="n">
        <v>0</v>
      </c>
      <c r="N1488" s="66" t="n">
        <v>0</v>
      </c>
      <c r="O1488" s="66" t="n">
        <v>398.3</v>
      </c>
      <c r="P1488" s="66" t="n">
        <v>5.6</v>
      </c>
      <c r="Q1488" s="66" t="n">
        <v>12.7462383000001</v>
      </c>
      <c r="R1488" s="66" t="n">
        <v>50.7384709790001</v>
      </c>
      <c r="S1488" s="66">
        <f>IF(AND(E1488&gt;=2,E1488&lt;=6,OR(F1488=6,F1488=7,F1488=8),O1488&lt;=500),1,0)</f>
        <v/>
      </c>
      <c r="T1488" s="178">
        <f>IF(G1488=1,Sources!$F$24,IF(G1488=2,Sources!$F$25,IF(G1488=3,Sources!$F$26,0)))</f>
        <v/>
      </c>
      <c r="U1488" s="178">
        <f>T1488</f>
        <v/>
      </c>
      <c r="V1488" s="66" t="inlineStr">
        <is>
          <t>S01 / S04 / S05</t>
        </is>
      </c>
    </row>
    <row r="1489" ht="15" customHeight="1" s="94">
      <c r="A1489" s="66" t="inlineStr">
        <is>
          <t>U11093</t>
        </is>
      </c>
      <c r="B1489" s="66" t="inlineStr">
        <is>
          <t>O0631</t>
        </is>
      </c>
      <c r="C1489" s="66" t="n">
        <v>2022</v>
      </c>
      <c r="D1489" s="66" t="n">
        <v>10</v>
      </c>
      <c r="E1489" s="66" t="n">
        <v>7</v>
      </c>
      <c r="F1489" s="66" t="n">
        <v>15</v>
      </c>
      <c r="G1489" s="66" t="n">
        <v>3</v>
      </c>
      <c r="H1489" s="66" t="n">
        <v>2</v>
      </c>
      <c r="I1489" s="66" t="n">
        <v>0</v>
      </c>
      <c r="J1489" s="66" t="n">
        <v>1</v>
      </c>
      <c r="K1489" s="66" t="n">
        <v>1</v>
      </c>
      <c r="L1489" s="66" t="n">
        <v>0</v>
      </c>
      <c r="M1489" s="66" t="n">
        <v>0</v>
      </c>
      <c r="N1489" s="66" t="n">
        <v>0</v>
      </c>
      <c r="O1489" s="66" t="n">
        <v>35.4</v>
      </c>
      <c r="P1489" s="66" t="n">
        <v>5</v>
      </c>
      <c r="Q1489" s="66" t="n">
        <v>13.7490360780001</v>
      </c>
      <c r="R1489" s="66" t="n">
        <v>51.0337490140001</v>
      </c>
      <c r="S1489" s="66">
        <f>IF(AND(E1489&gt;=2,E1489&lt;=6,OR(F1489=6,F1489=7,F1489=8),O1489&lt;=500),1,0)</f>
        <v/>
      </c>
      <c r="T1489" s="178">
        <f>IF(G1489=1,Sources!$F$24,IF(G1489=2,Sources!$F$25,IF(G1489=3,Sources!$F$26,0)))</f>
        <v/>
      </c>
      <c r="U1489" s="178">
        <f>T1489</f>
        <v/>
      </c>
      <c r="V1489" s="66" t="inlineStr">
        <is>
          <t>S01 / S04 / S05</t>
        </is>
      </c>
    </row>
    <row r="1490" ht="15" customHeight="1" s="94">
      <c r="A1490" s="66" t="inlineStr">
        <is>
          <t>U11102</t>
        </is>
      </c>
      <c r="B1490" s="66" t="inlineStr">
        <is>
          <t>O0593</t>
        </is>
      </c>
      <c r="C1490" s="66" t="n">
        <v>2022</v>
      </c>
      <c r="D1490" s="66" t="n">
        <v>11</v>
      </c>
      <c r="E1490" s="66" t="n">
        <v>3</v>
      </c>
      <c r="F1490" s="66" t="n">
        <v>17</v>
      </c>
      <c r="G1490" s="66" t="n">
        <v>2</v>
      </c>
      <c r="H1490" s="66" t="n">
        <v>3</v>
      </c>
      <c r="I1490" s="66" t="n">
        <v>0</v>
      </c>
      <c r="J1490" s="66" t="n">
        <v>0</v>
      </c>
      <c r="K1490" s="66" t="n">
        <v>1</v>
      </c>
      <c r="L1490" s="66" t="n">
        <v>1</v>
      </c>
      <c r="M1490" s="66" t="n">
        <v>0</v>
      </c>
      <c r="N1490" s="66" t="n">
        <v>0</v>
      </c>
      <c r="O1490" s="66" t="n">
        <v>470.4</v>
      </c>
      <c r="P1490" s="66" t="n">
        <v>2.4</v>
      </c>
      <c r="Q1490" s="66" t="n">
        <v>13.7579851570001</v>
      </c>
      <c r="R1490" s="66" t="n">
        <v>51.0328898550001</v>
      </c>
      <c r="S1490" s="66">
        <f>IF(AND(E1490&gt;=2,E1490&lt;=6,OR(F1490=6,F1490=7,F1490=8),O1490&lt;=500),1,0)</f>
        <v/>
      </c>
      <c r="T1490" s="178">
        <f>IF(G1490=1,Sources!$F$24,IF(G1490=2,Sources!$F$25,IF(G1490=3,Sources!$F$26,0)))</f>
        <v/>
      </c>
      <c r="U1490" s="178">
        <f>T1490</f>
        <v/>
      </c>
      <c r="V1490" s="66" t="inlineStr">
        <is>
          <t>S01 / S04 / S05</t>
        </is>
      </c>
    </row>
    <row r="1491" ht="15" customHeight="1" s="94">
      <c r="A1491" s="66" t="inlineStr">
        <is>
          <t>U11105</t>
        </is>
      </c>
      <c r="B1491" s="66" t="inlineStr">
        <is>
          <t>O0937</t>
        </is>
      </c>
      <c r="C1491" s="66" t="n">
        <v>2022</v>
      </c>
      <c r="D1491" s="66" t="n">
        <v>12</v>
      </c>
      <c r="E1491" s="66" t="n">
        <v>2</v>
      </c>
      <c r="F1491" s="66" t="n">
        <v>19</v>
      </c>
      <c r="G1491" s="66" t="n">
        <v>3</v>
      </c>
      <c r="H1491" s="66" t="n">
        <v>3</v>
      </c>
      <c r="I1491" s="66" t="n">
        <v>0</v>
      </c>
      <c r="J1491" s="66" t="n">
        <v>0</v>
      </c>
      <c r="K1491" s="66" t="n">
        <v>1</v>
      </c>
      <c r="L1491" s="66" t="n">
        <v>0</v>
      </c>
      <c r="M1491" s="66" t="n">
        <v>0</v>
      </c>
      <c r="N1491" s="66" t="n">
        <v>0</v>
      </c>
      <c r="O1491" s="66" t="n">
        <v>313.2</v>
      </c>
      <c r="P1491" s="66" t="n">
        <v>6.5</v>
      </c>
      <c r="Q1491" s="66" t="n">
        <v>13.7454947270001</v>
      </c>
      <c r="R1491" s="66" t="n">
        <v>51.0682811820001</v>
      </c>
      <c r="S1491" s="66">
        <f>IF(AND(E1491&gt;=2,E1491&lt;=6,OR(F1491=6,F1491=7,F1491=8),O1491&lt;=500),1,0)</f>
        <v/>
      </c>
      <c r="T1491" s="178">
        <f>IF(G1491=1,Sources!$F$24,IF(G1491=2,Sources!$F$25,IF(G1491=3,Sources!$F$26,0)))</f>
        <v/>
      </c>
      <c r="U1491" s="178">
        <f>T1491</f>
        <v/>
      </c>
      <c r="V1491" s="66" t="inlineStr">
        <is>
          <t>S01 / S04 / S05</t>
        </is>
      </c>
    </row>
    <row r="1492" ht="15" customHeight="1" s="94">
      <c r="A1492" s="66" t="inlineStr">
        <is>
          <t>U11108</t>
        </is>
      </c>
      <c r="B1492" s="66" t="inlineStr">
        <is>
          <t>O0039</t>
        </is>
      </c>
      <c r="C1492" s="66" t="n">
        <v>2022</v>
      </c>
      <c r="D1492" s="66" t="n">
        <v>11</v>
      </c>
      <c r="E1492" s="66" t="n">
        <v>6</v>
      </c>
      <c r="F1492" s="66" t="n">
        <v>16</v>
      </c>
      <c r="G1492" s="66" t="n">
        <v>3</v>
      </c>
      <c r="H1492" s="66" t="n">
        <v>2</v>
      </c>
      <c r="I1492" s="66" t="n">
        <v>0</v>
      </c>
      <c r="J1492" s="66" t="n">
        <v>1</v>
      </c>
      <c r="K1492" s="66" t="n">
        <v>1</v>
      </c>
      <c r="L1492" s="66" t="n">
        <v>0</v>
      </c>
      <c r="M1492" s="66" t="n">
        <v>0</v>
      </c>
      <c r="N1492" s="66" t="n">
        <v>0</v>
      </c>
      <c r="O1492" s="66" t="n">
        <v>290.8</v>
      </c>
      <c r="P1492" s="66" t="n">
        <v>17.3</v>
      </c>
      <c r="Q1492" s="66" t="n">
        <v>14.4293433930001</v>
      </c>
      <c r="R1492" s="66" t="n">
        <v>51.173632927</v>
      </c>
      <c r="S1492" s="66">
        <f>IF(AND(E1492&gt;=2,E1492&lt;=6,OR(F1492=6,F1492=7,F1492=8),O1492&lt;=500),1,0)</f>
        <v/>
      </c>
      <c r="T1492" s="178">
        <f>IF(G1492=1,Sources!$F$24,IF(G1492=2,Sources!$F$25,IF(G1492=3,Sources!$F$26,0)))</f>
        <v/>
      </c>
      <c r="U1492" s="178">
        <f>T1492</f>
        <v/>
      </c>
      <c r="V1492" s="66" t="inlineStr">
        <is>
          <t>S01 / S04 / S05</t>
        </is>
      </c>
    </row>
    <row r="1493" ht="15" customHeight="1" s="94">
      <c r="A1493" s="66" t="inlineStr">
        <is>
          <t>U11112</t>
        </is>
      </c>
      <c r="B1493" s="66" t="inlineStr">
        <is>
          <t>O1777</t>
        </is>
      </c>
      <c r="C1493" s="66" t="n">
        <v>2022</v>
      </c>
      <c r="D1493" s="66" t="n">
        <v>10</v>
      </c>
      <c r="E1493" s="66" t="n">
        <v>7</v>
      </c>
      <c r="F1493" s="66" t="n">
        <v>13</v>
      </c>
      <c r="G1493" s="66" t="n">
        <v>3</v>
      </c>
      <c r="H1493" s="66" t="n">
        <v>6</v>
      </c>
      <c r="I1493" s="66" t="n">
        <v>0</v>
      </c>
      <c r="J1493" s="66" t="n">
        <v>1</v>
      </c>
      <c r="K1493" s="66" t="n">
        <v>1</v>
      </c>
      <c r="L1493" s="66" t="n">
        <v>0</v>
      </c>
      <c r="M1493" s="66" t="n">
        <v>0</v>
      </c>
      <c r="N1493" s="66" t="n">
        <v>0</v>
      </c>
      <c r="O1493" s="66" t="n">
        <v>354.3</v>
      </c>
      <c r="P1493" s="66" t="n">
        <v>1</v>
      </c>
      <c r="Q1493" s="66" t="n">
        <v>12.4058194020001</v>
      </c>
      <c r="R1493" s="66" t="n">
        <v>51.3455357110001</v>
      </c>
      <c r="S1493" s="66">
        <f>IF(AND(E1493&gt;=2,E1493&lt;=6,OR(F1493=6,F1493=7,F1493=8),O1493&lt;=500),1,0)</f>
        <v/>
      </c>
      <c r="T1493" s="178">
        <f>IF(G1493=1,Sources!$F$24,IF(G1493=2,Sources!$F$25,IF(G1493=3,Sources!$F$26,0)))</f>
        <v/>
      </c>
      <c r="U1493" s="178">
        <f>T1493</f>
        <v/>
      </c>
      <c r="V1493" s="66" t="inlineStr">
        <is>
          <t>S01 / S04 / S05</t>
        </is>
      </c>
    </row>
    <row r="1494" ht="15" customHeight="1" s="94">
      <c r="A1494" s="66" t="inlineStr">
        <is>
          <t>U11119</t>
        </is>
      </c>
      <c r="B1494" s="66" t="inlineStr">
        <is>
          <t>O1553</t>
        </is>
      </c>
      <c r="C1494" s="66" t="n">
        <v>2022</v>
      </c>
      <c r="D1494" s="66" t="n">
        <v>10</v>
      </c>
      <c r="E1494" s="66" t="n">
        <v>3</v>
      </c>
      <c r="F1494" s="66" t="n">
        <v>19</v>
      </c>
      <c r="G1494" s="66" t="n">
        <v>2</v>
      </c>
      <c r="H1494" s="66" t="n">
        <v>3</v>
      </c>
      <c r="I1494" s="66" t="n">
        <v>1</v>
      </c>
      <c r="J1494" s="66" t="n">
        <v>0</v>
      </c>
      <c r="K1494" s="66" t="n">
        <v>1</v>
      </c>
      <c r="L1494" s="66" t="n">
        <v>0</v>
      </c>
      <c r="M1494" s="66" t="n">
        <v>0</v>
      </c>
      <c r="N1494" s="66" t="n">
        <v>0</v>
      </c>
      <c r="O1494" s="66" t="n">
        <v>229.4</v>
      </c>
      <c r="P1494" s="66" t="n">
        <v>4.4</v>
      </c>
      <c r="Q1494" s="66" t="n">
        <v>12.405878807</v>
      </c>
      <c r="R1494" s="66" t="n">
        <v>51.3317400400001</v>
      </c>
      <c r="S1494" s="66">
        <f>IF(AND(E1494&gt;=2,E1494&lt;=6,OR(F1494=6,F1494=7,F1494=8),O1494&lt;=500),1,0)</f>
        <v/>
      </c>
      <c r="T1494" s="178">
        <f>IF(G1494=1,Sources!$F$24,IF(G1494=2,Sources!$F$25,IF(G1494=3,Sources!$F$26,0)))</f>
        <v/>
      </c>
      <c r="U1494" s="178">
        <f>T1494</f>
        <v/>
      </c>
      <c r="V1494" s="66" t="inlineStr">
        <is>
          <t>S01 / S04 / S05</t>
        </is>
      </c>
    </row>
    <row r="1495" ht="15" customHeight="1" s="94">
      <c r="A1495" s="66" t="inlineStr">
        <is>
          <t>U11126</t>
        </is>
      </c>
      <c r="B1495" s="66" t="inlineStr">
        <is>
          <t>O0790</t>
        </is>
      </c>
      <c r="C1495" s="66" t="n">
        <v>2022</v>
      </c>
      <c r="D1495" s="66" t="n">
        <v>11</v>
      </c>
      <c r="E1495" s="66" t="n">
        <v>2</v>
      </c>
      <c r="F1495" s="66" t="n">
        <v>21</v>
      </c>
      <c r="G1495" s="66" t="n">
        <v>3</v>
      </c>
      <c r="H1495" s="66" t="n">
        <v>3</v>
      </c>
      <c r="I1495" s="66" t="n">
        <v>0</v>
      </c>
      <c r="J1495" s="66" t="n">
        <v>0</v>
      </c>
      <c r="K1495" s="66" t="n">
        <v>1</v>
      </c>
      <c r="L1495" s="66" t="n">
        <v>0</v>
      </c>
      <c r="M1495" s="66" t="n">
        <v>0</v>
      </c>
      <c r="N1495" s="66" t="n">
        <v>0</v>
      </c>
      <c r="O1495" s="66" t="n">
        <v>182.8</v>
      </c>
      <c r="P1495" s="66" t="n">
        <v>24.7</v>
      </c>
      <c r="Q1495" s="66" t="n">
        <v>13.7447934690001</v>
      </c>
      <c r="R1495" s="66" t="n">
        <v>51.0371682860001</v>
      </c>
      <c r="S1495" s="66">
        <f>IF(AND(E1495&gt;=2,E1495&lt;=6,OR(F1495=6,F1495=7,F1495=8),O1495&lt;=500),1,0)</f>
        <v/>
      </c>
      <c r="T1495" s="178">
        <f>IF(G1495=1,Sources!$F$24,IF(G1495=2,Sources!$F$25,IF(G1495=3,Sources!$F$26,0)))</f>
        <v/>
      </c>
      <c r="U1495" s="178">
        <f>T1495</f>
        <v/>
      </c>
      <c r="V1495" s="66" t="inlineStr">
        <is>
          <t>S01 / S04 / S05</t>
        </is>
      </c>
    </row>
    <row r="1496" ht="15" customHeight="1" s="94">
      <c r="A1496" s="66" t="inlineStr">
        <is>
          <t>U11128</t>
        </is>
      </c>
      <c r="B1496" s="66" t="inlineStr">
        <is>
          <t>O0639</t>
        </is>
      </c>
      <c r="C1496" s="66" t="n">
        <v>2022</v>
      </c>
      <c r="D1496" s="66" t="n">
        <v>12</v>
      </c>
      <c r="E1496" s="66" t="n">
        <v>6</v>
      </c>
      <c r="F1496" s="66" t="n">
        <v>13</v>
      </c>
      <c r="G1496" s="66" t="n">
        <v>3</v>
      </c>
      <c r="H1496" s="66" t="n">
        <v>1</v>
      </c>
      <c r="I1496" s="66" t="n">
        <v>0</v>
      </c>
      <c r="J1496" s="66" t="n">
        <v>1</v>
      </c>
      <c r="K1496" s="66" t="n">
        <v>0</v>
      </c>
      <c r="L1496" s="66" t="n">
        <v>0</v>
      </c>
      <c r="M1496" s="66" t="n">
        <v>0</v>
      </c>
      <c r="N1496" s="66" t="n">
        <v>0</v>
      </c>
      <c r="O1496" s="66" t="n">
        <v>187.2</v>
      </c>
      <c r="P1496" s="66" t="n">
        <v>2.4</v>
      </c>
      <c r="Q1496" s="66" t="n">
        <v>13.7150565480001</v>
      </c>
      <c r="R1496" s="66" t="n">
        <v>51.047820954</v>
      </c>
      <c r="S1496" s="66">
        <f>IF(AND(E1496&gt;=2,E1496&lt;=6,OR(F1496=6,F1496=7,F1496=8),O1496&lt;=500),1,0)</f>
        <v/>
      </c>
      <c r="T1496" s="178">
        <f>IF(G1496=1,Sources!$F$24,IF(G1496=2,Sources!$F$25,IF(G1496=3,Sources!$F$26,0)))</f>
        <v/>
      </c>
      <c r="U1496" s="178">
        <f>T1496</f>
        <v/>
      </c>
      <c r="V1496" s="66" t="inlineStr">
        <is>
          <t>S01 / S04 / S05</t>
        </is>
      </c>
    </row>
    <row r="1497" ht="15" customHeight="1" s="94">
      <c r="A1497" s="66" t="inlineStr">
        <is>
          <t>U11137</t>
        </is>
      </c>
      <c r="B1497" s="66" t="inlineStr">
        <is>
          <t>O0969</t>
        </is>
      </c>
      <c r="C1497" s="66" t="n">
        <v>2022</v>
      </c>
      <c r="D1497" s="66" t="n">
        <v>10</v>
      </c>
      <c r="E1497" s="66" t="n">
        <v>3</v>
      </c>
      <c r="F1497" s="66" t="n">
        <v>15</v>
      </c>
      <c r="G1497" s="66" t="n">
        <v>3</v>
      </c>
      <c r="H1497" s="66" t="n">
        <v>2</v>
      </c>
      <c r="I1497" s="66" t="n">
        <v>0</v>
      </c>
      <c r="J1497" s="66" t="n">
        <v>1</v>
      </c>
      <c r="K1497" s="66" t="n">
        <v>1</v>
      </c>
      <c r="L1497" s="66" t="n">
        <v>0</v>
      </c>
      <c r="M1497" s="66" t="n">
        <v>0</v>
      </c>
      <c r="N1497" s="66" t="n">
        <v>0</v>
      </c>
      <c r="O1497" s="66" t="n">
        <v>244.2</v>
      </c>
      <c r="P1497" s="66" t="n">
        <v>2.6</v>
      </c>
      <c r="Q1497" s="66" t="n">
        <v>13.7580468580001</v>
      </c>
      <c r="R1497" s="66" t="n">
        <v>51.0522760630001</v>
      </c>
      <c r="S1497" s="66">
        <f>IF(AND(E1497&gt;=2,E1497&lt;=6,OR(F1497=6,F1497=7,F1497=8),O1497&lt;=500),1,0)</f>
        <v/>
      </c>
      <c r="T1497" s="178">
        <f>IF(G1497=1,Sources!$F$24,IF(G1497=2,Sources!$F$25,IF(G1497=3,Sources!$F$26,0)))</f>
        <v/>
      </c>
      <c r="U1497" s="178">
        <f>T1497</f>
        <v/>
      </c>
      <c r="V1497" s="66" t="inlineStr">
        <is>
          <t>S01 / S04 / S05</t>
        </is>
      </c>
    </row>
    <row r="1498" ht="15" customHeight="1" s="94">
      <c r="A1498" s="66" t="inlineStr">
        <is>
          <t>U11138</t>
        </is>
      </c>
      <c r="B1498" s="66" t="inlineStr">
        <is>
          <t>O0631</t>
        </is>
      </c>
      <c r="C1498" s="66" t="n">
        <v>2022</v>
      </c>
      <c r="D1498" s="66" t="n">
        <v>11</v>
      </c>
      <c r="E1498" s="66" t="n">
        <v>2</v>
      </c>
      <c r="F1498" s="66" t="n">
        <v>17</v>
      </c>
      <c r="G1498" s="66" t="n">
        <v>3</v>
      </c>
      <c r="H1498" s="66" t="n">
        <v>2</v>
      </c>
      <c r="I1498" s="66" t="n">
        <v>0</v>
      </c>
      <c r="J1498" s="66" t="n">
        <v>1</v>
      </c>
      <c r="K1498" s="66" t="n">
        <v>1</v>
      </c>
      <c r="L1498" s="66" t="n">
        <v>0</v>
      </c>
      <c r="M1498" s="66" t="n">
        <v>0</v>
      </c>
      <c r="N1498" s="66" t="n">
        <v>0</v>
      </c>
      <c r="O1498" s="66" t="n">
        <v>35.5</v>
      </c>
      <c r="P1498" s="66" t="n">
        <v>5</v>
      </c>
      <c r="Q1498" s="66" t="n">
        <v>13.7490367340001</v>
      </c>
      <c r="R1498" s="66" t="n">
        <v>51.0337486560001</v>
      </c>
      <c r="S1498" s="66">
        <f>IF(AND(E1498&gt;=2,E1498&lt;=6,OR(F1498=6,F1498=7,F1498=8),O1498&lt;=500),1,0)</f>
        <v/>
      </c>
      <c r="T1498" s="178">
        <f>IF(G1498=1,Sources!$F$24,IF(G1498=2,Sources!$F$25,IF(G1498=3,Sources!$F$26,0)))</f>
        <v/>
      </c>
      <c r="U1498" s="178">
        <f>T1498</f>
        <v/>
      </c>
      <c r="V1498" s="66" t="inlineStr">
        <is>
          <t>S01 / S04 / S05</t>
        </is>
      </c>
    </row>
    <row r="1499" ht="15" customHeight="1" s="94">
      <c r="A1499" s="66" t="inlineStr">
        <is>
          <t>U11143</t>
        </is>
      </c>
      <c r="B1499" s="66" t="inlineStr">
        <is>
          <t>O0732</t>
        </is>
      </c>
      <c r="C1499" s="66" t="n">
        <v>2022</v>
      </c>
      <c r="D1499" s="66" t="n">
        <v>10</v>
      </c>
      <c r="E1499" s="66" t="n">
        <v>7</v>
      </c>
      <c r="F1499" s="66" t="n">
        <v>15</v>
      </c>
      <c r="G1499" s="66" t="n">
        <v>3</v>
      </c>
      <c r="H1499" s="66" t="n">
        <v>3</v>
      </c>
      <c r="I1499" s="66" t="n">
        <v>0</v>
      </c>
      <c r="J1499" s="66" t="n">
        <v>1</v>
      </c>
      <c r="K1499" s="66" t="n">
        <v>1</v>
      </c>
      <c r="L1499" s="66" t="n">
        <v>0</v>
      </c>
      <c r="M1499" s="66" t="n">
        <v>0</v>
      </c>
      <c r="N1499" s="66" t="n">
        <v>0</v>
      </c>
      <c r="O1499" s="66" t="n">
        <v>174</v>
      </c>
      <c r="P1499" s="66" t="n">
        <v>22.4</v>
      </c>
      <c r="Q1499" s="66" t="n">
        <v>13.761520714</v>
      </c>
      <c r="R1499" s="66" t="n">
        <v>51.0518016760001</v>
      </c>
      <c r="S1499" s="66">
        <f>IF(AND(E1499&gt;=2,E1499&lt;=6,OR(F1499=6,F1499=7,F1499=8),O1499&lt;=500),1,0)</f>
        <v/>
      </c>
      <c r="T1499" s="178">
        <f>IF(G1499=1,Sources!$F$24,IF(G1499=2,Sources!$F$25,IF(G1499=3,Sources!$F$26,0)))</f>
        <v/>
      </c>
      <c r="U1499" s="178">
        <f>T1499</f>
        <v/>
      </c>
      <c r="V1499" s="66" t="inlineStr">
        <is>
          <t>S01 / S04 / S05</t>
        </is>
      </c>
    </row>
    <row r="1500" ht="15" customHeight="1" s="94">
      <c r="A1500" s="66" t="inlineStr">
        <is>
          <t>U11147</t>
        </is>
      </c>
      <c r="B1500" s="66" t="inlineStr">
        <is>
          <t>O0431</t>
        </is>
      </c>
      <c r="C1500" s="66" t="n">
        <v>2022</v>
      </c>
      <c r="D1500" s="66" t="n">
        <v>12</v>
      </c>
      <c r="E1500" s="66" t="n">
        <v>7</v>
      </c>
      <c r="F1500" s="66" t="n">
        <v>20</v>
      </c>
      <c r="G1500" s="66" t="n">
        <v>3</v>
      </c>
      <c r="H1500" s="66" t="n">
        <v>1</v>
      </c>
      <c r="I1500" s="66" t="n">
        <v>0</v>
      </c>
      <c r="J1500" s="66" t="n">
        <v>1</v>
      </c>
      <c r="K1500" s="66" t="n">
        <v>0</v>
      </c>
      <c r="L1500" s="66" t="n">
        <v>0</v>
      </c>
      <c r="M1500" s="66" t="n">
        <v>0</v>
      </c>
      <c r="N1500" s="66" t="n">
        <v>0</v>
      </c>
      <c r="O1500" s="66" t="n">
        <v>307.1</v>
      </c>
      <c r="P1500" s="66" t="n">
        <v>15.5</v>
      </c>
      <c r="Q1500" s="66" t="n">
        <v>13.800514016</v>
      </c>
      <c r="R1500" s="66" t="n">
        <v>51.027415424</v>
      </c>
      <c r="S1500" s="66">
        <f>IF(AND(E1500&gt;=2,E1500&lt;=6,OR(F1500=6,F1500=7,F1500=8),O1500&lt;=500),1,0)</f>
        <v/>
      </c>
      <c r="T1500" s="178">
        <f>IF(G1500=1,Sources!$F$24,IF(G1500=2,Sources!$F$25,IF(G1500=3,Sources!$F$26,0)))</f>
        <v/>
      </c>
      <c r="U1500" s="178">
        <f>T1500</f>
        <v/>
      </c>
      <c r="V1500" s="66" t="inlineStr">
        <is>
          <t>S01 / S04 / S05</t>
        </is>
      </c>
    </row>
    <row r="1501" ht="15" customHeight="1" s="94">
      <c r="A1501" s="66" t="inlineStr">
        <is>
          <t>U11148</t>
        </is>
      </c>
      <c r="B1501" s="66" t="inlineStr">
        <is>
          <t>O0643</t>
        </is>
      </c>
      <c r="C1501" s="66" t="n">
        <v>2022</v>
      </c>
      <c r="D1501" s="66" t="n">
        <v>11</v>
      </c>
      <c r="E1501" s="66" t="n">
        <v>4</v>
      </c>
      <c r="F1501" s="66" t="n">
        <v>17</v>
      </c>
      <c r="G1501" s="66" t="n">
        <v>3</v>
      </c>
      <c r="H1501" s="66" t="n">
        <v>1</v>
      </c>
      <c r="I1501" s="66" t="n">
        <v>0</v>
      </c>
      <c r="J1501" s="66" t="n">
        <v>1</v>
      </c>
      <c r="K1501" s="66" t="n">
        <v>0</v>
      </c>
      <c r="L1501" s="66" t="n">
        <v>0</v>
      </c>
      <c r="M1501" s="66" t="n">
        <v>0</v>
      </c>
      <c r="N1501" s="66" t="n">
        <v>0</v>
      </c>
      <c r="O1501" s="66" t="n">
        <v>84.59999999999999</v>
      </c>
      <c r="P1501" s="66" t="n">
        <v>16.9</v>
      </c>
      <c r="Q1501" s="66" t="n">
        <v>13.7520916290001</v>
      </c>
      <c r="R1501" s="66" t="n">
        <v>51.0619697270001</v>
      </c>
      <c r="S1501" s="66">
        <f>IF(AND(E1501&gt;=2,E1501&lt;=6,OR(F1501=6,F1501=7,F1501=8),O1501&lt;=500),1,0)</f>
        <v/>
      </c>
      <c r="T1501" s="178">
        <f>IF(G1501=1,Sources!$F$24,IF(G1501=2,Sources!$F$25,IF(G1501=3,Sources!$F$26,0)))</f>
        <v/>
      </c>
      <c r="U1501" s="178">
        <f>T1501</f>
        <v/>
      </c>
      <c r="V1501" s="66" t="inlineStr">
        <is>
          <t>S01 / S04 / S05</t>
        </is>
      </c>
    </row>
    <row r="1502" ht="15" customHeight="1" s="94">
      <c r="A1502" s="66" t="inlineStr">
        <is>
          <t>U11157</t>
        </is>
      </c>
      <c r="B1502" s="66" t="inlineStr">
        <is>
          <t>O0593</t>
        </is>
      </c>
      <c r="C1502" s="66" t="n">
        <v>2022</v>
      </c>
      <c r="D1502" s="66" t="n">
        <v>10</v>
      </c>
      <c r="E1502" s="66" t="n">
        <v>4</v>
      </c>
      <c r="F1502" s="66" t="n">
        <v>6</v>
      </c>
      <c r="G1502" s="66" t="n">
        <v>3</v>
      </c>
      <c r="H1502" s="66" t="n">
        <v>3</v>
      </c>
      <c r="I1502" s="66" t="n">
        <v>0</v>
      </c>
      <c r="J1502" s="66" t="n">
        <v>1</v>
      </c>
      <c r="K1502" s="66" t="n">
        <v>1</v>
      </c>
      <c r="L1502" s="66" t="n">
        <v>0</v>
      </c>
      <c r="M1502" s="66" t="n">
        <v>0</v>
      </c>
      <c r="N1502" s="66" t="n">
        <v>0</v>
      </c>
      <c r="O1502" s="66" t="n">
        <v>470</v>
      </c>
      <c r="P1502" s="66" t="n">
        <v>2.2</v>
      </c>
      <c r="Q1502" s="66" t="n">
        <v>13.7579326420001</v>
      </c>
      <c r="R1502" s="66" t="n">
        <v>51.03286509</v>
      </c>
      <c r="S1502" s="66">
        <f>IF(AND(E1502&gt;=2,E1502&lt;=6,OR(F1502=6,F1502=7,F1502=8),O1502&lt;=500),1,0)</f>
        <v/>
      </c>
      <c r="T1502" s="178">
        <f>IF(G1502=1,Sources!$F$24,IF(G1502=2,Sources!$F$25,IF(G1502=3,Sources!$F$26,0)))</f>
        <v/>
      </c>
      <c r="U1502" s="178">
        <f>T1502</f>
        <v/>
      </c>
      <c r="V1502" s="66" t="inlineStr">
        <is>
          <t>S01 / S04 / S05</t>
        </is>
      </c>
    </row>
    <row r="1503" ht="15" customHeight="1" s="94">
      <c r="A1503" s="66" t="inlineStr">
        <is>
          <t>U11161</t>
        </is>
      </c>
      <c r="B1503" s="66" t="inlineStr">
        <is>
          <t>O0570</t>
        </is>
      </c>
      <c r="C1503" s="66" t="n">
        <v>2022</v>
      </c>
      <c r="D1503" s="66" t="n">
        <v>11</v>
      </c>
      <c r="E1503" s="66" t="n">
        <v>2</v>
      </c>
      <c r="F1503" s="66" t="n">
        <v>15</v>
      </c>
      <c r="G1503" s="66" t="n">
        <v>3</v>
      </c>
      <c r="H1503" s="66" t="n">
        <v>3</v>
      </c>
      <c r="I1503" s="66" t="n">
        <v>0</v>
      </c>
      <c r="J1503" s="66" t="n">
        <v>1</v>
      </c>
      <c r="K1503" s="66" t="n">
        <v>1</v>
      </c>
      <c r="L1503" s="66" t="n">
        <v>0</v>
      </c>
      <c r="M1503" s="66" t="n">
        <v>0</v>
      </c>
      <c r="N1503" s="66" t="n">
        <v>0</v>
      </c>
      <c r="O1503" s="66" t="n">
        <v>258.2</v>
      </c>
      <c r="P1503" s="66" t="n">
        <v>10.3</v>
      </c>
      <c r="Q1503" s="66" t="n">
        <v>13.8222759560001</v>
      </c>
      <c r="R1503" s="66" t="n">
        <v>50.9977876180001</v>
      </c>
      <c r="S1503" s="66">
        <f>IF(AND(E1503&gt;=2,E1503&lt;=6,OR(F1503=6,F1503=7,F1503=8),O1503&lt;=500),1,0)</f>
        <v/>
      </c>
      <c r="T1503" s="178">
        <f>IF(G1503=1,Sources!$F$24,IF(G1503=2,Sources!$F$25,IF(G1503=3,Sources!$F$26,0)))</f>
        <v/>
      </c>
      <c r="U1503" s="178">
        <f>T1503</f>
        <v/>
      </c>
      <c r="V1503" s="66" t="inlineStr">
        <is>
          <t>S01 / S04 / S05</t>
        </is>
      </c>
    </row>
    <row r="1504" ht="15" customHeight="1" s="94">
      <c r="A1504" s="66" t="inlineStr">
        <is>
          <t>U11164</t>
        </is>
      </c>
      <c r="B1504" s="66" t="inlineStr">
        <is>
          <t>O1664</t>
        </is>
      </c>
      <c r="C1504" s="66" t="n">
        <v>2022</v>
      </c>
      <c r="D1504" s="66" t="n">
        <v>12</v>
      </c>
      <c r="E1504" s="66" t="n">
        <v>3</v>
      </c>
      <c r="F1504" s="66" t="n">
        <v>16</v>
      </c>
      <c r="G1504" s="66" t="n">
        <v>3</v>
      </c>
      <c r="H1504" s="66" t="n">
        <v>2</v>
      </c>
      <c r="I1504" s="66" t="n">
        <v>0</v>
      </c>
      <c r="J1504" s="66" t="n">
        <v>0</v>
      </c>
      <c r="K1504" s="66" t="n">
        <v>1</v>
      </c>
      <c r="L1504" s="66" t="n">
        <v>0</v>
      </c>
      <c r="M1504" s="66" t="n">
        <v>0</v>
      </c>
      <c r="N1504" s="66" t="n">
        <v>0</v>
      </c>
      <c r="O1504" s="66" t="n">
        <v>59.1</v>
      </c>
      <c r="P1504" s="66" t="n">
        <v>0.9</v>
      </c>
      <c r="Q1504" s="66" t="n">
        <v>12.313324058</v>
      </c>
      <c r="R1504" s="66" t="n">
        <v>51.3478938160001</v>
      </c>
      <c r="S1504" s="66">
        <f>IF(AND(E1504&gt;=2,E1504&lt;=6,OR(F1504=6,F1504=7,F1504=8),O1504&lt;=500),1,0)</f>
        <v/>
      </c>
      <c r="T1504" s="178">
        <f>IF(G1504=1,Sources!$F$24,IF(G1504=2,Sources!$F$25,IF(G1504=3,Sources!$F$26,0)))</f>
        <v/>
      </c>
      <c r="U1504" s="178">
        <f>T1504</f>
        <v/>
      </c>
      <c r="V1504" s="66" t="inlineStr">
        <is>
          <t>S01 / S04 / S05</t>
        </is>
      </c>
    </row>
    <row r="1505" ht="15" customHeight="1" s="94">
      <c r="A1505" s="66" t="inlineStr">
        <is>
          <t>U11175</t>
        </is>
      </c>
      <c r="B1505" s="66" t="inlineStr">
        <is>
          <t>O0514</t>
        </is>
      </c>
      <c r="C1505" s="66" t="n">
        <v>2022</v>
      </c>
      <c r="D1505" s="66" t="n">
        <v>11</v>
      </c>
      <c r="E1505" s="66" t="n">
        <v>6</v>
      </c>
      <c r="F1505" s="66" t="n">
        <v>22</v>
      </c>
      <c r="G1505" s="66" t="n">
        <v>3</v>
      </c>
      <c r="H1505" s="66" t="n">
        <v>3</v>
      </c>
      <c r="I1505" s="66" t="n">
        <v>0</v>
      </c>
      <c r="J1505" s="66" t="n">
        <v>0</v>
      </c>
      <c r="K1505" s="66" t="n">
        <v>1</v>
      </c>
      <c r="L1505" s="66" t="n">
        <v>0</v>
      </c>
      <c r="M1505" s="66" t="n">
        <v>0</v>
      </c>
      <c r="N1505" s="66" t="n">
        <v>0</v>
      </c>
      <c r="O1505" s="66" t="n">
        <v>362.3</v>
      </c>
      <c r="P1505" s="66" t="n">
        <v>21.4</v>
      </c>
      <c r="Q1505" s="66" t="n">
        <v>13.7710266130001</v>
      </c>
      <c r="R1505" s="66" t="n">
        <v>51.0400535370001</v>
      </c>
      <c r="S1505" s="66">
        <f>IF(AND(E1505&gt;=2,E1505&lt;=6,OR(F1505=6,F1505=7,F1505=8),O1505&lt;=500),1,0)</f>
        <v/>
      </c>
      <c r="T1505" s="178">
        <f>IF(G1505=1,Sources!$F$24,IF(G1505=2,Sources!$F$25,IF(G1505=3,Sources!$F$26,0)))</f>
        <v/>
      </c>
      <c r="U1505" s="178">
        <f>T1505</f>
        <v/>
      </c>
      <c r="V1505" s="66" t="inlineStr">
        <is>
          <t>S01 / S04 / S05</t>
        </is>
      </c>
    </row>
    <row r="1506" ht="15" customHeight="1" s="94">
      <c r="A1506" s="66" t="inlineStr">
        <is>
          <t>U11211</t>
        </is>
      </c>
      <c r="B1506" s="66" t="inlineStr">
        <is>
          <t>O0575</t>
        </is>
      </c>
      <c r="C1506" s="66" t="n">
        <v>2022</v>
      </c>
      <c r="D1506" s="66" t="n">
        <v>10</v>
      </c>
      <c r="E1506" s="66" t="n">
        <v>4</v>
      </c>
      <c r="F1506" s="66" t="n">
        <v>6</v>
      </c>
      <c r="G1506" s="66" t="n">
        <v>3</v>
      </c>
      <c r="H1506" s="66" t="n">
        <v>2</v>
      </c>
      <c r="I1506" s="66" t="n">
        <v>0</v>
      </c>
      <c r="J1506" s="66" t="n">
        <v>1</v>
      </c>
      <c r="K1506" s="66" t="n">
        <v>1</v>
      </c>
      <c r="L1506" s="66" t="n">
        <v>0</v>
      </c>
      <c r="M1506" s="66" t="n">
        <v>0</v>
      </c>
      <c r="N1506" s="66" t="n">
        <v>0</v>
      </c>
      <c r="O1506" s="66" t="n">
        <v>138</v>
      </c>
      <c r="P1506" s="66" t="n">
        <v>7.1</v>
      </c>
      <c r="Q1506" s="66" t="n">
        <v>13.696737537</v>
      </c>
      <c r="R1506" s="66" t="n">
        <v>51.082004845</v>
      </c>
      <c r="S1506" s="66">
        <f>IF(AND(E1506&gt;=2,E1506&lt;=6,OR(F1506=6,F1506=7,F1506=8),O1506&lt;=500),1,0)</f>
        <v/>
      </c>
      <c r="T1506" s="178">
        <f>IF(G1506=1,Sources!$F$24,IF(G1506=2,Sources!$F$25,IF(G1506=3,Sources!$F$26,0)))</f>
        <v/>
      </c>
      <c r="U1506" s="178">
        <f>T1506</f>
        <v/>
      </c>
      <c r="V1506" s="66" t="inlineStr">
        <is>
          <t>S01 / S04 / S05</t>
        </is>
      </c>
    </row>
    <row r="1507" ht="15" customHeight="1" s="94">
      <c r="A1507" s="66" t="inlineStr">
        <is>
          <t>U11213</t>
        </is>
      </c>
      <c r="B1507" s="66" t="inlineStr">
        <is>
          <t>O1439</t>
        </is>
      </c>
      <c r="C1507" s="66" t="n">
        <v>2022</v>
      </c>
      <c r="D1507" s="66" t="n">
        <v>12</v>
      </c>
      <c r="E1507" s="66" t="n">
        <v>7</v>
      </c>
      <c r="F1507" s="66" t="n">
        <v>13</v>
      </c>
      <c r="G1507" s="66" t="n">
        <v>3</v>
      </c>
      <c r="H1507" s="66" t="n">
        <v>3</v>
      </c>
      <c r="I1507" s="66" t="n">
        <v>0</v>
      </c>
      <c r="J1507" s="66" t="n">
        <v>1</v>
      </c>
      <c r="K1507" s="66" t="n">
        <v>1</v>
      </c>
      <c r="L1507" s="66" t="n">
        <v>0</v>
      </c>
      <c r="M1507" s="66" t="n">
        <v>0</v>
      </c>
      <c r="N1507" s="66" t="n">
        <v>0</v>
      </c>
      <c r="O1507" s="66" t="n">
        <v>189.9</v>
      </c>
      <c r="P1507" s="66" t="n">
        <v>2</v>
      </c>
      <c r="Q1507" s="66" t="n">
        <v>12.3713329460001</v>
      </c>
      <c r="R1507" s="66" t="n">
        <v>51.3462869250001</v>
      </c>
      <c r="S1507" s="66">
        <f>IF(AND(E1507&gt;=2,E1507&lt;=6,OR(F1507=6,F1507=7,F1507=8),O1507&lt;=500),1,0)</f>
        <v/>
      </c>
      <c r="T1507" s="178">
        <f>IF(G1507=1,Sources!$F$24,IF(G1507=2,Sources!$F$25,IF(G1507=3,Sources!$F$26,0)))</f>
        <v/>
      </c>
      <c r="U1507" s="178">
        <f>T1507</f>
        <v/>
      </c>
      <c r="V1507" s="66" t="inlineStr">
        <is>
          <t>S01 / S04 / S05</t>
        </is>
      </c>
    </row>
    <row r="1508" ht="15" customHeight="1" s="94">
      <c r="A1508" s="66" t="inlineStr">
        <is>
          <t>U11214</t>
        </is>
      </c>
      <c r="B1508" s="66" t="inlineStr">
        <is>
          <t>O0650</t>
        </is>
      </c>
      <c r="C1508" s="66" t="n">
        <v>2022</v>
      </c>
      <c r="D1508" s="66" t="n">
        <v>11</v>
      </c>
      <c r="E1508" s="66" t="n">
        <v>6</v>
      </c>
      <c r="F1508" s="66" t="n">
        <v>19</v>
      </c>
      <c r="G1508" s="66" t="n">
        <v>3</v>
      </c>
      <c r="H1508" s="66" t="n">
        <v>2</v>
      </c>
      <c r="I1508" s="66" t="n">
        <v>1</v>
      </c>
      <c r="J1508" s="66" t="n">
        <v>0</v>
      </c>
      <c r="K1508" s="66" t="n">
        <v>0</v>
      </c>
      <c r="L1508" s="66" t="n">
        <v>0</v>
      </c>
      <c r="M1508" s="66" t="n">
        <v>0</v>
      </c>
      <c r="N1508" s="66" t="n">
        <v>1</v>
      </c>
      <c r="O1508" s="66" t="n">
        <v>150.9</v>
      </c>
      <c r="P1508" s="66" t="n">
        <v>7.9</v>
      </c>
      <c r="Q1508" s="66" t="n">
        <v>13.786480096</v>
      </c>
      <c r="R1508" s="66" t="n">
        <v>51.0284798810001</v>
      </c>
      <c r="S1508" s="66">
        <f>IF(AND(E1508&gt;=2,E1508&lt;=6,OR(F1508=6,F1508=7,F1508=8),O1508&lt;=500),1,0)</f>
        <v/>
      </c>
      <c r="T1508" s="178">
        <f>IF(G1508=1,Sources!$F$24,IF(G1508=2,Sources!$F$25,IF(G1508=3,Sources!$F$26,0)))</f>
        <v/>
      </c>
      <c r="U1508" s="178">
        <f>T1508</f>
        <v/>
      </c>
      <c r="V1508" s="66" t="inlineStr">
        <is>
          <t>S01 / S04 / S05</t>
        </is>
      </c>
    </row>
    <row r="1509" ht="15" customHeight="1" s="94">
      <c r="A1509" s="66" t="inlineStr">
        <is>
          <t>U11219</t>
        </is>
      </c>
      <c r="B1509" s="66" t="inlineStr">
        <is>
          <t>O0510</t>
        </is>
      </c>
      <c r="C1509" s="66" t="n">
        <v>2022</v>
      </c>
      <c r="D1509" s="66" t="n">
        <v>11</v>
      </c>
      <c r="E1509" s="66" t="n">
        <v>3</v>
      </c>
      <c r="F1509" s="66" t="n">
        <v>10</v>
      </c>
      <c r="G1509" s="66" t="n">
        <v>3</v>
      </c>
      <c r="H1509" s="66" t="n">
        <v>3</v>
      </c>
      <c r="I1509" s="66" t="n">
        <v>0</v>
      </c>
      <c r="J1509" s="66" t="n">
        <v>0</v>
      </c>
      <c r="K1509" s="66" t="n">
        <v>1</v>
      </c>
      <c r="L1509" s="66" t="n">
        <v>0</v>
      </c>
      <c r="M1509" s="66" t="n">
        <v>0</v>
      </c>
      <c r="N1509" s="66" t="n">
        <v>0</v>
      </c>
      <c r="O1509" s="66" t="n">
        <v>57.3</v>
      </c>
      <c r="P1509" s="66" t="n">
        <v>8.4</v>
      </c>
      <c r="Q1509" s="66" t="n">
        <v>13.767559969</v>
      </c>
      <c r="R1509" s="66" t="n">
        <v>51.042546875</v>
      </c>
      <c r="S1509" s="66">
        <f>IF(AND(E1509&gt;=2,E1509&lt;=6,OR(F1509=6,F1509=7,F1509=8),O1509&lt;=500),1,0)</f>
        <v/>
      </c>
      <c r="T1509" s="178">
        <f>IF(G1509=1,Sources!$F$24,IF(G1509=2,Sources!$F$25,IF(G1509=3,Sources!$F$26,0)))</f>
        <v/>
      </c>
      <c r="U1509" s="178">
        <f>T1509</f>
        <v/>
      </c>
      <c r="V1509" s="66" t="inlineStr">
        <is>
          <t>S01 / S04 / S05</t>
        </is>
      </c>
    </row>
    <row r="1510" ht="15" customHeight="1" s="94">
      <c r="A1510" s="66" t="inlineStr">
        <is>
          <t>U11225</t>
        </is>
      </c>
      <c r="B1510" s="66" t="inlineStr">
        <is>
          <t>O1353</t>
        </is>
      </c>
      <c r="C1510" s="66" t="n">
        <v>2022</v>
      </c>
      <c r="D1510" s="66" t="n">
        <v>11</v>
      </c>
      <c r="E1510" s="66" t="n">
        <v>3</v>
      </c>
      <c r="F1510" s="66" t="n">
        <v>19</v>
      </c>
      <c r="G1510" s="66" t="n">
        <v>3</v>
      </c>
      <c r="H1510" s="66" t="n">
        <v>6</v>
      </c>
      <c r="I1510" s="66" t="n">
        <v>0</v>
      </c>
      <c r="J1510" s="66" t="n">
        <v>0</v>
      </c>
      <c r="K1510" s="66" t="n">
        <v>1</v>
      </c>
      <c r="L1510" s="66" t="n">
        <v>0</v>
      </c>
      <c r="M1510" s="66" t="n">
        <v>0</v>
      </c>
      <c r="N1510" s="66" t="n">
        <v>0</v>
      </c>
      <c r="O1510" s="66" t="n">
        <v>174.4</v>
      </c>
      <c r="P1510" s="66" t="n">
        <v>6.4</v>
      </c>
      <c r="Q1510" s="66" t="n">
        <v>12.370915387</v>
      </c>
      <c r="R1510" s="66" t="n">
        <v>51.3364265170001</v>
      </c>
      <c r="S1510" s="66">
        <f>IF(AND(E1510&gt;=2,E1510&lt;=6,OR(F1510=6,F1510=7,F1510=8),O1510&lt;=500),1,0)</f>
        <v/>
      </c>
      <c r="T1510" s="178">
        <f>IF(G1510=1,Sources!$F$24,IF(G1510=2,Sources!$F$25,IF(G1510=3,Sources!$F$26,0)))</f>
        <v/>
      </c>
      <c r="U1510" s="178">
        <f>T1510</f>
        <v/>
      </c>
      <c r="V1510" s="66" t="inlineStr">
        <is>
          <t>S01 / S04 / S05</t>
        </is>
      </c>
    </row>
    <row r="1511" ht="15" customHeight="1" s="94">
      <c r="A1511" s="66" t="inlineStr">
        <is>
          <t>U11226</t>
        </is>
      </c>
      <c r="B1511" s="66" t="inlineStr">
        <is>
          <t>O1498</t>
        </is>
      </c>
      <c r="C1511" s="66" t="n">
        <v>2022</v>
      </c>
      <c r="D1511" s="66" t="n">
        <v>11</v>
      </c>
      <c r="E1511" s="66" t="n">
        <v>2</v>
      </c>
      <c r="F1511" s="66" t="n">
        <v>4</v>
      </c>
      <c r="G1511" s="66" t="n">
        <v>3</v>
      </c>
      <c r="H1511" s="66" t="n">
        <v>3</v>
      </c>
      <c r="I1511" s="66" t="n">
        <v>0</v>
      </c>
      <c r="J1511" s="66" t="n">
        <v>0</v>
      </c>
      <c r="K1511" s="66" t="n">
        <v>1</v>
      </c>
      <c r="L1511" s="66" t="n">
        <v>0</v>
      </c>
      <c r="M1511" s="66" t="n">
        <v>0</v>
      </c>
      <c r="N1511" s="66" t="n">
        <v>0</v>
      </c>
      <c r="O1511" s="66" t="n">
        <v>262.9</v>
      </c>
      <c r="P1511" s="66" t="n">
        <v>9.1</v>
      </c>
      <c r="Q1511" s="66" t="n">
        <v>12.412754697</v>
      </c>
      <c r="R1511" s="66" t="n">
        <v>51.3751423690001</v>
      </c>
      <c r="S1511" s="66">
        <f>IF(AND(E1511&gt;=2,E1511&lt;=6,OR(F1511=6,F1511=7,F1511=8),O1511&lt;=500),1,0)</f>
        <v/>
      </c>
      <c r="T1511" s="178">
        <f>IF(G1511=1,Sources!$F$24,IF(G1511=2,Sources!$F$25,IF(G1511=3,Sources!$F$26,0)))</f>
        <v/>
      </c>
      <c r="U1511" s="178">
        <f>T1511</f>
        <v/>
      </c>
      <c r="V1511" s="66" t="inlineStr">
        <is>
          <t>S01 / S04 / S05</t>
        </is>
      </c>
    </row>
    <row r="1512" ht="15" customHeight="1" s="94">
      <c r="A1512" s="66" t="inlineStr">
        <is>
          <t>U11235</t>
        </is>
      </c>
      <c r="B1512" s="66" t="inlineStr">
        <is>
          <t>O1540</t>
        </is>
      </c>
      <c r="C1512" s="66" t="n">
        <v>2022</v>
      </c>
      <c r="D1512" s="66" t="n">
        <v>10</v>
      </c>
      <c r="E1512" s="66" t="n">
        <v>5</v>
      </c>
      <c r="F1512" s="66" t="n">
        <v>12</v>
      </c>
      <c r="G1512" s="66" t="n">
        <v>3</v>
      </c>
      <c r="H1512" s="66" t="n">
        <v>3</v>
      </c>
      <c r="I1512" s="66" t="n">
        <v>0</v>
      </c>
      <c r="J1512" s="66" t="n">
        <v>1</v>
      </c>
      <c r="K1512" s="66" t="n">
        <v>1</v>
      </c>
      <c r="L1512" s="66" t="n">
        <v>0</v>
      </c>
      <c r="M1512" s="66" t="n">
        <v>0</v>
      </c>
      <c r="N1512" s="66" t="n">
        <v>0</v>
      </c>
      <c r="O1512" s="66" t="n">
        <v>267.3</v>
      </c>
      <c r="P1512" s="66" t="n">
        <v>2.8</v>
      </c>
      <c r="Q1512" s="66" t="n">
        <v>12.381520516</v>
      </c>
      <c r="R1512" s="66" t="n">
        <v>51.336680749</v>
      </c>
      <c r="S1512" s="66">
        <f>IF(AND(E1512&gt;=2,E1512&lt;=6,OR(F1512=6,F1512=7,F1512=8),O1512&lt;=500),1,0)</f>
        <v/>
      </c>
      <c r="T1512" s="178">
        <f>IF(G1512=1,Sources!$F$24,IF(G1512=2,Sources!$F$25,IF(G1512=3,Sources!$F$26,0)))</f>
        <v/>
      </c>
      <c r="U1512" s="178">
        <f>T1512</f>
        <v/>
      </c>
      <c r="V1512" s="66" t="inlineStr">
        <is>
          <t>S01 / S04 / S05</t>
        </is>
      </c>
    </row>
    <row r="1513" ht="15" customHeight="1" s="94">
      <c r="A1513" s="66" t="inlineStr">
        <is>
          <t>U11247</t>
        </is>
      </c>
      <c r="B1513" s="66" t="inlineStr">
        <is>
          <t>O1734</t>
        </is>
      </c>
      <c r="C1513" s="66" t="n">
        <v>2022</v>
      </c>
      <c r="D1513" s="66" t="n">
        <v>12</v>
      </c>
      <c r="E1513" s="66" t="n">
        <v>5</v>
      </c>
      <c r="F1513" s="66" t="n">
        <v>15</v>
      </c>
      <c r="G1513" s="66" t="n">
        <v>2</v>
      </c>
      <c r="H1513" s="66" t="n">
        <v>6</v>
      </c>
      <c r="I1513" s="66" t="n">
        <v>0</v>
      </c>
      <c r="J1513" s="66" t="n">
        <v>1</v>
      </c>
      <c r="K1513" s="66" t="n">
        <v>0</v>
      </c>
      <c r="L1513" s="66" t="n">
        <v>0</v>
      </c>
      <c r="M1513" s="66" t="n">
        <v>0</v>
      </c>
      <c r="N1513" s="66" t="n">
        <v>0</v>
      </c>
      <c r="O1513" s="66" t="n">
        <v>244.2</v>
      </c>
      <c r="P1513" s="66" t="n">
        <v>13.5</v>
      </c>
      <c r="Q1513" s="66" t="n">
        <v>12.3816053410001</v>
      </c>
      <c r="R1513" s="66" t="n">
        <v>51.331759149</v>
      </c>
      <c r="S1513" s="66">
        <f>IF(AND(E1513&gt;=2,E1513&lt;=6,OR(F1513=6,F1513=7,F1513=8),O1513&lt;=500),1,0)</f>
        <v/>
      </c>
      <c r="T1513" s="178">
        <f>IF(G1513=1,Sources!$F$24,IF(G1513=2,Sources!$F$25,IF(G1513=3,Sources!$F$26,0)))</f>
        <v/>
      </c>
      <c r="U1513" s="178">
        <f>T1513</f>
        <v/>
      </c>
      <c r="V1513" s="66" t="inlineStr">
        <is>
          <t>S01 / S04 / S05</t>
        </is>
      </c>
    </row>
    <row r="1514" ht="15" customHeight="1" s="94">
      <c r="A1514" s="66" t="inlineStr">
        <is>
          <t>U11257</t>
        </is>
      </c>
      <c r="B1514" s="66" t="inlineStr">
        <is>
          <t>O0974</t>
        </is>
      </c>
      <c r="C1514" s="66" t="n">
        <v>2022</v>
      </c>
      <c r="D1514" s="66" t="n">
        <v>11</v>
      </c>
      <c r="E1514" s="66" t="n">
        <v>2</v>
      </c>
      <c r="F1514" s="66" t="n">
        <v>9</v>
      </c>
      <c r="G1514" s="66" t="n">
        <v>3</v>
      </c>
      <c r="H1514" s="66" t="n">
        <v>3</v>
      </c>
      <c r="I1514" s="66" t="n">
        <v>0</v>
      </c>
      <c r="J1514" s="66" t="n">
        <v>0</v>
      </c>
      <c r="K1514" s="66" t="n">
        <v>1</v>
      </c>
      <c r="L1514" s="66" t="n">
        <v>0</v>
      </c>
      <c r="M1514" s="66" t="n">
        <v>0</v>
      </c>
      <c r="N1514" s="66" t="n">
        <v>0</v>
      </c>
      <c r="O1514" s="66" t="n">
        <v>269.1</v>
      </c>
      <c r="P1514" s="66" t="n">
        <v>1.1</v>
      </c>
      <c r="Q1514" s="66" t="n">
        <v>13.7047772820001</v>
      </c>
      <c r="R1514" s="66" t="n">
        <v>51.046325376</v>
      </c>
      <c r="S1514" s="66">
        <f>IF(AND(E1514&gt;=2,E1514&lt;=6,OR(F1514=6,F1514=7,F1514=8),O1514&lt;=500),1,0)</f>
        <v/>
      </c>
      <c r="T1514" s="178">
        <f>IF(G1514=1,Sources!$F$24,IF(G1514=2,Sources!$F$25,IF(G1514=3,Sources!$F$26,0)))</f>
        <v/>
      </c>
      <c r="U1514" s="178">
        <f>T1514</f>
        <v/>
      </c>
      <c r="V1514" s="66" t="inlineStr">
        <is>
          <t>S01 / S04 / S05</t>
        </is>
      </c>
    </row>
    <row r="1515" ht="15" customHeight="1" s="94">
      <c r="A1515" s="66" t="inlineStr">
        <is>
          <t>U11260</t>
        </is>
      </c>
      <c r="B1515" s="66" t="inlineStr">
        <is>
          <t>O0510</t>
        </is>
      </c>
      <c r="C1515" s="66" t="n">
        <v>2022</v>
      </c>
      <c r="D1515" s="66" t="n">
        <v>12</v>
      </c>
      <c r="E1515" s="66" t="n">
        <v>7</v>
      </c>
      <c r="F1515" s="66" t="n">
        <v>14</v>
      </c>
      <c r="G1515" s="66" t="n">
        <v>3</v>
      </c>
      <c r="H1515" s="66" t="n">
        <v>3</v>
      </c>
      <c r="I1515" s="66" t="n">
        <v>0</v>
      </c>
      <c r="J1515" s="66" t="n">
        <v>0</v>
      </c>
      <c r="K1515" s="66" t="n">
        <v>1</v>
      </c>
      <c r="L1515" s="66" t="n">
        <v>0</v>
      </c>
      <c r="M1515" s="66" t="n">
        <v>0</v>
      </c>
      <c r="N1515" s="66" t="n">
        <v>1</v>
      </c>
      <c r="O1515" s="66" t="n">
        <v>56.8</v>
      </c>
      <c r="P1515" s="66" t="n">
        <v>8.4</v>
      </c>
      <c r="Q1515" s="66" t="n">
        <v>13.767572188</v>
      </c>
      <c r="R1515" s="66" t="n">
        <v>51.042541869</v>
      </c>
      <c r="S1515" s="66">
        <f>IF(AND(E1515&gt;=2,E1515&lt;=6,OR(F1515=6,F1515=7,F1515=8),O1515&lt;=500),1,0)</f>
        <v/>
      </c>
      <c r="T1515" s="178">
        <f>IF(G1515=1,Sources!$F$24,IF(G1515=2,Sources!$F$25,IF(G1515=3,Sources!$F$26,0)))</f>
        <v/>
      </c>
      <c r="U1515" s="178">
        <f>T1515</f>
        <v/>
      </c>
      <c r="V1515" s="66" t="inlineStr">
        <is>
          <t>S01 / S04 / S05</t>
        </is>
      </c>
    </row>
    <row r="1516" ht="15" customHeight="1" s="94">
      <c r="A1516" s="66" t="inlineStr">
        <is>
          <t>U11270</t>
        </is>
      </c>
      <c r="B1516" s="66" t="inlineStr">
        <is>
          <t>O0725</t>
        </is>
      </c>
      <c r="C1516" s="66" t="n">
        <v>2022</v>
      </c>
      <c r="D1516" s="66" t="n">
        <v>11</v>
      </c>
      <c r="E1516" s="66" t="n">
        <v>5</v>
      </c>
      <c r="F1516" s="66" t="n">
        <v>18</v>
      </c>
      <c r="G1516" s="66" t="n">
        <v>3</v>
      </c>
      <c r="H1516" s="66" t="n">
        <v>3</v>
      </c>
      <c r="I1516" s="66" t="n">
        <v>0</v>
      </c>
      <c r="J1516" s="66" t="n">
        <v>0</v>
      </c>
      <c r="K1516" s="66" t="n">
        <v>1</v>
      </c>
      <c r="L1516" s="66" t="n">
        <v>0</v>
      </c>
      <c r="M1516" s="66" t="n">
        <v>0</v>
      </c>
      <c r="N1516" s="66" t="n">
        <v>0</v>
      </c>
      <c r="O1516" s="66" t="n">
        <v>386.7</v>
      </c>
      <c r="P1516" s="66" t="n">
        <v>19.1</v>
      </c>
      <c r="Q1516" s="66" t="n">
        <v>13.7805642320001</v>
      </c>
      <c r="R1516" s="66" t="n">
        <v>51.0421708800001</v>
      </c>
      <c r="S1516" s="66">
        <f>IF(AND(E1516&gt;=2,E1516&lt;=6,OR(F1516=6,F1516=7,F1516=8),O1516&lt;=500),1,0)</f>
        <v/>
      </c>
      <c r="T1516" s="178">
        <f>IF(G1516=1,Sources!$F$24,IF(G1516=2,Sources!$F$25,IF(G1516=3,Sources!$F$26,0)))</f>
        <v/>
      </c>
      <c r="U1516" s="178">
        <f>T1516</f>
        <v/>
      </c>
      <c r="V1516" s="66" t="inlineStr">
        <is>
          <t>S01 / S04 / S05</t>
        </is>
      </c>
    </row>
    <row r="1517" ht="15" customHeight="1" s="94">
      <c r="A1517" s="66" t="inlineStr">
        <is>
          <t>U11293</t>
        </is>
      </c>
      <c r="B1517" s="66" t="inlineStr">
        <is>
          <t>O1690</t>
        </is>
      </c>
      <c r="C1517" s="66" t="n">
        <v>2022</v>
      </c>
      <c r="D1517" s="66" t="n">
        <v>11</v>
      </c>
      <c r="E1517" s="66" t="n">
        <v>4</v>
      </c>
      <c r="F1517" s="66" t="n">
        <v>9</v>
      </c>
      <c r="G1517" s="66" t="n">
        <v>3</v>
      </c>
      <c r="H1517" s="66" t="n">
        <v>4</v>
      </c>
      <c r="I1517" s="66" t="n">
        <v>1</v>
      </c>
      <c r="J1517" s="66" t="n">
        <v>0</v>
      </c>
      <c r="K1517" s="66" t="n">
        <v>1</v>
      </c>
      <c r="L1517" s="66" t="n">
        <v>0</v>
      </c>
      <c r="M1517" s="66" t="n">
        <v>0</v>
      </c>
      <c r="N1517" s="66" t="n">
        <v>0</v>
      </c>
      <c r="O1517" s="66" t="n">
        <v>358.2</v>
      </c>
      <c r="P1517" s="66" t="n">
        <v>20</v>
      </c>
      <c r="Q1517" s="66" t="n">
        <v>12.376479384</v>
      </c>
      <c r="R1517" s="66" t="n">
        <v>51.348224074</v>
      </c>
      <c r="S1517" s="66">
        <f>IF(AND(E1517&gt;=2,E1517&lt;=6,OR(F1517=6,F1517=7,F1517=8),O1517&lt;=500),1,0)</f>
        <v/>
      </c>
      <c r="T1517" s="178">
        <f>IF(G1517=1,Sources!$F$24,IF(G1517=2,Sources!$F$25,IF(G1517=3,Sources!$F$26,0)))</f>
        <v/>
      </c>
      <c r="U1517" s="178">
        <f>T1517</f>
        <v/>
      </c>
      <c r="V1517" s="66" t="inlineStr">
        <is>
          <t>S01 / S04 / S05</t>
        </is>
      </c>
    </row>
    <row r="1518" ht="15" customHeight="1" s="94">
      <c r="A1518" s="66" t="inlineStr">
        <is>
          <t>U11305</t>
        </is>
      </c>
      <c r="B1518" s="66" t="inlineStr">
        <is>
          <t>O1819</t>
        </is>
      </c>
      <c r="C1518" s="66" t="n">
        <v>2022</v>
      </c>
      <c r="D1518" s="66" t="n">
        <v>12</v>
      </c>
      <c r="E1518" s="66" t="n">
        <v>4</v>
      </c>
      <c r="F1518" s="66" t="n">
        <v>17</v>
      </c>
      <c r="G1518" s="66" t="n">
        <v>3</v>
      </c>
      <c r="H1518" s="66" t="n">
        <v>3</v>
      </c>
      <c r="I1518" s="66" t="n">
        <v>0</v>
      </c>
      <c r="J1518" s="66" t="n">
        <v>1</v>
      </c>
      <c r="K1518" s="66" t="n">
        <v>1</v>
      </c>
      <c r="L1518" s="66" t="n">
        <v>0</v>
      </c>
      <c r="M1518" s="66" t="n">
        <v>0</v>
      </c>
      <c r="N1518" s="66" t="n">
        <v>0</v>
      </c>
      <c r="O1518" s="66" t="n">
        <v>473.2</v>
      </c>
      <c r="P1518" s="66" t="n">
        <v>12</v>
      </c>
      <c r="Q1518" s="66" t="n">
        <v>12.3618028830001</v>
      </c>
      <c r="R1518" s="66" t="n">
        <v>51.332553433</v>
      </c>
      <c r="S1518" s="66">
        <f>IF(AND(E1518&gt;=2,E1518&lt;=6,OR(F1518=6,F1518=7,F1518=8),O1518&lt;=500),1,0)</f>
        <v/>
      </c>
      <c r="T1518" s="178">
        <f>IF(G1518=1,Sources!$F$24,IF(G1518=2,Sources!$F$25,IF(G1518=3,Sources!$F$26,0)))</f>
        <v/>
      </c>
      <c r="U1518" s="178">
        <f>T1518</f>
        <v/>
      </c>
      <c r="V1518" s="66" t="inlineStr">
        <is>
          <t>S01 / S04 / S05</t>
        </is>
      </c>
    </row>
    <row r="1519" ht="15" customHeight="1" s="94">
      <c r="A1519" s="66" t="inlineStr">
        <is>
          <t>U11313</t>
        </is>
      </c>
      <c r="B1519" s="66" t="inlineStr">
        <is>
          <t>O0162</t>
        </is>
      </c>
      <c r="C1519" s="66" t="n">
        <v>2022</v>
      </c>
      <c r="D1519" s="66" t="n">
        <v>12</v>
      </c>
      <c r="E1519" s="66" t="n">
        <v>6</v>
      </c>
      <c r="F1519" s="66" t="n">
        <v>13</v>
      </c>
      <c r="G1519" s="66" t="n">
        <v>3</v>
      </c>
      <c r="H1519" s="66" t="n">
        <v>2</v>
      </c>
      <c r="I1519" s="66" t="n">
        <v>0</v>
      </c>
      <c r="J1519" s="66" t="n">
        <v>0</v>
      </c>
      <c r="K1519" s="66" t="n">
        <v>1</v>
      </c>
      <c r="L1519" s="66" t="n">
        <v>0</v>
      </c>
      <c r="M1519" s="66" t="n">
        <v>0</v>
      </c>
      <c r="N1519" s="66" t="n">
        <v>0</v>
      </c>
      <c r="O1519" s="66" t="n">
        <v>257.6</v>
      </c>
      <c r="P1519" s="66" t="n">
        <v>8.699999999999999</v>
      </c>
      <c r="Q1519" s="66" t="n">
        <v>12.878981879</v>
      </c>
      <c r="R1519" s="66" t="n">
        <v>50.8335554010001</v>
      </c>
      <c r="S1519" s="66">
        <f>IF(AND(E1519&gt;=2,E1519&lt;=6,OR(F1519=6,F1519=7,F1519=8),O1519&lt;=500),1,0)</f>
        <v/>
      </c>
      <c r="T1519" s="178">
        <f>IF(G1519=1,Sources!$F$24,IF(G1519=2,Sources!$F$25,IF(G1519=3,Sources!$F$26,0)))</f>
        <v/>
      </c>
      <c r="U1519" s="178">
        <f>T1519</f>
        <v/>
      </c>
      <c r="V1519" s="66" t="inlineStr">
        <is>
          <t>S01 / S04 / S05</t>
        </is>
      </c>
    </row>
    <row r="1520" ht="15" customHeight="1" s="94">
      <c r="A1520" s="66" t="inlineStr">
        <is>
          <t>U11336</t>
        </is>
      </c>
      <c r="B1520" s="66" t="inlineStr">
        <is>
          <t>O0590</t>
        </is>
      </c>
      <c r="C1520" s="66" t="n">
        <v>2022</v>
      </c>
      <c r="D1520" s="66" t="n">
        <v>11</v>
      </c>
      <c r="E1520" s="66" t="n">
        <v>7</v>
      </c>
      <c r="F1520" s="66" t="n">
        <v>17</v>
      </c>
      <c r="G1520" s="66" t="n">
        <v>3</v>
      </c>
      <c r="H1520" s="66" t="n">
        <v>2</v>
      </c>
      <c r="I1520" s="66" t="n">
        <v>0</v>
      </c>
      <c r="J1520" s="66" t="n">
        <v>1</v>
      </c>
      <c r="K1520" s="66" t="n">
        <v>1</v>
      </c>
      <c r="L1520" s="66" t="n">
        <v>0</v>
      </c>
      <c r="M1520" s="66" t="n">
        <v>0</v>
      </c>
      <c r="N1520" s="66" t="n">
        <v>0</v>
      </c>
      <c r="O1520" s="66" t="n">
        <v>246.1</v>
      </c>
      <c r="P1520" s="66" t="n">
        <v>1.2</v>
      </c>
      <c r="Q1520" s="66" t="n">
        <v>13.750752945</v>
      </c>
      <c r="R1520" s="66" t="n">
        <v>51.04726535</v>
      </c>
      <c r="S1520" s="66">
        <f>IF(AND(E1520&gt;=2,E1520&lt;=6,OR(F1520=6,F1520=7,F1520=8),O1520&lt;=500),1,0)</f>
        <v/>
      </c>
      <c r="T1520" s="178">
        <f>IF(G1520=1,Sources!$F$24,IF(G1520=2,Sources!$F$25,IF(G1520=3,Sources!$F$26,0)))</f>
        <v/>
      </c>
      <c r="U1520" s="178">
        <f>T1520</f>
        <v/>
      </c>
      <c r="V1520" s="66" t="inlineStr">
        <is>
          <t>S01 / S04 / S05</t>
        </is>
      </c>
    </row>
    <row r="1521" ht="15" customHeight="1" s="94">
      <c r="A1521" s="66" t="inlineStr">
        <is>
          <t>U11356</t>
        </is>
      </c>
      <c r="B1521" s="66" t="inlineStr">
        <is>
          <t>O1589</t>
        </is>
      </c>
      <c r="C1521" s="66" t="n">
        <v>2022</v>
      </c>
      <c r="D1521" s="66" t="n">
        <v>12</v>
      </c>
      <c r="E1521" s="66" t="n">
        <v>7</v>
      </c>
      <c r="F1521" s="66" t="n">
        <v>10</v>
      </c>
      <c r="G1521" s="66" t="n">
        <v>3</v>
      </c>
      <c r="H1521" s="66" t="n">
        <v>6</v>
      </c>
      <c r="I1521" s="66" t="n">
        <v>0</v>
      </c>
      <c r="J1521" s="66" t="n">
        <v>0</v>
      </c>
      <c r="K1521" s="66" t="n">
        <v>1</v>
      </c>
      <c r="L1521" s="66" t="n">
        <v>0</v>
      </c>
      <c r="M1521" s="66" t="n">
        <v>0</v>
      </c>
      <c r="N1521" s="66" t="n">
        <v>0</v>
      </c>
      <c r="O1521" s="66" t="n">
        <v>167.3</v>
      </c>
      <c r="P1521" s="66" t="n">
        <v>22.7</v>
      </c>
      <c r="Q1521" s="66" t="n">
        <v>12.3785947690001</v>
      </c>
      <c r="R1521" s="66" t="n">
        <v>51.3206980320001</v>
      </c>
      <c r="S1521" s="66">
        <f>IF(AND(E1521&gt;=2,E1521&lt;=6,OR(F1521=6,F1521=7,F1521=8),O1521&lt;=500),1,0)</f>
        <v/>
      </c>
      <c r="T1521" s="178">
        <f>IF(G1521=1,Sources!$F$24,IF(G1521=2,Sources!$F$25,IF(G1521=3,Sources!$F$26,0)))</f>
        <v/>
      </c>
      <c r="U1521" s="178">
        <f>T1521</f>
        <v/>
      </c>
      <c r="V1521" s="66" t="inlineStr">
        <is>
          <t>S01 / S04 / S05</t>
        </is>
      </c>
    </row>
    <row r="1522" ht="15" customHeight="1" s="94">
      <c r="A1522" s="66" t="inlineStr">
        <is>
          <t>U11362</t>
        </is>
      </c>
      <c r="B1522" s="66" t="inlineStr">
        <is>
          <t>O1775</t>
        </is>
      </c>
      <c r="C1522" s="66" t="n">
        <v>2022</v>
      </c>
      <c r="D1522" s="66" t="n">
        <v>11</v>
      </c>
      <c r="E1522" s="66" t="n">
        <v>5</v>
      </c>
      <c r="F1522" s="66" t="n">
        <v>17</v>
      </c>
      <c r="G1522" s="66" t="n">
        <v>3</v>
      </c>
      <c r="H1522" s="66" t="n">
        <v>6</v>
      </c>
      <c r="I1522" s="66" t="n">
        <v>0</v>
      </c>
      <c r="J1522" s="66" t="n">
        <v>0</v>
      </c>
      <c r="K1522" s="66" t="n">
        <v>1</v>
      </c>
      <c r="L1522" s="66" t="n">
        <v>0</v>
      </c>
      <c r="M1522" s="66" t="n">
        <v>0</v>
      </c>
      <c r="N1522" s="66" t="n">
        <v>0</v>
      </c>
      <c r="O1522" s="66" t="n">
        <v>76.2</v>
      </c>
      <c r="P1522" s="66" t="n">
        <v>3.9</v>
      </c>
      <c r="Q1522" s="66" t="n">
        <v>12.4004274870001</v>
      </c>
      <c r="R1522" s="66" t="n">
        <v>51.3458234440001</v>
      </c>
      <c r="S1522" s="66">
        <f>IF(AND(E1522&gt;=2,E1522&lt;=6,OR(F1522=6,F1522=7,F1522=8),O1522&lt;=500),1,0)</f>
        <v/>
      </c>
      <c r="T1522" s="178">
        <f>IF(G1522=1,Sources!$F$24,IF(G1522=2,Sources!$F$25,IF(G1522=3,Sources!$F$26,0)))</f>
        <v/>
      </c>
      <c r="U1522" s="178">
        <f>T1522</f>
        <v/>
      </c>
      <c r="V1522" s="66" t="inlineStr">
        <is>
          <t>S01 / S04 / S05</t>
        </is>
      </c>
    </row>
    <row r="1523" ht="15" customHeight="1" s="94">
      <c r="A1523" s="66" t="inlineStr">
        <is>
          <t>U11366</t>
        </is>
      </c>
      <c r="B1523" s="66" t="inlineStr">
        <is>
          <t>O1726</t>
        </is>
      </c>
      <c r="C1523" s="66" t="n">
        <v>2022</v>
      </c>
      <c r="D1523" s="66" t="n">
        <v>11</v>
      </c>
      <c r="E1523" s="66" t="n">
        <v>7</v>
      </c>
      <c r="F1523" s="66" t="n">
        <v>19</v>
      </c>
      <c r="G1523" s="66" t="n">
        <v>3</v>
      </c>
      <c r="H1523" s="66" t="n">
        <v>2</v>
      </c>
      <c r="I1523" s="66" t="n">
        <v>1</v>
      </c>
      <c r="J1523" s="66" t="n">
        <v>0</v>
      </c>
      <c r="K1523" s="66" t="n">
        <v>1</v>
      </c>
      <c r="L1523" s="66" t="n">
        <v>0</v>
      </c>
      <c r="M1523" s="66" t="n">
        <v>0</v>
      </c>
      <c r="N1523" s="66" t="n">
        <v>0</v>
      </c>
      <c r="O1523" s="66" t="n">
        <v>435.6</v>
      </c>
      <c r="P1523" s="66" t="n">
        <v>5.5</v>
      </c>
      <c r="Q1523" s="66" t="n">
        <v>12.3739145540001</v>
      </c>
      <c r="R1523" s="66" t="n">
        <v>51.3341335580001</v>
      </c>
      <c r="S1523" s="66">
        <f>IF(AND(E1523&gt;=2,E1523&lt;=6,OR(F1523=6,F1523=7,F1523=8),O1523&lt;=500),1,0)</f>
        <v/>
      </c>
      <c r="T1523" s="178">
        <f>IF(G1523=1,Sources!$F$24,IF(G1523=2,Sources!$F$25,IF(G1523=3,Sources!$F$26,0)))</f>
        <v/>
      </c>
      <c r="U1523" s="178">
        <f>T1523</f>
        <v/>
      </c>
      <c r="V1523" s="66" t="inlineStr">
        <is>
          <t>S01 / S04 / S05</t>
        </is>
      </c>
    </row>
    <row r="1524" ht="15" customHeight="1" s="94">
      <c r="A1524" s="66" t="inlineStr">
        <is>
          <t>U11367</t>
        </is>
      </c>
      <c r="B1524" s="66" t="inlineStr">
        <is>
          <t>O1593</t>
        </is>
      </c>
      <c r="C1524" s="66" t="n">
        <v>2022</v>
      </c>
      <c r="D1524" s="66" t="n">
        <v>11</v>
      </c>
      <c r="E1524" s="66" t="n">
        <v>6</v>
      </c>
      <c r="F1524" s="66" t="n">
        <v>7</v>
      </c>
      <c r="G1524" s="66" t="n">
        <v>3</v>
      </c>
      <c r="H1524" s="66" t="n">
        <v>3</v>
      </c>
      <c r="I1524" s="66" t="n">
        <v>0</v>
      </c>
      <c r="J1524" s="66" t="n">
        <v>1</v>
      </c>
      <c r="K1524" s="66" t="n">
        <v>1</v>
      </c>
      <c r="L1524" s="66" t="n">
        <v>0</v>
      </c>
      <c r="M1524" s="66" t="n">
        <v>0</v>
      </c>
      <c r="N1524" s="66" t="n">
        <v>0</v>
      </c>
      <c r="O1524" s="66" t="n">
        <v>116.2</v>
      </c>
      <c r="P1524" s="66" t="n">
        <v>3.9</v>
      </c>
      <c r="Q1524" s="66" t="n">
        <v>12.373521129</v>
      </c>
      <c r="R1524" s="66" t="n">
        <v>51.351660123</v>
      </c>
      <c r="S1524" s="66">
        <f>IF(AND(E1524&gt;=2,E1524&lt;=6,OR(F1524=6,F1524=7,F1524=8),O1524&lt;=500),1,0)</f>
        <v/>
      </c>
      <c r="T1524" s="178">
        <f>IF(G1524=1,Sources!$F$24,IF(G1524=2,Sources!$F$25,IF(G1524=3,Sources!$F$26,0)))</f>
        <v/>
      </c>
      <c r="U1524" s="178">
        <f>T1524</f>
        <v/>
      </c>
      <c r="V1524" s="66" t="inlineStr">
        <is>
          <t>S01 / S04 / S05</t>
        </is>
      </c>
    </row>
    <row r="1525" ht="15" customHeight="1" s="94">
      <c r="A1525" s="66" t="inlineStr">
        <is>
          <t>U11368</t>
        </is>
      </c>
      <c r="B1525" s="66" t="inlineStr">
        <is>
          <t>O0674</t>
        </is>
      </c>
      <c r="C1525" s="66" t="n">
        <v>2022</v>
      </c>
      <c r="D1525" s="66" t="n">
        <v>12</v>
      </c>
      <c r="E1525" s="66" t="n">
        <v>4</v>
      </c>
      <c r="F1525" s="66" t="n">
        <v>16</v>
      </c>
      <c r="G1525" s="66" t="n">
        <v>3</v>
      </c>
      <c r="H1525" s="66" t="n">
        <v>3</v>
      </c>
      <c r="I1525" s="66" t="n">
        <v>0</v>
      </c>
      <c r="J1525" s="66" t="n">
        <v>1</v>
      </c>
      <c r="K1525" s="66" t="n">
        <v>1</v>
      </c>
      <c r="L1525" s="66" t="n">
        <v>0</v>
      </c>
      <c r="M1525" s="66" t="n">
        <v>0</v>
      </c>
      <c r="N1525" s="66" t="n">
        <v>0</v>
      </c>
      <c r="O1525" s="66" t="n">
        <v>489.2</v>
      </c>
      <c r="P1525" s="66" t="n">
        <v>8.300000000000001</v>
      </c>
      <c r="Q1525" s="66" t="n">
        <v>13.777197179</v>
      </c>
      <c r="R1525" s="66" t="n">
        <v>51.0600841070001</v>
      </c>
      <c r="S1525" s="66">
        <f>IF(AND(E1525&gt;=2,E1525&lt;=6,OR(F1525=6,F1525=7,F1525=8),O1525&lt;=500),1,0)</f>
        <v/>
      </c>
      <c r="T1525" s="178">
        <f>IF(G1525=1,Sources!$F$24,IF(G1525=2,Sources!$F$25,IF(G1525=3,Sources!$F$26,0)))</f>
        <v/>
      </c>
      <c r="U1525" s="178">
        <f>T1525</f>
        <v/>
      </c>
      <c r="V1525" s="66" t="inlineStr">
        <is>
          <t>S01 / S04 / S05</t>
        </is>
      </c>
    </row>
    <row r="1526" ht="15" customHeight="1" s="94">
      <c r="A1526" s="66" t="inlineStr">
        <is>
          <t>U11370</t>
        </is>
      </c>
      <c r="B1526" s="66" t="inlineStr">
        <is>
          <t>O0366</t>
        </is>
      </c>
      <c r="C1526" s="66" t="n">
        <v>2022</v>
      </c>
      <c r="D1526" s="66" t="n">
        <v>11</v>
      </c>
      <c r="E1526" s="66" t="n">
        <v>6</v>
      </c>
      <c r="F1526" s="66" t="n">
        <v>14</v>
      </c>
      <c r="G1526" s="66" t="n">
        <v>3</v>
      </c>
      <c r="H1526" s="66" t="n">
        <v>3</v>
      </c>
      <c r="I1526" s="66" t="n">
        <v>0</v>
      </c>
      <c r="J1526" s="66" t="n">
        <v>0</v>
      </c>
      <c r="K1526" s="66" t="n">
        <v>1</v>
      </c>
      <c r="L1526" s="66" t="n">
        <v>0</v>
      </c>
      <c r="M1526" s="66" t="n">
        <v>0</v>
      </c>
      <c r="N1526" s="66" t="n">
        <v>1</v>
      </c>
      <c r="O1526" s="66" t="n">
        <v>405</v>
      </c>
      <c r="P1526" s="66" t="n">
        <v>7.3</v>
      </c>
      <c r="Q1526" s="66" t="n">
        <v>13.721528558</v>
      </c>
      <c r="R1526" s="66" t="n">
        <v>51.041769636</v>
      </c>
      <c r="S1526" s="66">
        <f>IF(AND(E1526&gt;=2,E1526&lt;=6,OR(F1526=6,F1526=7,F1526=8),O1526&lt;=500),1,0)</f>
        <v/>
      </c>
      <c r="T1526" s="178">
        <f>IF(G1526=1,Sources!$F$24,IF(G1526=2,Sources!$F$25,IF(G1526=3,Sources!$F$26,0)))</f>
        <v/>
      </c>
      <c r="U1526" s="178">
        <f>T1526</f>
        <v/>
      </c>
      <c r="V1526" s="66" t="inlineStr">
        <is>
          <t>S01 / S04 / S05</t>
        </is>
      </c>
    </row>
    <row r="1527" ht="15" customHeight="1" s="94">
      <c r="A1527" s="66" t="inlineStr">
        <is>
          <t>U11372</t>
        </is>
      </c>
      <c r="B1527" s="66" t="inlineStr">
        <is>
          <t>O0766</t>
        </is>
      </c>
      <c r="C1527" s="66" t="n">
        <v>2022</v>
      </c>
      <c r="D1527" s="66" t="n">
        <v>11</v>
      </c>
      <c r="E1527" s="66" t="n">
        <v>6</v>
      </c>
      <c r="F1527" s="66" t="n">
        <v>8</v>
      </c>
      <c r="G1527" s="66" t="n">
        <v>3</v>
      </c>
      <c r="H1527" s="66" t="n">
        <v>3</v>
      </c>
      <c r="I1527" s="66" t="n">
        <v>0</v>
      </c>
      <c r="J1527" s="66" t="n">
        <v>1</v>
      </c>
      <c r="K1527" s="66" t="n">
        <v>0</v>
      </c>
      <c r="L1527" s="66" t="n">
        <v>0</v>
      </c>
      <c r="M1527" s="66" t="n">
        <v>0</v>
      </c>
      <c r="N1527" s="66" t="n">
        <v>1</v>
      </c>
      <c r="O1527" s="66" t="n">
        <v>147.8</v>
      </c>
      <c r="P1527" s="66" t="n">
        <v>2.4</v>
      </c>
      <c r="Q1527" s="66" t="n">
        <v>13.758735298</v>
      </c>
      <c r="R1527" s="66" t="n">
        <v>51.049471849</v>
      </c>
      <c r="S1527" s="66">
        <f>IF(AND(E1527&gt;=2,E1527&lt;=6,OR(F1527=6,F1527=7,F1527=8),O1527&lt;=500),1,0)</f>
        <v/>
      </c>
      <c r="T1527" s="178">
        <f>IF(G1527=1,Sources!$F$24,IF(G1527=2,Sources!$F$25,IF(G1527=3,Sources!$F$26,0)))</f>
        <v/>
      </c>
      <c r="U1527" s="178">
        <f>T1527</f>
        <v/>
      </c>
      <c r="V1527" s="66" t="inlineStr">
        <is>
          <t>S01 / S04 / S05</t>
        </is>
      </c>
    </row>
    <row r="1528" ht="15" customHeight="1" s="94">
      <c r="A1528" s="66" t="inlineStr">
        <is>
          <t>U11378</t>
        </is>
      </c>
      <c r="B1528" s="66" t="inlineStr">
        <is>
          <t>O1529</t>
        </is>
      </c>
      <c r="C1528" s="66" t="n">
        <v>2023</v>
      </c>
      <c r="D1528" s="66" t="n">
        <v>5</v>
      </c>
      <c r="E1528" s="66" t="n">
        <v>6</v>
      </c>
      <c r="F1528" s="66" t="n">
        <v>16</v>
      </c>
      <c r="G1528" s="66" t="n">
        <v>3</v>
      </c>
      <c r="H1528" s="66" t="n">
        <v>1</v>
      </c>
      <c r="I1528" s="66" t="n">
        <v>0</v>
      </c>
      <c r="J1528" s="66" t="n">
        <v>1</v>
      </c>
      <c r="K1528" s="66" t="n">
        <v>0</v>
      </c>
      <c r="L1528" s="66" t="n">
        <v>0</v>
      </c>
      <c r="M1528" s="66" t="n">
        <v>0</v>
      </c>
      <c r="N1528" s="66" t="n">
        <v>0</v>
      </c>
      <c r="O1528" s="66" t="n">
        <v>254.7</v>
      </c>
      <c r="P1528" s="66" t="n">
        <v>12.6</v>
      </c>
      <c r="Q1528" s="66" t="n">
        <v>12.394372302</v>
      </c>
      <c r="R1528" s="66" t="n">
        <v>51.3366506190001</v>
      </c>
      <c r="S1528" s="66">
        <f>IF(AND(E1528&gt;=2,E1528&lt;=6,OR(F1528=6,F1528=7,F1528=8),O1528&lt;=500),1,0)</f>
        <v/>
      </c>
      <c r="T1528" s="178">
        <f>IF(G1528=1,Sources!$F$24,IF(G1528=2,Sources!$F$25,IF(G1528=3,Sources!$F$26,0)))</f>
        <v/>
      </c>
      <c r="U1528" s="178">
        <f>T1528</f>
        <v/>
      </c>
      <c r="V1528" s="66" t="inlineStr">
        <is>
          <t>S01 / S04 / S05</t>
        </is>
      </c>
    </row>
    <row r="1529" ht="15" customHeight="1" s="94">
      <c r="A1529" s="66" t="inlineStr">
        <is>
          <t>U11390</t>
        </is>
      </c>
      <c r="B1529" s="66" t="inlineStr">
        <is>
          <t>O1743</t>
        </is>
      </c>
      <c r="C1529" s="66" t="n">
        <v>2023</v>
      </c>
      <c r="D1529" s="66" t="n">
        <v>5</v>
      </c>
      <c r="E1529" s="66" t="n">
        <v>4</v>
      </c>
      <c r="F1529" s="66" t="n">
        <v>16</v>
      </c>
      <c r="G1529" s="66" t="n">
        <v>3</v>
      </c>
      <c r="H1529" s="66" t="n">
        <v>2</v>
      </c>
      <c r="I1529" s="66" t="n">
        <v>0</v>
      </c>
      <c r="J1529" s="66" t="n">
        <v>1</v>
      </c>
      <c r="K1529" s="66" t="n">
        <v>1</v>
      </c>
      <c r="L1529" s="66" t="n">
        <v>0</v>
      </c>
      <c r="M1529" s="66" t="n">
        <v>0</v>
      </c>
      <c r="N1529" s="66" t="n">
        <v>0</v>
      </c>
      <c r="O1529" s="66" t="n">
        <v>83.09999999999999</v>
      </c>
      <c r="P1529" s="66" t="n">
        <v>0.6</v>
      </c>
      <c r="Q1529" s="66" t="n">
        <v>12.403947584</v>
      </c>
      <c r="R1529" s="66" t="n">
        <v>51.3217269740001</v>
      </c>
      <c r="S1529" s="66">
        <f>IF(AND(E1529&gt;=2,E1529&lt;=6,OR(F1529=6,F1529=7,F1529=8),O1529&lt;=500),1,0)</f>
        <v/>
      </c>
      <c r="T1529" s="178">
        <f>IF(G1529=1,Sources!$F$24,IF(G1529=2,Sources!$F$25,IF(G1529=3,Sources!$F$26,0)))</f>
        <v/>
      </c>
      <c r="U1529" s="178">
        <f>T1529</f>
        <v/>
      </c>
      <c r="V1529" s="66" t="inlineStr">
        <is>
          <t>S01 / S04 / S05</t>
        </is>
      </c>
    </row>
    <row r="1530" ht="15" customHeight="1" s="94">
      <c r="A1530" s="66" t="inlineStr">
        <is>
          <t>U11391</t>
        </is>
      </c>
      <c r="B1530" s="66" t="inlineStr">
        <is>
          <t>O2188</t>
        </is>
      </c>
      <c r="C1530" s="66" t="n">
        <v>2023</v>
      </c>
      <c r="D1530" s="66" t="n">
        <v>5</v>
      </c>
      <c r="E1530" s="66" t="n">
        <v>4</v>
      </c>
      <c r="F1530" s="66" t="n">
        <v>16</v>
      </c>
      <c r="G1530" s="66" t="n">
        <v>3</v>
      </c>
      <c r="H1530" s="66" t="n">
        <v>2</v>
      </c>
      <c r="I1530" s="66" t="n">
        <v>0</v>
      </c>
      <c r="J1530" s="66" t="n">
        <v>1</v>
      </c>
      <c r="K1530" s="66" t="n">
        <v>1</v>
      </c>
      <c r="L1530" s="66" t="n">
        <v>0</v>
      </c>
      <c r="M1530" s="66" t="n">
        <v>0</v>
      </c>
      <c r="N1530" s="66" t="n">
        <v>0</v>
      </c>
      <c r="O1530" s="66" t="n">
        <v>159.8</v>
      </c>
      <c r="P1530" s="66" t="n">
        <v>11.7</v>
      </c>
      <c r="Q1530" s="66" t="n">
        <v>14.639961994</v>
      </c>
      <c r="R1530" s="66" t="n">
        <v>51.503262368</v>
      </c>
      <c r="S1530" s="66">
        <f>IF(AND(E1530&gt;=2,E1530&lt;=6,OR(F1530=6,F1530=7,F1530=8),O1530&lt;=500),1,0)</f>
        <v/>
      </c>
      <c r="T1530" s="178">
        <f>IF(G1530=1,Sources!$F$24,IF(G1530=2,Sources!$F$25,IF(G1530=3,Sources!$F$26,0)))</f>
        <v/>
      </c>
      <c r="U1530" s="178">
        <f>T1530</f>
        <v/>
      </c>
      <c r="V1530" s="66" t="inlineStr">
        <is>
          <t>S01 / S04 / S05</t>
        </is>
      </c>
    </row>
    <row r="1531" ht="15" customHeight="1" s="94">
      <c r="A1531" s="66" t="inlineStr">
        <is>
          <t>U11397</t>
        </is>
      </c>
      <c r="B1531" s="66" t="inlineStr">
        <is>
          <t>O0380</t>
        </is>
      </c>
      <c r="C1531" s="66" t="n">
        <v>2023</v>
      </c>
      <c r="D1531" s="66" t="n">
        <v>5</v>
      </c>
      <c r="E1531" s="66" t="n">
        <v>4</v>
      </c>
      <c r="F1531" s="66" t="n">
        <v>6</v>
      </c>
      <c r="G1531" s="66" t="n">
        <v>3</v>
      </c>
      <c r="H1531" s="66" t="n">
        <v>2</v>
      </c>
      <c r="I1531" s="66" t="n">
        <v>0</v>
      </c>
      <c r="J1531" s="66" t="n">
        <v>1</v>
      </c>
      <c r="K1531" s="66" t="n">
        <v>1</v>
      </c>
      <c r="L1531" s="66" t="n">
        <v>0</v>
      </c>
      <c r="M1531" s="66" t="n">
        <v>0</v>
      </c>
      <c r="N1531" s="66" t="n">
        <v>0</v>
      </c>
      <c r="O1531" s="66" t="n">
        <v>454.8</v>
      </c>
      <c r="P1531" s="66" t="n">
        <v>0</v>
      </c>
      <c r="Q1531" s="66" t="n">
        <v>13.739308152</v>
      </c>
      <c r="R1531" s="66" t="n">
        <v>51.0739632290001</v>
      </c>
      <c r="S1531" s="66">
        <f>IF(AND(E1531&gt;=2,E1531&lt;=6,OR(F1531=6,F1531=7,F1531=8),O1531&lt;=500),1,0)</f>
        <v/>
      </c>
      <c r="T1531" s="178">
        <f>IF(G1531=1,Sources!$F$24,IF(G1531=2,Sources!$F$25,IF(G1531=3,Sources!$F$26,0)))</f>
        <v/>
      </c>
      <c r="U1531" s="178">
        <f>T1531</f>
        <v/>
      </c>
      <c r="V1531" s="66" t="inlineStr">
        <is>
          <t>S01 / S04 / S05</t>
        </is>
      </c>
    </row>
    <row r="1532" ht="15" customHeight="1" s="94">
      <c r="A1532" s="66" t="inlineStr">
        <is>
          <t>U11400</t>
        </is>
      </c>
      <c r="B1532" s="66" t="inlineStr">
        <is>
          <t>O0140</t>
        </is>
      </c>
      <c r="C1532" s="66" t="n">
        <v>2023</v>
      </c>
      <c r="D1532" s="66" t="n">
        <v>5</v>
      </c>
      <c r="E1532" s="66" t="n">
        <v>3</v>
      </c>
      <c r="F1532" s="66" t="n">
        <v>13</v>
      </c>
      <c r="G1532" s="66" t="n">
        <v>3</v>
      </c>
      <c r="H1532" s="66" t="n">
        <v>3</v>
      </c>
      <c r="I1532" s="66" t="n">
        <v>0</v>
      </c>
      <c r="J1532" s="66" t="n">
        <v>0</v>
      </c>
      <c r="K1532" s="66" t="n">
        <v>1</v>
      </c>
      <c r="L1532" s="66" t="n">
        <v>0</v>
      </c>
      <c r="M1532" s="66" t="n">
        <v>0</v>
      </c>
      <c r="N1532" s="66" t="n">
        <v>1</v>
      </c>
      <c r="O1532" s="66" t="n">
        <v>242.7</v>
      </c>
      <c r="P1532" s="66" t="n">
        <v>0.7</v>
      </c>
      <c r="Q1532" s="66" t="n">
        <v>12.926469228</v>
      </c>
      <c r="R1532" s="66" t="n">
        <v>50.829851202</v>
      </c>
      <c r="S1532" s="66">
        <f>IF(AND(E1532&gt;=2,E1532&lt;=6,OR(F1532=6,F1532=7,F1532=8),O1532&lt;=500),1,0)</f>
        <v/>
      </c>
      <c r="T1532" s="178">
        <f>IF(G1532=1,Sources!$F$24,IF(G1532=2,Sources!$F$25,IF(G1532=3,Sources!$F$26,0)))</f>
        <v/>
      </c>
      <c r="U1532" s="178">
        <f>T1532</f>
        <v/>
      </c>
      <c r="V1532" s="66" t="inlineStr">
        <is>
          <t>S01 / S04 / S05</t>
        </is>
      </c>
    </row>
    <row r="1533" ht="15" customHeight="1" s="94">
      <c r="A1533" s="66" t="inlineStr">
        <is>
          <t>U11402</t>
        </is>
      </c>
      <c r="B1533" s="66" t="inlineStr">
        <is>
          <t>O1213</t>
        </is>
      </c>
      <c r="C1533" s="66" t="n">
        <v>2023</v>
      </c>
      <c r="D1533" s="66" t="n">
        <v>5</v>
      </c>
      <c r="E1533" s="66" t="n">
        <v>2</v>
      </c>
      <c r="F1533" s="66" t="n">
        <v>22</v>
      </c>
      <c r="G1533" s="66" t="n">
        <v>3</v>
      </c>
      <c r="H1533" s="66" t="n">
        <v>2</v>
      </c>
      <c r="I1533" s="66" t="n">
        <v>0</v>
      </c>
      <c r="J1533" s="66" t="n">
        <v>0</v>
      </c>
      <c r="K1533" s="66" t="n">
        <v>1</v>
      </c>
      <c r="L1533" s="66" t="n">
        <v>0</v>
      </c>
      <c r="M1533" s="66" t="n">
        <v>0</v>
      </c>
      <c r="N1533" s="66" t="n">
        <v>0</v>
      </c>
      <c r="O1533" s="66" t="n">
        <v>238.2</v>
      </c>
      <c r="P1533" s="66" t="n">
        <v>4.8</v>
      </c>
      <c r="Q1533" s="66" t="n">
        <v>14.2489426620001</v>
      </c>
      <c r="R1533" s="66" t="n">
        <v>51.4349414990001</v>
      </c>
      <c r="S1533" s="66">
        <f>IF(AND(E1533&gt;=2,E1533&lt;=6,OR(F1533=6,F1533=7,F1533=8),O1533&lt;=500),1,0)</f>
        <v/>
      </c>
      <c r="T1533" s="178">
        <f>IF(G1533=1,Sources!$F$24,IF(G1533=2,Sources!$F$25,IF(G1533=3,Sources!$F$26,0)))</f>
        <v/>
      </c>
      <c r="U1533" s="178">
        <f>T1533</f>
        <v/>
      </c>
      <c r="V1533" s="66" t="inlineStr">
        <is>
          <t>S01 / S04 / S05</t>
        </is>
      </c>
    </row>
    <row r="1534" ht="15" customHeight="1" s="94">
      <c r="A1534" s="66" t="inlineStr">
        <is>
          <t>U11430</t>
        </is>
      </c>
      <c r="B1534" s="66" t="inlineStr">
        <is>
          <t>O1567</t>
        </is>
      </c>
      <c r="C1534" s="66" t="n">
        <v>2023</v>
      </c>
      <c r="D1534" s="66" t="n">
        <v>5</v>
      </c>
      <c r="E1534" s="66" t="n">
        <v>5</v>
      </c>
      <c r="F1534" s="66" t="n">
        <v>5</v>
      </c>
      <c r="G1534" s="66" t="n">
        <v>2</v>
      </c>
      <c r="H1534" s="66" t="n">
        <v>2</v>
      </c>
      <c r="I1534" s="66" t="n">
        <v>1</v>
      </c>
      <c r="J1534" s="66" t="n">
        <v>0</v>
      </c>
      <c r="K1534" s="66" t="n">
        <v>1</v>
      </c>
      <c r="L1534" s="66" t="n">
        <v>0</v>
      </c>
      <c r="M1534" s="66" t="n">
        <v>0</v>
      </c>
      <c r="N1534" s="66" t="n">
        <v>0</v>
      </c>
      <c r="O1534" s="66" t="n">
        <v>190.8</v>
      </c>
      <c r="P1534" s="66" t="n">
        <v>23.3</v>
      </c>
      <c r="Q1534" s="66" t="n">
        <v>12.3610567220001</v>
      </c>
      <c r="R1534" s="66" t="n">
        <v>51.3755675140001</v>
      </c>
      <c r="S1534" s="66">
        <f>IF(AND(E1534&gt;=2,E1534&lt;=6,OR(F1534=6,F1534=7,F1534=8),O1534&lt;=500),1,0)</f>
        <v/>
      </c>
      <c r="T1534" s="178">
        <f>IF(G1534=1,Sources!$F$24,IF(G1534=2,Sources!$F$25,IF(G1534=3,Sources!$F$26,0)))</f>
        <v/>
      </c>
      <c r="U1534" s="178">
        <f>T1534</f>
        <v/>
      </c>
      <c r="V1534" s="66" t="inlineStr">
        <is>
          <t>S01 / S04 / S05</t>
        </is>
      </c>
    </row>
    <row r="1535" ht="15" customHeight="1" s="94">
      <c r="A1535" s="66" t="inlineStr">
        <is>
          <t>U11434</t>
        </is>
      </c>
      <c r="B1535" s="66" t="inlineStr">
        <is>
          <t>O1062</t>
        </is>
      </c>
      <c r="C1535" s="66" t="n">
        <v>2023</v>
      </c>
      <c r="D1535" s="66" t="n">
        <v>5</v>
      </c>
      <c r="E1535" s="66" t="n">
        <v>5</v>
      </c>
      <c r="F1535" s="66" t="n">
        <v>23</v>
      </c>
      <c r="G1535" s="66" t="n">
        <v>3</v>
      </c>
      <c r="H1535" s="66" t="n">
        <v>7</v>
      </c>
      <c r="I1535" s="66" t="n">
        <v>0</v>
      </c>
      <c r="J1535" s="66" t="n">
        <v>1</v>
      </c>
      <c r="K1535" s="66" t="n">
        <v>0</v>
      </c>
      <c r="L1535" s="66" t="n">
        <v>0</v>
      </c>
      <c r="M1535" s="66" t="n">
        <v>0</v>
      </c>
      <c r="N1535" s="66" t="n">
        <v>0</v>
      </c>
      <c r="O1535" s="66" t="n">
        <v>275.3</v>
      </c>
      <c r="P1535" s="66" t="n">
        <v>21.1</v>
      </c>
      <c r="Q1535" s="66" t="n">
        <v>13.3371220780001</v>
      </c>
      <c r="R1535" s="66" t="n">
        <v>50.902036013</v>
      </c>
      <c r="S1535" s="66">
        <f>IF(AND(E1535&gt;=2,E1535&lt;=6,OR(F1535=6,F1535=7,F1535=8),O1535&lt;=500),1,0)</f>
        <v/>
      </c>
      <c r="T1535" s="178">
        <f>IF(G1535=1,Sources!$F$24,IF(G1535=2,Sources!$F$25,IF(G1535=3,Sources!$F$26,0)))</f>
        <v/>
      </c>
      <c r="U1535" s="178">
        <f>T1535</f>
        <v/>
      </c>
      <c r="V1535" s="66" t="inlineStr">
        <is>
          <t>S01 / S04 / S05</t>
        </is>
      </c>
    </row>
    <row r="1536" ht="15" customHeight="1" s="94">
      <c r="A1536" s="66" t="inlineStr">
        <is>
          <t>U11440</t>
        </is>
      </c>
      <c r="B1536" s="66" t="inlineStr">
        <is>
          <t>O1031</t>
        </is>
      </c>
      <c r="C1536" s="66" t="n">
        <v>2023</v>
      </c>
      <c r="D1536" s="66" t="n">
        <v>5</v>
      </c>
      <c r="E1536" s="66" t="n">
        <v>3</v>
      </c>
      <c r="F1536" s="66" t="n">
        <v>9</v>
      </c>
      <c r="G1536" s="66" t="n">
        <v>2</v>
      </c>
      <c r="H1536" s="66" t="n">
        <v>3</v>
      </c>
      <c r="I1536" s="66" t="n">
        <v>0</v>
      </c>
      <c r="J1536" s="66" t="n">
        <v>1</v>
      </c>
      <c r="K1536" s="66" t="n">
        <v>1</v>
      </c>
      <c r="L1536" s="66" t="n">
        <v>0</v>
      </c>
      <c r="M1536" s="66" t="n">
        <v>0</v>
      </c>
      <c r="N1536" s="66" t="n">
        <v>0</v>
      </c>
      <c r="O1536" s="66" t="n">
        <v>132</v>
      </c>
      <c r="P1536" s="66" t="n">
        <v>1.6</v>
      </c>
      <c r="Q1536" s="66" t="n">
        <v>12.6637770520001</v>
      </c>
      <c r="R1536" s="66" t="n">
        <v>51.4672884990001</v>
      </c>
      <c r="S1536" s="66">
        <f>IF(AND(E1536&gt;=2,E1536&lt;=6,OR(F1536=6,F1536=7,F1536=8),O1536&lt;=500),1,0)</f>
        <v/>
      </c>
      <c r="T1536" s="178">
        <f>IF(G1536=1,Sources!$F$24,IF(G1536=2,Sources!$F$25,IF(G1536=3,Sources!$F$26,0)))</f>
        <v/>
      </c>
      <c r="U1536" s="178">
        <f>T1536</f>
        <v/>
      </c>
      <c r="V1536" s="66" t="inlineStr">
        <is>
          <t>S01 / S04 / S05</t>
        </is>
      </c>
    </row>
    <row r="1537" ht="15" customHeight="1" s="94">
      <c r="A1537" s="66" t="inlineStr">
        <is>
          <t>U11453</t>
        </is>
      </c>
      <c r="B1537" s="66" t="inlineStr">
        <is>
          <t>O0166</t>
        </is>
      </c>
      <c r="C1537" s="66" t="n">
        <v>2023</v>
      </c>
      <c r="D1537" s="66" t="n">
        <v>4</v>
      </c>
      <c r="E1537" s="66" t="n">
        <v>6</v>
      </c>
      <c r="F1537" s="66" t="n">
        <v>5</v>
      </c>
      <c r="G1537" s="66" t="n">
        <v>3</v>
      </c>
      <c r="H1537" s="66" t="n">
        <v>3</v>
      </c>
      <c r="I1537" s="66" t="n">
        <v>0</v>
      </c>
      <c r="J1537" s="66" t="n">
        <v>0</v>
      </c>
      <c r="K1537" s="66" t="n">
        <v>1</v>
      </c>
      <c r="L1537" s="66" t="n">
        <v>0</v>
      </c>
      <c r="M1537" s="66" t="n">
        <v>0</v>
      </c>
      <c r="N1537" s="66" t="n">
        <v>0</v>
      </c>
      <c r="O1537" s="66" t="n">
        <v>434.2</v>
      </c>
      <c r="P1537" s="66" t="n">
        <v>14.5</v>
      </c>
      <c r="Q1537" s="66" t="n">
        <v>12.9125286510001</v>
      </c>
      <c r="R1537" s="66" t="n">
        <v>50.827878813</v>
      </c>
      <c r="S1537" s="66">
        <f>IF(AND(E1537&gt;=2,E1537&lt;=6,OR(F1537=6,F1537=7,F1537=8),O1537&lt;=500),1,0)</f>
        <v/>
      </c>
      <c r="T1537" s="178">
        <f>IF(G1537=1,Sources!$F$24,IF(G1537=2,Sources!$F$25,IF(G1537=3,Sources!$F$26,0)))</f>
        <v/>
      </c>
      <c r="U1537" s="178">
        <f>T1537</f>
        <v/>
      </c>
      <c r="V1537" s="66" t="inlineStr">
        <is>
          <t>S01 / S04 / S05</t>
        </is>
      </c>
    </row>
    <row r="1538" ht="15" customHeight="1" s="94">
      <c r="A1538" s="66" t="inlineStr">
        <is>
          <t>U11454</t>
        </is>
      </c>
      <c r="B1538" s="66" t="inlineStr">
        <is>
          <t>O0448</t>
        </is>
      </c>
      <c r="C1538" s="66" t="n">
        <v>2023</v>
      </c>
      <c r="D1538" s="66" t="n">
        <v>4</v>
      </c>
      <c r="E1538" s="66" t="n">
        <v>5</v>
      </c>
      <c r="F1538" s="66" t="n">
        <v>7</v>
      </c>
      <c r="G1538" s="66" t="n">
        <v>3</v>
      </c>
      <c r="H1538" s="66" t="n">
        <v>2</v>
      </c>
      <c r="I1538" s="66" t="n">
        <v>0</v>
      </c>
      <c r="J1538" s="66" t="n">
        <v>1</v>
      </c>
      <c r="K1538" s="66" t="n">
        <v>0</v>
      </c>
      <c r="L1538" s="66" t="n">
        <v>0</v>
      </c>
      <c r="M1538" s="66" t="n">
        <v>0</v>
      </c>
      <c r="N1538" s="66" t="n">
        <v>1</v>
      </c>
      <c r="O1538" s="66" t="n">
        <v>475.6</v>
      </c>
      <c r="P1538" s="66" t="n">
        <v>0.8</v>
      </c>
      <c r="Q1538" s="66" t="n">
        <v>13.7042303110001</v>
      </c>
      <c r="R1538" s="66" t="n">
        <v>51.0435667080001</v>
      </c>
      <c r="S1538" s="66">
        <f>IF(AND(E1538&gt;=2,E1538&lt;=6,OR(F1538=6,F1538=7,F1538=8),O1538&lt;=500),1,0)</f>
        <v/>
      </c>
      <c r="T1538" s="178">
        <f>IF(G1538=1,Sources!$F$24,IF(G1538=2,Sources!$F$25,IF(G1538=3,Sources!$F$26,0)))</f>
        <v/>
      </c>
      <c r="U1538" s="178">
        <f>T1538</f>
        <v/>
      </c>
      <c r="V1538" s="66" t="inlineStr">
        <is>
          <t>S01 / S04 / S05</t>
        </is>
      </c>
    </row>
    <row r="1539" ht="15" customHeight="1" s="94">
      <c r="A1539" s="66" t="inlineStr">
        <is>
          <t>U11457</t>
        </is>
      </c>
      <c r="B1539" s="66" t="inlineStr">
        <is>
          <t>O0781</t>
        </is>
      </c>
      <c r="C1539" s="66" t="n">
        <v>2023</v>
      </c>
      <c r="D1539" s="66" t="n">
        <v>4</v>
      </c>
      <c r="E1539" s="66" t="n">
        <v>4</v>
      </c>
      <c r="F1539" s="66" t="n">
        <v>17</v>
      </c>
      <c r="G1539" s="66" t="n">
        <v>3</v>
      </c>
      <c r="H1539" s="66" t="n">
        <v>6</v>
      </c>
      <c r="I1539" s="66" t="n">
        <v>0</v>
      </c>
      <c r="J1539" s="66" t="n">
        <v>0</v>
      </c>
      <c r="K1539" s="66" t="n">
        <v>1</v>
      </c>
      <c r="L1539" s="66" t="n">
        <v>1</v>
      </c>
      <c r="M1539" s="66" t="n">
        <v>0</v>
      </c>
      <c r="N1539" s="66" t="n">
        <v>0</v>
      </c>
      <c r="O1539" s="66" t="n">
        <v>102</v>
      </c>
      <c r="P1539" s="66" t="n">
        <v>1.8</v>
      </c>
      <c r="Q1539" s="66" t="n">
        <v>13.7555407510001</v>
      </c>
      <c r="R1539" s="66" t="n">
        <v>51.0766467300001</v>
      </c>
      <c r="S1539" s="66">
        <f>IF(AND(E1539&gt;=2,E1539&lt;=6,OR(F1539=6,F1539=7,F1539=8),O1539&lt;=500),1,0)</f>
        <v/>
      </c>
      <c r="T1539" s="178">
        <f>IF(G1539=1,Sources!$F$24,IF(G1539=2,Sources!$F$25,IF(G1539=3,Sources!$F$26,0)))</f>
        <v/>
      </c>
      <c r="U1539" s="178">
        <f>T1539</f>
        <v/>
      </c>
      <c r="V1539" s="66" t="inlineStr">
        <is>
          <t>S01 / S04 / S05</t>
        </is>
      </c>
    </row>
    <row r="1540" ht="15" customHeight="1" s="94">
      <c r="A1540" s="66" t="inlineStr">
        <is>
          <t>U11469</t>
        </is>
      </c>
      <c r="B1540" s="66" t="inlineStr">
        <is>
          <t>O0694</t>
        </is>
      </c>
      <c r="C1540" s="66" t="n">
        <v>2023</v>
      </c>
      <c r="D1540" s="66" t="n">
        <v>4</v>
      </c>
      <c r="E1540" s="66" t="n">
        <v>7</v>
      </c>
      <c r="F1540" s="66" t="n">
        <v>16</v>
      </c>
      <c r="G1540" s="66" t="n">
        <v>3</v>
      </c>
      <c r="H1540" s="66" t="n">
        <v>1</v>
      </c>
      <c r="I1540" s="66" t="n">
        <v>0</v>
      </c>
      <c r="J1540" s="66" t="n">
        <v>1</v>
      </c>
      <c r="K1540" s="66" t="n">
        <v>0</v>
      </c>
      <c r="L1540" s="66" t="n">
        <v>0</v>
      </c>
      <c r="M1540" s="66" t="n">
        <v>0</v>
      </c>
      <c r="N1540" s="66" t="n">
        <v>0</v>
      </c>
      <c r="O1540" s="66" t="n">
        <v>326.2</v>
      </c>
      <c r="P1540" s="66" t="n">
        <v>22.5</v>
      </c>
      <c r="Q1540" s="66" t="n">
        <v>13.73332527</v>
      </c>
      <c r="R1540" s="66" t="n">
        <v>51.0391690210001</v>
      </c>
      <c r="S1540" s="66">
        <f>IF(AND(E1540&gt;=2,E1540&lt;=6,OR(F1540=6,F1540=7,F1540=8),O1540&lt;=500),1,0)</f>
        <v/>
      </c>
      <c r="T1540" s="178">
        <f>IF(G1540=1,Sources!$F$24,IF(G1540=2,Sources!$F$25,IF(G1540=3,Sources!$F$26,0)))</f>
        <v/>
      </c>
      <c r="U1540" s="178">
        <f>T1540</f>
        <v/>
      </c>
      <c r="V1540" s="66" t="inlineStr">
        <is>
          <t>S01 / S04 / S05</t>
        </is>
      </c>
    </row>
    <row r="1541" ht="15" customHeight="1" s="94">
      <c r="A1541" s="66" t="inlineStr">
        <is>
          <t>U11473</t>
        </is>
      </c>
      <c r="B1541" s="66" t="inlineStr">
        <is>
          <t>O0199</t>
        </is>
      </c>
      <c r="C1541" s="66" t="n">
        <v>2023</v>
      </c>
      <c r="D1541" s="66" t="n">
        <v>4</v>
      </c>
      <c r="E1541" s="66" t="n">
        <v>7</v>
      </c>
      <c r="F1541" s="66" t="n">
        <v>20</v>
      </c>
      <c r="G1541" s="66" t="n">
        <v>3</v>
      </c>
      <c r="H1541" s="66" t="n">
        <v>3</v>
      </c>
      <c r="I1541" s="66" t="n">
        <v>0</v>
      </c>
      <c r="J1541" s="66" t="n">
        <v>0</v>
      </c>
      <c r="K1541" s="66" t="n">
        <v>1</v>
      </c>
      <c r="L1541" s="66" t="n">
        <v>0</v>
      </c>
      <c r="M1541" s="66" t="n">
        <v>0</v>
      </c>
      <c r="N1541" s="66" t="n">
        <v>0</v>
      </c>
      <c r="O1541" s="66" t="n">
        <v>54.9</v>
      </c>
      <c r="P1541" s="66" t="n">
        <v>2.4</v>
      </c>
      <c r="Q1541" s="66" t="n">
        <v>12.9080703350001</v>
      </c>
      <c r="R1541" s="66" t="n">
        <v>50.8330351870001</v>
      </c>
      <c r="S1541" s="66">
        <f>IF(AND(E1541&gt;=2,E1541&lt;=6,OR(F1541=6,F1541=7,F1541=8),O1541&lt;=500),1,0)</f>
        <v/>
      </c>
      <c r="T1541" s="178">
        <f>IF(G1541=1,Sources!$F$24,IF(G1541=2,Sources!$F$25,IF(G1541=3,Sources!$F$26,0)))</f>
        <v/>
      </c>
      <c r="U1541" s="178">
        <f>T1541</f>
        <v/>
      </c>
      <c r="V1541" s="66" t="inlineStr">
        <is>
          <t>S01 / S04 / S05</t>
        </is>
      </c>
    </row>
    <row r="1542" ht="15" customHeight="1" s="94">
      <c r="A1542" s="66" t="inlineStr">
        <is>
          <t>U11475</t>
        </is>
      </c>
      <c r="B1542" s="66" t="inlineStr">
        <is>
          <t>O1462</t>
        </is>
      </c>
      <c r="C1542" s="66" t="n">
        <v>2023</v>
      </c>
      <c r="D1542" s="66" t="n">
        <v>4</v>
      </c>
      <c r="E1542" s="66" t="n">
        <v>6</v>
      </c>
      <c r="F1542" s="66" t="n">
        <v>10</v>
      </c>
      <c r="G1542" s="66" t="n">
        <v>3</v>
      </c>
      <c r="H1542" s="66" t="n">
        <v>2</v>
      </c>
      <c r="I1542" s="66" t="n">
        <v>0</v>
      </c>
      <c r="J1542" s="66" t="n">
        <v>1</v>
      </c>
      <c r="K1542" s="66" t="n">
        <v>1</v>
      </c>
      <c r="L1542" s="66" t="n">
        <v>0</v>
      </c>
      <c r="M1542" s="66" t="n">
        <v>0</v>
      </c>
      <c r="N1542" s="66" t="n">
        <v>0</v>
      </c>
      <c r="O1542" s="66" t="n">
        <v>186.7</v>
      </c>
      <c r="P1542" s="66" t="n">
        <v>8.1</v>
      </c>
      <c r="Q1542" s="66" t="n">
        <v>12.395023791</v>
      </c>
      <c r="R1542" s="66" t="n">
        <v>51.3427365870001</v>
      </c>
      <c r="S1542" s="66">
        <f>IF(AND(E1542&gt;=2,E1542&lt;=6,OR(F1542=6,F1542=7,F1542=8),O1542&lt;=500),1,0)</f>
        <v/>
      </c>
      <c r="T1542" s="178">
        <f>IF(G1542=1,Sources!$F$24,IF(G1542=2,Sources!$F$25,IF(G1542=3,Sources!$F$26,0)))</f>
        <v/>
      </c>
      <c r="U1542" s="178">
        <f>T1542</f>
        <v/>
      </c>
      <c r="V1542" s="66" t="inlineStr">
        <is>
          <t>S01 / S04 / S05</t>
        </is>
      </c>
    </row>
    <row r="1543" ht="15" customHeight="1" s="94">
      <c r="A1543" s="66" t="inlineStr">
        <is>
          <t>U11479</t>
        </is>
      </c>
      <c r="B1543" s="66" t="inlineStr">
        <is>
          <t>O1985</t>
        </is>
      </c>
      <c r="C1543" s="66" t="n">
        <v>2023</v>
      </c>
      <c r="D1543" s="66" t="n">
        <v>4</v>
      </c>
      <c r="E1543" s="66" t="n">
        <v>6</v>
      </c>
      <c r="F1543" s="66" t="n">
        <v>13</v>
      </c>
      <c r="G1543" s="66" t="n">
        <v>3</v>
      </c>
      <c r="H1543" s="66" t="n">
        <v>4</v>
      </c>
      <c r="I1543" s="66" t="n">
        <v>1</v>
      </c>
      <c r="J1543" s="66" t="n">
        <v>1</v>
      </c>
      <c r="K1543" s="66" t="n">
        <v>0</v>
      </c>
      <c r="L1543" s="66" t="n">
        <v>0</v>
      </c>
      <c r="M1543" s="66" t="n">
        <v>0</v>
      </c>
      <c r="N1543" s="66" t="n">
        <v>0</v>
      </c>
      <c r="O1543" s="66" t="n">
        <v>126.1</v>
      </c>
      <c r="P1543" s="66" t="n">
        <v>5.9</v>
      </c>
      <c r="Q1543" s="66" t="n">
        <v>13.9404440610001</v>
      </c>
      <c r="R1543" s="66" t="n">
        <v>50.9516566150001</v>
      </c>
      <c r="S1543" s="66">
        <f>IF(AND(E1543&gt;=2,E1543&lt;=6,OR(F1543=6,F1543=7,F1543=8),O1543&lt;=500),1,0)</f>
        <v/>
      </c>
      <c r="T1543" s="178">
        <f>IF(G1543=1,Sources!$F$24,IF(G1543=2,Sources!$F$25,IF(G1543=3,Sources!$F$26,0)))</f>
        <v/>
      </c>
      <c r="U1543" s="178">
        <f>T1543</f>
        <v/>
      </c>
      <c r="V1543" s="66" t="inlineStr">
        <is>
          <t>S01 / S04 / S05</t>
        </is>
      </c>
    </row>
    <row r="1544" ht="15" customHeight="1" s="94">
      <c r="A1544" s="66" t="inlineStr">
        <is>
          <t>U11483</t>
        </is>
      </c>
      <c r="B1544" s="66" t="inlineStr">
        <is>
          <t>O1923</t>
        </is>
      </c>
      <c r="C1544" s="66" t="n">
        <v>2023</v>
      </c>
      <c r="D1544" s="66" t="n">
        <v>4</v>
      </c>
      <c r="E1544" s="66" t="n">
        <v>6</v>
      </c>
      <c r="F1544" s="66" t="n">
        <v>6</v>
      </c>
      <c r="G1544" s="66" t="n">
        <v>3</v>
      </c>
      <c r="H1544" s="66" t="n">
        <v>3</v>
      </c>
      <c r="I1544" s="66" t="n">
        <v>0</v>
      </c>
      <c r="J1544" s="66" t="n">
        <v>1</v>
      </c>
      <c r="K1544" s="66" t="n">
        <v>1</v>
      </c>
      <c r="L1544" s="66" t="n">
        <v>0</v>
      </c>
      <c r="M1544" s="66" t="n">
        <v>0</v>
      </c>
      <c r="N1544" s="66" t="n">
        <v>0</v>
      </c>
      <c r="O1544" s="66" t="n">
        <v>174.9</v>
      </c>
      <c r="P1544" s="66" t="n">
        <v>0</v>
      </c>
      <c r="Q1544" s="66" t="n">
        <v>12.8767845580001</v>
      </c>
      <c r="R1544" s="66" t="n">
        <v>50.776561348</v>
      </c>
      <c r="S1544" s="66">
        <f>IF(AND(E1544&gt;=2,E1544&lt;=6,OR(F1544=6,F1544=7,F1544=8),O1544&lt;=500),1,0)</f>
        <v/>
      </c>
      <c r="T1544" s="178">
        <f>IF(G1544=1,Sources!$F$24,IF(G1544=2,Sources!$F$25,IF(G1544=3,Sources!$F$26,0)))</f>
        <v/>
      </c>
      <c r="U1544" s="178">
        <f>T1544</f>
        <v/>
      </c>
      <c r="V1544" s="66" t="inlineStr">
        <is>
          <t>S01 / S04 / S05</t>
        </is>
      </c>
    </row>
    <row r="1545" ht="15" customHeight="1" s="94">
      <c r="A1545" s="66" t="inlineStr">
        <is>
          <t>U11491</t>
        </is>
      </c>
      <c r="B1545" s="66" t="inlineStr">
        <is>
          <t>O0341</t>
        </is>
      </c>
      <c r="C1545" s="66" t="n">
        <v>2023</v>
      </c>
      <c r="D1545" s="66" t="n">
        <v>4</v>
      </c>
      <c r="E1545" s="66" t="n">
        <v>4</v>
      </c>
      <c r="F1545" s="66" t="n">
        <v>23</v>
      </c>
      <c r="G1545" s="66" t="n">
        <v>2</v>
      </c>
      <c r="H1545" s="66" t="n">
        <v>6</v>
      </c>
      <c r="I1545" s="66" t="n">
        <v>0</v>
      </c>
      <c r="J1545" s="66" t="n">
        <v>1</v>
      </c>
      <c r="K1545" s="66" t="n">
        <v>0</v>
      </c>
      <c r="L1545" s="66" t="n">
        <v>0</v>
      </c>
      <c r="M1545" s="66" t="n">
        <v>0</v>
      </c>
      <c r="N1545" s="66" t="n">
        <v>0</v>
      </c>
      <c r="O1545" s="66" t="n">
        <v>190</v>
      </c>
      <c r="P1545" s="66" t="n">
        <v>7.1</v>
      </c>
      <c r="Q1545" s="66" t="n">
        <v>13.7312815560001</v>
      </c>
      <c r="R1545" s="66" t="n">
        <v>51.034475394</v>
      </c>
      <c r="S1545" s="66">
        <f>IF(AND(E1545&gt;=2,E1545&lt;=6,OR(F1545=6,F1545=7,F1545=8),O1545&lt;=500),1,0)</f>
        <v/>
      </c>
      <c r="T1545" s="178">
        <f>IF(G1545=1,Sources!$F$24,IF(G1545=2,Sources!$F$25,IF(G1545=3,Sources!$F$26,0)))</f>
        <v/>
      </c>
      <c r="U1545" s="178">
        <f>T1545</f>
        <v/>
      </c>
      <c r="V1545" s="66" t="inlineStr">
        <is>
          <t>S01 / S04 / S05</t>
        </is>
      </c>
    </row>
    <row r="1546" ht="15" customHeight="1" s="94">
      <c r="A1546" s="66" t="inlineStr">
        <is>
          <t>U11492</t>
        </is>
      </c>
      <c r="B1546" s="66" t="inlineStr">
        <is>
          <t>O0694</t>
        </is>
      </c>
      <c r="C1546" s="66" t="n">
        <v>2023</v>
      </c>
      <c r="D1546" s="66" t="n">
        <v>4</v>
      </c>
      <c r="E1546" s="66" t="n">
        <v>4</v>
      </c>
      <c r="F1546" s="66" t="n">
        <v>21</v>
      </c>
      <c r="G1546" s="66" t="n">
        <v>2</v>
      </c>
      <c r="H1546" s="66" t="n">
        <v>1</v>
      </c>
      <c r="I1546" s="66" t="n">
        <v>0</v>
      </c>
      <c r="J1546" s="66" t="n">
        <v>1</v>
      </c>
      <c r="K1546" s="66" t="n">
        <v>0</v>
      </c>
      <c r="L1546" s="66" t="n">
        <v>0</v>
      </c>
      <c r="M1546" s="66" t="n">
        <v>0</v>
      </c>
      <c r="N1546" s="66" t="n">
        <v>0</v>
      </c>
      <c r="O1546" s="66" t="n">
        <v>357.2</v>
      </c>
      <c r="P1546" s="66" t="n">
        <v>18.3</v>
      </c>
      <c r="Q1546" s="66" t="n">
        <v>13.7333219720001</v>
      </c>
      <c r="R1546" s="66" t="n">
        <v>51.0388424550001</v>
      </c>
      <c r="S1546" s="66">
        <f>IF(AND(E1546&gt;=2,E1546&lt;=6,OR(F1546=6,F1546=7,F1546=8),O1546&lt;=500),1,0)</f>
        <v/>
      </c>
      <c r="T1546" s="178">
        <f>IF(G1546=1,Sources!$F$24,IF(G1546=2,Sources!$F$25,IF(G1546=3,Sources!$F$26,0)))</f>
        <v/>
      </c>
      <c r="U1546" s="178">
        <f>T1546</f>
        <v/>
      </c>
      <c r="V1546" s="66" t="inlineStr">
        <is>
          <t>S01 / S04 / S05</t>
        </is>
      </c>
    </row>
    <row r="1547" ht="15" customHeight="1" s="94">
      <c r="A1547" s="66" t="inlineStr">
        <is>
          <t>U11496</t>
        </is>
      </c>
      <c r="B1547" s="66" t="inlineStr">
        <is>
          <t>O1742</t>
        </is>
      </c>
      <c r="C1547" s="66" t="n">
        <v>2023</v>
      </c>
      <c r="D1547" s="66" t="n">
        <v>4</v>
      </c>
      <c r="E1547" s="66" t="n">
        <v>2</v>
      </c>
      <c r="F1547" s="66" t="n">
        <v>10</v>
      </c>
      <c r="G1547" s="66" t="n">
        <v>2</v>
      </c>
      <c r="H1547" s="66" t="n">
        <v>3</v>
      </c>
      <c r="I1547" s="66" t="n">
        <v>1</v>
      </c>
      <c r="J1547" s="66" t="n">
        <v>0</v>
      </c>
      <c r="K1547" s="66" t="n">
        <v>1</v>
      </c>
      <c r="L1547" s="66" t="n">
        <v>0</v>
      </c>
      <c r="M1547" s="66" t="n">
        <v>0</v>
      </c>
      <c r="N1547" s="66" t="n">
        <v>0</v>
      </c>
      <c r="O1547" s="66" t="n">
        <v>262.8</v>
      </c>
      <c r="P1547" s="66" t="n">
        <v>5.1</v>
      </c>
      <c r="Q1547" s="66" t="n">
        <v>12.4016321390001</v>
      </c>
      <c r="R1547" s="66" t="n">
        <v>51.3243739480001</v>
      </c>
      <c r="S1547" s="66">
        <f>IF(AND(E1547&gt;=2,E1547&lt;=6,OR(F1547=6,F1547=7,F1547=8),O1547&lt;=500),1,0)</f>
        <v/>
      </c>
      <c r="T1547" s="178">
        <f>IF(G1547=1,Sources!$F$24,IF(G1547=2,Sources!$F$25,IF(G1547=3,Sources!$F$26,0)))</f>
        <v/>
      </c>
      <c r="U1547" s="178">
        <f>T1547</f>
        <v/>
      </c>
      <c r="V1547" s="66" t="inlineStr">
        <is>
          <t>S01 / S04 / S05</t>
        </is>
      </c>
    </row>
    <row r="1548" ht="15" customHeight="1" s="94">
      <c r="A1548" s="66" t="inlineStr">
        <is>
          <t>U11500</t>
        </is>
      </c>
      <c r="B1548" s="66" t="inlineStr">
        <is>
          <t>O0172</t>
        </is>
      </c>
      <c r="C1548" s="66" t="n">
        <v>2023</v>
      </c>
      <c r="D1548" s="66" t="n">
        <v>4</v>
      </c>
      <c r="E1548" s="66" t="n">
        <v>2</v>
      </c>
      <c r="F1548" s="66" t="n">
        <v>8</v>
      </c>
      <c r="G1548" s="66" t="n">
        <v>3</v>
      </c>
      <c r="H1548" s="66" t="n">
        <v>2</v>
      </c>
      <c r="I1548" s="66" t="n">
        <v>0</v>
      </c>
      <c r="J1548" s="66" t="n">
        <v>1</v>
      </c>
      <c r="K1548" s="66" t="n">
        <v>1</v>
      </c>
      <c r="L1548" s="66" t="n">
        <v>0</v>
      </c>
      <c r="M1548" s="66" t="n">
        <v>0</v>
      </c>
      <c r="N1548" s="66" t="n">
        <v>0</v>
      </c>
      <c r="O1548" s="66" t="n">
        <v>326.5</v>
      </c>
      <c r="P1548" s="66" t="n">
        <v>4.1</v>
      </c>
      <c r="Q1548" s="66" t="n">
        <v>12.926526714</v>
      </c>
      <c r="R1548" s="66" t="n">
        <v>50.8338064280001</v>
      </c>
      <c r="S1548" s="66">
        <f>IF(AND(E1548&gt;=2,E1548&lt;=6,OR(F1548=6,F1548=7,F1548=8),O1548&lt;=500),1,0)</f>
        <v/>
      </c>
      <c r="T1548" s="178">
        <f>IF(G1548=1,Sources!$F$24,IF(G1548=2,Sources!$F$25,IF(G1548=3,Sources!$F$26,0)))</f>
        <v/>
      </c>
      <c r="U1548" s="178">
        <f>T1548</f>
        <v/>
      </c>
      <c r="V1548" s="66" t="inlineStr">
        <is>
          <t>S01 / S04 / S05</t>
        </is>
      </c>
    </row>
    <row r="1549" ht="15" customHeight="1" s="94">
      <c r="A1549" s="66" t="inlineStr">
        <is>
          <t>U11502</t>
        </is>
      </c>
      <c r="B1549" s="66" t="inlineStr">
        <is>
          <t>O1213</t>
        </is>
      </c>
      <c r="C1549" s="66" t="n">
        <v>2023</v>
      </c>
      <c r="D1549" s="66" t="n">
        <v>4</v>
      </c>
      <c r="E1549" s="66" t="n">
        <v>7</v>
      </c>
      <c r="F1549" s="66" t="n">
        <v>3</v>
      </c>
      <c r="G1549" s="66" t="n">
        <v>3</v>
      </c>
      <c r="H1549" s="66" t="n">
        <v>2</v>
      </c>
      <c r="I1549" s="66" t="n">
        <v>0</v>
      </c>
      <c r="J1549" s="66" t="n">
        <v>1</v>
      </c>
      <c r="K1549" s="66" t="n">
        <v>1</v>
      </c>
      <c r="L1549" s="66" t="n">
        <v>0</v>
      </c>
      <c r="M1549" s="66" t="n">
        <v>0</v>
      </c>
      <c r="N1549" s="66" t="n">
        <v>0</v>
      </c>
      <c r="O1549" s="66" t="n">
        <v>235.7</v>
      </c>
      <c r="P1549" s="66" t="n">
        <v>5.4</v>
      </c>
      <c r="Q1549" s="66" t="n">
        <v>14.248830217</v>
      </c>
      <c r="R1549" s="66" t="n">
        <v>51.43491032</v>
      </c>
      <c r="S1549" s="66">
        <f>IF(AND(E1549&gt;=2,E1549&lt;=6,OR(F1549=6,F1549=7,F1549=8),O1549&lt;=500),1,0)</f>
        <v/>
      </c>
      <c r="T1549" s="178">
        <f>IF(G1549=1,Sources!$F$24,IF(G1549=2,Sources!$F$25,IF(G1549=3,Sources!$F$26,0)))</f>
        <v/>
      </c>
      <c r="U1549" s="178">
        <f>T1549</f>
        <v/>
      </c>
      <c r="V1549" s="66" t="inlineStr">
        <is>
          <t>S01 / S04 / S05</t>
        </is>
      </c>
    </row>
    <row r="1550" ht="15" customHeight="1" s="94">
      <c r="A1550" s="66" t="inlineStr">
        <is>
          <t>U11507</t>
        </is>
      </c>
      <c r="B1550" s="66" t="inlineStr">
        <is>
          <t>O0275</t>
        </is>
      </c>
      <c r="C1550" s="66" t="n">
        <v>2023</v>
      </c>
      <c r="D1550" s="66" t="n">
        <v>4</v>
      </c>
      <c r="E1550" s="66" t="n">
        <v>6</v>
      </c>
      <c r="F1550" s="66" t="n">
        <v>21</v>
      </c>
      <c r="G1550" s="66" t="n">
        <v>3</v>
      </c>
      <c r="H1550" s="66" t="n">
        <v>3</v>
      </c>
      <c r="I1550" s="66" t="n">
        <v>0</v>
      </c>
      <c r="J1550" s="66" t="n">
        <v>1</v>
      </c>
      <c r="K1550" s="66" t="n">
        <v>1</v>
      </c>
      <c r="L1550" s="66" t="n">
        <v>0</v>
      </c>
      <c r="M1550" s="66" t="n">
        <v>0</v>
      </c>
      <c r="N1550" s="66" t="n">
        <v>0</v>
      </c>
      <c r="O1550" s="66" t="n">
        <v>51.2</v>
      </c>
      <c r="P1550" s="66" t="n">
        <v>0</v>
      </c>
      <c r="Q1550" s="66" t="n">
        <v>13.580529041</v>
      </c>
      <c r="R1550" s="66" t="n">
        <v>51.125830051</v>
      </c>
      <c r="S1550" s="66">
        <f>IF(AND(E1550&gt;=2,E1550&lt;=6,OR(F1550=6,F1550=7,F1550=8),O1550&lt;=500),1,0)</f>
        <v/>
      </c>
      <c r="T1550" s="178">
        <f>IF(G1550=1,Sources!$F$24,IF(G1550=2,Sources!$F$25,IF(G1550=3,Sources!$F$26,0)))</f>
        <v/>
      </c>
      <c r="U1550" s="178">
        <f>T1550</f>
        <v/>
      </c>
      <c r="V1550" s="66" t="inlineStr">
        <is>
          <t>S01 / S04 / S05</t>
        </is>
      </c>
    </row>
    <row r="1551" ht="15" customHeight="1" s="94">
      <c r="A1551" s="66" t="inlineStr">
        <is>
          <t>U11508</t>
        </is>
      </c>
      <c r="B1551" s="66" t="inlineStr">
        <is>
          <t>O0324</t>
        </is>
      </c>
      <c r="C1551" s="66" t="n">
        <v>2023</v>
      </c>
      <c r="D1551" s="66" t="n">
        <v>4</v>
      </c>
      <c r="E1551" s="66" t="n">
        <v>6</v>
      </c>
      <c r="F1551" s="66" t="n">
        <v>18</v>
      </c>
      <c r="G1551" s="66" t="n">
        <v>3</v>
      </c>
      <c r="H1551" s="66" t="n">
        <v>1</v>
      </c>
      <c r="I1551" s="66" t="n">
        <v>0</v>
      </c>
      <c r="J1551" s="66" t="n">
        <v>1</v>
      </c>
      <c r="K1551" s="66" t="n">
        <v>0</v>
      </c>
      <c r="L1551" s="66" t="n">
        <v>0</v>
      </c>
      <c r="M1551" s="66" t="n">
        <v>0</v>
      </c>
      <c r="N1551" s="66" t="n">
        <v>0</v>
      </c>
      <c r="O1551" s="66" t="n">
        <v>193.5</v>
      </c>
      <c r="P1551" s="66" t="n">
        <v>4.6</v>
      </c>
      <c r="Q1551" s="66" t="n">
        <v>13.7231774850001</v>
      </c>
      <c r="R1551" s="66" t="n">
        <v>51.089884597</v>
      </c>
      <c r="S1551" s="66">
        <f>IF(AND(E1551&gt;=2,E1551&lt;=6,OR(F1551=6,F1551=7,F1551=8),O1551&lt;=500),1,0)</f>
        <v/>
      </c>
      <c r="T1551" s="178">
        <f>IF(G1551=1,Sources!$F$24,IF(G1551=2,Sources!$F$25,IF(G1551=3,Sources!$F$26,0)))</f>
        <v/>
      </c>
      <c r="U1551" s="178">
        <f>T1551</f>
        <v/>
      </c>
      <c r="V1551" s="66" t="inlineStr">
        <is>
          <t>S01 / S04 / S05</t>
        </is>
      </c>
    </row>
    <row r="1552" ht="15" customHeight="1" s="94">
      <c r="A1552" s="66" t="inlineStr">
        <is>
          <t>U11510</t>
        </is>
      </c>
      <c r="B1552" s="66" t="inlineStr">
        <is>
          <t>O1436</t>
        </is>
      </c>
      <c r="C1552" s="66" t="n">
        <v>2023</v>
      </c>
      <c r="D1552" s="66" t="n">
        <v>4</v>
      </c>
      <c r="E1552" s="66" t="n">
        <v>5</v>
      </c>
      <c r="F1552" s="66" t="n">
        <v>21</v>
      </c>
      <c r="G1552" s="66" t="n">
        <v>3</v>
      </c>
      <c r="H1552" s="66" t="n">
        <v>3</v>
      </c>
      <c r="I1552" s="66" t="n">
        <v>0</v>
      </c>
      <c r="J1552" s="66" t="n">
        <v>0</v>
      </c>
      <c r="K1552" s="66" t="n">
        <v>1</v>
      </c>
      <c r="L1552" s="66" t="n">
        <v>0</v>
      </c>
      <c r="M1552" s="66" t="n">
        <v>0</v>
      </c>
      <c r="N1552" s="66" t="n">
        <v>0</v>
      </c>
      <c r="O1552" s="66" t="n">
        <v>120.2</v>
      </c>
      <c r="P1552" s="66" t="n">
        <v>7.3</v>
      </c>
      <c r="Q1552" s="66" t="n">
        <v>12.3709865710001</v>
      </c>
      <c r="R1552" s="66" t="n">
        <v>51.3440977620001</v>
      </c>
      <c r="S1552" s="66">
        <f>IF(AND(E1552&gt;=2,E1552&lt;=6,OR(F1552=6,F1552=7,F1552=8),O1552&lt;=500),1,0)</f>
        <v/>
      </c>
      <c r="T1552" s="178">
        <f>IF(G1552=1,Sources!$F$24,IF(G1552=2,Sources!$F$25,IF(G1552=3,Sources!$F$26,0)))</f>
        <v/>
      </c>
      <c r="U1552" s="178">
        <f>T1552</f>
        <v/>
      </c>
      <c r="V1552" s="66" t="inlineStr">
        <is>
          <t>S01 / S04 / S05</t>
        </is>
      </c>
    </row>
    <row r="1553" ht="15" customHeight="1" s="94">
      <c r="A1553" s="66" t="inlineStr">
        <is>
          <t>U11514</t>
        </is>
      </c>
      <c r="B1553" s="66" t="inlineStr">
        <is>
          <t>O0366</t>
        </is>
      </c>
      <c r="C1553" s="66" t="n">
        <v>2023</v>
      </c>
      <c r="D1553" s="66" t="n">
        <v>4</v>
      </c>
      <c r="E1553" s="66" t="n">
        <v>5</v>
      </c>
      <c r="F1553" s="66" t="n">
        <v>19</v>
      </c>
      <c r="G1553" s="66" t="n">
        <v>3</v>
      </c>
      <c r="H1553" s="66" t="n">
        <v>3</v>
      </c>
      <c r="I1553" s="66" t="n">
        <v>0</v>
      </c>
      <c r="J1553" s="66" t="n">
        <v>1</v>
      </c>
      <c r="K1553" s="66" t="n">
        <v>1</v>
      </c>
      <c r="L1553" s="66" t="n">
        <v>0</v>
      </c>
      <c r="M1553" s="66" t="n">
        <v>0</v>
      </c>
      <c r="N1553" s="66" t="n">
        <v>0</v>
      </c>
      <c r="O1553" s="66" t="n">
        <v>412.9</v>
      </c>
      <c r="P1553" s="66" t="n">
        <v>4.6</v>
      </c>
      <c r="Q1553" s="66" t="n">
        <v>13.721359556</v>
      </c>
      <c r="R1553" s="66" t="n">
        <v>51.0417629410001</v>
      </c>
      <c r="S1553" s="66">
        <f>IF(AND(E1553&gt;=2,E1553&lt;=6,OR(F1553=6,F1553=7,F1553=8),O1553&lt;=500),1,0)</f>
        <v/>
      </c>
      <c r="T1553" s="178">
        <f>IF(G1553=1,Sources!$F$24,IF(G1553=2,Sources!$F$25,IF(G1553=3,Sources!$F$26,0)))</f>
        <v/>
      </c>
      <c r="U1553" s="178">
        <f>T1553</f>
        <v/>
      </c>
      <c r="V1553" s="66" t="inlineStr">
        <is>
          <t>S01 / S04 / S05</t>
        </is>
      </c>
    </row>
    <row r="1554" ht="15" customHeight="1" s="94">
      <c r="A1554" s="66" t="inlineStr">
        <is>
          <t>U11527</t>
        </is>
      </c>
      <c r="B1554" s="66" t="inlineStr">
        <is>
          <t>O0694</t>
        </is>
      </c>
      <c r="C1554" s="66" t="n">
        <v>2023</v>
      </c>
      <c r="D1554" s="66" t="n">
        <v>4</v>
      </c>
      <c r="E1554" s="66" t="n">
        <v>6</v>
      </c>
      <c r="F1554" s="66" t="n">
        <v>13</v>
      </c>
      <c r="G1554" s="66" t="n">
        <v>3</v>
      </c>
      <c r="H1554" s="66" t="n">
        <v>6</v>
      </c>
      <c r="I1554" s="66" t="n">
        <v>0</v>
      </c>
      <c r="J1554" s="66" t="n">
        <v>0</v>
      </c>
      <c r="K1554" s="66" t="n">
        <v>1</v>
      </c>
      <c r="L1554" s="66" t="n">
        <v>0</v>
      </c>
      <c r="M1554" s="66" t="n">
        <v>0</v>
      </c>
      <c r="N1554" s="66" t="n">
        <v>0</v>
      </c>
      <c r="O1554" s="66" t="n">
        <v>345.3</v>
      </c>
      <c r="P1554" s="66" t="n">
        <v>13.7</v>
      </c>
      <c r="Q1554" s="66" t="n">
        <v>13.73337594</v>
      </c>
      <c r="R1554" s="66" t="n">
        <v>51.0389480970001</v>
      </c>
      <c r="S1554" s="66">
        <f>IF(AND(E1554&gt;=2,E1554&lt;=6,OR(F1554=6,F1554=7,F1554=8),O1554&lt;=500),1,0)</f>
        <v/>
      </c>
      <c r="T1554" s="178">
        <f>IF(G1554=1,Sources!$F$24,IF(G1554=2,Sources!$F$25,IF(G1554=3,Sources!$F$26,0)))</f>
        <v/>
      </c>
      <c r="U1554" s="178">
        <f>T1554</f>
        <v/>
      </c>
      <c r="V1554" s="66" t="inlineStr">
        <is>
          <t>S01 / S04 / S05</t>
        </is>
      </c>
    </row>
    <row r="1555" ht="15" customHeight="1" s="94">
      <c r="A1555" s="66" t="inlineStr">
        <is>
          <t>U11529</t>
        </is>
      </c>
      <c r="B1555" s="66" t="inlineStr">
        <is>
          <t>O0145</t>
        </is>
      </c>
      <c r="C1555" s="66" t="n">
        <v>2023</v>
      </c>
      <c r="D1555" s="66" t="n">
        <v>4</v>
      </c>
      <c r="E1555" s="66" t="n">
        <v>6</v>
      </c>
      <c r="F1555" s="66" t="n">
        <v>19</v>
      </c>
      <c r="G1555" s="66" t="n">
        <v>3</v>
      </c>
      <c r="H1555" s="66" t="n">
        <v>3</v>
      </c>
      <c r="I1555" s="66" t="n">
        <v>0</v>
      </c>
      <c r="J1555" s="66" t="n">
        <v>0</v>
      </c>
      <c r="K1555" s="66" t="n">
        <v>1</v>
      </c>
      <c r="L1555" s="66" t="n">
        <v>0</v>
      </c>
      <c r="M1555" s="66" t="n">
        <v>0</v>
      </c>
      <c r="N1555" s="66" t="n">
        <v>0</v>
      </c>
      <c r="O1555" s="66" t="n">
        <v>367</v>
      </c>
      <c r="P1555" s="66" t="n">
        <v>4.7</v>
      </c>
      <c r="Q1555" s="66" t="n">
        <v>12.9321904550001</v>
      </c>
      <c r="R1555" s="66" t="n">
        <v>50.8236063300001</v>
      </c>
      <c r="S1555" s="66">
        <f>IF(AND(E1555&gt;=2,E1555&lt;=6,OR(F1555=6,F1555=7,F1555=8),O1555&lt;=500),1,0)</f>
        <v/>
      </c>
      <c r="T1555" s="178">
        <f>IF(G1555=1,Sources!$F$24,IF(G1555=2,Sources!$F$25,IF(G1555=3,Sources!$F$26,0)))</f>
        <v/>
      </c>
      <c r="U1555" s="178">
        <f>T1555</f>
        <v/>
      </c>
      <c r="V1555" s="66" t="inlineStr">
        <is>
          <t>S01 / S04 / S05</t>
        </is>
      </c>
    </row>
    <row r="1556" ht="15" customHeight="1" s="94">
      <c r="A1556" s="66" t="inlineStr">
        <is>
          <t>U11530</t>
        </is>
      </c>
      <c r="B1556" s="66" t="inlineStr">
        <is>
          <t>O1467</t>
        </is>
      </c>
      <c r="C1556" s="66" t="n">
        <v>2023</v>
      </c>
      <c r="D1556" s="66" t="n">
        <v>4</v>
      </c>
      <c r="E1556" s="66" t="n">
        <v>5</v>
      </c>
      <c r="F1556" s="66" t="n">
        <v>11</v>
      </c>
      <c r="G1556" s="66" t="n">
        <v>3</v>
      </c>
      <c r="H1556" s="66" t="n">
        <v>6</v>
      </c>
      <c r="I1556" s="66" t="n">
        <v>0</v>
      </c>
      <c r="J1556" s="66" t="n">
        <v>0</v>
      </c>
      <c r="K1556" s="66" t="n">
        <v>1</v>
      </c>
      <c r="L1556" s="66" t="n">
        <v>0</v>
      </c>
      <c r="M1556" s="66" t="n">
        <v>0</v>
      </c>
      <c r="N1556" s="66" t="n">
        <v>0</v>
      </c>
      <c r="O1556" s="66" t="n">
        <v>274.7</v>
      </c>
      <c r="P1556" s="66" t="n">
        <v>7.2</v>
      </c>
      <c r="Q1556" s="66" t="n">
        <v>12.392130272</v>
      </c>
      <c r="R1556" s="66" t="n">
        <v>51.3463610050001</v>
      </c>
      <c r="S1556" s="66">
        <f>IF(AND(E1556&gt;=2,E1556&lt;=6,OR(F1556=6,F1556=7,F1556=8),O1556&lt;=500),1,0)</f>
        <v/>
      </c>
      <c r="T1556" s="178">
        <f>IF(G1556=1,Sources!$F$24,IF(G1556=2,Sources!$F$25,IF(G1556=3,Sources!$F$26,0)))</f>
        <v/>
      </c>
      <c r="U1556" s="178">
        <f>T1556</f>
        <v/>
      </c>
      <c r="V1556" s="66" t="inlineStr">
        <is>
          <t>S01 / S04 / S05</t>
        </is>
      </c>
    </row>
    <row r="1557" ht="15" customHeight="1" s="94">
      <c r="A1557" s="66" t="inlineStr">
        <is>
          <t>U11537</t>
        </is>
      </c>
      <c r="B1557" s="66" t="inlineStr">
        <is>
          <t>O0047</t>
        </is>
      </c>
      <c r="C1557" s="66" t="n">
        <v>2023</v>
      </c>
      <c r="D1557" s="66" t="n">
        <v>4</v>
      </c>
      <c r="E1557" s="66" t="n">
        <v>4</v>
      </c>
      <c r="F1557" s="66" t="n">
        <v>10</v>
      </c>
      <c r="G1557" s="66" t="n">
        <v>3</v>
      </c>
      <c r="H1557" s="66" t="n">
        <v>7</v>
      </c>
      <c r="I1557" s="66" t="n">
        <v>0</v>
      </c>
      <c r="J1557" s="66" t="n">
        <v>0</v>
      </c>
      <c r="K1557" s="66" t="n">
        <v>1</v>
      </c>
      <c r="L1557" s="66" t="n">
        <v>0</v>
      </c>
      <c r="M1557" s="66" t="n">
        <v>1</v>
      </c>
      <c r="N1557" s="66" t="n">
        <v>0</v>
      </c>
      <c r="O1557" s="66" t="n">
        <v>267.5</v>
      </c>
      <c r="P1557" s="66" t="n">
        <v>21.1</v>
      </c>
      <c r="Q1557" s="66" t="n">
        <v>14.4369810440001</v>
      </c>
      <c r="R1557" s="66" t="n">
        <v>51.1729239300001</v>
      </c>
      <c r="S1557" s="66">
        <f>IF(AND(E1557&gt;=2,E1557&lt;=6,OR(F1557=6,F1557=7,F1557=8),O1557&lt;=500),1,0)</f>
        <v/>
      </c>
      <c r="T1557" s="178">
        <f>IF(G1557=1,Sources!$F$24,IF(G1557=2,Sources!$F$25,IF(G1557=3,Sources!$F$26,0)))</f>
        <v/>
      </c>
      <c r="U1557" s="178">
        <f>T1557</f>
        <v/>
      </c>
      <c r="V1557" s="66" t="inlineStr">
        <is>
          <t>S01 / S04 / S05</t>
        </is>
      </c>
    </row>
    <row r="1558" ht="15" customHeight="1" s="94">
      <c r="A1558" s="66" t="inlineStr">
        <is>
          <t>U11541</t>
        </is>
      </c>
      <c r="B1558" s="66" t="inlineStr">
        <is>
          <t>O1525</t>
        </is>
      </c>
      <c r="C1558" s="66" t="n">
        <v>2023</v>
      </c>
      <c r="D1558" s="66" t="n">
        <v>4</v>
      </c>
      <c r="E1558" s="66" t="n">
        <v>3</v>
      </c>
      <c r="F1558" s="66" t="n">
        <v>15</v>
      </c>
      <c r="G1558" s="66" t="n">
        <v>3</v>
      </c>
      <c r="H1558" s="66" t="n">
        <v>3</v>
      </c>
      <c r="I1558" s="66" t="n">
        <v>0</v>
      </c>
      <c r="J1558" s="66" t="n">
        <v>1</v>
      </c>
      <c r="K1558" s="66" t="n">
        <v>1</v>
      </c>
      <c r="L1558" s="66" t="n">
        <v>0</v>
      </c>
      <c r="M1558" s="66" t="n">
        <v>0</v>
      </c>
      <c r="N1558" s="66" t="n">
        <v>0</v>
      </c>
      <c r="O1558" s="66" t="n">
        <v>172.5</v>
      </c>
      <c r="P1558" s="66" t="n">
        <v>12.2</v>
      </c>
      <c r="Q1558" s="66" t="n">
        <v>12.3930431420001</v>
      </c>
      <c r="R1558" s="66" t="n">
        <v>51.3345022520001</v>
      </c>
      <c r="S1558" s="66">
        <f>IF(AND(E1558&gt;=2,E1558&lt;=6,OR(F1558=6,F1558=7,F1558=8),O1558&lt;=500),1,0)</f>
        <v/>
      </c>
      <c r="T1558" s="178">
        <f>IF(G1558=1,Sources!$F$24,IF(G1558=2,Sources!$F$25,IF(G1558=3,Sources!$F$26,0)))</f>
        <v/>
      </c>
      <c r="U1558" s="178">
        <f>T1558</f>
        <v/>
      </c>
      <c r="V1558" s="66" t="inlineStr">
        <is>
          <t>S01 / S04 / S05</t>
        </is>
      </c>
    </row>
    <row r="1559" ht="15" customHeight="1" s="94">
      <c r="A1559" s="66" t="inlineStr">
        <is>
          <t>U11542</t>
        </is>
      </c>
      <c r="B1559" s="66" t="inlineStr">
        <is>
          <t>O1919</t>
        </is>
      </c>
      <c r="C1559" s="66" t="n">
        <v>2023</v>
      </c>
      <c r="D1559" s="66" t="n">
        <v>4</v>
      </c>
      <c r="E1559" s="66" t="n">
        <v>3</v>
      </c>
      <c r="F1559" s="66" t="n">
        <v>12</v>
      </c>
      <c r="G1559" s="66" t="n">
        <v>3</v>
      </c>
      <c r="H1559" s="66" t="n">
        <v>3</v>
      </c>
      <c r="I1559" s="66" t="n">
        <v>0</v>
      </c>
      <c r="J1559" s="66" t="n">
        <v>0</v>
      </c>
      <c r="K1559" s="66" t="n">
        <v>1</v>
      </c>
      <c r="L1559" s="66" t="n">
        <v>0</v>
      </c>
      <c r="M1559" s="66" t="n">
        <v>0</v>
      </c>
      <c r="N1559" s="66" t="n">
        <v>0</v>
      </c>
      <c r="O1559" s="66" t="n">
        <v>444.3</v>
      </c>
      <c r="P1559" s="66" t="n">
        <v>1.5</v>
      </c>
      <c r="Q1559" s="66" t="n">
        <v>14.320525683</v>
      </c>
      <c r="R1559" s="66" t="n">
        <v>51.092595595</v>
      </c>
      <c r="S1559" s="66">
        <f>IF(AND(E1559&gt;=2,E1559&lt;=6,OR(F1559=6,F1559=7,F1559=8),O1559&lt;=500),1,0)</f>
        <v/>
      </c>
      <c r="T1559" s="178">
        <f>IF(G1559=1,Sources!$F$24,IF(G1559=2,Sources!$F$25,IF(G1559=3,Sources!$F$26,0)))</f>
        <v/>
      </c>
      <c r="U1559" s="178">
        <f>T1559</f>
        <v/>
      </c>
      <c r="V1559" s="66" t="inlineStr">
        <is>
          <t>S01 / S04 / S05</t>
        </is>
      </c>
    </row>
    <row r="1560" ht="15" customHeight="1" s="94">
      <c r="A1560" s="66" t="inlineStr">
        <is>
          <t>U11552</t>
        </is>
      </c>
      <c r="B1560" s="66" t="inlineStr">
        <is>
          <t>O0153</t>
        </is>
      </c>
      <c r="C1560" s="66" t="n">
        <v>2023</v>
      </c>
      <c r="D1560" s="66" t="n">
        <v>4</v>
      </c>
      <c r="E1560" s="66" t="n">
        <v>1</v>
      </c>
      <c r="F1560" s="66" t="n">
        <v>16</v>
      </c>
      <c r="G1560" s="66" t="n">
        <v>3</v>
      </c>
      <c r="H1560" s="66" t="n">
        <v>6</v>
      </c>
      <c r="I1560" s="66" t="n">
        <v>0</v>
      </c>
      <c r="J1560" s="66" t="n">
        <v>0</v>
      </c>
      <c r="K1560" s="66" t="n">
        <v>1</v>
      </c>
      <c r="L1560" s="66" t="n">
        <v>0</v>
      </c>
      <c r="M1560" s="66" t="n">
        <v>0</v>
      </c>
      <c r="N1560" s="66" t="n">
        <v>1</v>
      </c>
      <c r="O1560" s="66" t="n">
        <v>371.1</v>
      </c>
      <c r="P1560" s="66" t="n">
        <v>15.7</v>
      </c>
      <c r="Q1560" s="66" t="n">
        <v>12.9085797760001</v>
      </c>
      <c r="R1560" s="66" t="n">
        <v>50.826787188</v>
      </c>
      <c r="S1560" s="66">
        <f>IF(AND(E1560&gt;=2,E1560&lt;=6,OR(F1560=6,F1560=7,F1560=8),O1560&lt;=500),1,0)</f>
        <v/>
      </c>
      <c r="T1560" s="178">
        <f>IF(G1560=1,Sources!$F$24,IF(G1560=2,Sources!$F$25,IF(G1560=3,Sources!$F$26,0)))</f>
        <v/>
      </c>
      <c r="U1560" s="178">
        <f>T1560</f>
        <v/>
      </c>
      <c r="V1560" s="66" t="inlineStr">
        <is>
          <t>S01 / S04 / S05</t>
        </is>
      </c>
    </row>
    <row r="1561" ht="15" customHeight="1" s="94">
      <c r="A1561" s="66" t="inlineStr">
        <is>
          <t>U11555</t>
        </is>
      </c>
      <c r="B1561" s="66" t="inlineStr">
        <is>
          <t>O0464</t>
        </is>
      </c>
      <c r="C1561" s="66" t="n">
        <v>2023</v>
      </c>
      <c r="D1561" s="66" t="n">
        <v>3</v>
      </c>
      <c r="E1561" s="66" t="n">
        <v>6</v>
      </c>
      <c r="F1561" s="66" t="n">
        <v>15</v>
      </c>
      <c r="G1561" s="66" t="n">
        <v>3</v>
      </c>
      <c r="H1561" s="66" t="n">
        <v>6</v>
      </c>
      <c r="I1561" s="66" t="n">
        <v>0</v>
      </c>
      <c r="J1561" s="66" t="n">
        <v>0</v>
      </c>
      <c r="K1561" s="66" t="n">
        <v>1</v>
      </c>
      <c r="L1561" s="66" t="n">
        <v>0</v>
      </c>
      <c r="M1561" s="66" t="n">
        <v>0</v>
      </c>
      <c r="N1561" s="66" t="n">
        <v>0</v>
      </c>
      <c r="O1561" s="66" t="n">
        <v>305</v>
      </c>
      <c r="P1561" s="66" t="n">
        <v>16.8</v>
      </c>
      <c r="Q1561" s="66" t="n">
        <v>13.7016982260001</v>
      </c>
      <c r="R1561" s="66" t="n">
        <v>51.03102726</v>
      </c>
      <c r="S1561" s="66">
        <f>IF(AND(E1561&gt;=2,E1561&lt;=6,OR(F1561=6,F1561=7,F1561=8),O1561&lt;=500),1,0)</f>
        <v/>
      </c>
      <c r="T1561" s="178">
        <f>IF(G1561=1,Sources!$F$24,IF(G1561=2,Sources!$F$25,IF(G1561=3,Sources!$F$26,0)))</f>
        <v/>
      </c>
      <c r="U1561" s="178">
        <f>T1561</f>
        <v/>
      </c>
      <c r="V1561" s="66" t="inlineStr">
        <is>
          <t>S01 / S04 / S05</t>
        </is>
      </c>
    </row>
    <row r="1562" ht="15" customHeight="1" s="94">
      <c r="A1562" s="66" t="inlineStr">
        <is>
          <t>U11557</t>
        </is>
      </c>
      <c r="B1562" s="66" t="inlineStr">
        <is>
          <t>O0878</t>
        </is>
      </c>
      <c r="C1562" s="66" t="n">
        <v>2023</v>
      </c>
      <c r="D1562" s="66" t="n">
        <v>3</v>
      </c>
      <c r="E1562" s="66" t="n">
        <v>6</v>
      </c>
      <c r="F1562" s="66" t="n">
        <v>13</v>
      </c>
      <c r="G1562" s="66" t="n">
        <v>2</v>
      </c>
      <c r="H1562" s="66" t="n">
        <v>6</v>
      </c>
      <c r="I1562" s="66" t="n">
        <v>0</v>
      </c>
      <c r="J1562" s="66" t="n">
        <v>0</v>
      </c>
      <c r="K1562" s="66" t="n">
        <v>0</v>
      </c>
      <c r="L1562" s="66" t="n">
        <v>0</v>
      </c>
      <c r="M1562" s="66" t="n">
        <v>1</v>
      </c>
      <c r="N1562" s="66" t="n">
        <v>1</v>
      </c>
      <c r="O1562" s="66" t="n">
        <v>297</v>
      </c>
      <c r="P1562" s="66" t="n">
        <v>5.5</v>
      </c>
      <c r="Q1562" s="66" t="n">
        <v>13.745088106</v>
      </c>
      <c r="R1562" s="66" t="n">
        <v>51.0495542690001</v>
      </c>
      <c r="S1562" s="66">
        <f>IF(AND(E1562&gt;=2,E1562&lt;=6,OR(F1562=6,F1562=7,F1562=8),O1562&lt;=500),1,0)</f>
        <v/>
      </c>
      <c r="T1562" s="178">
        <f>IF(G1562=1,Sources!$F$24,IF(G1562=2,Sources!$F$25,IF(G1562=3,Sources!$F$26,0)))</f>
        <v/>
      </c>
      <c r="U1562" s="178">
        <f>T1562</f>
        <v/>
      </c>
      <c r="V1562" s="66" t="inlineStr">
        <is>
          <t>S01 / S04 / S05</t>
        </is>
      </c>
    </row>
    <row r="1563" ht="15" customHeight="1" s="94">
      <c r="A1563" s="66" t="inlineStr">
        <is>
          <t>U11558</t>
        </is>
      </c>
      <c r="B1563" s="66" t="inlineStr">
        <is>
          <t>O0199</t>
        </is>
      </c>
      <c r="C1563" s="66" t="n">
        <v>2023</v>
      </c>
      <c r="D1563" s="66" t="n">
        <v>4</v>
      </c>
      <c r="E1563" s="66" t="n">
        <v>6</v>
      </c>
      <c r="F1563" s="66" t="n">
        <v>5</v>
      </c>
      <c r="G1563" s="66" t="n">
        <v>3</v>
      </c>
      <c r="H1563" s="66" t="n">
        <v>3</v>
      </c>
      <c r="I1563" s="66" t="n">
        <v>0</v>
      </c>
      <c r="J1563" s="66" t="n">
        <v>0</v>
      </c>
      <c r="K1563" s="66" t="n">
        <v>1</v>
      </c>
      <c r="L1563" s="66" t="n">
        <v>0</v>
      </c>
      <c r="M1563" s="66" t="n">
        <v>0</v>
      </c>
      <c r="N1563" s="66" t="n">
        <v>0</v>
      </c>
      <c r="O1563" s="66" t="n">
        <v>54.2</v>
      </c>
      <c r="P1563" s="66" t="n">
        <v>3.7</v>
      </c>
      <c r="Q1563" s="66" t="n">
        <v>12.908074544</v>
      </c>
      <c r="R1563" s="66" t="n">
        <v>50.8330237270001</v>
      </c>
      <c r="S1563" s="66">
        <f>IF(AND(E1563&gt;=2,E1563&lt;=6,OR(F1563=6,F1563=7,F1563=8),O1563&lt;=500),1,0)</f>
        <v/>
      </c>
      <c r="T1563" s="178">
        <f>IF(G1563=1,Sources!$F$24,IF(G1563=2,Sources!$F$25,IF(G1563=3,Sources!$F$26,0)))</f>
        <v/>
      </c>
      <c r="U1563" s="178">
        <f>T1563</f>
        <v/>
      </c>
      <c r="V1563" s="66" t="inlineStr">
        <is>
          <t>S01 / S04 / S05</t>
        </is>
      </c>
    </row>
    <row r="1564" ht="15" customHeight="1" s="94">
      <c r="A1564" s="66" t="inlineStr">
        <is>
          <t>U11570</t>
        </is>
      </c>
      <c r="B1564" s="66" t="inlineStr">
        <is>
          <t>O1468</t>
        </is>
      </c>
      <c r="C1564" s="66" t="n">
        <v>2023</v>
      </c>
      <c r="D1564" s="66" t="n">
        <v>3</v>
      </c>
      <c r="E1564" s="66" t="n">
        <v>3</v>
      </c>
      <c r="F1564" s="66" t="n">
        <v>14</v>
      </c>
      <c r="G1564" s="66" t="n">
        <v>3</v>
      </c>
      <c r="H1564" s="66" t="n">
        <v>5</v>
      </c>
      <c r="I1564" s="66" t="n">
        <v>0</v>
      </c>
      <c r="J1564" s="66" t="n">
        <v>1</v>
      </c>
      <c r="K1564" s="66" t="n">
        <v>1</v>
      </c>
      <c r="L1564" s="66" t="n">
        <v>0</v>
      </c>
      <c r="M1564" s="66" t="n">
        <v>0</v>
      </c>
      <c r="N1564" s="66" t="n">
        <v>0</v>
      </c>
      <c r="O1564" s="66" t="n">
        <v>244.9</v>
      </c>
      <c r="P1564" s="66" t="n">
        <v>21.8</v>
      </c>
      <c r="Q1564" s="66" t="n">
        <v>12.39220977</v>
      </c>
      <c r="R1564" s="66" t="n">
        <v>51.3455283800001</v>
      </c>
      <c r="S1564" s="66">
        <f>IF(AND(E1564&gt;=2,E1564&lt;=6,OR(F1564=6,F1564=7,F1564=8),O1564&lt;=500),1,0)</f>
        <v/>
      </c>
      <c r="T1564" s="178">
        <f>IF(G1564=1,Sources!$F$24,IF(G1564=2,Sources!$F$25,IF(G1564=3,Sources!$F$26,0)))</f>
        <v/>
      </c>
      <c r="U1564" s="178">
        <f>T1564</f>
        <v/>
      </c>
      <c r="V1564" s="66" t="inlineStr">
        <is>
          <t>S01 / S04 / S05</t>
        </is>
      </c>
    </row>
    <row r="1565" ht="15" customHeight="1" s="94">
      <c r="A1565" s="66" t="inlineStr">
        <is>
          <t>U11585</t>
        </is>
      </c>
      <c r="B1565" s="66" t="inlineStr">
        <is>
          <t>O1438</t>
        </is>
      </c>
      <c r="C1565" s="66" t="n">
        <v>2023</v>
      </c>
      <c r="D1565" s="66" t="n">
        <v>4</v>
      </c>
      <c r="E1565" s="66" t="n">
        <v>7</v>
      </c>
      <c r="F1565" s="66" t="n">
        <v>16</v>
      </c>
      <c r="G1565" s="66" t="n">
        <v>3</v>
      </c>
      <c r="H1565" s="66" t="n">
        <v>6</v>
      </c>
      <c r="I1565" s="66" t="n">
        <v>0</v>
      </c>
      <c r="J1565" s="66" t="n">
        <v>0</v>
      </c>
      <c r="K1565" s="66" t="n">
        <v>1</v>
      </c>
      <c r="L1565" s="66" t="n">
        <v>0</v>
      </c>
      <c r="M1565" s="66" t="n">
        <v>0</v>
      </c>
      <c r="N1565" s="66" t="n">
        <v>0</v>
      </c>
      <c r="O1565" s="66" t="n">
        <v>75.8</v>
      </c>
      <c r="P1565" s="66" t="n">
        <v>11</v>
      </c>
      <c r="Q1565" s="66" t="n">
        <v>12.3713987290001</v>
      </c>
      <c r="R1565" s="66" t="n">
        <v>51.3444564710001</v>
      </c>
      <c r="S1565" s="66">
        <f>IF(AND(E1565&gt;=2,E1565&lt;=6,OR(F1565=6,F1565=7,F1565=8),O1565&lt;=500),1,0)</f>
        <v/>
      </c>
      <c r="T1565" s="178">
        <f>IF(G1565=1,Sources!$F$24,IF(G1565=2,Sources!$F$25,IF(G1565=3,Sources!$F$26,0)))</f>
        <v/>
      </c>
      <c r="U1565" s="178">
        <f>T1565</f>
        <v/>
      </c>
      <c r="V1565" s="66" t="inlineStr">
        <is>
          <t>S01 / S04 / S05</t>
        </is>
      </c>
    </row>
    <row r="1566" ht="15" customHeight="1" s="94">
      <c r="A1566" s="66" t="inlineStr">
        <is>
          <t>U11589</t>
        </is>
      </c>
      <c r="B1566" s="66" t="inlineStr">
        <is>
          <t>O1745</t>
        </is>
      </c>
      <c r="C1566" s="66" t="n">
        <v>2023</v>
      </c>
      <c r="D1566" s="66" t="n">
        <v>3</v>
      </c>
      <c r="E1566" s="66" t="n">
        <v>6</v>
      </c>
      <c r="F1566" s="66" t="n">
        <v>6</v>
      </c>
      <c r="G1566" s="66" t="n">
        <v>3</v>
      </c>
      <c r="H1566" s="66" t="n">
        <v>3</v>
      </c>
      <c r="I1566" s="66" t="n">
        <v>0</v>
      </c>
      <c r="J1566" s="66" t="n">
        <v>1</v>
      </c>
      <c r="K1566" s="66" t="n">
        <v>1</v>
      </c>
      <c r="L1566" s="66" t="n">
        <v>0</v>
      </c>
      <c r="M1566" s="66" t="n">
        <v>0</v>
      </c>
      <c r="N1566" s="66" t="n">
        <v>0</v>
      </c>
      <c r="O1566" s="66" t="n">
        <v>297.8</v>
      </c>
      <c r="P1566" s="66" t="n">
        <v>0</v>
      </c>
      <c r="Q1566" s="66" t="n">
        <v>12.4056198480001</v>
      </c>
      <c r="R1566" s="66" t="n">
        <v>51.3200152710001</v>
      </c>
      <c r="S1566" s="66">
        <f>IF(AND(E1566&gt;=2,E1566&lt;=6,OR(F1566=6,F1566=7,F1566=8),O1566&lt;=500),1,0)</f>
        <v/>
      </c>
      <c r="T1566" s="178">
        <f>IF(G1566=1,Sources!$F$24,IF(G1566=2,Sources!$F$25,IF(G1566=3,Sources!$F$26,0)))</f>
        <v/>
      </c>
      <c r="U1566" s="178">
        <f>T1566</f>
        <v/>
      </c>
      <c r="V1566" s="66" t="inlineStr">
        <is>
          <t>S01 / S04 / S05</t>
        </is>
      </c>
    </row>
    <row r="1567" ht="15" customHeight="1" s="94">
      <c r="A1567" s="66" t="inlineStr">
        <is>
          <t>U11595</t>
        </is>
      </c>
      <c r="B1567" s="66" t="inlineStr">
        <is>
          <t>O1181</t>
        </is>
      </c>
      <c r="C1567" s="66" t="n">
        <v>2023</v>
      </c>
      <c r="D1567" s="66" t="n">
        <v>3</v>
      </c>
      <c r="E1567" s="66" t="n">
        <v>5</v>
      </c>
      <c r="F1567" s="66" t="n">
        <v>7</v>
      </c>
      <c r="G1567" s="66" t="n">
        <v>3</v>
      </c>
      <c r="H1567" s="66" t="n">
        <v>6</v>
      </c>
      <c r="I1567" s="66" t="n">
        <v>0</v>
      </c>
      <c r="J1567" s="66" t="n">
        <v>0</v>
      </c>
      <c r="K1567" s="66" t="n">
        <v>1</v>
      </c>
      <c r="L1567" s="66" t="n">
        <v>0</v>
      </c>
      <c r="M1567" s="66" t="n">
        <v>0</v>
      </c>
      <c r="N1567" s="66" t="n">
        <v>1</v>
      </c>
      <c r="O1567" s="66" t="n">
        <v>456.9</v>
      </c>
      <c r="P1567" s="66" t="n">
        <v>0.6</v>
      </c>
      <c r="Q1567" s="66" t="n">
        <v>13.8613743300001</v>
      </c>
      <c r="R1567" s="66" t="n">
        <v>50.9743780700001</v>
      </c>
      <c r="S1567" s="66">
        <f>IF(AND(E1567&gt;=2,E1567&lt;=6,OR(F1567=6,F1567=7,F1567=8),O1567&lt;=500),1,0)</f>
        <v/>
      </c>
      <c r="T1567" s="178">
        <f>IF(G1567=1,Sources!$F$24,IF(G1567=2,Sources!$F$25,IF(G1567=3,Sources!$F$26,0)))</f>
        <v/>
      </c>
      <c r="U1567" s="178">
        <f>T1567</f>
        <v/>
      </c>
      <c r="V1567" s="66" t="inlineStr">
        <is>
          <t>S01 / S04 / S05</t>
        </is>
      </c>
    </row>
    <row r="1568" ht="15" customHeight="1" s="94">
      <c r="A1568" s="66" t="inlineStr">
        <is>
          <t>U11597</t>
        </is>
      </c>
      <c r="B1568" s="66" t="inlineStr">
        <is>
          <t>O0172</t>
        </is>
      </c>
      <c r="C1568" s="66" t="n">
        <v>2023</v>
      </c>
      <c r="D1568" s="66" t="n">
        <v>3</v>
      </c>
      <c r="E1568" s="66" t="n">
        <v>5</v>
      </c>
      <c r="F1568" s="66" t="n">
        <v>14</v>
      </c>
      <c r="G1568" s="66" t="n">
        <v>3</v>
      </c>
      <c r="H1568" s="66" t="n">
        <v>6</v>
      </c>
      <c r="I1568" s="66" t="n">
        <v>0</v>
      </c>
      <c r="J1568" s="66" t="n">
        <v>0</v>
      </c>
      <c r="K1568" s="66" t="n">
        <v>1</v>
      </c>
      <c r="L1568" s="66" t="n">
        <v>0</v>
      </c>
      <c r="M1568" s="66" t="n">
        <v>0</v>
      </c>
      <c r="N1568" s="66" t="n">
        <v>0</v>
      </c>
      <c r="O1568" s="66" t="n">
        <v>334.9</v>
      </c>
      <c r="P1568" s="66" t="n">
        <v>22.7</v>
      </c>
      <c r="Q1568" s="66" t="n">
        <v>12.9265148540001</v>
      </c>
      <c r="R1568" s="66" t="n">
        <v>50.8339820850001</v>
      </c>
      <c r="S1568" s="66">
        <f>IF(AND(E1568&gt;=2,E1568&lt;=6,OR(F1568=6,F1568=7,F1568=8),O1568&lt;=500),1,0)</f>
        <v/>
      </c>
      <c r="T1568" s="178">
        <f>IF(G1568=1,Sources!$F$24,IF(G1568=2,Sources!$F$25,IF(G1568=3,Sources!$F$26,0)))</f>
        <v/>
      </c>
      <c r="U1568" s="178">
        <f>T1568</f>
        <v/>
      </c>
      <c r="V1568" s="66" t="inlineStr">
        <is>
          <t>S01 / S04 / S05</t>
        </is>
      </c>
    </row>
    <row r="1569" ht="15" customHeight="1" s="94">
      <c r="A1569" s="66" t="inlineStr">
        <is>
          <t>U11612</t>
        </is>
      </c>
      <c r="B1569" s="66" t="inlineStr">
        <is>
          <t>O0149</t>
        </is>
      </c>
      <c r="C1569" s="66" t="n">
        <v>2023</v>
      </c>
      <c r="D1569" s="66" t="n">
        <v>3</v>
      </c>
      <c r="E1569" s="66" t="n">
        <v>3</v>
      </c>
      <c r="F1569" s="66" t="n">
        <v>7</v>
      </c>
      <c r="G1569" s="66" t="n">
        <v>3</v>
      </c>
      <c r="H1569" s="66" t="n">
        <v>1</v>
      </c>
      <c r="I1569" s="66" t="n">
        <v>0</v>
      </c>
      <c r="J1569" s="66" t="n">
        <v>0</v>
      </c>
      <c r="K1569" s="66" t="n">
        <v>0</v>
      </c>
      <c r="L1569" s="66" t="n">
        <v>1</v>
      </c>
      <c r="M1569" s="66" t="n">
        <v>0</v>
      </c>
      <c r="N1569" s="66" t="n">
        <v>0</v>
      </c>
      <c r="O1569" s="66" t="n">
        <v>469.6</v>
      </c>
      <c r="P1569" s="66" t="n">
        <v>24.8</v>
      </c>
      <c r="Q1569" s="66" t="n">
        <v>12.9049771540001</v>
      </c>
      <c r="R1569" s="66" t="n">
        <v>50.8260893230001</v>
      </c>
      <c r="S1569" s="66">
        <f>IF(AND(E1569&gt;=2,E1569&lt;=6,OR(F1569=6,F1569=7,F1569=8),O1569&lt;=500),1,0)</f>
        <v/>
      </c>
      <c r="T1569" s="178">
        <f>IF(G1569=1,Sources!$F$24,IF(G1569=2,Sources!$F$25,IF(G1569=3,Sources!$F$26,0)))</f>
        <v/>
      </c>
      <c r="U1569" s="178">
        <f>T1569</f>
        <v/>
      </c>
      <c r="V1569" s="66" t="inlineStr">
        <is>
          <t>S01 / S04 / S05</t>
        </is>
      </c>
    </row>
    <row r="1570" ht="15" customHeight="1" s="94">
      <c r="A1570" s="66" t="inlineStr">
        <is>
          <t>U11617</t>
        </is>
      </c>
      <c r="B1570" s="66" t="inlineStr">
        <is>
          <t>O0611</t>
        </is>
      </c>
      <c r="C1570" s="66" t="n">
        <v>2023</v>
      </c>
      <c r="D1570" s="66" t="n">
        <v>3</v>
      </c>
      <c r="E1570" s="66" t="n">
        <v>1</v>
      </c>
      <c r="F1570" s="66" t="n">
        <v>3</v>
      </c>
      <c r="G1570" s="66" t="n">
        <v>3</v>
      </c>
      <c r="H1570" s="66" t="n">
        <v>1</v>
      </c>
      <c r="I1570" s="66" t="n">
        <v>0</v>
      </c>
      <c r="J1570" s="66" t="n">
        <v>1</v>
      </c>
      <c r="K1570" s="66" t="n">
        <v>0</v>
      </c>
      <c r="L1570" s="66" t="n">
        <v>0</v>
      </c>
      <c r="M1570" s="66" t="n">
        <v>0</v>
      </c>
      <c r="N1570" s="66" t="n">
        <v>0</v>
      </c>
      <c r="O1570" s="66" t="n">
        <v>44.1</v>
      </c>
      <c r="P1570" s="66" t="n">
        <v>19.4</v>
      </c>
      <c r="Q1570" s="66" t="n">
        <v>13.7423329380001</v>
      </c>
      <c r="R1570" s="66" t="n">
        <v>51.06464127</v>
      </c>
      <c r="S1570" s="66">
        <f>IF(AND(E1570&gt;=2,E1570&lt;=6,OR(F1570=6,F1570=7,F1570=8),O1570&lt;=500),1,0)</f>
        <v/>
      </c>
      <c r="T1570" s="178">
        <f>IF(G1570=1,Sources!$F$24,IF(G1570=2,Sources!$F$25,IF(G1570=3,Sources!$F$26,0)))</f>
        <v/>
      </c>
      <c r="U1570" s="178">
        <f>T1570</f>
        <v/>
      </c>
      <c r="V1570" s="66" t="inlineStr">
        <is>
          <t>S01 / S04 / S05</t>
        </is>
      </c>
    </row>
    <row r="1571" ht="15" customHeight="1" s="94">
      <c r="A1571" s="66" t="inlineStr">
        <is>
          <t>U11621</t>
        </is>
      </c>
      <c r="B1571" s="66" t="inlineStr">
        <is>
          <t>O1622</t>
        </is>
      </c>
      <c r="C1571" s="66" t="n">
        <v>2023</v>
      </c>
      <c r="D1571" s="66" t="n">
        <v>3</v>
      </c>
      <c r="E1571" s="66" t="n">
        <v>6</v>
      </c>
      <c r="F1571" s="66" t="n">
        <v>15</v>
      </c>
      <c r="G1571" s="66" t="n">
        <v>2</v>
      </c>
      <c r="H1571" s="66" t="n">
        <v>7</v>
      </c>
      <c r="I1571" s="66" t="n">
        <v>0</v>
      </c>
      <c r="J1571" s="66" t="n">
        <v>0</v>
      </c>
      <c r="K1571" s="66" t="n">
        <v>0</v>
      </c>
      <c r="L1571" s="66" t="n">
        <v>0</v>
      </c>
      <c r="M1571" s="66" t="n">
        <v>0</v>
      </c>
      <c r="N1571" s="66" t="n">
        <v>1</v>
      </c>
      <c r="O1571" s="66" t="n">
        <v>318.1</v>
      </c>
      <c r="P1571" s="66" t="n">
        <v>2.6</v>
      </c>
      <c r="Q1571" s="66" t="n">
        <v>12.3376047140001</v>
      </c>
      <c r="R1571" s="66" t="n">
        <v>51.335379114</v>
      </c>
      <c r="S1571" s="66">
        <f>IF(AND(E1571&gt;=2,E1571&lt;=6,OR(F1571=6,F1571=7,F1571=8),O1571&lt;=500),1,0)</f>
        <v/>
      </c>
      <c r="T1571" s="178">
        <f>IF(G1571=1,Sources!$F$24,IF(G1571=2,Sources!$F$25,IF(G1571=3,Sources!$F$26,0)))</f>
        <v/>
      </c>
      <c r="U1571" s="178">
        <f>T1571</f>
        <v/>
      </c>
      <c r="V1571" s="66" t="inlineStr">
        <is>
          <t>S01 / S04 / S05</t>
        </is>
      </c>
    </row>
    <row r="1572" ht="15" customHeight="1" s="94">
      <c r="A1572" s="66" t="inlineStr">
        <is>
          <t>U11624</t>
        </is>
      </c>
      <c r="B1572" s="66" t="inlineStr">
        <is>
          <t>O1438</t>
        </is>
      </c>
      <c r="C1572" s="66" t="n">
        <v>2023</v>
      </c>
      <c r="D1572" s="66" t="n">
        <v>3</v>
      </c>
      <c r="E1572" s="66" t="n">
        <v>5</v>
      </c>
      <c r="F1572" s="66" t="n">
        <v>11</v>
      </c>
      <c r="G1572" s="66" t="n">
        <v>3</v>
      </c>
      <c r="H1572" s="66" t="n">
        <v>2</v>
      </c>
      <c r="I1572" s="66" t="n">
        <v>0</v>
      </c>
      <c r="J1572" s="66" t="n">
        <v>0</v>
      </c>
      <c r="K1572" s="66" t="n">
        <v>1</v>
      </c>
      <c r="L1572" s="66" t="n">
        <v>0</v>
      </c>
      <c r="M1572" s="66" t="n">
        <v>0</v>
      </c>
      <c r="N1572" s="66" t="n">
        <v>0</v>
      </c>
      <c r="O1572" s="66" t="n">
        <v>77.8</v>
      </c>
      <c r="P1572" s="66" t="n">
        <v>9</v>
      </c>
      <c r="Q1572" s="66" t="n">
        <v>12.3713696240001</v>
      </c>
      <c r="R1572" s="66" t="n">
        <v>51.3444546550001</v>
      </c>
      <c r="S1572" s="66">
        <f>IF(AND(E1572&gt;=2,E1572&lt;=6,OR(F1572=6,F1572=7,F1572=8),O1572&lt;=500),1,0)</f>
        <v/>
      </c>
      <c r="T1572" s="178">
        <f>IF(G1572=1,Sources!$F$24,IF(G1572=2,Sources!$F$25,IF(G1572=3,Sources!$F$26,0)))</f>
        <v/>
      </c>
      <c r="U1572" s="178">
        <f>T1572</f>
        <v/>
      </c>
      <c r="V1572" s="66" t="inlineStr">
        <is>
          <t>S01 / S04 / S05</t>
        </is>
      </c>
    </row>
    <row r="1573" ht="15" customHeight="1" s="94">
      <c r="A1573" s="66" t="inlineStr">
        <is>
          <t>U11626</t>
        </is>
      </c>
      <c r="B1573" s="66" t="inlineStr">
        <is>
          <t>O0859</t>
        </is>
      </c>
      <c r="C1573" s="66" t="n">
        <v>2023</v>
      </c>
      <c r="D1573" s="66" t="n">
        <v>3</v>
      </c>
      <c r="E1573" s="66" t="n">
        <v>4</v>
      </c>
      <c r="F1573" s="66" t="n">
        <v>7</v>
      </c>
      <c r="G1573" s="66" t="n">
        <v>3</v>
      </c>
      <c r="H1573" s="66" t="n">
        <v>6</v>
      </c>
      <c r="I1573" s="66" t="n">
        <v>0</v>
      </c>
      <c r="J1573" s="66" t="n">
        <v>0</v>
      </c>
      <c r="K1573" s="66" t="n">
        <v>1</v>
      </c>
      <c r="L1573" s="66" t="n">
        <v>0</v>
      </c>
      <c r="M1573" s="66" t="n">
        <v>0</v>
      </c>
      <c r="N1573" s="66" t="n">
        <v>1</v>
      </c>
      <c r="O1573" s="66" t="n">
        <v>202.6</v>
      </c>
      <c r="P1573" s="66" t="n">
        <v>13.3</v>
      </c>
      <c r="Q1573" s="66" t="n">
        <v>13.703639235</v>
      </c>
      <c r="R1573" s="66" t="n">
        <v>51.0347283420001</v>
      </c>
      <c r="S1573" s="66">
        <f>IF(AND(E1573&gt;=2,E1573&lt;=6,OR(F1573=6,F1573=7,F1573=8),O1573&lt;=500),1,0)</f>
        <v/>
      </c>
      <c r="T1573" s="178">
        <f>IF(G1573=1,Sources!$F$24,IF(G1573=2,Sources!$F$25,IF(G1573=3,Sources!$F$26,0)))</f>
        <v/>
      </c>
      <c r="U1573" s="178">
        <f>T1573</f>
        <v/>
      </c>
      <c r="V1573" s="66" t="inlineStr">
        <is>
          <t>S01 / S04 / S05</t>
        </is>
      </c>
    </row>
    <row r="1574" ht="15" customHeight="1" s="94">
      <c r="A1574" s="66" t="inlineStr">
        <is>
          <t>U11648</t>
        </is>
      </c>
      <c r="B1574" s="66" t="inlineStr">
        <is>
          <t>O1438</t>
        </is>
      </c>
      <c r="C1574" s="66" t="n">
        <v>2023</v>
      </c>
      <c r="D1574" s="66" t="n">
        <v>3</v>
      </c>
      <c r="E1574" s="66" t="n">
        <v>2</v>
      </c>
      <c r="F1574" s="66" t="n">
        <v>18</v>
      </c>
      <c r="G1574" s="66" t="n">
        <v>3</v>
      </c>
      <c r="H1574" s="66" t="n">
        <v>2</v>
      </c>
      <c r="I1574" s="66" t="n">
        <v>0</v>
      </c>
      <c r="J1574" s="66" t="n">
        <v>0</v>
      </c>
      <c r="K1574" s="66" t="n">
        <v>1</v>
      </c>
      <c r="L1574" s="66" t="n">
        <v>0</v>
      </c>
      <c r="M1574" s="66" t="n">
        <v>0</v>
      </c>
      <c r="N1574" s="66" t="n">
        <v>0</v>
      </c>
      <c r="O1574" s="66" t="n">
        <v>82.59999999999999</v>
      </c>
      <c r="P1574" s="66" t="n">
        <v>4.1</v>
      </c>
      <c r="Q1574" s="66" t="n">
        <v>12.371300455</v>
      </c>
      <c r="R1574" s="66" t="n">
        <v>51.3444480680001</v>
      </c>
      <c r="S1574" s="66">
        <f>IF(AND(E1574&gt;=2,E1574&lt;=6,OR(F1574=6,F1574=7,F1574=8),O1574&lt;=500),1,0)</f>
        <v/>
      </c>
      <c r="T1574" s="178">
        <f>IF(G1574=1,Sources!$F$24,IF(G1574=2,Sources!$F$25,IF(G1574=3,Sources!$F$26,0)))</f>
        <v/>
      </c>
      <c r="U1574" s="178">
        <f>T1574</f>
        <v/>
      </c>
      <c r="V1574" s="66" t="inlineStr">
        <is>
          <t>S01 / S04 / S05</t>
        </is>
      </c>
    </row>
    <row r="1575" ht="15" customHeight="1" s="94">
      <c r="A1575" s="66" t="inlineStr">
        <is>
          <t>U11649</t>
        </is>
      </c>
      <c r="B1575" s="66" t="inlineStr">
        <is>
          <t>O1466</t>
        </is>
      </c>
      <c r="C1575" s="66" t="n">
        <v>2023</v>
      </c>
      <c r="D1575" s="66" t="n">
        <v>3</v>
      </c>
      <c r="E1575" s="66" t="n">
        <v>2</v>
      </c>
      <c r="F1575" s="66" t="n">
        <v>8</v>
      </c>
      <c r="G1575" s="66" t="n">
        <v>3</v>
      </c>
      <c r="H1575" s="66" t="n">
        <v>2</v>
      </c>
      <c r="I1575" s="66" t="n">
        <v>0</v>
      </c>
      <c r="J1575" s="66" t="n">
        <v>1</v>
      </c>
      <c r="K1575" s="66" t="n">
        <v>1</v>
      </c>
      <c r="L1575" s="66" t="n">
        <v>0</v>
      </c>
      <c r="M1575" s="66" t="n">
        <v>0</v>
      </c>
      <c r="N1575" s="66" t="n">
        <v>0</v>
      </c>
      <c r="O1575" s="66" t="n">
        <v>409.1</v>
      </c>
      <c r="P1575" s="66" t="n">
        <v>0</v>
      </c>
      <c r="Q1575" s="66" t="n">
        <v>12.3904800650001</v>
      </c>
      <c r="R1575" s="66" t="n">
        <v>51.3469896020001</v>
      </c>
      <c r="S1575" s="66">
        <f>IF(AND(E1575&gt;=2,E1575&lt;=6,OR(F1575=6,F1575=7,F1575=8),O1575&lt;=500),1,0)</f>
        <v/>
      </c>
      <c r="T1575" s="178">
        <f>IF(G1575=1,Sources!$F$24,IF(G1575=2,Sources!$F$25,IF(G1575=3,Sources!$F$26,0)))</f>
        <v/>
      </c>
      <c r="U1575" s="178">
        <f>T1575</f>
        <v/>
      </c>
      <c r="V1575" s="66" t="inlineStr">
        <is>
          <t>S01 / S04 / S05</t>
        </is>
      </c>
    </row>
    <row r="1576" ht="15" customHeight="1" s="94">
      <c r="A1576" s="66" t="inlineStr">
        <is>
          <t>U11657</t>
        </is>
      </c>
      <c r="B1576" s="66" t="inlineStr">
        <is>
          <t>O1213</t>
        </is>
      </c>
      <c r="C1576" s="66" t="n">
        <v>2023</v>
      </c>
      <c r="D1576" s="66" t="n">
        <v>3</v>
      </c>
      <c r="E1576" s="66" t="n">
        <v>1</v>
      </c>
      <c r="F1576" s="66" t="n">
        <v>19</v>
      </c>
      <c r="G1576" s="66" t="n">
        <v>2</v>
      </c>
      <c r="H1576" s="66" t="n">
        <v>2</v>
      </c>
      <c r="I1576" s="66" t="n">
        <v>0</v>
      </c>
      <c r="J1576" s="66" t="n">
        <v>1</v>
      </c>
      <c r="K1576" s="66" t="n">
        <v>1</v>
      </c>
      <c r="L1576" s="66" t="n">
        <v>0</v>
      </c>
      <c r="M1576" s="66" t="n">
        <v>0</v>
      </c>
      <c r="N1576" s="66" t="n">
        <v>0</v>
      </c>
      <c r="O1576" s="66" t="n">
        <v>233.2</v>
      </c>
      <c r="P1576" s="66" t="n">
        <v>4.9</v>
      </c>
      <c r="Q1576" s="66" t="n">
        <v>14.248915245</v>
      </c>
      <c r="R1576" s="66" t="n">
        <v>51.4349860120001</v>
      </c>
      <c r="S1576" s="66">
        <f>IF(AND(E1576&gt;=2,E1576&lt;=6,OR(F1576=6,F1576=7,F1576=8),O1576&lt;=500),1,0)</f>
        <v/>
      </c>
      <c r="T1576" s="178">
        <f>IF(G1576=1,Sources!$F$24,IF(G1576=2,Sources!$F$25,IF(G1576=3,Sources!$F$26,0)))</f>
        <v/>
      </c>
      <c r="U1576" s="178">
        <f>T1576</f>
        <v/>
      </c>
      <c r="V1576" s="66" t="inlineStr">
        <is>
          <t>S01 / S04 / S05</t>
        </is>
      </c>
    </row>
    <row r="1577" ht="15" customHeight="1" s="94">
      <c r="A1577" s="66" t="inlineStr">
        <is>
          <t>U11658</t>
        </is>
      </c>
      <c r="B1577" s="66" t="inlineStr">
        <is>
          <t>O1825</t>
        </is>
      </c>
      <c r="C1577" s="66" t="n">
        <v>2023</v>
      </c>
      <c r="D1577" s="66" t="n">
        <v>3</v>
      </c>
      <c r="E1577" s="66" t="n">
        <v>7</v>
      </c>
      <c r="F1577" s="66" t="n">
        <v>5</v>
      </c>
      <c r="G1577" s="66" t="n">
        <v>3</v>
      </c>
      <c r="H1577" s="66" t="n">
        <v>7</v>
      </c>
      <c r="I1577" s="66" t="n">
        <v>0</v>
      </c>
      <c r="J1577" s="66" t="n">
        <v>0</v>
      </c>
      <c r="K1577" s="66" t="n">
        <v>1</v>
      </c>
      <c r="L1577" s="66" t="n">
        <v>0</v>
      </c>
      <c r="M1577" s="66" t="n">
        <v>0</v>
      </c>
      <c r="N1577" s="66" t="n">
        <v>1</v>
      </c>
      <c r="O1577" s="66" t="n">
        <v>469.3</v>
      </c>
      <c r="P1577" s="66" t="n">
        <v>6.7</v>
      </c>
      <c r="Q1577" s="66" t="n">
        <v>12.3424921870001</v>
      </c>
      <c r="R1577" s="66" t="n">
        <v>51.338467698</v>
      </c>
      <c r="S1577" s="66">
        <f>IF(AND(E1577&gt;=2,E1577&lt;=6,OR(F1577=6,F1577=7,F1577=8),O1577&lt;=500),1,0)</f>
        <v/>
      </c>
      <c r="T1577" s="178">
        <f>IF(G1577=1,Sources!$F$24,IF(G1577=2,Sources!$F$25,IF(G1577=3,Sources!$F$26,0)))</f>
        <v/>
      </c>
      <c r="U1577" s="178">
        <f>T1577</f>
        <v/>
      </c>
      <c r="V1577" s="66" t="inlineStr">
        <is>
          <t>S01 / S04 / S05</t>
        </is>
      </c>
    </row>
    <row r="1578" ht="15" customHeight="1" s="94">
      <c r="A1578" s="66" t="inlineStr">
        <is>
          <t>U11677</t>
        </is>
      </c>
      <c r="B1578" s="66" t="inlineStr">
        <is>
          <t>O0754</t>
        </is>
      </c>
      <c r="C1578" s="66" t="n">
        <v>2023</v>
      </c>
      <c r="D1578" s="66" t="n">
        <v>3</v>
      </c>
      <c r="E1578" s="66" t="n">
        <v>4</v>
      </c>
      <c r="F1578" s="66" t="n">
        <v>14</v>
      </c>
      <c r="G1578" s="66" t="n">
        <v>3</v>
      </c>
      <c r="H1578" s="66" t="n">
        <v>2</v>
      </c>
      <c r="I1578" s="66" t="n">
        <v>0</v>
      </c>
      <c r="J1578" s="66" t="n">
        <v>1</v>
      </c>
      <c r="K1578" s="66" t="n">
        <v>1</v>
      </c>
      <c r="L1578" s="66" t="n">
        <v>0</v>
      </c>
      <c r="M1578" s="66" t="n">
        <v>0</v>
      </c>
      <c r="N1578" s="66" t="n">
        <v>0</v>
      </c>
      <c r="O1578" s="66" t="n">
        <v>476.4</v>
      </c>
      <c r="P1578" s="66" t="n">
        <v>8.199999999999999</v>
      </c>
      <c r="Q1578" s="66" t="n">
        <v>13.7275256510001</v>
      </c>
      <c r="R1578" s="66" t="n">
        <v>51.084917472</v>
      </c>
      <c r="S1578" s="66">
        <f>IF(AND(E1578&gt;=2,E1578&lt;=6,OR(F1578=6,F1578=7,F1578=8),O1578&lt;=500),1,0)</f>
        <v/>
      </c>
      <c r="T1578" s="178">
        <f>IF(G1578=1,Sources!$F$24,IF(G1578=2,Sources!$F$25,IF(G1578=3,Sources!$F$26,0)))</f>
        <v/>
      </c>
      <c r="U1578" s="178">
        <f>T1578</f>
        <v/>
      </c>
      <c r="V1578" s="66" t="inlineStr">
        <is>
          <t>S01 / S04 / S05</t>
        </is>
      </c>
    </row>
    <row r="1579" ht="15" customHeight="1" s="94">
      <c r="A1579" s="66" t="inlineStr">
        <is>
          <t>U11691</t>
        </is>
      </c>
      <c r="B1579" s="66" t="inlineStr">
        <is>
          <t>O0342</t>
        </is>
      </c>
      <c r="C1579" s="66" t="n">
        <v>2023</v>
      </c>
      <c r="D1579" s="66" t="n">
        <v>3</v>
      </c>
      <c r="E1579" s="66" t="n">
        <v>6</v>
      </c>
      <c r="F1579" s="66" t="n">
        <v>19</v>
      </c>
      <c r="G1579" s="66" t="n">
        <v>3</v>
      </c>
      <c r="H1579" s="66" t="n">
        <v>7</v>
      </c>
      <c r="I1579" s="66" t="n">
        <v>0</v>
      </c>
      <c r="J1579" s="66" t="n">
        <v>1</v>
      </c>
      <c r="K1579" s="66" t="n">
        <v>0</v>
      </c>
      <c r="L1579" s="66" t="n">
        <v>0</v>
      </c>
      <c r="M1579" s="66" t="n">
        <v>0</v>
      </c>
      <c r="N1579" s="66" t="n">
        <v>0</v>
      </c>
      <c r="O1579" s="66" t="n">
        <v>205.1</v>
      </c>
      <c r="P1579" s="66" t="n">
        <v>23</v>
      </c>
      <c r="Q1579" s="66" t="n">
        <v>13.731427185</v>
      </c>
      <c r="R1579" s="66" t="n">
        <v>51.034798499</v>
      </c>
      <c r="S1579" s="66">
        <f>IF(AND(E1579&gt;=2,E1579&lt;=6,OR(F1579=6,F1579=7,F1579=8),O1579&lt;=500),1,0)</f>
        <v/>
      </c>
      <c r="T1579" s="178">
        <f>IF(G1579=1,Sources!$F$24,IF(G1579=2,Sources!$F$25,IF(G1579=3,Sources!$F$26,0)))</f>
        <v/>
      </c>
      <c r="U1579" s="178">
        <f>T1579</f>
        <v/>
      </c>
      <c r="V1579" s="66" t="inlineStr">
        <is>
          <t>S01 / S04 / S05</t>
        </is>
      </c>
    </row>
    <row r="1580" ht="15" customHeight="1" s="94">
      <c r="A1580" s="66" t="inlineStr">
        <is>
          <t>U11694</t>
        </is>
      </c>
      <c r="B1580" s="66" t="inlineStr">
        <is>
          <t>O1308</t>
        </is>
      </c>
      <c r="C1580" s="66" t="n">
        <v>2023</v>
      </c>
      <c r="D1580" s="66" t="n">
        <v>3</v>
      </c>
      <c r="E1580" s="66" t="n">
        <v>6</v>
      </c>
      <c r="F1580" s="66" t="n">
        <v>23</v>
      </c>
      <c r="G1580" s="66" t="n">
        <v>3</v>
      </c>
      <c r="H1580" s="66" t="n">
        <v>3</v>
      </c>
      <c r="I1580" s="66" t="n">
        <v>0</v>
      </c>
      <c r="J1580" s="66" t="n">
        <v>1</v>
      </c>
      <c r="K1580" s="66" t="n">
        <v>1</v>
      </c>
      <c r="L1580" s="66" t="n">
        <v>0</v>
      </c>
      <c r="M1580" s="66" t="n">
        <v>0</v>
      </c>
      <c r="N1580" s="66" t="n">
        <v>0</v>
      </c>
      <c r="O1580" s="66" t="n">
        <v>484.7</v>
      </c>
      <c r="P1580" s="66" t="n">
        <v>7.2</v>
      </c>
      <c r="Q1580" s="66" t="n">
        <v>12.380966454</v>
      </c>
      <c r="R1580" s="66" t="n">
        <v>51.3439028170001</v>
      </c>
      <c r="S1580" s="66">
        <f>IF(AND(E1580&gt;=2,E1580&lt;=6,OR(F1580=6,F1580=7,F1580=8),O1580&lt;=500),1,0)</f>
        <v/>
      </c>
      <c r="T1580" s="178">
        <f>IF(G1580=1,Sources!$F$24,IF(G1580=2,Sources!$F$25,IF(G1580=3,Sources!$F$26,0)))</f>
        <v/>
      </c>
      <c r="U1580" s="178">
        <f>T1580</f>
        <v/>
      </c>
      <c r="V1580" s="66" t="inlineStr">
        <is>
          <t>S01 / S04 / S05</t>
        </is>
      </c>
    </row>
    <row r="1581" ht="15" customHeight="1" s="94">
      <c r="A1581" s="66" t="inlineStr">
        <is>
          <t>U11697</t>
        </is>
      </c>
      <c r="B1581" s="66" t="inlineStr">
        <is>
          <t>O1308</t>
        </is>
      </c>
      <c r="C1581" s="66" t="n">
        <v>2023</v>
      </c>
      <c r="D1581" s="66" t="n">
        <v>3</v>
      </c>
      <c r="E1581" s="66" t="n">
        <v>6</v>
      </c>
      <c r="F1581" s="66" t="n">
        <v>13</v>
      </c>
      <c r="G1581" s="66" t="n">
        <v>3</v>
      </c>
      <c r="H1581" s="66" t="n">
        <v>3</v>
      </c>
      <c r="I1581" s="66" t="n">
        <v>0</v>
      </c>
      <c r="J1581" s="66" t="n">
        <v>1</v>
      </c>
      <c r="K1581" s="66" t="n">
        <v>1</v>
      </c>
      <c r="L1581" s="66" t="n">
        <v>0</v>
      </c>
      <c r="M1581" s="66" t="n">
        <v>0</v>
      </c>
      <c r="N1581" s="66" t="n">
        <v>0</v>
      </c>
      <c r="O1581" s="66" t="n">
        <v>499.1</v>
      </c>
      <c r="P1581" s="66" t="n">
        <v>7.2</v>
      </c>
      <c r="Q1581" s="66" t="n">
        <v>12.3807939990001</v>
      </c>
      <c r="R1581" s="66" t="n">
        <v>51.3439741000001</v>
      </c>
      <c r="S1581" s="66">
        <f>IF(AND(E1581&gt;=2,E1581&lt;=6,OR(F1581=6,F1581=7,F1581=8),O1581&lt;=500),1,0)</f>
        <v/>
      </c>
      <c r="T1581" s="178">
        <f>IF(G1581=1,Sources!$F$24,IF(G1581=2,Sources!$F$25,IF(G1581=3,Sources!$F$26,0)))</f>
        <v/>
      </c>
      <c r="U1581" s="178">
        <f>T1581</f>
        <v/>
      </c>
      <c r="V1581" s="66" t="inlineStr">
        <is>
          <t>S01 / S04 / S05</t>
        </is>
      </c>
    </row>
    <row r="1582" ht="15" customHeight="1" s="94">
      <c r="A1582" s="66" t="inlineStr">
        <is>
          <t>U11707</t>
        </is>
      </c>
      <c r="B1582" s="66" t="inlineStr">
        <is>
          <t>O0678</t>
        </is>
      </c>
      <c r="C1582" s="66" t="n">
        <v>2023</v>
      </c>
      <c r="D1582" s="66" t="n">
        <v>3</v>
      </c>
      <c r="E1582" s="66" t="n">
        <v>5</v>
      </c>
      <c r="F1582" s="66" t="n">
        <v>8</v>
      </c>
      <c r="G1582" s="66" t="n">
        <v>3</v>
      </c>
      <c r="H1582" s="66" t="n">
        <v>6</v>
      </c>
      <c r="I1582" s="66" t="n">
        <v>0</v>
      </c>
      <c r="J1582" s="66" t="n">
        <v>0</v>
      </c>
      <c r="K1582" s="66" t="n">
        <v>1</v>
      </c>
      <c r="L1582" s="66" t="n">
        <v>0</v>
      </c>
      <c r="M1582" s="66" t="n">
        <v>0</v>
      </c>
      <c r="N1582" s="66" t="n">
        <v>0</v>
      </c>
      <c r="O1582" s="66" t="n">
        <v>459.6</v>
      </c>
      <c r="P1582" s="66" t="n">
        <v>10.3</v>
      </c>
      <c r="Q1582" s="66" t="n">
        <v>13.717951671</v>
      </c>
      <c r="R1582" s="66" t="n">
        <v>51.0359347660001</v>
      </c>
      <c r="S1582" s="66">
        <f>IF(AND(E1582&gt;=2,E1582&lt;=6,OR(F1582=6,F1582=7,F1582=8),O1582&lt;=500),1,0)</f>
        <v/>
      </c>
      <c r="T1582" s="178">
        <f>IF(G1582=1,Sources!$F$24,IF(G1582=2,Sources!$F$25,IF(G1582=3,Sources!$F$26,0)))</f>
        <v/>
      </c>
      <c r="U1582" s="178">
        <f>T1582</f>
        <v/>
      </c>
      <c r="V1582" s="66" t="inlineStr">
        <is>
          <t>S01 / S04 / S05</t>
        </is>
      </c>
    </row>
    <row r="1583" ht="15" customHeight="1" s="94">
      <c r="A1583" s="66" t="inlineStr">
        <is>
          <t>U11712</t>
        </is>
      </c>
      <c r="B1583" s="66" t="inlineStr">
        <is>
          <t>O1841</t>
        </is>
      </c>
      <c r="C1583" s="66" t="n">
        <v>2023</v>
      </c>
      <c r="D1583" s="66" t="n">
        <v>3</v>
      </c>
      <c r="E1583" s="66" t="n">
        <v>4</v>
      </c>
      <c r="F1583" s="66" t="n">
        <v>14</v>
      </c>
      <c r="G1583" s="66" t="n">
        <v>3</v>
      </c>
      <c r="H1583" s="66" t="n">
        <v>2</v>
      </c>
      <c r="I1583" s="66" t="n">
        <v>0</v>
      </c>
      <c r="J1583" s="66" t="n">
        <v>0</v>
      </c>
      <c r="K1583" s="66" t="n">
        <v>1</v>
      </c>
      <c r="L1583" s="66" t="n">
        <v>0</v>
      </c>
      <c r="M1583" s="66" t="n">
        <v>0</v>
      </c>
      <c r="N1583" s="66" t="n">
        <v>0</v>
      </c>
      <c r="O1583" s="66" t="n">
        <v>182.3</v>
      </c>
      <c r="P1583" s="66" t="n">
        <v>8.6</v>
      </c>
      <c r="Q1583" s="66" t="n">
        <v>12.277821546</v>
      </c>
      <c r="R1583" s="66" t="n">
        <v>51.3190055810001</v>
      </c>
      <c r="S1583" s="66">
        <f>IF(AND(E1583&gt;=2,E1583&lt;=6,OR(F1583=6,F1583=7,F1583=8),O1583&lt;=500),1,0)</f>
        <v/>
      </c>
      <c r="T1583" s="178">
        <f>IF(G1583=1,Sources!$F$24,IF(G1583=2,Sources!$F$25,IF(G1583=3,Sources!$F$26,0)))</f>
        <v/>
      </c>
      <c r="U1583" s="178">
        <f>T1583</f>
        <v/>
      </c>
      <c r="V1583" s="66" t="inlineStr">
        <is>
          <t>S01 / S04 / S05</t>
        </is>
      </c>
    </row>
    <row r="1584" ht="15" customHeight="1" s="94">
      <c r="A1584" s="66" t="inlineStr">
        <is>
          <t>U11716</t>
        </is>
      </c>
      <c r="B1584" s="66" t="inlineStr">
        <is>
          <t>O0023</t>
        </is>
      </c>
      <c r="C1584" s="66" t="n">
        <v>2023</v>
      </c>
      <c r="D1584" s="66" t="n">
        <v>2</v>
      </c>
      <c r="E1584" s="66" t="n">
        <v>3</v>
      </c>
      <c r="F1584" s="66" t="n">
        <v>12</v>
      </c>
      <c r="G1584" s="66" t="n">
        <v>3</v>
      </c>
      <c r="H1584" s="66" t="n">
        <v>3</v>
      </c>
      <c r="I1584" s="66" t="n">
        <v>0</v>
      </c>
      <c r="J1584" s="66" t="n">
        <v>1</v>
      </c>
      <c r="K1584" s="66" t="n">
        <v>1</v>
      </c>
      <c r="L1584" s="66" t="n">
        <v>0</v>
      </c>
      <c r="M1584" s="66" t="n">
        <v>0</v>
      </c>
      <c r="N1584" s="66" t="n">
        <v>0</v>
      </c>
      <c r="O1584" s="66" t="n">
        <v>266.2</v>
      </c>
      <c r="P1584" s="66" t="n">
        <v>2</v>
      </c>
      <c r="Q1584" s="66" t="n">
        <v>12.587685853</v>
      </c>
      <c r="R1584" s="66" t="n">
        <v>51.5934176390001</v>
      </c>
      <c r="S1584" s="66">
        <f>IF(AND(E1584&gt;=2,E1584&lt;=6,OR(F1584=6,F1584=7,F1584=8),O1584&lt;=500),1,0)</f>
        <v/>
      </c>
      <c r="T1584" s="178">
        <f>IF(G1584=1,Sources!$F$24,IF(G1584=2,Sources!$F$25,IF(G1584=3,Sources!$F$26,0)))</f>
        <v/>
      </c>
      <c r="U1584" s="178">
        <f>T1584</f>
        <v/>
      </c>
      <c r="V1584" s="66" t="inlineStr">
        <is>
          <t>S01 / S04 / S05</t>
        </is>
      </c>
    </row>
    <row r="1585" ht="15" customHeight="1" s="94">
      <c r="A1585" s="66" t="inlineStr">
        <is>
          <t>U11717</t>
        </is>
      </c>
      <c r="B1585" s="66" t="inlineStr">
        <is>
          <t>O1467</t>
        </is>
      </c>
      <c r="C1585" s="66" t="n">
        <v>2023</v>
      </c>
      <c r="D1585" s="66" t="n">
        <v>2</v>
      </c>
      <c r="E1585" s="66" t="n">
        <v>3</v>
      </c>
      <c r="F1585" s="66" t="n">
        <v>11</v>
      </c>
      <c r="G1585" s="66" t="n">
        <v>3</v>
      </c>
      <c r="H1585" s="66" t="n">
        <v>6</v>
      </c>
      <c r="I1585" s="66" t="n">
        <v>0</v>
      </c>
      <c r="J1585" s="66" t="n">
        <v>0</v>
      </c>
      <c r="K1585" s="66" t="n">
        <v>1</v>
      </c>
      <c r="L1585" s="66" t="n">
        <v>0</v>
      </c>
      <c r="M1585" s="66" t="n">
        <v>0</v>
      </c>
      <c r="N1585" s="66" t="n">
        <v>0</v>
      </c>
      <c r="O1585" s="66" t="n">
        <v>292.7</v>
      </c>
      <c r="P1585" s="66" t="n">
        <v>19.9</v>
      </c>
      <c r="Q1585" s="66" t="n">
        <v>12.3919393790001</v>
      </c>
      <c r="R1585" s="66" t="n">
        <v>51.346484644</v>
      </c>
      <c r="S1585" s="66">
        <f>IF(AND(E1585&gt;=2,E1585&lt;=6,OR(F1585=6,F1585=7,F1585=8),O1585&lt;=500),1,0)</f>
        <v/>
      </c>
      <c r="T1585" s="178">
        <f>IF(G1585=1,Sources!$F$24,IF(G1585=2,Sources!$F$25,IF(G1585=3,Sources!$F$26,0)))</f>
        <v/>
      </c>
      <c r="U1585" s="178">
        <f>T1585</f>
        <v/>
      </c>
      <c r="V1585" s="66" t="inlineStr">
        <is>
          <t>S01 / S04 / S05</t>
        </is>
      </c>
    </row>
    <row r="1586" ht="15" customHeight="1" s="94">
      <c r="A1586" s="66" t="inlineStr">
        <is>
          <t>U11726</t>
        </is>
      </c>
      <c r="B1586" s="66" t="inlineStr">
        <is>
          <t>O1468</t>
        </is>
      </c>
      <c r="C1586" s="66" t="n">
        <v>2023</v>
      </c>
      <c r="D1586" s="66" t="n">
        <v>2</v>
      </c>
      <c r="E1586" s="66" t="n">
        <v>2</v>
      </c>
      <c r="F1586" s="66" t="n">
        <v>11</v>
      </c>
      <c r="G1586" s="66" t="n">
        <v>3</v>
      </c>
      <c r="H1586" s="66" t="n">
        <v>6</v>
      </c>
      <c r="I1586" s="66" t="n">
        <v>0</v>
      </c>
      <c r="J1586" s="66" t="n">
        <v>0</v>
      </c>
      <c r="K1586" s="66" t="n">
        <v>1</v>
      </c>
      <c r="L1586" s="66" t="n">
        <v>0</v>
      </c>
      <c r="M1586" s="66" t="n">
        <v>0</v>
      </c>
      <c r="N1586" s="66" t="n">
        <v>0</v>
      </c>
      <c r="O1586" s="66" t="n">
        <v>221</v>
      </c>
      <c r="P1586" s="66" t="n">
        <v>20.8</v>
      </c>
      <c r="Q1586" s="66" t="n">
        <v>12.3924518870001</v>
      </c>
      <c r="R1586" s="66" t="n">
        <v>51.345250789</v>
      </c>
      <c r="S1586" s="66">
        <f>IF(AND(E1586&gt;=2,E1586&lt;=6,OR(F1586=6,F1586=7,F1586=8),O1586&lt;=500),1,0)</f>
        <v/>
      </c>
      <c r="T1586" s="178">
        <f>IF(G1586=1,Sources!$F$24,IF(G1586=2,Sources!$F$25,IF(G1586=3,Sources!$F$26,0)))</f>
        <v/>
      </c>
      <c r="U1586" s="178">
        <f>T1586</f>
        <v/>
      </c>
      <c r="V1586" s="66" t="inlineStr">
        <is>
          <t>S01 / S04 / S05</t>
        </is>
      </c>
    </row>
    <row r="1587" ht="15" customHeight="1" s="94">
      <c r="A1587" s="66" t="inlineStr">
        <is>
          <t>U11727</t>
        </is>
      </c>
      <c r="B1587" s="66" t="inlineStr">
        <is>
          <t>O1448</t>
        </is>
      </c>
      <c r="C1587" s="66" t="n">
        <v>2023</v>
      </c>
      <c r="D1587" s="66" t="n">
        <v>2</v>
      </c>
      <c r="E1587" s="66" t="n">
        <v>2</v>
      </c>
      <c r="F1587" s="66" t="n">
        <v>16</v>
      </c>
      <c r="G1587" s="66" t="n">
        <v>3</v>
      </c>
      <c r="H1587" s="66" t="n">
        <v>3</v>
      </c>
      <c r="I1587" s="66" t="n">
        <v>0</v>
      </c>
      <c r="J1587" s="66" t="n">
        <v>0</v>
      </c>
      <c r="K1587" s="66" t="n">
        <v>1</v>
      </c>
      <c r="L1587" s="66" t="n">
        <v>0</v>
      </c>
      <c r="M1587" s="66" t="n">
        <v>0</v>
      </c>
      <c r="N1587" s="66" t="n">
        <v>1</v>
      </c>
      <c r="O1587" s="66" t="n">
        <v>323.4</v>
      </c>
      <c r="P1587" s="66" t="n">
        <v>3.5</v>
      </c>
      <c r="Q1587" s="66" t="n">
        <v>12.3770105400001</v>
      </c>
      <c r="R1587" s="66" t="n">
        <v>51.344505133</v>
      </c>
      <c r="S1587" s="66">
        <f>IF(AND(E1587&gt;=2,E1587&lt;=6,OR(F1587=6,F1587=7,F1587=8),O1587&lt;=500),1,0)</f>
        <v/>
      </c>
      <c r="T1587" s="178">
        <f>IF(G1587=1,Sources!$F$24,IF(G1587=2,Sources!$F$25,IF(G1587=3,Sources!$F$26,0)))</f>
        <v/>
      </c>
      <c r="U1587" s="178">
        <f>T1587</f>
        <v/>
      </c>
      <c r="V1587" s="66" t="inlineStr">
        <is>
          <t>S01 / S04 / S05</t>
        </is>
      </c>
    </row>
    <row r="1588" ht="15" customHeight="1" s="94">
      <c r="A1588" s="66" t="inlineStr">
        <is>
          <t>U11728</t>
        </is>
      </c>
      <c r="B1588" s="66" t="inlineStr">
        <is>
          <t>O1468</t>
        </is>
      </c>
      <c r="C1588" s="66" t="n">
        <v>2023</v>
      </c>
      <c r="D1588" s="66" t="n">
        <v>2</v>
      </c>
      <c r="E1588" s="66" t="n">
        <v>2</v>
      </c>
      <c r="F1588" s="66" t="n">
        <v>11</v>
      </c>
      <c r="G1588" s="66" t="n">
        <v>3</v>
      </c>
      <c r="H1588" s="66" t="n">
        <v>6</v>
      </c>
      <c r="I1588" s="66" t="n">
        <v>0</v>
      </c>
      <c r="J1588" s="66" t="n">
        <v>0</v>
      </c>
      <c r="K1588" s="66" t="n">
        <v>1</v>
      </c>
      <c r="L1588" s="66" t="n">
        <v>0</v>
      </c>
      <c r="M1588" s="66" t="n">
        <v>0</v>
      </c>
      <c r="N1588" s="66" t="n">
        <v>1</v>
      </c>
      <c r="O1588" s="66" t="n">
        <v>218.2</v>
      </c>
      <c r="P1588" s="66" t="n">
        <v>23.6</v>
      </c>
      <c r="Q1588" s="66" t="n">
        <v>12.392478291</v>
      </c>
      <c r="R1588" s="66" t="n">
        <v>51.345224414</v>
      </c>
      <c r="S1588" s="66">
        <f>IF(AND(E1588&gt;=2,E1588&lt;=6,OR(F1588=6,F1588=7,F1588=8),O1588&lt;=500),1,0)</f>
        <v/>
      </c>
      <c r="T1588" s="178">
        <f>IF(G1588=1,Sources!$F$24,IF(G1588=2,Sources!$F$25,IF(G1588=3,Sources!$F$26,0)))</f>
        <v/>
      </c>
      <c r="U1588" s="178">
        <f>T1588</f>
        <v/>
      </c>
      <c r="V1588" s="66" t="inlineStr">
        <is>
          <t>S01 / S04 / S05</t>
        </is>
      </c>
    </row>
    <row r="1589" ht="15" customHeight="1" s="94">
      <c r="A1589" s="66" t="inlineStr">
        <is>
          <t>U11738</t>
        </is>
      </c>
      <c r="B1589" s="66" t="inlineStr">
        <is>
          <t>O1745</t>
        </is>
      </c>
      <c r="C1589" s="66" t="n">
        <v>2023</v>
      </c>
      <c r="D1589" s="66" t="n">
        <v>2</v>
      </c>
      <c r="E1589" s="66" t="n">
        <v>5</v>
      </c>
      <c r="F1589" s="66" t="n">
        <v>17</v>
      </c>
      <c r="G1589" s="66" t="n">
        <v>3</v>
      </c>
      <c r="H1589" s="66" t="n">
        <v>7</v>
      </c>
      <c r="I1589" s="66" t="n">
        <v>0</v>
      </c>
      <c r="J1589" s="66" t="n">
        <v>0</v>
      </c>
      <c r="K1589" s="66" t="n">
        <v>0</v>
      </c>
      <c r="L1589" s="66" t="n">
        <v>1</v>
      </c>
      <c r="M1589" s="66" t="n">
        <v>0</v>
      </c>
      <c r="N1589" s="66" t="n">
        <v>0</v>
      </c>
      <c r="O1589" s="66" t="n">
        <v>288.9</v>
      </c>
      <c r="P1589" s="66" t="n">
        <v>24.5</v>
      </c>
      <c r="Q1589" s="66" t="n">
        <v>12.405270086</v>
      </c>
      <c r="R1589" s="66" t="n">
        <v>51.3200142860001</v>
      </c>
      <c r="S1589" s="66">
        <f>IF(AND(E1589&gt;=2,E1589&lt;=6,OR(F1589=6,F1589=7,F1589=8),O1589&lt;=500),1,0)</f>
        <v/>
      </c>
      <c r="T1589" s="178">
        <f>IF(G1589=1,Sources!$F$24,IF(G1589=2,Sources!$F$25,IF(G1589=3,Sources!$F$26,0)))</f>
        <v/>
      </c>
      <c r="U1589" s="178">
        <f>T1589</f>
        <v/>
      </c>
      <c r="V1589" s="66" t="inlineStr">
        <is>
          <t>S01 / S04 / S05</t>
        </is>
      </c>
    </row>
    <row r="1590" ht="15" customHeight="1" s="94">
      <c r="A1590" s="66" t="inlineStr">
        <is>
          <t>U11740</t>
        </is>
      </c>
      <c r="B1590" s="66" t="inlineStr">
        <is>
          <t>O1642</t>
        </is>
      </c>
      <c r="C1590" s="66" t="n">
        <v>2023</v>
      </c>
      <c r="D1590" s="66" t="n">
        <v>2</v>
      </c>
      <c r="E1590" s="66" t="n">
        <v>5</v>
      </c>
      <c r="F1590" s="66" t="n">
        <v>15</v>
      </c>
      <c r="G1590" s="66" t="n">
        <v>3</v>
      </c>
      <c r="H1590" s="66" t="n">
        <v>6</v>
      </c>
      <c r="I1590" s="66" t="n">
        <v>0</v>
      </c>
      <c r="J1590" s="66" t="n">
        <v>0</v>
      </c>
      <c r="K1590" s="66" t="n">
        <v>1</v>
      </c>
      <c r="L1590" s="66" t="n">
        <v>0</v>
      </c>
      <c r="M1590" s="66" t="n">
        <v>0</v>
      </c>
      <c r="N1590" s="66" t="n">
        <v>0</v>
      </c>
      <c r="O1590" s="66" t="n">
        <v>402.1</v>
      </c>
      <c r="P1590" s="66" t="n">
        <v>3.3</v>
      </c>
      <c r="Q1590" s="66" t="n">
        <v>12.3238332340001</v>
      </c>
      <c r="R1590" s="66" t="n">
        <v>51.379415362</v>
      </c>
      <c r="S1590" s="66">
        <f>IF(AND(E1590&gt;=2,E1590&lt;=6,OR(F1590=6,F1590=7,F1590=8),O1590&lt;=500),1,0)</f>
        <v/>
      </c>
      <c r="T1590" s="178">
        <f>IF(G1590=1,Sources!$F$24,IF(G1590=2,Sources!$F$25,IF(G1590=3,Sources!$F$26,0)))</f>
        <v/>
      </c>
      <c r="U1590" s="178">
        <f>T1590</f>
        <v/>
      </c>
      <c r="V1590" s="66" t="inlineStr">
        <is>
          <t>S01 / S04 / S05</t>
        </is>
      </c>
    </row>
    <row r="1591" ht="15" customHeight="1" s="94">
      <c r="A1591" s="66" t="inlineStr">
        <is>
          <t>U11741</t>
        </is>
      </c>
      <c r="B1591" s="66" t="inlineStr">
        <is>
          <t>O1524</t>
        </is>
      </c>
      <c r="C1591" s="66" t="n">
        <v>2023</v>
      </c>
      <c r="D1591" s="66" t="n">
        <v>2</v>
      </c>
      <c r="E1591" s="66" t="n">
        <v>4</v>
      </c>
      <c r="F1591" s="66" t="n">
        <v>9</v>
      </c>
      <c r="G1591" s="66" t="n">
        <v>3</v>
      </c>
      <c r="H1591" s="66" t="n">
        <v>3</v>
      </c>
      <c r="I1591" s="66" t="n">
        <v>0</v>
      </c>
      <c r="J1591" s="66" t="n">
        <v>1</v>
      </c>
      <c r="K1591" s="66" t="n">
        <v>0</v>
      </c>
      <c r="L1591" s="66" t="n">
        <v>0</v>
      </c>
      <c r="M1591" s="66" t="n">
        <v>1</v>
      </c>
      <c r="N1591" s="66" t="n">
        <v>0</v>
      </c>
      <c r="O1591" s="66" t="n">
        <v>195.7</v>
      </c>
      <c r="P1591" s="66" t="n">
        <v>5.7</v>
      </c>
      <c r="Q1591" s="66" t="n">
        <v>12.3926901450001</v>
      </c>
      <c r="R1591" s="66" t="n">
        <v>51.3340374640001</v>
      </c>
      <c r="S1591" s="66">
        <f>IF(AND(E1591&gt;=2,E1591&lt;=6,OR(F1591=6,F1591=7,F1591=8),O1591&lt;=500),1,0)</f>
        <v/>
      </c>
      <c r="T1591" s="178">
        <f>IF(G1591=1,Sources!$F$24,IF(G1591=2,Sources!$F$25,IF(G1591=3,Sources!$F$26,0)))</f>
        <v/>
      </c>
      <c r="U1591" s="178">
        <f>T1591</f>
        <v/>
      </c>
      <c r="V1591" s="66" t="inlineStr">
        <is>
          <t>S01 / S04 / S05</t>
        </is>
      </c>
    </row>
    <row r="1592" ht="15" customHeight="1" s="94">
      <c r="A1592" s="66" t="inlineStr">
        <is>
          <t>U11743</t>
        </is>
      </c>
      <c r="B1592" s="66" t="inlineStr">
        <is>
          <t>O2185</t>
        </is>
      </c>
      <c r="C1592" s="66" t="n">
        <v>2023</v>
      </c>
      <c r="D1592" s="66" t="n">
        <v>2</v>
      </c>
      <c r="E1592" s="66" t="n">
        <v>3</v>
      </c>
      <c r="F1592" s="66" t="n">
        <v>19</v>
      </c>
      <c r="G1592" s="66" t="n">
        <v>2</v>
      </c>
      <c r="H1592" s="66" t="n">
        <v>2</v>
      </c>
      <c r="I1592" s="66" t="n">
        <v>1</v>
      </c>
      <c r="J1592" s="66" t="n">
        <v>0</v>
      </c>
      <c r="K1592" s="66" t="n">
        <v>1</v>
      </c>
      <c r="L1592" s="66" t="n">
        <v>0</v>
      </c>
      <c r="M1592" s="66" t="n">
        <v>0</v>
      </c>
      <c r="N1592" s="66" t="n">
        <v>0</v>
      </c>
      <c r="O1592" s="66" t="n">
        <v>361.3</v>
      </c>
      <c r="P1592" s="66" t="n">
        <v>0.1</v>
      </c>
      <c r="Q1592" s="66" t="n">
        <v>14.6355380900001</v>
      </c>
      <c r="R1592" s="66" t="n">
        <v>51.49948398</v>
      </c>
      <c r="S1592" s="66">
        <f>IF(AND(E1592&gt;=2,E1592&lt;=6,OR(F1592=6,F1592=7,F1592=8),O1592&lt;=500),1,0)</f>
        <v/>
      </c>
      <c r="T1592" s="178">
        <f>IF(G1592=1,Sources!$F$24,IF(G1592=2,Sources!$F$25,IF(G1592=3,Sources!$F$26,0)))</f>
        <v/>
      </c>
      <c r="U1592" s="178">
        <f>T1592</f>
        <v/>
      </c>
      <c r="V1592" s="66" t="inlineStr">
        <is>
          <t>S01 / S04 / S05</t>
        </is>
      </c>
    </row>
    <row r="1593" ht="15" customHeight="1" s="94">
      <c r="A1593" s="66" t="inlineStr">
        <is>
          <t>U11755</t>
        </is>
      </c>
      <c r="B1593" s="66" t="inlineStr">
        <is>
          <t>O1371</t>
        </is>
      </c>
      <c r="C1593" s="66" t="n">
        <v>2023</v>
      </c>
      <c r="D1593" s="66" t="n">
        <v>2</v>
      </c>
      <c r="E1593" s="66" t="n">
        <v>5</v>
      </c>
      <c r="F1593" s="66" t="n">
        <v>13</v>
      </c>
      <c r="G1593" s="66" t="n">
        <v>3</v>
      </c>
      <c r="H1593" s="66" t="n">
        <v>2</v>
      </c>
      <c r="I1593" s="66" t="n">
        <v>0</v>
      </c>
      <c r="J1593" s="66" t="n">
        <v>0</v>
      </c>
      <c r="K1593" s="66" t="n">
        <v>1</v>
      </c>
      <c r="L1593" s="66" t="n">
        <v>0</v>
      </c>
      <c r="M1593" s="66" t="n">
        <v>0</v>
      </c>
      <c r="N1593" s="66" t="n">
        <v>0</v>
      </c>
      <c r="O1593" s="66" t="n">
        <v>138.4</v>
      </c>
      <c r="P1593" s="66" t="n">
        <v>3.4</v>
      </c>
      <c r="Q1593" s="66" t="n">
        <v>12.2616056920001</v>
      </c>
      <c r="R1593" s="66" t="n">
        <v>51.316161111</v>
      </c>
      <c r="S1593" s="66">
        <f>IF(AND(E1593&gt;=2,E1593&lt;=6,OR(F1593=6,F1593=7,F1593=8),O1593&lt;=500),1,0)</f>
        <v/>
      </c>
      <c r="T1593" s="178">
        <f>IF(G1593=1,Sources!$F$24,IF(G1593=2,Sources!$F$25,IF(G1593=3,Sources!$F$26,0)))</f>
        <v/>
      </c>
      <c r="U1593" s="178">
        <f>T1593</f>
        <v/>
      </c>
      <c r="V1593" s="66" t="inlineStr">
        <is>
          <t>S01 / S04 / S05</t>
        </is>
      </c>
    </row>
    <row r="1594" ht="15" customHeight="1" s="94">
      <c r="A1594" s="66" t="inlineStr">
        <is>
          <t>U11761</t>
        </is>
      </c>
      <c r="B1594" s="66" t="inlineStr">
        <is>
          <t>O1140</t>
        </is>
      </c>
      <c r="C1594" s="66" t="n">
        <v>2023</v>
      </c>
      <c r="D1594" s="66" t="n">
        <v>2</v>
      </c>
      <c r="E1594" s="66" t="n">
        <v>4</v>
      </c>
      <c r="F1594" s="66" t="n">
        <v>15</v>
      </c>
      <c r="G1594" s="66" t="n">
        <v>3</v>
      </c>
      <c r="H1594" s="66" t="n">
        <v>3</v>
      </c>
      <c r="I1594" s="66" t="n">
        <v>0</v>
      </c>
      <c r="J1594" s="66" t="n">
        <v>1</v>
      </c>
      <c r="K1594" s="66" t="n">
        <v>1</v>
      </c>
      <c r="L1594" s="66" t="n">
        <v>0</v>
      </c>
      <c r="M1594" s="66" t="n">
        <v>0</v>
      </c>
      <c r="N1594" s="66" t="n">
        <v>0</v>
      </c>
      <c r="O1594" s="66" t="n">
        <v>340.3</v>
      </c>
      <c r="P1594" s="66" t="n">
        <v>8.6</v>
      </c>
      <c r="Q1594" s="66" t="n">
        <v>14.98503471</v>
      </c>
      <c r="R1594" s="66" t="n">
        <v>51.156822108</v>
      </c>
      <c r="S1594" s="66">
        <f>IF(AND(E1594&gt;=2,E1594&lt;=6,OR(F1594=6,F1594=7,F1594=8),O1594&lt;=500),1,0)</f>
        <v/>
      </c>
      <c r="T1594" s="178">
        <f>IF(G1594=1,Sources!$F$24,IF(G1594=2,Sources!$F$25,IF(G1594=3,Sources!$F$26,0)))</f>
        <v/>
      </c>
      <c r="U1594" s="178">
        <f>T1594</f>
        <v/>
      </c>
      <c r="V1594" s="66" t="inlineStr">
        <is>
          <t>S01 / S04 / S05</t>
        </is>
      </c>
    </row>
    <row r="1595" ht="15" customHeight="1" s="94">
      <c r="A1595" s="66" t="inlineStr">
        <is>
          <t>U11764</t>
        </is>
      </c>
      <c r="B1595" s="66" t="inlineStr">
        <is>
          <t>O0324</t>
        </is>
      </c>
      <c r="C1595" s="66" t="n">
        <v>2023</v>
      </c>
      <c r="D1595" s="66" t="n">
        <v>2</v>
      </c>
      <c r="E1595" s="66" t="n">
        <v>4</v>
      </c>
      <c r="F1595" s="66" t="n">
        <v>19</v>
      </c>
      <c r="G1595" s="66" t="n">
        <v>3</v>
      </c>
      <c r="H1595" s="66" t="n">
        <v>2</v>
      </c>
      <c r="I1595" s="66" t="n">
        <v>0</v>
      </c>
      <c r="J1595" s="66" t="n">
        <v>0</v>
      </c>
      <c r="K1595" s="66" t="n">
        <v>1</v>
      </c>
      <c r="L1595" s="66" t="n">
        <v>0</v>
      </c>
      <c r="M1595" s="66" t="n">
        <v>0</v>
      </c>
      <c r="N1595" s="66" t="n">
        <v>1</v>
      </c>
      <c r="O1595" s="66" t="n">
        <v>194</v>
      </c>
      <c r="P1595" s="66" t="n">
        <v>4</v>
      </c>
      <c r="Q1595" s="66" t="n">
        <v>13.723180605</v>
      </c>
      <c r="R1595" s="66" t="n">
        <v>51.0898802730001</v>
      </c>
      <c r="S1595" s="66">
        <f>IF(AND(E1595&gt;=2,E1595&lt;=6,OR(F1595=6,F1595=7,F1595=8),O1595&lt;=500),1,0)</f>
        <v/>
      </c>
      <c r="T1595" s="178">
        <f>IF(G1595=1,Sources!$F$24,IF(G1595=2,Sources!$F$25,IF(G1595=3,Sources!$F$26,0)))</f>
        <v/>
      </c>
      <c r="U1595" s="178">
        <f>T1595</f>
        <v/>
      </c>
      <c r="V1595" s="66" t="inlineStr">
        <is>
          <t>S01 / S04 / S05</t>
        </is>
      </c>
    </row>
    <row r="1596" ht="15" customHeight="1" s="94">
      <c r="A1596" s="66" t="inlineStr">
        <is>
          <t>U11765</t>
        </is>
      </c>
      <c r="B1596" s="66" t="inlineStr">
        <is>
          <t>O0780</t>
        </is>
      </c>
      <c r="C1596" s="66" t="n">
        <v>2023</v>
      </c>
      <c r="D1596" s="66" t="n">
        <v>2</v>
      </c>
      <c r="E1596" s="66" t="n">
        <v>4</v>
      </c>
      <c r="F1596" s="66" t="n">
        <v>13</v>
      </c>
      <c r="G1596" s="66" t="n">
        <v>3</v>
      </c>
      <c r="H1596" s="66" t="n">
        <v>6</v>
      </c>
      <c r="I1596" s="66" t="n">
        <v>0</v>
      </c>
      <c r="J1596" s="66" t="n">
        <v>0</v>
      </c>
      <c r="K1596" s="66" t="n">
        <v>1</v>
      </c>
      <c r="L1596" s="66" t="n">
        <v>0</v>
      </c>
      <c r="M1596" s="66" t="n">
        <v>0</v>
      </c>
      <c r="N1596" s="66" t="n">
        <v>0</v>
      </c>
      <c r="O1596" s="66" t="n">
        <v>429.5</v>
      </c>
      <c r="P1596" s="66" t="n">
        <v>2.3</v>
      </c>
      <c r="Q1596" s="66" t="n">
        <v>13.7529938800001</v>
      </c>
      <c r="R1596" s="66" t="n">
        <v>51.0739103270001</v>
      </c>
      <c r="S1596" s="66">
        <f>IF(AND(E1596&gt;=2,E1596&lt;=6,OR(F1596=6,F1596=7,F1596=8),O1596&lt;=500),1,0)</f>
        <v/>
      </c>
      <c r="T1596" s="178">
        <f>IF(G1596=1,Sources!$F$24,IF(G1596=2,Sources!$F$25,IF(G1596=3,Sources!$F$26,0)))</f>
        <v/>
      </c>
      <c r="U1596" s="178">
        <f>T1596</f>
        <v/>
      </c>
      <c r="V1596" s="66" t="inlineStr">
        <is>
          <t>S01 / S04 / S05</t>
        </is>
      </c>
    </row>
    <row r="1597" ht="15" customHeight="1" s="94">
      <c r="A1597" s="66" t="inlineStr">
        <is>
          <t>U11770</t>
        </is>
      </c>
      <c r="B1597" s="66" t="inlineStr">
        <is>
          <t>O0023</t>
        </is>
      </c>
      <c r="C1597" s="66" t="n">
        <v>2023</v>
      </c>
      <c r="D1597" s="66" t="n">
        <v>2</v>
      </c>
      <c r="E1597" s="66" t="n">
        <v>2</v>
      </c>
      <c r="F1597" s="66" t="n">
        <v>16</v>
      </c>
      <c r="G1597" s="66" t="n">
        <v>3</v>
      </c>
      <c r="H1597" s="66" t="n">
        <v>3</v>
      </c>
      <c r="I1597" s="66" t="n">
        <v>0</v>
      </c>
      <c r="J1597" s="66" t="n">
        <v>1</v>
      </c>
      <c r="K1597" s="66" t="n">
        <v>1</v>
      </c>
      <c r="L1597" s="66" t="n">
        <v>0</v>
      </c>
      <c r="M1597" s="66" t="n">
        <v>0</v>
      </c>
      <c r="N1597" s="66" t="n">
        <v>0</v>
      </c>
      <c r="O1597" s="66" t="n">
        <v>264.3</v>
      </c>
      <c r="P1597" s="66" t="n">
        <v>0.1</v>
      </c>
      <c r="Q1597" s="66" t="n">
        <v>12.5876595890001</v>
      </c>
      <c r="R1597" s="66" t="n">
        <v>51.5934122210001</v>
      </c>
      <c r="S1597" s="66">
        <f>IF(AND(E1597&gt;=2,E1597&lt;=6,OR(F1597=6,F1597=7,F1597=8),O1597&lt;=500),1,0)</f>
        <v/>
      </c>
      <c r="T1597" s="178">
        <f>IF(G1597=1,Sources!$F$24,IF(G1597=2,Sources!$F$25,IF(G1597=3,Sources!$F$26,0)))</f>
        <v/>
      </c>
      <c r="U1597" s="178">
        <f>T1597</f>
        <v/>
      </c>
      <c r="V1597" s="66" t="inlineStr">
        <is>
          <t>S01 / S04 / S05</t>
        </is>
      </c>
    </row>
    <row r="1598" ht="15" customHeight="1" s="94">
      <c r="A1598" s="66" t="inlineStr">
        <is>
          <t>U11772</t>
        </is>
      </c>
      <c r="B1598" s="66" t="inlineStr">
        <is>
          <t>O0677</t>
        </is>
      </c>
      <c r="C1598" s="66" t="n">
        <v>2023</v>
      </c>
      <c r="D1598" s="66" t="n">
        <v>2</v>
      </c>
      <c r="E1598" s="66" t="n">
        <v>2</v>
      </c>
      <c r="F1598" s="66" t="n">
        <v>14</v>
      </c>
      <c r="G1598" s="66" t="n">
        <v>3</v>
      </c>
      <c r="H1598" s="66" t="n">
        <v>3</v>
      </c>
      <c r="I1598" s="66" t="n">
        <v>0</v>
      </c>
      <c r="J1598" s="66" t="n">
        <v>1</v>
      </c>
      <c r="K1598" s="66" t="n">
        <v>1</v>
      </c>
      <c r="L1598" s="66" t="n">
        <v>0</v>
      </c>
      <c r="M1598" s="66" t="n">
        <v>0</v>
      </c>
      <c r="N1598" s="66" t="n">
        <v>0</v>
      </c>
      <c r="O1598" s="66" t="n">
        <v>467.4</v>
      </c>
      <c r="P1598" s="66" t="n">
        <v>0.3</v>
      </c>
      <c r="Q1598" s="66" t="n">
        <v>13.717999274</v>
      </c>
      <c r="R1598" s="66" t="n">
        <v>51.038786358</v>
      </c>
      <c r="S1598" s="66">
        <f>IF(AND(E1598&gt;=2,E1598&lt;=6,OR(F1598=6,F1598=7,F1598=8),O1598&lt;=500),1,0)</f>
        <v/>
      </c>
      <c r="T1598" s="178">
        <f>IF(G1598=1,Sources!$F$24,IF(G1598=2,Sources!$F$25,IF(G1598=3,Sources!$F$26,0)))</f>
        <v/>
      </c>
      <c r="U1598" s="178">
        <f>T1598</f>
        <v/>
      </c>
      <c r="V1598" s="66" t="inlineStr">
        <is>
          <t>S01 / S04 / S05</t>
        </is>
      </c>
    </row>
    <row r="1599" ht="15" customHeight="1" s="94">
      <c r="A1599" s="66" t="inlineStr">
        <is>
          <t>U11773</t>
        </is>
      </c>
      <c r="B1599" s="66" t="inlineStr">
        <is>
          <t>O1464</t>
        </is>
      </c>
      <c r="C1599" s="66" t="n">
        <v>2023</v>
      </c>
      <c r="D1599" s="66" t="n">
        <v>2</v>
      </c>
      <c r="E1599" s="66" t="n">
        <v>1</v>
      </c>
      <c r="F1599" s="66" t="n">
        <v>18</v>
      </c>
      <c r="G1599" s="66" t="n">
        <v>3</v>
      </c>
      <c r="H1599" s="66" t="n">
        <v>3</v>
      </c>
      <c r="I1599" s="66" t="n">
        <v>0</v>
      </c>
      <c r="J1599" s="66" t="n">
        <v>1</v>
      </c>
      <c r="K1599" s="66" t="n">
        <v>1</v>
      </c>
      <c r="L1599" s="66" t="n">
        <v>0</v>
      </c>
      <c r="M1599" s="66" t="n">
        <v>0</v>
      </c>
      <c r="N1599" s="66" t="n">
        <v>0</v>
      </c>
      <c r="O1599" s="66" t="n">
        <v>428.6</v>
      </c>
      <c r="P1599" s="66" t="n">
        <v>0.2</v>
      </c>
      <c r="Q1599" s="66" t="n">
        <v>12.3898955</v>
      </c>
      <c r="R1599" s="66" t="n">
        <v>51.3465613020001</v>
      </c>
      <c r="S1599" s="66">
        <f>IF(AND(E1599&gt;=2,E1599&lt;=6,OR(F1599=6,F1599=7,F1599=8),O1599&lt;=500),1,0)</f>
        <v/>
      </c>
      <c r="T1599" s="178">
        <f>IF(G1599=1,Sources!$F$24,IF(G1599=2,Sources!$F$25,IF(G1599=3,Sources!$F$26,0)))</f>
        <v/>
      </c>
      <c r="U1599" s="178">
        <f>T1599</f>
        <v/>
      </c>
      <c r="V1599" s="66" t="inlineStr">
        <is>
          <t>S01 / S04 / S05</t>
        </is>
      </c>
    </row>
    <row r="1600" ht="15" customHeight="1" s="94">
      <c r="A1600" s="66" t="inlineStr">
        <is>
          <t>U11780</t>
        </is>
      </c>
      <c r="B1600" s="66" t="inlineStr">
        <is>
          <t>O0324</t>
        </is>
      </c>
      <c r="C1600" s="66" t="n">
        <v>2023</v>
      </c>
      <c r="D1600" s="66" t="n">
        <v>2</v>
      </c>
      <c r="E1600" s="66" t="n">
        <v>7</v>
      </c>
      <c r="F1600" s="66" t="n">
        <v>16</v>
      </c>
      <c r="G1600" s="66" t="n">
        <v>3</v>
      </c>
      <c r="H1600" s="66" t="n">
        <v>1</v>
      </c>
      <c r="I1600" s="66" t="n">
        <v>0</v>
      </c>
      <c r="J1600" s="66" t="n">
        <v>1</v>
      </c>
      <c r="K1600" s="66" t="n">
        <v>0</v>
      </c>
      <c r="L1600" s="66" t="n">
        <v>0</v>
      </c>
      <c r="M1600" s="66" t="n">
        <v>0</v>
      </c>
      <c r="N1600" s="66" t="n">
        <v>0</v>
      </c>
      <c r="O1600" s="66" t="n">
        <v>193.2</v>
      </c>
      <c r="P1600" s="66" t="n">
        <v>4.9</v>
      </c>
      <c r="Q1600" s="66" t="n">
        <v>13.7231755660001</v>
      </c>
      <c r="R1600" s="66" t="n">
        <v>51.089887258</v>
      </c>
      <c r="S1600" s="66">
        <f>IF(AND(E1600&gt;=2,E1600&lt;=6,OR(F1600=6,F1600=7,F1600=8),O1600&lt;=500),1,0)</f>
        <v/>
      </c>
      <c r="T1600" s="178">
        <f>IF(G1600=1,Sources!$F$24,IF(G1600=2,Sources!$F$25,IF(G1600=3,Sources!$F$26,0)))</f>
        <v/>
      </c>
      <c r="U1600" s="178">
        <f>T1600</f>
        <v/>
      </c>
      <c r="V1600" s="66" t="inlineStr">
        <is>
          <t>S01 / S04 / S05</t>
        </is>
      </c>
    </row>
    <row r="1601" ht="15" customHeight="1" s="94">
      <c r="A1601" s="66" t="inlineStr">
        <is>
          <t>U11783</t>
        </is>
      </c>
      <c r="B1601" s="66" t="inlineStr">
        <is>
          <t>O1525</t>
        </is>
      </c>
      <c r="C1601" s="66" t="n">
        <v>2023</v>
      </c>
      <c r="D1601" s="66" t="n">
        <v>2</v>
      </c>
      <c r="E1601" s="66" t="n">
        <v>6</v>
      </c>
      <c r="F1601" s="66" t="n">
        <v>10</v>
      </c>
      <c r="G1601" s="66" t="n">
        <v>3</v>
      </c>
      <c r="H1601" s="66" t="n">
        <v>6</v>
      </c>
      <c r="I1601" s="66" t="n">
        <v>0</v>
      </c>
      <c r="J1601" s="66" t="n">
        <v>0</v>
      </c>
      <c r="K1601" s="66" t="n">
        <v>1</v>
      </c>
      <c r="L1601" s="66" t="n">
        <v>0</v>
      </c>
      <c r="M1601" s="66" t="n">
        <v>0</v>
      </c>
      <c r="N1601" s="66" t="n">
        <v>1</v>
      </c>
      <c r="O1601" s="66" t="n">
        <v>162.7</v>
      </c>
      <c r="P1601" s="66" t="n">
        <v>12.3</v>
      </c>
      <c r="Q1601" s="66" t="n">
        <v>12.392950743</v>
      </c>
      <c r="R1601" s="66" t="n">
        <v>51.334569673</v>
      </c>
      <c r="S1601" s="66">
        <f>IF(AND(E1601&gt;=2,E1601&lt;=6,OR(F1601=6,F1601=7,F1601=8),O1601&lt;=500),1,0)</f>
        <v/>
      </c>
      <c r="T1601" s="178">
        <f>IF(G1601=1,Sources!$F$24,IF(G1601=2,Sources!$F$25,IF(G1601=3,Sources!$F$26,0)))</f>
        <v/>
      </c>
      <c r="U1601" s="178">
        <f>T1601</f>
        <v/>
      </c>
      <c r="V1601" s="66" t="inlineStr">
        <is>
          <t>S01 / S04 / S05</t>
        </is>
      </c>
    </row>
    <row r="1602" ht="15" customHeight="1" s="94">
      <c r="A1602" s="66" t="inlineStr">
        <is>
          <t>U11785</t>
        </is>
      </c>
      <c r="B1602" s="66" t="inlineStr">
        <is>
          <t>O1630</t>
        </is>
      </c>
      <c r="C1602" s="66" t="n">
        <v>2023</v>
      </c>
      <c r="D1602" s="66" t="n">
        <v>2</v>
      </c>
      <c r="E1602" s="66" t="n">
        <v>6</v>
      </c>
      <c r="F1602" s="66" t="n">
        <v>10</v>
      </c>
      <c r="G1602" s="66" t="n">
        <v>3</v>
      </c>
      <c r="H1602" s="66" t="n">
        <v>2</v>
      </c>
      <c r="I1602" s="66" t="n">
        <v>0</v>
      </c>
      <c r="J1602" s="66" t="n">
        <v>0</v>
      </c>
      <c r="K1602" s="66" t="n">
        <v>1</v>
      </c>
      <c r="L1602" s="66" t="n">
        <v>0</v>
      </c>
      <c r="M1602" s="66" t="n">
        <v>0</v>
      </c>
      <c r="N1602" s="66" t="n">
        <v>0</v>
      </c>
      <c r="O1602" s="66" t="n">
        <v>164.1</v>
      </c>
      <c r="P1602" s="66" t="n">
        <v>9.4</v>
      </c>
      <c r="Q1602" s="66" t="n">
        <v>12.3300971410001</v>
      </c>
      <c r="R1602" s="66" t="n">
        <v>51.3357403210001</v>
      </c>
      <c r="S1602" s="66">
        <f>IF(AND(E1602&gt;=2,E1602&lt;=6,OR(F1602=6,F1602=7,F1602=8),O1602&lt;=500),1,0)</f>
        <v/>
      </c>
      <c r="T1602" s="178">
        <f>IF(G1602=1,Sources!$F$24,IF(G1602=2,Sources!$F$25,IF(G1602=3,Sources!$F$26,0)))</f>
        <v/>
      </c>
      <c r="U1602" s="178">
        <f>T1602</f>
        <v/>
      </c>
      <c r="V1602" s="66" t="inlineStr">
        <is>
          <t>S01 / S04 / S05</t>
        </is>
      </c>
    </row>
    <row r="1603" ht="15" customHeight="1" s="94">
      <c r="A1603" s="66" t="inlineStr">
        <is>
          <t>U11788</t>
        </is>
      </c>
      <c r="B1603" s="66" t="inlineStr">
        <is>
          <t>O1769</t>
        </is>
      </c>
      <c r="C1603" s="66" t="n">
        <v>2023</v>
      </c>
      <c r="D1603" s="66" t="n">
        <v>2</v>
      </c>
      <c r="E1603" s="66" t="n">
        <v>5</v>
      </c>
      <c r="F1603" s="66" t="n">
        <v>12</v>
      </c>
      <c r="G1603" s="66" t="n">
        <v>3</v>
      </c>
      <c r="H1603" s="66" t="n">
        <v>4</v>
      </c>
      <c r="I1603" s="66" t="n">
        <v>1</v>
      </c>
      <c r="J1603" s="66" t="n">
        <v>0</v>
      </c>
      <c r="K1603" s="66" t="n">
        <v>1</v>
      </c>
      <c r="L1603" s="66" t="n">
        <v>0</v>
      </c>
      <c r="M1603" s="66" t="n">
        <v>0</v>
      </c>
      <c r="N1603" s="66" t="n">
        <v>0</v>
      </c>
      <c r="O1603" s="66" t="n">
        <v>294.9</v>
      </c>
      <c r="P1603" s="66" t="n">
        <v>12</v>
      </c>
      <c r="Q1603" s="66" t="n">
        <v>12.339810098</v>
      </c>
      <c r="R1603" s="66" t="n">
        <v>51.3353278800001</v>
      </c>
      <c r="S1603" s="66">
        <f>IF(AND(E1603&gt;=2,E1603&lt;=6,OR(F1603=6,F1603=7,F1603=8),O1603&lt;=500),1,0)</f>
        <v/>
      </c>
      <c r="T1603" s="178">
        <f>IF(G1603=1,Sources!$F$24,IF(G1603=2,Sources!$F$25,IF(G1603=3,Sources!$F$26,0)))</f>
        <v/>
      </c>
      <c r="U1603" s="178">
        <f>T1603</f>
        <v/>
      </c>
      <c r="V1603" s="66" t="inlineStr">
        <is>
          <t>S01 / S04 / S05</t>
        </is>
      </c>
    </row>
    <row r="1604" ht="15" customHeight="1" s="94">
      <c r="A1604" s="66" t="inlineStr">
        <is>
          <t>U11790</t>
        </is>
      </c>
      <c r="B1604" s="66" t="inlineStr">
        <is>
          <t>O1492</t>
        </is>
      </c>
      <c r="C1604" s="66" t="n">
        <v>2023</v>
      </c>
      <c r="D1604" s="66" t="n">
        <v>2</v>
      </c>
      <c r="E1604" s="66" t="n">
        <v>5</v>
      </c>
      <c r="F1604" s="66" t="n">
        <v>17</v>
      </c>
      <c r="G1604" s="66" t="n">
        <v>3</v>
      </c>
      <c r="H1604" s="66" t="n">
        <v>6</v>
      </c>
      <c r="I1604" s="66" t="n">
        <v>0</v>
      </c>
      <c r="J1604" s="66" t="n">
        <v>0</v>
      </c>
      <c r="K1604" s="66" t="n">
        <v>1</v>
      </c>
      <c r="L1604" s="66" t="n">
        <v>0</v>
      </c>
      <c r="M1604" s="66" t="n">
        <v>0</v>
      </c>
      <c r="N1604" s="66" t="n">
        <v>0</v>
      </c>
      <c r="O1604" s="66" t="n">
        <v>474.8</v>
      </c>
      <c r="P1604" s="66" t="n">
        <v>6.4</v>
      </c>
      <c r="Q1604" s="66" t="n">
        <v>12.399354741</v>
      </c>
      <c r="R1604" s="66" t="n">
        <v>51.36354348</v>
      </c>
      <c r="S1604" s="66">
        <f>IF(AND(E1604&gt;=2,E1604&lt;=6,OR(F1604=6,F1604=7,F1604=8),O1604&lt;=500),1,0)</f>
        <v/>
      </c>
      <c r="T1604" s="178">
        <f>IF(G1604=1,Sources!$F$24,IF(G1604=2,Sources!$F$25,IF(G1604=3,Sources!$F$26,0)))</f>
        <v/>
      </c>
      <c r="U1604" s="178">
        <f>T1604</f>
        <v/>
      </c>
      <c r="V1604" s="66" t="inlineStr">
        <is>
          <t>S01 / S04 / S05</t>
        </is>
      </c>
    </row>
    <row r="1605" ht="15" customHeight="1" s="94">
      <c r="A1605" s="66" t="inlineStr">
        <is>
          <t>U11802</t>
        </is>
      </c>
      <c r="B1605" s="66" t="inlineStr">
        <is>
          <t>O0490</t>
        </is>
      </c>
      <c r="C1605" s="66" t="n">
        <v>2023</v>
      </c>
      <c r="D1605" s="66" t="n">
        <v>2</v>
      </c>
      <c r="E1605" s="66" t="n">
        <v>4</v>
      </c>
      <c r="F1605" s="66" t="n">
        <v>12</v>
      </c>
      <c r="G1605" s="66" t="n">
        <v>3</v>
      </c>
      <c r="H1605" s="66" t="n">
        <v>6</v>
      </c>
      <c r="I1605" s="66" t="n">
        <v>0</v>
      </c>
      <c r="J1605" s="66" t="n">
        <v>0</v>
      </c>
      <c r="K1605" s="66" t="n">
        <v>1</v>
      </c>
      <c r="L1605" s="66" t="n">
        <v>0</v>
      </c>
      <c r="M1605" s="66" t="n">
        <v>0</v>
      </c>
      <c r="N1605" s="66" t="n">
        <v>0</v>
      </c>
      <c r="O1605" s="66" t="n">
        <v>106.3</v>
      </c>
      <c r="P1605" s="66" t="n">
        <v>7.5</v>
      </c>
      <c r="Q1605" s="66" t="n">
        <v>13.76029784</v>
      </c>
      <c r="R1605" s="66" t="n">
        <v>51.0232342040001</v>
      </c>
      <c r="S1605" s="66">
        <f>IF(AND(E1605&gt;=2,E1605&lt;=6,OR(F1605=6,F1605=7,F1605=8),O1605&lt;=500),1,0)</f>
        <v/>
      </c>
      <c r="T1605" s="178">
        <f>IF(G1605=1,Sources!$F$24,IF(G1605=2,Sources!$F$25,IF(G1605=3,Sources!$F$26,0)))</f>
        <v/>
      </c>
      <c r="U1605" s="178">
        <f>T1605</f>
        <v/>
      </c>
      <c r="V1605" s="66" t="inlineStr">
        <is>
          <t>S01 / S04 / S05</t>
        </is>
      </c>
    </row>
    <row r="1606" ht="15" customHeight="1" s="94">
      <c r="A1606" s="66" t="inlineStr">
        <is>
          <t>U11805</t>
        </is>
      </c>
      <c r="B1606" s="66" t="inlineStr">
        <is>
          <t>O0341</t>
        </is>
      </c>
      <c r="C1606" s="66" t="n">
        <v>2023</v>
      </c>
      <c r="D1606" s="66" t="n">
        <v>2</v>
      </c>
      <c r="E1606" s="66" t="n">
        <v>3</v>
      </c>
      <c r="F1606" s="66" t="n">
        <v>16</v>
      </c>
      <c r="G1606" s="66" t="n">
        <v>3</v>
      </c>
      <c r="H1606" s="66" t="n">
        <v>7</v>
      </c>
      <c r="I1606" s="66" t="n">
        <v>0</v>
      </c>
      <c r="J1606" s="66" t="n">
        <v>1</v>
      </c>
      <c r="K1606" s="66" t="n">
        <v>0</v>
      </c>
      <c r="L1606" s="66" t="n">
        <v>0</v>
      </c>
      <c r="M1606" s="66" t="n">
        <v>0</v>
      </c>
      <c r="N1606" s="66" t="n">
        <v>0</v>
      </c>
      <c r="O1606" s="66" t="n">
        <v>185.1</v>
      </c>
      <c r="P1606" s="66" t="n">
        <v>23.9</v>
      </c>
      <c r="Q1606" s="66" t="n">
        <v>13.731192591</v>
      </c>
      <c r="R1606" s="66" t="n">
        <v>51.034298979</v>
      </c>
      <c r="S1606" s="66">
        <f>IF(AND(E1606&gt;=2,E1606&lt;=6,OR(F1606=6,F1606=7,F1606=8),O1606&lt;=500),1,0)</f>
        <v/>
      </c>
      <c r="T1606" s="178">
        <f>IF(G1606=1,Sources!$F$24,IF(G1606=2,Sources!$F$25,IF(G1606=3,Sources!$F$26,0)))</f>
        <v/>
      </c>
      <c r="U1606" s="178">
        <f>T1606</f>
        <v/>
      </c>
      <c r="V1606" s="66" t="inlineStr">
        <is>
          <t>S01 / S04 / S05</t>
        </is>
      </c>
    </row>
    <row r="1607" ht="15" customHeight="1" s="94">
      <c r="A1607" s="66" t="inlineStr">
        <is>
          <t>U11806</t>
        </is>
      </c>
      <c r="B1607" s="66" t="inlineStr">
        <is>
          <t>O1314</t>
        </is>
      </c>
      <c r="C1607" s="66" t="n">
        <v>2023</v>
      </c>
      <c r="D1607" s="66" t="n">
        <v>3</v>
      </c>
      <c r="E1607" s="66" t="n">
        <v>1</v>
      </c>
      <c r="F1607" s="66" t="n">
        <v>13</v>
      </c>
      <c r="G1607" s="66" t="n">
        <v>3</v>
      </c>
      <c r="H1607" s="66" t="n">
        <v>3</v>
      </c>
      <c r="I1607" s="66" t="n">
        <v>0</v>
      </c>
      <c r="J1607" s="66" t="n">
        <v>0</v>
      </c>
      <c r="K1607" s="66" t="n">
        <v>1</v>
      </c>
      <c r="L1607" s="66" t="n">
        <v>0</v>
      </c>
      <c r="M1607" s="66" t="n">
        <v>0</v>
      </c>
      <c r="N1607" s="66" t="n">
        <v>0</v>
      </c>
      <c r="O1607" s="66" t="n">
        <v>306.1</v>
      </c>
      <c r="P1607" s="66" t="n">
        <v>2.3</v>
      </c>
      <c r="Q1607" s="66" t="n">
        <v>12.383513436</v>
      </c>
      <c r="R1607" s="66" t="n">
        <v>51.3434518350001</v>
      </c>
      <c r="S1607" s="66">
        <f>IF(AND(E1607&gt;=2,E1607&lt;=6,OR(F1607=6,F1607=7,F1607=8),O1607&lt;=500),1,0)</f>
        <v/>
      </c>
      <c r="T1607" s="178">
        <f>IF(G1607=1,Sources!$F$24,IF(G1607=2,Sources!$F$25,IF(G1607=3,Sources!$F$26,0)))</f>
        <v/>
      </c>
      <c r="U1607" s="178">
        <f>T1607</f>
        <v/>
      </c>
      <c r="V1607" s="66" t="inlineStr">
        <is>
          <t>S01 / S04 / S05</t>
        </is>
      </c>
    </row>
    <row r="1608" ht="15" customHeight="1" s="94">
      <c r="A1608" s="66" t="inlineStr">
        <is>
          <t>U11819</t>
        </is>
      </c>
      <c r="B1608" s="66" t="inlineStr">
        <is>
          <t>O1611</t>
        </is>
      </c>
      <c r="C1608" s="66" t="n">
        <v>2023</v>
      </c>
      <c r="D1608" s="66" t="n">
        <v>2</v>
      </c>
      <c r="E1608" s="66" t="n">
        <v>1</v>
      </c>
      <c r="F1608" s="66" t="n">
        <v>0</v>
      </c>
      <c r="G1608" s="66" t="n">
        <v>3</v>
      </c>
      <c r="H1608" s="66" t="n">
        <v>4</v>
      </c>
      <c r="I1608" s="66" t="n">
        <v>1</v>
      </c>
      <c r="J1608" s="66" t="n">
        <v>0</v>
      </c>
      <c r="K1608" s="66" t="n">
        <v>1</v>
      </c>
      <c r="L1608" s="66" t="n">
        <v>0</v>
      </c>
      <c r="M1608" s="66" t="n">
        <v>0</v>
      </c>
      <c r="N1608" s="66" t="n">
        <v>0</v>
      </c>
      <c r="O1608" s="66" t="n">
        <v>57.2</v>
      </c>
      <c r="P1608" s="66" t="n">
        <v>6.9</v>
      </c>
      <c r="Q1608" s="66" t="n">
        <v>12.362347987</v>
      </c>
      <c r="R1608" s="66" t="n">
        <v>51.3425931560001</v>
      </c>
      <c r="S1608" s="66">
        <f>IF(AND(E1608&gt;=2,E1608&lt;=6,OR(F1608=6,F1608=7,F1608=8),O1608&lt;=500),1,0)</f>
        <v/>
      </c>
      <c r="T1608" s="178">
        <f>IF(G1608=1,Sources!$F$24,IF(G1608=2,Sources!$F$25,IF(G1608=3,Sources!$F$26,0)))</f>
        <v/>
      </c>
      <c r="U1608" s="178">
        <f>T1608</f>
        <v/>
      </c>
      <c r="V1608" s="66" t="inlineStr">
        <is>
          <t>S01 / S04 / S05</t>
        </is>
      </c>
    </row>
    <row r="1609" ht="15" customHeight="1" s="94">
      <c r="A1609" s="66" t="inlineStr">
        <is>
          <t>U11824</t>
        </is>
      </c>
      <c r="B1609" s="66" t="inlineStr">
        <is>
          <t>O2025</t>
        </is>
      </c>
      <c r="C1609" s="66" t="n">
        <v>2023</v>
      </c>
      <c r="D1609" s="66" t="n">
        <v>2</v>
      </c>
      <c r="E1609" s="66" t="n">
        <v>6</v>
      </c>
      <c r="F1609" s="66" t="n">
        <v>18</v>
      </c>
      <c r="G1609" s="66" t="n">
        <v>3</v>
      </c>
      <c r="H1609" s="66" t="n">
        <v>6</v>
      </c>
      <c r="I1609" s="66" t="n">
        <v>0</v>
      </c>
      <c r="J1609" s="66" t="n">
        <v>1</v>
      </c>
      <c r="K1609" s="66" t="n">
        <v>1</v>
      </c>
      <c r="L1609" s="66" t="n">
        <v>0</v>
      </c>
      <c r="M1609" s="66" t="n">
        <v>0</v>
      </c>
      <c r="N1609" s="66" t="n">
        <v>0</v>
      </c>
      <c r="O1609" s="66" t="n">
        <v>495.1</v>
      </c>
      <c r="P1609" s="66" t="n">
        <v>5.5</v>
      </c>
      <c r="Q1609" s="66" t="n">
        <v>12.1232180340001</v>
      </c>
      <c r="R1609" s="66" t="n">
        <v>50.49565031</v>
      </c>
      <c r="S1609" s="66">
        <f>IF(AND(E1609&gt;=2,E1609&lt;=6,OR(F1609=6,F1609=7,F1609=8),O1609&lt;=500),1,0)</f>
        <v/>
      </c>
      <c r="T1609" s="178">
        <f>IF(G1609=1,Sources!$F$24,IF(G1609=2,Sources!$F$25,IF(G1609=3,Sources!$F$26,0)))</f>
        <v/>
      </c>
      <c r="U1609" s="178">
        <f>T1609</f>
        <v/>
      </c>
      <c r="V1609" s="66" t="inlineStr">
        <is>
          <t>S01 / S04 / S05</t>
        </is>
      </c>
    </row>
    <row r="1610" ht="15" customHeight="1" s="94">
      <c r="A1610" s="66" t="inlineStr">
        <is>
          <t>U11829</t>
        </is>
      </c>
      <c r="B1610" s="66" t="inlineStr">
        <is>
          <t>O0463</t>
        </is>
      </c>
      <c r="C1610" s="66" t="n">
        <v>2023</v>
      </c>
      <c r="D1610" s="66" t="n">
        <v>2</v>
      </c>
      <c r="E1610" s="66" t="n">
        <v>6</v>
      </c>
      <c r="F1610" s="66" t="n">
        <v>7</v>
      </c>
      <c r="G1610" s="66" t="n">
        <v>3</v>
      </c>
      <c r="H1610" s="66" t="n">
        <v>3</v>
      </c>
      <c r="I1610" s="66" t="n">
        <v>0</v>
      </c>
      <c r="J1610" s="66" t="n">
        <v>1</v>
      </c>
      <c r="K1610" s="66" t="n">
        <v>1</v>
      </c>
      <c r="L1610" s="66" t="n">
        <v>0</v>
      </c>
      <c r="M1610" s="66" t="n">
        <v>0</v>
      </c>
      <c r="N1610" s="66" t="n">
        <v>0</v>
      </c>
      <c r="O1610" s="66" t="n">
        <v>263.5</v>
      </c>
      <c r="P1610" s="66" t="n">
        <v>0.3</v>
      </c>
      <c r="Q1610" s="66" t="n">
        <v>13.701580833</v>
      </c>
      <c r="R1610" s="66" t="n">
        <v>51.03058143</v>
      </c>
      <c r="S1610" s="66">
        <f>IF(AND(E1610&gt;=2,E1610&lt;=6,OR(F1610=6,F1610=7,F1610=8),O1610&lt;=500),1,0)</f>
        <v/>
      </c>
      <c r="T1610" s="178">
        <f>IF(G1610=1,Sources!$F$24,IF(G1610=2,Sources!$F$25,IF(G1610=3,Sources!$F$26,0)))</f>
        <v/>
      </c>
      <c r="U1610" s="178">
        <f>T1610</f>
        <v/>
      </c>
      <c r="V1610" s="66" t="inlineStr">
        <is>
          <t>S01 / S04 / S05</t>
        </is>
      </c>
    </row>
    <row r="1611" ht="15" customHeight="1" s="94">
      <c r="A1611" s="66" t="inlineStr">
        <is>
          <t>U11831</t>
        </is>
      </c>
      <c r="B1611" s="66" t="inlineStr">
        <is>
          <t>O2152</t>
        </is>
      </c>
      <c r="C1611" s="66" t="n">
        <v>2023</v>
      </c>
      <c r="D1611" s="66" t="n">
        <v>2</v>
      </c>
      <c r="E1611" s="66" t="n">
        <v>5</v>
      </c>
      <c r="F1611" s="66" t="n">
        <v>13</v>
      </c>
      <c r="G1611" s="66" t="n">
        <v>3</v>
      </c>
      <c r="H1611" s="66" t="n">
        <v>3</v>
      </c>
      <c r="I1611" s="66" t="n">
        <v>0</v>
      </c>
      <c r="J1611" s="66" t="n">
        <v>1</v>
      </c>
      <c r="K1611" s="66" t="n">
        <v>1</v>
      </c>
      <c r="L1611" s="66" t="n">
        <v>0</v>
      </c>
      <c r="M1611" s="66" t="n">
        <v>0</v>
      </c>
      <c r="N1611" s="66" t="n">
        <v>0</v>
      </c>
      <c r="O1611" s="66" t="n">
        <v>351.3</v>
      </c>
      <c r="P1611" s="66" t="n">
        <v>0.9</v>
      </c>
      <c r="Q1611" s="66" t="n">
        <v>12.4827707320001</v>
      </c>
      <c r="R1611" s="66" t="n">
        <v>51.37528953</v>
      </c>
      <c r="S1611" s="66">
        <f>IF(AND(E1611&gt;=2,E1611&lt;=6,OR(F1611=6,F1611=7,F1611=8),O1611&lt;=500),1,0)</f>
        <v/>
      </c>
      <c r="T1611" s="178">
        <f>IF(G1611=1,Sources!$F$24,IF(G1611=2,Sources!$F$25,IF(G1611=3,Sources!$F$26,0)))</f>
        <v/>
      </c>
      <c r="U1611" s="178">
        <f>T1611</f>
        <v/>
      </c>
      <c r="V1611" s="66" t="inlineStr">
        <is>
          <t>S01 / S04 / S05</t>
        </is>
      </c>
    </row>
    <row r="1612" ht="15" customHeight="1" s="94">
      <c r="A1612" s="66" t="inlineStr">
        <is>
          <t>U11836</t>
        </is>
      </c>
      <c r="B1612" s="66" t="inlineStr">
        <is>
          <t>O1524</t>
        </is>
      </c>
      <c r="C1612" s="66" t="n">
        <v>2023</v>
      </c>
      <c r="D1612" s="66" t="n">
        <v>2</v>
      </c>
      <c r="E1612" s="66" t="n">
        <v>4</v>
      </c>
      <c r="F1612" s="66" t="n">
        <v>10</v>
      </c>
      <c r="G1612" s="66" t="n">
        <v>3</v>
      </c>
      <c r="H1612" s="66" t="n">
        <v>4</v>
      </c>
      <c r="I1612" s="66" t="n">
        <v>1</v>
      </c>
      <c r="J1612" s="66" t="n">
        <v>0</v>
      </c>
      <c r="K1612" s="66" t="n">
        <v>1</v>
      </c>
      <c r="L1612" s="66" t="n">
        <v>0</v>
      </c>
      <c r="M1612" s="66" t="n">
        <v>0</v>
      </c>
      <c r="N1612" s="66" t="n">
        <v>0</v>
      </c>
      <c r="O1612" s="66" t="n">
        <v>202.2</v>
      </c>
      <c r="P1612" s="66" t="n">
        <v>12.5</v>
      </c>
      <c r="Q1612" s="66" t="n">
        <v>12.392716873</v>
      </c>
      <c r="R1612" s="66" t="n">
        <v>51.333978459</v>
      </c>
      <c r="S1612" s="66">
        <f>IF(AND(E1612&gt;=2,E1612&lt;=6,OR(F1612=6,F1612=7,F1612=8),O1612&lt;=500),1,0)</f>
        <v/>
      </c>
      <c r="T1612" s="178">
        <f>IF(G1612=1,Sources!$F$24,IF(G1612=2,Sources!$F$25,IF(G1612=3,Sources!$F$26,0)))</f>
        <v/>
      </c>
      <c r="U1612" s="178">
        <f>T1612</f>
        <v/>
      </c>
      <c r="V1612" s="66" t="inlineStr">
        <is>
          <t>S01 / S04 / S05</t>
        </is>
      </c>
    </row>
    <row r="1613" ht="15" customHeight="1" s="94">
      <c r="A1613" s="66" t="inlineStr">
        <is>
          <t>U11839</t>
        </is>
      </c>
      <c r="B1613" s="66" t="inlineStr">
        <is>
          <t>O1140</t>
        </is>
      </c>
      <c r="C1613" s="66" t="n">
        <v>2023</v>
      </c>
      <c r="D1613" s="66" t="n">
        <v>2</v>
      </c>
      <c r="E1613" s="66" t="n">
        <v>4</v>
      </c>
      <c r="F1613" s="66" t="n">
        <v>17</v>
      </c>
      <c r="G1613" s="66" t="n">
        <v>3</v>
      </c>
      <c r="H1613" s="66" t="n">
        <v>2</v>
      </c>
      <c r="I1613" s="66" t="n">
        <v>1</v>
      </c>
      <c r="J1613" s="66" t="n">
        <v>0</v>
      </c>
      <c r="K1613" s="66" t="n">
        <v>1</v>
      </c>
      <c r="L1613" s="66" t="n">
        <v>0</v>
      </c>
      <c r="M1613" s="66" t="n">
        <v>0</v>
      </c>
      <c r="N1613" s="66" t="n">
        <v>0</v>
      </c>
      <c r="O1613" s="66" t="n">
        <v>335.4</v>
      </c>
      <c r="P1613" s="66" t="n">
        <v>7</v>
      </c>
      <c r="Q1613" s="66" t="n">
        <v>14.985049163</v>
      </c>
      <c r="R1613" s="66" t="n">
        <v>51.1567727410001</v>
      </c>
      <c r="S1613" s="66">
        <f>IF(AND(E1613&gt;=2,E1613&lt;=6,OR(F1613=6,F1613=7,F1613=8),O1613&lt;=500),1,0)</f>
        <v/>
      </c>
      <c r="T1613" s="178">
        <f>IF(G1613=1,Sources!$F$24,IF(G1613=2,Sources!$F$25,IF(G1613=3,Sources!$F$26,0)))</f>
        <v/>
      </c>
      <c r="U1613" s="178">
        <f>T1613</f>
        <v/>
      </c>
      <c r="V1613" s="66" t="inlineStr">
        <is>
          <t>S01 / S04 / S05</t>
        </is>
      </c>
    </row>
    <row r="1614" ht="15" customHeight="1" s="94">
      <c r="A1614" s="66" t="inlineStr">
        <is>
          <t>U11842</t>
        </is>
      </c>
      <c r="B1614" s="66" t="inlineStr">
        <is>
          <t>O0932</t>
        </is>
      </c>
      <c r="C1614" s="66" t="n">
        <v>2023</v>
      </c>
      <c r="D1614" s="66" t="n">
        <v>2</v>
      </c>
      <c r="E1614" s="66" t="n">
        <v>4</v>
      </c>
      <c r="F1614" s="66" t="n">
        <v>7</v>
      </c>
      <c r="G1614" s="66" t="n">
        <v>3</v>
      </c>
      <c r="H1614" s="66" t="n">
        <v>3</v>
      </c>
      <c r="I1614" s="66" t="n">
        <v>0</v>
      </c>
      <c r="J1614" s="66" t="n">
        <v>1</v>
      </c>
      <c r="K1614" s="66" t="n">
        <v>1</v>
      </c>
      <c r="L1614" s="66" t="n">
        <v>0</v>
      </c>
      <c r="M1614" s="66" t="n">
        <v>0</v>
      </c>
      <c r="N1614" s="66" t="n">
        <v>0</v>
      </c>
      <c r="O1614" s="66" t="n">
        <v>294.6</v>
      </c>
      <c r="P1614" s="66" t="n">
        <v>0.2</v>
      </c>
      <c r="Q1614" s="66" t="n">
        <v>13.768257271</v>
      </c>
      <c r="R1614" s="66" t="n">
        <v>51.0157014390001</v>
      </c>
      <c r="S1614" s="66">
        <f>IF(AND(E1614&gt;=2,E1614&lt;=6,OR(F1614=6,F1614=7,F1614=8),O1614&lt;=500),1,0)</f>
        <v/>
      </c>
      <c r="T1614" s="178">
        <f>IF(G1614=1,Sources!$F$24,IF(G1614=2,Sources!$F$25,IF(G1614=3,Sources!$F$26,0)))</f>
        <v/>
      </c>
      <c r="U1614" s="178">
        <f>T1614</f>
        <v/>
      </c>
      <c r="V1614" s="66" t="inlineStr">
        <is>
          <t>S01 / S04 / S05</t>
        </is>
      </c>
    </row>
    <row r="1615" ht="15" customHeight="1" s="94">
      <c r="A1615" s="66" t="inlineStr">
        <is>
          <t>U11843</t>
        </is>
      </c>
      <c r="B1615" s="66" t="inlineStr">
        <is>
          <t>O0171</t>
        </is>
      </c>
      <c r="C1615" s="66" t="n">
        <v>2023</v>
      </c>
      <c r="D1615" s="66" t="n">
        <v>2</v>
      </c>
      <c r="E1615" s="66" t="n">
        <v>4</v>
      </c>
      <c r="F1615" s="66" t="n">
        <v>11</v>
      </c>
      <c r="G1615" s="66" t="n">
        <v>2</v>
      </c>
      <c r="H1615" s="66" t="n">
        <v>7</v>
      </c>
      <c r="I1615" s="66" t="n">
        <v>0</v>
      </c>
      <c r="J1615" s="66" t="n">
        <v>0</v>
      </c>
      <c r="K1615" s="66" t="n">
        <v>0</v>
      </c>
      <c r="L1615" s="66" t="n">
        <v>0</v>
      </c>
      <c r="M1615" s="66" t="n">
        <v>0</v>
      </c>
      <c r="N1615" s="66" t="n">
        <v>1</v>
      </c>
      <c r="O1615" s="66" t="n">
        <v>146</v>
      </c>
      <c r="P1615" s="66" t="n">
        <v>20.4</v>
      </c>
      <c r="Q1615" s="66" t="n">
        <v>12.9244454120001</v>
      </c>
      <c r="R1615" s="66" t="n">
        <v>50.8324633790001</v>
      </c>
      <c r="S1615" s="66">
        <f>IF(AND(E1615&gt;=2,E1615&lt;=6,OR(F1615=6,F1615=7,F1615=8),O1615&lt;=500),1,0)</f>
        <v/>
      </c>
      <c r="T1615" s="178">
        <f>IF(G1615=1,Sources!$F$24,IF(G1615=2,Sources!$F$25,IF(G1615=3,Sources!$F$26,0)))</f>
        <v/>
      </c>
      <c r="U1615" s="178">
        <f>T1615</f>
        <v/>
      </c>
      <c r="V1615" s="66" t="inlineStr">
        <is>
          <t>S01 / S04 / S05</t>
        </is>
      </c>
    </row>
    <row r="1616" ht="15" customHeight="1" s="94">
      <c r="A1616" s="66" t="inlineStr">
        <is>
          <t>U11845</t>
        </is>
      </c>
      <c r="B1616" s="66" t="inlineStr">
        <is>
          <t>O1467</t>
        </is>
      </c>
      <c r="C1616" s="66" t="n">
        <v>2023</v>
      </c>
      <c r="D1616" s="66" t="n">
        <v>1</v>
      </c>
      <c r="E1616" s="66" t="n">
        <v>3</v>
      </c>
      <c r="F1616" s="66" t="n">
        <v>15</v>
      </c>
      <c r="G1616" s="66" t="n">
        <v>3</v>
      </c>
      <c r="H1616" s="66" t="n">
        <v>2</v>
      </c>
      <c r="I1616" s="66" t="n">
        <v>0</v>
      </c>
      <c r="J1616" s="66" t="n">
        <v>1</v>
      </c>
      <c r="K1616" s="66" t="n">
        <v>1</v>
      </c>
      <c r="L1616" s="66" t="n">
        <v>0</v>
      </c>
      <c r="M1616" s="66" t="n">
        <v>0</v>
      </c>
      <c r="N1616" s="66" t="n">
        <v>0</v>
      </c>
      <c r="O1616" s="66" t="n">
        <v>289.5</v>
      </c>
      <c r="P1616" s="66" t="n">
        <v>15</v>
      </c>
      <c r="Q1616" s="66" t="n">
        <v>12.3919576860001</v>
      </c>
      <c r="R1616" s="66" t="n">
        <v>51.3464417990001</v>
      </c>
      <c r="S1616" s="66">
        <f>IF(AND(E1616&gt;=2,E1616&lt;=6,OR(F1616=6,F1616=7,F1616=8),O1616&lt;=500),1,0)</f>
        <v/>
      </c>
      <c r="T1616" s="178">
        <f>IF(G1616=1,Sources!$F$24,IF(G1616=2,Sources!$F$25,IF(G1616=3,Sources!$F$26,0)))</f>
        <v/>
      </c>
      <c r="U1616" s="178">
        <f>T1616</f>
        <v/>
      </c>
      <c r="V1616" s="66" t="inlineStr">
        <is>
          <t>S01 / S04 / S05</t>
        </is>
      </c>
    </row>
    <row r="1617" ht="15" customHeight="1" s="94">
      <c r="A1617" s="66" t="inlineStr">
        <is>
          <t>U11848</t>
        </is>
      </c>
      <c r="B1617" s="66" t="inlineStr">
        <is>
          <t>O0380</t>
        </is>
      </c>
      <c r="C1617" s="66" t="n">
        <v>2023</v>
      </c>
      <c r="D1617" s="66" t="n">
        <v>4</v>
      </c>
      <c r="E1617" s="66" t="n">
        <v>6</v>
      </c>
      <c r="F1617" s="66" t="n">
        <v>9</v>
      </c>
      <c r="G1617" s="66" t="n">
        <v>3</v>
      </c>
      <c r="H1617" s="66" t="n">
        <v>1</v>
      </c>
      <c r="I1617" s="66" t="n">
        <v>0</v>
      </c>
      <c r="J1617" s="66" t="n">
        <v>1</v>
      </c>
      <c r="K1617" s="66" t="n">
        <v>0</v>
      </c>
      <c r="L1617" s="66" t="n">
        <v>0</v>
      </c>
      <c r="M1617" s="66" t="n">
        <v>0</v>
      </c>
      <c r="N1617" s="66" t="n">
        <v>0</v>
      </c>
      <c r="O1617" s="66" t="n">
        <v>450.4</v>
      </c>
      <c r="P1617" s="66" t="n">
        <v>4.8</v>
      </c>
      <c r="Q1617" s="66" t="n">
        <v>13.7393091970001</v>
      </c>
      <c r="R1617" s="66" t="n">
        <v>51.0739198420001</v>
      </c>
      <c r="S1617" s="66">
        <f>IF(AND(E1617&gt;=2,E1617&lt;=6,OR(F1617=6,F1617=7,F1617=8),O1617&lt;=500),1,0)</f>
        <v/>
      </c>
      <c r="T1617" s="178">
        <f>IF(G1617=1,Sources!$F$24,IF(G1617=2,Sources!$F$25,IF(G1617=3,Sources!$F$26,0)))</f>
        <v/>
      </c>
      <c r="U1617" s="178">
        <f>T1617</f>
        <v/>
      </c>
      <c r="V1617" s="66" t="inlineStr">
        <is>
          <t>S01 / S04 / S05</t>
        </is>
      </c>
    </row>
    <row r="1618" ht="15" customHeight="1" s="94">
      <c r="A1618" s="66" t="inlineStr">
        <is>
          <t>U11849</t>
        </is>
      </c>
      <c r="B1618" s="66" t="inlineStr">
        <is>
          <t>O1531</t>
        </is>
      </c>
      <c r="C1618" s="66" t="n">
        <v>2023</v>
      </c>
      <c r="D1618" s="66" t="n">
        <v>1</v>
      </c>
      <c r="E1618" s="66" t="n">
        <v>2</v>
      </c>
      <c r="F1618" s="66" t="n">
        <v>15</v>
      </c>
      <c r="G1618" s="66" t="n">
        <v>3</v>
      </c>
      <c r="H1618" s="66" t="n">
        <v>6</v>
      </c>
      <c r="I1618" s="66" t="n">
        <v>0</v>
      </c>
      <c r="J1618" s="66" t="n">
        <v>0</v>
      </c>
      <c r="K1618" s="66" t="n">
        <v>1</v>
      </c>
      <c r="L1618" s="66" t="n">
        <v>0</v>
      </c>
      <c r="M1618" s="66" t="n">
        <v>0</v>
      </c>
      <c r="N1618" s="66" t="n">
        <v>0</v>
      </c>
      <c r="O1618" s="66" t="n">
        <v>457.4</v>
      </c>
      <c r="P1618" s="66" t="n">
        <v>18.6</v>
      </c>
      <c r="Q1618" s="66" t="n">
        <v>12.395168691</v>
      </c>
      <c r="R1618" s="66" t="n">
        <v>51.332249355</v>
      </c>
      <c r="S1618" s="66">
        <f>IF(AND(E1618&gt;=2,E1618&lt;=6,OR(F1618=6,F1618=7,F1618=8),O1618&lt;=500),1,0)</f>
        <v/>
      </c>
      <c r="T1618" s="178">
        <f>IF(G1618=1,Sources!$F$24,IF(G1618=2,Sources!$F$25,IF(G1618=3,Sources!$F$26,0)))</f>
        <v/>
      </c>
      <c r="U1618" s="178">
        <f>T1618</f>
        <v/>
      </c>
      <c r="V1618" s="66" t="inlineStr">
        <is>
          <t>S01 / S04 / S05</t>
        </is>
      </c>
    </row>
    <row r="1619" ht="15" customHeight="1" s="94">
      <c r="A1619" s="66" t="inlineStr">
        <is>
          <t>U11850</t>
        </is>
      </c>
      <c r="B1619" s="66" t="inlineStr">
        <is>
          <t>O1492</t>
        </is>
      </c>
      <c r="C1619" s="66" t="n">
        <v>2023</v>
      </c>
      <c r="D1619" s="66" t="n">
        <v>1</v>
      </c>
      <c r="E1619" s="66" t="n">
        <v>2</v>
      </c>
      <c r="F1619" s="66" t="n">
        <v>20</v>
      </c>
      <c r="G1619" s="66" t="n">
        <v>2</v>
      </c>
      <c r="H1619" s="66" t="n">
        <v>2</v>
      </c>
      <c r="I1619" s="66" t="n">
        <v>0</v>
      </c>
      <c r="J1619" s="66" t="n">
        <v>0</v>
      </c>
      <c r="K1619" s="66" t="n">
        <v>1</v>
      </c>
      <c r="L1619" s="66" t="n">
        <v>0</v>
      </c>
      <c r="M1619" s="66" t="n">
        <v>0</v>
      </c>
      <c r="N1619" s="66" t="n">
        <v>0</v>
      </c>
      <c r="O1619" s="66" t="n">
        <v>477.3</v>
      </c>
      <c r="P1619" s="66" t="n">
        <v>2.2</v>
      </c>
      <c r="Q1619" s="66" t="n">
        <v>12.3993677240001</v>
      </c>
      <c r="R1619" s="66" t="n">
        <v>51.3634655290001</v>
      </c>
      <c r="S1619" s="66">
        <f>IF(AND(E1619&gt;=2,E1619&lt;=6,OR(F1619=6,F1619=7,F1619=8),O1619&lt;=500),1,0)</f>
        <v/>
      </c>
      <c r="T1619" s="178">
        <f>IF(G1619=1,Sources!$F$24,IF(G1619=2,Sources!$F$25,IF(G1619=3,Sources!$F$26,0)))</f>
        <v/>
      </c>
      <c r="U1619" s="178">
        <f>T1619</f>
        <v/>
      </c>
      <c r="V1619" s="66" t="inlineStr">
        <is>
          <t>S01 / S04 / S05</t>
        </is>
      </c>
    </row>
    <row r="1620" ht="15" customHeight="1" s="94">
      <c r="A1620" s="66" t="inlineStr">
        <is>
          <t>U11856</t>
        </is>
      </c>
      <c r="B1620" s="66" t="inlineStr">
        <is>
          <t>O0910</t>
        </is>
      </c>
      <c r="C1620" s="66" t="n">
        <v>2023</v>
      </c>
      <c r="D1620" s="66" t="n">
        <v>1</v>
      </c>
      <c r="E1620" s="66" t="n">
        <v>1</v>
      </c>
      <c r="F1620" s="66" t="n">
        <v>18</v>
      </c>
      <c r="G1620" s="66" t="n">
        <v>3</v>
      </c>
      <c r="H1620" s="66" t="n">
        <v>7</v>
      </c>
      <c r="I1620" s="66" t="n">
        <v>0</v>
      </c>
      <c r="J1620" s="66" t="n">
        <v>0</v>
      </c>
      <c r="K1620" s="66" t="n">
        <v>1</v>
      </c>
      <c r="L1620" s="66" t="n">
        <v>0</v>
      </c>
      <c r="M1620" s="66" t="n">
        <v>0</v>
      </c>
      <c r="N1620" s="66" t="n">
        <v>0</v>
      </c>
      <c r="O1620" s="66" t="n">
        <v>362.9</v>
      </c>
      <c r="P1620" s="66" t="n">
        <v>14.1</v>
      </c>
      <c r="Q1620" s="66" t="n">
        <v>13.733173919</v>
      </c>
      <c r="R1620" s="66" t="n">
        <v>51.0762331170001</v>
      </c>
      <c r="S1620" s="66">
        <f>IF(AND(E1620&gt;=2,E1620&lt;=6,OR(F1620=6,F1620=7,F1620=8),O1620&lt;=500),1,0)</f>
        <v/>
      </c>
      <c r="T1620" s="178">
        <f>IF(G1620=1,Sources!$F$24,IF(G1620=2,Sources!$F$25,IF(G1620=3,Sources!$F$26,0)))</f>
        <v/>
      </c>
      <c r="U1620" s="178">
        <f>T1620</f>
        <v/>
      </c>
      <c r="V1620" s="66" t="inlineStr">
        <is>
          <t>S01 / S04 / S05</t>
        </is>
      </c>
    </row>
    <row r="1621" ht="15" customHeight="1" s="94">
      <c r="A1621" s="66" t="inlineStr">
        <is>
          <t>U11857</t>
        </is>
      </c>
      <c r="B1621" s="66" t="inlineStr">
        <is>
          <t>O0166</t>
        </is>
      </c>
      <c r="C1621" s="66" t="n">
        <v>2023</v>
      </c>
      <c r="D1621" s="66" t="n">
        <v>1</v>
      </c>
      <c r="E1621" s="66" t="n">
        <v>7</v>
      </c>
      <c r="F1621" s="66" t="n">
        <v>22</v>
      </c>
      <c r="G1621" s="66" t="n">
        <v>3</v>
      </c>
      <c r="H1621" s="66" t="n">
        <v>2</v>
      </c>
      <c r="I1621" s="66" t="n">
        <v>1</v>
      </c>
      <c r="J1621" s="66" t="n">
        <v>0</v>
      </c>
      <c r="K1621" s="66" t="n">
        <v>1</v>
      </c>
      <c r="L1621" s="66" t="n">
        <v>0</v>
      </c>
      <c r="M1621" s="66" t="n">
        <v>0</v>
      </c>
      <c r="N1621" s="66" t="n">
        <v>0</v>
      </c>
      <c r="O1621" s="66" t="n">
        <v>427.7</v>
      </c>
      <c r="P1621" s="66" t="n">
        <v>19.3</v>
      </c>
      <c r="Q1621" s="66" t="n">
        <v>12.9122642560001</v>
      </c>
      <c r="R1621" s="66" t="n">
        <v>50.8278133700001</v>
      </c>
      <c r="S1621" s="66">
        <f>IF(AND(E1621&gt;=2,E1621&lt;=6,OR(F1621=6,F1621=7,F1621=8),O1621&lt;=500),1,0)</f>
        <v/>
      </c>
      <c r="T1621" s="178">
        <f>IF(G1621=1,Sources!$F$24,IF(G1621=2,Sources!$F$25,IF(G1621=3,Sources!$F$26,0)))</f>
        <v/>
      </c>
      <c r="U1621" s="178">
        <f>T1621</f>
        <v/>
      </c>
      <c r="V1621" s="66" t="inlineStr">
        <is>
          <t>S01 / S04 / S05</t>
        </is>
      </c>
    </row>
    <row r="1622" ht="15" customHeight="1" s="94">
      <c r="A1622" s="66" t="inlineStr">
        <is>
          <t>U11866</t>
        </is>
      </c>
      <c r="B1622" s="66" t="inlineStr">
        <is>
          <t>O0663</t>
        </is>
      </c>
      <c r="C1622" s="66" t="n">
        <v>2023</v>
      </c>
      <c r="D1622" s="66" t="n">
        <v>1</v>
      </c>
      <c r="E1622" s="66" t="n">
        <v>5</v>
      </c>
      <c r="F1622" s="66" t="n">
        <v>9</v>
      </c>
      <c r="G1622" s="66" t="n">
        <v>3</v>
      </c>
      <c r="H1622" s="66" t="n">
        <v>4</v>
      </c>
      <c r="I1622" s="66" t="n">
        <v>1</v>
      </c>
      <c r="J1622" s="66" t="n">
        <v>0</v>
      </c>
      <c r="K1622" s="66" t="n">
        <v>1</v>
      </c>
      <c r="L1622" s="66" t="n">
        <v>0</v>
      </c>
      <c r="M1622" s="66" t="n">
        <v>0</v>
      </c>
      <c r="N1622" s="66" t="n">
        <v>0</v>
      </c>
      <c r="O1622" s="66" t="n">
        <v>400.5</v>
      </c>
      <c r="P1622" s="66" t="n">
        <v>0.7</v>
      </c>
      <c r="Q1622" s="66" t="n">
        <v>13.7430295</v>
      </c>
      <c r="R1622" s="66" t="n">
        <v>51.0286929530001</v>
      </c>
      <c r="S1622" s="66">
        <f>IF(AND(E1622&gt;=2,E1622&lt;=6,OR(F1622=6,F1622=7,F1622=8),O1622&lt;=500),1,0)</f>
        <v/>
      </c>
      <c r="T1622" s="178">
        <f>IF(G1622=1,Sources!$F$24,IF(G1622=2,Sources!$F$25,IF(G1622=3,Sources!$F$26,0)))</f>
        <v/>
      </c>
      <c r="U1622" s="178">
        <f>T1622</f>
        <v/>
      </c>
      <c r="V1622" s="66" t="inlineStr">
        <is>
          <t>S01 / S04 / S05</t>
        </is>
      </c>
    </row>
    <row r="1623" ht="15" customHeight="1" s="94">
      <c r="A1623" s="66" t="inlineStr">
        <is>
          <t>U11870</t>
        </is>
      </c>
      <c r="B1623" s="66" t="inlineStr">
        <is>
          <t>O0560</t>
        </is>
      </c>
      <c r="C1623" s="66" t="n">
        <v>2023</v>
      </c>
      <c r="D1623" s="66" t="n">
        <v>1</v>
      </c>
      <c r="E1623" s="66" t="n">
        <v>4</v>
      </c>
      <c r="F1623" s="66" t="n">
        <v>6</v>
      </c>
      <c r="G1623" s="66" t="n">
        <v>2</v>
      </c>
      <c r="H1623" s="66" t="n">
        <v>3</v>
      </c>
      <c r="I1623" s="66" t="n">
        <v>0</v>
      </c>
      <c r="J1623" s="66" t="n">
        <v>1</v>
      </c>
      <c r="K1623" s="66" t="n">
        <v>1</v>
      </c>
      <c r="L1623" s="66" t="n">
        <v>0</v>
      </c>
      <c r="M1623" s="66" t="n">
        <v>0</v>
      </c>
      <c r="N1623" s="66" t="n">
        <v>0</v>
      </c>
      <c r="O1623" s="66" t="n">
        <v>392.7</v>
      </c>
      <c r="P1623" s="66" t="n">
        <v>4</v>
      </c>
      <c r="Q1623" s="66" t="n">
        <v>13.774512751</v>
      </c>
      <c r="R1623" s="66" t="n">
        <v>51.1117686480001</v>
      </c>
      <c r="S1623" s="66">
        <f>IF(AND(E1623&gt;=2,E1623&lt;=6,OR(F1623=6,F1623=7,F1623=8),O1623&lt;=500),1,0)</f>
        <v/>
      </c>
      <c r="T1623" s="178">
        <f>IF(G1623=1,Sources!$F$24,IF(G1623=2,Sources!$F$25,IF(G1623=3,Sources!$F$26,0)))</f>
        <v/>
      </c>
      <c r="U1623" s="178">
        <f>T1623</f>
        <v/>
      </c>
      <c r="V1623" s="66" t="inlineStr">
        <is>
          <t>S01 / S04 / S05</t>
        </is>
      </c>
    </row>
    <row r="1624" ht="15" customHeight="1" s="94">
      <c r="A1624" s="66" t="inlineStr">
        <is>
          <t>U11871</t>
        </is>
      </c>
      <c r="B1624" s="66" t="inlineStr">
        <is>
          <t>O0448</t>
        </is>
      </c>
      <c r="C1624" s="66" t="n">
        <v>2023</v>
      </c>
      <c r="D1624" s="66" t="n">
        <v>1</v>
      </c>
      <c r="E1624" s="66" t="n">
        <v>3</v>
      </c>
      <c r="F1624" s="66" t="n">
        <v>21</v>
      </c>
      <c r="G1624" s="66" t="n">
        <v>2</v>
      </c>
      <c r="H1624" s="66" t="n">
        <v>4</v>
      </c>
      <c r="I1624" s="66" t="n">
        <v>1</v>
      </c>
      <c r="J1624" s="66" t="n">
        <v>0</v>
      </c>
      <c r="K1624" s="66" t="n">
        <v>1</v>
      </c>
      <c r="L1624" s="66" t="n">
        <v>0</v>
      </c>
      <c r="M1624" s="66" t="n">
        <v>0</v>
      </c>
      <c r="N1624" s="66" t="n">
        <v>0</v>
      </c>
      <c r="O1624" s="66" t="n">
        <v>472.2</v>
      </c>
      <c r="P1624" s="66" t="n">
        <v>4.8</v>
      </c>
      <c r="Q1624" s="66" t="n">
        <v>13.704201875</v>
      </c>
      <c r="R1624" s="66" t="n">
        <v>51.0435200570001</v>
      </c>
      <c r="S1624" s="66">
        <f>IF(AND(E1624&gt;=2,E1624&lt;=6,OR(F1624=6,F1624=7,F1624=8),O1624&lt;=500),1,0)</f>
        <v/>
      </c>
      <c r="T1624" s="178">
        <f>IF(G1624=1,Sources!$F$24,IF(G1624=2,Sources!$F$25,IF(G1624=3,Sources!$F$26,0)))</f>
        <v/>
      </c>
      <c r="U1624" s="178">
        <f>T1624</f>
        <v/>
      </c>
      <c r="V1624" s="66" t="inlineStr">
        <is>
          <t>S01 / S04 / S05</t>
        </is>
      </c>
    </row>
    <row r="1625" ht="15" customHeight="1" s="94">
      <c r="A1625" s="66" t="inlineStr">
        <is>
          <t>U11873</t>
        </is>
      </c>
      <c r="B1625" s="66" t="inlineStr">
        <is>
          <t>O2164</t>
        </is>
      </c>
      <c r="C1625" s="66" t="n">
        <v>2023</v>
      </c>
      <c r="D1625" s="66" t="n">
        <v>1</v>
      </c>
      <c r="E1625" s="66" t="n">
        <v>2</v>
      </c>
      <c r="F1625" s="66" t="n">
        <v>7</v>
      </c>
      <c r="G1625" s="66" t="n">
        <v>2</v>
      </c>
      <c r="H1625" s="66" t="n">
        <v>7</v>
      </c>
      <c r="I1625" s="66" t="n">
        <v>1</v>
      </c>
      <c r="J1625" s="66" t="n">
        <v>0</v>
      </c>
      <c r="K1625" s="66" t="n">
        <v>1</v>
      </c>
      <c r="L1625" s="66" t="n">
        <v>0</v>
      </c>
      <c r="M1625" s="66" t="n">
        <v>0</v>
      </c>
      <c r="N1625" s="66" t="n">
        <v>0</v>
      </c>
      <c r="O1625" s="66" t="n">
        <v>390.2</v>
      </c>
      <c r="P1625" s="66" t="n">
        <v>0</v>
      </c>
      <c r="Q1625" s="66" t="n">
        <v>12.9883301460001</v>
      </c>
      <c r="R1625" s="66" t="n">
        <v>51.5593356060001</v>
      </c>
      <c r="S1625" s="66">
        <f>IF(AND(E1625&gt;=2,E1625&lt;=6,OR(F1625=6,F1625=7,F1625=8),O1625&lt;=500),1,0)</f>
        <v/>
      </c>
      <c r="T1625" s="178">
        <f>IF(G1625=1,Sources!$F$24,IF(G1625=2,Sources!$F$25,IF(G1625=3,Sources!$F$26,0)))</f>
        <v/>
      </c>
      <c r="U1625" s="178">
        <f>T1625</f>
        <v/>
      </c>
      <c r="V1625" s="66" t="inlineStr">
        <is>
          <t>S01 / S04 / S05</t>
        </is>
      </c>
    </row>
    <row r="1626" ht="15" customHeight="1" s="94">
      <c r="A1626" s="66" t="inlineStr">
        <is>
          <t>U11881</t>
        </is>
      </c>
      <c r="B1626" s="66" t="inlineStr">
        <is>
          <t>O1569</t>
        </is>
      </c>
      <c r="C1626" s="66" t="n">
        <v>2023</v>
      </c>
      <c r="D1626" s="66" t="n">
        <v>5</v>
      </c>
      <c r="E1626" s="66" t="n">
        <v>4</v>
      </c>
      <c r="F1626" s="66" t="n">
        <v>9</v>
      </c>
      <c r="G1626" s="66" t="n">
        <v>2</v>
      </c>
      <c r="H1626" s="66" t="n">
        <v>2</v>
      </c>
      <c r="I1626" s="66" t="n">
        <v>0</v>
      </c>
      <c r="J1626" s="66" t="n">
        <v>0</v>
      </c>
      <c r="K1626" s="66" t="n">
        <v>1</v>
      </c>
      <c r="L1626" s="66" t="n">
        <v>1</v>
      </c>
      <c r="M1626" s="66" t="n">
        <v>0</v>
      </c>
      <c r="N1626" s="66" t="n">
        <v>0</v>
      </c>
      <c r="O1626" s="66" t="n">
        <v>170.7</v>
      </c>
      <c r="P1626" s="66" t="n">
        <v>0</v>
      </c>
      <c r="Q1626" s="66" t="n">
        <v>12.3650661350001</v>
      </c>
      <c r="R1626" s="66" t="n">
        <v>51.376148228</v>
      </c>
      <c r="S1626" s="66">
        <f>IF(AND(E1626&gt;=2,E1626&lt;=6,OR(F1626=6,F1626=7,F1626=8),O1626&lt;=500),1,0)</f>
        <v/>
      </c>
      <c r="T1626" s="178">
        <f>IF(G1626=1,Sources!$F$24,IF(G1626=2,Sources!$F$25,IF(G1626=3,Sources!$F$26,0)))</f>
        <v/>
      </c>
      <c r="U1626" s="178">
        <f>T1626</f>
        <v/>
      </c>
      <c r="V1626" s="66" t="inlineStr">
        <is>
          <t>S01 / S04 / S05</t>
        </is>
      </c>
    </row>
    <row r="1627" ht="15" customHeight="1" s="94">
      <c r="A1627" s="66" t="inlineStr">
        <is>
          <t>U11890</t>
        </is>
      </c>
      <c r="B1627" s="66" t="inlineStr">
        <is>
          <t>O1147</t>
        </is>
      </c>
      <c r="C1627" s="66" t="n">
        <v>2023</v>
      </c>
      <c r="D1627" s="66" t="n">
        <v>3</v>
      </c>
      <c r="E1627" s="66" t="n">
        <v>3</v>
      </c>
      <c r="F1627" s="66" t="n">
        <v>19</v>
      </c>
      <c r="G1627" s="66" t="n">
        <v>3</v>
      </c>
      <c r="H1627" s="66" t="n">
        <v>2</v>
      </c>
      <c r="I1627" s="66" t="n">
        <v>1</v>
      </c>
      <c r="J1627" s="66" t="n">
        <v>0</v>
      </c>
      <c r="K1627" s="66" t="n">
        <v>1</v>
      </c>
      <c r="L1627" s="66" t="n">
        <v>0</v>
      </c>
      <c r="M1627" s="66" t="n">
        <v>0</v>
      </c>
      <c r="N1627" s="66" t="n">
        <v>0</v>
      </c>
      <c r="O1627" s="66" t="n">
        <v>285.1</v>
      </c>
      <c r="P1627" s="66" t="n">
        <v>8.800000000000001</v>
      </c>
      <c r="Q1627" s="66" t="n">
        <v>14.970418647</v>
      </c>
      <c r="R1627" s="66" t="n">
        <v>51.1508213710001</v>
      </c>
      <c r="S1627" s="66">
        <f>IF(AND(E1627&gt;=2,E1627&lt;=6,OR(F1627=6,F1627=7,F1627=8),O1627&lt;=500),1,0)</f>
        <v/>
      </c>
      <c r="T1627" s="178">
        <f>IF(G1627=1,Sources!$F$24,IF(G1627=2,Sources!$F$25,IF(G1627=3,Sources!$F$26,0)))</f>
        <v/>
      </c>
      <c r="U1627" s="178">
        <f>T1627</f>
        <v/>
      </c>
      <c r="V1627" s="66" t="inlineStr">
        <is>
          <t>S01 / S04 / S05</t>
        </is>
      </c>
    </row>
    <row r="1628" ht="15" customHeight="1" s="94">
      <c r="A1628" s="66" t="inlineStr">
        <is>
          <t>U11894</t>
        </is>
      </c>
      <c r="B1628" s="66" t="inlineStr">
        <is>
          <t>O0677</t>
        </is>
      </c>
      <c r="C1628" s="66" t="n">
        <v>2023</v>
      </c>
      <c r="D1628" s="66" t="n">
        <v>5</v>
      </c>
      <c r="E1628" s="66" t="n">
        <v>3</v>
      </c>
      <c r="F1628" s="66" t="n">
        <v>23</v>
      </c>
      <c r="G1628" s="66" t="n">
        <v>2</v>
      </c>
      <c r="H1628" s="66" t="n">
        <v>1</v>
      </c>
      <c r="I1628" s="66" t="n">
        <v>0</v>
      </c>
      <c r="J1628" s="66" t="n">
        <v>0</v>
      </c>
      <c r="K1628" s="66" t="n">
        <v>0</v>
      </c>
      <c r="L1628" s="66" t="n">
        <v>0</v>
      </c>
      <c r="M1628" s="66" t="n">
        <v>0</v>
      </c>
      <c r="N1628" s="66" t="n">
        <v>1</v>
      </c>
      <c r="O1628" s="66" t="n">
        <v>468.4</v>
      </c>
      <c r="P1628" s="66" t="n">
        <v>3.5</v>
      </c>
      <c r="Q1628" s="66" t="n">
        <v>13.7179669280001</v>
      </c>
      <c r="R1628" s="66" t="n">
        <v>51.0387589860001</v>
      </c>
      <c r="S1628" s="66">
        <f>IF(AND(E1628&gt;=2,E1628&lt;=6,OR(F1628=6,F1628=7,F1628=8),O1628&lt;=500),1,0)</f>
        <v/>
      </c>
      <c r="T1628" s="178">
        <f>IF(G1628=1,Sources!$F$24,IF(G1628=2,Sources!$F$25,IF(G1628=3,Sources!$F$26,0)))</f>
        <v/>
      </c>
      <c r="U1628" s="178">
        <f>T1628</f>
        <v/>
      </c>
      <c r="V1628" s="66" t="inlineStr">
        <is>
          <t>S01 / S04 / S05</t>
        </is>
      </c>
    </row>
    <row r="1629" ht="15" customHeight="1" s="94">
      <c r="A1629" s="66" t="inlineStr">
        <is>
          <t>U11908</t>
        </is>
      </c>
      <c r="B1629" s="66" t="inlineStr">
        <is>
          <t>O1147</t>
        </is>
      </c>
      <c r="C1629" s="66" t="n">
        <v>2023</v>
      </c>
      <c r="D1629" s="66" t="n">
        <v>1</v>
      </c>
      <c r="E1629" s="66" t="n">
        <v>3</v>
      </c>
      <c r="F1629" s="66" t="n">
        <v>7</v>
      </c>
      <c r="G1629" s="66" t="n">
        <v>3</v>
      </c>
      <c r="H1629" s="66" t="n">
        <v>3</v>
      </c>
      <c r="I1629" s="66" t="n">
        <v>0</v>
      </c>
      <c r="J1629" s="66" t="n">
        <v>1</v>
      </c>
      <c r="K1629" s="66" t="n">
        <v>1</v>
      </c>
      <c r="L1629" s="66" t="n">
        <v>0</v>
      </c>
      <c r="M1629" s="66" t="n">
        <v>0</v>
      </c>
      <c r="N1629" s="66" t="n">
        <v>0</v>
      </c>
      <c r="O1629" s="66" t="n">
        <v>277.4</v>
      </c>
      <c r="P1629" s="66" t="n">
        <v>0</v>
      </c>
      <c r="Q1629" s="66" t="n">
        <v>14.970464754</v>
      </c>
      <c r="R1629" s="66" t="n">
        <v>51.1507472120001</v>
      </c>
      <c r="S1629" s="66">
        <f>IF(AND(E1629&gt;=2,E1629&lt;=6,OR(F1629=6,F1629=7,F1629=8),O1629&lt;=500),1,0)</f>
        <v/>
      </c>
      <c r="T1629" s="178">
        <f>IF(G1629=1,Sources!$F$24,IF(G1629=2,Sources!$F$25,IF(G1629=3,Sources!$F$26,0)))</f>
        <v/>
      </c>
      <c r="U1629" s="178">
        <f>T1629</f>
        <v/>
      </c>
      <c r="V1629" s="66" t="inlineStr">
        <is>
          <t>S01 / S04 / S05</t>
        </is>
      </c>
    </row>
    <row r="1630" ht="15" customHeight="1" s="94">
      <c r="A1630" s="66" t="inlineStr">
        <is>
          <t>U11923</t>
        </is>
      </c>
      <c r="B1630" s="66" t="inlineStr">
        <is>
          <t>O0219</t>
        </is>
      </c>
      <c r="C1630" s="66" t="n">
        <v>2023</v>
      </c>
      <c r="D1630" s="66" t="n">
        <v>1</v>
      </c>
      <c r="E1630" s="66" t="n">
        <v>2</v>
      </c>
      <c r="F1630" s="66" t="n">
        <v>13</v>
      </c>
      <c r="G1630" s="66" t="n">
        <v>3</v>
      </c>
      <c r="H1630" s="66" t="n">
        <v>2</v>
      </c>
      <c r="I1630" s="66" t="n">
        <v>0</v>
      </c>
      <c r="J1630" s="66" t="n">
        <v>0</v>
      </c>
      <c r="K1630" s="66" t="n">
        <v>1</v>
      </c>
      <c r="L1630" s="66" t="n">
        <v>0</v>
      </c>
      <c r="M1630" s="66" t="n">
        <v>0</v>
      </c>
      <c r="N1630" s="66" t="n">
        <v>1</v>
      </c>
      <c r="O1630" s="66" t="n">
        <v>115.9</v>
      </c>
      <c r="P1630" s="66" t="n">
        <v>17.5</v>
      </c>
      <c r="Q1630" s="66" t="n">
        <v>12.922076939</v>
      </c>
      <c r="R1630" s="66" t="n">
        <v>50.8311460580001</v>
      </c>
      <c r="S1630" s="66">
        <f>IF(AND(E1630&gt;=2,E1630&lt;=6,OR(F1630=6,F1630=7,F1630=8),O1630&lt;=500),1,0)</f>
        <v/>
      </c>
      <c r="T1630" s="178">
        <f>IF(G1630=1,Sources!$F$24,IF(G1630=2,Sources!$F$25,IF(G1630=3,Sources!$F$26,0)))</f>
        <v/>
      </c>
      <c r="U1630" s="178">
        <f>T1630</f>
        <v/>
      </c>
      <c r="V1630" s="66" t="inlineStr">
        <is>
          <t>S01 / S04 / S05</t>
        </is>
      </c>
    </row>
    <row r="1631" ht="15" customHeight="1" s="94">
      <c r="A1631" s="66" t="inlineStr">
        <is>
          <t>U11935</t>
        </is>
      </c>
      <c r="B1631" s="66" t="inlineStr">
        <is>
          <t>O0679</t>
        </is>
      </c>
      <c r="C1631" s="66" t="n">
        <v>2023</v>
      </c>
      <c r="D1631" s="66" t="n">
        <v>1</v>
      </c>
      <c r="E1631" s="66" t="n">
        <v>5</v>
      </c>
      <c r="F1631" s="66" t="n">
        <v>16</v>
      </c>
      <c r="G1631" s="66" t="n">
        <v>3</v>
      </c>
      <c r="H1631" s="66" t="n">
        <v>6</v>
      </c>
      <c r="I1631" s="66" t="n">
        <v>0</v>
      </c>
      <c r="J1631" s="66" t="n">
        <v>0</v>
      </c>
      <c r="K1631" s="66" t="n">
        <v>1</v>
      </c>
      <c r="L1631" s="66" t="n">
        <v>0</v>
      </c>
      <c r="M1631" s="66" t="n">
        <v>0</v>
      </c>
      <c r="N1631" s="66" t="n">
        <v>0</v>
      </c>
      <c r="O1631" s="66" t="n">
        <v>466.4</v>
      </c>
      <c r="P1631" s="66" t="n">
        <v>15.1</v>
      </c>
      <c r="Q1631" s="66" t="n">
        <v>13.7187279980001</v>
      </c>
      <c r="R1631" s="66" t="n">
        <v>51.039623573</v>
      </c>
      <c r="S1631" s="66">
        <f>IF(AND(E1631&gt;=2,E1631&lt;=6,OR(F1631=6,F1631=7,F1631=8),O1631&lt;=500),1,0)</f>
        <v/>
      </c>
      <c r="T1631" s="178">
        <f>IF(G1631=1,Sources!$F$24,IF(G1631=2,Sources!$F$25,IF(G1631=3,Sources!$F$26,0)))</f>
        <v/>
      </c>
      <c r="U1631" s="178">
        <f>T1631</f>
        <v/>
      </c>
      <c r="V1631" s="66" t="inlineStr">
        <is>
          <t>S01 / S04 / S05</t>
        </is>
      </c>
    </row>
    <row r="1632" ht="15" customHeight="1" s="94">
      <c r="A1632" s="66" t="inlineStr">
        <is>
          <t>U11936</t>
        </is>
      </c>
      <c r="B1632" s="66" t="inlineStr">
        <is>
          <t>O0954</t>
        </is>
      </c>
      <c r="C1632" s="66" t="n">
        <v>2023</v>
      </c>
      <c r="D1632" s="66" t="n">
        <v>1</v>
      </c>
      <c r="E1632" s="66" t="n">
        <v>5</v>
      </c>
      <c r="F1632" s="66" t="n">
        <v>7</v>
      </c>
      <c r="G1632" s="66" t="n">
        <v>3</v>
      </c>
      <c r="H1632" s="66" t="n">
        <v>3</v>
      </c>
      <c r="I1632" s="66" t="n">
        <v>0</v>
      </c>
      <c r="J1632" s="66" t="n">
        <v>1</v>
      </c>
      <c r="K1632" s="66" t="n">
        <v>1</v>
      </c>
      <c r="L1632" s="66" t="n">
        <v>0</v>
      </c>
      <c r="M1632" s="66" t="n">
        <v>0</v>
      </c>
      <c r="N1632" s="66" t="n">
        <v>0</v>
      </c>
      <c r="O1632" s="66" t="n">
        <v>180.2</v>
      </c>
      <c r="P1632" s="66" t="n">
        <v>1.1</v>
      </c>
      <c r="Q1632" s="66" t="n">
        <v>13.728976759</v>
      </c>
      <c r="R1632" s="66" t="n">
        <v>51.0593142710001</v>
      </c>
      <c r="S1632" s="66">
        <f>IF(AND(E1632&gt;=2,E1632&lt;=6,OR(F1632=6,F1632=7,F1632=8),O1632&lt;=500),1,0)</f>
        <v/>
      </c>
      <c r="T1632" s="178">
        <f>IF(G1632=1,Sources!$F$24,IF(G1632=2,Sources!$F$25,IF(G1632=3,Sources!$F$26,0)))</f>
        <v/>
      </c>
      <c r="U1632" s="178">
        <f>T1632</f>
        <v/>
      </c>
      <c r="V1632" s="66" t="inlineStr">
        <is>
          <t>S01 / S04 / S05</t>
        </is>
      </c>
    </row>
    <row r="1633" ht="15" customHeight="1" s="94">
      <c r="A1633" s="66" t="inlineStr">
        <is>
          <t>U11941</t>
        </is>
      </c>
      <c r="B1633" s="66" t="inlineStr">
        <is>
          <t>O2015</t>
        </is>
      </c>
      <c r="C1633" s="66" t="n">
        <v>2023</v>
      </c>
      <c r="D1633" s="66" t="n">
        <v>5</v>
      </c>
      <c r="E1633" s="66" t="n">
        <v>4</v>
      </c>
      <c r="F1633" s="66" t="n">
        <v>16</v>
      </c>
      <c r="G1633" s="66" t="n">
        <v>3</v>
      </c>
      <c r="H1633" s="66" t="n">
        <v>2</v>
      </c>
      <c r="I1633" s="66" t="n">
        <v>0</v>
      </c>
      <c r="J1633" s="66" t="n">
        <v>1</v>
      </c>
      <c r="K1633" s="66" t="n">
        <v>1</v>
      </c>
      <c r="L1633" s="66" t="n">
        <v>0</v>
      </c>
      <c r="M1633" s="66" t="n">
        <v>0</v>
      </c>
      <c r="N1633" s="66" t="n">
        <v>0</v>
      </c>
      <c r="O1633" s="66" t="n">
        <v>166.5</v>
      </c>
      <c r="P1633" s="66" t="n">
        <v>0.5</v>
      </c>
      <c r="Q1633" s="66" t="n">
        <v>13.9344632850001</v>
      </c>
      <c r="R1633" s="66" t="n">
        <v>50.967405231</v>
      </c>
      <c r="S1633" s="66">
        <f>IF(AND(E1633&gt;=2,E1633&lt;=6,OR(F1633=6,F1633=7,F1633=8),O1633&lt;=500),1,0)</f>
        <v/>
      </c>
      <c r="T1633" s="178">
        <f>IF(G1633=1,Sources!$F$24,IF(G1633=2,Sources!$F$25,IF(G1633=3,Sources!$F$26,0)))</f>
        <v/>
      </c>
      <c r="U1633" s="178">
        <f>T1633</f>
        <v/>
      </c>
      <c r="V1633" s="66" t="inlineStr">
        <is>
          <t>S01 / S04 / S05</t>
        </is>
      </c>
    </row>
    <row r="1634" ht="15" customHeight="1" s="94">
      <c r="A1634" s="66" t="inlineStr">
        <is>
          <t>U11950</t>
        </is>
      </c>
      <c r="B1634" s="66" t="inlineStr">
        <is>
          <t>O1939</t>
        </is>
      </c>
      <c r="C1634" s="66" t="n">
        <v>2023</v>
      </c>
      <c r="D1634" s="66" t="n">
        <v>1</v>
      </c>
      <c r="E1634" s="66" t="n">
        <v>3</v>
      </c>
      <c r="F1634" s="66" t="n">
        <v>18</v>
      </c>
      <c r="G1634" s="66" t="n">
        <v>3</v>
      </c>
      <c r="H1634" s="66" t="n">
        <v>6</v>
      </c>
      <c r="I1634" s="66" t="n">
        <v>0</v>
      </c>
      <c r="J1634" s="66" t="n">
        <v>0</v>
      </c>
      <c r="K1634" s="66" t="n">
        <v>1</v>
      </c>
      <c r="L1634" s="66" t="n">
        <v>0</v>
      </c>
      <c r="M1634" s="66" t="n">
        <v>0</v>
      </c>
      <c r="N1634" s="66" t="n">
        <v>0</v>
      </c>
      <c r="O1634" s="66" t="n">
        <v>233</v>
      </c>
      <c r="P1634" s="66" t="n">
        <v>3.2</v>
      </c>
      <c r="Q1634" s="66" t="n">
        <v>14.8090740750001</v>
      </c>
      <c r="R1634" s="66" t="n">
        <v>51.29454688</v>
      </c>
      <c r="S1634" s="66">
        <f>IF(AND(E1634&gt;=2,E1634&lt;=6,OR(F1634=6,F1634=7,F1634=8),O1634&lt;=500),1,0)</f>
        <v/>
      </c>
      <c r="T1634" s="178">
        <f>IF(G1634=1,Sources!$F$24,IF(G1634=2,Sources!$F$25,IF(G1634=3,Sources!$F$26,0)))</f>
        <v/>
      </c>
      <c r="U1634" s="178">
        <f>T1634</f>
        <v/>
      </c>
      <c r="V1634" s="66" t="inlineStr">
        <is>
          <t>S01 / S04 / S05</t>
        </is>
      </c>
    </row>
    <row r="1635" ht="15" customHeight="1" s="94">
      <c r="A1635" s="66" t="inlineStr">
        <is>
          <t>U11958</t>
        </is>
      </c>
      <c r="B1635" s="66" t="inlineStr">
        <is>
          <t>O2152</t>
        </is>
      </c>
      <c r="C1635" s="66" t="n">
        <v>2023</v>
      </c>
      <c r="D1635" s="66" t="n">
        <v>1</v>
      </c>
      <c r="E1635" s="66" t="n">
        <v>2</v>
      </c>
      <c r="F1635" s="66" t="n">
        <v>11</v>
      </c>
      <c r="G1635" s="66" t="n">
        <v>3</v>
      </c>
      <c r="H1635" s="66" t="n">
        <v>6</v>
      </c>
      <c r="I1635" s="66" t="n">
        <v>0</v>
      </c>
      <c r="J1635" s="66" t="n">
        <v>0</v>
      </c>
      <c r="K1635" s="66" t="n">
        <v>1</v>
      </c>
      <c r="L1635" s="66" t="n">
        <v>0</v>
      </c>
      <c r="M1635" s="66" t="n">
        <v>0</v>
      </c>
      <c r="N1635" s="66" t="n">
        <v>0</v>
      </c>
      <c r="O1635" s="66" t="n">
        <v>344.8</v>
      </c>
      <c r="P1635" s="66" t="n">
        <v>11.8</v>
      </c>
      <c r="Q1635" s="66" t="n">
        <v>12.4829275560001</v>
      </c>
      <c r="R1635" s="66" t="n">
        <v>51.375347925</v>
      </c>
      <c r="S1635" s="66">
        <f>IF(AND(E1635&gt;=2,E1635&lt;=6,OR(F1635=6,F1635=7,F1635=8),O1635&lt;=500),1,0)</f>
        <v/>
      </c>
      <c r="T1635" s="178">
        <f>IF(G1635=1,Sources!$F$24,IF(G1635=2,Sources!$F$25,IF(G1635=3,Sources!$F$26,0)))</f>
        <v/>
      </c>
      <c r="U1635" s="178">
        <f>T1635</f>
        <v/>
      </c>
      <c r="V1635" s="66" t="inlineStr">
        <is>
          <t>S01 / S04 / S05</t>
        </is>
      </c>
    </row>
    <row r="1636" ht="15" customHeight="1" s="94">
      <c r="A1636" s="66" t="inlineStr">
        <is>
          <t>U11960</t>
        </is>
      </c>
      <c r="B1636" s="66" t="inlineStr">
        <is>
          <t>O1985</t>
        </is>
      </c>
      <c r="C1636" s="66" t="n">
        <v>2023</v>
      </c>
      <c r="D1636" s="66" t="n">
        <v>1</v>
      </c>
      <c r="E1636" s="66" t="n">
        <v>2</v>
      </c>
      <c r="F1636" s="66" t="n">
        <v>8</v>
      </c>
      <c r="G1636" s="66" t="n">
        <v>2</v>
      </c>
      <c r="H1636" s="66" t="n">
        <v>7</v>
      </c>
      <c r="I1636" s="66" t="n">
        <v>0</v>
      </c>
      <c r="J1636" s="66" t="n">
        <v>0</v>
      </c>
      <c r="K1636" s="66" t="n">
        <v>1</v>
      </c>
      <c r="L1636" s="66" t="n">
        <v>0</v>
      </c>
      <c r="M1636" s="66" t="n">
        <v>0</v>
      </c>
      <c r="N1636" s="66" t="n">
        <v>0</v>
      </c>
      <c r="O1636" s="66" t="n">
        <v>122.4</v>
      </c>
      <c r="P1636" s="66" t="n">
        <v>0.5</v>
      </c>
      <c r="Q1636" s="66" t="n">
        <v>13.940419428</v>
      </c>
      <c r="R1636" s="66" t="n">
        <v>50.9517126260001</v>
      </c>
      <c r="S1636" s="66">
        <f>IF(AND(E1636&gt;=2,E1636&lt;=6,OR(F1636=6,F1636=7,F1636=8),O1636&lt;=500),1,0)</f>
        <v/>
      </c>
      <c r="T1636" s="178">
        <f>IF(G1636=1,Sources!$F$24,IF(G1636=2,Sources!$F$25,IF(G1636=3,Sources!$F$26,0)))</f>
        <v/>
      </c>
      <c r="U1636" s="178">
        <f>T1636</f>
        <v/>
      </c>
      <c r="V1636" s="66" t="inlineStr">
        <is>
          <t>S01 / S04 / S05</t>
        </is>
      </c>
    </row>
    <row r="1637" ht="15" customHeight="1" s="94">
      <c r="A1637" s="66" t="inlineStr">
        <is>
          <t>U11965</t>
        </is>
      </c>
      <c r="B1637" s="66" t="inlineStr">
        <is>
          <t>O0611</t>
        </is>
      </c>
      <c r="C1637" s="66" t="n">
        <v>2023</v>
      </c>
      <c r="D1637" s="66" t="n">
        <v>1</v>
      </c>
      <c r="E1637" s="66" t="n">
        <v>7</v>
      </c>
      <c r="F1637" s="66" t="n">
        <v>15</v>
      </c>
      <c r="G1637" s="66" t="n">
        <v>3</v>
      </c>
      <c r="H1637" s="66" t="n">
        <v>7</v>
      </c>
      <c r="I1637" s="66" t="n">
        <v>1</v>
      </c>
      <c r="J1637" s="66" t="n">
        <v>0</v>
      </c>
      <c r="K1637" s="66" t="n">
        <v>1</v>
      </c>
      <c r="L1637" s="66" t="n">
        <v>0</v>
      </c>
      <c r="M1637" s="66" t="n">
        <v>0</v>
      </c>
      <c r="N1637" s="66" t="n">
        <v>0</v>
      </c>
      <c r="O1637" s="66" t="n">
        <v>29.9</v>
      </c>
      <c r="P1637" s="66" t="n">
        <v>0.7</v>
      </c>
      <c r="Q1637" s="66" t="n">
        <v>13.7420505550001</v>
      </c>
      <c r="R1637" s="66" t="n">
        <v>51.0646724980001</v>
      </c>
      <c r="S1637" s="66">
        <f>IF(AND(E1637&gt;=2,E1637&lt;=6,OR(F1637=6,F1637=7,F1637=8),O1637&lt;=500),1,0)</f>
        <v/>
      </c>
      <c r="T1637" s="178">
        <f>IF(G1637=1,Sources!$F$24,IF(G1637=2,Sources!$F$25,IF(G1637=3,Sources!$F$26,0)))</f>
        <v/>
      </c>
      <c r="U1637" s="178">
        <f>T1637</f>
        <v/>
      </c>
      <c r="V1637" s="66" t="inlineStr">
        <is>
          <t>S01 / S04 / S05</t>
        </is>
      </c>
    </row>
    <row r="1638" ht="15" customHeight="1" s="94">
      <c r="A1638" s="66" t="inlineStr">
        <is>
          <t>U11973</t>
        </is>
      </c>
      <c r="B1638" s="66" t="inlineStr">
        <is>
          <t>O1531</t>
        </is>
      </c>
      <c r="C1638" s="66" t="n">
        <v>2023</v>
      </c>
      <c r="D1638" s="66" t="n">
        <v>1</v>
      </c>
      <c r="E1638" s="66" t="n">
        <v>5</v>
      </c>
      <c r="F1638" s="66" t="n">
        <v>21</v>
      </c>
      <c r="G1638" s="66" t="n">
        <v>3</v>
      </c>
      <c r="H1638" s="66" t="n">
        <v>2</v>
      </c>
      <c r="I1638" s="66" t="n">
        <v>0</v>
      </c>
      <c r="J1638" s="66" t="n">
        <v>0</v>
      </c>
      <c r="K1638" s="66" t="n">
        <v>1</v>
      </c>
      <c r="L1638" s="66" t="n">
        <v>0</v>
      </c>
      <c r="M1638" s="66" t="n">
        <v>0</v>
      </c>
      <c r="N1638" s="66" t="n">
        <v>0</v>
      </c>
      <c r="O1638" s="66" t="n">
        <v>474.2</v>
      </c>
      <c r="P1638" s="66" t="n">
        <v>1.6</v>
      </c>
      <c r="Q1638" s="66" t="n">
        <v>12.395339243</v>
      </c>
      <c r="R1638" s="66" t="n">
        <v>51.3321403350001</v>
      </c>
      <c r="S1638" s="66">
        <f>IF(AND(E1638&gt;=2,E1638&lt;=6,OR(F1638=6,F1638=7,F1638=8),O1638&lt;=500),1,0)</f>
        <v/>
      </c>
      <c r="T1638" s="178">
        <f>IF(G1638=1,Sources!$F$24,IF(G1638=2,Sources!$F$25,IF(G1638=3,Sources!$F$26,0)))</f>
        <v/>
      </c>
      <c r="U1638" s="178">
        <f>T1638</f>
        <v/>
      </c>
      <c r="V1638" s="66" t="inlineStr">
        <is>
          <t>S01 / S04 / S05</t>
        </is>
      </c>
    </row>
    <row r="1639" ht="15" customHeight="1" s="94">
      <c r="A1639" s="66" t="inlineStr">
        <is>
          <t>U11976</t>
        </is>
      </c>
      <c r="B1639" s="66" t="inlineStr">
        <is>
          <t>O1529</t>
        </is>
      </c>
      <c r="C1639" s="66" t="n">
        <v>2023</v>
      </c>
      <c r="D1639" s="66" t="n">
        <v>1</v>
      </c>
      <c r="E1639" s="66" t="n">
        <v>5</v>
      </c>
      <c r="F1639" s="66" t="n">
        <v>7</v>
      </c>
      <c r="G1639" s="66" t="n">
        <v>2</v>
      </c>
      <c r="H1639" s="66" t="n">
        <v>2</v>
      </c>
      <c r="I1639" s="66" t="n">
        <v>1</v>
      </c>
      <c r="J1639" s="66" t="n">
        <v>0</v>
      </c>
      <c r="K1639" s="66" t="n">
        <v>1</v>
      </c>
      <c r="L1639" s="66" t="n">
        <v>0</v>
      </c>
      <c r="M1639" s="66" t="n">
        <v>0</v>
      </c>
      <c r="N1639" s="66" t="n">
        <v>0</v>
      </c>
      <c r="O1639" s="66" t="n">
        <v>263.6</v>
      </c>
      <c r="P1639" s="66" t="n">
        <v>0</v>
      </c>
      <c r="Q1639" s="66" t="n">
        <v>12.3944175520001</v>
      </c>
      <c r="R1639" s="66" t="n">
        <v>51.336761026</v>
      </c>
      <c r="S1639" s="66">
        <f>IF(AND(E1639&gt;=2,E1639&lt;=6,OR(F1639=6,F1639=7,F1639=8),O1639&lt;=500),1,0)</f>
        <v/>
      </c>
      <c r="T1639" s="178">
        <f>IF(G1639=1,Sources!$F$24,IF(G1639=2,Sources!$F$25,IF(G1639=3,Sources!$F$26,0)))</f>
        <v/>
      </c>
      <c r="U1639" s="178">
        <f>T1639</f>
        <v/>
      </c>
      <c r="V1639" s="66" t="inlineStr">
        <is>
          <t>S01 / S04 / S05</t>
        </is>
      </c>
    </row>
    <row r="1640" ht="15" customHeight="1" s="94">
      <c r="A1640" s="66" t="inlineStr">
        <is>
          <t>U11978</t>
        </is>
      </c>
      <c r="B1640" s="66" t="inlineStr">
        <is>
          <t>O1003</t>
        </is>
      </c>
      <c r="C1640" s="66" t="n">
        <v>2023</v>
      </c>
      <c r="D1640" s="66" t="n">
        <v>1</v>
      </c>
      <c r="E1640" s="66" t="n">
        <v>5</v>
      </c>
      <c r="F1640" s="66" t="n">
        <v>11</v>
      </c>
      <c r="G1640" s="66" t="n">
        <v>3</v>
      </c>
      <c r="H1640" s="66" t="n">
        <v>3</v>
      </c>
      <c r="I1640" s="66" t="n">
        <v>0</v>
      </c>
      <c r="J1640" s="66" t="n">
        <v>1</v>
      </c>
      <c r="K1640" s="66" t="n">
        <v>1</v>
      </c>
      <c r="L1640" s="66" t="n">
        <v>0</v>
      </c>
      <c r="M1640" s="66" t="n">
        <v>0</v>
      </c>
      <c r="N1640" s="66" t="n">
        <v>0</v>
      </c>
      <c r="O1640" s="66" t="n">
        <v>423.1</v>
      </c>
      <c r="P1640" s="66" t="n">
        <v>1.6</v>
      </c>
      <c r="Q1640" s="66" t="n">
        <v>13.7434580280001</v>
      </c>
      <c r="R1640" s="66" t="n">
        <v>51.0475926650001</v>
      </c>
      <c r="S1640" s="66">
        <f>IF(AND(E1640&gt;=2,E1640&lt;=6,OR(F1640=6,F1640=7,F1640=8),O1640&lt;=500),1,0)</f>
        <v/>
      </c>
      <c r="T1640" s="178">
        <f>IF(G1640=1,Sources!$F$24,IF(G1640=2,Sources!$F$25,IF(G1640=3,Sources!$F$26,0)))</f>
        <v/>
      </c>
      <c r="U1640" s="178">
        <f>T1640</f>
        <v/>
      </c>
      <c r="V1640" s="66" t="inlineStr">
        <is>
          <t>S01 / S04 / S05</t>
        </is>
      </c>
    </row>
    <row r="1641" ht="15" customHeight="1" s="94">
      <c r="A1641" s="66" t="inlineStr">
        <is>
          <t>U11998</t>
        </is>
      </c>
      <c r="B1641" s="66" t="inlineStr">
        <is>
          <t>O1062</t>
        </is>
      </c>
      <c r="C1641" s="66" t="n">
        <v>2023</v>
      </c>
      <c r="D1641" s="66" t="n">
        <v>1</v>
      </c>
      <c r="E1641" s="66" t="n">
        <v>2</v>
      </c>
      <c r="F1641" s="66" t="n">
        <v>12</v>
      </c>
      <c r="G1641" s="66" t="n">
        <v>3</v>
      </c>
      <c r="H1641" s="66" t="n">
        <v>2</v>
      </c>
      <c r="I1641" s="66" t="n">
        <v>0</v>
      </c>
      <c r="J1641" s="66" t="n">
        <v>0</v>
      </c>
      <c r="K1641" s="66" t="n">
        <v>1</v>
      </c>
      <c r="L1641" s="66" t="n">
        <v>0</v>
      </c>
      <c r="M1641" s="66" t="n">
        <v>0</v>
      </c>
      <c r="N1641" s="66" t="n">
        <v>0</v>
      </c>
      <c r="O1641" s="66" t="n">
        <v>256</v>
      </c>
      <c r="P1641" s="66" t="n">
        <v>0</v>
      </c>
      <c r="Q1641" s="66" t="n">
        <v>13.3370525090001</v>
      </c>
      <c r="R1641" s="66" t="n">
        <v>50.9018501580001</v>
      </c>
      <c r="S1641" s="66">
        <f>IF(AND(E1641&gt;=2,E1641&lt;=6,OR(F1641=6,F1641=7,F1641=8),O1641&lt;=500),1,0)</f>
        <v/>
      </c>
      <c r="T1641" s="178">
        <f>IF(G1641=1,Sources!$F$24,IF(G1641=2,Sources!$F$25,IF(G1641=3,Sources!$F$26,0)))</f>
        <v/>
      </c>
      <c r="U1641" s="178">
        <f>T1641</f>
        <v/>
      </c>
      <c r="V1641" s="66" t="inlineStr">
        <is>
          <t>S01 / S04 / S05</t>
        </is>
      </c>
    </row>
    <row r="1642" ht="15" customHeight="1" s="94">
      <c r="A1642" s="66" t="inlineStr">
        <is>
          <t>U12002</t>
        </is>
      </c>
      <c r="B1642" s="66" t="inlineStr">
        <is>
          <t>O0172</t>
        </is>
      </c>
      <c r="C1642" s="66" t="n">
        <v>2023</v>
      </c>
      <c r="D1642" s="66" t="n">
        <v>1</v>
      </c>
      <c r="E1642" s="66" t="n">
        <v>6</v>
      </c>
      <c r="F1642" s="66" t="n">
        <v>13</v>
      </c>
      <c r="G1642" s="66" t="n">
        <v>3</v>
      </c>
      <c r="H1642" s="66" t="n">
        <v>6</v>
      </c>
      <c r="I1642" s="66" t="n">
        <v>0</v>
      </c>
      <c r="J1642" s="66" t="n">
        <v>0</v>
      </c>
      <c r="K1642" s="66" t="n">
        <v>1</v>
      </c>
      <c r="L1642" s="66" t="n">
        <v>0</v>
      </c>
      <c r="M1642" s="66" t="n">
        <v>0</v>
      </c>
      <c r="N1642" s="66" t="n">
        <v>0</v>
      </c>
      <c r="O1642" s="66" t="n">
        <v>333.3</v>
      </c>
      <c r="P1642" s="66" t="n">
        <v>21.2</v>
      </c>
      <c r="Q1642" s="66" t="n">
        <v>12.9264993320001</v>
      </c>
      <c r="R1642" s="66" t="n">
        <v>50.8339694410001</v>
      </c>
      <c r="S1642" s="66">
        <f>IF(AND(E1642&gt;=2,E1642&lt;=6,OR(F1642=6,F1642=7,F1642=8),O1642&lt;=500),1,0)</f>
        <v/>
      </c>
      <c r="T1642" s="178">
        <f>IF(G1642=1,Sources!$F$24,IF(G1642=2,Sources!$F$25,IF(G1642=3,Sources!$F$26,0)))</f>
        <v/>
      </c>
      <c r="U1642" s="178">
        <f>T1642</f>
        <v/>
      </c>
      <c r="V1642" s="66" t="inlineStr">
        <is>
          <t>S01 / S04 / S05</t>
        </is>
      </c>
    </row>
    <row r="1643" ht="15" customHeight="1" s="94">
      <c r="A1643" s="66" t="inlineStr">
        <is>
          <t>U12013</t>
        </is>
      </c>
      <c r="B1643" s="66" t="inlineStr">
        <is>
          <t>O0398</t>
        </is>
      </c>
      <c r="C1643" s="66" t="n">
        <v>2023</v>
      </c>
      <c r="D1643" s="66" t="n">
        <v>3</v>
      </c>
      <c r="E1643" s="66" t="n">
        <v>3</v>
      </c>
      <c r="F1643" s="66" t="n">
        <v>22</v>
      </c>
      <c r="G1643" s="66" t="n">
        <v>3</v>
      </c>
      <c r="H1643" s="66" t="n">
        <v>3</v>
      </c>
      <c r="I1643" s="66" t="n">
        <v>0</v>
      </c>
      <c r="J1643" s="66" t="n">
        <v>1</v>
      </c>
      <c r="K1643" s="66" t="n">
        <v>1</v>
      </c>
      <c r="L1643" s="66" t="n">
        <v>0</v>
      </c>
      <c r="M1643" s="66" t="n">
        <v>0</v>
      </c>
      <c r="N1643" s="66" t="n">
        <v>0</v>
      </c>
      <c r="O1643" s="66" t="n">
        <v>358.4</v>
      </c>
      <c r="P1643" s="66" t="n">
        <v>3.3</v>
      </c>
      <c r="Q1643" s="66" t="n">
        <v>13.724943872</v>
      </c>
      <c r="R1643" s="66" t="n">
        <v>51.0439483010001</v>
      </c>
      <c r="S1643" s="66">
        <f>IF(AND(E1643&gt;=2,E1643&lt;=6,OR(F1643=6,F1643=7,F1643=8),O1643&lt;=500),1,0)</f>
        <v/>
      </c>
      <c r="T1643" s="178">
        <f>IF(G1643=1,Sources!$F$24,IF(G1643=2,Sources!$F$25,IF(G1643=3,Sources!$F$26,0)))</f>
        <v/>
      </c>
      <c r="U1643" s="178">
        <f>T1643</f>
        <v/>
      </c>
      <c r="V1643" s="66" t="inlineStr">
        <is>
          <t>S01 / S04 / S05</t>
        </is>
      </c>
    </row>
    <row r="1644" ht="15" customHeight="1" s="94">
      <c r="A1644" s="66" t="inlineStr">
        <is>
          <t>U12015</t>
        </is>
      </c>
      <c r="B1644" s="66" t="inlineStr">
        <is>
          <t>O0172</t>
        </is>
      </c>
      <c r="C1644" s="66" t="n">
        <v>2023</v>
      </c>
      <c r="D1644" s="66" t="n">
        <v>3</v>
      </c>
      <c r="E1644" s="66" t="n">
        <v>5</v>
      </c>
      <c r="F1644" s="66" t="n">
        <v>17</v>
      </c>
      <c r="G1644" s="66" t="n">
        <v>3</v>
      </c>
      <c r="H1644" s="66" t="n">
        <v>6</v>
      </c>
      <c r="I1644" s="66" t="n">
        <v>0</v>
      </c>
      <c r="J1644" s="66" t="n">
        <v>0</v>
      </c>
      <c r="K1644" s="66" t="n">
        <v>0</v>
      </c>
      <c r="L1644" s="66" t="n">
        <v>0</v>
      </c>
      <c r="M1644" s="66" t="n">
        <v>0</v>
      </c>
      <c r="N1644" s="66" t="n">
        <v>1</v>
      </c>
      <c r="O1644" s="66" t="n">
        <v>336.5</v>
      </c>
      <c r="P1644" s="66" t="n">
        <v>24.2</v>
      </c>
      <c r="Q1644" s="66" t="n">
        <v>12.9265302920001</v>
      </c>
      <c r="R1644" s="66" t="n">
        <v>50.833994643</v>
      </c>
      <c r="S1644" s="66">
        <f>IF(AND(E1644&gt;=2,E1644&lt;=6,OR(F1644=6,F1644=7,F1644=8),O1644&lt;=500),1,0)</f>
        <v/>
      </c>
      <c r="T1644" s="178">
        <f>IF(G1644=1,Sources!$F$24,IF(G1644=2,Sources!$F$25,IF(G1644=3,Sources!$F$26,0)))</f>
        <v/>
      </c>
      <c r="U1644" s="178">
        <f>T1644</f>
        <v/>
      </c>
      <c r="V1644" s="66" t="inlineStr">
        <is>
          <t>S01 / S04 / S05</t>
        </is>
      </c>
    </row>
    <row r="1645" ht="15" customHeight="1" s="94">
      <c r="A1645" s="66" t="inlineStr">
        <is>
          <t>U12016</t>
        </is>
      </c>
      <c r="B1645" s="66" t="inlineStr">
        <is>
          <t>O0490</t>
        </is>
      </c>
      <c r="C1645" s="66" t="n">
        <v>2023</v>
      </c>
      <c r="D1645" s="66" t="n">
        <v>2</v>
      </c>
      <c r="E1645" s="66" t="n">
        <v>4</v>
      </c>
      <c r="F1645" s="66" t="n">
        <v>17</v>
      </c>
      <c r="G1645" s="66" t="n">
        <v>3</v>
      </c>
      <c r="H1645" s="66" t="n">
        <v>6</v>
      </c>
      <c r="I1645" s="66" t="n">
        <v>0</v>
      </c>
      <c r="J1645" s="66" t="n">
        <v>0</v>
      </c>
      <c r="K1645" s="66" t="n">
        <v>1</v>
      </c>
      <c r="L1645" s="66" t="n">
        <v>0</v>
      </c>
      <c r="M1645" s="66" t="n">
        <v>0</v>
      </c>
      <c r="N1645" s="66" t="n">
        <v>0</v>
      </c>
      <c r="O1645" s="66" t="n">
        <v>106.2</v>
      </c>
      <c r="P1645" s="66" t="n">
        <v>8.199999999999999</v>
      </c>
      <c r="Q1645" s="66" t="n">
        <v>13.7603061310001</v>
      </c>
      <c r="R1645" s="66" t="n">
        <v>51.023229691</v>
      </c>
      <c r="S1645" s="66">
        <f>IF(AND(E1645&gt;=2,E1645&lt;=6,OR(F1645=6,F1645=7,F1645=8),O1645&lt;=500),1,0)</f>
        <v/>
      </c>
      <c r="T1645" s="178">
        <f>IF(G1645=1,Sources!$F$24,IF(G1645=2,Sources!$F$25,IF(G1645=3,Sources!$F$26,0)))</f>
        <v/>
      </c>
      <c r="U1645" s="178">
        <f>T1645</f>
        <v/>
      </c>
      <c r="V1645" s="66" t="inlineStr">
        <is>
          <t>S01 / S04 / S05</t>
        </is>
      </c>
    </row>
    <row r="1646" ht="15" customHeight="1" s="94">
      <c r="A1646" s="66" t="inlineStr">
        <is>
          <t>U12017</t>
        </is>
      </c>
      <c r="B1646" s="66" t="inlineStr">
        <is>
          <t>O0342</t>
        </is>
      </c>
      <c r="C1646" s="66" t="n">
        <v>2023</v>
      </c>
      <c r="D1646" s="66" t="n">
        <v>3</v>
      </c>
      <c r="E1646" s="66" t="n">
        <v>4</v>
      </c>
      <c r="F1646" s="66" t="n">
        <v>15</v>
      </c>
      <c r="G1646" s="66" t="n">
        <v>3</v>
      </c>
      <c r="H1646" s="66" t="n">
        <v>4</v>
      </c>
      <c r="I1646" s="66" t="n">
        <v>1</v>
      </c>
      <c r="J1646" s="66" t="n">
        <v>0</v>
      </c>
      <c r="K1646" s="66" t="n">
        <v>0</v>
      </c>
      <c r="L1646" s="66" t="n">
        <v>0</v>
      </c>
      <c r="M1646" s="66" t="n">
        <v>0</v>
      </c>
      <c r="N1646" s="66" t="n">
        <v>1</v>
      </c>
      <c r="O1646" s="66" t="n">
        <v>214.6</v>
      </c>
      <c r="P1646" s="66" t="n">
        <v>23.6</v>
      </c>
      <c r="Q1646" s="66" t="n">
        <v>13.731226732</v>
      </c>
      <c r="R1646" s="66" t="n">
        <v>51.0347889070001</v>
      </c>
      <c r="S1646" s="66">
        <f>IF(AND(E1646&gt;=2,E1646&lt;=6,OR(F1646=6,F1646=7,F1646=8),O1646&lt;=500),1,0)</f>
        <v/>
      </c>
      <c r="T1646" s="178">
        <f>IF(G1646=1,Sources!$F$24,IF(G1646=2,Sources!$F$25,IF(G1646=3,Sources!$F$26,0)))</f>
        <v/>
      </c>
      <c r="U1646" s="178">
        <f>T1646</f>
        <v/>
      </c>
      <c r="V1646" s="66" t="inlineStr">
        <is>
          <t>S01 / S04 / S05</t>
        </is>
      </c>
    </row>
    <row r="1647" ht="15" customHeight="1" s="94">
      <c r="A1647" s="66" t="inlineStr">
        <is>
          <t>U12023</t>
        </is>
      </c>
      <c r="B1647" s="66" t="inlineStr">
        <is>
          <t>O0199</t>
        </is>
      </c>
      <c r="C1647" s="66" t="n">
        <v>2023</v>
      </c>
      <c r="D1647" s="66" t="n">
        <v>1</v>
      </c>
      <c r="E1647" s="66" t="n">
        <v>4</v>
      </c>
      <c r="F1647" s="66" t="n">
        <v>5</v>
      </c>
      <c r="G1647" s="66" t="n">
        <v>2</v>
      </c>
      <c r="H1647" s="66" t="n">
        <v>2</v>
      </c>
      <c r="I1647" s="66" t="n">
        <v>1</v>
      </c>
      <c r="J1647" s="66" t="n">
        <v>0</v>
      </c>
      <c r="K1647" s="66" t="n">
        <v>1</v>
      </c>
      <c r="L1647" s="66" t="n">
        <v>0</v>
      </c>
      <c r="M1647" s="66" t="n">
        <v>0</v>
      </c>
      <c r="N1647" s="66" t="n">
        <v>0</v>
      </c>
      <c r="O1647" s="66" t="n">
        <v>53.1</v>
      </c>
      <c r="P1647" s="66" t="n">
        <v>6</v>
      </c>
      <c r="Q1647" s="66" t="n">
        <v>12.90808184</v>
      </c>
      <c r="R1647" s="66" t="n">
        <v>50.8330038650001</v>
      </c>
      <c r="S1647" s="66">
        <f>IF(AND(E1647&gt;=2,E1647&lt;=6,OR(F1647=6,F1647=7,F1647=8),O1647&lt;=500),1,0)</f>
        <v/>
      </c>
      <c r="T1647" s="178">
        <f>IF(G1647=1,Sources!$F$24,IF(G1647=2,Sources!$F$25,IF(G1647=3,Sources!$F$26,0)))</f>
        <v/>
      </c>
      <c r="U1647" s="178">
        <f>T1647</f>
        <v/>
      </c>
      <c r="V1647" s="66" t="inlineStr">
        <is>
          <t>S01 / S04 / S05</t>
        </is>
      </c>
    </row>
    <row r="1648" ht="15" customHeight="1" s="94">
      <c r="A1648" s="66" t="inlineStr">
        <is>
          <t>U12029</t>
        </is>
      </c>
      <c r="B1648" s="66" t="inlineStr">
        <is>
          <t>O2188</t>
        </is>
      </c>
      <c r="C1648" s="66" t="n">
        <v>2023</v>
      </c>
      <c r="D1648" s="66" t="n">
        <v>1</v>
      </c>
      <c r="E1648" s="66" t="n">
        <v>5</v>
      </c>
      <c r="F1648" s="66" t="n">
        <v>18</v>
      </c>
      <c r="G1648" s="66" t="n">
        <v>3</v>
      </c>
      <c r="H1648" s="66" t="n">
        <v>2</v>
      </c>
      <c r="I1648" s="66" t="n">
        <v>0</v>
      </c>
      <c r="J1648" s="66" t="n">
        <v>1</v>
      </c>
      <c r="K1648" s="66" t="n">
        <v>1</v>
      </c>
      <c r="L1648" s="66" t="n">
        <v>0</v>
      </c>
      <c r="M1648" s="66" t="n">
        <v>0</v>
      </c>
      <c r="N1648" s="66" t="n">
        <v>0</v>
      </c>
      <c r="O1648" s="66" t="n">
        <v>158.8</v>
      </c>
      <c r="P1648" s="66" t="n">
        <v>10.7</v>
      </c>
      <c r="Q1648" s="66" t="n">
        <v>14.639953775</v>
      </c>
      <c r="R1648" s="66" t="n">
        <v>51.5032549910001</v>
      </c>
      <c r="S1648" s="66">
        <f>IF(AND(E1648&gt;=2,E1648&lt;=6,OR(F1648=6,F1648=7,F1648=8),O1648&lt;=500),1,0)</f>
        <v/>
      </c>
      <c r="T1648" s="178">
        <f>IF(G1648=1,Sources!$F$24,IF(G1648=2,Sources!$F$25,IF(G1648=3,Sources!$F$26,0)))</f>
        <v/>
      </c>
      <c r="U1648" s="178">
        <f>T1648</f>
        <v/>
      </c>
      <c r="V1648" s="66" t="inlineStr">
        <is>
          <t>S01 / S04 / S05</t>
        </is>
      </c>
    </row>
    <row r="1649" ht="15" customHeight="1" s="94">
      <c r="A1649" s="66" t="inlineStr">
        <is>
          <t>U12053</t>
        </is>
      </c>
      <c r="B1649" s="66" t="inlineStr">
        <is>
          <t>O0615</t>
        </is>
      </c>
      <c r="C1649" s="66" t="n">
        <v>2023</v>
      </c>
      <c r="D1649" s="66" t="n">
        <v>8</v>
      </c>
      <c r="E1649" s="66" t="n">
        <v>4</v>
      </c>
      <c r="F1649" s="66" t="n">
        <v>9</v>
      </c>
      <c r="G1649" s="66" t="n">
        <v>3</v>
      </c>
      <c r="H1649" s="66" t="n">
        <v>1</v>
      </c>
      <c r="I1649" s="66" t="n">
        <v>0</v>
      </c>
      <c r="J1649" s="66" t="n">
        <v>1</v>
      </c>
      <c r="K1649" s="66" t="n">
        <v>0</v>
      </c>
      <c r="L1649" s="66" t="n">
        <v>0</v>
      </c>
      <c r="M1649" s="66" t="n">
        <v>0</v>
      </c>
      <c r="N1649" s="66" t="n">
        <v>0</v>
      </c>
      <c r="O1649" s="66" t="n">
        <v>361.2</v>
      </c>
      <c r="P1649" s="66" t="n">
        <v>4.2</v>
      </c>
      <c r="Q1649" s="66" t="n">
        <v>13.7468062840001</v>
      </c>
      <c r="R1649" s="66" t="n">
        <v>51.0637943880001</v>
      </c>
      <c r="S1649" s="66">
        <f>IF(AND(E1649&gt;=2,E1649&lt;=6,OR(F1649=6,F1649=7,F1649=8),O1649&lt;=500),1,0)</f>
        <v/>
      </c>
      <c r="T1649" s="178">
        <f>IF(G1649=1,Sources!$F$24,IF(G1649=2,Sources!$F$25,IF(G1649=3,Sources!$F$26,0)))</f>
        <v/>
      </c>
      <c r="U1649" s="178">
        <f>T1649</f>
        <v/>
      </c>
      <c r="V1649" s="66" t="inlineStr">
        <is>
          <t>S01 / S04 / S05</t>
        </is>
      </c>
    </row>
    <row r="1650" ht="15" customHeight="1" s="94">
      <c r="A1650" s="66" t="inlineStr">
        <is>
          <t>U12061</t>
        </is>
      </c>
      <c r="B1650" s="66" t="inlineStr">
        <is>
          <t>O1467</t>
        </is>
      </c>
      <c r="C1650" s="66" t="n">
        <v>2023</v>
      </c>
      <c r="D1650" s="66" t="n">
        <v>8</v>
      </c>
      <c r="E1650" s="66" t="n">
        <v>2</v>
      </c>
      <c r="F1650" s="66" t="n">
        <v>12</v>
      </c>
      <c r="G1650" s="66" t="n">
        <v>3</v>
      </c>
      <c r="H1650" s="66" t="n">
        <v>2</v>
      </c>
      <c r="I1650" s="66" t="n">
        <v>1</v>
      </c>
      <c r="J1650" s="66" t="n">
        <v>0</v>
      </c>
      <c r="K1650" s="66" t="n">
        <v>1</v>
      </c>
      <c r="L1650" s="66" t="n">
        <v>0</v>
      </c>
      <c r="M1650" s="66" t="n">
        <v>0</v>
      </c>
      <c r="N1650" s="66" t="n">
        <v>0</v>
      </c>
      <c r="O1650" s="66" t="n">
        <v>279.5</v>
      </c>
      <c r="P1650" s="66" t="n">
        <v>12.7</v>
      </c>
      <c r="Q1650" s="66" t="n">
        <v>12.392106089</v>
      </c>
      <c r="R1650" s="66" t="n">
        <v>51.3464286170001</v>
      </c>
      <c r="S1650" s="66">
        <f>IF(AND(E1650&gt;=2,E1650&lt;=6,OR(F1650=6,F1650=7,F1650=8),O1650&lt;=500),1,0)</f>
        <v/>
      </c>
      <c r="T1650" s="178">
        <f>IF(G1650=1,Sources!$F$24,IF(G1650=2,Sources!$F$25,IF(G1650=3,Sources!$F$26,0)))</f>
        <v/>
      </c>
      <c r="U1650" s="178">
        <f>T1650</f>
        <v/>
      </c>
      <c r="V1650" s="66" t="inlineStr">
        <is>
          <t>S01 / S04 / S05</t>
        </is>
      </c>
    </row>
    <row r="1651" ht="15" customHeight="1" s="94">
      <c r="A1651" s="66" t="inlineStr">
        <is>
          <t>U12071</t>
        </is>
      </c>
      <c r="B1651" s="66" t="inlineStr">
        <is>
          <t>O1062</t>
        </is>
      </c>
      <c r="C1651" s="66" t="n">
        <v>2023</v>
      </c>
      <c r="D1651" s="66" t="n">
        <v>8</v>
      </c>
      <c r="E1651" s="66" t="n">
        <v>5</v>
      </c>
      <c r="F1651" s="66" t="n">
        <v>11</v>
      </c>
      <c r="G1651" s="66" t="n">
        <v>3</v>
      </c>
      <c r="H1651" s="66" t="n">
        <v>6</v>
      </c>
      <c r="I1651" s="66" t="n">
        <v>0</v>
      </c>
      <c r="J1651" s="66" t="n">
        <v>0</v>
      </c>
      <c r="K1651" s="66" t="n">
        <v>1</v>
      </c>
      <c r="L1651" s="66" t="n">
        <v>1</v>
      </c>
      <c r="M1651" s="66" t="n">
        <v>0</v>
      </c>
      <c r="N1651" s="66" t="n">
        <v>0</v>
      </c>
      <c r="O1651" s="66" t="n">
        <v>268.5</v>
      </c>
      <c r="P1651" s="66" t="n">
        <v>13.7</v>
      </c>
      <c r="Q1651" s="66" t="n">
        <v>13.3370976730001</v>
      </c>
      <c r="R1651" s="66" t="n">
        <v>50.901970814</v>
      </c>
      <c r="S1651" s="66">
        <f>IF(AND(E1651&gt;=2,E1651&lt;=6,OR(F1651=6,F1651=7,F1651=8),O1651&lt;=500),1,0)</f>
        <v/>
      </c>
      <c r="T1651" s="178">
        <f>IF(G1651=1,Sources!$F$24,IF(G1651=2,Sources!$F$25,IF(G1651=3,Sources!$F$26,0)))</f>
        <v/>
      </c>
      <c r="U1651" s="178">
        <f>T1651</f>
        <v/>
      </c>
      <c r="V1651" s="66" t="inlineStr">
        <is>
          <t>S01 / S04 / S05</t>
        </is>
      </c>
    </row>
    <row r="1652" ht="15" customHeight="1" s="94">
      <c r="A1652" s="66" t="inlineStr">
        <is>
          <t>U12072</t>
        </is>
      </c>
      <c r="B1652" s="66" t="inlineStr">
        <is>
          <t>O0102</t>
        </is>
      </c>
      <c r="C1652" s="66" t="n">
        <v>2023</v>
      </c>
      <c r="D1652" s="66" t="n">
        <v>8</v>
      </c>
      <c r="E1652" s="66" t="n">
        <v>4</v>
      </c>
      <c r="F1652" s="66" t="n">
        <v>18</v>
      </c>
      <c r="G1652" s="66" t="n">
        <v>3</v>
      </c>
      <c r="H1652" s="66" t="n">
        <v>2</v>
      </c>
      <c r="I1652" s="66" t="n">
        <v>0</v>
      </c>
      <c r="J1652" s="66" t="n">
        <v>0</v>
      </c>
      <c r="K1652" s="66" t="n">
        <v>1</v>
      </c>
      <c r="L1652" s="66" t="n">
        <v>1</v>
      </c>
      <c r="M1652" s="66" t="n">
        <v>0</v>
      </c>
      <c r="N1652" s="66" t="n">
        <v>0</v>
      </c>
      <c r="O1652" s="66" t="n">
        <v>382.1</v>
      </c>
      <c r="P1652" s="66" t="n">
        <v>3.9</v>
      </c>
      <c r="Q1652" s="66" t="n">
        <v>12.494732771</v>
      </c>
      <c r="R1652" s="66" t="n">
        <v>51.125493841</v>
      </c>
      <c r="S1652" s="66">
        <f>IF(AND(E1652&gt;=2,E1652&lt;=6,OR(F1652=6,F1652=7,F1652=8),O1652&lt;=500),1,0)</f>
        <v/>
      </c>
      <c r="T1652" s="178">
        <f>IF(G1652=1,Sources!$F$24,IF(G1652=2,Sources!$F$25,IF(G1652=3,Sources!$F$26,0)))</f>
        <v/>
      </c>
      <c r="U1652" s="178">
        <f>T1652</f>
        <v/>
      </c>
      <c r="V1652" s="66" t="inlineStr">
        <is>
          <t>S01 / S04 / S05</t>
        </is>
      </c>
    </row>
    <row r="1653" ht="15" customHeight="1" s="94">
      <c r="A1653" s="66" t="inlineStr">
        <is>
          <t>U12073</t>
        </is>
      </c>
      <c r="B1653" s="66" t="inlineStr">
        <is>
          <t>O1825</t>
        </is>
      </c>
      <c r="C1653" s="66" t="n">
        <v>2023</v>
      </c>
      <c r="D1653" s="66" t="n">
        <v>8</v>
      </c>
      <c r="E1653" s="66" t="n">
        <v>4</v>
      </c>
      <c r="F1653" s="66" t="n">
        <v>7</v>
      </c>
      <c r="G1653" s="66" t="n">
        <v>2</v>
      </c>
      <c r="H1653" s="66" t="n">
        <v>2</v>
      </c>
      <c r="I1653" s="66" t="n">
        <v>0</v>
      </c>
      <c r="J1653" s="66" t="n">
        <v>1</v>
      </c>
      <c r="K1653" s="66" t="n">
        <v>1</v>
      </c>
      <c r="L1653" s="66" t="n">
        <v>0</v>
      </c>
      <c r="M1653" s="66" t="n">
        <v>0</v>
      </c>
      <c r="N1653" s="66" t="n">
        <v>0</v>
      </c>
      <c r="O1653" s="66" t="n">
        <v>466.4</v>
      </c>
      <c r="P1653" s="66" t="n">
        <v>0</v>
      </c>
      <c r="Q1653" s="66" t="n">
        <v>12.3425073190001</v>
      </c>
      <c r="R1653" s="66" t="n">
        <v>51.3385278100001</v>
      </c>
      <c r="S1653" s="66">
        <f>IF(AND(E1653&gt;=2,E1653&lt;=6,OR(F1653=6,F1653=7,F1653=8),O1653&lt;=500),1,0)</f>
        <v/>
      </c>
      <c r="T1653" s="178">
        <f>IF(G1653=1,Sources!$F$24,IF(G1653=2,Sources!$F$25,IF(G1653=3,Sources!$F$26,0)))</f>
        <v/>
      </c>
      <c r="U1653" s="178">
        <f>T1653</f>
        <v/>
      </c>
      <c r="V1653" s="66" t="inlineStr">
        <is>
          <t>S01 / S04 / S05</t>
        </is>
      </c>
    </row>
    <row r="1654" ht="15" customHeight="1" s="94">
      <c r="A1654" s="66" t="inlineStr">
        <is>
          <t>U12077</t>
        </is>
      </c>
      <c r="B1654" s="66" t="inlineStr">
        <is>
          <t>O1436</t>
        </is>
      </c>
      <c r="C1654" s="66" t="n">
        <v>2023</v>
      </c>
      <c r="D1654" s="66" t="n">
        <v>8</v>
      </c>
      <c r="E1654" s="66" t="n">
        <v>3</v>
      </c>
      <c r="F1654" s="66" t="n">
        <v>15</v>
      </c>
      <c r="G1654" s="66" t="n">
        <v>3</v>
      </c>
      <c r="H1654" s="66" t="n">
        <v>6</v>
      </c>
      <c r="I1654" s="66" t="n">
        <v>0</v>
      </c>
      <c r="J1654" s="66" t="n">
        <v>1</v>
      </c>
      <c r="K1654" s="66" t="n">
        <v>0</v>
      </c>
      <c r="L1654" s="66" t="n">
        <v>0</v>
      </c>
      <c r="M1654" s="66" t="n">
        <v>0</v>
      </c>
      <c r="N1654" s="66" t="n">
        <v>0</v>
      </c>
      <c r="O1654" s="66" t="n">
        <v>127.9</v>
      </c>
      <c r="P1654" s="66" t="n">
        <v>2.1</v>
      </c>
      <c r="Q1654" s="66" t="n">
        <v>12.3708516070001</v>
      </c>
      <c r="R1654" s="66" t="n">
        <v>51.3441017870001</v>
      </c>
      <c r="S1654" s="66">
        <f>IF(AND(E1654&gt;=2,E1654&lt;=6,OR(F1654=6,F1654=7,F1654=8),O1654&lt;=500),1,0)</f>
        <v/>
      </c>
      <c r="T1654" s="178">
        <f>IF(G1654=1,Sources!$F$24,IF(G1654=2,Sources!$F$25,IF(G1654=3,Sources!$F$26,0)))</f>
        <v/>
      </c>
      <c r="U1654" s="178">
        <f>T1654</f>
        <v/>
      </c>
      <c r="V1654" s="66" t="inlineStr">
        <is>
          <t>S01 / S04 / S05</t>
        </is>
      </c>
    </row>
    <row r="1655" ht="15" customHeight="1" s="94">
      <c r="A1655" s="66" t="inlineStr">
        <is>
          <t>U12084</t>
        </is>
      </c>
      <c r="B1655" s="66" t="inlineStr">
        <is>
          <t>O1464</t>
        </is>
      </c>
      <c r="C1655" s="66" t="n">
        <v>2023</v>
      </c>
      <c r="D1655" s="66" t="n">
        <v>7</v>
      </c>
      <c r="E1655" s="66" t="n">
        <v>2</v>
      </c>
      <c r="F1655" s="66" t="n">
        <v>15</v>
      </c>
      <c r="G1655" s="66" t="n">
        <v>3</v>
      </c>
      <c r="H1655" s="66" t="n">
        <v>3</v>
      </c>
      <c r="I1655" s="66" t="n">
        <v>0</v>
      </c>
      <c r="J1655" s="66" t="n">
        <v>1</v>
      </c>
      <c r="K1655" s="66" t="n">
        <v>1</v>
      </c>
      <c r="L1655" s="66" t="n">
        <v>0</v>
      </c>
      <c r="M1655" s="66" t="n">
        <v>0</v>
      </c>
      <c r="N1655" s="66" t="n">
        <v>0</v>
      </c>
      <c r="O1655" s="66" t="n">
        <v>428.3</v>
      </c>
      <c r="P1655" s="66" t="n">
        <v>0.4</v>
      </c>
      <c r="Q1655" s="66" t="n">
        <v>12.3898987370001</v>
      </c>
      <c r="R1655" s="66" t="n">
        <v>51.346561337</v>
      </c>
      <c r="S1655" s="66">
        <f>IF(AND(E1655&gt;=2,E1655&lt;=6,OR(F1655=6,F1655=7,F1655=8),O1655&lt;=500),1,0)</f>
        <v/>
      </c>
      <c r="T1655" s="178">
        <f>IF(G1655=1,Sources!$F$24,IF(G1655=2,Sources!$F$25,IF(G1655=3,Sources!$F$26,0)))</f>
        <v/>
      </c>
      <c r="U1655" s="178">
        <f>T1655</f>
        <v/>
      </c>
      <c r="V1655" s="66" t="inlineStr">
        <is>
          <t>S01 / S04 / S05</t>
        </is>
      </c>
    </row>
    <row r="1656" ht="15" customHeight="1" s="94">
      <c r="A1656" s="66" t="inlineStr">
        <is>
          <t>U12086</t>
        </is>
      </c>
      <c r="B1656" s="66" t="inlineStr">
        <is>
          <t>O0274</t>
        </is>
      </c>
      <c r="C1656" s="66" t="n">
        <v>2023</v>
      </c>
      <c r="D1656" s="66" t="n">
        <v>7</v>
      </c>
      <c r="E1656" s="66" t="n">
        <v>2</v>
      </c>
      <c r="F1656" s="66" t="n">
        <v>8</v>
      </c>
      <c r="G1656" s="66" t="n">
        <v>3</v>
      </c>
      <c r="H1656" s="66" t="n">
        <v>1</v>
      </c>
      <c r="I1656" s="66" t="n">
        <v>0</v>
      </c>
      <c r="J1656" s="66" t="n">
        <v>1</v>
      </c>
      <c r="K1656" s="66" t="n">
        <v>0</v>
      </c>
      <c r="L1656" s="66" t="n">
        <v>0</v>
      </c>
      <c r="M1656" s="66" t="n">
        <v>0</v>
      </c>
      <c r="N1656" s="66" t="n">
        <v>0</v>
      </c>
      <c r="O1656" s="66" t="n">
        <v>94.59999999999999</v>
      </c>
      <c r="P1656" s="66" t="n">
        <v>6.8</v>
      </c>
      <c r="Q1656" s="66" t="n">
        <v>13.5801889110001</v>
      </c>
      <c r="R1656" s="66" t="n">
        <v>51.1248664280001</v>
      </c>
      <c r="S1656" s="66">
        <f>IF(AND(E1656&gt;=2,E1656&lt;=6,OR(F1656=6,F1656=7,F1656=8),O1656&lt;=500),1,0)</f>
        <v/>
      </c>
      <c r="T1656" s="178">
        <f>IF(G1656=1,Sources!$F$24,IF(G1656=2,Sources!$F$25,IF(G1656=3,Sources!$F$26,0)))</f>
        <v/>
      </c>
      <c r="U1656" s="178">
        <f>T1656</f>
        <v/>
      </c>
      <c r="V1656" s="66" t="inlineStr">
        <is>
          <t>S01 / S04 / S05</t>
        </is>
      </c>
    </row>
    <row r="1657" ht="15" customHeight="1" s="94">
      <c r="A1657" s="66" t="inlineStr">
        <is>
          <t>U12092</t>
        </is>
      </c>
      <c r="B1657" s="66" t="inlineStr">
        <is>
          <t>O0694</t>
        </is>
      </c>
      <c r="C1657" s="66" t="n">
        <v>2023</v>
      </c>
      <c r="D1657" s="66" t="n">
        <v>7</v>
      </c>
      <c r="E1657" s="66" t="n">
        <v>1</v>
      </c>
      <c r="F1657" s="66" t="n">
        <v>10</v>
      </c>
      <c r="G1657" s="66" t="n">
        <v>2</v>
      </c>
      <c r="H1657" s="66" t="n">
        <v>1</v>
      </c>
      <c r="I1657" s="66" t="n">
        <v>0</v>
      </c>
      <c r="J1657" s="66" t="n">
        <v>1</v>
      </c>
      <c r="K1657" s="66" t="n">
        <v>0</v>
      </c>
      <c r="L1657" s="66" t="n">
        <v>0</v>
      </c>
      <c r="M1657" s="66" t="n">
        <v>0</v>
      </c>
      <c r="N1657" s="66" t="n">
        <v>0</v>
      </c>
      <c r="O1657" s="66" t="n">
        <v>326.2</v>
      </c>
      <c r="P1657" s="66" t="n">
        <v>22.5</v>
      </c>
      <c r="Q1657" s="66" t="n">
        <v>13.73332527</v>
      </c>
      <c r="R1657" s="66" t="n">
        <v>51.0391690210001</v>
      </c>
      <c r="S1657" s="66">
        <f>IF(AND(E1657&gt;=2,E1657&lt;=6,OR(F1657=6,F1657=7,F1657=8),O1657&lt;=500),1,0)</f>
        <v/>
      </c>
      <c r="T1657" s="178">
        <f>IF(G1657=1,Sources!$F$24,IF(G1657=2,Sources!$F$25,IF(G1657=3,Sources!$F$26,0)))</f>
        <v/>
      </c>
      <c r="U1657" s="178">
        <f>T1657</f>
        <v/>
      </c>
      <c r="V1657" s="66" t="inlineStr">
        <is>
          <t>S01 / S04 / S05</t>
        </is>
      </c>
    </row>
    <row r="1658" ht="15" customHeight="1" s="94">
      <c r="A1658" s="66" t="inlineStr">
        <is>
          <t>U12095</t>
        </is>
      </c>
      <c r="B1658" s="66" t="inlineStr">
        <is>
          <t>O1464</t>
        </is>
      </c>
      <c r="C1658" s="66" t="n">
        <v>2023</v>
      </c>
      <c r="D1658" s="66" t="n">
        <v>7</v>
      </c>
      <c r="E1658" s="66" t="n">
        <v>7</v>
      </c>
      <c r="F1658" s="66" t="n">
        <v>21</v>
      </c>
      <c r="G1658" s="66" t="n">
        <v>3</v>
      </c>
      <c r="H1658" s="66" t="n">
        <v>3</v>
      </c>
      <c r="I1658" s="66" t="n">
        <v>0</v>
      </c>
      <c r="J1658" s="66" t="n">
        <v>1</v>
      </c>
      <c r="K1658" s="66" t="n">
        <v>1</v>
      </c>
      <c r="L1658" s="66" t="n">
        <v>0</v>
      </c>
      <c r="M1658" s="66" t="n">
        <v>0</v>
      </c>
      <c r="N1658" s="66" t="n">
        <v>0</v>
      </c>
      <c r="O1658" s="66" t="n">
        <v>426.9</v>
      </c>
      <c r="P1658" s="66" t="n">
        <v>2</v>
      </c>
      <c r="Q1658" s="66" t="n">
        <v>12.3899211510001</v>
      </c>
      <c r="R1658" s="66" t="n">
        <v>51.3465615770001</v>
      </c>
      <c r="S1658" s="66">
        <f>IF(AND(E1658&gt;=2,E1658&lt;=6,OR(F1658=6,F1658=7,F1658=8),O1658&lt;=500),1,0)</f>
        <v/>
      </c>
      <c r="T1658" s="178">
        <f>IF(G1658=1,Sources!$F$24,IF(G1658=2,Sources!$F$25,IF(G1658=3,Sources!$F$26,0)))</f>
        <v/>
      </c>
      <c r="U1658" s="178">
        <f>T1658</f>
        <v/>
      </c>
      <c r="V1658" s="66" t="inlineStr">
        <is>
          <t>S01 / S04 / S05</t>
        </is>
      </c>
    </row>
    <row r="1659" ht="15" customHeight="1" s="94">
      <c r="A1659" s="66" t="inlineStr">
        <is>
          <t>U12096</t>
        </is>
      </c>
      <c r="B1659" s="66" t="inlineStr">
        <is>
          <t>O1534</t>
        </is>
      </c>
      <c r="C1659" s="66" t="n">
        <v>2023</v>
      </c>
      <c r="D1659" s="66" t="n">
        <v>7</v>
      </c>
      <c r="E1659" s="66" t="n">
        <v>7</v>
      </c>
      <c r="F1659" s="66" t="n">
        <v>11</v>
      </c>
      <c r="G1659" s="66" t="n">
        <v>3</v>
      </c>
      <c r="H1659" s="66" t="n">
        <v>6</v>
      </c>
      <c r="I1659" s="66" t="n">
        <v>0</v>
      </c>
      <c r="J1659" s="66" t="n">
        <v>0</v>
      </c>
      <c r="K1659" s="66" t="n">
        <v>1</v>
      </c>
      <c r="L1659" s="66" t="n">
        <v>0</v>
      </c>
      <c r="M1659" s="66" t="n">
        <v>0</v>
      </c>
      <c r="N1659" s="66" t="n">
        <v>0</v>
      </c>
      <c r="O1659" s="66" t="n">
        <v>403.2</v>
      </c>
      <c r="P1659" s="66" t="n">
        <v>1.4</v>
      </c>
      <c r="Q1659" s="66" t="n">
        <v>12.4222168790001</v>
      </c>
      <c r="R1659" s="66" t="n">
        <v>51.3516691610001</v>
      </c>
      <c r="S1659" s="66">
        <f>IF(AND(E1659&gt;=2,E1659&lt;=6,OR(F1659=6,F1659=7,F1659=8),O1659&lt;=500),1,0)</f>
        <v/>
      </c>
      <c r="T1659" s="178">
        <f>IF(G1659=1,Sources!$F$24,IF(G1659=2,Sources!$F$25,IF(G1659=3,Sources!$F$26,0)))</f>
        <v/>
      </c>
      <c r="U1659" s="178">
        <f>T1659</f>
        <v/>
      </c>
      <c r="V1659" s="66" t="inlineStr">
        <is>
          <t>S01 / S04 / S05</t>
        </is>
      </c>
    </row>
    <row r="1660" ht="15" customHeight="1" s="94">
      <c r="A1660" s="66" t="inlineStr">
        <is>
          <t>U12098</t>
        </is>
      </c>
      <c r="B1660" s="66" t="inlineStr">
        <is>
          <t>O1055</t>
        </is>
      </c>
      <c r="C1660" s="66" t="n">
        <v>2023</v>
      </c>
      <c r="D1660" s="66" t="n">
        <v>8</v>
      </c>
      <c r="E1660" s="66" t="n">
        <v>6</v>
      </c>
      <c r="F1660" s="66" t="n">
        <v>20</v>
      </c>
      <c r="G1660" s="66" t="n">
        <v>3</v>
      </c>
      <c r="H1660" s="66" t="n">
        <v>2</v>
      </c>
      <c r="I1660" s="66" t="n">
        <v>1</v>
      </c>
      <c r="J1660" s="66" t="n">
        <v>0</v>
      </c>
      <c r="K1660" s="66" t="n">
        <v>1</v>
      </c>
      <c r="L1660" s="66" t="n">
        <v>0</v>
      </c>
      <c r="M1660" s="66" t="n">
        <v>0</v>
      </c>
      <c r="N1660" s="66" t="n">
        <v>0</v>
      </c>
      <c r="O1660" s="66" t="n">
        <v>155.3</v>
      </c>
      <c r="P1660" s="66" t="n">
        <v>2.4</v>
      </c>
      <c r="Q1660" s="66" t="n">
        <v>13.348083408</v>
      </c>
      <c r="R1660" s="66" t="n">
        <v>50.9217056050001</v>
      </c>
      <c r="S1660" s="66">
        <f>IF(AND(E1660&gt;=2,E1660&lt;=6,OR(F1660=6,F1660=7,F1660=8),O1660&lt;=500),1,0)</f>
        <v/>
      </c>
      <c r="T1660" s="178">
        <f>IF(G1660=1,Sources!$F$24,IF(G1660=2,Sources!$F$25,IF(G1660=3,Sources!$F$26,0)))</f>
        <v/>
      </c>
      <c r="U1660" s="178">
        <f>T1660</f>
        <v/>
      </c>
      <c r="V1660" s="66" t="inlineStr">
        <is>
          <t>S01 / S04 / S05</t>
        </is>
      </c>
    </row>
    <row r="1661" ht="15" customHeight="1" s="94">
      <c r="A1661" s="66" t="inlineStr">
        <is>
          <t>U12100</t>
        </is>
      </c>
      <c r="B1661" s="66" t="inlineStr">
        <is>
          <t>O0153</t>
        </is>
      </c>
      <c r="C1661" s="66" t="n">
        <v>2023</v>
      </c>
      <c r="D1661" s="66" t="n">
        <v>7</v>
      </c>
      <c r="E1661" s="66" t="n">
        <v>7</v>
      </c>
      <c r="F1661" s="66" t="n">
        <v>18</v>
      </c>
      <c r="G1661" s="66" t="n">
        <v>2</v>
      </c>
      <c r="H1661" s="66" t="n">
        <v>1</v>
      </c>
      <c r="I1661" s="66" t="n">
        <v>0</v>
      </c>
      <c r="J1661" s="66" t="n">
        <v>1</v>
      </c>
      <c r="K1661" s="66" t="n">
        <v>0</v>
      </c>
      <c r="L1661" s="66" t="n">
        <v>0</v>
      </c>
      <c r="M1661" s="66" t="n">
        <v>0</v>
      </c>
      <c r="N1661" s="66" t="n">
        <v>0</v>
      </c>
      <c r="O1661" s="66" t="n">
        <v>371.6</v>
      </c>
      <c r="P1661" s="66" t="n">
        <v>10.6</v>
      </c>
      <c r="Q1661" s="66" t="n">
        <v>12.908932496</v>
      </c>
      <c r="R1661" s="66" t="n">
        <v>50.8268676050001</v>
      </c>
      <c r="S1661" s="66">
        <f>IF(AND(E1661&gt;=2,E1661&lt;=6,OR(F1661=6,F1661=7,F1661=8),O1661&lt;=500),1,0)</f>
        <v/>
      </c>
      <c r="T1661" s="178">
        <f>IF(G1661=1,Sources!$F$24,IF(G1661=2,Sources!$F$25,IF(G1661=3,Sources!$F$26,0)))</f>
        <v/>
      </c>
      <c r="U1661" s="178">
        <f>T1661</f>
        <v/>
      </c>
      <c r="V1661" s="66" t="inlineStr">
        <is>
          <t>S01 / S04 / S05</t>
        </is>
      </c>
    </row>
    <row r="1662" ht="15" customHeight="1" s="94">
      <c r="A1662" s="66" t="inlineStr">
        <is>
          <t>U12104</t>
        </is>
      </c>
      <c r="B1662" s="66" t="inlineStr">
        <is>
          <t>O0295</t>
        </is>
      </c>
      <c r="C1662" s="66" t="n">
        <v>2023</v>
      </c>
      <c r="D1662" s="66" t="n">
        <v>7</v>
      </c>
      <c r="E1662" s="66" t="n">
        <v>5</v>
      </c>
      <c r="F1662" s="66" t="n">
        <v>14</v>
      </c>
      <c r="G1662" s="66" t="n">
        <v>3</v>
      </c>
      <c r="H1662" s="66" t="n">
        <v>4</v>
      </c>
      <c r="I1662" s="66" t="n">
        <v>1</v>
      </c>
      <c r="J1662" s="66" t="n">
        <v>0</v>
      </c>
      <c r="K1662" s="66" t="n">
        <v>1</v>
      </c>
      <c r="L1662" s="66" t="n">
        <v>0</v>
      </c>
      <c r="M1662" s="66" t="n">
        <v>0</v>
      </c>
      <c r="N1662" s="66" t="n">
        <v>1</v>
      </c>
      <c r="O1662" s="66" t="n">
        <v>151.8</v>
      </c>
      <c r="P1662" s="66" t="n">
        <v>17.7</v>
      </c>
      <c r="Q1662" s="66" t="n">
        <v>12.335381285</v>
      </c>
      <c r="R1662" s="66" t="n">
        <v>51.518434541</v>
      </c>
      <c r="S1662" s="66">
        <f>IF(AND(E1662&gt;=2,E1662&lt;=6,OR(F1662=6,F1662=7,F1662=8),O1662&lt;=500),1,0)</f>
        <v/>
      </c>
      <c r="T1662" s="178">
        <f>IF(G1662=1,Sources!$F$24,IF(G1662=2,Sources!$F$25,IF(G1662=3,Sources!$F$26,0)))</f>
        <v/>
      </c>
      <c r="U1662" s="178">
        <f>T1662</f>
        <v/>
      </c>
      <c r="V1662" s="66" t="inlineStr">
        <is>
          <t>S01 / S04 / S05</t>
        </is>
      </c>
    </row>
    <row r="1663" ht="15" customHeight="1" s="94">
      <c r="A1663" s="66" t="inlineStr">
        <is>
          <t>U12107</t>
        </is>
      </c>
      <c r="B1663" s="66" t="inlineStr">
        <is>
          <t>O0172</t>
        </is>
      </c>
      <c r="C1663" s="66" t="n">
        <v>2023</v>
      </c>
      <c r="D1663" s="66" t="n">
        <v>7</v>
      </c>
      <c r="E1663" s="66" t="n">
        <v>5</v>
      </c>
      <c r="F1663" s="66" t="n">
        <v>17</v>
      </c>
      <c r="G1663" s="66" t="n">
        <v>3</v>
      </c>
      <c r="H1663" s="66" t="n">
        <v>7</v>
      </c>
      <c r="I1663" s="66" t="n">
        <v>0</v>
      </c>
      <c r="J1663" s="66" t="n">
        <v>0</v>
      </c>
      <c r="K1663" s="66" t="n">
        <v>0</v>
      </c>
      <c r="L1663" s="66" t="n">
        <v>0</v>
      </c>
      <c r="M1663" s="66" t="n">
        <v>0</v>
      </c>
      <c r="N1663" s="66" t="n">
        <v>1</v>
      </c>
      <c r="O1663" s="66" t="n">
        <v>332.1</v>
      </c>
      <c r="P1663" s="66" t="n">
        <v>20.2</v>
      </c>
      <c r="Q1663" s="66" t="n">
        <v>12.9264883930001</v>
      </c>
      <c r="R1663" s="66" t="n">
        <v>50.8339605300001</v>
      </c>
      <c r="S1663" s="66">
        <f>IF(AND(E1663&gt;=2,E1663&lt;=6,OR(F1663=6,F1663=7,F1663=8),O1663&lt;=500),1,0)</f>
        <v/>
      </c>
      <c r="T1663" s="178">
        <f>IF(G1663=1,Sources!$F$24,IF(G1663=2,Sources!$F$25,IF(G1663=3,Sources!$F$26,0)))</f>
        <v/>
      </c>
      <c r="U1663" s="178">
        <f>T1663</f>
        <v/>
      </c>
      <c r="V1663" s="66" t="inlineStr">
        <is>
          <t>S01 / S04 / S05</t>
        </is>
      </c>
    </row>
    <row r="1664" ht="15" customHeight="1" s="94">
      <c r="A1664" s="66" t="inlineStr">
        <is>
          <t>U12110</t>
        </is>
      </c>
      <c r="B1664" s="66" t="inlineStr">
        <is>
          <t>O0770</t>
        </is>
      </c>
      <c r="C1664" s="66" t="n">
        <v>2023</v>
      </c>
      <c r="D1664" s="66" t="n">
        <v>7</v>
      </c>
      <c r="E1664" s="66" t="n">
        <v>4</v>
      </c>
      <c r="F1664" s="66" t="n">
        <v>16</v>
      </c>
      <c r="G1664" s="66" t="n">
        <v>3</v>
      </c>
      <c r="H1664" s="66" t="n">
        <v>1</v>
      </c>
      <c r="I1664" s="66" t="n">
        <v>0</v>
      </c>
      <c r="J1664" s="66" t="n">
        <v>1</v>
      </c>
      <c r="K1664" s="66" t="n">
        <v>0</v>
      </c>
      <c r="L1664" s="66" t="n">
        <v>0</v>
      </c>
      <c r="M1664" s="66" t="n">
        <v>0</v>
      </c>
      <c r="N1664" s="66" t="n">
        <v>0</v>
      </c>
      <c r="O1664" s="66" t="n">
        <v>212.4</v>
      </c>
      <c r="P1664" s="66" t="n">
        <v>3.5</v>
      </c>
      <c r="Q1664" s="66" t="n">
        <v>13.7375222790001</v>
      </c>
      <c r="R1664" s="66" t="n">
        <v>51.0871997580001</v>
      </c>
      <c r="S1664" s="66">
        <f>IF(AND(E1664&gt;=2,E1664&lt;=6,OR(F1664=6,F1664=7,F1664=8),O1664&lt;=500),1,0)</f>
        <v/>
      </c>
      <c r="T1664" s="178">
        <f>IF(G1664=1,Sources!$F$24,IF(G1664=2,Sources!$F$25,IF(G1664=3,Sources!$F$26,0)))</f>
        <v/>
      </c>
      <c r="U1664" s="178">
        <f>T1664</f>
        <v/>
      </c>
      <c r="V1664" s="66" t="inlineStr">
        <is>
          <t>S01 / S04 / S05</t>
        </is>
      </c>
    </row>
    <row r="1665" ht="15" customHeight="1" s="94">
      <c r="A1665" s="66" t="inlineStr">
        <is>
          <t>U12113</t>
        </is>
      </c>
      <c r="B1665" s="66" t="inlineStr">
        <is>
          <t>O0574</t>
        </is>
      </c>
      <c r="C1665" s="66" t="n">
        <v>2023</v>
      </c>
      <c r="D1665" s="66" t="n">
        <v>7</v>
      </c>
      <c r="E1665" s="66" t="n">
        <v>3</v>
      </c>
      <c r="F1665" s="66" t="n">
        <v>15</v>
      </c>
      <c r="G1665" s="66" t="n">
        <v>3</v>
      </c>
      <c r="H1665" s="66" t="n">
        <v>6</v>
      </c>
      <c r="I1665" s="66" t="n">
        <v>0</v>
      </c>
      <c r="J1665" s="66" t="n">
        <v>0</v>
      </c>
      <c r="K1665" s="66" t="n">
        <v>1</v>
      </c>
      <c r="L1665" s="66" t="n">
        <v>0</v>
      </c>
      <c r="M1665" s="66" t="n">
        <v>0</v>
      </c>
      <c r="N1665" s="66" t="n">
        <v>0</v>
      </c>
      <c r="O1665" s="66" t="n">
        <v>394.4</v>
      </c>
      <c r="P1665" s="66" t="n">
        <v>9.9</v>
      </c>
      <c r="Q1665" s="66" t="n">
        <v>13.693031128</v>
      </c>
      <c r="R1665" s="66" t="n">
        <v>51.0816969300001</v>
      </c>
      <c r="S1665" s="66">
        <f>IF(AND(E1665&gt;=2,E1665&lt;=6,OR(F1665=6,F1665=7,F1665=8),O1665&lt;=500),1,0)</f>
        <v/>
      </c>
      <c r="T1665" s="178">
        <f>IF(G1665=1,Sources!$F$24,IF(G1665=2,Sources!$F$25,IF(G1665=3,Sources!$F$26,0)))</f>
        <v/>
      </c>
      <c r="U1665" s="178">
        <f>T1665</f>
        <v/>
      </c>
      <c r="V1665" s="66" t="inlineStr">
        <is>
          <t>S01 / S04 / S05</t>
        </is>
      </c>
    </row>
    <row r="1666" ht="15" customHeight="1" s="94">
      <c r="A1666" s="66" t="inlineStr">
        <is>
          <t>U12114</t>
        </is>
      </c>
      <c r="B1666" s="66" t="inlineStr">
        <is>
          <t>O0574</t>
        </is>
      </c>
      <c r="C1666" s="66" t="n">
        <v>2023</v>
      </c>
      <c r="D1666" s="66" t="n">
        <v>7</v>
      </c>
      <c r="E1666" s="66" t="n">
        <v>3</v>
      </c>
      <c r="F1666" s="66" t="n">
        <v>15</v>
      </c>
      <c r="G1666" s="66" t="n">
        <v>3</v>
      </c>
      <c r="H1666" s="66" t="n">
        <v>6</v>
      </c>
      <c r="I1666" s="66" t="n">
        <v>0</v>
      </c>
      <c r="J1666" s="66" t="n">
        <v>0</v>
      </c>
      <c r="K1666" s="66" t="n">
        <v>1</v>
      </c>
      <c r="L1666" s="66" t="n">
        <v>0</v>
      </c>
      <c r="M1666" s="66" t="n">
        <v>0</v>
      </c>
      <c r="N1666" s="66" t="n">
        <v>0</v>
      </c>
      <c r="O1666" s="66" t="n">
        <v>394.7</v>
      </c>
      <c r="P1666" s="66" t="n">
        <v>10.8</v>
      </c>
      <c r="Q1666" s="66" t="n">
        <v>13.693026861</v>
      </c>
      <c r="R1666" s="66" t="n">
        <v>51.081712285</v>
      </c>
      <c r="S1666" s="66">
        <f>IF(AND(E1666&gt;=2,E1666&lt;=6,OR(F1666=6,F1666=7,F1666=8),O1666&lt;=500),1,0)</f>
        <v/>
      </c>
      <c r="T1666" s="178">
        <f>IF(G1666=1,Sources!$F$24,IF(G1666=2,Sources!$F$25,IF(G1666=3,Sources!$F$26,0)))</f>
        <v/>
      </c>
      <c r="U1666" s="178">
        <f>T1666</f>
        <v/>
      </c>
      <c r="V1666" s="66" t="inlineStr">
        <is>
          <t>S01 / S04 / S05</t>
        </is>
      </c>
    </row>
    <row r="1667" ht="15" customHeight="1" s="94">
      <c r="A1667" s="66" t="inlineStr">
        <is>
          <t>U12119</t>
        </is>
      </c>
      <c r="B1667" s="66" t="inlineStr">
        <is>
          <t>O2185</t>
        </is>
      </c>
      <c r="C1667" s="66" t="n">
        <v>2023</v>
      </c>
      <c r="D1667" s="66" t="n">
        <v>7</v>
      </c>
      <c r="E1667" s="66" t="n">
        <v>2</v>
      </c>
      <c r="F1667" s="66" t="n">
        <v>14</v>
      </c>
      <c r="G1667" s="66" t="n">
        <v>2</v>
      </c>
      <c r="H1667" s="66" t="n">
        <v>3</v>
      </c>
      <c r="I1667" s="66" t="n">
        <v>0</v>
      </c>
      <c r="J1667" s="66" t="n">
        <v>0</v>
      </c>
      <c r="K1667" s="66" t="n">
        <v>1</v>
      </c>
      <c r="L1667" s="66" t="n">
        <v>0</v>
      </c>
      <c r="M1667" s="66" t="n">
        <v>0</v>
      </c>
      <c r="N1667" s="66" t="n">
        <v>0</v>
      </c>
      <c r="O1667" s="66" t="n">
        <v>361</v>
      </c>
      <c r="P1667" s="66" t="n">
        <v>0.4</v>
      </c>
      <c r="Q1667" s="66" t="n">
        <v>14.6355405640001</v>
      </c>
      <c r="R1667" s="66" t="n">
        <v>51.4994861050001</v>
      </c>
      <c r="S1667" s="66">
        <f>IF(AND(E1667&gt;=2,E1667&lt;=6,OR(F1667=6,F1667=7,F1667=8),O1667&lt;=500),1,0)</f>
        <v/>
      </c>
      <c r="T1667" s="178">
        <f>IF(G1667=1,Sources!$F$24,IF(G1667=2,Sources!$F$25,IF(G1667=3,Sources!$F$26,0)))</f>
        <v/>
      </c>
      <c r="U1667" s="178">
        <f>T1667</f>
        <v/>
      </c>
      <c r="V1667" s="66" t="inlineStr">
        <is>
          <t>S01 / S04 / S05</t>
        </is>
      </c>
    </row>
    <row r="1668" ht="15" customHeight="1" s="94">
      <c r="A1668" s="66" t="inlineStr">
        <is>
          <t>U12129</t>
        </is>
      </c>
      <c r="B1668" s="66" t="inlineStr">
        <is>
          <t>O1436</t>
        </is>
      </c>
      <c r="C1668" s="66" t="n">
        <v>2023</v>
      </c>
      <c r="D1668" s="66" t="n">
        <v>7</v>
      </c>
      <c r="E1668" s="66" t="n">
        <v>7</v>
      </c>
      <c r="F1668" s="66" t="n">
        <v>0</v>
      </c>
      <c r="G1668" s="66" t="n">
        <v>3</v>
      </c>
      <c r="H1668" s="66" t="n">
        <v>6</v>
      </c>
      <c r="I1668" s="66" t="n">
        <v>0</v>
      </c>
      <c r="J1668" s="66" t="n">
        <v>1</v>
      </c>
      <c r="K1668" s="66" t="n">
        <v>0</v>
      </c>
      <c r="L1668" s="66" t="n">
        <v>0</v>
      </c>
      <c r="M1668" s="66" t="n">
        <v>0</v>
      </c>
      <c r="N1668" s="66" t="n">
        <v>0</v>
      </c>
      <c r="O1668" s="66" t="n">
        <v>130.4</v>
      </c>
      <c r="P1668" s="66" t="n">
        <v>5.2</v>
      </c>
      <c r="Q1668" s="66" t="n">
        <v>12.3708074470001</v>
      </c>
      <c r="R1668" s="66" t="n">
        <v>51.3441032090001</v>
      </c>
      <c r="S1668" s="66">
        <f>IF(AND(E1668&gt;=2,E1668&lt;=6,OR(F1668=6,F1668=7,F1668=8),O1668&lt;=500),1,0)</f>
        <v/>
      </c>
      <c r="T1668" s="178">
        <f>IF(G1668=1,Sources!$F$24,IF(G1668=2,Sources!$F$25,IF(G1668=3,Sources!$F$26,0)))</f>
        <v/>
      </c>
      <c r="U1668" s="178">
        <f>T1668</f>
        <v/>
      </c>
      <c r="V1668" s="66" t="inlineStr">
        <is>
          <t>S01 / S04 / S05</t>
        </is>
      </c>
    </row>
    <row r="1669" ht="15" customHeight="1" s="94">
      <c r="A1669" s="66" t="inlineStr">
        <is>
          <t>U12130</t>
        </is>
      </c>
      <c r="B1669" s="66" t="inlineStr">
        <is>
          <t>O1147</t>
        </is>
      </c>
      <c r="C1669" s="66" t="n">
        <v>2023</v>
      </c>
      <c r="D1669" s="66" t="n">
        <v>7</v>
      </c>
      <c r="E1669" s="66" t="n">
        <v>7</v>
      </c>
      <c r="F1669" s="66" t="n">
        <v>17</v>
      </c>
      <c r="G1669" s="66" t="n">
        <v>3</v>
      </c>
      <c r="H1669" s="66" t="n">
        <v>4</v>
      </c>
      <c r="I1669" s="66" t="n">
        <v>1</v>
      </c>
      <c r="J1669" s="66" t="n">
        <v>0</v>
      </c>
      <c r="K1669" s="66" t="n">
        <v>1</v>
      </c>
      <c r="L1669" s="66" t="n">
        <v>0</v>
      </c>
      <c r="M1669" s="66" t="n">
        <v>0</v>
      </c>
      <c r="N1669" s="66" t="n">
        <v>0</v>
      </c>
      <c r="O1669" s="66" t="n">
        <v>275.8</v>
      </c>
      <c r="P1669" s="66" t="n">
        <v>3.4</v>
      </c>
      <c r="Q1669" s="66" t="n">
        <v>14.9704554350001</v>
      </c>
      <c r="R1669" s="66" t="n">
        <v>51.1507166220001</v>
      </c>
      <c r="S1669" s="66">
        <f>IF(AND(E1669&gt;=2,E1669&lt;=6,OR(F1669=6,F1669=7,F1669=8),O1669&lt;=500),1,0)</f>
        <v/>
      </c>
      <c r="T1669" s="178">
        <f>IF(G1669=1,Sources!$F$24,IF(G1669=2,Sources!$F$25,IF(G1669=3,Sources!$F$26,0)))</f>
        <v/>
      </c>
      <c r="U1669" s="178">
        <f>T1669</f>
        <v/>
      </c>
      <c r="V1669" s="66" t="inlineStr">
        <is>
          <t>S01 / S04 / S05</t>
        </is>
      </c>
    </row>
    <row r="1670" ht="15" customHeight="1" s="94">
      <c r="A1670" s="66" t="inlineStr">
        <is>
          <t>U12140</t>
        </is>
      </c>
      <c r="B1670" s="66" t="inlineStr">
        <is>
          <t>O1466</t>
        </is>
      </c>
      <c r="C1670" s="66" t="n">
        <v>2023</v>
      </c>
      <c r="D1670" s="66" t="n">
        <v>7</v>
      </c>
      <c r="E1670" s="66" t="n">
        <v>5</v>
      </c>
      <c r="F1670" s="66" t="n">
        <v>21</v>
      </c>
      <c r="G1670" s="66" t="n">
        <v>3</v>
      </c>
      <c r="H1670" s="66" t="n">
        <v>3</v>
      </c>
      <c r="I1670" s="66" t="n">
        <v>0</v>
      </c>
      <c r="J1670" s="66" t="n">
        <v>0</v>
      </c>
      <c r="K1670" s="66" t="n">
        <v>1</v>
      </c>
      <c r="L1670" s="66" t="n">
        <v>1</v>
      </c>
      <c r="M1670" s="66" t="n">
        <v>0</v>
      </c>
      <c r="N1670" s="66" t="n">
        <v>0</v>
      </c>
      <c r="O1670" s="66" t="n">
        <v>414.1</v>
      </c>
      <c r="P1670" s="66" t="n">
        <v>16.6</v>
      </c>
      <c r="Q1670" s="66" t="n">
        <v>12.3903170400001</v>
      </c>
      <c r="R1670" s="66" t="n">
        <v>51.3468802310001</v>
      </c>
      <c r="S1670" s="66">
        <f>IF(AND(E1670&gt;=2,E1670&lt;=6,OR(F1670=6,F1670=7,F1670=8),O1670&lt;=500),1,0)</f>
        <v/>
      </c>
      <c r="T1670" s="178">
        <f>IF(G1670=1,Sources!$F$24,IF(G1670=2,Sources!$F$25,IF(G1670=3,Sources!$F$26,0)))</f>
        <v/>
      </c>
      <c r="U1670" s="178">
        <f>T1670</f>
        <v/>
      </c>
      <c r="V1670" s="66" t="inlineStr">
        <is>
          <t>S01 / S04 / S05</t>
        </is>
      </c>
    </row>
    <row r="1671" ht="15" customHeight="1" s="94">
      <c r="A1671" s="66" t="inlineStr">
        <is>
          <t>U12151</t>
        </is>
      </c>
      <c r="B1671" s="66" t="inlineStr">
        <is>
          <t>O1371</t>
        </is>
      </c>
      <c r="C1671" s="66" t="n">
        <v>2023</v>
      </c>
      <c r="D1671" s="66" t="n">
        <v>7</v>
      </c>
      <c r="E1671" s="66" t="n">
        <v>4</v>
      </c>
      <c r="F1671" s="66" t="n">
        <v>8</v>
      </c>
      <c r="G1671" s="66" t="n">
        <v>2</v>
      </c>
      <c r="H1671" s="66" t="n">
        <v>4</v>
      </c>
      <c r="I1671" s="66" t="n">
        <v>1</v>
      </c>
      <c r="J1671" s="66" t="n">
        <v>0</v>
      </c>
      <c r="K1671" s="66" t="n">
        <v>1</v>
      </c>
      <c r="L1671" s="66" t="n">
        <v>0</v>
      </c>
      <c r="M1671" s="66" t="n">
        <v>0</v>
      </c>
      <c r="N1671" s="66" t="n">
        <v>0</v>
      </c>
      <c r="O1671" s="66" t="n">
        <v>132.1</v>
      </c>
      <c r="P1671" s="66" t="n">
        <v>4.7</v>
      </c>
      <c r="Q1671" s="66" t="n">
        <v>12.261719436</v>
      </c>
      <c r="R1671" s="66" t="n">
        <v>51.316177607</v>
      </c>
      <c r="S1671" s="66">
        <f>IF(AND(E1671&gt;=2,E1671&lt;=6,OR(F1671=6,F1671=7,F1671=8),O1671&lt;=500),1,0)</f>
        <v/>
      </c>
      <c r="T1671" s="178">
        <f>IF(G1671=1,Sources!$F$24,IF(G1671=2,Sources!$F$25,IF(G1671=3,Sources!$F$26,0)))</f>
        <v/>
      </c>
      <c r="U1671" s="178">
        <f>T1671</f>
        <v/>
      </c>
      <c r="V1671" s="66" t="inlineStr">
        <is>
          <t>S01 / S04 / S05</t>
        </is>
      </c>
    </row>
    <row r="1672" ht="15" customHeight="1" s="94">
      <c r="A1672" s="66" t="inlineStr">
        <is>
          <t>U12154</t>
        </is>
      </c>
      <c r="B1672" s="66" t="inlineStr">
        <is>
          <t>O0700</t>
        </is>
      </c>
      <c r="C1672" s="66" t="n">
        <v>2023</v>
      </c>
      <c r="D1672" s="66" t="n">
        <v>7</v>
      </c>
      <c r="E1672" s="66" t="n">
        <v>4</v>
      </c>
      <c r="F1672" s="66" t="n">
        <v>14</v>
      </c>
      <c r="G1672" s="66" t="n">
        <v>3</v>
      </c>
      <c r="H1672" s="66" t="n">
        <v>2</v>
      </c>
      <c r="I1672" s="66" t="n">
        <v>0</v>
      </c>
      <c r="J1672" s="66" t="n">
        <v>1</v>
      </c>
      <c r="K1672" s="66" t="n">
        <v>0</v>
      </c>
      <c r="L1672" s="66" t="n">
        <v>0</v>
      </c>
      <c r="M1672" s="66" t="n">
        <v>0</v>
      </c>
      <c r="N1672" s="66" t="n">
        <v>1</v>
      </c>
      <c r="O1672" s="66" t="n">
        <v>48.2</v>
      </c>
      <c r="P1672" s="66" t="n">
        <v>0.8</v>
      </c>
      <c r="Q1672" s="66" t="n">
        <v>13.7222064210001</v>
      </c>
      <c r="R1672" s="66" t="n">
        <v>51.054090349</v>
      </c>
      <c r="S1672" s="66">
        <f>IF(AND(E1672&gt;=2,E1672&lt;=6,OR(F1672=6,F1672=7,F1672=8),O1672&lt;=500),1,0)</f>
        <v/>
      </c>
      <c r="T1672" s="178">
        <f>IF(G1672=1,Sources!$F$24,IF(G1672=2,Sources!$F$25,IF(G1672=3,Sources!$F$26,0)))</f>
        <v/>
      </c>
      <c r="U1672" s="178">
        <f>T1672</f>
        <v/>
      </c>
      <c r="V1672" s="66" t="inlineStr">
        <is>
          <t>S01 / S04 / S05</t>
        </is>
      </c>
    </row>
    <row r="1673" ht="15" customHeight="1" s="94">
      <c r="A1673" s="66" t="inlineStr">
        <is>
          <t>U12157</t>
        </is>
      </c>
      <c r="B1673" s="66" t="inlineStr">
        <is>
          <t>O1630</t>
        </is>
      </c>
      <c r="C1673" s="66" t="n">
        <v>2023</v>
      </c>
      <c r="D1673" s="66" t="n">
        <v>7</v>
      </c>
      <c r="E1673" s="66" t="n">
        <v>3</v>
      </c>
      <c r="F1673" s="66" t="n">
        <v>18</v>
      </c>
      <c r="G1673" s="66" t="n">
        <v>2</v>
      </c>
      <c r="H1673" s="66" t="n">
        <v>3</v>
      </c>
      <c r="I1673" s="66" t="n">
        <v>0</v>
      </c>
      <c r="J1673" s="66" t="n">
        <v>1</v>
      </c>
      <c r="K1673" s="66" t="n">
        <v>0</v>
      </c>
      <c r="L1673" s="66" t="n">
        <v>0</v>
      </c>
      <c r="M1673" s="66" t="n">
        <v>0</v>
      </c>
      <c r="N1673" s="66" t="n">
        <v>0</v>
      </c>
      <c r="O1673" s="66" t="n">
        <v>162.6</v>
      </c>
      <c r="P1673" s="66" t="n">
        <v>2.2</v>
      </c>
      <c r="Q1673" s="66" t="n">
        <v>12.330191939</v>
      </c>
      <c r="R1673" s="66" t="n">
        <v>51.335707745</v>
      </c>
      <c r="S1673" s="66">
        <f>IF(AND(E1673&gt;=2,E1673&lt;=6,OR(F1673=6,F1673=7,F1673=8),O1673&lt;=500),1,0)</f>
        <v/>
      </c>
      <c r="T1673" s="178">
        <f>IF(G1673=1,Sources!$F$24,IF(G1673=2,Sources!$F$25,IF(G1673=3,Sources!$F$26,0)))</f>
        <v/>
      </c>
      <c r="U1673" s="178">
        <f>T1673</f>
        <v/>
      </c>
      <c r="V1673" s="66" t="inlineStr">
        <is>
          <t>S01 / S04 / S05</t>
        </is>
      </c>
    </row>
    <row r="1674" ht="15" customHeight="1" s="94">
      <c r="A1674" s="66" t="inlineStr">
        <is>
          <t>U12159</t>
        </is>
      </c>
      <c r="B1674" s="66" t="inlineStr">
        <is>
          <t>O2015</t>
        </is>
      </c>
      <c r="C1674" s="66" t="n">
        <v>2023</v>
      </c>
      <c r="D1674" s="66" t="n">
        <v>7</v>
      </c>
      <c r="E1674" s="66" t="n">
        <v>3</v>
      </c>
      <c r="F1674" s="66" t="n">
        <v>18</v>
      </c>
      <c r="G1674" s="66" t="n">
        <v>2</v>
      </c>
      <c r="H1674" s="66" t="n">
        <v>1</v>
      </c>
      <c r="I1674" s="66" t="n">
        <v>0</v>
      </c>
      <c r="J1674" s="66" t="n">
        <v>1</v>
      </c>
      <c r="K1674" s="66" t="n">
        <v>0</v>
      </c>
      <c r="L1674" s="66" t="n">
        <v>0</v>
      </c>
      <c r="M1674" s="66" t="n">
        <v>0</v>
      </c>
      <c r="N1674" s="66" t="n">
        <v>0</v>
      </c>
      <c r="O1674" s="66" t="n">
        <v>169.4</v>
      </c>
      <c r="P1674" s="66" t="n">
        <v>3.5</v>
      </c>
      <c r="Q1674" s="66" t="n">
        <v>13.9344554250001</v>
      </c>
      <c r="R1674" s="66" t="n">
        <v>50.967369456</v>
      </c>
      <c r="S1674" s="66">
        <f>IF(AND(E1674&gt;=2,E1674&lt;=6,OR(F1674=6,F1674=7,F1674=8),O1674&lt;=500),1,0)</f>
        <v/>
      </c>
      <c r="T1674" s="178">
        <f>IF(G1674=1,Sources!$F$24,IF(G1674=2,Sources!$F$25,IF(G1674=3,Sources!$F$26,0)))</f>
        <v/>
      </c>
      <c r="U1674" s="178">
        <f>T1674</f>
        <v/>
      </c>
      <c r="V1674" s="66" t="inlineStr">
        <is>
          <t>S01 / S04 / S05</t>
        </is>
      </c>
    </row>
    <row r="1675" ht="15" customHeight="1" s="94">
      <c r="A1675" s="66" t="inlineStr">
        <is>
          <t>U12164</t>
        </is>
      </c>
      <c r="B1675" s="66" t="inlineStr">
        <is>
          <t>O1371</t>
        </is>
      </c>
      <c r="C1675" s="66" t="n">
        <v>2023</v>
      </c>
      <c r="D1675" s="66" t="n">
        <v>7</v>
      </c>
      <c r="E1675" s="66" t="n">
        <v>2</v>
      </c>
      <c r="F1675" s="66" t="n">
        <v>16</v>
      </c>
      <c r="G1675" s="66" t="n">
        <v>3</v>
      </c>
      <c r="H1675" s="66" t="n">
        <v>2</v>
      </c>
      <c r="I1675" s="66" t="n">
        <v>0</v>
      </c>
      <c r="J1675" s="66" t="n">
        <v>1</v>
      </c>
      <c r="K1675" s="66" t="n">
        <v>1</v>
      </c>
      <c r="L1675" s="66" t="n">
        <v>0</v>
      </c>
      <c r="M1675" s="66" t="n">
        <v>0</v>
      </c>
      <c r="N1675" s="66" t="n">
        <v>0</v>
      </c>
      <c r="O1675" s="66" t="n">
        <v>133.5</v>
      </c>
      <c r="P1675" s="66" t="n">
        <v>2.8</v>
      </c>
      <c r="Q1675" s="66" t="n">
        <v>12.261692915</v>
      </c>
      <c r="R1675" s="66" t="n">
        <v>51.31617376</v>
      </c>
      <c r="S1675" s="66">
        <f>IF(AND(E1675&gt;=2,E1675&lt;=6,OR(F1675=6,F1675=7,F1675=8),O1675&lt;=500),1,0)</f>
        <v/>
      </c>
      <c r="T1675" s="178">
        <f>IF(G1675=1,Sources!$F$24,IF(G1675=2,Sources!$F$25,IF(G1675=3,Sources!$F$26,0)))</f>
        <v/>
      </c>
      <c r="U1675" s="178">
        <f>T1675</f>
        <v/>
      </c>
      <c r="V1675" s="66" t="inlineStr">
        <is>
          <t>S01 / S04 / S05</t>
        </is>
      </c>
    </row>
    <row r="1676" ht="15" customHeight="1" s="94">
      <c r="A1676" s="66" t="inlineStr">
        <is>
          <t>U12166</t>
        </is>
      </c>
      <c r="B1676" s="66" t="inlineStr">
        <is>
          <t>O0342</t>
        </is>
      </c>
      <c r="C1676" s="66" t="n">
        <v>2023</v>
      </c>
      <c r="D1676" s="66" t="n">
        <v>7</v>
      </c>
      <c r="E1676" s="66" t="n">
        <v>2</v>
      </c>
      <c r="F1676" s="66" t="n">
        <v>8</v>
      </c>
      <c r="G1676" s="66" t="n">
        <v>3</v>
      </c>
      <c r="H1676" s="66" t="n">
        <v>6</v>
      </c>
      <c r="I1676" s="66" t="n">
        <v>0</v>
      </c>
      <c r="J1676" s="66" t="n">
        <v>1</v>
      </c>
      <c r="K1676" s="66" t="n">
        <v>0</v>
      </c>
      <c r="L1676" s="66" t="n">
        <v>0</v>
      </c>
      <c r="M1676" s="66" t="n">
        <v>0</v>
      </c>
      <c r="N1676" s="66" t="n">
        <v>0</v>
      </c>
      <c r="O1676" s="66" t="n">
        <v>226</v>
      </c>
      <c r="P1676" s="66" t="n">
        <v>0</v>
      </c>
      <c r="Q1676" s="66" t="n">
        <v>13.731316824</v>
      </c>
      <c r="R1676" s="66" t="n">
        <v>51.0349943470001</v>
      </c>
      <c r="S1676" s="66">
        <f>IF(AND(E1676&gt;=2,E1676&lt;=6,OR(F1676=6,F1676=7,F1676=8),O1676&lt;=500),1,0)</f>
        <v/>
      </c>
      <c r="T1676" s="178">
        <f>IF(G1676=1,Sources!$F$24,IF(G1676=2,Sources!$F$25,IF(G1676=3,Sources!$F$26,0)))</f>
        <v/>
      </c>
      <c r="U1676" s="178">
        <f>T1676</f>
        <v/>
      </c>
      <c r="V1676" s="66" t="inlineStr">
        <is>
          <t>S01 / S04 / S05</t>
        </is>
      </c>
    </row>
    <row r="1677" ht="15" customHeight="1" s="94">
      <c r="A1677" s="66" t="inlineStr">
        <is>
          <t>U12169</t>
        </is>
      </c>
      <c r="B1677" s="66" t="inlineStr">
        <is>
          <t>O0611</t>
        </is>
      </c>
      <c r="C1677" s="66" t="n">
        <v>2023</v>
      </c>
      <c r="D1677" s="66" t="n">
        <v>7</v>
      </c>
      <c r="E1677" s="66" t="n">
        <v>2</v>
      </c>
      <c r="F1677" s="66" t="n">
        <v>16</v>
      </c>
      <c r="G1677" s="66" t="n">
        <v>2</v>
      </c>
      <c r="H1677" s="66" t="n">
        <v>3</v>
      </c>
      <c r="I1677" s="66" t="n">
        <v>0</v>
      </c>
      <c r="J1677" s="66" t="n">
        <v>1</v>
      </c>
      <c r="K1677" s="66" t="n">
        <v>1</v>
      </c>
      <c r="L1677" s="66" t="n">
        <v>0</v>
      </c>
      <c r="M1677" s="66" t="n">
        <v>0</v>
      </c>
      <c r="N1677" s="66" t="n">
        <v>0</v>
      </c>
      <c r="O1677" s="66" t="n">
        <v>29.1</v>
      </c>
      <c r="P1677" s="66" t="n">
        <v>2.2</v>
      </c>
      <c r="Q1677" s="66" t="n">
        <v>13.742030114</v>
      </c>
      <c r="R1677" s="66" t="n">
        <v>51.0646743520001</v>
      </c>
      <c r="S1677" s="66">
        <f>IF(AND(E1677&gt;=2,E1677&lt;=6,OR(F1677=6,F1677=7,F1677=8),O1677&lt;=500),1,0)</f>
        <v/>
      </c>
      <c r="T1677" s="178">
        <f>IF(G1677=1,Sources!$F$24,IF(G1677=2,Sources!$F$25,IF(G1677=3,Sources!$F$26,0)))</f>
        <v/>
      </c>
      <c r="U1677" s="178">
        <f>T1677</f>
        <v/>
      </c>
      <c r="V1677" s="66" t="inlineStr">
        <is>
          <t>S01 / S04 / S05</t>
        </is>
      </c>
    </row>
    <row r="1678" ht="15" customHeight="1" s="94">
      <c r="A1678" s="66" t="inlineStr">
        <is>
          <t>U12171</t>
        </is>
      </c>
      <c r="B1678" s="66" t="inlineStr">
        <is>
          <t>O1743</t>
        </is>
      </c>
      <c r="C1678" s="66" t="n">
        <v>2023</v>
      </c>
      <c r="D1678" s="66" t="n">
        <v>7</v>
      </c>
      <c r="E1678" s="66" t="n">
        <v>1</v>
      </c>
      <c r="F1678" s="66" t="n">
        <v>11</v>
      </c>
      <c r="G1678" s="66" t="n">
        <v>3</v>
      </c>
      <c r="H1678" s="66" t="n">
        <v>6</v>
      </c>
      <c r="I1678" s="66" t="n">
        <v>0</v>
      </c>
      <c r="J1678" s="66" t="n">
        <v>0</v>
      </c>
      <c r="K1678" s="66" t="n">
        <v>1</v>
      </c>
      <c r="L1678" s="66" t="n">
        <v>0</v>
      </c>
      <c r="M1678" s="66" t="n">
        <v>0</v>
      </c>
      <c r="N1678" s="66" t="n">
        <v>0</v>
      </c>
      <c r="O1678" s="66" t="n">
        <v>83.09999999999999</v>
      </c>
      <c r="P1678" s="66" t="n">
        <v>21.3</v>
      </c>
      <c r="Q1678" s="66" t="n">
        <v>12.403640137</v>
      </c>
      <c r="R1678" s="66" t="n">
        <v>51.3217443550001</v>
      </c>
      <c r="S1678" s="66">
        <f>IF(AND(E1678&gt;=2,E1678&lt;=6,OR(F1678=6,F1678=7,F1678=8),O1678&lt;=500),1,0)</f>
        <v/>
      </c>
      <c r="T1678" s="178">
        <f>IF(G1678=1,Sources!$F$24,IF(G1678=2,Sources!$F$25,IF(G1678=3,Sources!$F$26,0)))</f>
        <v/>
      </c>
      <c r="U1678" s="178">
        <f>T1678</f>
        <v/>
      </c>
      <c r="V1678" s="66" t="inlineStr">
        <is>
          <t>S01 / S04 / S05</t>
        </is>
      </c>
    </row>
    <row r="1679" ht="15" customHeight="1" s="94">
      <c r="A1679" s="66" t="inlineStr">
        <is>
          <t>U12176</t>
        </is>
      </c>
      <c r="B1679" s="66" t="inlineStr">
        <is>
          <t>O1371</t>
        </is>
      </c>
      <c r="C1679" s="66" t="n">
        <v>2023</v>
      </c>
      <c r="D1679" s="66" t="n">
        <v>7</v>
      </c>
      <c r="E1679" s="66" t="n">
        <v>7</v>
      </c>
      <c r="F1679" s="66" t="n">
        <v>19</v>
      </c>
      <c r="G1679" s="66" t="n">
        <v>3</v>
      </c>
      <c r="H1679" s="66" t="n">
        <v>3</v>
      </c>
      <c r="I1679" s="66" t="n">
        <v>0</v>
      </c>
      <c r="J1679" s="66" t="n">
        <v>1</v>
      </c>
      <c r="K1679" s="66" t="n">
        <v>1</v>
      </c>
      <c r="L1679" s="66" t="n">
        <v>0</v>
      </c>
      <c r="M1679" s="66" t="n">
        <v>0</v>
      </c>
      <c r="N1679" s="66" t="n">
        <v>0</v>
      </c>
      <c r="O1679" s="66" t="n">
        <v>131.9</v>
      </c>
      <c r="P1679" s="66" t="n">
        <v>4.9</v>
      </c>
      <c r="Q1679" s="66" t="n">
        <v>12.261721842</v>
      </c>
      <c r="R1679" s="66" t="n">
        <v>51.3161779550001</v>
      </c>
      <c r="S1679" s="66">
        <f>IF(AND(E1679&gt;=2,E1679&lt;=6,OR(F1679=6,F1679=7,F1679=8),O1679&lt;=500),1,0)</f>
        <v/>
      </c>
      <c r="T1679" s="178">
        <f>IF(G1679=1,Sources!$F$24,IF(G1679=2,Sources!$F$25,IF(G1679=3,Sources!$F$26,0)))</f>
        <v/>
      </c>
      <c r="U1679" s="178">
        <f>T1679</f>
        <v/>
      </c>
      <c r="V1679" s="66" t="inlineStr">
        <is>
          <t>S01 / S04 / S05</t>
        </is>
      </c>
    </row>
    <row r="1680" ht="15" customHeight="1" s="94">
      <c r="A1680" s="66" t="inlineStr">
        <is>
          <t>U12177</t>
        </is>
      </c>
      <c r="B1680" s="66" t="inlineStr">
        <is>
          <t>O2188</t>
        </is>
      </c>
      <c r="C1680" s="66" t="n">
        <v>2023</v>
      </c>
      <c r="D1680" s="66" t="n">
        <v>7</v>
      </c>
      <c r="E1680" s="66" t="n">
        <v>7</v>
      </c>
      <c r="F1680" s="66" t="n">
        <v>17</v>
      </c>
      <c r="G1680" s="66" t="n">
        <v>3</v>
      </c>
      <c r="H1680" s="66" t="n">
        <v>3</v>
      </c>
      <c r="I1680" s="66" t="n">
        <v>0</v>
      </c>
      <c r="J1680" s="66" t="n">
        <v>0</v>
      </c>
      <c r="K1680" s="66" t="n">
        <v>1</v>
      </c>
      <c r="L1680" s="66" t="n">
        <v>0</v>
      </c>
      <c r="M1680" s="66" t="n">
        <v>0</v>
      </c>
      <c r="N1680" s="66" t="n">
        <v>0</v>
      </c>
      <c r="O1680" s="66" t="n">
        <v>149.7</v>
      </c>
      <c r="P1680" s="66" t="n">
        <v>1.6</v>
      </c>
      <c r="Q1680" s="66" t="n">
        <v>14.639878115</v>
      </c>
      <c r="R1680" s="66" t="n">
        <v>51.5031878230001</v>
      </c>
      <c r="S1680" s="66">
        <f>IF(AND(E1680&gt;=2,E1680&lt;=6,OR(F1680=6,F1680=7,F1680=8),O1680&lt;=500),1,0)</f>
        <v/>
      </c>
      <c r="T1680" s="178">
        <f>IF(G1680=1,Sources!$F$24,IF(G1680=2,Sources!$F$25,IF(G1680=3,Sources!$F$26,0)))</f>
        <v/>
      </c>
      <c r="U1680" s="178">
        <f>T1680</f>
        <v/>
      </c>
      <c r="V1680" s="66" t="inlineStr">
        <is>
          <t>S01 / S04 / S05</t>
        </is>
      </c>
    </row>
    <row r="1681" ht="15" customHeight="1" s="94">
      <c r="A1681" s="66" t="inlineStr">
        <is>
          <t>U12196</t>
        </is>
      </c>
      <c r="B1681" s="66" t="inlineStr">
        <is>
          <t>O1606</t>
        </is>
      </c>
      <c r="C1681" s="66" t="n">
        <v>2023</v>
      </c>
      <c r="D1681" s="66" t="n">
        <v>7</v>
      </c>
      <c r="E1681" s="66" t="n">
        <v>4</v>
      </c>
      <c r="F1681" s="66" t="n">
        <v>13</v>
      </c>
      <c r="G1681" s="66" t="n">
        <v>3</v>
      </c>
      <c r="H1681" s="66" t="n">
        <v>2</v>
      </c>
      <c r="I1681" s="66" t="n">
        <v>0</v>
      </c>
      <c r="J1681" s="66" t="n">
        <v>1</v>
      </c>
      <c r="K1681" s="66" t="n">
        <v>1</v>
      </c>
      <c r="L1681" s="66" t="n">
        <v>0</v>
      </c>
      <c r="M1681" s="66" t="n">
        <v>0</v>
      </c>
      <c r="N1681" s="66" t="n">
        <v>0</v>
      </c>
      <c r="O1681" s="66" t="n">
        <v>351.4</v>
      </c>
      <c r="P1681" s="66" t="n">
        <v>24.5</v>
      </c>
      <c r="Q1681" s="66" t="n">
        <v>12.3577079790001</v>
      </c>
      <c r="R1681" s="66" t="n">
        <v>51.3418154080001</v>
      </c>
      <c r="S1681" s="66">
        <f>IF(AND(E1681&gt;=2,E1681&lt;=6,OR(F1681=6,F1681=7,F1681=8),O1681&lt;=500),1,0)</f>
        <v/>
      </c>
      <c r="T1681" s="178">
        <f>IF(G1681=1,Sources!$F$24,IF(G1681=2,Sources!$F$25,IF(G1681=3,Sources!$F$26,0)))</f>
        <v/>
      </c>
      <c r="U1681" s="178">
        <f>T1681</f>
        <v/>
      </c>
      <c r="V1681" s="66" t="inlineStr">
        <is>
          <t>S01 / S04 / S05</t>
        </is>
      </c>
    </row>
    <row r="1682" ht="15" customHeight="1" s="94">
      <c r="A1682" s="66" t="inlineStr">
        <is>
          <t>U12202</t>
        </is>
      </c>
      <c r="B1682" s="66" t="inlineStr">
        <is>
          <t>O0611</t>
        </is>
      </c>
      <c r="C1682" s="66" t="n">
        <v>2023</v>
      </c>
      <c r="D1682" s="66" t="n">
        <v>7</v>
      </c>
      <c r="E1682" s="66" t="n">
        <v>3</v>
      </c>
      <c r="F1682" s="66" t="n">
        <v>20</v>
      </c>
      <c r="G1682" s="66" t="n">
        <v>3</v>
      </c>
      <c r="H1682" s="66" t="n">
        <v>3</v>
      </c>
      <c r="I1682" s="66" t="n">
        <v>0</v>
      </c>
      <c r="J1682" s="66" t="n">
        <v>1</v>
      </c>
      <c r="K1682" s="66" t="n">
        <v>1</v>
      </c>
      <c r="L1682" s="66" t="n">
        <v>0</v>
      </c>
      <c r="M1682" s="66" t="n">
        <v>0</v>
      </c>
      <c r="N1682" s="66" t="n">
        <v>0</v>
      </c>
      <c r="O1682" s="66" t="n">
        <v>29.1</v>
      </c>
      <c r="P1682" s="66" t="n">
        <v>2.1</v>
      </c>
      <c r="Q1682" s="66" t="n">
        <v>13.742030363</v>
      </c>
      <c r="R1682" s="66" t="n">
        <v>51.0646743290001</v>
      </c>
      <c r="S1682" s="66">
        <f>IF(AND(E1682&gt;=2,E1682&lt;=6,OR(F1682=6,F1682=7,F1682=8),O1682&lt;=500),1,0)</f>
        <v/>
      </c>
      <c r="T1682" s="178">
        <f>IF(G1682=1,Sources!$F$24,IF(G1682=2,Sources!$F$25,IF(G1682=3,Sources!$F$26,0)))</f>
        <v/>
      </c>
      <c r="U1682" s="178">
        <f>T1682</f>
        <v/>
      </c>
      <c r="V1682" s="66" t="inlineStr">
        <is>
          <t>S01 / S04 / S05</t>
        </is>
      </c>
    </row>
    <row r="1683" ht="15" customHeight="1" s="94">
      <c r="A1683" s="66" t="inlineStr">
        <is>
          <t>U12217</t>
        </is>
      </c>
      <c r="B1683" s="66" t="inlineStr">
        <is>
          <t>O1469</t>
        </is>
      </c>
      <c r="C1683" s="66" t="n">
        <v>2023</v>
      </c>
      <c r="D1683" s="66" t="n">
        <v>7</v>
      </c>
      <c r="E1683" s="66" t="n">
        <v>7</v>
      </c>
      <c r="F1683" s="66" t="n">
        <v>15</v>
      </c>
      <c r="G1683" s="66" t="n">
        <v>3</v>
      </c>
      <c r="H1683" s="66" t="n">
        <v>6</v>
      </c>
      <c r="I1683" s="66" t="n">
        <v>0</v>
      </c>
      <c r="J1683" s="66" t="n">
        <v>1</v>
      </c>
      <c r="K1683" s="66" t="n">
        <v>1</v>
      </c>
      <c r="L1683" s="66" t="n">
        <v>0</v>
      </c>
      <c r="M1683" s="66" t="n">
        <v>0</v>
      </c>
      <c r="N1683" s="66" t="n">
        <v>0</v>
      </c>
      <c r="O1683" s="66" t="n">
        <v>413.2</v>
      </c>
      <c r="P1683" s="66" t="n">
        <v>15.4</v>
      </c>
      <c r="Q1683" s="66" t="n">
        <v>12.39269911</v>
      </c>
      <c r="R1683" s="66" t="n">
        <v>51.3485387860001</v>
      </c>
      <c r="S1683" s="66">
        <f>IF(AND(E1683&gt;=2,E1683&lt;=6,OR(F1683=6,F1683=7,F1683=8),O1683&lt;=500),1,0)</f>
        <v/>
      </c>
      <c r="T1683" s="178">
        <f>IF(G1683=1,Sources!$F$24,IF(G1683=2,Sources!$F$25,IF(G1683=3,Sources!$F$26,0)))</f>
        <v/>
      </c>
      <c r="U1683" s="178">
        <f>T1683</f>
        <v/>
      </c>
      <c r="V1683" s="66" t="inlineStr">
        <is>
          <t>S01 / S04 / S05</t>
        </is>
      </c>
    </row>
    <row r="1684" ht="15" customHeight="1" s="94">
      <c r="A1684" s="66" t="inlineStr">
        <is>
          <t>U12225</t>
        </is>
      </c>
      <c r="B1684" s="66" t="inlineStr">
        <is>
          <t>O1466</t>
        </is>
      </c>
      <c r="C1684" s="66" t="n">
        <v>2023</v>
      </c>
      <c r="D1684" s="66" t="n">
        <v>7</v>
      </c>
      <c r="E1684" s="66" t="n">
        <v>6</v>
      </c>
      <c r="F1684" s="66" t="n">
        <v>12</v>
      </c>
      <c r="G1684" s="66" t="n">
        <v>3</v>
      </c>
      <c r="H1684" s="66" t="n">
        <v>1</v>
      </c>
      <c r="I1684" s="66" t="n">
        <v>0</v>
      </c>
      <c r="J1684" s="66" t="n">
        <v>1</v>
      </c>
      <c r="K1684" s="66" t="n">
        <v>0</v>
      </c>
      <c r="L1684" s="66" t="n">
        <v>0</v>
      </c>
      <c r="M1684" s="66" t="n">
        <v>0</v>
      </c>
      <c r="N1684" s="66" t="n">
        <v>0</v>
      </c>
      <c r="O1684" s="66" t="n">
        <v>409.7</v>
      </c>
      <c r="P1684" s="66" t="n">
        <v>2</v>
      </c>
      <c r="Q1684" s="66" t="n">
        <v>12.3904599750001</v>
      </c>
      <c r="R1684" s="66" t="n">
        <v>51.3469761230001</v>
      </c>
      <c r="S1684" s="66">
        <f>IF(AND(E1684&gt;=2,E1684&lt;=6,OR(F1684=6,F1684=7,F1684=8),O1684&lt;=500),1,0)</f>
        <v/>
      </c>
      <c r="T1684" s="178">
        <f>IF(G1684=1,Sources!$F$24,IF(G1684=2,Sources!$F$25,IF(G1684=3,Sources!$F$26,0)))</f>
        <v/>
      </c>
      <c r="U1684" s="178">
        <f>T1684</f>
        <v/>
      </c>
      <c r="V1684" s="66" t="inlineStr">
        <is>
          <t>S01 / S04 / S05</t>
        </is>
      </c>
    </row>
    <row r="1685" ht="15" customHeight="1" s="94">
      <c r="A1685" s="66" t="inlineStr">
        <is>
          <t>U12229</t>
        </is>
      </c>
      <c r="B1685" s="66" t="inlineStr">
        <is>
          <t>O0448</t>
        </is>
      </c>
      <c r="C1685" s="66" t="n">
        <v>2023</v>
      </c>
      <c r="D1685" s="66" t="n">
        <v>7</v>
      </c>
      <c r="E1685" s="66" t="n">
        <v>6</v>
      </c>
      <c r="F1685" s="66" t="n">
        <v>7</v>
      </c>
      <c r="G1685" s="66" t="n">
        <v>3</v>
      </c>
      <c r="H1685" s="66" t="n">
        <v>2</v>
      </c>
      <c r="I1685" s="66" t="n">
        <v>0</v>
      </c>
      <c r="J1685" s="66" t="n">
        <v>1</v>
      </c>
      <c r="K1685" s="66" t="n">
        <v>1</v>
      </c>
      <c r="L1685" s="66" t="n">
        <v>0</v>
      </c>
      <c r="M1685" s="66" t="n">
        <v>0</v>
      </c>
      <c r="N1685" s="66" t="n">
        <v>0</v>
      </c>
      <c r="O1685" s="66" t="n">
        <v>473</v>
      </c>
      <c r="P1685" s="66" t="n">
        <v>3.5</v>
      </c>
      <c r="Q1685" s="66" t="n">
        <v>13.70420813</v>
      </c>
      <c r="R1685" s="66" t="n">
        <v>51.0435303210001</v>
      </c>
      <c r="S1685" s="66">
        <f>IF(AND(E1685&gt;=2,E1685&lt;=6,OR(F1685=6,F1685=7,F1685=8),O1685&lt;=500),1,0)</f>
        <v/>
      </c>
      <c r="T1685" s="178">
        <f>IF(G1685=1,Sources!$F$24,IF(G1685=2,Sources!$F$25,IF(G1685=3,Sources!$F$26,0)))</f>
        <v/>
      </c>
      <c r="U1685" s="178">
        <f>T1685</f>
        <v/>
      </c>
      <c r="V1685" s="66" t="inlineStr">
        <is>
          <t>S01 / S04 / S05</t>
        </is>
      </c>
    </row>
    <row r="1686" ht="15" customHeight="1" s="94">
      <c r="A1686" s="66" t="inlineStr">
        <is>
          <t>U12252</t>
        </is>
      </c>
      <c r="B1686" s="66" t="inlineStr">
        <is>
          <t>O0031</t>
        </is>
      </c>
      <c r="C1686" s="66" t="n">
        <v>2023</v>
      </c>
      <c r="D1686" s="66" t="n">
        <v>7</v>
      </c>
      <c r="E1686" s="66" t="n">
        <v>3</v>
      </c>
      <c r="F1686" s="66" t="n">
        <v>14</v>
      </c>
      <c r="G1686" s="66" t="n">
        <v>3</v>
      </c>
      <c r="H1686" s="66" t="n">
        <v>2</v>
      </c>
      <c r="I1686" s="66" t="n">
        <v>0</v>
      </c>
      <c r="J1686" s="66" t="n">
        <v>1</v>
      </c>
      <c r="K1686" s="66" t="n">
        <v>1</v>
      </c>
      <c r="L1686" s="66" t="n">
        <v>0</v>
      </c>
      <c r="M1686" s="66" t="n">
        <v>0</v>
      </c>
      <c r="N1686" s="66" t="n">
        <v>0</v>
      </c>
      <c r="O1686" s="66" t="n">
        <v>145.5</v>
      </c>
      <c r="P1686" s="66" t="n">
        <v>7.4</v>
      </c>
      <c r="Q1686" s="66" t="n">
        <v>14.428167381</v>
      </c>
      <c r="R1686" s="66" t="n">
        <v>51.1809023220001</v>
      </c>
      <c r="S1686" s="66">
        <f>IF(AND(E1686&gt;=2,E1686&lt;=6,OR(F1686=6,F1686=7,F1686=8),O1686&lt;=500),1,0)</f>
        <v/>
      </c>
      <c r="T1686" s="178">
        <f>IF(G1686=1,Sources!$F$24,IF(G1686=2,Sources!$F$25,IF(G1686=3,Sources!$F$26,0)))</f>
        <v/>
      </c>
      <c r="U1686" s="178">
        <f>T1686</f>
        <v/>
      </c>
      <c r="V1686" s="66" t="inlineStr">
        <is>
          <t>S01 / S04 / S05</t>
        </is>
      </c>
    </row>
    <row r="1687" ht="15" customHeight="1" s="94">
      <c r="A1687" s="66" t="inlineStr">
        <is>
          <t>U12255</t>
        </is>
      </c>
      <c r="B1687" s="66" t="inlineStr">
        <is>
          <t>O0611</t>
        </is>
      </c>
      <c r="C1687" s="66" t="n">
        <v>2023</v>
      </c>
      <c r="D1687" s="66" t="n">
        <v>7</v>
      </c>
      <c r="E1687" s="66" t="n">
        <v>3</v>
      </c>
      <c r="F1687" s="66" t="n">
        <v>17</v>
      </c>
      <c r="G1687" s="66" t="n">
        <v>3</v>
      </c>
      <c r="H1687" s="66" t="n">
        <v>3</v>
      </c>
      <c r="I1687" s="66" t="n">
        <v>0</v>
      </c>
      <c r="J1687" s="66" t="n">
        <v>1</v>
      </c>
      <c r="K1687" s="66" t="n">
        <v>1</v>
      </c>
      <c r="L1687" s="66" t="n">
        <v>0</v>
      </c>
      <c r="M1687" s="66" t="n">
        <v>0</v>
      </c>
      <c r="N1687" s="66" t="n">
        <v>0</v>
      </c>
      <c r="O1687" s="66" t="n">
        <v>29.1</v>
      </c>
      <c r="P1687" s="66" t="n">
        <v>2.1</v>
      </c>
      <c r="Q1687" s="66" t="n">
        <v>13.74203083</v>
      </c>
      <c r="R1687" s="66" t="n">
        <v>51.0646742870001</v>
      </c>
      <c r="S1687" s="66">
        <f>IF(AND(E1687&gt;=2,E1687&lt;=6,OR(F1687=6,F1687=7,F1687=8),O1687&lt;=500),1,0)</f>
        <v/>
      </c>
      <c r="T1687" s="178">
        <f>IF(G1687=1,Sources!$F$24,IF(G1687=2,Sources!$F$25,IF(G1687=3,Sources!$F$26,0)))</f>
        <v/>
      </c>
      <c r="U1687" s="178">
        <f>T1687</f>
        <v/>
      </c>
      <c r="V1687" s="66" t="inlineStr">
        <is>
          <t>S01 / S04 / S05</t>
        </is>
      </c>
    </row>
    <row r="1688" ht="15" customHeight="1" s="94">
      <c r="A1688" s="66" t="inlineStr">
        <is>
          <t>U12266</t>
        </is>
      </c>
      <c r="B1688" s="66" t="inlineStr">
        <is>
          <t>O2144</t>
        </is>
      </c>
      <c r="C1688" s="66" t="n">
        <v>2023</v>
      </c>
      <c r="D1688" s="66" t="n">
        <v>7</v>
      </c>
      <c r="E1688" s="66" t="n">
        <v>7</v>
      </c>
      <c r="F1688" s="66" t="n">
        <v>12</v>
      </c>
      <c r="G1688" s="66" t="n">
        <v>3</v>
      </c>
      <c r="H1688" s="66" t="n">
        <v>7</v>
      </c>
      <c r="I1688" s="66" t="n">
        <v>0</v>
      </c>
      <c r="J1688" s="66" t="n">
        <v>1</v>
      </c>
      <c r="K1688" s="66" t="n">
        <v>0</v>
      </c>
      <c r="L1688" s="66" t="n">
        <v>0</v>
      </c>
      <c r="M1688" s="66" t="n">
        <v>0</v>
      </c>
      <c r="N1688" s="66" t="n">
        <v>0</v>
      </c>
      <c r="O1688" s="66" t="n">
        <v>441.3</v>
      </c>
      <c r="P1688" s="66" t="n">
        <v>10.9</v>
      </c>
      <c r="Q1688" s="66" t="n">
        <v>12.4939980310001</v>
      </c>
      <c r="R1688" s="66" t="n">
        <v>51.3823535400001</v>
      </c>
      <c r="S1688" s="66">
        <f>IF(AND(E1688&gt;=2,E1688&lt;=6,OR(F1688=6,F1688=7,F1688=8),O1688&lt;=500),1,0)</f>
        <v/>
      </c>
      <c r="T1688" s="178">
        <f>IF(G1688=1,Sources!$F$24,IF(G1688=2,Sources!$F$25,IF(G1688=3,Sources!$F$26,0)))</f>
        <v/>
      </c>
      <c r="U1688" s="178">
        <f>T1688</f>
        <v/>
      </c>
      <c r="V1688" s="66" t="inlineStr">
        <is>
          <t>S01 / S04 / S05</t>
        </is>
      </c>
    </row>
    <row r="1689" ht="15" customHeight="1" s="94">
      <c r="A1689" s="66" t="inlineStr">
        <is>
          <t>U12269</t>
        </is>
      </c>
      <c r="B1689" s="66" t="inlineStr">
        <is>
          <t>O0934</t>
        </is>
      </c>
      <c r="C1689" s="66" t="n">
        <v>2023</v>
      </c>
      <c r="D1689" s="66" t="n">
        <v>7</v>
      </c>
      <c r="E1689" s="66" t="n">
        <v>7</v>
      </c>
      <c r="F1689" s="66" t="n">
        <v>23</v>
      </c>
      <c r="G1689" s="66" t="n">
        <v>3</v>
      </c>
      <c r="H1689" s="66" t="n">
        <v>1</v>
      </c>
      <c r="I1689" s="66" t="n">
        <v>0</v>
      </c>
      <c r="J1689" s="66" t="n">
        <v>1</v>
      </c>
      <c r="K1689" s="66" t="n">
        <v>0</v>
      </c>
      <c r="L1689" s="66" t="n">
        <v>0</v>
      </c>
      <c r="M1689" s="66" t="n">
        <v>0</v>
      </c>
      <c r="N1689" s="66" t="n">
        <v>0</v>
      </c>
      <c r="O1689" s="66" t="n">
        <v>258.7</v>
      </c>
      <c r="P1689" s="66" t="n">
        <v>14.1</v>
      </c>
      <c r="Q1689" s="66" t="n">
        <v>13.771486238</v>
      </c>
      <c r="R1689" s="66" t="n">
        <v>51.0158616270001</v>
      </c>
      <c r="S1689" s="66">
        <f>IF(AND(E1689&gt;=2,E1689&lt;=6,OR(F1689=6,F1689=7,F1689=8),O1689&lt;=500),1,0)</f>
        <v/>
      </c>
      <c r="T1689" s="178">
        <f>IF(G1689=1,Sources!$F$24,IF(G1689=2,Sources!$F$25,IF(G1689=3,Sources!$F$26,0)))</f>
        <v/>
      </c>
      <c r="U1689" s="178">
        <f>T1689</f>
        <v/>
      </c>
      <c r="V1689" s="66" t="inlineStr">
        <is>
          <t>S01 / S04 / S05</t>
        </is>
      </c>
    </row>
    <row r="1690" ht="15" customHeight="1" s="94">
      <c r="A1690" s="66" t="inlineStr">
        <is>
          <t>U12274</t>
        </is>
      </c>
      <c r="B1690" s="66" t="inlineStr">
        <is>
          <t>O1438</t>
        </is>
      </c>
      <c r="C1690" s="66" t="n">
        <v>2023</v>
      </c>
      <c r="D1690" s="66" t="n">
        <v>6</v>
      </c>
      <c r="E1690" s="66" t="n">
        <v>6</v>
      </c>
      <c r="F1690" s="66" t="n">
        <v>10</v>
      </c>
      <c r="G1690" s="66" t="n">
        <v>3</v>
      </c>
      <c r="H1690" s="66" t="n">
        <v>6</v>
      </c>
      <c r="I1690" s="66" t="n">
        <v>0</v>
      </c>
      <c r="J1690" s="66" t="n">
        <v>0</v>
      </c>
      <c r="K1690" s="66" t="n">
        <v>1</v>
      </c>
      <c r="L1690" s="66" t="n">
        <v>0</v>
      </c>
      <c r="M1690" s="66" t="n">
        <v>0</v>
      </c>
      <c r="N1690" s="66" t="n">
        <v>1</v>
      </c>
      <c r="O1690" s="66" t="n">
        <v>77.8</v>
      </c>
      <c r="P1690" s="66" t="n">
        <v>9</v>
      </c>
      <c r="Q1690" s="66" t="n">
        <v>12.3713696240001</v>
      </c>
      <c r="R1690" s="66" t="n">
        <v>51.3444546550001</v>
      </c>
      <c r="S1690" s="66">
        <f>IF(AND(E1690&gt;=2,E1690&lt;=6,OR(F1690=6,F1690=7,F1690=8),O1690&lt;=500),1,0)</f>
        <v/>
      </c>
      <c r="T1690" s="178">
        <f>IF(G1690=1,Sources!$F$24,IF(G1690=2,Sources!$F$25,IF(G1690=3,Sources!$F$26,0)))</f>
        <v/>
      </c>
      <c r="U1690" s="178">
        <f>T1690</f>
        <v/>
      </c>
      <c r="V1690" s="66" t="inlineStr">
        <is>
          <t>S01 / S04 / S05</t>
        </is>
      </c>
    </row>
    <row r="1691" ht="15" customHeight="1" s="94">
      <c r="A1691" s="66" t="inlineStr">
        <is>
          <t>U12278</t>
        </is>
      </c>
      <c r="B1691" s="66" t="inlineStr">
        <is>
          <t>O0199</t>
        </is>
      </c>
      <c r="C1691" s="66" t="n">
        <v>2023</v>
      </c>
      <c r="D1691" s="66" t="n">
        <v>6</v>
      </c>
      <c r="E1691" s="66" t="n">
        <v>6</v>
      </c>
      <c r="F1691" s="66" t="n">
        <v>20</v>
      </c>
      <c r="G1691" s="66" t="n">
        <v>3</v>
      </c>
      <c r="H1691" s="66" t="n">
        <v>3</v>
      </c>
      <c r="I1691" s="66" t="n">
        <v>0</v>
      </c>
      <c r="J1691" s="66" t="n">
        <v>0</v>
      </c>
      <c r="K1691" s="66" t="n">
        <v>1</v>
      </c>
      <c r="L1691" s="66" t="n">
        <v>0</v>
      </c>
      <c r="M1691" s="66" t="n">
        <v>0</v>
      </c>
      <c r="N1691" s="66" t="n">
        <v>0</v>
      </c>
      <c r="O1691" s="66" t="n">
        <v>54.9</v>
      </c>
      <c r="P1691" s="66" t="n">
        <v>2.5</v>
      </c>
      <c r="Q1691" s="66" t="n">
        <v>12.908070486</v>
      </c>
      <c r="R1691" s="66" t="n">
        <v>50.8330347770001</v>
      </c>
      <c r="S1691" s="66">
        <f>IF(AND(E1691&gt;=2,E1691&lt;=6,OR(F1691=6,F1691=7,F1691=8),O1691&lt;=500),1,0)</f>
        <v/>
      </c>
      <c r="T1691" s="178">
        <f>IF(G1691=1,Sources!$F$24,IF(G1691=2,Sources!$F$25,IF(G1691=3,Sources!$F$26,0)))</f>
        <v/>
      </c>
      <c r="U1691" s="178">
        <f>T1691</f>
        <v/>
      </c>
      <c r="V1691" s="66" t="inlineStr">
        <is>
          <t>S01 / S04 / S05</t>
        </is>
      </c>
    </row>
    <row r="1692" ht="15" customHeight="1" s="94">
      <c r="A1692" s="66" t="inlineStr">
        <is>
          <t>U12284</t>
        </is>
      </c>
      <c r="B1692" s="66" t="inlineStr">
        <is>
          <t>O1448</t>
        </is>
      </c>
      <c r="C1692" s="66" t="n">
        <v>2023</v>
      </c>
      <c r="D1692" s="66" t="n">
        <v>6</v>
      </c>
      <c r="E1692" s="66" t="n">
        <v>5</v>
      </c>
      <c r="F1692" s="66" t="n">
        <v>19</v>
      </c>
      <c r="G1692" s="66" t="n">
        <v>3</v>
      </c>
      <c r="H1692" s="66" t="n">
        <v>3</v>
      </c>
      <c r="I1692" s="66" t="n">
        <v>0</v>
      </c>
      <c r="J1692" s="66" t="n">
        <v>0</v>
      </c>
      <c r="K1692" s="66" t="n">
        <v>1</v>
      </c>
      <c r="L1692" s="66" t="n">
        <v>0</v>
      </c>
      <c r="M1692" s="66" t="n">
        <v>0</v>
      </c>
      <c r="N1692" s="66" t="n">
        <v>1</v>
      </c>
      <c r="O1692" s="66" t="n">
        <v>343.2</v>
      </c>
      <c r="P1692" s="66" t="n">
        <v>22</v>
      </c>
      <c r="Q1692" s="66" t="n">
        <v>12.377296825</v>
      </c>
      <c r="R1692" s="66" t="n">
        <v>51.3445361080001</v>
      </c>
      <c r="S1692" s="66">
        <f>IF(AND(E1692&gt;=2,E1692&lt;=6,OR(F1692=6,F1692=7,F1692=8),O1692&lt;=500),1,0)</f>
        <v/>
      </c>
      <c r="T1692" s="178">
        <f>IF(G1692=1,Sources!$F$24,IF(G1692=2,Sources!$F$25,IF(G1692=3,Sources!$F$26,0)))</f>
        <v/>
      </c>
      <c r="U1692" s="178">
        <f>T1692</f>
        <v/>
      </c>
      <c r="V1692" s="66" t="inlineStr">
        <is>
          <t>S01 / S04 / S05</t>
        </is>
      </c>
    </row>
    <row r="1693" ht="15" customHeight="1" s="94">
      <c r="A1693" s="66" t="inlineStr">
        <is>
          <t>U12288</t>
        </is>
      </c>
      <c r="B1693" s="66" t="inlineStr">
        <is>
          <t>O0608</t>
        </is>
      </c>
      <c r="C1693" s="66" t="n">
        <v>2023</v>
      </c>
      <c r="D1693" s="66" t="n">
        <v>6</v>
      </c>
      <c r="E1693" s="66" t="n">
        <v>5</v>
      </c>
      <c r="F1693" s="66" t="n">
        <v>8</v>
      </c>
      <c r="G1693" s="66" t="n">
        <v>3</v>
      </c>
      <c r="H1693" s="66" t="n">
        <v>4</v>
      </c>
      <c r="I1693" s="66" t="n">
        <v>1</v>
      </c>
      <c r="J1693" s="66" t="n">
        <v>1</v>
      </c>
      <c r="K1693" s="66" t="n">
        <v>0</v>
      </c>
      <c r="L1693" s="66" t="n">
        <v>0</v>
      </c>
      <c r="M1693" s="66" t="n">
        <v>0</v>
      </c>
      <c r="N1693" s="66" t="n">
        <v>0</v>
      </c>
      <c r="O1693" s="66" t="n">
        <v>80.2</v>
      </c>
      <c r="P1693" s="66" t="n">
        <v>3.8</v>
      </c>
      <c r="Q1693" s="66" t="n">
        <v>13.740729641</v>
      </c>
      <c r="R1693" s="66" t="n">
        <v>51.0647859860001</v>
      </c>
      <c r="S1693" s="66">
        <f>IF(AND(E1693&gt;=2,E1693&lt;=6,OR(F1693=6,F1693=7,F1693=8),O1693&lt;=500),1,0)</f>
        <v/>
      </c>
      <c r="T1693" s="178">
        <f>IF(G1693=1,Sources!$F$24,IF(G1693=2,Sources!$F$25,IF(G1693=3,Sources!$F$26,0)))</f>
        <v/>
      </c>
      <c r="U1693" s="178">
        <f>T1693</f>
        <v/>
      </c>
      <c r="V1693" s="66" t="inlineStr">
        <is>
          <t>S01 / S04 / S05</t>
        </is>
      </c>
    </row>
    <row r="1694" ht="15" customHeight="1" s="94">
      <c r="A1694" s="66" t="inlineStr">
        <is>
          <t>U12292</t>
        </is>
      </c>
      <c r="B1694" s="66" t="inlineStr">
        <is>
          <t>O1303</t>
        </is>
      </c>
      <c r="C1694" s="66" t="n">
        <v>2023</v>
      </c>
      <c r="D1694" s="66" t="n">
        <v>7</v>
      </c>
      <c r="E1694" s="66" t="n">
        <v>1</v>
      </c>
      <c r="F1694" s="66" t="n">
        <v>12</v>
      </c>
      <c r="G1694" s="66" t="n">
        <v>3</v>
      </c>
      <c r="H1694" s="66" t="n">
        <v>2</v>
      </c>
      <c r="I1694" s="66" t="n">
        <v>0</v>
      </c>
      <c r="J1694" s="66" t="n">
        <v>0</v>
      </c>
      <c r="K1694" s="66" t="n">
        <v>1</v>
      </c>
      <c r="L1694" s="66" t="n">
        <v>0</v>
      </c>
      <c r="M1694" s="66" t="n">
        <v>0</v>
      </c>
      <c r="N1694" s="66" t="n">
        <v>0</v>
      </c>
      <c r="O1694" s="66" t="n">
        <v>467.4</v>
      </c>
      <c r="P1694" s="66" t="n">
        <v>0.8</v>
      </c>
      <c r="Q1694" s="66" t="n">
        <v>12.3941750000001</v>
      </c>
      <c r="R1694" s="66" t="n">
        <v>51.314538924</v>
      </c>
      <c r="S1694" s="66">
        <f>IF(AND(E1694&gt;=2,E1694&lt;=6,OR(F1694=6,F1694=7,F1694=8),O1694&lt;=500),1,0)</f>
        <v/>
      </c>
      <c r="T1694" s="178">
        <f>IF(G1694=1,Sources!$F$24,IF(G1694=2,Sources!$F$25,IF(G1694=3,Sources!$F$26,0)))</f>
        <v/>
      </c>
      <c r="U1694" s="178">
        <f>T1694</f>
        <v/>
      </c>
      <c r="V1694" s="66" t="inlineStr">
        <is>
          <t>S01 / S04 / S05</t>
        </is>
      </c>
    </row>
    <row r="1695" ht="15" customHeight="1" s="94">
      <c r="A1695" s="66" t="inlineStr">
        <is>
          <t>U12294</t>
        </is>
      </c>
      <c r="B1695" s="66" t="inlineStr">
        <is>
          <t>O0093</t>
        </is>
      </c>
      <c r="C1695" s="66" t="n">
        <v>2023</v>
      </c>
      <c r="D1695" s="66" t="n">
        <v>6</v>
      </c>
      <c r="E1695" s="66" t="n">
        <v>4</v>
      </c>
      <c r="F1695" s="66" t="n">
        <v>7</v>
      </c>
      <c r="G1695" s="66" t="n">
        <v>3</v>
      </c>
      <c r="H1695" s="66" t="n">
        <v>6</v>
      </c>
      <c r="I1695" s="66" t="n">
        <v>0</v>
      </c>
      <c r="J1695" s="66" t="n">
        <v>0</v>
      </c>
      <c r="K1695" s="66" t="n">
        <v>1</v>
      </c>
      <c r="L1695" s="66" t="n">
        <v>0</v>
      </c>
      <c r="M1695" s="66" t="n">
        <v>0</v>
      </c>
      <c r="N1695" s="66" t="n">
        <v>0</v>
      </c>
      <c r="O1695" s="66" t="n">
        <v>211.1</v>
      </c>
      <c r="P1695" s="66" t="n">
        <v>4.4</v>
      </c>
      <c r="Q1695" s="66" t="n">
        <v>14.1851326130001</v>
      </c>
      <c r="R1695" s="66" t="n">
        <v>51.1325969500001</v>
      </c>
      <c r="S1695" s="66">
        <f>IF(AND(E1695&gt;=2,E1695&lt;=6,OR(F1695=6,F1695=7,F1695=8),O1695&lt;=500),1,0)</f>
        <v/>
      </c>
      <c r="T1695" s="178">
        <f>IF(G1695=1,Sources!$F$24,IF(G1695=2,Sources!$F$25,IF(G1695=3,Sources!$F$26,0)))</f>
        <v/>
      </c>
      <c r="U1695" s="178">
        <f>T1695</f>
        <v/>
      </c>
      <c r="V1695" s="66" t="inlineStr">
        <is>
          <t>S01 / S04 / S05</t>
        </is>
      </c>
    </row>
    <row r="1696" ht="15" customHeight="1" s="94">
      <c r="A1696" s="66" t="inlineStr">
        <is>
          <t>U12302</t>
        </is>
      </c>
      <c r="B1696" s="66" t="inlineStr">
        <is>
          <t>O0609</t>
        </is>
      </c>
      <c r="C1696" s="66" t="n">
        <v>2023</v>
      </c>
      <c r="D1696" s="66" t="n">
        <v>7</v>
      </c>
      <c r="E1696" s="66" t="n">
        <v>1</v>
      </c>
      <c r="F1696" s="66" t="n">
        <v>15</v>
      </c>
      <c r="G1696" s="66" t="n">
        <v>2</v>
      </c>
      <c r="H1696" s="66" t="n">
        <v>7</v>
      </c>
      <c r="I1696" s="66" t="n">
        <v>0</v>
      </c>
      <c r="J1696" s="66" t="n">
        <v>0</v>
      </c>
      <c r="K1696" s="66" t="n">
        <v>0</v>
      </c>
      <c r="L1696" s="66" t="n">
        <v>1</v>
      </c>
      <c r="M1696" s="66" t="n">
        <v>0</v>
      </c>
      <c r="N1696" s="66" t="n">
        <v>0</v>
      </c>
      <c r="O1696" s="66" t="n">
        <v>41.4</v>
      </c>
      <c r="P1696" s="66" t="n">
        <v>7.2</v>
      </c>
      <c r="Q1696" s="66" t="n">
        <v>13.741342203</v>
      </c>
      <c r="R1696" s="66" t="n">
        <v>51.0647367240001</v>
      </c>
      <c r="S1696" s="66">
        <f>IF(AND(E1696&gt;=2,E1696&lt;=6,OR(F1696=6,F1696=7,F1696=8),O1696&lt;=500),1,0)</f>
        <v/>
      </c>
      <c r="T1696" s="178">
        <f>IF(G1696=1,Sources!$F$24,IF(G1696=2,Sources!$F$25,IF(G1696=3,Sources!$F$26,0)))</f>
        <v/>
      </c>
      <c r="U1696" s="178">
        <f>T1696</f>
        <v/>
      </c>
      <c r="V1696" s="66" t="inlineStr">
        <is>
          <t>S01 / S04 / S05</t>
        </is>
      </c>
    </row>
    <row r="1697" ht="15" customHeight="1" s="94">
      <c r="A1697" s="66" t="inlineStr">
        <is>
          <t>U12326</t>
        </is>
      </c>
      <c r="B1697" s="66" t="inlineStr">
        <is>
          <t>O0856</t>
        </is>
      </c>
      <c r="C1697" s="66" t="n">
        <v>2023</v>
      </c>
      <c r="D1697" s="66" t="n">
        <v>6</v>
      </c>
      <c r="E1697" s="66" t="n">
        <v>6</v>
      </c>
      <c r="F1697" s="66" t="n">
        <v>17</v>
      </c>
      <c r="G1697" s="66" t="n">
        <v>3</v>
      </c>
      <c r="H1697" s="66" t="n">
        <v>3</v>
      </c>
      <c r="I1697" s="66" t="n">
        <v>0</v>
      </c>
      <c r="J1697" s="66" t="n">
        <v>0</v>
      </c>
      <c r="K1697" s="66" t="n">
        <v>1</v>
      </c>
      <c r="L1697" s="66" t="n">
        <v>1</v>
      </c>
      <c r="M1697" s="66" t="n">
        <v>0</v>
      </c>
      <c r="N1697" s="66" t="n">
        <v>0</v>
      </c>
      <c r="O1697" s="66" t="n">
        <v>293.2</v>
      </c>
      <c r="P1697" s="66" t="n">
        <v>4.7</v>
      </c>
      <c r="Q1697" s="66" t="n">
        <v>13.702011348</v>
      </c>
      <c r="R1697" s="66" t="n">
        <v>51.032537431</v>
      </c>
      <c r="S1697" s="66">
        <f>IF(AND(E1697&gt;=2,E1697&lt;=6,OR(F1697=6,F1697=7,F1697=8),O1697&lt;=500),1,0)</f>
        <v/>
      </c>
      <c r="T1697" s="178">
        <f>IF(G1697=1,Sources!$F$24,IF(G1697=2,Sources!$F$25,IF(G1697=3,Sources!$F$26,0)))</f>
        <v/>
      </c>
      <c r="U1697" s="178">
        <f>T1697</f>
        <v/>
      </c>
      <c r="V1697" s="66" t="inlineStr">
        <is>
          <t>S01 / S04 / S05</t>
        </is>
      </c>
    </row>
    <row r="1698" ht="15" customHeight="1" s="94">
      <c r="A1698" s="66" t="inlineStr">
        <is>
          <t>U12347</t>
        </is>
      </c>
      <c r="B1698" s="66" t="inlineStr">
        <is>
          <t>O0210</t>
        </is>
      </c>
      <c r="C1698" s="66" t="n">
        <v>2023</v>
      </c>
      <c r="D1698" s="66" t="n">
        <v>6</v>
      </c>
      <c r="E1698" s="66" t="n">
        <v>4</v>
      </c>
      <c r="F1698" s="66" t="n">
        <v>7</v>
      </c>
      <c r="G1698" s="66" t="n">
        <v>3</v>
      </c>
      <c r="H1698" s="66" t="n">
        <v>2</v>
      </c>
      <c r="I1698" s="66" t="n">
        <v>0</v>
      </c>
      <c r="J1698" s="66" t="n">
        <v>1</v>
      </c>
      <c r="K1698" s="66" t="n">
        <v>1</v>
      </c>
      <c r="L1698" s="66" t="n">
        <v>0</v>
      </c>
      <c r="M1698" s="66" t="n">
        <v>0</v>
      </c>
      <c r="N1698" s="66" t="n">
        <v>0</v>
      </c>
      <c r="O1698" s="66" t="n">
        <v>410.9</v>
      </c>
      <c r="P1698" s="66" t="n">
        <v>0</v>
      </c>
      <c r="Q1698" s="66" t="n">
        <v>12.93098875</v>
      </c>
      <c r="R1698" s="66" t="n">
        <v>50.846255399</v>
      </c>
      <c r="S1698" s="66">
        <f>IF(AND(E1698&gt;=2,E1698&lt;=6,OR(F1698=6,F1698=7,F1698=8),O1698&lt;=500),1,0)</f>
        <v/>
      </c>
      <c r="T1698" s="178">
        <f>IF(G1698=1,Sources!$F$24,IF(G1698=2,Sources!$F$25,IF(G1698=3,Sources!$F$26,0)))</f>
        <v/>
      </c>
      <c r="U1698" s="178">
        <f>T1698</f>
        <v/>
      </c>
      <c r="V1698" s="66" t="inlineStr">
        <is>
          <t>S01 / S04 / S05</t>
        </is>
      </c>
    </row>
    <row r="1699" ht="15" customHeight="1" s="94">
      <c r="A1699" s="66" t="inlineStr">
        <is>
          <t>U12348</t>
        </is>
      </c>
      <c r="B1699" s="66" t="inlineStr">
        <is>
          <t>O1462</t>
        </is>
      </c>
      <c r="C1699" s="66" t="n">
        <v>2023</v>
      </c>
      <c r="D1699" s="66" t="n">
        <v>6</v>
      </c>
      <c r="E1699" s="66" t="n">
        <v>3</v>
      </c>
      <c r="F1699" s="66" t="n">
        <v>17</v>
      </c>
      <c r="G1699" s="66" t="n">
        <v>3</v>
      </c>
      <c r="H1699" s="66" t="n">
        <v>3</v>
      </c>
      <c r="I1699" s="66" t="n">
        <v>0</v>
      </c>
      <c r="J1699" s="66" t="n">
        <v>0</v>
      </c>
      <c r="K1699" s="66" t="n">
        <v>1</v>
      </c>
      <c r="L1699" s="66" t="n">
        <v>0</v>
      </c>
      <c r="M1699" s="66" t="n">
        <v>0</v>
      </c>
      <c r="N1699" s="66" t="n">
        <v>0</v>
      </c>
      <c r="O1699" s="66" t="n">
        <v>188.1</v>
      </c>
      <c r="P1699" s="66" t="n">
        <v>4.2</v>
      </c>
      <c r="Q1699" s="66" t="n">
        <v>12.394848918</v>
      </c>
      <c r="R1699" s="66" t="n">
        <v>51.3427433360001</v>
      </c>
      <c r="S1699" s="66">
        <f>IF(AND(E1699&gt;=2,E1699&lt;=6,OR(F1699=6,F1699=7,F1699=8),O1699&lt;=500),1,0)</f>
        <v/>
      </c>
      <c r="T1699" s="178">
        <f>IF(G1699=1,Sources!$F$24,IF(G1699=2,Sources!$F$25,IF(G1699=3,Sources!$F$26,0)))</f>
        <v/>
      </c>
      <c r="U1699" s="178">
        <f>T1699</f>
        <v/>
      </c>
      <c r="V1699" s="66" t="inlineStr">
        <is>
          <t>S01 / S04 / S05</t>
        </is>
      </c>
    </row>
    <row r="1700" ht="15" customHeight="1" s="94">
      <c r="A1700" s="66" t="inlineStr">
        <is>
          <t>U12352</t>
        </is>
      </c>
      <c r="B1700" s="66" t="inlineStr">
        <is>
          <t>O0954</t>
        </is>
      </c>
      <c r="C1700" s="66" t="n">
        <v>2023</v>
      </c>
      <c r="D1700" s="66" t="n">
        <v>6</v>
      </c>
      <c r="E1700" s="66" t="n">
        <v>3</v>
      </c>
      <c r="F1700" s="66" t="n">
        <v>23</v>
      </c>
      <c r="G1700" s="66" t="n">
        <v>3</v>
      </c>
      <c r="H1700" s="66" t="n">
        <v>3</v>
      </c>
      <c r="I1700" s="66" t="n">
        <v>0</v>
      </c>
      <c r="J1700" s="66" t="n">
        <v>1</v>
      </c>
      <c r="K1700" s="66" t="n">
        <v>1</v>
      </c>
      <c r="L1700" s="66" t="n">
        <v>0</v>
      </c>
      <c r="M1700" s="66" t="n">
        <v>0</v>
      </c>
      <c r="N1700" s="66" t="n">
        <v>0</v>
      </c>
      <c r="O1700" s="66" t="n">
        <v>179.6</v>
      </c>
      <c r="P1700" s="66" t="n">
        <v>2.6</v>
      </c>
      <c r="Q1700" s="66" t="n">
        <v>13.728962397</v>
      </c>
      <c r="R1700" s="66" t="n">
        <v>51.059324449</v>
      </c>
      <c r="S1700" s="66">
        <f>IF(AND(E1700&gt;=2,E1700&lt;=6,OR(F1700=6,F1700=7,F1700=8),O1700&lt;=500),1,0)</f>
        <v/>
      </c>
      <c r="T1700" s="178">
        <f>IF(G1700=1,Sources!$F$24,IF(G1700=2,Sources!$F$25,IF(G1700=3,Sources!$F$26,0)))</f>
        <v/>
      </c>
      <c r="U1700" s="178">
        <f>T1700</f>
        <v/>
      </c>
      <c r="V1700" s="66" t="inlineStr">
        <is>
          <t>S01 / S04 / S05</t>
        </is>
      </c>
    </row>
    <row r="1701" ht="15" customHeight="1" s="94">
      <c r="A1701" s="66" t="inlineStr">
        <is>
          <t>U12365</t>
        </is>
      </c>
      <c r="B1701" s="66" t="inlineStr">
        <is>
          <t>O1058</t>
        </is>
      </c>
      <c r="C1701" s="66" t="n">
        <v>2023</v>
      </c>
      <c r="D1701" s="66" t="n">
        <v>6</v>
      </c>
      <c r="E1701" s="66" t="n">
        <v>1</v>
      </c>
      <c r="F1701" s="66" t="n">
        <v>15</v>
      </c>
      <c r="G1701" s="66" t="n">
        <v>2</v>
      </c>
      <c r="H1701" s="66" t="n">
        <v>7</v>
      </c>
      <c r="I1701" s="66" t="n">
        <v>0</v>
      </c>
      <c r="J1701" s="66" t="n">
        <v>0</v>
      </c>
      <c r="K1701" s="66" t="n">
        <v>1</v>
      </c>
      <c r="L1701" s="66" t="n">
        <v>0</v>
      </c>
      <c r="M1701" s="66" t="n">
        <v>0</v>
      </c>
      <c r="N1701" s="66" t="n">
        <v>0</v>
      </c>
      <c r="O1701" s="66" t="n">
        <v>368.6</v>
      </c>
      <c r="P1701" s="66" t="n">
        <v>2.2</v>
      </c>
      <c r="Q1701" s="66" t="n">
        <v>13.3498838530001</v>
      </c>
      <c r="R1701" s="66" t="n">
        <v>50.9171743640001</v>
      </c>
      <c r="S1701" s="66">
        <f>IF(AND(E1701&gt;=2,E1701&lt;=6,OR(F1701=6,F1701=7,F1701=8),O1701&lt;=500),1,0)</f>
        <v/>
      </c>
      <c r="T1701" s="178">
        <f>IF(G1701=1,Sources!$F$24,IF(G1701=2,Sources!$F$25,IF(G1701=3,Sources!$F$26,0)))</f>
        <v/>
      </c>
      <c r="U1701" s="178">
        <f>T1701</f>
        <v/>
      </c>
      <c r="V1701" s="66" t="inlineStr">
        <is>
          <t>S01 / S04 / S05</t>
        </is>
      </c>
    </row>
    <row r="1702" ht="15" customHeight="1" s="94">
      <c r="A1702" s="66" t="inlineStr">
        <is>
          <t>U12366</t>
        </is>
      </c>
      <c r="B1702" s="66" t="inlineStr">
        <is>
          <t>O1769</t>
        </is>
      </c>
      <c r="C1702" s="66" t="n">
        <v>2023</v>
      </c>
      <c r="D1702" s="66" t="n">
        <v>6</v>
      </c>
      <c r="E1702" s="66" t="n">
        <v>7</v>
      </c>
      <c r="F1702" s="66" t="n">
        <v>23</v>
      </c>
      <c r="G1702" s="66" t="n">
        <v>2</v>
      </c>
      <c r="H1702" s="66" t="n">
        <v>3</v>
      </c>
      <c r="I1702" s="66" t="n">
        <v>0</v>
      </c>
      <c r="J1702" s="66" t="n">
        <v>1</v>
      </c>
      <c r="K1702" s="66" t="n">
        <v>0</v>
      </c>
      <c r="L1702" s="66" t="n">
        <v>0</v>
      </c>
      <c r="M1702" s="66" t="n">
        <v>0</v>
      </c>
      <c r="N1702" s="66" t="n">
        <v>0</v>
      </c>
      <c r="O1702" s="66" t="n">
        <v>290.6</v>
      </c>
      <c r="P1702" s="66" t="n">
        <v>20.8</v>
      </c>
      <c r="Q1702" s="66" t="n">
        <v>12.339934349</v>
      </c>
      <c r="R1702" s="66" t="n">
        <v>51.335340688</v>
      </c>
      <c r="S1702" s="66">
        <f>IF(AND(E1702&gt;=2,E1702&lt;=6,OR(F1702=6,F1702=7,F1702=8),O1702&lt;=500),1,0)</f>
        <v/>
      </c>
      <c r="T1702" s="178">
        <f>IF(G1702=1,Sources!$F$24,IF(G1702=2,Sources!$F$25,IF(G1702=3,Sources!$F$26,0)))</f>
        <v/>
      </c>
      <c r="U1702" s="178">
        <f>T1702</f>
        <v/>
      </c>
      <c r="V1702" s="66" t="inlineStr">
        <is>
          <t>S01 / S04 / S05</t>
        </is>
      </c>
    </row>
    <row r="1703" ht="15" customHeight="1" s="94">
      <c r="A1703" s="66" t="inlineStr">
        <is>
          <t>U12369</t>
        </is>
      </c>
      <c r="B1703" s="66" t="inlineStr">
        <is>
          <t>O1314</t>
        </is>
      </c>
      <c r="C1703" s="66" t="n">
        <v>2023</v>
      </c>
      <c r="D1703" s="66" t="n">
        <v>6</v>
      </c>
      <c r="E1703" s="66" t="n">
        <v>6</v>
      </c>
      <c r="F1703" s="66" t="n">
        <v>16</v>
      </c>
      <c r="G1703" s="66" t="n">
        <v>2</v>
      </c>
      <c r="H1703" s="66" t="n">
        <v>3</v>
      </c>
      <c r="I1703" s="66" t="n">
        <v>0</v>
      </c>
      <c r="J1703" s="66" t="n">
        <v>1</v>
      </c>
      <c r="K1703" s="66" t="n">
        <v>1</v>
      </c>
      <c r="L1703" s="66" t="n">
        <v>0</v>
      </c>
      <c r="M1703" s="66" t="n">
        <v>0</v>
      </c>
      <c r="N1703" s="66" t="n">
        <v>0</v>
      </c>
      <c r="O1703" s="66" t="n">
        <v>307.5</v>
      </c>
      <c r="P1703" s="66" t="n">
        <v>7</v>
      </c>
      <c r="Q1703" s="66" t="n">
        <v>12.3835341110001</v>
      </c>
      <c r="R1703" s="66" t="n">
        <v>51.3434926350001</v>
      </c>
      <c r="S1703" s="66">
        <f>IF(AND(E1703&gt;=2,E1703&lt;=6,OR(F1703=6,F1703=7,F1703=8),O1703&lt;=500),1,0)</f>
        <v/>
      </c>
      <c r="T1703" s="178">
        <f>IF(G1703=1,Sources!$F$24,IF(G1703=2,Sources!$F$25,IF(G1703=3,Sources!$F$26,0)))</f>
        <v/>
      </c>
      <c r="U1703" s="178">
        <f>T1703</f>
        <v/>
      </c>
      <c r="V1703" s="66" t="inlineStr">
        <is>
          <t>S01 / S04 / S05</t>
        </is>
      </c>
    </row>
    <row r="1704" ht="15" customHeight="1" s="94">
      <c r="A1704" s="66" t="inlineStr">
        <is>
          <t>U12370</t>
        </is>
      </c>
      <c r="B1704" s="66" t="inlineStr">
        <is>
          <t>O1807</t>
        </is>
      </c>
      <c r="C1704" s="66" t="n">
        <v>2023</v>
      </c>
      <c r="D1704" s="66" t="n">
        <v>6</v>
      </c>
      <c r="E1704" s="66" t="n">
        <v>6</v>
      </c>
      <c r="F1704" s="66" t="n">
        <v>15</v>
      </c>
      <c r="G1704" s="66" t="n">
        <v>3</v>
      </c>
      <c r="H1704" s="66" t="n">
        <v>3</v>
      </c>
      <c r="I1704" s="66" t="n">
        <v>0</v>
      </c>
      <c r="J1704" s="66" t="n">
        <v>1</v>
      </c>
      <c r="K1704" s="66" t="n">
        <v>1</v>
      </c>
      <c r="L1704" s="66" t="n">
        <v>0</v>
      </c>
      <c r="M1704" s="66" t="n">
        <v>0</v>
      </c>
      <c r="N1704" s="66" t="n">
        <v>0</v>
      </c>
      <c r="O1704" s="66" t="n">
        <v>215.1</v>
      </c>
      <c r="P1704" s="66" t="n">
        <v>2.3</v>
      </c>
      <c r="Q1704" s="66" t="n">
        <v>12.3979879400001</v>
      </c>
      <c r="R1704" s="66" t="n">
        <v>51.329964815</v>
      </c>
      <c r="S1704" s="66">
        <f>IF(AND(E1704&gt;=2,E1704&lt;=6,OR(F1704=6,F1704=7,F1704=8),O1704&lt;=500),1,0)</f>
        <v/>
      </c>
      <c r="T1704" s="178">
        <f>IF(G1704=1,Sources!$F$24,IF(G1704=2,Sources!$F$25,IF(G1704=3,Sources!$F$26,0)))</f>
        <v/>
      </c>
      <c r="U1704" s="178">
        <f>T1704</f>
        <v/>
      </c>
      <c r="V1704" s="66" t="inlineStr">
        <is>
          <t>S01 / S04 / S05</t>
        </is>
      </c>
    </row>
    <row r="1705" ht="15" customHeight="1" s="94">
      <c r="A1705" s="66" t="inlineStr">
        <is>
          <t>U12384</t>
        </is>
      </c>
      <c r="B1705" s="66" t="inlineStr">
        <is>
          <t>O1314</t>
        </is>
      </c>
      <c r="C1705" s="66" t="n">
        <v>2023</v>
      </c>
      <c r="D1705" s="66" t="n">
        <v>6</v>
      </c>
      <c r="E1705" s="66" t="n">
        <v>4</v>
      </c>
      <c r="F1705" s="66" t="n">
        <v>6</v>
      </c>
      <c r="G1705" s="66" t="n">
        <v>2</v>
      </c>
      <c r="H1705" s="66" t="n">
        <v>3</v>
      </c>
      <c r="I1705" s="66" t="n">
        <v>0</v>
      </c>
      <c r="J1705" s="66" t="n">
        <v>1</v>
      </c>
      <c r="K1705" s="66" t="n">
        <v>1</v>
      </c>
      <c r="L1705" s="66" t="n">
        <v>0</v>
      </c>
      <c r="M1705" s="66" t="n">
        <v>0</v>
      </c>
      <c r="N1705" s="66" t="n">
        <v>0</v>
      </c>
      <c r="O1705" s="66" t="n">
        <v>305.4</v>
      </c>
      <c r="P1705" s="66" t="n">
        <v>0</v>
      </c>
      <c r="Q1705" s="66" t="n">
        <v>12.383503579</v>
      </c>
      <c r="R1705" s="66" t="n">
        <v>51.3434323820001</v>
      </c>
      <c r="S1705" s="66">
        <f>IF(AND(E1705&gt;=2,E1705&lt;=6,OR(F1705=6,F1705=7,F1705=8),O1705&lt;=500),1,0)</f>
        <v/>
      </c>
      <c r="T1705" s="178">
        <f>IF(G1705=1,Sources!$F$24,IF(G1705=2,Sources!$F$25,IF(G1705=3,Sources!$F$26,0)))</f>
        <v/>
      </c>
      <c r="U1705" s="178">
        <f>T1705</f>
        <v/>
      </c>
      <c r="V1705" s="66" t="inlineStr">
        <is>
          <t>S01 / S04 / S05</t>
        </is>
      </c>
    </row>
    <row r="1706" ht="15" customHeight="1" s="94">
      <c r="A1706" s="66" t="inlineStr">
        <is>
          <t>U12388</t>
        </is>
      </c>
      <c r="B1706" s="66" t="inlineStr">
        <is>
          <t>O0145</t>
        </is>
      </c>
      <c r="C1706" s="66" t="n">
        <v>2023</v>
      </c>
      <c r="D1706" s="66" t="n">
        <v>6</v>
      </c>
      <c r="E1706" s="66" t="n">
        <v>4</v>
      </c>
      <c r="F1706" s="66" t="n">
        <v>7</v>
      </c>
      <c r="G1706" s="66" t="n">
        <v>3</v>
      </c>
      <c r="H1706" s="66" t="n">
        <v>2</v>
      </c>
      <c r="I1706" s="66" t="n">
        <v>0</v>
      </c>
      <c r="J1706" s="66" t="n">
        <v>1</v>
      </c>
      <c r="K1706" s="66" t="n">
        <v>1</v>
      </c>
      <c r="L1706" s="66" t="n">
        <v>0</v>
      </c>
      <c r="M1706" s="66" t="n">
        <v>0</v>
      </c>
      <c r="N1706" s="66" t="n">
        <v>0</v>
      </c>
      <c r="O1706" s="66" t="n">
        <v>367</v>
      </c>
      <c r="P1706" s="66" t="n">
        <v>4.7</v>
      </c>
      <c r="Q1706" s="66" t="n">
        <v>12.9321904550001</v>
      </c>
      <c r="R1706" s="66" t="n">
        <v>50.8236063300001</v>
      </c>
      <c r="S1706" s="66">
        <f>IF(AND(E1706&gt;=2,E1706&lt;=6,OR(F1706=6,F1706=7,F1706=8),O1706&lt;=500),1,0)</f>
        <v/>
      </c>
      <c r="T1706" s="178">
        <f>IF(G1706=1,Sources!$F$24,IF(G1706=2,Sources!$F$25,IF(G1706=3,Sources!$F$26,0)))</f>
        <v/>
      </c>
      <c r="U1706" s="178">
        <f>T1706</f>
        <v/>
      </c>
      <c r="V1706" s="66" t="inlineStr">
        <is>
          <t>S01 / S04 / S05</t>
        </is>
      </c>
    </row>
    <row r="1707" ht="15" customHeight="1" s="94">
      <c r="A1707" s="66" t="inlineStr">
        <is>
          <t>U12390</t>
        </is>
      </c>
      <c r="B1707" s="66" t="inlineStr">
        <is>
          <t>O2213</t>
        </is>
      </c>
      <c r="C1707" s="66" t="n">
        <v>2023</v>
      </c>
      <c r="D1707" s="66" t="n">
        <v>6</v>
      </c>
      <c r="E1707" s="66" t="n">
        <v>3</v>
      </c>
      <c r="F1707" s="66" t="n">
        <v>10</v>
      </c>
      <c r="G1707" s="66" t="n">
        <v>3</v>
      </c>
      <c r="H1707" s="66" t="n">
        <v>3</v>
      </c>
      <c r="I1707" s="66" t="n">
        <v>0</v>
      </c>
      <c r="J1707" s="66" t="n">
        <v>1</v>
      </c>
      <c r="K1707" s="66" t="n">
        <v>1</v>
      </c>
      <c r="L1707" s="66" t="n">
        <v>0</v>
      </c>
      <c r="M1707" s="66" t="n">
        <v>0</v>
      </c>
      <c r="N1707" s="66" t="n">
        <v>0</v>
      </c>
      <c r="O1707" s="66" t="n">
        <v>129.9</v>
      </c>
      <c r="P1707" s="66" t="n">
        <v>4.8</v>
      </c>
      <c r="Q1707" s="66" t="n">
        <v>12.736275097</v>
      </c>
      <c r="R1707" s="66" t="n">
        <v>51.37269114</v>
      </c>
      <c r="S1707" s="66">
        <f>IF(AND(E1707&gt;=2,E1707&lt;=6,OR(F1707=6,F1707=7,F1707=8),O1707&lt;=500),1,0)</f>
        <v/>
      </c>
      <c r="T1707" s="178">
        <f>IF(G1707=1,Sources!$F$24,IF(G1707=2,Sources!$F$25,IF(G1707=3,Sources!$F$26,0)))</f>
        <v/>
      </c>
      <c r="U1707" s="178">
        <f>T1707</f>
        <v/>
      </c>
      <c r="V1707" s="66" t="inlineStr">
        <is>
          <t>S01 / S04 / S05</t>
        </is>
      </c>
    </row>
    <row r="1708" ht="15" customHeight="1" s="94">
      <c r="A1708" s="66" t="inlineStr">
        <is>
          <t>U12393</t>
        </is>
      </c>
      <c r="B1708" s="66" t="inlineStr">
        <is>
          <t>O0932</t>
        </is>
      </c>
      <c r="C1708" s="66" t="n">
        <v>2023</v>
      </c>
      <c r="D1708" s="66" t="n">
        <v>6</v>
      </c>
      <c r="E1708" s="66" t="n">
        <v>3</v>
      </c>
      <c r="F1708" s="66" t="n">
        <v>11</v>
      </c>
      <c r="G1708" s="66" t="n">
        <v>3</v>
      </c>
      <c r="H1708" s="66" t="n">
        <v>3</v>
      </c>
      <c r="I1708" s="66" t="n">
        <v>0</v>
      </c>
      <c r="J1708" s="66" t="n">
        <v>0</v>
      </c>
      <c r="K1708" s="66" t="n">
        <v>1</v>
      </c>
      <c r="L1708" s="66" t="n">
        <v>0</v>
      </c>
      <c r="M1708" s="66" t="n">
        <v>0</v>
      </c>
      <c r="N1708" s="66" t="n">
        <v>1</v>
      </c>
      <c r="O1708" s="66" t="n">
        <v>294.6</v>
      </c>
      <c r="P1708" s="66" t="n">
        <v>0.2</v>
      </c>
      <c r="Q1708" s="66" t="n">
        <v>13.768257271</v>
      </c>
      <c r="R1708" s="66" t="n">
        <v>51.0157014390001</v>
      </c>
      <c r="S1708" s="66">
        <f>IF(AND(E1708&gt;=2,E1708&lt;=6,OR(F1708=6,F1708=7,F1708=8),O1708&lt;=500),1,0)</f>
        <v/>
      </c>
      <c r="T1708" s="178">
        <f>IF(G1708=1,Sources!$F$24,IF(G1708=2,Sources!$F$25,IF(G1708=3,Sources!$F$26,0)))</f>
        <v/>
      </c>
      <c r="U1708" s="178">
        <f>T1708</f>
        <v/>
      </c>
      <c r="V1708" s="66" t="inlineStr">
        <is>
          <t>S01 / S04 / S05</t>
        </is>
      </c>
    </row>
    <row r="1709" ht="15" customHeight="1" s="94">
      <c r="A1709" s="66" t="inlineStr">
        <is>
          <t>U12394</t>
        </is>
      </c>
      <c r="B1709" s="66" t="inlineStr">
        <is>
          <t>O0932</t>
        </is>
      </c>
      <c r="C1709" s="66" t="n">
        <v>2023</v>
      </c>
      <c r="D1709" s="66" t="n">
        <v>6</v>
      </c>
      <c r="E1709" s="66" t="n">
        <v>3</v>
      </c>
      <c r="F1709" s="66" t="n">
        <v>6</v>
      </c>
      <c r="G1709" s="66" t="n">
        <v>3</v>
      </c>
      <c r="H1709" s="66" t="n">
        <v>3</v>
      </c>
      <c r="I1709" s="66" t="n">
        <v>0</v>
      </c>
      <c r="J1709" s="66" t="n">
        <v>1</v>
      </c>
      <c r="K1709" s="66" t="n">
        <v>1</v>
      </c>
      <c r="L1709" s="66" t="n">
        <v>0</v>
      </c>
      <c r="M1709" s="66" t="n">
        <v>0</v>
      </c>
      <c r="N1709" s="66" t="n">
        <v>0</v>
      </c>
      <c r="O1709" s="66" t="n">
        <v>294.6</v>
      </c>
      <c r="P1709" s="66" t="n">
        <v>0.2</v>
      </c>
      <c r="Q1709" s="66" t="n">
        <v>13.768257271</v>
      </c>
      <c r="R1709" s="66" t="n">
        <v>51.0157014390001</v>
      </c>
      <c r="S1709" s="66">
        <f>IF(AND(E1709&gt;=2,E1709&lt;=6,OR(F1709=6,F1709=7,F1709=8),O1709&lt;=500),1,0)</f>
        <v/>
      </c>
      <c r="T1709" s="178">
        <f>IF(G1709=1,Sources!$F$24,IF(G1709=2,Sources!$F$25,IF(G1709=3,Sources!$F$26,0)))</f>
        <v/>
      </c>
      <c r="U1709" s="178">
        <f>T1709</f>
        <v/>
      </c>
      <c r="V1709" s="66" t="inlineStr">
        <is>
          <t>S01 / S04 / S05</t>
        </is>
      </c>
    </row>
    <row r="1710" ht="15" customHeight="1" s="94">
      <c r="A1710" s="66" t="inlineStr">
        <is>
          <t>U12405</t>
        </is>
      </c>
      <c r="B1710" s="66" t="inlineStr">
        <is>
          <t>O1046</t>
        </is>
      </c>
      <c r="C1710" s="66" t="n">
        <v>2023</v>
      </c>
      <c r="D1710" s="66" t="n">
        <v>7</v>
      </c>
      <c r="E1710" s="66" t="n">
        <v>2</v>
      </c>
      <c r="F1710" s="66" t="n">
        <v>12</v>
      </c>
      <c r="G1710" s="66" t="n">
        <v>3</v>
      </c>
      <c r="H1710" s="66" t="n">
        <v>2</v>
      </c>
      <c r="I1710" s="66" t="n">
        <v>0</v>
      </c>
      <c r="J1710" s="66" t="n">
        <v>0</v>
      </c>
      <c r="K1710" s="66" t="n">
        <v>1</v>
      </c>
      <c r="L1710" s="66" t="n">
        <v>0</v>
      </c>
      <c r="M1710" s="66" t="n">
        <v>0</v>
      </c>
      <c r="N1710" s="66" t="n">
        <v>1</v>
      </c>
      <c r="O1710" s="66" t="n">
        <v>195.3</v>
      </c>
      <c r="P1710" s="66" t="n">
        <v>0.5</v>
      </c>
      <c r="Q1710" s="66" t="n">
        <v>13.338843281</v>
      </c>
      <c r="R1710" s="66" t="n">
        <v>50.914383645</v>
      </c>
      <c r="S1710" s="66">
        <f>IF(AND(E1710&gt;=2,E1710&lt;=6,OR(F1710=6,F1710=7,F1710=8),O1710&lt;=500),1,0)</f>
        <v/>
      </c>
      <c r="T1710" s="178">
        <f>IF(G1710=1,Sources!$F$24,IF(G1710=2,Sources!$F$25,IF(G1710=3,Sources!$F$26,0)))</f>
        <v/>
      </c>
      <c r="U1710" s="178">
        <f>T1710</f>
        <v/>
      </c>
      <c r="V1710" s="66" t="inlineStr">
        <is>
          <t>S01 / S04 / S05</t>
        </is>
      </c>
    </row>
    <row r="1711" ht="15" customHeight="1" s="94">
      <c r="A1711" s="66" t="inlineStr">
        <is>
          <t>U12414</t>
        </is>
      </c>
      <c r="B1711" s="66" t="inlineStr">
        <is>
          <t>O0206</t>
        </is>
      </c>
      <c r="C1711" s="66" t="n">
        <v>2023</v>
      </c>
      <c r="D1711" s="66" t="n">
        <v>6</v>
      </c>
      <c r="E1711" s="66" t="n">
        <v>7</v>
      </c>
      <c r="F1711" s="66" t="n">
        <v>14</v>
      </c>
      <c r="G1711" s="66" t="n">
        <v>2</v>
      </c>
      <c r="H1711" s="66" t="n">
        <v>3</v>
      </c>
      <c r="I1711" s="66" t="n">
        <v>0</v>
      </c>
      <c r="J1711" s="66" t="n">
        <v>0</v>
      </c>
      <c r="K1711" s="66" t="n">
        <v>1</v>
      </c>
      <c r="L1711" s="66" t="n">
        <v>0</v>
      </c>
      <c r="M1711" s="66" t="n">
        <v>0</v>
      </c>
      <c r="N1711" s="66" t="n">
        <v>0</v>
      </c>
      <c r="O1711" s="66" t="n">
        <v>440</v>
      </c>
      <c r="P1711" s="66" t="n">
        <v>1.3</v>
      </c>
      <c r="Q1711" s="66" t="n">
        <v>12.9416487090001</v>
      </c>
      <c r="R1711" s="66" t="n">
        <v>50.819924756</v>
      </c>
      <c r="S1711" s="66">
        <f>IF(AND(E1711&gt;=2,E1711&lt;=6,OR(F1711=6,F1711=7,F1711=8),O1711&lt;=500),1,0)</f>
        <v/>
      </c>
      <c r="T1711" s="178">
        <f>IF(G1711=1,Sources!$F$24,IF(G1711=2,Sources!$F$25,IF(G1711=3,Sources!$F$26,0)))</f>
        <v/>
      </c>
      <c r="U1711" s="178">
        <f>T1711</f>
        <v/>
      </c>
      <c r="V1711" s="66" t="inlineStr">
        <is>
          <t>S01 / S04 / S05</t>
        </is>
      </c>
    </row>
    <row r="1712" ht="15" customHeight="1" s="94">
      <c r="A1712" s="66" t="inlineStr">
        <is>
          <t>U12416</t>
        </is>
      </c>
      <c r="B1712" s="66" t="inlineStr">
        <is>
          <t>O1574</t>
        </is>
      </c>
      <c r="C1712" s="66" t="n">
        <v>2023</v>
      </c>
      <c r="D1712" s="66" t="n">
        <v>6</v>
      </c>
      <c r="E1712" s="66" t="n">
        <v>6</v>
      </c>
      <c r="F1712" s="66" t="n">
        <v>21</v>
      </c>
      <c r="G1712" s="66" t="n">
        <v>3</v>
      </c>
      <c r="H1712" s="66" t="n">
        <v>6</v>
      </c>
      <c r="I1712" s="66" t="n">
        <v>0</v>
      </c>
      <c r="J1712" s="66" t="n">
        <v>1</v>
      </c>
      <c r="K1712" s="66" t="n">
        <v>0</v>
      </c>
      <c r="L1712" s="66" t="n">
        <v>0</v>
      </c>
      <c r="M1712" s="66" t="n">
        <v>0</v>
      </c>
      <c r="N1712" s="66" t="n">
        <v>0</v>
      </c>
      <c r="O1712" s="66" t="n">
        <v>243.1</v>
      </c>
      <c r="P1712" s="66" t="n">
        <v>4.5</v>
      </c>
      <c r="Q1712" s="66" t="n">
        <v>12.401537863</v>
      </c>
      <c r="R1712" s="66" t="n">
        <v>51.324107063</v>
      </c>
      <c r="S1712" s="66">
        <f>IF(AND(E1712&gt;=2,E1712&lt;=6,OR(F1712=6,F1712=7,F1712=8),O1712&lt;=500),1,0)</f>
        <v/>
      </c>
      <c r="T1712" s="178">
        <f>IF(G1712=1,Sources!$F$24,IF(G1712=2,Sources!$F$25,IF(G1712=3,Sources!$F$26,0)))</f>
        <v/>
      </c>
      <c r="U1712" s="178">
        <f>T1712</f>
        <v/>
      </c>
      <c r="V1712" s="66" t="inlineStr">
        <is>
          <t>S01 / S04 / S05</t>
        </is>
      </c>
    </row>
    <row r="1713" ht="15" customHeight="1" s="94">
      <c r="A1713" s="66" t="inlineStr">
        <is>
          <t>U12422</t>
        </is>
      </c>
      <c r="B1713" s="66" t="inlineStr">
        <is>
          <t>O0782</t>
        </is>
      </c>
      <c r="C1713" s="66" t="n">
        <v>2023</v>
      </c>
      <c r="D1713" s="66" t="n">
        <v>6</v>
      </c>
      <c r="E1713" s="66" t="n">
        <v>6</v>
      </c>
      <c r="F1713" s="66" t="n">
        <v>17</v>
      </c>
      <c r="G1713" s="66" t="n">
        <v>3</v>
      </c>
      <c r="H1713" s="66" t="n">
        <v>2</v>
      </c>
      <c r="I1713" s="66" t="n">
        <v>0</v>
      </c>
      <c r="J1713" s="66" t="n">
        <v>1</v>
      </c>
      <c r="K1713" s="66" t="n">
        <v>0</v>
      </c>
      <c r="L1713" s="66" t="n">
        <v>0</v>
      </c>
      <c r="M1713" s="66" t="n">
        <v>0</v>
      </c>
      <c r="N1713" s="66" t="n">
        <v>0</v>
      </c>
      <c r="O1713" s="66" t="n">
        <v>114.7</v>
      </c>
      <c r="P1713" s="66" t="n">
        <v>12.4</v>
      </c>
      <c r="Q1713" s="66" t="n">
        <v>13.756801852</v>
      </c>
      <c r="R1713" s="66" t="n">
        <v>51.0776783870001</v>
      </c>
      <c r="S1713" s="66">
        <f>IF(AND(E1713&gt;=2,E1713&lt;=6,OR(F1713=6,F1713=7,F1713=8),O1713&lt;=500),1,0)</f>
        <v/>
      </c>
      <c r="T1713" s="178">
        <f>IF(G1713=1,Sources!$F$24,IF(G1713=2,Sources!$F$25,IF(G1713=3,Sources!$F$26,0)))</f>
        <v/>
      </c>
      <c r="U1713" s="178">
        <f>T1713</f>
        <v/>
      </c>
      <c r="V1713" s="66" t="inlineStr">
        <is>
          <t>S01 / S04 / S05</t>
        </is>
      </c>
    </row>
    <row r="1714" ht="15" customHeight="1" s="94">
      <c r="A1714" s="66" t="inlineStr">
        <is>
          <t>U12429</t>
        </is>
      </c>
      <c r="B1714" s="66" t="inlineStr">
        <is>
          <t>O1438</t>
        </is>
      </c>
      <c r="C1714" s="66" t="n">
        <v>2023</v>
      </c>
      <c r="D1714" s="66" t="n">
        <v>6</v>
      </c>
      <c r="E1714" s="66" t="n">
        <v>5</v>
      </c>
      <c r="F1714" s="66" t="n">
        <v>10</v>
      </c>
      <c r="G1714" s="66" t="n">
        <v>3</v>
      </c>
      <c r="H1714" s="66" t="n">
        <v>2</v>
      </c>
      <c r="I1714" s="66" t="n">
        <v>0</v>
      </c>
      <c r="J1714" s="66" t="n">
        <v>1</v>
      </c>
      <c r="K1714" s="66" t="n">
        <v>1</v>
      </c>
      <c r="L1714" s="66" t="n">
        <v>0</v>
      </c>
      <c r="M1714" s="66" t="n">
        <v>0</v>
      </c>
      <c r="N1714" s="66" t="n">
        <v>0</v>
      </c>
      <c r="O1714" s="66" t="n">
        <v>93.40000000000001</v>
      </c>
      <c r="P1714" s="66" t="n">
        <v>7</v>
      </c>
      <c r="Q1714" s="66" t="n">
        <v>12.371144547</v>
      </c>
      <c r="R1714" s="66" t="n">
        <v>51.344433017</v>
      </c>
      <c r="S1714" s="66">
        <f>IF(AND(E1714&gt;=2,E1714&lt;=6,OR(F1714=6,F1714=7,F1714=8),O1714&lt;=500),1,0)</f>
        <v/>
      </c>
      <c r="T1714" s="178">
        <f>IF(G1714=1,Sources!$F$24,IF(G1714=2,Sources!$F$25,IF(G1714=3,Sources!$F$26,0)))</f>
        <v/>
      </c>
      <c r="U1714" s="178">
        <f>T1714</f>
        <v/>
      </c>
      <c r="V1714" s="66" t="inlineStr">
        <is>
          <t>S01 / S04 / S05</t>
        </is>
      </c>
    </row>
    <row r="1715" ht="15" customHeight="1" s="94">
      <c r="A1715" s="66" t="inlineStr">
        <is>
          <t>U12430</t>
        </is>
      </c>
      <c r="B1715" s="66" t="inlineStr">
        <is>
          <t>O0015</t>
        </is>
      </c>
      <c r="C1715" s="66" t="n">
        <v>2023</v>
      </c>
      <c r="D1715" s="66" t="n">
        <v>7</v>
      </c>
      <c r="E1715" s="66" t="n">
        <v>3</v>
      </c>
      <c r="F1715" s="66" t="n">
        <v>10</v>
      </c>
      <c r="G1715" s="66" t="n">
        <v>2</v>
      </c>
      <c r="H1715" s="66" t="n">
        <v>2</v>
      </c>
      <c r="I1715" s="66" t="n">
        <v>0</v>
      </c>
      <c r="J1715" s="66" t="n">
        <v>0</v>
      </c>
      <c r="K1715" s="66" t="n">
        <v>1</v>
      </c>
      <c r="L1715" s="66" t="n">
        <v>0</v>
      </c>
      <c r="M1715" s="66" t="n">
        <v>0</v>
      </c>
      <c r="N1715" s="66" t="n">
        <v>0</v>
      </c>
      <c r="O1715" s="66" t="n">
        <v>389.6</v>
      </c>
      <c r="P1715" s="66" t="n">
        <v>21.1</v>
      </c>
      <c r="Q1715" s="66" t="n">
        <v>12.7090006450001</v>
      </c>
      <c r="R1715" s="66" t="n">
        <v>50.5957403960001</v>
      </c>
      <c r="S1715" s="66">
        <f>IF(AND(E1715&gt;=2,E1715&lt;=6,OR(F1715=6,F1715=7,F1715=8),O1715&lt;=500),1,0)</f>
        <v/>
      </c>
      <c r="T1715" s="178">
        <f>IF(G1715=1,Sources!$F$24,IF(G1715=2,Sources!$F$25,IF(G1715=3,Sources!$F$26,0)))</f>
        <v/>
      </c>
      <c r="U1715" s="178">
        <f>T1715</f>
        <v/>
      </c>
      <c r="V1715" s="66" t="inlineStr">
        <is>
          <t>S01 / S04 / S05</t>
        </is>
      </c>
    </row>
    <row r="1716" ht="15" customHeight="1" s="94">
      <c r="A1716" s="66" t="inlineStr">
        <is>
          <t>U12438</t>
        </is>
      </c>
      <c r="B1716" s="66" t="inlineStr">
        <is>
          <t>O0910</t>
        </is>
      </c>
      <c r="C1716" s="66" t="n">
        <v>2023</v>
      </c>
      <c r="D1716" s="66" t="n">
        <v>6</v>
      </c>
      <c r="E1716" s="66" t="n">
        <v>5</v>
      </c>
      <c r="F1716" s="66" t="n">
        <v>15</v>
      </c>
      <c r="G1716" s="66" t="n">
        <v>3</v>
      </c>
      <c r="H1716" s="66" t="n">
        <v>7</v>
      </c>
      <c r="I1716" s="66" t="n">
        <v>0</v>
      </c>
      <c r="J1716" s="66" t="n">
        <v>1</v>
      </c>
      <c r="K1716" s="66" t="n">
        <v>0</v>
      </c>
      <c r="L1716" s="66" t="n">
        <v>0</v>
      </c>
      <c r="M1716" s="66" t="n">
        <v>0</v>
      </c>
      <c r="N1716" s="66" t="n">
        <v>0</v>
      </c>
      <c r="O1716" s="66" t="n">
        <v>332.2</v>
      </c>
      <c r="P1716" s="66" t="n">
        <v>17</v>
      </c>
      <c r="Q1716" s="66" t="n">
        <v>13.7330548960001</v>
      </c>
      <c r="R1716" s="66" t="n">
        <v>51.076504066</v>
      </c>
      <c r="S1716" s="66">
        <f>IF(AND(E1716&gt;=2,E1716&lt;=6,OR(F1716=6,F1716=7,F1716=8),O1716&lt;=500),1,0)</f>
        <v/>
      </c>
      <c r="T1716" s="178">
        <f>IF(G1716=1,Sources!$F$24,IF(G1716=2,Sources!$F$25,IF(G1716=3,Sources!$F$26,0)))</f>
        <v/>
      </c>
      <c r="U1716" s="178">
        <f>T1716</f>
        <v/>
      </c>
      <c r="V1716" s="66" t="inlineStr">
        <is>
          <t>S01 / S04 / S05</t>
        </is>
      </c>
    </row>
    <row r="1717" ht="15" customHeight="1" s="94">
      <c r="A1717" s="66" t="inlineStr">
        <is>
          <t>U12446</t>
        </is>
      </c>
      <c r="B1717" s="66" t="inlineStr">
        <is>
          <t>O0256</t>
        </is>
      </c>
      <c r="C1717" s="66" t="n">
        <v>2023</v>
      </c>
      <c r="D1717" s="66" t="n">
        <v>6</v>
      </c>
      <c r="E1717" s="66" t="n">
        <v>4</v>
      </c>
      <c r="F1717" s="66" t="n">
        <v>15</v>
      </c>
      <c r="G1717" s="66" t="n">
        <v>2</v>
      </c>
      <c r="H1717" s="66" t="n">
        <v>4</v>
      </c>
      <c r="I1717" s="66" t="n">
        <v>1</v>
      </c>
      <c r="J1717" s="66" t="n">
        <v>0</v>
      </c>
      <c r="K1717" s="66" t="n">
        <v>1</v>
      </c>
      <c r="L1717" s="66" t="n">
        <v>0</v>
      </c>
      <c r="M1717" s="66" t="n">
        <v>0</v>
      </c>
      <c r="N1717" s="66" t="n">
        <v>0</v>
      </c>
      <c r="O1717" s="66" t="n">
        <v>337.2</v>
      </c>
      <c r="P1717" s="66" t="n">
        <v>19.2</v>
      </c>
      <c r="Q1717" s="66" t="n">
        <v>12.9063744370001</v>
      </c>
      <c r="R1717" s="66" t="n">
        <v>50.8388027840001</v>
      </c>
      <c r="S1717" s="66">
        <f>IF(AND(E1717&gt;=2,E1717&lt;=6,OR(F1717=6,F1717=7,F1717=8),O1717&lt;=500),1,0)</f>
        <v/>
      </c>
      <c r="T1717" s="178">
        <f>IF(G1717=1,Sources!$F$24,IF(G1717=2,Sources!$F$25,IF(G1717=3,Sources!$F$26,0)))</f>
        <v/>
      </c>
      <c r="U1717" s="178">
        <f>T1717</f>
        <v/>
      </c>
      <c r="V1717" s="66" t="inlineStr">
        <is>
          <t>S01 / S04 / S05</t>
        </is>
      </c>
    </row>
    <row r="1718" ht="15" customHeight="1" s="94">
      <c r="A1718" s="66" t="inlineStr">
        <is>
          <t>U12455</t>
        </is>
      </c>
      <c r="B1718" s="66" t="inlineStr">
        <is>
          <t>O0224</t>
        </is>
      </c>
      <c r="C1718" s="66" t="n">
        <v>2023</v>
      </c>
      <c r="D1718" s="66" t="n">
        <v>6</v>
      </c>
      <c r="E1718" s="66" t="n">
        <v>3</v>
      </c>
      <c r="F1718" s="66" t="n">
        <v>4</v>
      </c>
      <c r="G1718" s="66" t="n">
        <v>3</v>
      </c>
      <c r="H1718" s="66" t="n">
        <v>3</v>
      </c>
      <c r="I1718" s="66" t="n">
        <v>0</v>
      </c>
      <c r="J1718" s="66" t="n">
        <v>0</v>
      </c>
      <c r="K1718" s="66" t="n">
        <v>1</v>
      </c>
      <c r="L1718" s="66" t="n">
        <v>0</v>
      </c>
      <c r="M1718" s="66" t="n">
        <v>0</v>
      </c>
      <c r="N1718" s="66" t="n">
        <v>0</v>
      </c>
      <c r="O1718" s="66" t="n">
        <v>240.8</v>
      </c>
      <c r="P1718" s="66" t="n">
        <v>8.5</v>
      </c>
      <c r="Q1718" s="66" t="n">
        <v>12.906296044</v>
      </c>
      <c r="R1718" s="66" t="n">
        <v>50.8419338240001</v>
      </c>
      <c r="S1718" s="66">
        <f>IF(AND(E1718&gt;=2,E1718&lt;=6,OR(F1718=6,F1718=7,F1718=8),O1718&lt;=500),1,0)</f>
        <v/>
      </c>
      <c r="T1718" s="178">
        <f>IF(G1718=1,Sources!$F$24,IF(G1718=2,Sources!$F$25,IF(G1718=3,Sources!$F$26,0)))</f>
        <v/>
      </c>
      <c r="U1718" s="178">
        <f>T1718</f>
        <v/>
      </c>
      <c r="V1718" s="66" t="inlineStr">
        <is>
          <t>S01 / S04 / S05</t>
        </is>
      </c>
    </row>
    <row r="1719" ht="15" customHeight="1" s="94">
      <c r="A1719" s="66" t="inlineStr">
        <is>
          <t>U12463</t>
        </is>
      </c>
      <c r="B1719" s="66" t="inlineStr">
        <is>
          <t>O2015</t>
        </is>
      </c>
      <c r="C1719" s="66" t="n">
        <v>2023</v>
      </c>
      <c r="D1719" s="66" t="n">
        <v>6</v>
      </c>
      <c r="E1719" s="66" t="n">
        <v>2</v>
      </c>
      <c r="F1719" s="66" t="n">
        <v>16</v>
      </c>
      <c r="G1719" s="66" t="n">
        <v>3</v>
      </c>
      <c r="H1719" s="66" t="n">
        <v>2</v>
      </c>
      <c r="I1719" s="66" t="n">
        <v>0</v>
      </c>
      <c r="J1719" s="66" t="n">
        <v>1</v>
      </c>
      <c r="K1719" s="66" t="n">
        <v>1</v>
      </c>
      <c r="L1719" s="66" t="n">
        <v>0</v>
      </c>
      <c r="M1719" s="66" t="n">
        <v>0</v>
      </c>
      <c r="N1719" s="66" t="n">
        <v>0</v>
      </c>
      <c r="O1719" s="66" t="n">
        <v>166.5</v>
      </c>
      <c r="P1719" s="66" t="n">
        <v>0.5</v>
      </c>
      <c r="Q1719" s="66" t="n">
        <v>13.9344632850001</v>
      </c>
      <c r="R1719" s="66" t="n">
        <v>50.967405231</v>
      </c>
      <c r="S1719" s="66">
        <f>IF(AND(E1719&gt;=2,E1719&lt;=6,OR(F1719=6,F1719=7,F1719=8),O1719&lt;=500),1,0)</f>
        <v/>
      </c>
      <c r="T1719" s="178">
        <f>IF(G1719=1,Sources!$F$24,IF(G1719=2,Sources!$F$25,IF(G1719=3,Sources!$F$26,0)))</f>
        <v/>
      </c>
      <c r="U1719" s="178">
        <f>T1719</f>
        <v/>
      </c>
      <c r="V1719" s="66" t="inlineStr">
        <is>
          <t>S01 / S04 / S05</t>
        </is>
      </c>
    </row>
    <row r="1720" ht="15" customHeight="1" s="94">
      <c r="A1720" s="66" t="inlineStr">
        <is>
          <t>U12464</t>
        </is>
      </c>
      <c r="B1720" s="66" t="inlineStr">
        <is>
          <t>O0545</t>
        </is>
      </c>
      <c r="C1720" s="66" t="n">
        <v>2023</v>
      </c>
      <c r="D1720" s="66" t="n">
        <v>6</v>
      </c>
      <c r="E1720" s="66" t="n">
        <v>2</v>
      </c>
      <c r="F1720" s="66" t="n">
        <v>15</v>
      </c>
      <c r="G1720" s="66" t="n">
        <v>3</v>
      </c>
      <c r="H1720" s="66" t="n">
        <v>2</v>
      </c>
      <c r="I1720" s="66" t="n">
        <v>0</v>
      </c>
      <c r="J1720" s="66" t="n">
        <v>0</v>
      </c>
      <c r="K1720" s="66" t="n">
        <v>1</v>
      </c>
      <c r="L1720" s="66" t="n">
        <v>0</v>
      </c>
      <c r="M1720" s="66" t="n">
        <v>0</v>
      </c>
      <c r="N1720" s="66" t="n">
        <v>1</v>
      </c>
      <c r="O1720" s="66" t="n">
        <v>248.2</v>
      </c>
      <c r="P1720" s="66" t="n">
        <v>12.1</v>
      </c>
      <c r="Q1720" s="66" t="n">
        <v>13.674409402</v>
      </c>
      <c r="R1720" s="66" t="n">
        <v>51.0672537020001</v>
      </c>
      <c r="S1720" s="66">
        <f>IF(AND(E1720&gt;=2,E1720&lt;=6,OR(F1720=6,F1720=7,F1720=8),O1720&lt;=500),1,0)</f>
        <v/>
      </c>
      <c r="T1720" s="178">
        <f>IF(G1720=1,Sources!$F$24,IF(G1720=2,Sources!$F$25,IF(G1720=3,Sources!$F$26,0)))</f>
        <v/>
      </c>
      <c r="U1720" s="178">
        <f>T1720</f>
        <v/>
      </c>
      <c r="V1720" s="66" t="inlineStr">
        <is>
          <t>S01 / S04 / S05</t>
        </is>
      </c>
    </row>
    <row r="1721" ht="15" customHeight="1" s="94">
      <c r="A1721" s="66" t="inlineStr">
        <is>
          <t>U12465</t>
        </is>
      </c>
      <c r="B1721" s="66" t="inlineStr">
        <is>
          <t>O0780</t>
        </is>
      </c>
      <c r="C1721" s="66" t="n">
        <v>2023</v>
      </c>
      <c r="D1721" s="66" t="n">
        <v>6</v>
      </c>
      <c r="E1721" s="66" t="n">
        <v>2</v>
      </c>
      <c r="F1721" s="66" t="n">
        <v>19</v>
      </c>
      <c r="G1721" s="66" t="n">
        <v>2</v>
      </c>
      <c r="H1721" s="66" t="n">
        <v>3</v>
      </c>
      <c r="I1721" s="66" t="n">
        <v>0</v>
      </c>
      <c r="J1721" s="66" t="n">
        <v>0</v>
      </c>
      <c r="K1721" s="66" t="n">
        <v>1</v>
      </c>
      <c r="L1721" s="66" t="n">
        <v>1</v>
      </c>
      <c r="M1721" s="66" t="n">
        <v>0</v>
      </c>
      <c r="N1721" s="66" t="n">
        <v>0</v>
      </c>
      <c r="O1721" s="66" t="n">
        <v>432.8</v>
      </c>
      <c r="P1721" s="66" t="n">
        <v>1.1</v>
      </c>
      <c r="Q1721" s="66" t="n">
        <v>13.752969987</v>
      </c>
      <c r="R1721" s="66" t="n">
        <v>51.0738836320001</v>
      </c>
      <c r="S1721" s="66">
        <f>IF(AND(E1721&gt;=2,E1721&lt;=6,OR(F1721=6,F1721=7,F1721=8),O1721&lt;=500),1,0)</f>
        <v/>
      </c>
      <c r="T1721" s="178">
        <f>IF(G1721=1,Sources!$F$24,IF(G1721=2,Sources!$F$25,IF(G1721=3,Sources!$F$26,0)))</f>
        <v/>
      </c>
      <c r="U1721" s="178">
        <f>T1721</f>
        <v/>
      </c>
      <c r="V1721" s="66" t="inlineStr">
        <is>
          <t>S01 / S04 / S05</t>
        </is>
      </c>
    </row>
    <row r="1722" ht="15" customHeight="1" s="94">
      <c r="A1722" s="66" t="inlineStr">
        <is>
          <t>U12467</t>
        </is>
      </c>
      <c r="B1722" s="66" t="inlineStr">
        <is>
          <t>O0015</t>
        </is>
      </c>
      <c r="C1722" s="66" t="n">
        <v>2023</v>
      </c>
      <c r="D1722" s="66" t="n">
        <v>6</v>
      </c>
      <c r="E1722" s="66" t="n">
        <v>2</v>
      </c>
      <c r="F1722" s="66" t="n">
        <v>10</v>
      </c>
      <c r="G1722" s="66" t="n">
        <v>3</v>
      </c>
      <c r="H1722" s="66" t="n">
        <v>2</v>
      </c>
      <c r="I1722" s="66" t="n">
        <v>0</v>
      </c>
      <c r="J1722" s="66" t="n">
        <v>0</v>
      </c>
      <c r="K1722" s="66" t="n">
        <v>1</v>
      </c>
      <c r="L1722" s="66" t="n">
        <v>0</v>
      </c>
      <c r="M1722" s="66" t="n">
        <v>0</v>
      </c>
      <c r="N1722" s="66" t="n">
        <v>0</v>
      </c>
      <c r="O1722" s="66" t="n">
        <v>363.7</v>
      </c>
      <c r="P1722" s="66" t="n">
        <v>19.6</v>
      </c>
      <c r="Q1722" s="66" t="n">
        <v>12.7084492450001</v>
      </c>
      <c r="R1722" s="66" t="n">
        <v>50.5957823310001</v>
      </c>
      <c r="S1722" s="66">
        <f>IF(AND(E1722&gt;=2,E1722&lt;=6,OR(F1722=6,F1722=7,F1722=8),O1722&lt;=500),1,0)</f>
        <v/>
      </c>
      <c r="T1722" s="178">
        <f>IF(G1722=1,Sources!$F$24,IF(G1722=2,Sources!$F$25,IF(G1722=3,Sources!$F$26,0)))</f>
        <v/>
      </c>
      <c r="U1722" s="178">
        <f>T1722</f>
        <v/>
      </c>
      <c r="V1722" s="66" t="inlineStr">
        <is>
          <t>S01 / S04 / S05</t>
        </is>
      </c>
    </row>
    <row r="1723" ht="15" customHeight="1" s="94">
      <c r="A1723" s="66" t="inlineStr">
        <is>
          <t>U12473</t>
        </is>
      </c>
      <c r="B1723" s="66" t="inlineStr">
        <is>
          <t>O0945</t>
        </is>
      </c>
      <c r="C1723" s="66" t="n">
        <v>2023</v>
      </c>
      <c r="D1723" s="66" t="n">
        <v>6</v>
      </c>
      <c r="E1723" s="66" t="n">
        <v>1</v>
      </c>
      <c r="F1723" s="66" t="n">
        <v>4</v>
      </c>
      <c r="G1723" s="66" t="n">
        <v>3</v>
      </c>
      <c r="H1723" s="66" t="n">
        <v>1</v>
      </c>
      <c r="I1723" s="66" t="n">
        <v>0</v>
      </c>
      <c r="J1723" s="66" t="n">
        <v>1</v>
      </c>
      <c r="K1723" s="66" t="n">
        <v>0</v>
      </c>
      <c r="L1723" s="66" t="n">
        <v>0</v>
      </c>
      <c r="M1723" s="66" t="n">
        <v>0</v>
      </c>
      <c r="N1723" s="66" t="n">
        <v>0</v>
      </c>
      <c r="O1723" s="66" t="n">
        <v>305.8</v>
      </c>
      <c r="P1723" s="66" t="n">
        <v>10.3</v>
      </c>
      <c r="Q1723" s="66" t="n">
        <v>13.7506957730001</v>
      </c>
      <c r="R1723" s="66" t="n">
        <v>51.0713818410001</v>
      </c>
      <c r="S1723" s="66">
        <f>IF(AND(E1723&gt;=2,E1723&lt;=6,OR(F1723=6,F1723=7,F1723=8),O1723&lt;=500),1,0)</f>
        <v/>
      </c>
      <c r="T1723" s="178">
        <f>IF(G1723=1,Sources!$F$24,IF(G1723=2,Sources!$F$25,IF(G1723=3,Sources!$F$26,0)))</f>
        <v/>
      </c>
      <c r="U1723" s="178">
        <f>T1723</f>
        <v/>
      </c>
      <c r="V1723" s="66" t="inlineStr">
        <is>
          <t>S01 / S04 / S05</t>
        </is>
      </c>
    </row>
    <row r="1724" ht="15" customHeight="1" s="94">
      <c r="A1724" s="66" t="inlineStr">
        <is>
          <t>U12490</t>
        </is>
      </c>
      <c r="B1724" s="66" t="inlineStr">
        <is>
          <t>O0210</t>
        </is>
      </c>
      <c r="C1724" s="66" t="n">
        <v>2023</v>
      </c>
      <c r="D1724" s="66" t="n">
        <v>6</v>
      </c>
      <c r="E1724" s="66" t="n">
        <v>6</v>
      </c>
      <c r="F1724" s="66" t="n">
        <v>19</v>
      </c>
      <c r="G1724" s="66" t="n">
        <v>3</v>
      </c>
      <c r="H1724" s="66" t="n">
        <v>4</v>
      </c>
      <c r="I1724" s="66" t="n">
        <v>1</v>
      </c>
      <c r="J1724" s="66" t="n">
        <v>0</v>
      </c>
      <c r="K1724" s="66" t="n">
        <v>1</v>
      </c>
      <c r="L1724" s="66" t="n">
        <v>0</v>
      </c>
      <c r="M1724" s="66" t="n">
        <v>0</v>
      </c>
      <c r="N1724" s="66" t="n">
        <v>0</v>
      </c>
      <c r="O1724" s="66" t="n">
        <v>407.6</v>
      </c>
      <c r="P1724" s="66" t="n">
        <v>8.6</v>
      </c>
      <c r="Q1724" s="66" t="n">
        <v>12.9308675550001</v>
      </c>
      <c r="R1724" s="66" t="n">
        <v>50.8462666240001</v>
      </c>
      <c r="S1724" s="66">
        <f>IF(AND(E1724&gt;=2,E1724&lt;=6,OR(F1724=6,F1724=7,F1724=8),O1724&lt;=500),1,0)</f>
        <v/>
      </c>
      <c r="T1724" s="178">
        <f>IF(G1724=1,Sources!$F$24,IF(G1724=2,Sources!$F$25,IF(G1724=3,Sources!$F$26,0)))</f>
        <v/>
      </c>
      <c r="U1724" s="178">
        <f>T1724</f>
        <v/>
      </c>
      <c r="V1724" s="66" t="inlineStr">
        <is>
          <t>S01 / S04 / S05</t>
        </is>
      </c>
    </row>
    <row r="1725" ht="15" customHeight="1" s="94">
      <c r="A1725" s="66" t="inlineStr">
        <is>
          <t>U12494</t>
        </is>
      </c>
      <c r="B1725" s="66" t="inlineStr">
        <is>
          <t>O1371</t>
        </is>
      </c>
      <c r="C1725" s="66" t="n">
        <v>2023</v>
      </c>
      <c r="D1725" s="66" t="n">
        <v>6</v>
      </c>
      <c r="E1725" s="66" t="n">
        <v>5</v>
      </c>
      <c r="F1725" s="66" t="n">
        <v>10</v>
      </c>
      <c r="G1725" s="66" t="n">
        <v>2</v>
      </c>
      <c r="H1725" s="66" t="n">
        <v>2</v>
      </c>
      <c r="I1725" s="66" t="n">
        <v>0</v>
      </c>
      <c r="J1725" s="66" t="n">
        <v>1</v>
      </c>
      <c r="K1725" s="66" t="n">
        <v>0</v>
      </c>
      <c r="L1725" s="66" t="n">
        <v>0</v>
      </c>
      <c r="M1725" s="66" t="n">
        <v>1</v>
      </c>
      <c r="N1725" s="66" t="n">
        <v>0</v>
      </c>
      <c r="O1725" s="66" t="n">
        <v>143.6</v>
      </c>
      <c r="P1725" s="66" t="n">
        <v>10</v>
      </c>
      <c r="Q1725" s="66" t="n">
        <v>12.261515033</v>
      </c>
      <c r="R1725" s="66" t="n">
        <v>51.3161468720001</v>
      </c>
      <c r="S1725" s="66">
        <f>IF(AND(E1725&gt;=2,E1725&lt;=6,OR(F1725=6,F1725=7,F1725=8),O1725&lt;=500),1,0)</f>
        <v/>
      </c>
      <c r="T1725" s="178">
        <f>IF(G1725=1,Sources!$F$24,IF(G1725=2,Sources!$F$25,IF(G1725=3,Sources!$F$26,0)))</f>
        <v/>
      </c>
      <c r="U1725" s="178">
        <f>T1725</f>
        <v/>
      </c>
      <c r="V1725" s="66" t="inlineStr">
        <is>
          <t>S01 / S04 / S05</t>
        </is>
      </c>
    </row>
    <row r="1726" ht="15" customHeight="1" s="94">
      <c r="A1726" s="66" t="inlineStr">
        <is>
          <t>U12506</t>
        </is>
      </c>
      <c r="B1726" s="66" t="inlineStr">
        <is>
          <t>O0754</t>
        </is>
      </c>
      <c r="C1726" s="66" t="n">
        <v>2023</v>
      </c>
      <c r="D1726" s="66" t="n">
        <v>7</v>
      </c>
      <c r="E1726" s="66" t="n">
        <v>4</v>
      </c>
      <c r="F1726" s="66" t="n">
        <v>12</v>
      </c>
      <c r="G1726" s="66" t="n">
        <v>3</v>
      </c>
      <c r="H1726" s="66" t="n">
        <v>1</v>
      </c>
      <c r="I1726" s="66" t="n">
        <v>0</v>
      </c>
      <c r="J1726" s="66" t="n">
        <v>1</v>
      </c>
      <c r="K1726" s="66" t="n">
        <v>0</v>
      </c>
      <c r="L1726" s="66" t="n">
        <v>0</v>
      </c>
      <c r="M1726" s="66" t="n">
        <v>0</v>
      </c>
      <c r="N1726" s="66" t="n">
        <v>0</v>
      </c>
      <c r="O1726" s="66" t="n">
        <v>476.4</v>
      </c>
      <c r="P1726" s="66" t="n">
        <v>7.4</v>
      </c>
      <c r="Q1726" s="66" t="n">
        <v>13.727519252</v>
      </c>
      <c r="R1726" s="66" t="n">
        <v>51.084923824</v>
      </c>
      <c r="S1726" s="66">
        <f>IF(AND(E1726&gt;=2,E1726&lt;=6,OR(F1726=6,F1726=7,F1726=8),O1726&lt;=500),1,0)</f>
        <v/>
      </c>
      <c r="T1726" s="178">
        <f>IF(G1726=1,Sources!$F$24,IF(G1726=2,Sources!$F$25,IF(G1726=3,Sources!$F$26,0)))</f>
        <v/>
      </c>
      <c r="U1726" s="178">
        <f>T1726</f>
        <v/>
      </c>
      <c r="V1726" s="66" t="inlineStr">
        <is>
          <t>S01 / S04 / S05</t>
        </is>
      </c>
    </row>
    <row r="1727" ht="15" customHeight="1" s="94">
      <c r="A1727" s="66" t="inlineStr">
        <is>
          <t>U12510</t>
        </is>
      </c>
      <c r="B1727" s="66" t="inlineStr">
        <is>
          <t>O1939</t>
        </is>
      </c>
      <c r="C1727" s="66" t="n">
        <v>2023</v>
      </c>
      <c r="D1727" s="66" t="n">
        <v>6</v>
      </c>
      <c r="E1727" s="66" t="n">
        <v>1</v>
      </c>
      <c r="F1727" s="66" t="n">
        <v>8</v>
      </c>
      <c r="G1727" s="66" t="n">
        <v>3</v>
      </c>
      <c r="H1727" s="66" t="n">
        <v>6</v>
      </c>
      <c r="I1727" s="66" t="n">
        <v>0</v>
      </c>
      <c r="J1727" s="66" t="n">
        <v>0</v>
      </c>
      <c r="K1727" s="66" t="n">
        <v>1</v>
      </c>
      <c r="L1727" s="66" t="n">
        <v>0</v>
      </c>
      <c r="M1727" s="66" t="n">
        <v>0</v>
      </c>
      <c r="N1727" s="66" t="n">
        <v>0</v>
      </c>
      <c r="O1727" s="66" t="n">
        <v>230</v>
      </c>
      <c r="P1727" s="66" t="n">
        <v>1.7</v>
      </c>
      <c r="Q1727" s="66" t="n">
        <v>14.8091186550001</v>
      </c>
      <c r="R1727" s="66" t="n">
        <v>51.2945425020001</v>
      </c>
      <c r="S1727" s="66">
        <f>IF(AND(E1727&gt;=2,E1727&lt;=6,OR(F1727=6,F1727=7,F1727=8),O1727&lt;=500),1,0)</f>
        <v/>
      </c>
      <c r="T1727" s="178">
        <f>IF(G1727=1,Sources!$F$24,IF(G1727=2,Sources!$F$25,IF(G1727=3,Sources!$F$26,0)))</f>
        <v/>
      </c>
      <c r="U1727" s="178">
        <f>T1727</f>
        <v/>
      </c>
      <c r="V1727" s="66" t="inlineStr">
        <is>
          <t>S01 / S04 / S05</t>
        </is>
      </c>
    </row>
    <row r="1728" ht="15" customHeight="1" s="94">
      <c r="A1728" s="66" t="inlineStr">
        <is>
          <t>U12514</t>
        </is>
      </c>
      <c r="B1728" s="66" t="inlineStr">
        <is>
          <t>O1464</t>
        </is>
      </c>
      <c r="C1728" s="66" t="n">
        <v>2023</v>
      </c>
      <c r="D1728" s="66" t="n">
        <v>5</v>
      </c>
      <c r="E1728" s="66" t="n">
        <v>3</v>
      </c>
      <c r="F1728" s="66" t="n">
        <v>8</v>
      </c>
      <c r="G1728" s="66" t="n">
        <v>3</v>
      </c>
      <c r="H1728" s="66" t="n">
        <v>2</v>
      </c>
      <c r="I1728" s="66" t="n">
        <v>0</v>
      </c>
      <c r="J1728" s="66" t="n">
        <v>0</v>
      </c>
      <c r="K1728" s="66" t="n">
        <v>1</v>
      </c>
      <c r="L1728" s="66" t="n">
        <v>0</v>
      </c>
      <c r="M1728" s="66" t="n">
        <v>0</v>
      </c>
      <c r="N1728" s="66" t="n">
        <v>0</v>
      </c>
      <c r="O1728" s="66" t="n">
        <v>424.7</v>
      </c>
      <c r="P1728" s="66" t="n">
        <v>6.3</v>
      </c>
      <c r="Q1728" s="66" t="n">
        <v>12.3899701890001</v>
      </c>
      <c r="R1728" s="66" t="n">
        <v>51.3465911770001</v>
      </c>
      <c r="S1728" s="66">
        <f>IF(AND(E1728&gt;=2,E1728&lt;=6,OR(F1728=6,F1728=7,F1728=8),O1728&lt;=500),1,0)</f>
        <v/>
      </c>
      <c r="T1728" s="178">
        <f>IF(G1728=1,Sources!$F$24,IF(G1728=2,Sources!$F$25,IF(G1728=3,Sources!$F$26,0)))</f>
        <v/>
      </c>
      <c r="U1728" s="178">
        <f>T1728</f>
        <v/>
      </c>
      <c r="V1728" s="66" t="inlineStr">
        <is>
          <t>S01 / S04 / S05</t>
        </is>
      </c>
    </row>
    <row r="1729" ht="15" customHeight="1" s="94">
      <c r="A1729" s="66" t="inlineStr">
        <is>
          <t>U12518</t>
        </is>
      </c>
      <c r="B1729" s="66" t="inlineStr">
        <is>
          <t>O1213</t>
        </is>
      </c>
      <c r="C1729" s="66" t="n">
        <v>2023</v>
      </c>
      <c r="D1729" s="66" t="n">
        <v>5</v>
      </c>
      <c r="E1729" s="66" t="n">
        <v>3</v>
      </c>
      <c r="F1729" s="66" t="n">
        <v>20</v>
      </c>
      <c r="G1729" s="66" t="n">
        <v>3</v>
      </c>
      <c r="H1729" s="66" t="n">
        <v>2</v>
      </c>
      <c r="I1729" s="66" t="n">
        <v>0</v>
      </c>
      <c r="J1729" s="66" t="n">
        <v>0</v>
      </c>
      <c r="K1729" s="66" t="n">
        <v>1</v>
      </c>
      <c r="L1729" s="66" t="n">
        <v>0</v>
      </c>
      <c r="M1729" s="66" t="n">
        <v>0</v>
      </c>
      <c r="N1729" s="66" t="n">
        <v>0</v>
      </c>
      <c r="O1729" s="66" t="n">
        <v>233.2</v>
      </c>
      <c r="P1729" s="66" t="n">
        <v>5</v>
      </c>
      <c r="Q1729" s="66" t="n">
        <v>14.2489161900001</v>
      </c>
      <c r="R1729" s="66" t="n">
        <v>51.4349868510001</v>
      </c>
      <c r="S1729" s="66">
        <f>IF(AND(E1729&gt;=2,E1729&lt;=6,OR(F1729=6,F1729=7,F1729=8),O1729&lt;=500),1,0)</f>
        <v/>
      </c>
      <c r="T1729" s="178">
        <f>IF(G1729=1,Sources!$F$24,IF(G1729=2,Sources!$F$25,IF(G1729=3,Sources!$F$26,0)))</f>
        <v/>
      </c>
      <c r="U1729" s="178">
        <f>T1729</f>
        <v/>
      </c>
      <c r="V1729" s="66" t="inlineStr">
        <is>
          <t>S01 / S04 / S05</t>
        </is>
      </c>
    </row>
    <row r="1730" ht="15" customHeight="1" s="94">
      <c r="A1730" s="66" t="inlineStr">
        <is>
          <t>U12521</t>
        </is>
      </c>
      <c r="B1730" s="66" t="inlineStr">
        <is>
          <t>O0781</t>
        </is>
      </c>
      <c r="C1730" s="66" t="n">
        <v>2023</v>
      </c>
      <c r="D1730" s="66" t="n">
        <v>5</v>
      </c>
      <c r="E1730" s="66" t="n">
        <v>3</v>
      </c>
      <c r="F1730" s="66" t="n">
        <v>17</v>
      </c>
      <c r="G1730" s="66" t="n">
        <v>3</v>
      </c>
      <c r="H1730" s="66" t="n">
        <v>2</v>
      </c>
      <c r="I1730" s="66" t="n">
        <v>0</v>
      </c>
      <c r="J1730" s="66" t="n">
        <v>1</v>
      </c>
      <c r="K1730" s="66" t="n">
        <v>1</v>
      </c>
      <c r="L1730" s="66" t="n">
        <v>0</v>
      </c>
      <c r="M1730" s="66" t="n">
        <v>0</v>
      </c>
      <c r="N1730" s="66" t="n">
        <v>0</v>
      </c>
      <c r="O1730" s="66" t="n">
        <v>98.59999999999999</v>
      </c>
      <c r="P1730" s="66" t="n">
        <v>7.2</v>
      </c>
      <c r="Q1730" s="66" t="n">
        <v>13.7555858760001</v>
      </c>
      <c r="R1730" s="66" t="n">
        <v>51.0766864890001</v>
      </c>
      <c r="S1730" s="66">
        <f>IF(AND(E1730&gt;=2,E1730&lt;=6,OR(F1730=6,F1730=7,F1730=8),O1730&lt;=500),1,0)</f>
        <v/>
      </c>
      <c r="T1730" s="178">
        <f>IF(G1730=1,Sources!$F$24,IF(G1730=2,Sources!$F$25,IF(G1730=3,Sources!$F$26,0)))</f>
        <v/>
      </c>
      <c r="U1730" s="178">
        <f>T1730</f>
        <v/>
      </c>
      <c r="V1730" s="66" t="inlineStr">
        <is>
          <t>S01 / S04 / S05</t>
        </is>
      </c>
    </row>
    <row r="1731" ht="15" customHeight="1" s="94">
      <c r="A1731" s="66" t="inlineStr">
        <is>
          <t>U12530</t>
        </is>
      </c>
      <c r="B1731" s="66" t="inlineStr">
        <is>
          <t>O0782</t>
        </is>
      </c>
      <c r="C1731" s="66" t="n">
        <v>2023</v>
      </c>
      <c r="D1731" s="66" t="n">
        <v>5</v>
      </c>
      <c r="E1731" s="66" t="n">
        <v>2</v>
      </c>
      <c r="F1731" s="66" t="n">
        <v>20</v>
      </c>
      <c r="G1731" s="66" t="n">
        <v>3</v>
      </c>
      <c r="H1731" s="66" t="n">
        <v>6</v>
      </c>
      <c r="I1731" s="66" t="n">
        <v>0</v>
      </c>
      <c r="J1731" s="66" t="n">
        <v>1</v>
      </c>
      <c r="K1731" s="66" t="n">
        <v>0</v>
      </c>
      <c r="L1731" s="66" t="n">
        <v>0</v>
      </c>
      <c r="M1731" s="66" t="n">
        <v>0</v>
      </c>
      <c r="N1731" s="66" t="n">
        <v>0</v>
      </c>
      <c r="O1731" s="66" t="n">
        <v>112.5</v>
      </c>
      <c r="P1731" s="66" t="n">
        <v>9.5</v>
      </c>
      <c r="Q1731" s="66" t="n">
        <v>13.7567753490001</v>
      </c>
      <c r="R1731" s="66" t="n">
        <v>51.077657727</v>
      </c>
      <c r="S1731" s="66">
        <f>IF(AND(E1731&gt;=2,E1731&lt;=6,OR(F1731=6,F1731=7,F1731=8),O1731&lt;=500),1,0)</f>
        <v/>
      </c>
      <c r="T1731" s="178">
        <f>IF(G1731=1,Sources!$F$24,IF(G1731=2,Sources!$F$25,IF(G1731=3,Sources!$F$26,0)))</f>
        <v/>
      </c>
      <c r="U1731" s="178">
        <f>T1731</f>
        <v/>
      </c>
      <c r="V1731" s="66" t="inlineStr">
        <is>
          <t>S01 / S04 / S05</t>
        </is>
      </c>
    </row>
    <row r="1732" ht="15" customHeight="1" s="94">
      <c r="A1732" s="66" t="inlineStr">
        <is>
          <t>U12533</t>
        </is>
      </c>
      <c r="B1732" s="66" t="inlineStr">
        <is>
          <t>O1841</t>
        </is>
      </c>
      <c r="C1732" s="66" t="n">
        <v>2023</v>
      </c>
      <c r="D1732" s="66" t="n">
        <v>6</v>
      </c>
      <c r="E1732" s="66" t="n">
        <v>2</v>
      </c>
      <c r="F1732" s="66" t="n">
        <v>11</v>
      </c>
      <c r="G1732" s="66" t="n">
        <v>2</v>
      </c>
      <c r="H1732" s="66" t="n">
        <v>1</v>
      </c>
      <c r="I1732" s="66" t="n">
        <v>0</v>
      </c>
      <c r="J1732" s="66" t="n">
        <v>1</v>
      </c>
      <c r="K1732" s="66" t="n">
        <v>0</v>
      </c>
      <c r="L1732" s="66" t="n">
        <v>0</v>
      </c>
      <c r="M1732" s="66" t="n">
        <v>0</v>
      </c>
      <c r="N1732" s="66" t="n">
        <v>0</v>
      </c>
      <c r="O1732" s="66" t="n">
        <v>191.8</v>
      </c>
      <c r="P1732" s="66" t="n">
        <v>13.7</v>
      </c>
      <c r="Q1732" s="66" t="n">
        <v>12.27770343</v>
      </c>
      <c r="R1732" s="66" t="n">
        <v>51.3190491400001</v>
      </c>
      <c r="S1732" s="66">
        <f>IF(AND(E1732&gt;=2,E1732&lt;=6,OR(F1732=6,F1732=7,F1732=8),O1732&lt;=500),1,0)</f>
        <v/>
      </c>
      <c r="T1732" s="178">
        <f>IF(G1732=1,Sources!$F$24,IF(G1732=2,Sources!$F$25,IF(G1732=3,Sources!$F$26,0)))</f>
        <v/>
      </c>
      <c r="U1732" s="178">
        <f>T1732</f>
        <v/>
      </c>
      <c r="V1732" s="66" t="inlineStr">
        <is>
          <t>S01 / S04 / S05</t>
        </is>
      </c>
    </row>
    <row r="1733" ht="15" customHeight="1" s="94">
      <c r="A1733" s="66" t="inlineStr">
        <is>
          <t>U12535</t>
        </is>
      </c>
      <c r="B1733" s="66" t="inlineStr">
        <is>
          <t>O0945</t>
        </is>
      </c>
      <c r="C1733" s="66" t="n">
        <v>2023</v>
      </c>
      <c r="D1733" s="66" t="n">
        <v>6</v>
      </c>
      <c r="E1733" s="66" t="n">
        <v>4</v>
      </c>
      <c r="F1733" s="66" t="n">
        <v>14</v>
      </c>
      <c r="G1733" s="66" t="n">
        <v>2</v>
      </c>
      <c r="H1733" s="66" t="n">
        <v>1</v>
      </c>
      <c r="I1733" s="66" t="n">
        <v>0</v>
      </c>
      <c r="J1733" s="66" t="n">
        <v>1</v>
      </c>
      <c r="K1733" s="66" t="n">
        <v>0</v>
      </c>
      <c r="L1733" s="66" t="n">
        <v>0</v>
      </c>
      <c r="M1733" s="66" t="n">
        <v>0</v>
      </c>
      <c r="N1733" s="66" t="n">
        <v>0</v>
      </c>
      <c r="O1733" s="66" t="n">
        <v>303.8</v>
      </c>
      <c r="P1733" s="66" t="n">
        <v>10</v>
      </c>
      <c r="Q1733" s="66" t="n">
        <v>13.7506807200001</v>
      </c>
      <c r="R1733" s="66" t="n">
        <v>51.0713652210001</v>
      </c>
      <c r="S1733" s="66">
        <f>IF(AND(E1733&gt;=2,E1733&lt;=6,OR(F1733=6,F1733=7,F1733=8),O1733&lt;=500),1,0)</f>
        <v/>
      </c>
      <c r="T1733" s="178">
        <f>IF(G1733=1,Sources!$F$24,IF(G1733=2,Sources!$F$25,IF(G1733=3,Sources!$F$26,0)))</f>
        <v/>
      </c>
      <c r="U1733" s="178">
        <f>T1733</f>
        <v/>
      </c>
      <c r="V1733" s="66" t="inlineStr">
        <is>
          <t>S01 / S04 / S05</t>
        </is>
      </c>
    </row>
    <row r="1734" ht="15" customHeight="1" s="94">
      <c r="A1734" s="66" t="inlineStr">
        <is>
          <t>U12539</t>
        </is>
      </c>
      <c r="B1734" s="66" t="inlineStr">
        <is>
          <t>O0210</t>
        </is>
      </c>
      <c r="C1734" s="66" t="n">
        <v>2023</v>
      </c>
      <c r="D1734" s="66" t="n">
        <v>5</v>
      </c>
      <c r="E1734" s="66" t="n">
        <v>1</v>
      </c>
      <c r="F1734" s="66" t="n">
        <v>12</v>
      </c>
      <c r="G1734" s="66" t="n">
        <v>3</v>
      </c>
      <c r="H1734" s="66" t="n">
        <v>2</v>
      </c>
      <c r="I1734" s="66" t="n">
        <v>0</v>
      </c>
      <c r="J1734" s="66" t="n">
        <v>1</v>
      </c>
      <c r="K1734" s="66" t="n">
        <v>1</v>
      </c>
      <c r="L1734" s="66" t="n">
        <v>0</v>
      </c>
      <c r="M1734" s="66" t="n">
        <v>0</v>
      </c>
      <c r="N1734" s="66" t="n">
        <v>0</v>
      </c>
      <c r="O1734" s="66" t="n">
        <v>413.5</v>
      </c>
      <c r="P1734" s="66" t="n">
        <v>6.6</v>
      </c>
      <c r="Q1734" s="66" t="n">
        <v>12.9310823860001</v>
      </c>
      <c r="R1734" s="66" t="n">
        <v>50.8462467250001</v>
      </c>
      <c r="S1734" s="66">
        <f>IF(AND(E1734&gt;=2,E1734&lt;=6,OR(F1734=6,F1734=7,F1734=8),O1734&lt;=500),1,0)</f>
        <v/>
      </c>
      <c r="T1734" s="178">
        <f>IF(G1734=1,Sources!$F$24,IF(G1734=2,Sources!$F$25,IF(G1734=3,Sources!$F$26,0)))</f>
        <v/>
      </c>
      <c r="U1734" s="178">
        <f>T1734</f>
        <v/>
      </c>
      <c r="V1734" s="66" t="inlineStr">
        <is>
          <t>S01 / S04 / S05</t>
        </is>
      </c>
    </row>
    <row r="1735" ht="15" customHeight="1" s="94">
      <c r="A1735" s="66" t="inlineStr">
        <is>
          <t>U12541</t>
        </is>
      </c>
      <c r="B1735" s="66" t="inlineStr">
        <is>
          <t>O1464</t>
        </is>
      </c>
      <c r="C1735" s="66" t="n">
        <v>2023</v>
      </c>
      <c r="D1735" s="66" t="n">
        <v>5</v>
      </c>
      <c r="E1735" s="66" t="n">
        <v>7</v>
      </c>
      <c r="F1735" s="66" t="n">
        <v>0</v>
      </c>
      <c r="G1735" s="66" t="n">
        <v>3</v>
      </c>
      <c r="H1735" s="66" t="n">
        <v>7</v>
      </c>
      <c r="I1735" s="66" t="n">
        <v>0</v>
      </c>
      <c r="J1735" s="66" t="n">
        <v>1</v>
      </c>
      <c r="K1735" s="66" t="n">
        <v>1</v>
      </c>
      <c r="L1735" s="66" t="n">
        <v>0</v>
      </c>
      <c r="M1735" s="66" t="n">
        <v>0</v>
      </c>
      <c r="N1735" s="66" t="n">
        <v>0</v>
      </c>
      <c r="O1735" s="66" t="n">
        <v>428.3</v>
      </c>
      <c r="P1735" s="66" t="n">
        <v>0.5</v>
      </c>
      <c r="Q1735" s="66" t="n">
        <v>12.389899354</v>
      </c>
      <c r="R1735" s="66" t="n">
        <v>51.3465613440001</v>
      </c>
      <c r="S1735" s="66">
        <f>IF(AND(E1735&gt;=2,E1735&lt;=6,OR(F1735=6,F1735=7,F1735=8),O1735&lt;=500),1,0)</f>
        <v/>
      </c>
      <c r="T1735" s="178">
        <f>IF(G1735=1,Sources!$F$24,IF(G1735=2,Sources!$F$25,IF(G1735=3,Sources!$F$26,0)))</f>
        <v/>
      </c>
      <c r="U1735" s="178">
        <f>T1735</f>
        <v/>
      </c>
      <c r="V1735" s="66" t="inlineStr">
        <is>
          <t>S01 / S04 / S05</t>
        </is>
      </c>
    </row>
    <row r="1736" ht="15" customHeight="1" s="94">
      <c r="A1736" s="66" t="inlineStr">
        <is>
          <t>U12543</t>
        </is>
      </c>
      <c r="B1736" s="66" t="inlineStr">
        <is>
          <t>O0274</t>
        </is>
      </c>
      <c r="C1736" s="66" t="n">
        <v>2023</v>
      </c>
      <c r="D1736" s="66" t="n">
        <v>6</v>
      </c>
      <c r="E1736" s="66" t="n">
        <v>6</v>
      </c>
      <c r="F1736" s="66" t="n">
        <v>20</v>
      </c>
      <c r="G1736" s="66" t="n">
        <v>3</v>
      </c>
      <c r="H1736" s="66" t="n">
        <v>3</v>
      </c>
      <c r="I1736" s="66" t="n">
        <v>0</v>
      </c>
      <c r="J1736" s="66" t="n">
        <v>0</v>
      </c>
      <c r="K1736" s="66" t="n">
        <v>1</v>
      </c>
      <c r="L1736" s="66" t="n">
        <v>0</v>
      </c>
      <c r="M1736" s="66" t="n">
        <v>0</v>
      </c>
      <c r="N1736" s="66" t="n">
        <v>0</v>
      </c>
      <c r="O1736" s="66" t="n">
        <v>106.3</v>
      </c>
      <c r="P1736" s="66" t="n">
        <v>6.5</v>
      </c>
      <c r="Q1736" s="66" t="n">
        <v>13.5801531880001</v>
      </c>
      <c r="R1736" s="66" t="n">
        <v>51.124749217</v>
      </c>
      <c r="S1736" s="66">
        <f>IF(AND(E1736&gt;=2,E1736&lt;=6,OR(F1736=6,F1736=7,F1736=8),O1736&lt;=500),1,0)</f>
        <v/>
      </c>
      <c r="T1736" s="178">
        <f>IF(G1736=1,Sources!$F$24,IF(G1736=2,Sources!$F$25,IF(G1736=3,Sources!$F$26,0)))</f>
        <v/>
      </c>
      <c r="U1736" s="178">
        <f>T1736</f>
        <v/>
      </c>
      <c r="V1736" s="66" t="inlineStr">
        <is>
          <t>S01 / S04 / S05</t>
        </is>
      </c>
    </row>
    <row r="1737" ht="15" customHeight="1" s="94">
      <c r="A1737" s="66" t="inlineStr">
        <is>
          <t>U12550</t>
        </is>
      </c>
      <c r="B1737" s="66" t="inlineStr">
        <is>
          <t>O0878</t>
        </is>
      </c>
      <c r="C1737" s="66" t="n">
        <v>2023</v>
      </c>
      <c r="D1737" s="66" t="n">
        <v>5</v>
      </c>
      <c r="E1737" s="66" t="n">
        <v>6</v>
      </c>
      <c r="F1737" s="66" t="n">
        <v>12</v>
      </c>
      <c r="G1737" s="66" t="n">
        <v>3</v>
      </c>
      <c r="H1737" s="66" t="n">
        <v>3</v>
      </c>
      <c r="I1737" s="66" t="n">
        <v>0</v>
      </c>
      <c r="J1737" s="66" t="n">
        <v>0</v>
      </c>
      <c r="K1737" s="66" t="n">
        <v>1</v>
      </c>
      <c r="L1737" s="66" t="n">
        <v>0</v>
      </c>
      <c r="M1737" s="66" t="n">
        <v>0</v>
      </c>
      <c r="N1737" s="66" t="n">
        <v>1</v>
      </c>
      <c r="O1737" s="66" t="n">
        <v>304.6</v>
      </c>
      <c r="P1737" s="66" t="n">
        <v>6.6</v>
      </c>
      <c r="Q1737" s="66" t="n">
        <v>13.7450179000001</v>
      </c>
      <c r="R1737" s="66" t="n">
        <v>51.0494545240001</v>
      </c>
      <c r="S1737" s="66">
        <f>IF(AND(E1737&gt;=2,E1737&lt;=6,OR(F1737=6,F1737=7,F1737=8),O1737&lt;=500),1,0)</f>
        <v/>
      </c>
      <c r="T1737" s="178">
        <f>IF(G1737=1,Sources!$F$24,IF(G1737=2,Sources!$F$25,IF(G1737=3,Sources!$F$26,0)))</f>
        <v/>
      </c>
      <c r="U1737" s="178">
        <f>T1737</f>
        <v/>
      </c>
      <c r="V1737" s="66" t="inlineStr">
        <is>
          <t>S01 / S04 / S05</t>
        </is>
      </c>
    </row>
    <row r="1738" ht="15" customHeight="1" s="94">
      <c r="A1738" s="66" t="inlineStr">
        <is>
          <t>U12559</t>
        </is>
      </c>
      <c r="B1738" s="66" t="inlineStr">
        <is>
          <t>O0661</t>
        </is>
      </c>
      <c r="C1738" s="66" t="n">
        <v>2023</v>
      </c>
      <c r="D1738" s="66" t="n">
        <v>5</v>
      </c>
      <c r="E1738" s="66" t="n">
        <v>5</v>
      </c>
      <c r="F1738" s="66" t="n">
        <v>10</v>
      </c>
      <c r="G1738" s="66" t="n">
        <v>3</v>
      </c>
      <c r="H1738" s="66" t="n">
        <v>6</v>
      </c>
      <c r="I1738" s="66" t="n">
        <v>0</v>
      </c>
      <c r="J1738" s="66" t="n">
        <v>0</v>
      </c>
      <c r="K1738" s="66" t="n">
        <v>1</v>
      </c>
      <c r="L1738" s="66" t="n">
        <v>1</v>
      </c>
      <c r="M1738" s="66" t="n">
        <v>0</v>
      </c>
      <c r="N1738" s="66" t="n">
        <v>0</v>
      </c>
      <c r="O1738" s="66" t="n">
        <v>173</v>
      </c>
      <c r="P1738" s="66" t="n">
        <v>21.2</v>
      </c>
      <c r="Q1738" s="66" t="n">
        <v>13.762414877</v>
      </c>
      <c r="R1738" s="66" t="n">
        <v>51.064192802</v>
      </c>
      <c r="S1738" s="66">
        <f>IF(AND(E1738&gt;=2,E1738&lt;=6,OR(F1738=6,F1738=7,F1738=8),O1738&lt;=500),1,0)</f>
        <v/>
      </c>
      <c r="T1738" s="178">
        <f>IF(G1738=1,Sources!$F$24,IF(G1738=2,Sources!$F$25,IF(G1738=3,Sources!$F$26,0)))</f>
        <v/>
      </c>
      <c r="U1738" s="178">
        <f>T1738</f>
        <v/>
      </c>
      <c r="V1738" s="66" t="inlineStr">
        <is>
          <t>S01 / S04 / S05</t>
        </is>
      </c>
    </row>
    <row r="1739" ht="15" customHeight="1" s="94">
      <c r="A1739" s="66" t="inlineStr">
        <is>
          <t>U12568</t>
        </is>
      </c>
      <c r="B1739" s="66" t="inlineStr">
        <is>
          <t>O2089</t>
        </is>
      </c>
      <c r="C1739" s="66" t="n">
        <v>2023</v>
      </c>
      <c r="D1739" s="66" t="n">
        <v>5</v>
      </c>
      <c r="E1739" s="66" t="n">
        <v>4</v>
      </c>
      <c r="F1739" s="66" t="n">
        <v>14</v>
      </c>
      <c r="G1739" s="66" t="n">
        <v>3</v>
      </c>
      <c r="H1739" s="66" t="n">
        <v>1</v>
      </c>
      <c r="I1739" s="66" t="n">
        <v>0</v>
      </c>
      <c r="J1739" s="66" t="n">
        <v>0</v>
      </c>
      <c r="K1739" s="66" t="n">
        <v>1</v>
      </c>
      <c r="L1739" s="66" t="n">
        <v>0</v>
      </c>
      <c r="M1739" s="66" t="n">
        <v>0</v>
      </c>
      <c r="N1739" s="66" t="n">
        <v>0</v>
      </c>
      <c r="O1739" s="66" t="n">
        <v>72.2</v>
      </c>
      <c r="P1739" s="66" t="n">
        <v>4.3</v>
      </c>
      <c r="Q1739" s="66" t="n">
        <v>13.2630505550001</v>
      </c>
      <c r="R1739" s="66" t="n">
        <v>51.3147056490001</v>
      </c>
      <c r="S1739" s="66">
        <f>IF(AND(E1739&gt;=2,E1739&lt;=6,OR(F1739=6,F1739=7,F1739=8),O1739&lt;=500),1,0)</f>
        <v/>
      </c>
      <c r="T1739" s="178">
        <f>IF(G1739=1,Sources!$F$24,IF(G1739=2,Sources!$F$25,IF(G1739=3,Sources!$F$26,0)))</f>
        <v/>
      </c>
      <c r="U1739" s="178">
        <f>T1739</f>
        <v/>
      </c>
      <c r="V1739" s="66" t="inlineStr">
        <is>
          <t>S01 / S04 / S05</t>
        </is>
      </c>
    </row>
    <row r="1740" ht="15" customHeight="1" s="94">
      <c r="A1740" s="66" t="inlineStr">
        <is>
          <t>U12571</t>
        </is>
      </c>
      <c r="B1740" s="66" t="inlineStr">
        <is>
          <t>O1529</t>
        </is>
      </c>
      <c r="C1740" s="66" t="n">
        <v>2023</v>
      </c>
      <c r="D1740" s="66" t="n">
        <v>5</v>
      </c>
      <c r="E1740" s="66" t="n">
        <v>3</v>
      </c>
      <c r="F1740" s="66" t="n">
        <v>12</v>
      </c>
      <c r="G1740" s="66" t="n">
        <v>3</v>
      </c>
      <c r="H1740" s="66" t="n">
        <v>3</v>
      </c>
      <c r="I1740" s="66" t="n">
        <v>0</v>
      </c>
      <c r="J1740" s="66" t="n">
        <v>1</v>
      </c>
      <c r="K1740" s="66" t="n">
        <v>1</v>
      </c>
      <c r="L1740" s="66" t="n">
        <v>0</v>
      </c>
      <c r="M1740" s="66" t="n">
        <v>0</v>
      </c>
      <c r="N1740" s="66" t="n">
        <v>0</v>
      </c>
      <c r="O1740" s="66" t="n">
        <v>261.1</v>
      </c>
      <c r="P1740" s="66" t="n">
        <v>3.5</v>
      </c>
      <c r="Q1740" s="66" t="n">
        <v>12.394404916</v>
      </c>
      <c r="R1740" s="66" t="n">
        <v>51.3367301960001</v>
      </c>
      <c r="S1740" s="66">
        <f>IF(AND(E1740&gt;=2,E1740&lt;=6,OR(F1740=6,F1740=7,F1740=8),O1740&lt;=500),1,0)</f>
        <v/>
      </c>
      <c r="T1740" s="178">
        <f>IF(G1740=1,Sources!$F$24,IF(G1740=2,Sources!$F$25,IF(G1740=3,Sources!$F$26,0)))</f>
        <v/>
      </c>
      <c r="U1740" s="178">
        <f>T1740</f>
        <v/>
      </c>
      <c r="V1740" s="66" t="inlineStr">
        <is>
          <t>S01 / S04 / S05</t>
        </is>
      </c>
    </row>
    <row r="1741" ht="15" customHeight="1" s="94">
      <c r="A1741" s="66" t="inlineStr">
        <is>
          <t>U12574</t>
        </is>
      </c>
      <c r="B1741" s="66" t="inlineStr">
        <is>
          <t>O0560</t>
        </is>
      </c>
      <c r="C1741" s="66" t="n">
        <v>2023</v>
      </c>
      <c r="D1741" s="66" t="n">
        <v>5</v>
      </c>
      <c r="E1741" s="66" t="n">
        <v>3</v>
      </c>
      <c r="F1741" s="66" t="n">
        <v>14</v>
      </c>
      <c r="G1741" s="66" t="n">
        <v>2</v>
      </c>
      <c r="H1741" s="66" t="n">
        <v>4</v>
      </c>
      <c r="I1741" s="66" t="n">
        <v>1</v>
      </c>
      <c r="J1741" s="66" t="n">
        <v>0</v>
      </c>
      <c r="K1741" s="66" t="n">
        <v>1</v>
      </c>
      <c r="L1741" s="66" t="n">
        <v>0</v>
      </c>
      <c r="M1741" s="66" t="n">
        <v>0</v>
      </c>
      <c r="N1741" s="66" t="n">
        <v>0</v>
      </c>
      <c r="O1741" s="66" t="n">
        <v>387.4</v>
      </c>
      <c r="P1741" s="66" t="n">
        <v>9.300000000000001</v>
      </c>
      <c r="Q1741" s="66" t="n">
        <v>13.774490988</v>
      </c>
      <c r="R1741" s="66" t="n">
        <v>51.1118143900001</v>
      </c>
      <c r="S1741" s="66">
        <f>IF(AND(E1741&gt;=2,E1741&lt;=6,OR(F1741=6,F1741=7,F1741=8),O1741&lt;=500),1,0)</f>
        <v/>
      </c>
      <c r="T1741" s="178">
        <f>IF(G1741=1,Sources!$F$24,IF(G1741=2,Sources!$F$25,IF(G1741=3,Sources!$F$26,0)))</f>
        <v/>
      </c>
      <c r="U1741" s="178">
        <f>T1741</f>
        <v/>
      </c>
      <c r="V1741" s="66" t="inlineStr">
        <is>
          <t>S01 / S04 / S05</t>
        </is>
      </c>
    </row>
    <row r="1742" ht="15" customHeight="1" s="94">
      <c r="A1742" s="66" t="inlineStr">
        <is>
          <t>U12583</t>
        </is>
      </c>
      <c r="B1742" s="66" t="inlineStr">
        <is>
          <t>O0780</t>
        </is>
      </c>
      <c r="C1742" s="66" t="n">
        <v>2023</v>
      </c>
      <c r="D1742" s="66" t="n">
        <v>5</v>
      </c>
      <c r="E1742" s="66" t="n">
        <v>2</v>
      </c>
      <c r="F1742" s="66" t="n">
        <v>13</v>
      </c>
      <c r="G1742" s="66" t="n">
        <v>3</v>
      </c>
      <c r="H1742" s="66" t="n">
        <v>6</v>
      </c>
      <c r="I1742" s="66" t="n">
        <v>0</v>
      </c>
      <c r="J1742" s="66" t="n">
        <v>1</v>
      </c>
      <c r="K1742" s="66" t="n">
        <v>1</v>
      </c>
      <c r="L1742" s="66" t="n">
        <v>0</v>
      </c>
      <c r="M1742" s="66" t="n">
        <v>0</v>
      </c>
      <c r="N1742" s="66" t="n">
        <v>0</v>
      </c>
      <c r="O1742" s="66" t="n">
        <v>431.6</v>
      </c>
      <c r="P1742" s="66" t="n">
        <v>0.2</v>
      </c>
      <c r="Q1742" s="66" t="n">
        <v>13.75297884</v>
      </c>
      <c r="R1742" s="66" t="n">
        <v>51.073893524</v>
      </c>
      <c r="S1742" s="66">
        <f>IF(AND(E1742&gt;=2,E1742&lt;=6,OR(F1742=6,F1742=7,F1742=8),O1742&lt;=500),1,0)</f>
        <v/>
      </c>
      <c r="T1742" s="178">
        <f>IF(G1742=1,Sources!$F$24,IF(G1742=2,Sources!$F$25,IF(G1742=3,Sources!$F$26,0)))</f>
        <v/>
      </c>
      <c r="U1742" s="178">
        <f>T1742</f>
        <v/>
      </c>
      <c r="V1742" s="66" t="inlineStr">
        <is>
          <t>S01 / S04 / S05</t>
        </is>
      </c>
    </row>
    <row r="1743" ht="15" customHeight="1" s="94">
      <c r="A1743" s="66" t="inlineStr">
        <is>
          <t>U12586</t>
        </is>
      </c>
      <c r="B1743" s="66" t="inlineStr">
        <is>
          <t>O1467</t>
        </is>
      </c>
      <c r="C1743" s="66" t="n">
        <v>2023</v>
      </c>
      <c r="D1743" s="66" t="n">
        <v>5</v>
      </c>
      <c r="E1743" s="66" t="n">
        <v>1</v>
      </c>
      <c r="F1743" s="66" t="n">
        <v>17</v>
      </c>
      <c r="G1743" s="66" t="n">
        <v>3</v>
      </c>
      <c r="H1743" s="66" t="n">
        <v>6</v>
      </c>
      <c r="I1743" s="66" t="n">
        <v>0</v>
      </c>
      <c r="J1743" s="66" t="n">
        <v>0</v>
      </c>
      <c r="K1743" s="66" t="n">
        <v>1</v>
      </c>
      <c r="L1743" s="66" t="n">
        <v>0</v>
      </c>
      <c r="M1743" s="66" t="n">
        <v>0</v>
      </c>
      <c r="N1743" s="66" t="n">
        <v>0</v>
      </c>
      <c r="O1743" s="66" t="n">
        <v>294.3</v>
      </c>
      <c r="P1743" s="66" t="n">
        <v>22.3</v>
      </c>
      <c r="Q1743" s="66" t="n">
        <v>12.3919300330001</v>
      </c>
      <c r="R1743" s="66" t="n">
        <v>51.3465065190001</v>
      </c>
      <c r="S1743" s="66">
        <f>IF(AND(E1743&gt;=2,E1743&lt;=6,OR(F1743=6,F1743=7,F1743=8),O1743&lt;=500),1,0)</f>
        <v/>
      </c>
      <c r="T1743" s="178">
        <f>IF(G1743=1,Sources!$F$24,IF(G1743=2,Sources!$F$25,IF(G1743=3,Sources!$F$26,0)))</f>
        <v/>
      </c>
      <c r="U1743" s="178">
        <f>T1743</f>
        <v/>
      </c>
      <c r="V1743" s="66" t="inlineStr">
        <is>
          <t>S01 / S04 / S05</t>
        </is>
      </c>
    </row>
    <row r="1744" ht="15" customHeight="1" s="94">
      <c r="A1744" s="66" t="inlineStr">
        <is>
          <t>U12587</t>
        </is>
      </c>
      <c r="B1744" s="66" t="inlineStr">
        <is>
          <t>O0274</t>
        </is>
      </c>
      <c r="C1744" s="66" t="n">
        <v>2023</v>
      </c>
      <c r="D1744" s="66" t="n">
        <v>5</v>
      </c>
      <c r="E1744" s="66" t="n">
        <v>1</v>
      </c>
      <c r="F1744" s="66" t="n">
        <v>20</v>
      </c>
      <c r="G1744" s="66" t="n">
        <v>3</v>
      </c>
      <c r="H1744" s="66" t="n">
        <v>3</v>
      </c>
      <c r="I1744" s="66" t="n">
        <v>0</v>
      </c>
      <c r="J1744" s="66" t="n">
        <v>0</v>
      </c>
      <c r="K1744" s="66" t="n">
        <v>1</v>
      </c>
      <c r="L1744" s="66" t="n">
        <v>0</v>
      </c>
      <c r="M1744" s="66" t="n">
        <v>0</v>
      </c>
      <c r="N1744" s="66" t="n">
        <v>1</v>
      </c>
      <c r="O1744" s="66" t="n">
        <v>106.9</v>
      </c>
      <c r="P1744" s="66" t="n">
        <v>6.8</v>
      </c>
      <c r="Q1744" s="66" t="n">
        <v>13.580125922</v>
      </c>
      <c r="R1744" s="66" t="n">
        <v>51.124755029</v>
      </c>
      <c r="S1744" s="66">
        <f>IF(AND(E1744&gt;=2,E1744&lt;=6,OR(F1744=6,F1744=7,F1744=8),O1744&lt;=500),1,0)</f>
        <v/>
      </c>
      <c r="T1744" s="178">
        <f>IF(G1744=1,Sources!$F$24,IF(G1744=2,Sources!$F$25,IF(G1744=3,Sources!$F$26,0)))</f>
        <v/>
      </c>
      <c r="U1744" s="178">
        <f>T1744</f>
        <v/>
      </c>
      <c r="V1744" s="66" t="inlineStr">
        <is>
          <t>S01 / S04 / S05</t>
        </is>
      </c>
    </row>
    <row r="1745" ht="15" customHeight="1" s="94">
      <c r="A1745" s="66" t="inlineStr">
        <is>
          <t>U12603</t>
        </is>
      </c>
      <c r="B1745" s="66" t="inlineStr">
        <is>
          <t>O0171</t>
        </is>
      </c>
      <c r="C1745" s="66" t="n">
        <v>2023</v>
      </c>
      <c r="D1745" s="66" t="n">
        <v>5</v>
      </c>
      <c r="E1745" s="66" t="n">
        <v>4</v>
      </c>
      <c r="F1745" s="66" t="n">
        <v>14</v>
      </c>
      <c r="G1745" s="66" t="n">
        <v>3</v>
      </c>
      <c r="H1745" s="66" t="n">
        <v>7</v>
      </c>
      <c r="I1745" s="66" t="n">
        <v>0</v>
      </c>
      <c r="J1745" s="66" t="n">
        <v>0</v>
      </c>
      <c r="K1745" s="66" t="n">
        <v>0</v>
      </c>
      <c r="L1745" s="66" t="n">
        <v>0</v>
      </c>
      <c r="M1745" s="66" t="n">
        <v>0</v>
      </c>
      <c r="N1745" s="66" t="n">
        <v>1</v>
      </c>
      <c r="O1745" s="66" t="n">
        <v>138.2</v>
      </c>
      <c r="P1745" s="66" t="n">
        <v>11.5</v>
      </c>
      <c r="Q1745" s="66" t="n">
        <v>12.9242855000001</v>
      </c>
      <c r="R1745" s="66" t="n">
        <v>50.832206979</v>
      </c>
      <c r="S1745" s="66">
        <f>IF(AND(E1745&gt;=2,E1745&lt;=6,OR(F1745=6,F1745=7,F1745=8),O1745&lt;=500),1,0)</f>
        <v/>
      </c>
      <c r="T1745" s="178">
        <f>IF(G1745=1,Sources!$F$24,IF(G1745=2,Sources!$F$25,IF(G1745=3,Sources!$F$26,0)))</f>
        <v/>
      </c>
      <c r="U1745" s="178">
        <f>T1745</f>
        <v/>
      </c>
      <c r="V1745" s="66" t="inlineStr">
        <is>
          <t>S01 / S04 / S05</t>
        </is>
      </c>
    </row>
    <row r="1746" ht="15" customHeight="1" s="94">
      <c r="A1746" s="66" t="inlineStr">
        <is>
          <t>U12616</t>
        </is>
      </c>
      <c r="B1746" s="66" t="inlineStr">
        <is>
          <t>O0856</t>
        </is>
      </c>
      <c r="C1746" s="66" t="n">
        <v>2023</v>
      </c>
      <c r="D1746" s="66" t="n">
        <v>5</v>
      </c>
      <c r="E1746" s="66" t="n">
        <v>7</v>
      </c>
      <c r="F1746" s="66" t="n">
        <v>12</v>
      </c>
      <c r="G1746" s="66" t="n">
        <v>3</v>
      </c>
      <c r="H1746" s="66" t="n">
        <v>2</v>
      </c>
      <c r="I1746" s="66" t="n">
        <v>0</v>
      </c>
      <c r="J1746" s="66" t="n">
        <v>1</v>
      </c>
      <c r="K1746" s="66" t="n">
        <v>1</v>
      </c>
      <c r="L1746" s="66" t="n">
        <v>0</v>
      </c>
      <c r="M1746" s="66" t="n">
        <v>0</v>
      </c>
      <c r="N1746" s="66" t="n">
        <v>0</v>
      </c>
      <c r="O1746" s="66" t="n">
        <v>292.9</v>
      </c>
      <c r="P1746" s="66" t="n">
        <v>5</v>
      </c>
      <c r="Q1746" s="66" t="n">
        <v>13.7020125550001</v>
      </c>
      <c r="R1746" s="66" t="n">
        <v>51.0325406150001</v>
      </c>
      <c r="S1746" s="66">
        <f>IF(AND(E1746&gt;=2,E1746&lt;=6,OR(F1746=6,F1746=7,F1746=8),O1746&lt;=500),1,0)</f>
        <v/>
      </c>
      <c r="T1746" s="178">
        <f>IF(G1746=1,Sources!$F$24,IF(G1746=2,Sources!$F$25,IF(G1746=3,Sources!$F$26,0)))</f>
        <v/>
      </c>
      <c r="U1746" s="178">
        <f>T1746</f>
        <v/>
      </c>
      <c r="V1746" s="66" t="inlineStr">
        <is>
          <t>S01 / S04 / S05</t>
        </is>
      </c>
    </row>
    <row r="1747" ht="15" customHeight="1" s="94">
      <c r="A1747" s="66" t="inlineStr">
        <is>
          <t>U12637</t>
        </is>
      </c>
      <c r="B1747" s="66" t="inlineStr">
        <is>
          <t>O1049</t>
        </is>
      </c>
      <c r="C1747" s="66" t="n">
        <v>2023</v>
      </c>
      <c r="D1747" s="66" t="n">
        <v>12</v>
      </c>
      <c r="E1747" s="66" t="n">
        <v>4</v>
      </c>
      <c r="F1747" s="66" t="n">
        <v>8</v>
      </c>
      <c r="G1747" s="66" t="n">
        <v>2</v>
      </c>
      <c r="H1747" s="66" t="n">
        <v>1</v>
      </c>
      <c r="I1747" s="66" t="n">
        <v>0</v>
      </c>
      <c r="J1747" s="66" t="n">
        <v>1</v>
      </c>
      <c r="K1747" s="66" t="n">
        <v>0</v>
      </c>
      <c r="L1747" s="66" t="n">
        <v>0</v>
      </c>
      <c r="M1747" s="66" t="n">
        <v>0</v>
      </c>
      <c r="N1747" s="66" t="n">
        <v>0</v>
      </c>
      <c r="O1747" s="66" t="n">
        <v>440.8</v>
      </c>
      <c r="P1747" s="66" t="n">
        <v>0</v>
      </c>
      <c r="Q1747" s="66" t="n">
        <v>13.3493677270001</v>
      </c>
      <c r="R1747" s="66" t="n">
        <v>50.914467335</v>
      </c>
      <c r="S1747" s="66">
        <f>IF(AND(E1747&gt;=2,E1747&lt;=6,OR(F1747=6,F1747=7,F1747=8),O1747&lt;=500),1,0)</f>
        <v/>
      </c>
      <c r="T1747" s="178">
        <f>IF(G1747=1,Sources!$F$24,IF(G1747=2,Sources!$F$25,IF(G1747=3,Sources!$F$26,0)))</f>
        <v/>
      </c>
      <c r="U1747" s="178">
        <f>T1747</f>
        <v/>
      </c>
      <c r="V1747" s="66" t="inlineStr">
        <is>
          <t>S01 / S04 / S05</t>
        </is>
      </c>
    </row>
    <row r="1748" ht="15" customHeight="1" s="94">
      <c r="A1748" s="66" t="inlineStr">
        <is>
          <t>U12655</t>
        </is>
      </c>
      <c r="B1748" s="66" t="inlineStr">
        <is>
          <t>O1464</t>
        </is>
      </c>
      <c r="C1748" s="66" t="n">
        <v>2023</v>
      </c>
      <c r="D1748" s="66" t="n">
        <v>12</v>
      </c>
      <c r="E1748" s="66" t="n">
        <v>4</v>
      </c>
      <c r="F1748" s="66" t="n">
        <v>4</v>
      </c>
      <c r="G1748" s="66" t="n">
        <v>3</v>
      </c>
      <c r="H1748" s="66" t="n">
        <v>3</v>
      </c>
      <c r="I1748" s="66" t="n">
        <v>0</v>
      </c>
      <c r="J1748" s="66" t="n">
        <v>1</v>
      </c>
      <c r="K1748" s="66" t="n">
        <v>1</v>
      </c>
      <c r="L1748" s="66" t="n">
        <v>0</v>
      </c>
      <c r="M1748" s="66" t="n">
        <v>0</v>
      </c>
      <c r="N1748" s="66" t="n">
        <v>0</v>
      </c>
      <c r="O1748" s="66" t="n">
        <v>430</v>
      </c>
      <c r="P1748" s="66" t="n">
        <v>1.3</v>
      </c>
      <c r="Q1748" s="66" t="n">
        <v>12.389874225</v>
      </c>
      <c r="R1748" s="66" t="n">
        <v>51.3465610750001</v>
      </c>
      <c r="S1748" s="66">
        <f>IF(AND(E1748&gt;=2,E1748&lt;=6,OR(F1748=6,F1748=7,F1748=8),O1748&lt;=500),1,0)</f>
        <v/>
      </c>
      <c r="T1748" s="178">
        <f>IF(G1748=1,Sources!$F$24,IF(G1748=2,Sources!$F$25,IF(G1748=3,Sources!$F$26,0)))</f>
        <v/>
      </c>
      <c r="U1748" s="178">
        <f>T1748</f>
        <v/>
      </c>
      <c r="V1748" s="66" t="inlineStr">
        <is>
          <t>S01 / S04 / S05</t>
        </is>
      </c>
    </row>
    <row r="1749" ht="15" customHeight="1" s="94">
      <c r="A1749" s="66" t="inlineStr">
        <is>
          <t>U12663</t>
        </is>
      </c>
      <c r="B1749" s="66" t="inlineStr">
        <is>
          <t>O0153</t>
        </is>
      </c>
      <c r="C1749" s="66" t="n">
        <v>2023</v>
      </c>
      <c r="D1749" s="66" t="n">
        <v>12</v>
      </c>
      <c r="E1749" s="66" t="n">
        <v>4</v>
      </c>
      <c r="F1749" s="66" t="n">
        <v>17</v>
      </c>
      <c r="G1749" s="66" t="n">
        <v>3</v>
      </c>
      <c r="H1749" s="66" t="n">
        <v>6</v>
      </c>
      <c r="I1749" s="66" t="n">
        <v>0</v>
      </c>
      <c r="J1749" s="66" t="n">
        <v>0</v>
      </c>
      <c r="K1749" s="66" t="n">
        <v>1</v>
      </c>
      <c r="L1749" s="66" t="n">
        <v>0</v>
      </c>
      <c r="M1749" s="66" t="n">
        <v>0</v>
      </c>
      <c r="N1749" s="66" t="n">
        <v>0</v>
      </c>
      <c r="O1749" s="66" t="n">
        <v>371.3</v>
      </c>
      <c r="P1749" s="66" t="n">
        <v>5</v>
      </c>
      <c r="Q1749" s="66" t="n">
        <v>12.9088570390001</v>
      </c>
      <c r="R1749" s="66" t="n">
        <v>50.8268504010001</v>
      </c>
      <c r="S1749" s="66">
        <f>IF(AND(E1749&gt;=2,E1749&lt;=6,OR(F1749=6,F1749=7,F1749=8),O1749&lt;=500),1,0)</f>
        <v/>
      </c>
      <c r="T1749" s="178">
        <f>IF(G1749=1,Sources!$F$24,IF(G1749=2,Sources!$F$25,IF(G1749=3,Sources!$F$26,0)))</f>
        <v/>
      </c>
      <c r="U1749" s="178">
        <f>T1749</f>
        <v/>
      </c>
      <c r="V1749" s="66" t="inlineStr">
        <is>
          <t>S01 / S04 / S05</t>
        </is>
      </c>
    </row>
    <row r="1750" ht="15" customHeight="1" s="94">
      <c r="A1750" s="66" t="inlineStr">
        <is>
          <t>U12665</t>
        </is>
      </c>
      <c r="B1750" s="66" t="inlineStr">
        <is>
          <t>O1213</t>
        </is>
      </c>
      <c r="C1750" s="66" t="n">
        <v>2023</v>
      </c>
      <c r="D1750" s="66" t="n">
        <v>12</v>
      </c>
      <c r="E1750" s="66" t="n">
        <v>3</v>
      </c>
      <c r="F1750" s="66" t="n">
        <v>21</v>
      </c>
      <c r="G1750" s="66" t="n">
        <v>2</v>
      </c>
      <c r="H1750" s="66" t="n">
        <v>2</v>
      </c>
      <c r="I1750" s="66" t="n">
        <v>1</v>
      </c>
      <c r="J1750" s="66" t="n">
        <v>0</v>
      </c>
      <c r="K1750" s="66" t="n">
        <v>1</v>
      </c>
      <c r="L1750" s="66" t="n">
        <v>0</v>
      </c>
      <c r="M1750" s="66" t="n">
        <v>0</v>
      </c>
      <c r="N1750" s="66" t="n">
        <v>0</v>
      </c>
      <c r="O1750" s="66" t="n">
        <v>235.7</v>
      </c>
      <c r="P1750" s="66" t="n">
        <v>5.2</v>
      </c>
      <c r="Q1750" s="66" t="n">
        <v>14.248831782</v>
      </c>
      <c r="R1750" s="66" t="n">
        <v>51.434911716</v>
      </c>
      <c r="S1750" s="66">
        <f>IF(AND(E1750&gt;=2,E1750&lt;=6,OR(F1750=6,F1750=7,F1750=8),O1750&lt;=500),1,0)</f>
        <v/>
      </c>
      <c r="T1750" s="178">
        <f>IF(G1750=1,Sources!$F$24,IF(G1750=2,Sources!$F$25,IF(G1750=3,Sources!$F$26,0)))</f>
        <v/>
      </c>
      <c r="U1750" s="178">
        <f>T1750</f>
        <v/>
      </c>
      <c r="V1750" s="66" t="inlineStr">
        <is>
          <t>S01 / S04 / S05</t>
        </is>
      </c>
    </row>
    <row r="1751" ht="15" customHeight="1" s="94">
      <c r="A1751" s="66" t="inlineStr">
        <is>
          <t>U12666</t>
        </is>
      </c>
      <c r="B1751" s="66" t="inlineStr">
        <is>
          <t>O1992</t>
        </is>
      </c>
      <c r="C1751" s="66" t="n">
        <v>2023</v>
      </c>
      <c r="D1751" s="66" t="n">
        <v>12</v>
      </c>
      <c r="E1751" s="66" t="n">
        <v>3</v>
      </c>
      <c r="F1751" s="66" t="n">
        <v>12</v>
      </c>
      <c r="G1751" s="66" t="n">
        <v>2</v>
      </c>
      <c r="H1751" s="66" t="n">
        <v>3</v>
      </c>
      <c r="I1751" s="66" t="n">
        <v>0</v>
      </c>
      <c r="J1751" s="66" t="n">
        <v>0</v>
      </c>
      <c r="K1751" s="66" t="n">
        <v>0</v>
      </c>
      <c r="L1751" s="66" t="n">
        <v>0</v>
      </c>
      <c r="M1751" s="66" t="n">
        <v>0</v>
      </c>
      <c r="N1751" s="66" t="n">
        <v>1</v>
      </c>
      <c r="O1751" s="66" t="n">
        <v>104.1</v>
      </c>
      <c r="P1751" s="66" t="n">
        <v>22.9</v>
      </c>
      <c r="Q1751" s="66" t="n">
        <v>13.9416460350001</v>
      </c>
      <c r="R1751" s="66" t="n">
        <v>50.957693847</v>
      </c>
      <c r="S1751" s="66">
        <f>IF(AND(E1751&gt;=2,E1751&lt;=6,OR(F1751=6,F1751=7,F1751=8),O1751&lt;=500),1,0)</f>
        <v/>
      </c>
      <c r="T1751" s="178">
        <f>IF(G1751=1,Sources!$F$24,IF(G1751=2,Sources!$F$25,IF(G1751=3,Sources!$F$26,0)))</f>
        <v/>
      </c>
      <c r="U1751" s="178">
        <f>T1751</f>
        <v/>
      </c>
      <c r="V1751" s="66" t="inlineStr">
        <is>
          <t>S01 / S04 / S05</t>
        </is>
      </c>
    </row>
    <row r="1752" ht="15" customHeight="1" s="94">
      <c r="A1752" s="66" t="inlineStr">
        <is>
          <t>U12670</t>
        </is>
      </c>
      <c r="B1752" s="66" t="inlineStr">
        <is>
          <t>O0172</t>
        </is>
      </c>
      <c r="C1752" s="66" t="n">
        <v>2023</v>
      </c>
      <c r="D1752" s="66" t="n">
        <v>12</v>
      </c>
      <c r="E1752" s="66" t="n">
        <v>3</v>
      </c>
      <c r="F1752" s="66" t="n">
        <v>11</v>
      </c>
      <c r="G1752" s="66" t="n">
        <v>2</v>
      </c>
      <c r="H1752" s="66" t="n">
        <v>6</v>
      </c>
      <c r="I1752" s="66" t="n">
        <v>0</v>
      </c>
      <c r="J1752" s="66" t="n">
        <v>0</v>
      </c>
      <c r="K1752" s="66" t="n">
        <v>1</v>
      </c>
      <c r="L1752" s="66" t="n">
        <v>0</v>
      </c>
      <c r="M1752" s="66" t="n">
        <v>0</v>
      </c>
      <c r="N1752" s="66" t="n">
        <v>1</v>
      </c>
      <c r="O1752" s="66" t="n">
        <v>322</v>
      </c>
      <c r="P1752" s="66" t="n">
        <v>13.6</v>
      </c>
      <c r="Q1752" s="66" t="n">
        <v>12.9263901630001</v>
      </c>
      <c r="R1752" s="66" t="n">
        <v>50.8338835990001</v>
      </c>
      <c r="S1752" s="66">
        <f>IF(AND(E1752&gt;=2,E1752&lt;=6,OR(F1752=6,F1752=7,F1752=8),O1752&lt;=500),1,0)</f>
        <v/>
      </c>
      <c r="T1752" s="178">
        <f>IF(G1752=1,Sources!$F$24,IF(G1752=2,Sources!$F$25,IF(G1752=3,Sources!$F$26,0)))</f>
        <v/>
      </c>
      <c r="U1752" s="178">
        <f>T1752</f>
        <v/>
      </c>
      <c r="V1752" s="66" t="inlineStr">
        <is>
          <t>S01 / S04 / S05</t>
        </is>
      </c>
    </row>
    <row r="1753" ht="15" customHeight="1" s="94">
      <c r="A1753" s="66" t="inlineStr">
        <is>
          <t>U12671</t>
        </is>
      </c>
      <c r="B1753" s="66" t="inlineStr">
        <is>
          <t>O1531</t>
        </is>
      </c>
      <c r="C1753" s="66" t="n">
        <v>2023</v>
      </c>
      <c r="D1753" s="66" t="n">
        <v>12</v>
      </c>
      <c r="E1753" s="66" t="n">
        <v>2</v>
      </c>
      <c r="F1753" s="66" t="n">
        <v>7</v>
      </c>
      <c r="G1753" s="66" t="n">
        <v>3</v>
      </c>
      <c r="H1753" s="66" t="n">
        <v>2</v>
      </c>
      <c r="I1753" s="66" t="n">
        <v>0</v>
      </c>
      <c r="J1753" s="66" t="n">
        <v>1</v>
      </c>
      <c r="K1753" s="66" t="n">
        <v>1</v>
      </c>
      <c r="L1753" s="66" t="n">
        <v>0</v>
      </c>
      <c r="M1753" s="66" t="n">
        <v>0</v>
      </c>
      <c r="N1753" s="66" t="n">
        <v>0</v>
      </c>
      <c r="O1753" s="66" t="n">
        <v>473.8</v>
      </c>
      <c r="P1753" s="66" t="n">
        <v>2</v>
      </c>
      <c r="Q1753" s="66" t="n">
        <v>12.3953349060001</v>
      </c>
      <c r="R1753" s="66" t="n">
        <v>51.3321431080001</v>
      </c>
      <c r="S1753" s="66">
        <f>IF(AND(E1753&gt;=2,E1753&lt;=6,OR(F1753=6,F1753=7,F1753=8),O1753&lt;=500),1,0)</f>
        <v/>
      </c>
      <c r="T1753" s="178">
        <f>IF(G1753=1,Sources!$F$24,IF(G1753=2,Sources!$F$25,IF(G1753=3,Sources!$F$26,0)))</f>
        <v/>
      </c>
      <c r="U1753" s="178">
        <f>T1753</f>
        <v/>
      </c>
      <c r="V1753" s="66" t="inlineStr">
        <is>
          <t>S01 / S04 / S05</t>
        </is>
      </c>
    </row>
    <row r="1754" ht="15" customHeight="1" s="94">
      <c r="A1754" s="66" t="inlineStr">
        <is>
          <t>U12677</t>
        </is>
      </c>
      <c r="B1754" s="66" t="inlineStr">
        <is>
          <t>O0760</t>
        </is>
      </c>
      <c r="C1754" s="66" t="n">
        <v>2023</v>
      </c>
      <c r="D1754" s="66" t="n">
        <v>12</v>
      </c>
      <c r="E1754" s="66" t="n">
        <v>7</v>
      </c>
      <c r="F1754" s="66" t="n">
        <v>22</v>
      </c>
      <c r="G1754" s="66" t="n">
        <v>2</v>
      </c>
      <c r="H1754" s="66" t="n">
        <v>4</v>
      </c>
      <c r="I1754" s="66" t="n">
        <v>1</v>
      </c>
      <c r="J1754" s="66" t="n">
        <v>0</v>
      </c>
      <c r="K1754" s="66" t="n">
        <v>1</v>
      </c>
      <c r="L1754" s="66" t="n">
        <v>0</v>
      </c>
      <c r="M1754" s="66" t="n">
        <v>0</v>
      </c>
      <c r="N1754" s="66" t="n">
        <v>0</v>
      </c>
      <c r="O1754" s="66" t="n">
        <v>450.3</v>
      </c>
      <c r="P1754" s="66" t="n">
        <v>17.5</v>
      </c>
      <c r="Q1754" s="66" t="n">
        <v>13.80002963</v>
      </c>
      <c r="R1754" s="66" t="n">
        <v>50.9983816400001</v>
      </c>
      <c r="S1754" s="66">
        <f>IF(AND(E1754&gt;=2,E1754&lt;=6,OR(F1754=6,F1754=7,F1754=8),O1754&lt;=500),1,0)</f>
        <v/>
      </c>
      <c r="T1754" s="178">
        <f>IF(G1754=1,Sources!$F$24,IF(G1754=2,Sources!$F$25,IF(G1754=3,Sources!$F$26,0)))</f>
        <v/>
      </c>
      <c r="U1754" s="178">
        <f>T1754</f>
        <v/>
      </c>
      <c r="V1754" s="66" t="inlineStr">
        <is>
          <t>S01 / S04 / S05</t>
        </is>
      </c>
    </row>
    <row r="1755" ht="15" customHeight="1" s="94">
      <c r="A1755" s="66" t="inlineStr">
        <is>
          <t>U12683</t>
        </is>
      </c>
      <c r="B1755" s="66" t="inlineStr">
        <is>
          <t>O1197</t>
        </is>
      </c>
      <c r="C1755" s="66" t="n">
        <v>2023</v>
      </c>
      <c r="D1755" s="66" t="n">
        <v>12</v>
      </c>
      <c r="E1755" s="66" t="n">
        <v>5</v>
      </c>
      <c r="F1755" s="66" t="n">
        <v>17</v>
      </c>
      <c r="G1755" s="66" t="n">
        <v>3</v>
      </c>
      <c r="H1755" s="66" t="n">
        <v>2</v>
      </c>
      <c r="I1755" s="66" t="n">
        <v>0</v>
      </c>
      <c r="J1755" s="66" t="n">
        <v>1</v>
      </c>
      <c r="K1755" s="66" t="n">
        <v>1</v>
      </c>
      <c r="L1755" s="66" t="n">
        <v>0</v>
      </c>
      <c r="M1755" s="66" t="n">
        <v>0</v>
      </c>
      <c r="N1755" s="66" t="n">
        <v>0</v>
      </c>
      <c r="O1755" s="66" t="n">
        <v>306.4</v>
      </c>
      <c r="P1755" s="66" t="n">
        <v>0.1</v>
      </c>
      <c r="Q1755" s="66" t="n">
        <v>12.7284371760001</v>
      </c>
      <c r="R1755" s="66" t="n">
        <v>50.8017100700001</v>
      </c>
      <c r="S1755" s="66">
        <f>IF(AND(E1755&gt;=2,E1755&lt;=6,OR(F1755=6,F1755=7,F1755=8),O1755&lt;=500),1,0)</f>
        <v/>
      </c>
      <c r="T1755" s="178">
        <f>IF(G1755=1,Sources!$F$24,IF(G1755=2,Sources!$F$25,IF(G1755=3,Sources!$F$26,0)))</f>
        <v/>
      </c>
      <c r="U1755" s="178">
        <f>T1755</f>
        <v/>
      </c>
      <c r="V1755" s="66" t="inlineStr">
        <is>
          <t>S01 / S04 / S05</t>
        </is>
      </c>
    </row>
    <row r="1756" ht="15" customHeight="1" s="94">
      <c r="A1756" s="66" t="inlineStr">
        <is>
          <t>U12690</t>
        </is>
      </c>
      <c r="B1756" s="66" t="inlineStr">
        <is>
          <t>O1448</t>
        </is>
      </c>
      <c r="C1756" s="66" t="n">
        <v>2023</v>
      </c>
      <c r="D1756" s="66" t="n">
        <v>12</v>
      </c>
      <c r="E1756" s="66" t="n">
        <v>4</v>
      </c>
      <c r="F1756" s="66" t="n">
        <v>16</v>
      </c>
      <c r="G1756" s="66" t="n">
        <v>3</v>
      </c>
      <c r="H1756" s="66" t="n">
        <v>3</v>
      </c>
      <c r="I1756" s="66" t="n">
        <v>0</v>
      </c>
      <c r="J1756" s="66" t="n">
        <v>0</v>
      </c>
      <c r="K1756" s="66" t="n">
        <v>1</v>
      </c>
      <c r="L1756" s="66" t="n">
        <v>0</v>
      </c>
      <c r="M1756" s="66" t="n">
        <v>0</v>
      </c>
      <c r="N1756" s="66" t="n">
        <v>0</v>
      </c>
      <c r="O1756" s="66" t="n">
        <v>320.9</v>
      </c>
      <c r="P1756" s="66" t="n">
        <v>3.3</v>
      </c>
      <c r="Q1756" s="66" t="n">
        <v>12.376974392</v>
      </c>
      <c r="R1756" s="66" t="n">
        <v>51.3445012220001</v>
      </c>
      <c r="S1756" s="66">
        <f>IF(AND(E1756&gt;=2,E1756&lt;=6,OR(F1756=6,F1756=7,F1756=8),O1756&lt;=500),1,0)</f>
        <v/>
      </c>
      <c r="T1756" s="178">
        <f>IF(G1756=1,Sources!$F$24,IF(G1756=2,Sources!$F$25,IF(G1756=3,Sources!$F$26,0)))</f>
        <v/>
      </c>
      <c r="U1756" s="178">
        <f>T1756</f>
        <v/>
      </c>
      <c r="V1756" s="66" t="inlineStr">
        <is>
          <t>S01 / S04 / S05</t>
        </is>
      </c>
    </row>
    <row r="1757" ht="15" customHeight="1" s="94">
      <c r="A1757" s="66" t="inlineStr">
        <is>
          <t>U12695</t>
        </is>
      </c>
      <c r="B1757" s="66" t="inlineStr">
        <is>
          <t>O0608</t>
        </is>
      </c>
      <c r="C1757" s="66" t="n">
        <v>2023</v>
      </c>
      <c r="D1757" s="66" t="n">
        <v>12</v>
      </c>
      <c r="E1757" s="66" t="n">
        <v>3</v>
      </c>
      <c r="F1757" s="66" t="n">
        <v>17</v>
      </c>
      <c r="G1757" s="66" t="n">
        <v>3</v>
      </c>
      <c r="H1757" s="66" t="n">
        <v>6</v>
      </c>
      <c r="I1757" s="66" t="n">
        <v>0</v>
      </c>
      <c r="J1757" s="66" t="n">
        <v>0</v>
      </c>
      <c r="K1757" s="66" t="n">
        <v>1</v>
      </c>
      <c r="L1757" s="66" t="n">
        <v>0</v>
      </c>
      <c r="M1757" s="66" t="n">
        <v>0</v>
      </c>
      <c r="N1757" s="66" t="n">
        <v>0</v>
      </c>
      <c r="O1757" s="66" t="n">
        <v>101</v>
      </c>
      <c r="P1757" s="66" t="n">
        <v>22.9</v>
      </c>
      <c r="Q1757" s="66" t="n">
        <v>13.740369441</v>
      </c>
      <c r="R1757" s="66" t="n">
        <v>51.0647094620001</v>
      </c>
      <c r="S1757" s="66">
        <f>IF(AND(E1757&gt;=2,E1757&lt;=6,OR(F1757=6,F1757=7,F1757=8),O1757&lt;=500),1,0)</f>
        <v/>
      </c>
      <c r="T1757" s="178">
        <f>IF(G1757=1,Sources!$F$24,IF(G1757=2,Sources!$F$25,IF(G1757=3,Sources!$F$26,0)))</f>
        <v/>
      </c>
      <c r="U1757" s="178">
        <f>T1757</f>
        <v/>
      </c>
      <c r="V1757" s="66" t="inlineStr">
        <is>
          <t>S01 / S04 / S05</t>
        </is>
      </c>
    </row>
    <row r="1758" ht="15" customHeight="1" s="94">
      <c r="A1758" s="66" t="inlineStr">
        <is>
          <t>U12709</t>
        </is>
      </c>
      <c r="B1758" s="66" t="inlineStr">
        <is>
          <t>O1529</t>
        </is>
      </c>
      <c r="C1758" s="66" t="n">
        <v>2023</v>
      </c>
      <c r="D1758" s="66" t="n">
        <v>12</v>
      </c>
      <c r="E1758" s="66" t="n">
        <v>1</v>
      </c>
      <c r="F1758" s="66" t="n">
        <v>18</v>
      </c>
      <c r="G1758" s="66" t="n">
        <v>3</v>
      </c>
      <c r="H1758" s="66" t="n">
        <v>2</v>
      </c>
      <c r="I1758" s="66" t="n">
        <v>0</v>
      </c>
      <c r="J1758" s="66" t="n">
        <v>0</v>
      </c>
      <c r="K1758" s="66" t="n">
        <v>1</v>
      </c>
      <c r="L1758" s="66" t="n">
        <v>0</v>
      </c>
      <c r="M1758" s="66" t="n">
        <v>0</v>
      </c>
      <c r="N1758" s="66" t="n">
        <v>0</v>
      </c>
      <c r="O1758" s="66" t="n">
        <v>263.6</v>
      </c>
      <c r="P1758" s="66" t="n">
        <v>0.1</v>
      </c>
      <c r="Q1758" s="66" t="n">
        <v>12.39441736</v>
      </c>
      <c r="R1758" s="66" t="n">
        <v>51.336760559</v>
      </c>
      <c r="S1758" s="66">
        <f>IF(AND(E1758&gt;=2,E1758&lt;=6,OR(F1758=6,F1758=7,F1758=8),O1758&lt;=500),1,0)</f>
        <v/>
      </c>
      <c r="T1758" s="178">
        <f>IF(G1758=1,Sources!$F$24,IF(G1758=2,Sources!$F$25,IF(G1758=3,Sources!$F$26,0)))</f>
        <v/>
      </c>
      <c r="U1758" s="178">
        <f>T1758</f>
        <v/>
      </c>
      <c r="V1758" s="66" t="inlineStr">
        <is>
          <t>S01 / S04 / S05</t>
        </is>
      </c>
    </row>
    <row r="1759" ht="15" customHeight="1" s="94">
      <c r="A1759" s="66" t="inlineStr">
        <is>
          <t>U12714</t>
        </is>
      </c>
      <c r="B1759" s="66" t="inlineStr">
        <is>
          <t>O1846</t>
        </is>
      </c>
      <c r="C1759" s="66" t="n">
        <v>2023</v>
      </c>
      <c r="D1759" s="66" t="n">
        <v>12</v>
      </c>
      <c r="E1759" s="66" t="n">
        <v>5</v>
      </c>
      <c r="F1759" s="66" t="n">
        <v>15</v>
      </c>
      <c r="G1759" s="66" t="n">
        <v>3</v>
      </c>
      <c r="H1759" s="66" t="n">
        <v>4</v>
      </c>
      <c r="I1759" s="66" t="n">
        <v>1</v>
      </c>
      <c r="J1759" s="66" t="n">
        <v>0</v>
      </c>
      <c r="K1759" s="66" t="n">
        <v>1</v>
      </c>
      <c r="L1759" s="66" t="n">
        <v>0</v>
      </c>
      <c r="M1759" s="66" t="n">
        <v>0</v>
      </c>
      <c r="N1759" s="66" t="n">
        <v>0</v>
      </c>
      <c r="O1759" s="66" t="n">
        <v>430.7</v>
      </c>
      <c r="P1759" s="66" t="n">
        <v>4.4</v>
      </c>
      <c r="Q1759" s="66" t="n">
        <v>12.301880668</v>
      </c>
      <c r="R1759" s="66" t="n">
        <v>51.342652834</v>
      </c>
      <c r="S1759" s="66">
        <f>IF(AND(E1759&gt;=2,E1759&lt;=6,OR(F1759=6,F1759=7,F1759=8),O1759&lt;=500),1,0)</f>
        <v/>
      </c>
      <c r="T1759" s="178">
        <f>IF(G1759=1,Sources!$F$24,IF(G1759=2,Sources!$F$25,IF(G1759=3,Sources!$F$26,0)))</f>
        <v/>
      </c>
      <c r="U1759" s="178">
        <f>T1759</f>
        <v/>
      </c>
      <c r="V1759" s="66" t="inlineStr">
        <is>
          <t>S01 / S04 / S05</t>
        </is>
      </c>
    </row>
    <row r="1760" ht="15" customHeight="1" s="94">
      <c r="A1760" s="66" t="inlineStr">
        <is>
          <t>U12724</t>
        </is>
      </c>
      <c r="B1760" s="66" t="inlineStr">
        <is>
          <t>O0172</t>
        </is>
      </c>
      <c r="C1760" s="66" t="n">
        <v>2023</v>
      </c>
      <c r="D1760" s="66" t="n">
        <v>12</v>
      </c>
      <c r="E1760" s="66" t="n">
        <v>5</v>
      </c>
      <c r="F1760" s="66" t="n">
        <v>12</v>
      </c>
      <c r="G1760" s="66" t="n">
        <v>3</v>
      </c>
      <c r="H1760" s="66" t="n">
        <v>3</v>
      </c>
      <c r="I1760" s="66" t="n">
        <v>0</v>
      </c>
      <c r="J1760" s="66" t="n">
        <v>0</v>
      </c>
      <c r="K1760" s="66" t="n">
        <v>1</v>
      </c>
      <c r="L1760" s="66" t="n">
        <v>0</v>
      </c>
      <c r="M1760" s="66" t="n">
        <v>0</v>
      </c>
      <c r="N1760" s="66" t="n">
        <v>1</v>
      </c>
      <c r="O1760" s="66" t="n">
        <v>322.1</v>
      </c>
      <c r="P1760" s="66" t="n">
        <v>13.7</v>
      </c>
      <c r="Q1760" s="66" t="n">
        <v>12.9263914470001</v>
      </c>
      <c r="R1760" s="66" t="n">
        <v>50.8338844450001</v>
      </c>
      <c r="S1760" s="66">
        <f>IF(AND(E1760&gt;=2,E1760&lt;=6,OR(F1760=6,F1760=7,F1760=8),O1760&lt;=500),1,0)</f>
        <v/>
      </c>
      <c r="T1760" s="178">
        <f>IF(G1760=1,Sources!$F$24,IF(G1760=2,Sources!$F$25,IF(G1760=3,Sources!$F$26,0)))</f>
        <v/>
      </c>
      <c r="U1760" s="178">
        <f>T1760</f>
        <v/>
      </c>
      <c r="V1760" s="66" t="inlineStr">
        <is>
          <t>S01 / S04 / S05</t>
        </is>
      </c>
    </row>
    <row r="1761" ht="15" customHeight="1" s="94">
      <c r="A1761" s="66" t="inlineStr">
        <is>
          <t>U12728</t>
        </is>
      </c>
      <c r="B1761" s="66" t="inlineStr">
        <is>
          <t>O0366</t>
        </is>
      </c>
      <c r="C1761" s="66" t="n">
        <v>2023</v>
      </c>
      <c r="D1761" s="66" t="n">
        <v>12</v>
      </c>
      <c r="E1761" s="66" t="n">
        <v>3</v>
      </c>
      <c r="F1761" s="66" t="n">
        <v>17</v>
      </c>
      <c r="G1761" s="66" t="n">
        <v>3</v>
      </c>
      <c r="H1761" s="66" t="n">
        <v>6</v>
      </c>
      <c r="I1761" s="66" t="n">
        <v>0</v>
      </c>
      <c r="J1761" s="66" t="n">
        <v>0</v>
      </c>
      <c r="K1761" s="66" t="n">
        <v>1</v>
      </c>
      <c r="L1761" s="66" t="n">
        <v>1</v>
      </c>
      <c r="M1761" s="66" t="n">
        <v>0</v>
      </c>
      <c r="N1761" s="66" t="n">
        <v>0</v>
      </c>
      <c r="O1761" s="66" t="n">
        <v>418</v>
      </c>
      <c r="P1761" s="66" t="n">
        <v>15.4</v>
      </c>
      <c r="Q1761" s="66" t="n">
        <v>13.7214674520001</v>
      </c>
      <c r="R1761" s="66" t="n">
        <v>51.0418967810001</v>
      </c>
      <c r="S1761" s="66">
        <f>IF(AND(E1761&gt;=2,E1761&lt;=6,OR(F1761=6,F1761=7,F1761=8),O1761&lt;=500),1,0)</f>
        <v/>
      </c>
      <c r="T1761" s="178">
        <f>IF(G1761=1,Sources!$F$24,IF(G1761=2,Sources!$F$25,IF(G1761=3,Sources!$F$26,0)))</f>
        <v/>
      </c>
      <c r="U1761" s="178">
        <f>T1761</f>
        <v/>
      </c>
      <c r="V1761" s="66" t="inlineStr">
        <is>
          <t>S01 / S04 / S05</t>
        </is>
      </c>
    </row>
    <row r="1762" ht="15" customHeight="1" s="94">
      <c r="A1762" s="66" t="inlineStr">
        <is>
          <t>U12744</t>
        </is>
      </c>
      <c r="B1762" s="66" t="inlineStr">
        <is>
          <t>O1464</t>
        </is>
      </c>
      <c r="C1762" s="66" t="n">
        <v>2023</v>
      </c>
      <c r="D1762" s="66" t="n">
        <v>11</v>
      </c>
      <c r="E1762" s="66" t="n">
        <v>5</v>
      </c>
      <c r="F1762" s="66" t="n">
        <v>16</v>
      </c>
      <c r="G1762" s="66" t="n">
        <v>3</v>
      </c>
      <c r="H1762" s="66" t="n">
        <v>4</v>
      </c>
      <c r="I1762" s="66" t="n">
        <v>1</v>
      </c>
      <c r="J1762" s="66" t="n">
        <v>0</v>
      </c>
      <c r="K1762" s="66" t="n">
        <v>0</v>
      </c>
      <c r="L1762" s="66" t="n">
        <v>0</v>
      </c>
      <c r="M1762" s="66" t="n">
        <v>0</v>
      </c>
      <c r="N1762" s="66" t="n">
        <v>1</v>
      </c>
      <c r="O1762" s="66" t="n">
        <v>428.4</v>
      </c>
      <c r="P1762" s="66" t="n">
        <v>0.3</v>
      </c>
      <c r="Q1762" s="66" t="n">
        <v>12.389897564</v>
      </c>
      <c r="R1762" s="66" t="n">
        <v>51.3465613240001</v>
      </c>
      <c r="S1762" s="66">
        <f>IF(AND(E1762&gt;=2,E1762&lt;=6,OR(F1762=6,F1762=7,F1762=8),O1762&lt;=500),1,0)</f>
        <v/>
      </c>
      <c r="T1762" s="178">
        <f>IF(G1762=1,Sources!$F$24,IF(G1762=2,Sources!$F$25,IF(G1762=3,Sources!$F$26,0)))</f>
        <v/>
      </c>
      <c r="U1762" s="178">
        <f>T1762</f>
        <v/>
      </c>
      <c r="V1762" s="66" t="inlineStr">
        <is>
          <t>S01 / S04 / S05</t>
        </is>
      </c>
    </row>
    <row r="1763" ht="15" customHeight="1" s="94">
      <c r="A1763" s="66" t="inlineStr">
        <is>
          <t>U12749</t>
        </is>
      </c>
      <c r="B1763" s="66" t="inlineStr">
        <is>
          <t>O1524</t>
        </is>
      </c>
      <c r="C1763" s="66" t="n">
        <v>2023</v>
      </c>
      <c r="D1763" s="66" t="n">
        <v>11</v>
      </c>
      <c r="E1763" s="66" t="n">
        <v>4</v>
      </c>
      <c r="F1763" s="66" t="n">
        <v>6</v>
      </c>
      <c r="G1763" s="66" t="n">
        <v>3</v>
      </c>
      <c r="H1763" s="66" t="n">
        <v>3</v>
      </c>
      <c r="I1763" s="66" t="n">
        <v>0</v>
      </c>
      <c r="J1763" s="66" t="n">
        <v>1</v>
      </c>
      <c r="K1763" s="66" t="n">
        <v>0</v>
      </c>
      <c r="L1763" s="66" t="n">
        <v>0</v>
      </c>
      <c r="M1763" s="66" t="n">
        <v>0</v>
      </c>
      <c r="N1763" s="66" t="n">
        <v>1</v>
      </c>
      <c r="O1763" s="66" t="n">
        <v>208.3</v>
      </c>
      <c r="P1763" s="66" t="n">
        <v>18.3</v>
      </c>
      <c r="Q1763" s="66" t="n">
        <v>12.392781472</v>
      </c>
      <c r="R1763" s="66" t="n">
        <v>51.33393828</v>
      </c>
      <c r="S1763" s="66">
        <f>IF(AND(E1763&gt;=2,E1763&lt;=6,OR(F1763=6,F1763=7,F1763=8),O1763&lt;=500),1,0)</f>
        <v/>
      </c>
      <c r="T1763" s="178">
        <f>IF(G1763=1,Sources!$F$24,IF(G1763=2,Sources!$F$25,IF(G1763=3,Sources!$F$26,0)))</f>
        <v/>
      </c>
      <c r="U1763" s="178">
        <f>T1763</f>
        <v/>
      </c>
      <c r="V1763" s="66" t="inlineStr">
        <is>
          <t>S01 / S04 / S05</t>
        </is>
      </c>
    </row>
    <row r="1764" ht="15" customHeight="1" s="94">
      <c r="A1764" s="66" t="inlineStr">
        <is>
          <t>U12755</t>
        </is>
      </c>
      <c r="B1764" s="66" t="inlineStr">
        <is>
          <t>O1524</t>
        </is>
      </c>
      <c r="C1764" s="66" t="n">
        <v>2023</v>
      </c>
      <c r="D1764" s="66" t="n">
        <v>11</v>
      </c>
      <c r="E1764" s="66" t="n">
        <v>3</v>
      </c>
      <c r="F1764" s="66" t="n">
        <v>20</v>
      </c>
      <c r="G1764" s="66" t="n">
        <v>3</v>
      </c>
      <c r="H1764" s="66" t="n">
        <v>7</v>
      </c>
      <c r="I1764" s="66" t="n">
        <v>0</v>
      </c>
      <c r="J1764" s="66" t="n">
        <v>0</v>
      </c>
      <c r="K1764" s="66" t="n">
        <v>1</v>
      </c>
      <c r="L1764" s="66" t="n">
        <v>0</v>
      </c>
      <c r="M1764" s="66" t="n">
        <v>0</v>
      </c>
      <c r="N1764" s="66" t="n">
        <v>1</v>
      </c>
      <c r="O1764" s="66" t="n">
        <v>192.2</v>
      </c>
      <c r="P1764" s="66" t="n">
        <v>13.2</v>
      </c>
      <c r="Q1764" s="66" t="n">
        <v>12.3925198810001</v>
      </c>
      <c r="R1764" s="66" t="n">
        <v>51.3340095410001</v>
      </c>
      <c r="S1764" s="66">
        <f>IF(AND(E1764&gt;=2,E1764&lt;=6,OR(F1764=6,F1764=7,F1764=8),O1764&lt;=500),1,0)</f>
        <v/>
      </c>
      <c r="T1764" s="178">
        <f>IF(G1764=1,Sources!$F$24,IF(G1764=2,Sources!$F$25,IF(G1764=3,Sources!$F$26,0)))</f>
        <v/>
      </c>
      <c r="U1764" s="178">
        <f>T1764</f>
        <v/>
      </c>
      <c r="V1764" s="66" t="inlineStr">
        <is>
          <t>S01 / S04 / S05</t>
        </is>
      </c>
    </row>
    <row r="1765" ht="15" customHeight="1" s="94">
      <c r="A1765" s="66" t="inlineStr">
        <is>
          <t>U12759</t>
        </is>
      </c>
      <c r="B1765" s="66" t="inlineStr">
        <is>
          <t>O0611</t>
        </is>
      </c>
      <c r="C1765" s="66" t="n">
        <v>2023</v>
      </c>
      <c r="D1765" s="66" t="n">
        <v>11</v>
      </c>
      <c r="E1765" s="66" t="n">
        <v>3</v>
      </c>
      <c r="F1765" s="66" t="n">
        <v>15</v>
      </c>
      <c r="G1765" s="66" t="n">
        <v>3</v>
      </c>
      <c r="H1765" s="66" t="n">
        <v>3</v>
      </c>
      <c r="I1765" s="66" t="n">
        <v>0</v>
      </c>
      <c r="J1765" s="66" t="n">
        <v>1</v>
      </c>
      <c r="K1765" s="66" t="n">
        <v>1</v>
      </c>
      <c r="L1765" s="66" t="n">
        <v>0</v>
      </c>
      <c r="M1765" s="66" t="n">
        <v>0</v>
      </c>
      <c r="N1765" s="66" t="n">
        <v>0</v>
      </c>
      <c r="O1765" s="66" t="n">
        <v>28.5</v>
      </c>
      <c r="P1765" s="66" t="n">
        <v>3.4</v>
      </c>
      <c r="Q1765" s="66" t="n">
        <v>13.7420131540001</v>
      </c>
      <c r="R1765" s="66" t="n">
        <v>51.0646758890001</v>
      </c>
      <c r="S1765" s="66">
        <f>IF(AND(E1765&gt;=2,E1765&lt;=6,OR(F1765=6,F1765=7,F1765=8),O1765&lt;=500),1,0)</f>
        <v/>
      </c>
      <c r="T1765" s="178">
        <f>IF(G1765=1,Sources!$F$24,IF(G1765=2,Sources!$F$25,IF(G1765=3,Sources!$F$26,0)))</f>
        <v/>
      </c>
      <c r="U1765" s="178">
        <f>T1765</f>
        <v/>
      </c>
      <c r="V1765" s="66" t="inlineStr">
        <is>
          <t>S01 / S04 / S05</t>
        </is>
      </c>
    </row>
    <row r="1766" ht="15" customHeight="1" s="94">
      <c r="A1766" s="66" t="inlineStr">
        <is>
          <t>U12761</t>
        </is>
      </c>
      <c r="B1766" s="66" t="inlineStr">
        <is>
          <t>O0255</t>
        </is>
      </c>
      <c r="C1766" s="66" t="n">
        <v>2023</v>
      </c>
      <c r="D1766" s="66" t="n">
        <v>11</v>
      </c>
      <c r="E1766" s="66" t="n">
        <v>3</v>
      </c>
      <c r="F1766" s="66" t="n">
        <v>9</v>
      </c>
      <c r="G1766" s="66" t="n">
        <v>3</v>
      </c>
      <c r="H1766" s="66" t="n">
        <v>6</v>
      </c>
      <c r="I1766" s="66" t="n">
        <v>0</v>
      </c>
      <c r="J1766" s="66" t="n">
        <v>0</v>
      </c>
      <c r="K1766" s="66" t="n">
        <v>1</v>
      </c>
      <c r="L1766" s="66" t="n">
        <v>0</v>
      </c>
      <c r="M1766" s="66" t="n">
        <v>0</v>
      </c>
      <c r="N1766" s="66" t="n">
        <v>1</v>
      </c>
      <c r="O1766" s="66" t="n">
        <v>271.9</v>
      </c>
      <c r="P1766" s="66" t="n">
        <v>9.800000000000001</v>
      </c>
      <c r="Q1766" s="66" t="n">
        <v>12.9062614910001</v>
      </c>
      <c r="R1766" s="66" t="n">
        <v>50.8396685280001</v>
      </c>
      <c r="S1766" s="66">
        <f>IF(AND(E1766&gt;=2,E1766&lt;=6,OR(F1766=6,F1766=7,F1766=8),O1766&lt;=500),1,0)</f>
        <v/>
      </c>
      <c r="T1766" s="178">
        <f>IF(G1766=1,Sources!$F$24,IF(G1766=2,Sources!$F$25,IF(G1766=3,Sources!$F$26,0)))</f>
        <v/>
      </c>
      <c r="U1766" s="178">
        <f>T1766</f>
        <v/>
      </c>
      <c r="V1766" s="66" t="inlineStr">
        <is>
          <t>S01 / S04 / S05</t>
        </is>
      </c>
    </row>
    <row r="1767" ht="15" customHeight="1" s="94">
      <c r="A1767" s="66" t="inlineStr">
        <is>
          <t>U12784</t>
        </is>
      </c>
      <c r="B1767" s="66" t="inlineStr">
        <is>
          <t>O0342</t>
        </is>
      </c>
      <c r="C1767" s="66" t="n">
        <v>2023</v>
      </c>
      <c r="D1767" s="66" t="n">
        <v>11</v>
      </c>
      <c r="E1767" s="66" t="n">
        <v>5</v>
      </c>
      <c r="F1767" s="66" t="n">
        <v>21</v>
      </c>
      <c r="G1767" s="66" t="n">
        <v>2</v>
      </c>
      <c r="H1767" s="66" t="n">
        <v>1</v>
      </c>
      <c r="I1767" s="66" t="n">
        <v>0</v>
      </c>
      <c r="J1767" s="66" t="n">
        <v>1</v>
      </c>
      <c r="K1767" s="66" t="n">
        <v>0</v>
      </c>
      <c r="L1767" s="66" t="n">
        <v>0</v>
      </c>
      <c r="M1767" s="66" t="n">
        <v>0</v>
      </c>
      <c r="N1767" s="66" t="n">
        <v>0</v>
      </c>
      <c r="O1767" s="66" t="n">
        <v>214.6</v>
      </c>
      <c r="P1767" s="66" t="n">
        <v>13.4</v>
      </c>
      <c r="Q1767" s="66" t="n">
        <v>13.7314996980001</v>
      </c>
      <c r="R1767" s="66" t="n">
        <v>51.03495938</v>
      </c>
      <c r="S1767" s="66">
        <f>IF(AND(E1767&gt;=2,E1767&lt;=6,OR(F1767=6,F1767=7,F1767=8),O1767&lt;=500),1,0)</f>
        <v/>
      </c>
      <c r="T1767" s="178">
        <f>IF(G1767=1,Sources!$F$24,IF(G1767=2,Sources!$F$25,IF(G1767=3,Sources!$F$26,0)))</f>
        <v/>
      </c>
      <c r="U1767" s="178">
        <f>T1767</f>
        <v/>
      </c>
      <c r="V1767" s="66" t="inlineStr">
        <is>
          <t>S01 / S04 / S05</t>
        </is>
      </c>
    </row>
    <row r="1768" ht="15" customHeight="1" s="94">
      <c r="A1768" s="66" t="inlineStr">
        <is>
          <t>U12785</t>
        </is>
      </c>
      <c r="B1768" s="66" t="inlineStr">
        <is>
          <t>O0694</t>
        </is>
      </c>
      <c r="C1768" s="66" t="n">
        <v>2023</v>
      </c>
      <c r="D1768" s="66" t="n">
        <v>11</v>
      </c>
      <c r="E1768" s="66" t="n">
        <v>5</v>
      </c>
      <c r="F1768" s="66" t="n">
        <v>18</v>
      </c>
      <c r="G1768" s="66" t="n">
        <v>2</v>
      </c>
      <c r="H1768" s="66" t="n">
        <v>4</v>
      </c>
      <c r="I1768" s="66" t="n">
        <v>1</v>
      </c>
      <c r="J1768" s="66" t="n">
        <v>0</v>
      </c>
      <c r="K1768" s="66" t="n">
        <v>1</v>
      </c>
      <c r="L1768" s="66" t="n">
        <v>0</v>
      </c>
      <c r="M1768" s="66" t="n">
        <v>0</v>
      </c>
      <c r="N1768" s="66" t="n">
        <v>0</v>
      </c>
      <c r="O1768" s="66" t="n">
        <v>337.3</v>
      </c>
      <c r="P1768" s="66" t="n">
        <v>7.1</v>
      </c>
      <c r="Q1768" s="66" t="n">
        <v>13.733225288</v>
      </c>
      <c r="R1768" s="66" t="n">
        <v>51.0390452990001</v>
      </c>
      <c r="S1768" s="66">
        <f>IF(AND(E1768&gt;=2,E1768&lt;=6,OR(F1768=6,F1768=7,F1768=8),O1768&lt;=500),1,0)</f>
        <v/>
      </c>
      <c r="T1768" s="178">
        <f>IF(G1768=1,Sources!$F$24,IF(G1768=2,Sources!$F$25,IF(G1768=3,Sources!$F$26,0)))</f>
        <v/>
      </c>
      <c r="U1768" s="178">
        <f>T1768</f>
        <v/>
      </c>
      <c r="V1768" s="66" t="inlineStr">
        <is>
          <t>S01 / S04 / S05</t>
        </is>
      </c>
    </row>
    <row r="1769" ht="15" customHeight="1" s="94">
      <c r="A1769" s="66" t="inlineStr">
        <is>
          <t>U12796</t>
        </is>
      </c>
      <c r="B1769" s="66" t="inlineStr">
        <is>
          <t>O1046</t>
        </is>
      </c>
      <c r="C1769" s="66" t="n">
        <v>2023</v>
      </c>
      <c r="D1769" s="66" t="n">
        <v>11</v>
      </c>
      <c r="E1769" s="66" t="n">
        <v>3</v>
      </c>
      <c r="F1769" s="66" t="n">
        <v>6</v>
      </c>
      <c r="G1769" s="66" t="n">
        <v>3</v>
      </c>
      <c r="H1769" s="66" t="n">
        <v>2</v>
      </c>
      <c r="I1769" s="66" t="n">
        <v>1</v>
      </c>
      <c r="J1769" s="66" t="n">
        <v>0</v>
      </c>
      <c r="K1769" s="66" t="n">
        <v>1</v>
      </c>
      <c r="L1769" s="66" t="n">
        <v>0</v>
      </c>
      <c r="M1769" s="66" t="n">
        <v>0</v>
      </c>
      <c r="N1769" s="66" t="n">
        <v>0</v>
      </c>
      <c r="O1769" s="66" t="n">
        <v>195.6</v>
      </c>
      <c r="P1769" s="66" t="n">
        <v>0</v>
      </c>
      <c r="Q1769" s="66" t="n">
        <v>13.3388457400001</v>
      </c>
      <c r="R1769" s="66" t="n">
        <v>50.9143882550001</v>
      </c>
      <c r="S1769" s="66">
        <f>IF(AND(E1769&gt;=2,E1769&lt;=6,OR(F1769=6,F1769=7,F1769=8),O1769&lt;=500),1,0)</f>
        <v/>
      </c>
      <c r="T1769" s="178">
        <f>IF(G1769=1,Sources!$F$24,IF(G1769=2,Sources!$F$25,IF(G1769=3,Sources!$F$26,0)))</f>
        <v/>
      </c>
      <c r="U1769" s="178">
        <f>T1769</f>
        <v/>
      </c>
      <c r="V1769" s="66" t="inlineStr">
        <is>
          <t>S01 / S04 / S05</t>
        </is>
      </c>
    </row>
    <row r="1770" ht="15" customHeight="1" s="94">
      <c r="A1770" s="66" t="inlineStr">
        <is>
          <t>U12801</t>
        </is>
      </c>
      <c r="B1770" s="66" t="inlineStr">
        <is>
          <t>O0153</t>
        </is>
      </c>
      <c r="C1770" s="66" t="n">
        <v>2023</v>
      </c>
      <c r="D1770" s="66" t="n">
        <v>11</v>
      </c>
      <c r="E1770" s="66" t="n">
        <v>2</v>
      </c>
      <c r="F1770" s="66" t="n">
        <v>7</v>
      </c>
      <c r="G1770" s="66" t="n">
        <v>3</v>
      </c>
      <c r="H1770" s="66" t="n">
        <v>2</v>
      </c>
      <c r="I1770" s="66" t="n">
        <v>0</v>
      </c>
      <c r="J1770" s="66" t="n">
        <v>1</v>
      </c>
      <c r="K1770" s="66" t="n">
        <v>1</v>
      </c>
      <c r="L1770" s="66" t="n">
        <v>0</v>
      </c>
      <c r="M1770" s="66" t="n">
        <v>0</v>
      </c>
      <c r="N1770" s="66" t="n">
        <v>0</v>
      </c>
      <c r="O1770" s="66" t="n">
        <v>371.2</v>
      </c>
      <c r="P1770" s="66" t="n">
        <v>0.5</v>
      </c>
      <c r="Q1770" s="66" t="n">
        <v>12.9087964840001</v>
      </c>
      <c r="R1770" s="66" t="n">
        <v>50.826836595</v>
      </c>
      <c r="S1770" s="66">
        <f>IF(AND(E1770&gt;=2,E1770&lt;=6,OR(F1770=6,F1770=7,F1770=8),O1770&lt;=500),1,0)</f>
        <v/>
      </c>
      <c r="T1770" s="178">
        <f>IF(G1770=1,Sources!$F$24,IF(G1770=2,Sources!$F$25,IF(G1770=3,Sources!$F$26,0)))</f>
        <v/>
      </c>
      <c r="U1770" s="178">
        <f>T1770</f>
        <v/>
      </c>
      <c r="V1770" s="66" t="inlineStr">
        <is>
          <t>S01 / S04 / S05</t>
        </is>
      </c>
    </row>
    <row r="1771" ht="15" customHeight="1" s="94">
      <c r="A1771" s="66" t="inlineStr">
        <is>
          <t>U12804</t>
        </is>
      </c>
      <c r="B1771" s="66" t="inlineStr">
        <is>
          <t>O0047</t>
        </is>
      </c>
      <c r="C1771" s="66" t="n">
        <v>2023</v>
      </c>
      <c r="D1771" s="66" t="n">
        <v>11</v>
      </c>
      <c r="E1771" s="66" t="n">
        <v>1</v>
      </c>
      <c r="F1771" s="66" t="n">
        <v>10</v>
      </c>
      <c r="G1771" s="66" t="n">
        <v>3</v>
      </c>
      <c r="H1771" s="66" t="n">
        <v>3</v>
      </c>
      <c r="I1771" s="66" t="n">
        <v>0</v>
      </c>
      <c r="J1771" s="66" t="n">
        <v>0</v>
      </c>
      <c r="K1771" s="66" t="n">
        <v>1</v>
      </c>
      <c r="L1771" s="66" t="n">
        <v>0</v>
      </c>
      <c r="M1771" s="66" t="n">
        <v>0</v>
      </c>
      <c r="N1771" s="66" t="n">
        <v>0</v>
      </c>
      <c r="O1771" s="66" t="n">
        <v>295.9</v>
      </c>
      <c r="P1771" s="66" t="n">
        <v>8.4</v>
      </c>
      <c r="Q1771" s="66" t="n">
        <v>14.4372473720001</v>
      </c>
      <c r="R1771" s="66" t="n">
        <v>51.1731314740001</v>
      </c>
      <c r="S1771" s="66">
        <f>IF(AND(E1771&gt;=2,E1771&lt;=6,OR(F1771=6,F1771=7,F1771=8),O1771&lt;=500),1,0)</f>
        <v/>
      </c>
      <c r="T1771" s="178">
        <f>IF(G1771=1,Sources!$F$24,IF(G1771=2,Sources!$F$25,IF(G1771=3,Sources!$F$26,0)))</f>
        <v/>
      </c>
      <c r="U1771" s="178">
        <f>T1771</f>
        <v/>
      </c>
      <c r="V1771" s="66" t="inlineStr">
        <is>
          <t>S01 / S04 / S05</t>
        </is>
      </c>
    </row>
    <row r="1772" ht="15" customHeight="1" s="94">
      <c r="A1772" s="66" t="inlineStr">
        <is>
          <t>U12831</t>
        </is>
      </c>
      <c r="B1772" s="66" t="inlineStr">
        <is>
          <t>O1181</t>
        </is>
      </c>
      <c r="C1772" s="66" t="n">
        <v>2023</v>
      </c>
      <c r="D1772" s="66" t="n">
        <v>11</v>
      </c>
      <c r="E1772" s="66" t="n">
        <v>3</v>
      </c>
      <c r="F1772" s="66" t="n">
        <v>16</v>
      </c>
      <c r="G1772" s="66" t="n">
        <v>3</v>
      </c>
      <c r="H1772" s="66" t="n">
        <v>2</v>
      </c>
      <c r="I1772" s="66" t="n">
        <v>0</v>
      </c>
      <c r="J1772" s="66" t="n">
        <v>1</v>
      </c>
      <c r="K1772" s="66" t="n">
        <v>1</v>
      </c>
      <c r="L1772" s="66" t="n">
        <v>0</v>
      </c>
      <c r="M1772" s="66" t="n">
        <v>0</v>
      </c>
      <c r="N1772" s="66" t="n">
        <v>0</v>
      </c>
      <c r="O1772" s="66" t="n">
        <v>439.7</v>
      </c>
      <c r="P1772" s="66" t="n">
        <v>18.4</v>
      </c>
      <c r="Q1772" s="66" t="n">
        <v>13.8614762820001</v>
      </c>
      <c r="R1772" s="66" t="n">
        <v>50.9742307120001</v>
      </c>
      <c r="S1772" s="66">
        <f>IF(AND(E1772&gt;=2,E1772&lt;=6,OR(F1772=6,F1772=7,F1772=8),O1772&lt;=500),1,0)</f>
        <v/>
      </c>
      <c r="T1772" s="178">
        <f>IF(G1772=1,Sources!$F$24,IF(G1772=2,Sources!$F$25,IF(G1772=3,Sources!$F$26,0)))</f>
        <v/>
      </c>
      <c r="U1772" s="178">
        <f>T1772</f>
        <v/>
      </c>
      <c r="V1772" s="66" t="inlineStr">
        <is>
          <t>S01 / S04 / S05</t>
        </is>
      </c>
    </row>
    <row r="1773" ht="15" customHeight="1" s="94">
      <c r="A1773" s="66" t="inlineStr">
        <is>
          <t>U12840</t>
        </is>
      </c>
      <c r="B1773" s="66" t="inlineStr">
        <is>
          <t>O0780</t>
        </is>
      </c>
      <c r="C1773" s="66" t="n">
        <v>2023</v>
      </c>
      <c r="D1773" s="66" t="n">
        <v>11</v>
      </c>
      <c r="E1773" s="66" t="n">
        <v>2</v>
      </c>
      <c r="F1773" s="66" t="n">
        <v>6</v>
      </c>
      <c r="G1773" s="66" t="n">
        <v>3</v>
      </c>
      <c r="H1773" s="66" t="n">
        <v>3</v>
      </c>
      <c r="I1773" s="66" t="n">
        <v>0</v>
      </c>
      <c r="J1773" s="66" t="n">
        <v>1</v>
      </c>
      <c r="K1773" s="66" t="n">
        <v>1</v>
      </c>
      <c r="L1773" s="66" t="n">
        <v>0</v>
      </c>
      <c r="M1773" s="66" t="n">
        <v>0</v>
      </c>
      <c r="N1773" s="66" t="n">
        <v>0</v>
      </c>
      <c r="O1773" s="66" t="n">
        <v>431.8</v>
      </c>
      <c r="P1773" s="66" t="n">
        <v>0</v>
      </c>
      <c r="Q1773" s="66" t="n">
        <v>13.752977538</v>
      </c>
      <c r="R1773" s="66" t="n">
        <v>51.0738920680001</v>
      </c>
      <c r="S1773" s="66">
        <f>IF(AND(E1773&gt;=2,E1773&lt;=6,OR(F1773=6,F1773=7,F1773=8),O1773&lt;=500),1,0)</f>
        <v/>
      </c>
      <c r="T1773" s="178">
        <f>IF(G1773=1,Sources!$F$24,IF(G1773=2,Sources!$F$25,IF(G1773=3,Sources!$F$26,0)))</f>
        <v/>
      </c>
      <c r="U1773" s="178">
        <f>T1773</f>
        <v/>
      </c>
      <c r="V1773" s="66" t="inlineStr">
        <is>
          <t>S01 / S04 / S05</t>
        </is>
      </c>
    </row>
    <row r="1774" ht="15" customHeight="1" s="94">
      <c r="A1774" s="66" t="inlineStr">
        <is>
          <t>U12844</t>
        </is>
      </c>
      <c r="B1774" s="66" t="inlineStr">
        <is>
          <t>O1618</t>
        </is>
      </c>
      <c r="C1774" s="66" t="n">
        <v>2023</v>
      </c>
      <c r="D1774" s="66" t="n">
        <v>11</v>
      </c>
      <c r="E1774" s="66" t="n">
        <v>1</v>
      </c>
      <c r="F1774" s="66" t="n">
        <v>16</v>
      </c>
      <c r="G1774" s="66" t="n">
        <v>3</v>
      </c>
      <c r="H1774" s="66" t="n">
        <v>2</v>
      </c>
      <c r="I1774" s="66" t="n">
        <v>0</v>
      </c>
      <c r="J1774" s="66" t="n">
        <v>1</v>
      </c>
      <c r="K1774" s="66" t="n">
        <v>1</v>
      </c>
      <c r="L1774" s="66" t="n">
        <v>0</v>
      </c>
      <c r="M1774" s="66" t="n">
        <v>0</v>
      </c>
      <c r="N1774" s="66" t="n">
        <v>0</v>
      </c>
      <c r="O1774" s="66" t="n">
        <v>126.4</v>
      </c>
      <c r="P1774" s="66" t="n">
        <v>2</v>
      </c>
      <c r="Q1774" s="66" t="n">
        <v>12.333008793</v>
      </c>
      <c r="R1774" s="66" t="n">
        <v>51.336050395</v>
      </c>
      <c r="S1774" s="66">
        <f>IF(AND(E1774&gt;=2,E1774&lt;=6,OR(F1774=6,F1774=7,F1774=8),O1774&lt;=500),1,0)</f>
        <v/>
      </c>
      <c r="T1774" s="178">
        <f>IF(G1774=1,Sources!$F$24,IF(G1774=2,Sources!$F$25,IF(G1774=3,Sources!$F$26,0)))</f>
        <v/>
      </c>
      <c r="U1774" s="178">
        <f>T1774</f>
        <v/>
      </c>
      <c r="V1774" s="66" t="inlineStr">
        <is>
          <t>S01 / S04 / S05</t>
        </is>
      </c>
    </row>
    <row r="1775" ht="15" customHeight="1" s="94">
      <c r="A1775" s="66" t="inlineStr">
        <is>
          <t>U12845</t>
        </is>
      </c>
      <c r="B1775" s="66" t="inlineStr">
        <is>
          <t>O0166</t>
        </is>
      </c>
      <c r="C1775" s="66" t="n">
        <v>2023</v>
      </c>
      <c r="D1775" s="66" t="n">
        <v>11</v>
      </c>
      <c r="E1775" s="66" t="n">
        <v>1</v>
      </c>
      <c r="F1775" s="66" t="n">
        <v>20</v>
      </c>
      <c r="G1775" s="66" t="n">
        <v>3</v>
      </c>
      <c r="H1775" s="66" t="n">
        <v>2</v>
      </c>
      <c r="I1775" s="66" t="n">
        <v>0</v>
      </c>
      <c r="J1775" s="66" t="n">
        <v>0</v>
      </c>
      <c r="K1775" s="66" t="n">
        <v>1</v>
      </c>
      <c r="L1775" s="66" t="n">
        <v>0</v>
      </c>
      <c r="M1775" s="66" t="n">
        <v>0</v>
      </c>
      <c r="N1775" s="66" t="n">
        <v>0</v>
      </c>
      <c r="O1775" s="66" t="n">
        <v>434.7</v>
      </c>
      <c r="P1775" s="66" t="n">
        <v>15.1</v>
      </c>
      <c r="Q1775" s="66" t="n">
        <v>12.9125473730001</v>
      </c>
      <c r="R1775" s="66" t="n">
        <v>50.8278830690001</v>
      </c>
      <c r="S1775" s="66">
        <f>IF(AND(E1775&gt;=2,E1775&lt;=6,OR(F1775=6,F1775=7,F1775=8),O1775&lt;=500),1,0)</f>
        <v/>
      </c>
      <c r="T1775" s="178">
        <f>IF(G1775=1,Sources!$F$24,IF(G1775=2,Sources!$F$25,IF(G1775=3,Sources!$F$26,0)))</f>
        <v/>
      </c>
      <c r="U1775" s="178">
        <f>T1775</f>
        <v/>
      </c>
      <c r="V1775" s="66" t="inlineStr">
        <is>
          <t>S01 / S04 / S05</t>
        </is>
      </c>
    </row>
    <row r="1776" ht="15" customHeight="1" s="94">
      <c r="A1776" s="66" t="inlineStr">
        <is>
          <t>U12850</t>
        </is>
      </c>
      <c r="B1776" s="66" t="inlineStr">
        <is>
          <t>O0678</t>
        </is>
      </c>
      <c r="C1776" s="66" t="n">
        <v>2023</v>
      </c>
      <c r="D1776" s="66" t="n">
        <v>11</v>
      </c>
      <c r="E1776" s="66" t="n">
        <v>7</v>
      </c>
      <c r="F1776" s="66" t="n">
        <v>13</v>
      </c>
      <c r="G1776" s="66" t="n">
        <v>3</v>
      </c>
      <c r="H1776" s="66" t="n">
        <v>2</v>
      </c>
      <c r="I1776" s="66" t="n">
        <v>0</v>
      </c>
      <c r="J1776" s="66" t="n">
        <v>0</v>
      </c>
      <c r="K1776" s="66" t="n">
        <v>1</v>
      </c>
      <c r="L1776" s="66" t="n">
        <v>0</v>
      </c>
      <c r="M1776" s="66" t="n">
        <v>0</v>
      </c>
      <c r="N1776" s="66" t="n">
        <v>0</v>
      </c>
      <c r="O1776" s="66" t="n">
        <v>454.8</v>
      </c>
      <c r="P1776" s="66" t="n">
        <v>2.2</v>
      </c>
      <c r="Q1776" s="66" t="n">
        <v>13.7180460060001</v>
      </c>
      <c r="R1776" s="66" t="n">
        <v>51.03589219</v>
      </c>
      <c r="S1776" s="66">
        <f>IF(AND(E1776&gt;=2,E1776&lt;=6,OR(F1776=6,F1776=7,F1776=8),O1776&lt;=500),1,0)</f>
        <v/>
      </c>
      <c r="T1776" s="178">
        <f>IF(G1776=1,Sources!$F$24,IF(G1776=2,Sources!$F$25,IF(G1776=3,Sources!$F$26,0)))</f>
        <v/>
      </c>
      <c r="U1776" s="178">
        <f>T1776</f>
        <v/>
      </c>
      <c r="V1776" s="66" t="inlineStr">
        <is>
          <t>S01 / S04 / S05</t>
        </is>
      </c>
    </row>
    <row r="1777" ht="15" customHeight="1" s="94">
      <c r="A1777" s="66" t="inlineStr">
        <is>
          <t>U12851</t>
        </is>
      </c>
      <c r="B1777" s="66" t="inlineStr">
        <is>
          <t>O0780</t>
        </is>
      </c>
      <c r="C1777" s="66" t="n">
        <v>2023</v>
      </c>
      <c r="D1777" s="66" t="n">
        <v>11</v>
      </c>
      <c r="E1777" s="66" t="n">
        <v>7</v>
      </c>
      <c r="F1777" s="66" t="n">
        <v>8</v>
      </c>
      <c r="G1777" s="66" t="n">
        <v>3</v>
      </c>
      <c r="H1777" s="66" t="n">
        <v>3</v>
      </c>
      <c r="I1777" s="66" t="n">
        <v>0</v>
      </c>
      <c r="J1777" s="66" t="n">
        <v>1</v>
      </c>
      <c r="K1777" s="66" t="n">
        <v>0</v>
      </c>
      <c r="L1777" s="66" t="n">
        <v>0</v>
      </c>
      <c r="M1777" s="66" t="n">
        <v>0</v>
      </c>
      <c r="N1777" s="66" t="n">
        <v>1</v>
      </c>
      <c r="O1777" s="66" t="n">
        <v>434.9</v>
      </c>
      <c r="P1777" s="66" t="n">
        <v>3.2</v>
      </c>
      <c r="Q1777" s="66" t="n">
        <v>13.752955104</v>
      </c>
      <c r="R1777" s="66" t="n">
        <v>51.0738670040001</v>
      </c>
      <c r="S1777" s="66">
        <f>IF(AND(E1777&gt;=2,E1777&lt;=6,OR(F1777=6,F1777=7,F1777=8),O1777&lt;=500),1,0)</f>
        <v/>
      </c>
      <c r="T1777" s="178">
        <f>IF(G1777=1,Sources!$F$24,IF(G1777=2,Sources!$F$25,IF(G1777=3,Sources!$F$26,0)))</f>
        <v/>
      </c>
      <c r="U1777" s="178">
        <f>T1777</f>
        <v/>
      </c>
      <c r="V1777" s="66" t="inlineStr">
        <is>
          <t>S01 / S04 / S05</t>
        </is>
      </c>
    </row>
    <row r="1778" ht="15" customHeight="1" s="94">
      <c r="A1778" s="66" t="inlineStr">
        <is>
          <t>U12852</t>
        </is>
      </c>
      <c r="B1778" s="66" t="inlineStr">
        <is>
          <t>O0878</t>
        </is>
      </c>
      <c r="C1778" s="66" t="n">
        <v>2023</v>
      </c>
      <c r="D1778" s="66" t="n">
        <v>11</v>
      </c>
      <c r="E1778" s="66" t="n">
        <v>7</v>
      </c>
      <c r="F1778" s="66" t="n">
        <v>19</v>
      </c>
      <c r="G1778" s="66" t="n">
        <v>3</v>
      </c>
      <c r="H1778" s="66" t="n">
        <v>3</v>
      </c>
      <c r="I1778" s="66" t="n">
        <v>0</v>
      </c>
      <c r="J1778" s="66" t="n">
        <v>0</v>
      </c>
      <c r="K1778" s="66" t="n">
        <v>1</v>
      </c>
      <c r="L1778" s="66" t="n">
        <v>0</v>
      </c>
      <c r="M1778" s="66" t="n">
        <v>0</v>
      </c>
      <c r="N1778" s="66" t="n">
        <v>0</v>
      </c>
      <c r="O1778" s="66" t="n">
        <v>304.6</v>
      </c>
      <c r="P1778" s="66" t="n">
        <v>6.6</v>
      </c>
      <c r="Q1778" s="66" t="n">
        <v>13.7450175440001</v>
      </c>
      <c r="R1778" s="66" t="n">
        <v>51.049454032</v>
      </c>
      <c r="S1778" s="66">
        <f>IF(AND(E1778&gt;=2,E1778&lt;=6,OR(F1778=6,F1778=7,F1778=8),O1778&lt;=500),1,0)</f>
        <v/>
      </c>
      <c r="T1778" s="178">
        <f>IF(G1778=1,Sources!$F$24,IF(G1778=2,Sources!$F$25,IF(G1778=3,Sources!$F$26,0)))</f>
        <v/>
      </c>
      <c r="U1778" s="178">
        <f>T1778</f>
        <v/>
      </c>
      <c r="V1778" s="66" t="inlineStr">
        <is>
          <t>S01 / S04 / S05</t>
        </is>
      </c>
    </row>
    <row r="1779" ht="15" customHeight="1" s="94">
      <c r="A1779" s="66" t="inlineStr">
        <is>
          <t>U12865</t>
        </is>
      </c>
      <c r="B1779" s="66" t="inlineStr">
        <is>
          <t>O1158</t>
        </is>
      </c>
      <c r="C1779" s="66" t="n">
        <v>2023</v>
      </c>
      <c r="D1779" s="66" t="n">
        <v>11</v>
      </c>
      <c r="E1779" s="66" t="n">
        <v>5</v>
      </c>
      <c r="F1779" s="66" t="n">
        <v>18</v>
      </c>
      <c r="G1779" s="66" t="n">
        <v>3</v>
      </c>
      <c r="H1779" s="66" t="n">
        <v>2</v>
      </c>
      <c r="I1779" s="66" t="n">
        <v>0</v>
      </c>
      <c r="J1779" s="66" t="n">
        <v>0</v>
      </c>
      <c r="K1779" s="66" t="n">
        <v>1</v>
      </c>
      <c r="L1779" s="66" t="n">
        <v>1</v>
      </c>
      <c r="M1779" s="66" t="n">
        <v>0</v>
      </c>
      <c r="N1779" s="66" t="n">
        <v>0</v>
      </c>
      <c r="O1779" s="66" t="n">
        <v>442.2</v>
      </c>
      <c r="P1779" s="66" t="n">
        <v>0.3</v>
      </c>
      <c r="Q1779" s="66" t="n">
        <v>14.990820286</v>
      </c>
      <c r="R1779" s="66" t="n">
        <v>51.1450654860001</v>
      </c>
      <c r="S1779" s="66">
        <f>IF(AND(E1779&gt;=2,E1779&lt;=6,OR(F1779=6,F1779=7,F1779=8),O1779&lt;=500),1,0)</f>
        <v/>
      </c>
      <c r="T1779" s="178">
        <f>IF(G1779=1,Sources!$F$24,IF(G1779=2,Sources!$F$25,IF(G1779=3,Sources!$F$26,0)))</f>
        <v/>
      </c>
      <c r="U1779" s="178">
        <f>T1779</f>
        <v/>
      </c>
      <c r="V1779" s="66" t="inlineStr">
        <is>
          <t>S01 / S04 / S05</t>
        </is>
      </c>
    </row>
    <row r="1780" ht="15" customHeight="1" s="94">
      <c r="A1780" s="66" t="inlineStr">
        <is>
          <t>U12867</t>
        </is>
      </c>
      <c r="B1780" s="66" t="inlineStr">
        <is>
          <t>O0615</t>
        </is>
      </c>
      <c r="C1780" s="66" t="n">
        <v>2023</v>
      </c>
      <c r="D1780" s="66" t="n">
        <v>11</v>
      </c>
      <c r="E1780" s="66" t="n">
        <v>5</v>
      </c>
      <c r="F1780" s="66" t="n">
        <v>5</v>
      </c>
      <c r="G1780" s="66" t="n">
        <v>3</v>
      </c>
      <c r="H1780" s="66" t="n">
        <v>6</v>
      </c>
      <c r="I1780" s="66" t="n">
        <v>0</v>
      </c>
      <c r="J1780" s="66" t="n">
        <v>1</v>
      </c>
      <c r="K1780" s="66" t="n">
        <v>1</v>
      </c>
      <c r="L1780" s="66" t="n">
        <v>0</v>
      </c>
      <c r="M1780" s="66" t="n">
        <v>0</v>
      </c>
      <c r="N1780" s="66" t="n">
        <v>0</v>
      </c>
      <c r="O1780" s="66" t="n">
        <v>359.6</v>
      </c>
      <c r="P1780" s="66" t="n">
        <v>16.9</v>
      </c>
      <c r="Q1780" s="66" t="n">
        <v>13.746819666</v>
      </c>
      <c r="R1780" s="66" t="n">
        <v>51.0639171540001</v>
      </c>
      <c r="S1780" s="66">
        <f>IF(AND(E1780&gt;=2,E1780&lt;=6,OR(F1780=6,F1780=7,F1780=8),O1780&lt;=500),1,0)</f>
        <v/>
      </c>
      <c r="T1780" s="178">
        <f>IF(G1780=1,Sources!$F$24,IF(G1780=2,Sources!$F$25,IF(G1780=3,Sources!$F$26,0)))</f>
        <v/>
      </c>
      <c r="U1780" s="178">
        <f>T1780</f>
        <v/>
      </c>
      <c r="V1780" s="66" t="inlineStr">
        <is>
          <t>S01 / S04 / S05</t>
        </is>
      </c>
    </row>
    <row r="1781" ht="15" customHeight="1" s="94">
      <c r="A1781" s="66" t="inlineStr">
        <is>
          <t>U12872</t>
        </is>
      </c>
      <c r="B1781" s="66" t="inlineStr">
        <is>
          <t>O1448</t>
        </is>
      </c>
      <c r="C1781" s="66" t="n">
        <v>2023</v>
      </c>
      <c r="D1781" s="66" t="n">
        <v>11</v>
      </c>
      <c r="E1781" s="66" t="n">
        <v>4</v>
      </c>
      <c r="F1781" s="66" t="n">
        <v>22</v>
      </c>
      <c r="G1781" s="66" t="n">
        <v>3</v>
      </c>
      <c r="H1781" s="66" t="n">
        <v>3</v>
      </c>
      <c r="I1781" s="66" t="n">
        <v>0</v>
      </c>
      <c r="J1781" s="66" t="n">
        <v>1</v>
      </c>
      <c r="K1781" s="66" t="n">
        <v>1</v>
      </c>
      <c r="L1781" s="66" t="n">
        <v>0</v>
      </c>
      <c r="M1781" s="66" t="n">
        <v>0</v>
      </c>
      <c r="N1781" s="66" t="n">
        <v>0</v>
      </c>
      <c r="O1781" s="66" t="n">
        <v>322.5</v>
      </c>
      <c r="P1781" s="66" t="n">
        <v>3.2</v>
      </c>
      <c r="Q1781" s="66" t="n">
        <v>12.376996736</v>
      </c>
      <c r="R1781" s="66" t="n">
        <v>51.344503639</v>
      </c>
      <c r="S1781" s="66">
        <f>IF(AND(E1781&gt;=2,E1781&lt;=6,OR(F1781=6,F1781=7,F1781=8),O1781&lt;=500),1,0)</f>
        <v/>
      </c>
      <c r="T1781" s="178">
        <f>IF(G1781=1,Sources!$F$24,IF(G1781=2,Sources!$F$25,IF(G1781=3,Sources!$F$26,0)))</f>
        <v/>
      </c>
      <c r="U1781" s="178">
        <f>T1781</f>
        <v/>
      </c>
      <c r="V1781" s="66" t="inlineStr">
        <is>
          <t>S01 / S04 / S05</t>
        </is>
      </c>
    </row>
    <row r="1782" ht="15" customHeight="1" s="94">
      <c r="A1782" s="66" t="inlineStr">
        <is>
          <t>U12875</t>
        </is>
      </c>
      <c r="B1782" s="66" t="inlineStr">
        <is>
          <t>O1003</t>
        </is>
      </c>
      <c r="C1782" s="66" t="n">
        <v>2023</v>
      </c>
      <c r="D1782" s="66" t="n">
        <v>11</v>
      </c>
      <c r="E1782" s="66" t="n">
        <v>4</v>
      </c>
      <c r="F1782" s="66" t="n">
        <v>11</v>
      </c>
      <c r="G1782" s="66" t="n">
        <v>2</v>
      </c>
      <c r="H1782" s="66" t="n">
        <v>4</v>
      </c>
      <c r="I1782" s="66" t="n">
        <v>1</v>
      </c>
      <c r="J1782" s="66" t="n">
        <v>0</v>
      </c>
      <c r="K1782" s="66" t="n">
        <v>1</v>
      </c>
      <c r="L1782" s="66" t="n">
        <v>0</v>
      </c>
      <c r="M1782" s="66" t="n">
        <v>0</v>
      </c>
      <c r="N1782" s="66" t="n">
        <v>0</v>
      </c>
      <c r="O1782" s="66" t="n">
        <v>424.5</v>
      </c>
      <c r="P1782" s="66" t="n">
        <v>0</v>
      </c>
      <c r="Q1782" s="66" t="n">
        <v>13.743468104</v>
      </c>
      <c r="R1782" s="66" t="n">
        <v>51.0476054850001</v>
      </c>
      <c r="S1782" s="66">
        <f>IF(AND(E1782&gt;=2,E1782&lt;=6,OR(F1782=6,F1782=7,F1782=8),O1782&lt;=500),1,0)</f>
        <v/>
      </c>
      <c r="T1782" s="178">
        <f>IF(G1782=1,Sources!$F$24,IF(G1782=2,Sources!$F$25,IF(G1782=3,Sources!$F$26,0)))</f>
        <v/>
      </c>
      <c r="U1782" s="178">
        <f>T1782</f>
        <v/>
      </c>
      <c r="V1782" s="66" t="inlineStr">
        <is>
          <t>S01 / S04 / S05</t>
        </is>
      </c>
    </row>
    <row r="1783" ht="15" customHeight="1" s="94">
      <c r="A1783" s="66" t="inlineStr">
        <is>
          <t>U12877</t>
        </is>
      </c>
      <c r="B1783" s="66" t="inlineStr">
        <is>
          <t>O0172</t>
        </is>
      </c>
      <c r="C1783" s="66" t="n">
        <v>2023</v>
      </c>
      <c r="D1783" s="66" t="n">
        <v>11</v>
      </c>
      <c r="E1783" s="66" t="n">
        <v>4</v>
      </c>
      <c r="F1783" s="66" t="n">
        <v>8</v>
      </c>
      <c r="G1783" s="66" t="n">
        <v>3</v>
      </c>
      <c r="H1783" s="66" t="n">
        <v>6</v>
      </c>
      <c r="I1783" s="66" t="n">
        <v>0</v>
      </c>
      <c r="J1783" s="66" t="n">
        <v>0</v>
      </c>
      <c r="K1783" s="66" t="n">
        <v>1</v>
      </c>
      <c r="L1783" s="66" t="n">
        <v>0</v>
      </c>
      <c r="M1783" s="66" t="n">
        <v>0</v>
      </c>
      <c r="N1783" s="66" t="n">
        <v>0</v>
      </c>
      <c r="O1783" s="66" t="n">
        <v>331.1</v>
      </c>
      <c r="P1783" s="66" t="n">
        <v>19.4</v>
      </c>
      <c r="Q1783" s="66" t="n">
        <v>12.926479075</v>
      </c>
      <c r="R1783" s="66" t="n">
        <v>50.833952939</v>
      </c>
      <c r="S1783" s="66">
        <f>IF(AND(E1783&gt;=2,E1783&lt;=6,OR(F1783=6,F1783=7,F1783=8),O1783&lt;=500),1,0)</f>
        <v/>
      </c>
      <c r="T1783" s="178">
        <f>IF(G1783=1,Sources!$F$24,IF(G1783=2,Sources!$F$25,IF(G1783=3,Sources!$F$26,0)))</f>
        <v/>
      </c>
      <c r="U1783" s="178">
        <f>T1783</f>
        <v/>
      </c>
      <c r="V1783" s="66" t="inlineStr">
        <is>
          <t>S01 / S04 / S05</t>
        </is>
      </c>
    </row>
    <row r="1784" ht="15" customHeight="1" s="94">
      <c r="A1784" s="66" t="inlineStr">
        <is>
          <t>U12883</t>
        </is>
      </c>
      <c r="B1784" s="66" t="inlineStr">
        <is>
          <t>O2015</t>
        </is>
      </c>
      <c r="C1784" s="66" t="n">
        <v>2023</v>
      </c>
      <c r="D1784" s="66" t="n">
        <v>11</v>
      </c>
      <c r="E1784" s="66" t="n">
        <v>3</v>
      </c>
      <c r="F1784" s="66" t="n">
        <v>9</v>
      </c>
      <c r="G1784" s="66" t="n">
        <v>3</v>
      </c>
      <c r="H1784" s="66" t="n">
        <v>2</v>
      </c>
      <c r="I1784" s="66" t="n">
        <v>0</v>
      </c>
      <c r="J1784" s="66" t="n">
        <v>1</v>
      </c>
      <c r="K1784" s="66" t="n">
        <v>0</v>
      </c>
      <c r="L1784" s="66" t="n">
        <v>0</v>
      </c>
      <c r="M1784" s="66" t="n">
        <v>0</v>
      </c>
      <c r="N1784" s="66" t="n">
        <v>1</v>
      </c>
      <c r="O1784" s="66" t="n">
        <v>167.3</v>
      </c>
      <c r="P1784" s="66" t="n">
        <v>0.5</v>
      </c>
      <c r="Q1784" s="66" t="n">
        <v>13.934461238</v>
      </c>
      <c r="R1784" s="66" t="n">
        <v>50.967395917</v>
      </c>
      <c r="S1784" s="66">
        <f>IF(AND(E1784&gt;=2,E1784&lt;=6,OR(F1784=6,F1784=7,F1784=8),O1784&lt;=500),1,0)</f>
        <v/>
      </c>
      <c r="T1784" s="178">
        <f>IF(G1784=1,Sources!$F$24,IF(G1784=2,Sources!$F$25,IF(G1784=3,Sources!$F$26,0)))</f>
        <v/>
      </c>
      <c r="U1784" s="178">
        <f>T1784</f>
        <v/>
      </c>
      <c r="V1784" s="66" t="inlineStr">
        <is>
          <t>S01 / S04 / S05</t>
        </is>
      </c>
    </row>
    <row r="1785" ht="15" customHeight="1" s="94">
      <c r="A1785" s="66" t="inlineStr">
        <is>
          <t>U12890</t>
        </is>
      </c>
      <c r="B1785" s="66" t="inlineStr">
        <is>
          <t>O1213</t>
        </is>
      </c>
      <c r="C1785" s="66" t="n">
        <v>2023</v>
      </c>
      <c r="D1785" s="66" t="n">
        <v>11</v>
      </c>
      <c r="E1785" s="66" t="n">
        <v>7</v>
      </c>
      <c r="F1785" s="66" t="n">
        <v>10</v>
      </c>
      <c r="G1785" s="66" t="n">
        <v>2</v>
      </c>
      <c r="H1785" s="66" t="n">
        <v>3</v>
      </c>
      <c r="I1785" s="66" t="n">
        <v>0</v>
      </c>
      <c r="J1785" s="66" t="n">
        <v>0</v>
      </c>
      <c r="K1785" s="66" t="n">
        <v>1</v>
      </c>
      <c r="L1785" s="66" t="n">
        <v>0</v>
      </c>
      <c r="M1785" s="66" t="n">
        <v>1</v>
      </c>
      <c r="N1785" s="66" t="n">
        <v>0</v>
      </c>
      <c r="O1785" s="66" t="n">
        <v>235.6</v>
      </c>
      <c r="P1785" s="66" t="n">
        <v>5</v>
      </c>
      <c r="Q1785" s="66" t="n">
        <v>14.248833619</v>
      </c>
      <c r="R1785" s="66" t="n">
        <v>51.4349133530001</v>
      </c>
      <c r="S1785" s="66">
        <f>IF(AND(E1785&gt;=2,E1785&lt;=6,OR(F1785=6,F1785=7,F1785=8),O1785&lt;=500),1,0)</f>
        <v/>
      </c>
      <c r="T1785" s="178">
        <f>IF(G1785=1,Sources!$F$24,IF(G1785=2,Sources!$F$25,IF(G1785=3,Sources!$F$26,0)))</f>
        <v/>
      </c>
      <c r="U1785" s="178">
        <f>T1785</f>
        <v/>
      </c>
      <c r="V1785" s="66" t="inlineStr">
        <is>
          <t>S01 / S04 / S05</t>
        </is>
      </c>
    </row>
    <row r="1786" ht="15" customHeight="1" s="94">
      <c r="A1786" s="66" t="inlineStr">
        <is>
          <t>U12896</t>
        </is>
      </c>
      <c r="B1786" s="66" t="inlineStr">
        <is>
          <t>O1213</t>
        </is>
      </c>
      <c r="C1786" s="66" t="n">
        <v>2023</v>
      </c>
      <c r="D1786" s="66" t="n">
        <v>11</v>
      </c>
      <c r="E1786" s="66" t="n">
        <v>6</v>
      </c>
      <c r="F1786" s="66" t="n">
        <v>18</v>
      </c>
      <c r="G1786" s="66" t="n">
        <v>2</v>
      </c>
      <c r="H1786" s="66" t="n">
        <v>2</v>
      </c>
      <c r="I1786" s="66" t="n">
        <v>0</v>
      </c>
      <c r="J1786" s="66" t="n">
        <v>0</v>
      </c>
      <c r="K1786" s="66" t="n">
        <v>1</v>
      </c>
      <c r="L1786" s="66" t="n">
        <v>0</v>
      </c>
      <c r="M1786" s="66" t="n">
        <v>0</v>
      </c>
      <c r="N1786" s="66" t="n">
        <v>0</v>
      </c>
      <c r="O1786" s="66" t="n">
        <v>235.6</v>
      </c>
      <c r="P1786" s="66" t="n">
        <v>4.9</v>
      </c>
      <c r="Q1786" s="66" t="n">
        <v>14.248834393</v>
      </c>
      <c r="R1786" s="66" t="n">
        <v>51.4349140430001</v>
      </c>
      <c r="S1786" s="66">
        <f>IF(AND(E1786&gt;=2,E1786&lt;=6,OR(F1786=6,F1786=7,F1786=8),O1786&lt;=500),1,0)</f>
        <v/>
      </c>
      <c r="T1786" s="178">
        <f>IF(G1786=1,Sources!$F$24,IF(G1786=2,Sources!$F$25,IF(G1786=3,Sources!$F$26,0)))</f>
        <v/>
      </c>
      <c r="U1786" s="178">
        <f>T1786</f>
        <v/>
      </c>
      <c r="V1786" s="66" t="inlineStr">
        <is>
          <t>S01 / S04 / S05</t>
        </is>
      </c>
    </row>
    <row r="1787" ht="15" customHeight="1" s="94">
      <c r="A1787" s="66" t="inlineStr">
        <is>
          <t>U12901</t>
        </is>
      </c>
      <c r="B1787" s="66" t="inlineStr">
        <is>
          <t>O0878</t>
        </is>
      </c>
      <c r="C1787" s="66" t="n">
        <v>2023</v>
      </c>
      <c r="D1787" s="66" t="n">
        <v>11</v>
      </c>
      <c r="E1787" s="66" t="n">
        <v>6</v>
      </c>
      <c r="F1787" s="66" t="n">
        <v>13</v>
      </c>
      <c r="G1787" s="66" t="n">
        <v>3</v>
      </c>
      <c r="H1787" s="66" t="n">
        <v>3</v>
      </c>
      <c r="I1787" s="66" t="n">
        <v>0</v>
      </c>
      <c r="J1787" s="66" t="n">
        <v>0</v>
      </c>
      <c r="K1787" s="66" t="n">
        <v>1</v>
      </c>
      <c r="L1787" s="66" t="n">
        <v>0</v>
      </c>
      <c r="M1787" s="66" t="n">
        <v>0</v>
      </c>
      <c r="N1787" s="66" t="n">
        <v>0</v>
      </c>
      <c r="O1787" s="66" t="n">
        <v>303.7</v>
      </c>
      <c r="P1787" s="66" t="n">
        <v>5.2</v>
      </c>
      <c r="Q1787" s="66" t="n">
        <v>13.745026185</v>
      </c>
      <c r="R1787" s="66" t="n">
        <v>51.04946597</v>
      </c>
      <c r="S1787" s="66">
        <f>IF(AND(E1787&gt;=2,E1787&lt;=6,OR(F1787=6,F1787=7,F1787=8),O1787&lt;=500),1,0)</f>
        <v/>
      </c>
      <c r="T1787" s="178">
        <f>IF(G1787=1,Sources!$F$24,IF(G1787=2,Sources!$F$25,IF(G1787=3,Sources!$F$26,0)))</f>
        <v/>
      </c>
      <c r="U1787" s="178">
        <f>T1787</f>
        <v/>
      </c>
      <c r="V1787" s="66" t="inlineStr">
        <is>
          <t>S01 / S04 / S05</t>
        </is>
      </c>
    </row>
    <row r="1788" ht="15" customHeight="1" s="94">
      <c r="A1788" s="66" t="inlineStr">
        <is>
          <t>U12907</t>
        </is>
      </c>
      <c r="B1788" s="66" t="inlineStr">
        <is>
          <t>O0560</t>
        </is>
      </c>
      <c r="C1788" s="66" t="n">
        <v>2023</v>
      </c>
      <c r="D1788" s="66" t="n">
        <v>11</v>
      </c>
      <c r="E1788" s="66" t="n">
        <v>5</v>
      </c>
      <c r="F1788" s="66" t="n">
        <v>8</v>
      </c>
      <c r="G1788" s="66" t="n">
        <v>2</v>
      </c>
      <c r="H1788" s="66" t="n">
        <v>6</v>
      </c>
      <c r="I1788" s="66" t="n">
        <v>0</v>
      </c>
      <c r="J1788" s="66" t="n">
        <v>0</v>
      </c>
      <c r="K1788" s="66" t="n">
        <v>1</v>
      </c>
      <c r="L1788" s="66" t="n">
        <v>0</v>
      </c>
      <c r="M1788" s="66" t="n">
        <v>1</v>
      </c>
      <c r="N1788" s="66" t="n">
        <v>0</v>
      </c>
      <c r="O1788" s="66" t="n">
        <v>390</v>
      </c>
      <c r="P1788" s="66" t="n">
        <v>6.8</v>
      </c>
      <c r="Q1788" s="66" t="n">
        <v>13.7745013260001</v>
      </c>
      <c r="R1788" s="66" t="n">
        <v>51.111792662</v>
      </c>
      <c r="S1788" s="66">
        <f>IF(AND(E1788&gt;=2,E1788&lt;=6,OR(F1788=6,F1788=7,F1788=8),O1788&lt;=500),1,0)</f>
        <v/>
      </c>
      <c r="T1788" s="178">
        <f>IF(G1788=1,Sources!$F$24,IF(G1788=2,Sources!$F$25,IF(G1788=3,Sources!$F$26,0)))</f>
        <v/>
      </c>
      <c r="U1788" s="178">
        <f>T1788</f>
        <v/>
      </c>
      <c r="V1788" s="66" t="inlineStr">
        <is>
          <t>S01 / S04 / S05</t>
        </is>
      </c>
    </row>
    <row r="1789" ht="15" customHeight="1" s="94">
      <c r="A1789" s="66" t="inlineStr">
        <is>
          <t>U12909</t>
        </is>
      </c>
      <c r="B1789" s="66" t="inlineStr">
        <is>
          <t>O0210</t>
        </is>
      </c>
      <c r="C1789" s="66" t="n">
        <v>2023</v>
      </c>
      <c r="D1789" s="66" t="n">
        <v>11</v>
      </c>
      <c r="E1789" s="66" t="n">
        <v>5</v>
      </c>
      <c r="F1789" s="66" t="n">
        <v>16</v>
      </c>
      <c r="G1789" s="66" t="n">
        <v>3</v>
      </c>
      <c r="H1789" s="66" t="n">
        <v>3</v>
      </c>
      <c r="I1789" s="66" t="n">
        <v>0</v>
      </c>
      <c r="J1789" s="66" t="n">
        <v>0</v>
      </c>
      <c r="K1789" s="66" t="n">
        <v>1</v>
      </c>
      <c r="L1789" s="66" t="n">
        <v>0</v>
      </c>
      <c r="M1789" s="66" t="n">
        <v>0</v>
      </c>
      <c r="N1789" s="66" t="n">
        <v>0</v>
      </c>
      <c r="O1789" s="66" t="n">
        <v>412.9</v>
      </c>
      <c r="P1789" s="66" t="n">
        <v>5.1</v>
      </c>
      <c r="Q1789" s="66" t="n">
        <v>12.9310610370001</v>
      </c>
      <c r="R1789" s="66" t="n">
        <v>50.846248702</v>
      </c>
      <c r="S1789" s="66">
        <f>IF(AND(E1789&gt;=2,E1789&lt;=6,OR(F1789=6,F1789=7,F1789=8),O1789&lt;=500),1,0)</f>
        <v/>
      </c>
      <c r="T1789" s="178">
        <f>IF(G1789=1,Sources!$F$24,IF(G1789=2,Sources!$F$25,IF(G1789=3,Sources!$F$26,0)))</f>
        <v/>
      </c>
      <c r="U1789" s="178">
        <f>T1789</f>
        <v/>
      </c>
      <c r="V1789" s="66" t="inlineStr">
        <is>
          <t>S01 / S04 / S05</t>
        </is>
      </c>
    </row>
    <row r="1790" ht="15" customHeight="1" s="94">
      <c r="A1790" s="66" t="inlineStr">
        <is>
          <t>U12918</t>
        </is>
      </c>
      <c r="B1790" s="66" t="inlineStr">
        <is>
          <t>O1466</t>
        </is>
      </c>
      <c r="C1790" s="66" t="n">
        <v>2023</v>
      </c>
      <c r="D1790" s="66" t="n">
        <v>10</v>
      </c>
      <c r="E1790" s="66" t="n">
        <v>2</v>
      </c>
      <c r="F1790" s="66" t="n">
        <v>14</v>
      </c>
      <c r="G1790" s="66" t="n">
        <v>3</v>
      </c>
      <c r="H1790" s="66" t="n">
        <v>6</v>
      </c>
      <c r="I1790" s="66" t="n">
        <v>0</v>
      </c>
      <c r="J1790" s="66" t="n">
        <v>0</v>
      </c>
      <c r="K1790" s="66" t="n">
        <v>1</v>
      </c>
      <c r="L1790" s="66" t="n">
        <v>0</v>
      </c>
      <c r="M1790" s="66" t="n">
        <v>0</v>
      </c>
      <c r="N1790" s="66" t="n">
        <v>0</v>
      </c>
      <c r="O1790" s="66" t="n">
        <v>412.8</v>
      </c>
      <c r="P1790" s="66" t="n">
        <v>12.6</v>
      </c>
      <c r="Q1790" s="66" t="n">
        <v>12.390356438</v>
      </c>
      <c r="R1790" s="66" t="n">
        <v>51.346906662</v>
      </c>
      <c r="S1790" s="66">
        <f>IF(AND(E1790&gt;=2,E1790&lt;=6,OR(F1790=6,F1790=7,F1790=8),O1790&lt;=500),1,0)</f>
        <v/>
      </c>
      <c r="T1790" s="178">
        <f>IF(G1790=1,Sources!$F$24,IF(G1790=2,Sources!$F$25,IF(G1790=3,Sources!$F$26,0)))</f>
        <v/>
      </c>
      <c r="U1790" s="178">
        <f>T1790</f>
        <v/>
      </c>
      <c r="V1790" s="66" t="inlineStr">
        <is>
          <t>S01 / S04 / S05</t>
        </is>
      </c>
    </row>
    <row r="1791" ht="15" customHeight="1" s="94">
      <c r="A1791" s="66" t="inlineStr">
        <is>
          <t>U12921</t>
        </is>
      </c>
      <c r="B1791" s="66" t="inlineStr">
        <is>
          <t>O1807</t>
        </is>
      </c>
      <c r="C1791" s="66" t="n">
        <v>2023</v>
      </c>
      <c r="D1791" s="66" t="n">
        <v>10</v>
      </c>
      <c r="E1791" s="66" t="n">
        <v>7</v>
      </c>
      <c r="F1791" s="66" t="n">
        <v>15</v>
      </c>
      <c r="G1791" s="66" t="n">
        <v>3</v>
      </c>
      <c r="H1791" s="66" t="n">
        <v>2</v>
      </c>
      <c r="I1791" s="66" t="n">
        <v>0</v>
      </c>
      <c r="J1791" s="66" t="n">
        <v>1</v>
      </c>
      <c r="K1791" s="66" t="n">
        <v>1</v>
      </c>
      <c r="L1791" s="66" t="n">
        <v>0</v>
      </c>
      <c r="M1791" s="66" t="n">
        <v>0</v>
      </c>
      <c r="N1791" s="66" t="n">
        <v>0</v>
      </c>
      <c r="O1791" s="66" t="n">
        <v>225.8</v>
      </c>
      <c r="P1791" s="66" t="n">
        <v>22.3</v>
      </c>
      <c r="Q1791" s="66" t="n">
        <v>12.3982526630001</v>
      </c>
      <c r="R1791" s="66" t="n">
        <v>51.330071952</v>
      </c>
      <c r="S1791" s="66">
        <f>IF(AND(E1791&gt;=2,E1791&lt;=6,OR(F1791=6,F1791=7,F1791=8),O1791&lt;=500),1,0)</f>
        <v/>
      </c>
      <c r="T1791" s="178">
        <f>IF(G1791=1,Sources!$F$24,IF(G1791=2,Sources!$F$25,IF(G1791=3,Sources!$F$26,0)))</f>
        <v/>
      </c>
      <c r="U1791" s="178">
        <f>T1791</f>
        <v/>
      </c>
      <c r="V1791" s="66" t="inlineStr">
        <is>
          <t>S01 / S04 / S05</t>
        </is>
      </c>
    </row>
    <row r="1792" ht="15" customHeight="1" s="94">
      <c r="A1792" s="66" t="inlineStr">
        <is>
          <t>U12923</t>
        </is>
      </c>
      <c r="B1792" s="66" t="inlineStr">
        <is>
          <t>O0949</t>
        </is>
      </c>
      <c r="C1792" s="66" t="n">
        <v>2023</v>
      </c>
      <c r="D1792" s="66" t="n">
        <v>10</v>
      </c>
      <c r="E1792" s="66" t="n">
        <v>7</v>
      </c>
      <c r="F1792" s="66" t="n">
        <v>10</v>
      </c>
      <c r="G1792" s="66" t="n">
        <v>3</v>
      </c>
      <c r="H1792" s="66" t="n">
        <v>2</v>
      </c>
      <c r="I1792" s="66" t="n">
        <v>0</v>
      </c>
      <c r="J1792" s="66" t="n">
        <v>1</v>
      </c>
      <c r="K1792" s="66" t="n">
        <v>1</v>
      </c>
      <c r="L1792" s="66" t="n">
        <v>0</v>
      </c>
      <c r="M1792" s="66" t="n">
        <v>0</v>
      </c>
      <c r="N1792" s="66" t="n">
        <v>0</v>
      </c>
      <c r="O1792" s="66" t="n">
        <v>211</v>
      </c>
      <c r="P1792" s="66" t="n">
        <v>2.7</v>
      </c>
      <c r="Q1792" s="66" t="n">
        <v>13.7260304050001</v>
      </c>
      <c r="R1792" s="66" t="n">
        <v>51.057019784</v>
      </c>
      <c r="S1792" s="66">
        <f>IF(AND(E1792&gt;=2,E1792&lt;=6,OR(F1792=6,F1792=7,F1792=8),O1792&lt;=500),1,0)</f>
        <v/>
      </c>
      <c r="T1792" s="178">
        <f>IF(G1792=1,Sources!$F$24,IF(G1792=2,Sources!$F$25,IF(G1792=3,Sources!$F$26,0)))</f>
        <v/>
      </c>
      <c r="U1792" s="178">
        <f>T1792</f>
        <v/>
      </c>
      <c r="V1792" s="66" t="inlineStr">
        <is>
          <t>S01 / S04 / S05</t>
        </is>
      </c>
    </row>
    <row r="1793" ht="15" customHeight="1" s="94">
      <c r="A1793" s="66" t="inlineStr">
        <is>
          <t>U12930</t>
        </is>
      </c>
      <c r="B1793" s="66" t="inlineStr">
        <is>
          <t>O1612</t>
        </is>
      </c>
      <c r="C1793" s="66" t="n">
        <v>2023</v>
      </c>
      <c r="D1793" s="66" t="n">
        <v>10</v>
      </c>
      <c r="E1793" s="66" t="n">
        <v>6</v>
      </c>
      <c r="F1793" s="66" t="n">
        <v>7</v>
      </c>
      <c r="G1793" s="66" t="n">
        <v>3</v>
      </c>
      <c r="H1793" s="66" t="n">
        <v>2</v>
      </c>
      <c r="I1793" s="66" t="n">
        <v>0</v>
      </c>
      <c r="J1793" s="66" t="n">
        <v>1</v>
      </c>
      <c r="K1793" s="66" t="n">
        <v>1</v>
      </c>
      <c r="L1793" s="66" t="n">
        <v>0</v>
      </c>
      <c r="M1793" s="66" t="n">
        <v>0</v>
      </c>
      <c r="N1793" s="66" t="n">
        <v>0</v>
      </c>
      <c r="O1793" s="66" t="n">
        <v>88</v>
      </c>
      <c r="P1793" s="66" t="n">
        <v>3.9</v>
      </c>
      <c r="Q1793" s="66" t="n">
        <v>12.3633280180001</v>
      </c>
      <c r="R1793" s="66" t="n">
        <v>51.3428154930001</v>
      </c>
      <c r="S1793" s="66">
        <f>IF(AND(E1793&gt;=2,E1793&lt;=6,OR(F1793=6,F1793=7,F1793=8),O1793&lt;=500),1,0)</f>
        <v/>
      </c>
      <c r="T1793" s="178">
        <f>IF(G1793=1,Sources!$F$24,IF(G1793=2,Sources!$F$25,IF(G1793=3,Sources!$F$26,0)))</f>
        <v/>
      </c>
      <c r="U1793" s="178">
        <f>T1793</f>
        <v/>
      </c>
      <c r="V1793" s="66" t="inlineStr">
        <is>
          <t>S01 / S04 / S05</t>
        </is>
      </c>
    </row>
    <row r="1794" ht="15" customHeight="1" s="94">
      <c r="A1794" s="66" t="inlineStr">
        <is>
          <t>U12933</t>
        </is>
      </c>
      <c r="B1794" s="66" t="inlineStr">
        <is>
          <t>O0700</t>
        </is>
      </c>
      <c r="C1794" s="66" t="n">
        <v>2023</v>
      </c>
      <c r="D1794" s="66" t="n">
        <v>10</v>
      </c>
      <c r="E1794" s="66" t="n">
        <v>6</v>
      </c>
      <c r="F1794" s="66" t="n">
        <v>14</v>
      </c>
      <c r="G1794" s="66" t="n">
        <v>3</v>
      </c>
      <c r="H1794" s="66" t="n">
        <v>2</v>
      </c>
      <c r="I1794" s="66" t="n">
        <v>1</v>
      </c>
      <c r="J1794" s="66" t="n">
        <v>0</v>
      </c>
      <c r="K1794" s="66" t="n">
        <v>0</v>
      </c>
      <c r="L1794" s="66" t="n">
        <v>0</v>
      </c>
      <c r="M1794" s="66" t="n">
        <v>0</v>
      </c>
      <c r="N1794" s="66" t="n">
        <v>1</v>
      </c>
      <c r="O1794" s="66" t="n">
        <v>55.6</v>
      </c>
      <c r="P1794" s="66" t="n">
        <v>7.3</v>
      </c>
      <c r="Q1794" s="66" t="n">
        <v>13.722146917</v>
      </c>
      <c r="R1794" s="66" t="n">
        <v>51.0540279740001</v>
      </c>
      <c r="S1794" s="66">
        <f>IF(AND(E1794&gt;=2,E1794&lt;=6,OR(F1794=6,F1794=7,F1794=8),O1794&lt;=500),1,0)</f>
        <v/>
      </c>
      <c r="T1794" s="178">
        <f>IF(G1794=1,Sources!$F$24,IF(G1794=2,Sources!$F$25,IF(G1794=3,Sources!$F$26,0)))</f>
        <v/>
      </c>
      <c r="U1794" s="178">
        <f>T1794</f>
        <v/>
      </c>
      <c r="V1794" s="66" t="inlineStr">
        <is>
          <t>S01 / S04 / S05</t>
        </is>
      </c>
    </row>
    <row r="1795" ht="15" customHeight="1" s="94">
      <c r="A1795" s="66" t="inlineStr">
        <is>
          <t>U12941</t>
        </is>
      </c>
      <c r="B1795" s="66" t="inlineStr">
        <is>
          <t>O0436</t>
        </is>
      </c>
      <c r="C1795" s="66" t="n">
        <v>2023</v>
      </c>
      <c r="D1795" s="66" t="n">
        <v>10</v>
      </c>
      <c r="E1795" s="66" t="n">
        <v>5</v>
      </c>
      <c r="F1795" s="66" t="n">
        <v>8</v>
      </c>
      <c r="G1795" s="66" t="n">
        <v>2</v>
      </c>
      <c r="H1795" s="66" t="n">
        <v>1</v>
      </c>
      <c r="I1795" s="66" t="n">
        <v>0</v>
      </c>
      <c r="J1795" s="66" t="n">
        <v>1</v>
      </c>
      <c r="K1795" s="66" t="n">
        <v>0</v>
      </c>
      <c r="L1795" s="66" t="n">
        <v>0</v>
      </c>
      <c r="M1795" s="66" t="n">
        <v>0</v>
      </c>
      <c r="N1795" s="66" t="n">
        <v>0</v>
      </c>
      <c r="O1795" s="66" t="n">
        <v>144.1</v>
      </c>
      <c r="P1795" s="66" t="n">
        <v>2.7</v>
      </c>
      <c r="Q1795" s="66" t="n">
        <v>13.6966693320001</v>
      </c>
      <c r="R1795" s="66" t="n">
        <v>51.0433513580001</v>
      </c>
      <c r="S1795" s="66">
        <f>IF(AND(E1795&gt;=2,E1795&lt;=6,OR(F1795=6,F1795=7,F1795=8),O1795&lt;=500),1,0)</f>
        <v/>
      </c>
      <c r="T1795" s="178">
        <f>IF(G1795=1,Sources!$F$24,IF(G1795=2,Sources!$F$25,IF(G1795=3,Sources!$F$26,0)))</f>
        <v/>
      </c>
      <c r="U1795" s="178">
        <f>T1795</f>
        <v/>
      </c>
      <c r="V1795" s="66" t="inlineStr">
        <is>
          <t>S01 / S04 / S05</t>
        </is>
      </c>
    </row>
    <row r="1796" ht="15" customHeight="1" s="94">
      <c r="A1796" s="66" t="inlineStr">
        <is>
          <t>U12943</t>
        </is>
      </c>
      <c r="B1796" s="66" t="inlineStr">
        <is>
          <t>O1058</t>
        </is>
      </c>
      <c r="C1796" s="66" t="n">
        <v>2023</v>
      </c>
      <c r="D1796" s="66" t="n">
        <v>10</v>
      </c>
      <c r="E1796" s="66" t="n">
        <v>5</v>
      </c>
      <c r="F1796" s="66" t="n">
        <v>6</v>
      </c>
      <c r="G1796" s="66" t="n">
        <v>2</v>
      </c>
      <c r="H1796" s="66" t="n">
        <v>2</v>
      </c>
      <c r="I1796" s="66" t="n">
        <v>1</v>
      </c>
      <c r="J1796" s="66" t="n">
        <v>0</v>
      </c>
      <c r="K1796" s="66" t="n">
        <v>1</v>
      </c>
      <c r="L1796" s="66" t="n">
        <v>0</v>
      </c>
      <c r="M1796" s="66" t="n">
        <v>0</v>
      </c>
      <c r="N1796" s="66" t="n">
        <v>0</v>
      </c>
      <c r="O1796" s="66" t="n">
        <v>369.8</v>
      </c>
      <c r="P1796" s="66" t="n">
        <v>0.8</v>
      </c>
      <c r="Q1796" s="66" t="n">
        <v>13.3499039670001</v>
      </c>
      <c r="R1796" s="66" t="n">
        <v>50.917172421</v>
      </c>
      <c r="S1796" s="66">
        <f>IF(AND(E1796&gt;=2,E1796&lt;=6,OR(F1796=6,F1796=7,F1796=8),O1796&lt;=500),1,0)</f>
        <v/>
      </c>
      <c r="T1796" s="178">
        <f>IF(G1796=1,Sources!$F$24,IF(G1796=2,Sources!$F$25,IF(G1796=3,Sources!$F$26,0)))</f>
        <v/>
      </c>
      <c r="U1796" s="178">
        <f>T1796</f>
        <v/>
      </c>
      <c r="V1796" s="66" t="inlineStr">
        <is>
          <t>S01 / S04 / S05</t>
        </is>
      </c>
    </row>
    <row r="1797" ht="15" customHeight="1" s="94">
      <c r="A1797" s="66" t="inlineStr">
        <is>
          <t>U12945</t>
        </is>
      </c>
      <c r="B1797" s="66" t="inlineStr">
        <is>
          <t>O1919</t>
        </is>
      </c>
      <c r="C1797" s="66" t="n">
        <v>2023</v>
      </c>
      <c r="D1797" s="66" t="n">
        <v>12</v>
      </c>
      <c r="E1797" s="66" t="n">
        <v>5</v>
      </c>
      <c r="F1797" s="66" t="n">
        <v>0</v>
      </c>
      <c r="G1797" s="66" t="n">
        <v>2</v>
      </c>
      <c r="H1797" s="66" t="n">
        <v>1</v>
      </c>
      <c r="I1797" s="66" t="n">
        <v>0</v>
      </c>
      <c r="J1797" s="66" t="n">
        <v>1</v>
      </c>
      <c r="K1797" s="66" t="n">
        <v>0</v>
      </c>
      <c r="L1797" s="66" t="n">
        <v>0</v>
      </c>
      <c r="M1797" s="66" t="n">
        <v>0</v>
      </c>
      <c r="N1797" s="66" t="n">
        <v>0</v>
      </c>
      <c r="O1797" s="66" t="n">
        <v>442.5</v>
      </c>
      <c r="P1797" s="66" t="n">
        <v>0.3</v>
      </c>
      <c r="Q1797" s="66" t="n">
        <v>14.3205017390001</v>
      </c>
      <c r="R1797" s="66" t="n">
        <v>51.0926019180001</v>
      </c>
      <c r="S1797" s="66">
        <f>IF(AND(E1797&gt;=2,E1797&lt;=6,OR(F1797=6,F1797=7,F1797=8),O1797&lt;=500),1,0)</f>
        <v/>
      </c>
      <c r="T1797" s="178">
        <f>IF(G1797=1,Sources!$F$24,IF(G1797=2,Sources!$F$25,IF(G1797=3,Sources!$F$26,0)))</f>
        <v/>
      </c>
      <c r="U1797" s="178">
        <f>T1797</f>
        <v/>
      </c>
      <c r="V1797" s="66" t="inlineStr">
        <is>
          <t>S01 / S04 / S05</t>
        </is>
      </c>
    </row>
    <row r="1798" ht="15" customHeight="1" s="94">
      <c r="A1798" s="66" t="inlineStr">
        <is>
          <t>U12948</t>
        </is>
      </c>
      <c r="B1798" s="66" t="inlineStr">
        <is>
          <t>O2185</t>
        </is>
      </c>
      <c r="C1798" s="66" t="n">
        <v>2023</v>
      </c>
      <c r="D1798" s="66" t="n">
        <v>12</v>
      </c>
      <c r="E1798" s="66" t="n">
        <v>2</v>
      </c>
      <c r="F1798" s="66" t="n">
        <v>9</v>
      </c>
      <c r="G1798" s="66" t="n">
        <v>3</v>
      </c>
      <c r="H1798" s="66" t="n">
        <v>3</v>
      </c>
      <c r="I1798" s="66" t="n">
        <v>0</v>
      </c>
      <c r="J1798" s="66" t="n">
        <v>1</v>
      </c>
      <c r="K1798" s="66" t="n">
        <v>1</v>
      </c>
      <c r="L1798" s="66" t="n">
        <v>0</v>
      </c>
      <c r="M1798" s="66" t="n">
        <v>0</v>
      </c>
      <c r="N1798" s="66" t="n">
        <v>0</v>
      </c>
      <c r="O1798" s="66" t="n">
        <v>360.9</v>
      </c>
      <c r="P1798" s="66" t="n">
        <v>0.5</v>
      </c>
      <c r="Q1798" s="66" t="n">
        <v>14.6355414820001</v>
      </c>
      <c r="R1798" s="66" t="n">
        <v>51.499486894</v>
      </c>
      <c r="S1798" s="66">
        <f>IF(AND(E1798&gt;=2,E1798&lt;=6,OR(F1798=6,F1798=7,F1798=8),O1798&lt;=500),1,0)</f>
        <v/>
      </c>
      <c r="T1798" s="178">
        <f>IF(G1798=1,Sources!$F$24,IF(G1798=2,Sources!$F$25,IF(G1798=3,Sources!$F$26,0)))</f>
        <v/>
      </c>
      <c r="U1798" s="178">
        <f>T1798</f>
        <v/>
      </c>
      <c r="V1798" s="66" t="inlineStr">
        <is>
          <t>S01 / S04 / S05</t>
        </is>
      </c>
    </row>
    <row r="1799" ht="15" customHeight="1" s="94">
      <c r="A1799" s="66" t="inlineStr">
        <is>
          <t>U12957</t>
        </is>
      </c>
      <c r="B1799" s="66" t="inlineStr">
        <is>
          <t>O0448</t>
        </is>
      </c>
      <c r="C1799" s="66" t="n">
        <v>2023</v>
      </c>
      <c r="D1799" s="66" t="n">
        <v>10</v>
      </c>
      <c r="E1799" s="66" t="n">
        <v>3</v>
      </c>
      <c r="F1799" s="66" t="n">
        <v>20</v>
      </c>
      <c r="G1799" s="66" t="n">
        <v>2</v>
      </c>
      <c r="H1799" s="66" t="n">
        <v>4</v>
      </c>
      <c r="I1799" s="66" t="n">
        <v>1</v>
      </c>
      <c r="J1799" s="66" t="n">
        <v>0</v>
      </c>
      <c r="K1799" s="66" t="n">
        <v>1</v>
      </c>
      <c r="L1799" s="66" t="n">
        <v>0</v>
      </c>
      <c r="M1799" s="66" t="n">
        <v>0</v>
      </c>
      <c r="N1799" s="66" t="n">
        <v>0</v>
      </c>
      <c r="O1799" s="66" t="n">
        <v>472.2</v>
      </c>
      <c r="P1799" s="66" t="n">
        <v>4.8</v>
      </c>
      <c r="Q1799" s="66" t="n">
        <v>13.704201562</v>
      </c>
      <c r="R1799" s="66" t="n">
        <v>51.043519545</v>
      </c>
      <c r="S1799" s="66">
        <f>IF(AND(E1799&gt;=2,E1799&lt;=6,OR(F1799=6,F1799=7,F1799=8),O1799&lt;=500),1,0)</f>
        <v/>
      </c>
      <c r="T1799" s="178">
        <f>IF(G1799=1,Sources!$F$24,IF(G1799=2,Sources!$F$25,IF(G1799=3,Sources!$F$26,0)))</f>
        <v/>
      </c>
      <c r="U1799" s="178">
        <f>T1799</f>
        <v/>
      </c>
      <c r="V1799" s="66" t="inlineStr">
        <is>
          <t>S01 / S04 / S05</t>
        </is>
      </c>
    </row>
    <row r="1800" ht="15" customHeight="1" s="94">
      <c r="A1800" s="66" t="inlineStr">
        <is>
          <t>U12972</t>
        </is>
      </c>
      <c r="B1800" s="66" t="inlineStr">
        <is>
          <t>O1303</t>
        </is>
      </c>
      <c r="C1800" s="66" t="n">
        <v>2023</v>
      </c>
      <c r="D1800" s="66" t="n">
        <v>10</v>
      </c>
      <c r="E1800" s="66" t="n">
        <v>7</v>
      </c>
      <c r="F1800" s="66" t="n">
        <v>21</v>
      </c>
      <c r="G1800" s="66" t="n">
        <v>3</v>
      </c>
      <c r="H1800" s="66" t="n">
        <v>2</v>
      </c>
      <c r="I1800" s="66" t="n">
        <v>0</v>
      </c>
      <c r="J1800" s="66" t="n">
        <v>0</v>
      </c>
      <c r="K1800" s="66" t="n">
        <v>1</v>
      </c>
      <c r="L1800" s="66" t="n">
        <v>0</v>
      </c>
      <c r="M1800" s="66" t="n">
        <v>0</v>
      </c>
      <c r="N1800" s="66" t="n">
        <v>0</v>
      </c>
      <c r="O1800" s="66" t="n">
        <v>460.2</v>
      </c>
      <c r="P1800" s="66" t="n">
        <v>11</v>
      </c>
      <c r="Q1800" s="66" t="n">
        <v>12.3942001720001</v>
      </c>
      <c r="R1800" s="66" t="n">
        <v>51.3146376940001</v>
      </c>
      <c r="S1800" s="66">
        <f>IF(AND(E1800&gt;=2,E1800&lt;=6,OR(F1800=6,F1800=7,F1800=8),O1800&lt;=500),1,0)</f>
        <v/>
      </c>
      <c r="T1800" s="178">
        <f>IF(G1800=1,Sources!$F$24,IF(G1800=2,Sources!$F$25,IF(G1800=3,Sources!$F$26,0)))</f>
        <v/>
      </c>
      <c r="U1800" s="178">
        <f>T1800</f>
        <v/>
      </c>
      <c r="V1800" s="66" t="inlineStr">
        <is>
          <t>S01 / S04 / S05</t>
        </is>
      </c>
    </row>
    <row r="1801" ht="15" customHeight="1" s="94">
      <c r="A1801" s="66" t="inlineStr">
        <is>
          <t>U12974</t>
        </is>
      </c>
      <c r="B1801" s="66" t="inlineStr">
        <is>
          <t>O2007</t>
        </is>
      </c>
      <c r="C1801" s="66" t="n">
        <v>2023</v>
      </c>
      <c r="D1801" s="66" t="n">
        <v>11</v>
      </c>
      <c r="E1801" s="66" t="n">
        <v>1</v>
      </c>
      <c r="F1801" s="66" t="n">
        <v>10</v>
      </c>
      <c r="G1801" s="66" t="n">
        <v>2</v>
      </c>
      <c r="H1801" s="66" t="n">
        <v>4</v>
      </c>
      <c r="I1801" s="66" t="n">
        <v>1</v>
      </c>
      <c r="J1801" s="66" t="n">
        <v>0</v>
      </c>
      <c r="K1801" s="66" t="n">
        <v>1</v>
      </c>
      <c r="L1801" s="66" t="n">
        <v>0</v>
      </c>
      <c r="M1801" s="66" t="n">
        <v>0</v>
      </c>
      <c r="N1801" s="66" t="n">
        <v>0</v>
      </c>
      <c r="O1801" s="66" t="n">
        <v>180.7</v>
      </c>
      <c r="P1801" s="66" t="n">
        <v>2.4</v>
      </c>
      <c r="Q1801" s="66" t="n">
        <v>13.9311239680001</v>
      </c>
      <c r="R1801" s="66" t="n">
        <v>50.9573985640001</v>
      </c>
      <c r="S1801" s="66">
        <f>IF(AND(E1801&gt;=2,E1801&lt;=6,OR(F1801=6,F1801=7,F1801=8),O1801&lt;=500),1,0)</f>
        <v/>
      </c>
      <c r="T1801" s="178">
        <f>IF(G1801=1,Sources!$F$24,IF(G1801=2,Sources!$F$25,IF(G1801=3,Sources!$F$26,0)))</f>
        <v/>
      </c>
      <c r="U1801" s="178">
        <f>T1801</f>
        <v/>
      </c>
      <c r="V1801" s="66" t="inlineStr">
        <is>
          <t>S01 / S04 / S05</t>
        </is>
      </c>
    </row>
    <row r="1802" ht="15" customHeight="1" s="94">
      <c r="A1802" s="66" t="inlineStr">
        <is>
          <t>U12985</t>
        </is>
      </c>
      <c r="B1802" s="66" t="inlineStr">
        <is>
          <t>O0102</t>
        </is>
      </c>
      <c r="C1802" s="66" t="n">
        <v>2023</v>
      </c>
      <c r="D1802" s="66" t="n">
        <v>10</v>
      </c>
      <c r="E1802" s="66" t="n">
        <v>5</v>
      </c>
      <c r="F1802" s="66" t="n">
        <v>6</v>
      </c>
      <c r="G1802" s="66" t="n">
        <v>3</v>
      </c>
      <c r="H1802" s="66" t="n">
        <v>2</v>
      </c>
      <c r="I1802" s="66" t="n">
        <v>1</v>
      </c>
      <c r="J1802" s="66" t="n">
        <v>0</v>
      </c>
      <c r="K1802" s="66" t="n">
        <v>1</v>
      </c>
      <c r="L1802" s="66" t="n">
        <v>0</v>
      </c>
      <c r="M1802" s="66" t="n">
        <v>0</v>
      </c>
      <c r="N1802" s="66" t="n">
        <v>0</v>
      </c>
      <c r="O1802" s="66" t="n">
        <v>379.3</v>
      </c>
      <c r="P1802" s="66" t="n">
        <v>0.4</v>
      </c>
      <c r="Q1802" s="66" t="n">
        <v>12.494788268</v>
      </c>
      <c r="R1802" s="66" t="n">
        <v>51.1255106400001</v>
      </c>
      <c r="S1802" s="66">
        <f>IF(AND(E1802&gt;=2,E1802&lt;=6,OR(F1802=6,F1802=7,F1802=8),O1802&lt;=500),1,0)</f>
        <v/>
      </c>
      <c r="T1802" s="178">
        <f>IF(G1802=1,Sources!$F$24,IF(G1802=2,Sources!$F$25,IF(G1802=3,Sources!$F$26,0)))</f>
        <v/>
      </c>
      <c r="U1802" s="178">
        <f>T1802</f>
        <v/>
      </c>
      <c r="V1802" s="66" t="inlineStr">
        <is>
          <t>S01 / S04 / S05</t>
        </is>
      </c>
    </row>
    <row r="1803" ht="15" customHeight="1" s="94">
      <c r="A1803" s="66" t="inlineStr">
        <is>
          <t>U12992</t>
        </is>
      </c>
      <c r="B1803" s="66" t="inlineStr">
        <is>
          <t>O0949</t>
        </is>
      </c>
      <c r="C1803" s="66" t="n">
        <v>2023</v>
      </c>
      <c r="D1803" s="66" t="n">
        <v>10</v>
      </c>
      <c r="E1803" s="66" t="n">
        <v>5</v>
      </c>
      <c r="F1803" s="66" t="n">
        <v>16</v>
      </c>
      <c r="G1803" s="66" t="n">
        <v>3</v>
      </c>
      <c r="H1803" s="66" t="n">
        <v>6</v>
      </c>
      <c r="I1803" s="66" t="n">
        <v>0</v>
      </c>
      <c r="J1803" s="66" t="n">
        <v>0</v>
      </c>
      <c r="K1803" s="66" t="n">
        <v>1</v>
      </c>
      <c r="L1803" s="66" t="n">
        <v>0</v>
      </c>
      <c r="M1803" s="66" t="n">
        <v>0</v>
      </c>
      <c r="N1803" s="66" t="n">
        <v>0</v>
      </c>
      <c r="O1803" s="66" t="n">
        <v>195.7</v>
      </c>
      <c r="P1803" s="66" t="n">
        <v>15.7</v>
      </c>
      <c r="Q1803" s="66" t="n">
        <v>13.726202964</v>
      </c>
      <c r="R1803" s="66" t="n">
        <v>51.057145238</v>
      </c>
      <c r="S1803" s="66">
        <f>IF(AND(E1803&gt;=2,E1803&lt;=6,OR(F1803=6,F1803=7,F1803=8),O1803&lt;=500),1,0)</f>
        <v/>
      </c>
      <c r="T1803" s="178">
        <f>IF(G1803=1,Sources!$F$24,IF(G1803=2,Sources!$F$25,IF(G1803=3,Sources!$F$26,0)))</f>
        <v/>
      </c>
      <c r="U1803" s="178">
        <f>T1803</f>
        <v/>
      </c>
      <c r="V1803" s="66" t="inlineStr">
        <is>
          <t>S01 / S04 / S05</t>
        </is>
      </c>
    </row>
    <row r="1804" ht="15" customHeight="1" s="94">
      <c r="A1804" s="66" t="inlineStr">
        <is>
          <t>U12999</t>
        </is>
      </c>
      <c r="B1804" s="66" t="inlineStr">
        <is>
          <t>O0676</t>
        </is>
      </c>
      <c r="C1804" s="66" t="n">
        <v>2023</v>
      </c>
      <c r="D1804" s="66" t="n">
        <v>10</v>
      </c>
      <c r="E1804" s="66" t="n">
        <v>4</v>
      </c>
      <c r="F1804" s="66" t="n">
        <v>7</v>
      </c>
      <c r="G1804" s="66" t="n">
        <v>2</v>
      </c>
      <c r="H1804" s="66" t="n">
        <v>3</v>
      </c>
      <c r="I1804" s="66" t="n">
        <v>0</v>
      </c>
      <c r="J1804" s="66" t="n">
        <v>0</v>
      </c>
      <c r="K1804" s="66" t="n">
        <v>1</v>
      </c>
      <c r="L1804" s="66" t="n">
        <v>1</v>
      </c>
      <c r="M1804" s="66" t="n">
        <v>0</v>
      </c>
      <c r="N1804" s="66" t="n">
        <v>0</v>
      </c>
      <c r="O1804" s="66" t="n">
        <v>441.5</v>
      </c>
      <c r="P1804" s="66" t="n">
        <v>23.2</v>
      </c>
      <c r="Q1804" s="66" t="n">
        <v>13.7080008200001</v>
      </c>
      <c r="R1804" s="66" t="n">
        <v>51.058391333</v>
      </c>
      <c r="S1804" s="66">
        <f>IF(AND(E1804&gt;=2,E1804&lt;=6,OR(F1804=6,F1804=7,F1804=8),O1804&lt;=500),1,0)</f>
        <v/>
      </c>
      <c r="T1804" s="178">
        <f>IF(G1804=1,Sources!$F$24,IF(G1804=2,Sources!$F$25,IF(G1804=3,Sources!$F$26,0)))</f>
        <v/>
      </c>
      <c r="U1804" s="178">
        <f>T1804</f>
        <v/>
      </c>
      <c r="V1804" s="66" t="inlineStr">
        <is>
          <t>S01 / S04 / S05</t>
        </is>
      </c>
    </row>
    <row r="1805" ht="15" customHeight="1" s="94">
      <c r="A1805" s="66" t="inlineStr">
        <is>
          <t>U13013</t>
        </is>
      </c>
      <c r="B1805" s="66" t="inlineStr">
        <is>
          <t>O0945</t>
        </is>
      </c>
      <c r="C1805" s="66" t="n">
        <v>2023</v>
      </c>
      <c r="D1805" s="66" t="n">
        <v>10</v>
      </c>
      <c r="E1805" s="66" t="n">
        <v>2</v>
      </c>
      <c r="F1805" s="66" t="n">
        <v>8</v>
      </c>
      <c r="G1805" s="66" t="n">
        <v>3</v>
      </c>
      <c r="H1805" s="66" t="n">
        <v>1</v>
      </c>
      <c r="I1805" s="66" t="n">
        <v>0</v>
      </c>
      <c r="J1805" s="66" t="n">
        <v>1</v>
      </c>
      <c r="K1805" s="66" t="n">
        <v>0</v>
      </c>
      <c r="L1805" s="66" t="n">
        <v>0</v>
      </c>
      <c r="M1805" s="66" t="n">
        <v>0</v>
      </c>
      <c r="N1805" s="66" t="n">
        <v>0</v>
      </c>
      <c r="O1805" s="66" t="n">
        <v>304.5</v>
      </c>
      <c r="P1805" s="66" t="n">
        <v>10.1</v>
      </c>
      <c r="Q1805" s="66" t="n">
        <v>13.750685764</v>
      </c>
      <c r="R1805" s="66" t="n">
        <v>51.0713707900001</v>
      </c>
      <c r="S1805" s="66">
        <f>IF(AND(E1805&gt;=2,E1805&lt;=6,OR(F1805=6,F1805=7,F1805=8),O1805&lt;=500),1,0)</f>
        <v/>
      </c>
      <c r="T1805" s="178">
        <f>IF(G1805=1,Sources!$F$24,IF(G1805=2,Sources!$F$25,IF(G1805=3,Sources!$F$26,0)))</f>
        <v/>
      </c>
      <c r="U1805" s="178">
        <f>T1805</f>
        <v/>
      </c>
      <c r="V1805" s="66" t="inlineStr">
        <is>
          <t>S01 / S04 / S05</t>
        </is>
      </c>
    </row>
    <row r="1806" ht="15" customHeight="1" s="94">
      <c r="A1806" s="66" t="inlineStr">
        <is>
          <t>U13023</t>
        </is>
      </c>
      <c r="B1806" s="66" t="inlineStr">
        <is>
          <t>O1436</t>
        </is>
      </c>
      <c r="C1806" s="66" t="n">
        <v>2023</v>
      </c>
      <c r="D1806" s="66" t="n">
        <v>10</v>
      </c>
      <c r="E1806" s="66" t="n">
        <v>6</v>
      </c>
      <c r="F1806" s="66" t="n">
        <v>22</v>
      </c>
      <c r="G1806" s="66" t="n">
        <v>3</v>
      </c>
      <c r="H1806" s="66" t="n">
        <v>3</v>
      </c>
      <c r="I1806" s="66" t="n">
        <v>0</v>
      </c>
      <c r="J1806" s="66" t="n">
        <v>0</v>
      </c>
      <c r="K1806" s="66" t="n">
        <v>1</v>
      </c>
      <c r="L1806" s="66" t="n">
        <v>0</v>
      </c>
      <c r="M1806" s="66" t="n">
        <v>0</v>
      </c>
      <c r="N1806" s="66" t="n">
        <v>0</v>
      </c>
      <c r="O1806" s="66" t="n">
        <v>119.2</v>
      </c>
      <c r="P1806" s="66" t="n">
        <v>8.6</v>
      </c>
      <c r="Q1806" s="66" t="n">
        <v>12.3710044710001</v>
      </c>
      <c r="R1806" s="66" t="n">
        <v>51.3440974340001</v>
      </c>
      <c r="S1806" s="66">
        <f>IF(AND(E1806&gt;=2,E1806&lt;=6,OR(F1806=6,F1806=7,F1806=8),O1806&lt;=500),1,0)</f>
        <v/>
      </c>
      <c r="T1806" s="178">
        <f>IF(G1806=1,Sources!$F$24,IF(G1806=2,Sources!$F$25,IF(G1806=3,Sources!$F$26,0)))</f>
        <v/>
      </c>
      <c r="U1806" s="178">
        <f>T1806</f>
        <v/>
      </c>
      <c r="V1806" s="66" t="inlineStr">
        <is>
          <t>S01 / S04 / S05</t>
        </is>
      </c>
    </row>
    <row r="1807" ht="15" customHeight="1" s="94">
      <c r="A1807" s="66" t="inlineStr">
        <is>
          <t>U13031</t>
        </is>
      </c>
      <c r="B1807" s="66" t="inlineStr">
        <is>
          <t>O1841</t>
        </is>
      </c>
      <c r="C1807" s="66" t="n">
        <v>2023</v>
      </c>
      <c r="D1807" s="66" t="n">
        <v>10</v>
      </c>
      <c r="E1807" s="66" t="n">
        <v>5</v>
      </c>
      <c r="F1807" s="66" t="n">
        <v>8</v>
      </c>
      <c r="G1807" s="66" t="n">
        <v>3</v>
      </c>
      <c r="H1807" s="66" t="n">
        <v>3</v>
      </c>
      <c r="I1807" s="66" t="n">
        <v>0</v>
      </c>
      <c r="J1807" s="66" t="n">
        <v>1</v>
      </c>
      <c r="K1807" s="66" t="n">
        <v>1</v>
      </c>
      <c r="L1807" s="66" t="n">
        <v>0</v>
      </c>
      <c r="M1807" s="66" t="n">
        <v>0</v>
      </c>
      <c r="N1807" s="66" t="n">
        <v>0</v>
      </c>
      <c r="O1807" s="66" t="n">
        <v>181.5</v>
      </c>
      <c r="P1807" s="66" t="n">
        <v>0</v>
      </c>
      <c r="Q1807" s="66" t="n">
        <v>12.2778967560001</v>
      </c>
      <c r="R1807" s="66" t="n">
        <v>51.3190665910001</v>
      </c>
      <c r="S1807" s="66">
        <f>IF(AND(E1807&gt;=2,E1807&lt;=6,OR(F1807=6,F1807=7,F1807=8),O1807&lt;=500),1,0)</f>
        <v/>
      </c>
      <c r="T1807" s="178">
        <f>IF(G1807=1,Sources!$F$24,IF(G1807=2,Sources!$F$25,IF(G1807=3,Sources!$F$26,0)))</f>
        <v/>
      </c>
      <c r="U1807" s="178">
        <f>T1807</f>
        <v/>
      </c>
      <c r="V1807" s="66" t="inlineStr">
        <is>
          <t>S01 / S04 / S05</t>
        </is>
      </c>
    </row>
    <row r="1808" ht="15" customHeight="1" s="94">
      <c r="A1808" s="66" t="inlineStr">
        <is>
          <t>U13039</t>
        </is>
      </c>
      <c r="B1808" s="66" t="inlineStr">
        <is>
          <t>O0611</t>
        </is>
      </c>
      <c r="C1808" s="66" t="n">
        <v>2023</v>
      </c>
      <c r="D1808" s="66" t="n">
        <v>10</v>
      </c>
      <c r="E1808" s="66" t="n">
        <v>5</v>
      </c>
      <c r="F1808" s="66" t="n">
        <v>7</v>
      </c>
      <c r="G1808" s="66" t="n">
        <v>3</v>
      </c>
      <c r="H1808" s="66" t="n">
        <v>3</v>
      </c>
      <c r="I1808" s="66" t="n">
        <v>0</v>
      </c>
      <c r="J1808" s="66" t="n">
        <v>1</v>
      </c>
      <c r="K1808" s="66" t="n">
        <v>1</v>
      </c>
      <c r="L1808" s="66" t="n">
        <v>0</v>
      </c>
      <c r="M1808" s="66" t="n">
        <v>0</v>
      </c>
      <c r="N1808" s="66" t="n">
        <v>0</v>
      </c>
      <c r="O1808" s="66" t="n">
        <v>28.7</v>
      </c>
      <c r="P1808" s="66" t="n">
        <v>3</v>
      </c>
      <c r="Q1808" s="66" t="n">
        <v>13.7420180130001</v>
      </c>
      <c r="R1808" s="66" t="n">
        <v>51.0646754490001</v>
      </c>
      <c r="S1808" s="66">
        <f>IF(AND(E1808&gt;=2,E1808&lt;=6,OR(F1808=6,F1808=7,F1808=8),O1808&lt;=500),1,0)</f>
        <v/>
      </c>
      <c r="T1808" s="178">
        <f>IF(G1808=1,Sources!$F$24,IF(G1808=2,Sources!$F$25,IF(G1808=3,Sources!$F$26,0)))</f>
        <v/>
      </c>
      <c r="U1808" s="178">
        <f>T1808</f>
        <v/>
      </c>
      <c r="V1808" s="66" t="inlineStr">
        <is>
          <t>S01 / S04 / S05</t>
        </is>
      </c>
    </row>
    <row r="1809" ht="15" customHeight="1" s="94">
      <c r="A1809" s="66" t="inlineStr">
        <is>
          <t>U13040</t>
        </is>
      </c>
      <c r="B1809" s="66" t="inlineStr">
        <is>
          <t>O1606</t>
        </is>
      </c>
      <c r="C1809" s="66" t="n">
        <v>2023</v>
      </c>
      <c r="D1809" s="66" t="n">
        <v>10</v>
      </c>
      <c r="E1809" s="66" t="n">
        <v>4</v>
      </c>
      <c r="F1809" s="66" t="n">
        <v>12</v>
      </c>
      <c r="G1809" s="66" t="n">
        <v>3</v>
      </c>
      <c r="H1809" s="66" t="n">
        <v>2</v>
      </c>
      <c r="I1809" s="66" t="n">
        <v>0</v>
      </c>
      <c r="J1809" s="66" t="n">
        <v>1</v>
      </c>
      <c r="K1809" s="66" t="n">
        <v>1</v>
      </c>
      <c r="L1809" s="66" t="n">
        <v>0</v>
      </c>
      <c r="M1809" s="66" t="n">
        <v>0</v>
      </c>
      <c r="N1809" s="66" t="n">
        <v>0</v>
      </c>
      <c r="O1809" s="66" t="n">
        <v>351</v>
      </c>
      <c r="P1809" s="66" t="n">
        <v>24</v>
      </c>
      <c r="Q1809" s="66" t="n">
        <v>12.357713931</v>
      </c>
      <c r="R1809" s="66" t="n">
        <v>51.3418163920001</v>
      </c>
      <c r="S1809" s="66">
        <f>IF(AND(E1809&gt;=2,E1809&lt;=6,OR(F1809=6,F1809=7,F1809=8),O1809&lt;=500),1,0)</f>
        <v/>
      </c>
      <c r="T1809" s="178">
        <f>IF(G1809=1,Sources!$F$24,IF(G1809=2,Sources!$F$25,IF(G1809=3,Sources!$F$26,0)))</f>
        <v/>
      </c>
      <c r="U1809" s="178">
        <f>T1809</f>
        <v/>
      </c>
      <c r="V1809" s="66" t="inlineStr">
        <is>
          <t>S01 / S04 / S05</t>
        </is>
      </c>
    </row>
    <row r="1810" ht="15" customHeight="1" s="94">
      <c r="A1810" s="66" t="inlineStr">
        <is>
          <t>U13045</t>
        </is>
      </c>
      <c r="B1810" s="66" t="inlineStr">
        <is>
          <t>O0910</t>
        </is>
      </c>
      <c r="C1810" s="66" t="n">
        <v>2023</v>
      </c>
      <c r="D1810" s="66" t="n">
        <v>10</v>
      </c>
      <c r="E1810" s="66" t="n">
        <v>3</v>
      </c>
      <c r="F1810" s="66" t="n">
        <v>9</v>
      </c>
      <c r="G1810" s="66" t="n">
        <v>3</v>
      </c>
      <c r="H1810" s="66" t="n">
        <v>3</v>
      </c>
      <c r="I1810" s="66" t="n">
        <v>0</v>
      </c>
      <c r="J1810" s="66" t="n">
        <v>1</v>
      </c>
      <c r="K1810" s="66" t="n">
        <v>1</v>
      </c>
      <c r="L1810" s="66" t="n">
        <v>0</v>
      </c>
      <c r="M1810" s="66" t="n">
        <v>0</v>
      </c>
      <c r="N1810" s="66" t="n">
        <v>0</v>
      </c>
      <c r="O1810" s="66" t="n">
        <v>354</v>
      </c>
      <c r="P1810" s="66" t="n">
        <v>5.1</v>
      </c>
      <c r="Q1810" s="66" t="n">
        <v>13.733138093</v>
      </c>
      <c r="R1810" s="66" t="n">
        <v>51.0763114810001</v>
      </c>
      <c r="S1810" s="66">
        <f>IF(AND(E1810&gt;=2,E1810&lt;=6,OR(F1810=6,F1810=7,F1810=8),O1810&lt;=500),1,0)</f>
        <v/>
      </c>
      <c r="T1810" s="178">
        <f>IF(G1810=1,Sources!$F$24,IF(G1810=2,Sources!$F$25,IF(G1810=3,Sources!$F$26,0)))</f>
        <v/>
      </c>
      <c r="U1810" s="178">
        <f>T1810</f>
        <v/>
      </c>
      <c r="V1810" s="66" t="inlineStr">
        <is>
          <t>S01 / S04 / S05</t>
        </is>
      </c>
    </row>
    <row r="1811" ht="15" customHeight="1" s="94">
      <c r="A1811" s="66" t="inlineStr">
        <is>
          <t>U13048</t>
        </is>
      </c>
      <c r="B1811" s="66" t="inlineStr">
        <is>
          <t>O0402</t>
        </is>
      </c>
      <c r="C1811" s="66" t="n">
        <v>2023</v>
      </c>
      <c r="D1811" s="66" t="n">
        <v>10</v>
      </c>
      <c r="E1811" s="66" t="n">
        <v>3</v>
      </c>
      <c r="F1811" s="66" t="n">
        <v>18</v>
      </c>
      <c r="G1811" s="66" t="n">
        <v>3</v>
      </c>
      <c r="H1811" s="66" t="n">
        <v>3</v>
      </c>
      <c r="I1811" s="66" t="n">
        <v>0</v>
      </c>
      <c r="J1811" s="66" t="n">
        <v>1</v>
      </c>
      <c r="K1811" s="66" t="n">
        <v>1</v>
      </c>
      <c r="L1811" s="66" t="n">
        <v>0</v>
      </c>
      <c r="M1811" s="66" t="n">
        <v>0</v>
      </c>
      <c r="N1811" s="66" t="n">
        <v>0</v>
      </c>
      <c r="O1811" s="66" t="n">
        <v>230.4</v>
      </c>
      <c r="P1811" s="66" t="n">
        <v>0</v>
      </c>
      <c r="Q1811" s="66" t="n">
        <v>13.728157416</v>
      </c>
      <c r="R1811" s="66" t="n">
        <v>51.0433478840001</v>
      </c>
      <c r="S1811" s="66">
        <f>IF(AND(E1811&gt;=2,E1811&lt;=6,OR(F1811=6,F1811=7,F1811=8),O1811&lt;=500),1,0)</f>
        <v/>
      </c>
      <c r="T1811" s="178">
        <f>IF(G1811=1,Sources!$F$24,IF(G1811=2,Sources!$F$25,IF(G1811=3,Sources!$F$26,0)))</f>
        <v/>
      </c>
      <c r="U1811" s="178">
        <f>T1811</f>
        <v/>
      </c>
      <c r="V1811" s="66" t="inlineStr">
        <is>
          <t>S01 / S04 / S05</t>
        </is>
      </c>
    </row>
    <row r="1812" ht="15" customHeight="1" s="94">
      <c r="A1812" s="66" t="inlineStr">
        <is>
          <t>U13053</t>
        </is>
      </c>
      <c r="B1812" s="66" t="inlineStr">
        <is>
          <t>O2164</t>
        </is>
      </c>
      <c r="C1812" s="66" t="n">
        <v>2023</v>
      </c>
      <c r="D1812" s="66" t="n">
        <v>10</v>
      </c>
      <c r="E1812" s="66" t="n">
        <v>2</v>
      </c>
      <c r="F1812" s="66" t="n">
        <v>11</v>
      </c>
      <c r="G1812" s="66" t="n">
        <v>3</v>
      </c>
      <c r="H1812" s="66" t="n">
        <v>3</v>
      </c>
      <c r="I1812" s="66" t="n">
        <v>0</v>
      </c>
      <c r="J1812" s="66" t="n">
        <v>0</v>
      </c>
      <c r="K1812" s="66" t="n">
        <v>1</v>
      </c>
      <c r="L1812" s="66" t="n">
        <v>0</v>
      </c>
      <c r="M1812" s="66" t="n">
        <v>0</v>
      </c>
      <c r="N1812" s="66" t="n">
        <v>0</v>
      </c>
      <c r="O1812" s="66" t="n">
        <v>390.2</v>
      </c>
      <c r="P1812" s="66" t="n">
        <v>0</v>
      </c>
      <c r="Q1812" s="66" t="n">
        <v>12.9883301460001</v>
      </c>
      <c r="R1812" s="66" t="n">
        <v>51.5593356060001</v>
      </c>
      <c r="S1812" s="66">
        <f>IF(AND(E1812&gt;=2,E1812&lt;=6,OR(F1812=6,F1812=7,F1812=8),O1812&lt;=500),1,0)</f>
        <v/>
      </c>
      <c r="T1812" s="178">
        <f>IF(G1812=1,Sources!$F$24,IF(G1812=2,Sources!$F$25,IF(G1812=3,Sources!$F$26,0)))</f>
        <v/>
      </c>
      <c r="U1812" s="178">
        <f>T1812</f>
        <v/>
      </c>
      <c r="V1812" s="66" t="inlineStr">
        <is>
          <t>S01 / S04 / S05</t>
        </is>
      </c>
    </row>
    <row r="1813" ht="15" customHeight="1" s="94">
      <c r="A1813" s="66" t="inlineStr">
        <is>
          <t>U13054</t>
        </is>
      </c>
      <c r="B1813" s="66" t="inlineStr">
        <is>
          <t>O1213</t>
        </is>
      </c>
      <c r="C1813" s="66" t="n">
        <v>2023</v>
      </c>
      <c r="D1813" s="66" t="n">
        <v>10</v>
      </c>
      <c r="E1813" s="66" t="n">
        <v>2</v>
      </c>
      <c r="F1813" s="66" t="n">
        <v>6</v>
      </c>
      <c r="G1813" s="66" t="n">
        <v>3</v>
      </c>
      <c r="H1813" s="66" t="n">
        <v>2</v>
      </c>
      <c r="I1813" s="66" t="n">
        <v>1</v>
      </c>
      <c r="J1813" s="66" t="n">
        <v>0</v>
      </c>
      <c r="K1813" s="66" t="n">
        <v>1</v>
      </c>
      <c r="L1813" s="66" t="n">
        <v>0</v>
      </c>
      <c r="M1813" s="66" t="n">
        <v>0</v>
      </c>
      <c r="N1813" s="66" t="n">
        <v>0</v>
      </c>
      <c r="O1813" s="66" t="n">
        <v>235.6</v>
      </c>
      <c r="P1813" s="66" t="n">
        <v>4.9</v>
      </c>
      <c r="Q1813" s="66" t="n">
        <v>14.248833947</v>
      </c>
      <c r="R1813" s="66" t="n">
        <v>51.4349136450001</v>
      </c>
      <c r="S1813" s="66">
        <f>IF(AND(E1813&gt;=2,E1813&lt;=6,OR(F1813=6,F1813=7,F1813=8),O1813&lt;=500),1,0)</f>
        <v/>
      </c>
      <c r="T1813" s="178">
        <f>IF(G1813=1,Sources!$F$24,IF(G1813=2,Sources!$F$25,IF(G1813=3,Sources!$F$26,0)))</f>
        <v/>
      </c>
      <c r="U1813" s="178">
        <f>T1813</f>
        <v/>
      </c>
      <c r="V1813" s="66" t="inlineStr">
        <is>
          <t>S01 / S04 / S05</t>
        </is>
      </c>
    </row>
    <row r="1814" ht="15" customHeight="1" s="94">
      <c r="A1814" s="66" t="inlineStr">
        <is>
          <t>U13056</t>
        </is>
      </c>
      <c r="B1814" s="66" t="inlineStr">
        <is>
          <t>O0274</t>
        </is>
      </c>
      <c r="C1814" s="66" t="n">
        <v>2023</v>
      </c>
      <c r="D1814" s="66" t="n">
        <v>10</v>
      </c>
      <c r="E1814" s="66" t="n">
        <v>2</v>
      </c>
      <c r="F1814" s="66" t="n">
        <v>19</v>
      </c>
      <c r="G1814" s="66" t="n">
        <v>2</v>
      </c>
      <c r="H1814" s="66" t="n">
        <v>2</v>
      </c>
      <c r="I1814" s="66" t="n">
        <v>1</v>
      </c>
      <c r="J1814" s="66" t="n">
        <v>0</v>
      </c>
      <c r="K1814" s="66" t="n">
        <v>1</v>
      </c>
      <c r="L1814" s="66" t="n">
        <v>0</v>
      </c>
      <c r="M1814" s="66" t="n">
        <v>0</v>
      </c>
      <c r="N1814" s="66" t="n">
        <v>0</v>
      </c>
      <c r="O1814" s="66" t="n">
        <v>106.3</v>
      </c>
      <c r="P1814" s="66" t="n">
        <v>6.5</v>
      </c>
      <c r="Q1814" s="66" t="n">
        <v>13.5801531880001</v>
      </c>
      <c r="R1814" s="66" t="n">
        <v>51.124749217</v>
      </c>
      <c r="S1814" s="66">
        <f>IF(AND(E1814&gt;=2,E1814&lt;=6,OR(F1814=6,F1814=7,F1814=8),O1814&lt;=500),1,0)</f>
        <v/>
      </c>
      <c r="T1814" s="178">
        <f>IF(G1814=1,Sources!$F$24,IF(G1814=2,Sources!$F$25,IF(G1814=3,Sources!$F$26,0)))</f>
        <v/>
      </c>
      <c r="U1814" s="178">
        <f>T1814</f>
        <v/>
      </c>
      <c r="V1814" s="66" t="inlineStr">
        <is>
          <t>S01 / S04 / S05</t>
        </is>
      </c>
    </row>
    <row r="1815" ht="15" customHeight="1" s="94">
      <c r="A1815" s="66" t="inlineStr">
        <is>
          <t>U13063</t>
        </is>
      </c>
      <c r="B1815" s="66" t="inlineStr">
        <is>
          <t>O0153</t>
        </is>
      </c>
      <c r="C1815" s="66" t="n">
        <v>2023</v>
      </c>
      <c r="D1815" s="66" t="n">
        <v>10</v>
      </c>
      <c r="E1815" s="66" t="n">
        <v>2</v>
      </c>
      <c r="F1815" s="66" t="n">
        <v>14</v>
      </c>
      <c r="G1815" s="66" t="n">
        <v>3</v>
      </c>
      <c r="H1815" s="66" t="n">
        <v>7</v>
      </c>
      <c r="I1815" s="66" t="n">
        <v>0</v>
      </c>
      <c r="J1815" s="66" t="n">
        <v>1</v>
      </c>
      <c r="K1815" s="66" t="n">
        <v>0</v>
      </c>
      <c r="L1815" s="66" t="n">
        <v>0</v>
      </c>
      <c r="M1815" s="66" t="n">
        <v>0</v>
      </c>
      <c r="N1815" s="66" t="n">
        <v>0</v>
      </c>
      <c r="O1815" s="66" t="n">
        <v>393.5</v>
      </c>
      <c r="P1815" s="66" t="n">
        <v>24</v>
      </c>
      <c r="Q1815" s="66" t="n">
        <v>12.9085667220001</v>
      </c>
      <c r="R1815" s="66" t="n">
        <v>50.826999808</v>
      </c>
      <c r="S1815" s="66">
        <f>IF(AND(E1815&gt;=2,E1815&lt;=6,OR(F1815=6,F1815=7,F1815=8),O1815&lt;=500),1,0)</f>
        <v/>
      </c>
      <c r="T1815" s="178">
        <f>IF(G1815=1,Sources!$F$24,IF(G1815=2,Sources!$F$25,IF(G1815=3,Sources!$F$26,0)))</f>
        <v/>
      </c>
      <c r="U1815" s="178">
        <f>T1815</f>
        <v/>
      </c>
      <c r="V1815" s="66" t="inlineStr">
        <is>
          <t>S01 / S04 / S05</t>
        </is>
      </c>
    </row>
    <row r="1816" ht="15" customHeight="1" s="94">
      <c r="A1816" s="66" t="inlineStr">
        <is>
          <t>U13064</t>
        </is>
      </c>
      <c r="B1816" s="66" t="inlineStr">
        <is>
          <t>O1213</t>
        </is>
      </c>
      <c r="C1816" s="66" t="n">
        <v>2023</v>
      </c>
      <c r="D1816" s="66" t="n">
        <v>12</v>
      </c>
      <c r="E1816" s="66" t="n">
        <v>3</v>
      </c>
      <c r="F1816" s="66" t="n">
        <v>6</v>
      </c>
      <c r="G1816" s="66" t="n">
        <v>2</v>
      </c>
      <c r="H1816" s="66" t="n">
        <v>2</v>
      </c>
      <c r="I1816" s="66" t="n">
        <v>0</v>
      </c>
      <c r="J1816" s="66" t="n">
        <v>0</v>
      </c>
      <c r="K1816" s="66" t="n">
        <v>1</v>
      </c>
      <c r="L1816" s="66" t="n">
        <v>0</v>
      </c>
      <c r="M1816" s="66" t="n">
        <v>0</v>
      </c>
      <c r="N1816" s="66" t="n">
        <v>0</v>
      </c>
      <c r="O1816" s="66" t="n">
        <v>235.5</v>
      </c>
      <c r="P1816" s="66" t="n">
        <v>4.7</v>
      </c>
      <c r="Q1816" s="66" t="n">
        <v>14.248836027</v>
      </c>
      <c r="R1816" s="66" t="n">
        <v>51.4349154990001</v>
      </c>
      <c r="S1816" s="66">
        <f>IF(AND(E1816&gt;=2,E1816&lt;=6,OR(F1816=6,F1816=7,F1816=8),O1816&lt;=500),1,0)</f>
        <v/>
      </c>
      <c r="T1816" s="178">
        <f>IF(G1816=1,Sources!$F$24,IF(G1816=2,Sources!$F$25,IF(G1816=3,Sources!$F$26,0)))</f>
        <v/>
      </c>
      <c r="U1816" s="178">
        <f>T1816</f>
        <v/>
      </c>
      <c r="V1816" s="66" t="inlineStr">
        <is>
          <t>S01 / S04 / S05</t>
        </is>
      </c>
    </row>
    <row r="1817" ht="15" customHeight="1" s="94">
      <c r="A1817" s="66" t="inlineStr">
        <is>
          <t>U13079</t>
        </is>
      </c>
      <c r="B1817" s="66" t="inlineStr">
        <is>
          <t>O1464</t>
        </is>
      </c>
      <c r="C1817" s="66" t="n">
        <v>2023</v>
      </c>
      <c r="D1817" s="66" t="n">
        <v>10</v>
      </c>
      <c r="E1817" s="66" t="n">
        <v>3</v>
      </c>
      <c r="F1817" s="66" t="n">
        <v>18</v>
      </c>
      <c r="G1817" s="66" t="n">
        <v>3</v>
      </c>
      <c r="H1817" s="66" t="n">
        <v>2</v>
      </c>
      <c r="I1817" s="66" t="n">
        <v>0</v>
      </c>
      <c r="J1817" s="66" t="n">
        <v>0</v>
      </c>
      <c r="K1817" s="66" t="n">
        <v>1</v>
      </c>
      <c r="L1817" s="66" t="n">
        <v>0</v>
      </c>
      <c r="M1817" s="66" t="n">
        <v>0</v>
      </c>
      <c r="N1817" s="66" t="n">
        <v>0</v>
      </c>
      <c r="O1817" s="66" t="n">
        <v>443.9</v>
      </c>
      <c r="P1817" s="66" t="n">
        <v>23.3</v>
      </c>
      <c r="Q1817" s="66" t="n">
        <v>12.389610206</v>
      </c>
      <c r="R1817" s="66" t="n">
        <v>51.3464505790001</v>
      </c>
      <c r="S1817" s="66">
        <f>IF(AND(E1817&gt;=2,E1817&lt;=6,OR(F1817=6,F1817=7,F1817=8),O1817&lt;=500),1,0)</f>
        <v/>
      </c>
      <c r="T1817" s="178">
        <f>IF(G1817=1,Sources!$F$24,IF(G1817=2,Sources!$F$25,IF(G1817=3,Sources!$F$26,0)))</f>
        <v/>
      </c>
      <c r="U1817" s="178">
        <f>T1817</f>
        <v/>
      </c>
      <c r="V1817" s="66" t="inlineStr">
        <is>
          <t>S01 / S04 / S05</t>
        </is>
      </c>
    </row>
    <row r="1818" ht="15" customHeight="1" s="94">
      <c r="A1818" s="66" t="inlineStr">
        <is>
          <t>U13081</t>
        </is>
      </c>
      <c r="B1818" s="66" t="inlineStr">
        <is>
          <t>O1213</t>
        </is>
      </c>
      <c r="C1818" s="66" t="n">
        <v>2023</v>
      </c>
      <c r="D1818" s="66" t="n">
        <v>12</v>
      </c>
      <c r="E1818" s="66" t="n">
        <v>5</v>
      </c>
      <c r="F1818" s="66" t="n">
        <v>14</v>
      </c>
      <c r="G1818" s="66" t="n">
        <v>3</v>
      </c>
      <c r="H1818" s="66" t="n">
        <v>2</v>
      </c>
      <c r="I1818" s="66" t="n">
        <v>0</v>
      </c>
      <c r="J1818" s="66" t="n">
        <v>1</v>
      </c>
      <c r="K1818" s="66" t="n">
        <v>1</v>
      </c>
      <c r="L1818" s="66" t="n">
        <v>0</v>
      </c>
      <c r="M1818" s="66" t="n">
        <v>0</v>
      </c>
      <c r="N1818" s="66" t="n">
        <v>0</v>
      </c>
      <c r="O1818" s="66" t="n">
        <v>235.9</v>
      </c>
      <c r="P1818" s="66" t="n">
        <v>5.9</v>
      </c>
      <c r="Q1818" s="66" t="n">
        <v>14.248825805</v>
      </c>
      <c r="R1818" s="66" t="n">
        <v>51.4349063890001</v>
      </c>
      <c r="S1818" s="66">
        <f>IF(AND(E1818&gt;=2,E1818&lt;=6,OR(F1818=6,F1818=7,F1818=8),O1818&lt;=500),1,0)</f>
        <v/>
      </c>
      <c r="T1818" s="178">
        <f>IF(G1818=1,Sources!$F$24,IF(G1818=2,Sources!$F$25,IF(G1818=3,Sources!$F$26,0)))</f>
        <v/>
      </c>
      <c r="U1818" s="178">
        <f>T1818</f>
        <v/>
      </c>
      <c r="V1818" s="66" t="inlineStr">
        <is>
          <t>S01 / S04 / S05</t>
        </is>
      </c>
    </row>
    <row r="1819" ht="15" customHeight="1" s="94">
      <c r="A1819" s="66" t="inlineStr">
        <is>
          <t>U13090</t>
        </is>
      </c>
      <c r="B1819" s="66" t="inlineStr">
        <is>
          <t>O0878</t>
        </is>
      </c>
      <c r="C1819" s="66" t="n">
        <v>2023</v>
      </c>
      <c r="D1819" s="66" t="n">
        <v>10</v>
      </c>
      <c r="E1819" s="66" t="n">
        <v>4</v>
      </c>
      <c r="F1819" s="66" t="n">
        <v>21</v>
      </c>
      <c r="G1819" s="66" t="n">
        <v>3</v>
      </c>
      <c r="H1819" s="66" t="n">
        <v>3</v>
      </c>
      <c r="I1819" s="66" t="n">
        <v>0</v>
      </c>
      <c r="J1819" s="66" t="n">
        <v>0</v>
      </c>
      <c r="K1819" s="66" t="n">
        <v>1</v>
      </c>
      <c r="L1819" s="66" t="n">
        <v>0</v>
      </c>
      <c r="M1819" s="66" t="n">
        <v>0</v>
      </c>
      <c r="N1819" s="66" t="n">
        <v>1</v>
      </c>
      <c r="O1819" s="66" t="n">
        <v>311.1</v>
      </c>
      <c r="P1819" s="66" t="n">
        <v>16.6</v>
      </c>
      <c r="Q1819" s="66" t="n">
        <v>13.744958378</v>
      </c>
      <c r="R1819" s="66" t="n">
        <v>51.0493722910001</v>
      </c>
      <c r="S1819" s="66">
        <f>IF(AND(E1819&gt;=2,E1819&lt;=6,OR(F1819=6,F1819=7,F1819=8),O1819&lt;=500),1,0)</f>
        <v/>
      </c>
      <c r="T1819" s="178">
        <f>IF(G1819=1,Sources!$F$24,IF(G1819=2,Sources!$F$25,IF(G1819=3,Sources!$F$26,0)))</f>
        <v/>
      </c>
      <c r="U1819" s="178">
        <f>T1819</f>
        <v/>
      </c>
      <c r="V1819" s="66" t="inlineStr">
        <is>
          <t>S01 / S04 / S05</t>
        </is>
      </c>
    </row>
    <row r="1820" ht="15" customHeight="1" s="94">
      <c r="A1820" s="66" t="inlineStr">
        <is>
          <t>U13091</t>
        </is>
      </c>
      <c r="B1820" s="66" t="inlineStr">
        <is>
          <t>O1049</t>
        </is>
      </c>
      <c r="C1820" s="66" t="n">
        <v>2023</v>
      </c>
      <c r="D1820" s="66" t="n">
        <v>10</v>
      </c>
      <c r="E1820" s="66" t="n">
        <v>4</v>
      </c>
      <c r="F1820" s="66" t="n">
        <v>16</v>
      </c>
      <c r="G1820" s="66" t="n">
        <v>3</v>
      </c>
      <c r="H1820" s="66" t="n">
        <v>6</v>
      </c>
      <c r="I1820" s="66" t="n">
        <v>0</v>
      </c>
      <c r="J1820" s="66" t="n">
        <v>0</v>
      </c>
      <c r="K1820" s="66" t="n">
        <v>1</v>
      </c>
      <c r="L1820" s="66" t="n">
        <v>0</v>
      </c>
      <c r="M1820" s="66" t="n">
        <v>0</v>
      </c>
      <c r="N1820" s="66" t="n">
        <v>0</v>
      </c>
      <c r="O1820" s="66" t="n">
        <v>438</v>
      </c>
      <c r="P1820" s="66" t="n">
        <v>6.6</v>
      </c>
      <c r="Q1820" s="66" t="n">
        <v>13.3492758630001</v>
      </c>
      <c r="R1820" s="66" t="n">
        <v>50.914478409</v>
      </c>
      <c r="S1820" s="66">
        <f>IF(AND(E1820&gt;=2,E1820&lt;=6,OR(F1820=6,F1820=7,F1820=8),O1820&lt;=500),1,0)</f>
        <v/>
      </c>
      <c r="T1820" s="178">
        <f>IF(G1820=1,Sources!$F$24,IF(G1820=2,Sources!$F$25,IF(G1820=3,Sources!$F$26,0)))</f>
        <v/>
      </c>
      <c r="U1820" s="178">
        <f>T1820</f>
        <v/>
      </c>
      <c r="V1820" s="66" t="inlineStr">
        <is>
          <t>S01 / S04 / S05</t>
        </is>
      </c>
    </row>
    <row r="1821" ht="15" customHeight="1" s="94">
      <c r="A1821" s="66" t="inlineStr">
        <is>
          <t>U13092</t>
        </is>
      </c>
      <c r="B1821" s="66" t="inlineStr">
        <is>
          <t>O1825</t>
        </is>
      </c>
      <c r="C1821" s="66" t="n">
        <v>2023</v>
      </c>
      <c r="D1821" s="66" t="n">
        <v>10</v>
      </c>
      <c r="E1821" s="66" t="n">
        <v>3</v>
      </c>
      <c r="F1821" s="66" t="n">
        <v>17</v>
      </c>
      <c r="G1821" s="66" t="n">
        <v>3</v>
      </c>
      <c r="H1821" s="66" t="n">
        <v>7</v>
      </c>
      <c r="I1821" s="66" t="n">
        <v>0</v>
      </c>
      <c r="J1821" s="66" t="n">
        <v>0</v>
      </c>
      <c r="K1821" s="66" t="n">
        <v>1</v>
      </c>
      <c r="L1821" s="66" t="n">
        <v>1</v>
      </c>
      <c r="M1821" s="66" t="n">
        <v>0</v>
      </c>
      <c r="N1821" s="66" t="n">
        <v>0</v>
      </c>
      <c r="O1821" s="66" t="n">
        <v>464.6</v>
      </c>
      <c r="P1821" s="66" t="n">
        <v>7</v>
      </c>
      <c r="Q1821" s="66" t="n">
        <v>12.3425393160001</v>
      </c>
      <c r="R1821" s="66" t="n">
        <v>51.3385881960001</v>
      </c>
      <c r="S1821" s="66">
        <f>IF(AND(E1821&gt;=2,E1821&lt;=6,OR(F1821=6,F1821=7,F1821=8),O1821&lt;=500),1,0)</f>
        <v/>
      </c>
      <c r="T1821" s="178">
        <f>IF(G1821=1,Sources!$F$24,IF(G1821=2,Sources!$F$25,IF(G1821=3,Sources!$F$26,0)))</f>
        <v/>
      </c>
      <c r="U1821" s="178">
        <f>T1821</f>
        <v/>
      </c>
      <c r="V1821" s="66" t="inlineStr">
        <is>
          <t>S01 / S04 / S05</t>
        </is>
      </c>
    </row>
    <row r="1822" ht="15" customHeight="1" s="94">
      <c r="A1822" s="66" t="inlineStr">
        <is>
          <t>U13095</t>
        </is>
      </c>
      <c r="B1822" s="66" t="inlineStr">
        <is>
          <t>O0642</t>
        </is>
      </c>
      <c r="C1822" s="66" t="n">
        <v>2023</v>
      </c>
      <c r="D1822" s="66" t="n">
        <v>10</v>
      </c>
      <c r="E1822" s="66" t="n">
        <v>3</v>
      </c>
      <c r="F1822" s="66" t="n">
        <v>2</v>
      </c>
      <c r="G1822" s="66" t="n">
        <v>3</v>
      </c>
      <c r="H1822" s="66" t="n">
        <v>1</v>
      </c>
      <c r="I1822" s="66" t="n">
        <v>0</v>
      </c>
      <c r="J1822" s="66" t="n">
        <v>1</v>
      </c>
      <c r="K1822" s="66" t="n">
        <v>0</v>
      </c>
      <c r="L1822" s="66" t="n">
        <v>0</v>
      </c>
      <c r="M1822" s="66" t="n">
        <v>0</v>
      </c>
      <c r="N1822" s="66" t="n">
        <v>0</v>
      </c>
      <c r="O1822" s="66" t="n">
        <v>169.9</v>
      </c>
      <c r="P1822" s="66" t="n">
        <v>5.5</v>
      </c>
      <c r="Q1822" s="66" t="n">
        <v>13.7519258900001</v>
      </c>
      <c r="R1822" s="66" t="n">
        <v>51.062978753</v>
      </c>
      <c r="S1822" s="66">
        <f>IF(AND(E1822&gt;=2,E1822&lt;=6,OR(F1822=6,F1822=7,F1822=8),O1822&lt;=500),1,0)</f>
        <v/>
      </c>
      <c r="T1822" s="178">
        <f>IF(G1822=1,Sources!$F$24,IF(G1822=2,Sources!$F$25,IF(G1822=3,Sources!$F$26,0)))</f>
        <v/>
      </c>
      <c r="U1822" s="178">
        <f>T1822</f>
        <v/>
      </c>
      <c r="V1822" s="66" t="inlineStr">
        <is>
          <t>S01 / S04 / S05</t>
        </is>
      </c>
    </row>
    <row r="1823" ht="15" customHeight="1" s="94">
      <c r="A1823" s="66" t="inlineStr">
        <is>
          <t>U13109</t>
        </is>
      </c>
      <c r="B1823" s="66" t="inlineStr">
        <is>
          <t>O0153</t>
        </is>
      </c>
      <c r="C1823" s="66" t="n">
        <v>2023</v>
      </c>
      <c r="D1823" s="66" t="n">
        <v>12</v>
      </c>
      <c r="E1823" s="66" t="n">
        <v>4</v>
      </c>
      <c r="F1823" s="66" t="n">
        <v>6</v>
      </c>
      <c r="G1823" s="66" t="n">
        <v>3</v>
      </c>
      <c r="H1823" s="66" t="n">
        <v>2</v>
      </c>
      <c r="I1823" s="66" t="n">
        <v>0</v>
      </c>
      <c r="J1823" s="66" t="n">
        <v>1</v>
      </c>
      <c r="K1823" s="66" t="n">
        <v>1</v>
      </c>
      <c r="L1823" s="66" t="n">
        <v>0</v>
      </c>
      <c r="M1823" s="66" t="n">
        <v>0</v>
      </c>
      <c r="N1823" s="66" t="n">
        <v>0</v>
      </c>
      <c r="O1823" s="66" t="n">
        <v>371.2</v>
      </c>
      <c r="P1823" s="66" t="n">
        <v>0.5</v>
      </c>
      <c r="Q1823" s="66" t="n">
        <v>12.9087842000001</v>
      </c>
      <c r="R1823" s="66" t="n">
        <v>50.826833794</v>
      </c>
      <c r="S1823" s="66">
        <f>IF(AND(E1823&gt;=2,E1823&lt;=6,OR(F1823=6,F1823=7,F1823=8),O1823&lt;=500),1,0)</f>
        <v/>
      </c>
      <c r="T1823" s="178">
        <f>IF(G1823=1,Sources!$F$24,IF(G1823=2,Sources!$F$25,IF(G1823=3,Sources!$F$26,0)))</f>
        <v/>
      </c>
      <c r="U1823" s="178">
        <f>T1823</f>
        <v/>
      </c>
      <c r="V1823" s="66" t="inlineStr">
        <is>
          <t>S01 / S04 / S05</t>
        </is>
      </c>
    </row>
    <row r="1824" ht="15" customHeight="1" s="94">
      <c r="A1824" s="66" t="inlineStr">
        <is>
          <t>U13120</t>
        </is>
      </c>
      <c r="B1824" s="66" t="inlineStr">
        <is>
          <t>O0188</t>
        </is>
      </c>
      <c r="C1824" s="66" t="n">
        <v>2023</v>
      </c>
      <c r="D1824" s="66" t="n">
        <v>9</v>
      </c>
      <c r="E1824" s="66" t="n">
        <v>6</v>
      </c>
      <c r="F1824" s="66" t="n">
        <v>13</v>
      </c>
      <c r="G1824" s="66" t="n">
        <v>3</v>
      </c>
      <c r="H1824" s="66" t="n">
        <v>2</v>
      </c>
      <c r="I1824" s="66" t="n">
        <v>0</v>
      </c>
      <c r="J1824" s="66" t="n">
        <v>1</v>
      </c>
      <c r="K1824" s="66" t="n">
        <v>1</v>
      </c>
      <c r="L1824" s="66" t="n">
        <v>0</v>
      </c>
      <c r="M1824" s="66" t="n">
        <v>0</v>
      </c>
      <c r="N1824" s="66" t="n">
        <v>0</v>
      </c>
      <c r="O1824" s="66" t="n">
        <v>429</v>
      </c>
      <c r="P1824" s="66" t="n">
        <v>0.4</v>
      </c>
      <c r="Q1824" s="66" t="n">
        <v>12.928749591</v>
      </c>
      <c r="R1824" s="66" t="n">
        <v>50.8266648800001</v>
      </c>
      <c r="S1824" s="66">
        <f>IF(AND(E1824&gt;=2,E1824&lt;=6,OR(F1824=6,F1824=7,F1824=8),O1824&lt;=500),1,0)</f>
        <v/>
      </c>
      <c r="T1824" s="178">
        <f>IF(G1824=1,Sources!$F$24,IF(G1824=2,Sources!$F$25,IF(G1824=3,Sources!$F$26,0)))</f>
        <v/>
      </c>
      <c r="U1824" s="178">
        <f>T1824</f>
        <v/>
      </c>
      <c r="V1824" s="66" t="inlineStr">
        <is>
          <t>S01 / S04 / S05</t>
        </is>
      </c>
    </row>
    <row r="1825" ht="15" customHeight="1" s="94">
      <c r="A1825" s="66" t="inlineStr">
        <is>
          <t>U13131</t>
        </is>
      </c>
      <c r="B1825" s="66" t="inlineStr">
        <is>
          <t>O0700</t>
        </is>
      </c>
      <c r="C1825" s="66" t="n">
        <v>2023</v>
      </c>
      <c r="D1825" s="66" t="n">
        <v>11</v>
      </c>
      <c r="E1825" s="66" t="n">
        <v>7</v>
      </c>
      <c r="F1825" s="66" t="n">
        <v>15</v>
      </c>
      <c r="G1825" s="66" t="n">
        <v>3</v>
      </c>
      <c r="H1825" s="66" t="n">
        <v>3</v>
      </c>
      <c r="I1825" s="66" t="n">
        <v>0</v>
      </c>
      <c r="J1825" s="66" t="n">
        <v>0</v>
      </c>
      <c r="K1825" s="66" t="n">
        <v>1</v>
      </c>
      <c r="L1825" s="66" t="n">
        <v>0</v>
      </c>
      <c r="M1825" s="66" t="n">
        <v>0</v>
      </c>
      <c r="N1825" s="66" t="n">
        <v>1</v>
      </c>
      <c r="O1825" s="66" t="n">
        <v>48.4</v>
      </c>
      <c r="P1825" s="66" t="n">
        <v>0.5</v>
      </c>
      <c r="Q1825" s="66" t="n">
        <v>13.7222045130001</v>
      </c>
      <c r="R1825" s="66" t="n">
        <v>51.0540886520001</v>
      </c>
      <c r="S1825" s="66">
        <f>IF(AND(E1825&gt;=2,E1825&lt;=6,OR(F1825=6,F1825=7,F1825=8),O1825&lt;=500),1,0)</f>
        <v/>
      </c>
      <c r="T1825" s="178">
        <f>IF(G1825=1,Sources!$F$24,IF(G1825=2,Sources!$F$25,IF(G1825=3,Sources!$F$26,0)))</f>
        <v/>
      </c>
      <c r="U1825" s="178">
        <f>T1825</f>
        <v/>
      </c>
      <c r="V1825" s="66" t="inlineStr">
        <is>
          <t>S01 / S04 / S05</t>
        </is>
      </c>
    </row>
    <row r="1826" ht="15" customHeight="1" s="94">
      <c r="A1826" s="66" t="inlineStr">
        <is>
          <t>U13139</t>
        </is>
      </c>
      <c r="B1826" s="66" t="inlineStr">
        <is>
          <t>O1569</t>
        </is>
      </c>
      <c r="C1826" s="66" t="n">
        <v>2023</v>
      </c>
      <c r="D1826" s="66" t="n">
        <v>9</v>
      </c>
      <c r="E1826" s="66" t="n">
        <v>4</v>
      </c>
      <c r="F1826" s="66" t="n">
        <v>7</v>
      </c>
      <c r="G1826" s="66" t="n">
        <v>3</v>
      </c>
      <c r="H1826" s="66" t="n">
        <v>3</v>
      </c>
      <c r="I1826" s="66" t="n">
        <v>0</v>
      </c>
      <c r="J1826" s="66" t="n">
        <v>1</v>
      </c>
      <c r="K1826" s="66" t="n">
        <v>1</v>
      </c>
      <c r="L1826" s="66" t="n">
        <v>0</v>
      </c>
      <c r="M1826" s="66" t="n">
        <v>0</v>
      </c>
      <c r="N1826" s="66" t="n">
        <v>0</v>
      </c>
      <c r="O1826" s="66" t="n">
        <v>170.7</v>
      </c>
      <c r="P1826" s="66" t="n">
        <v>0</v>
      </c>
      <c r="Q1826" s="66" t="n">
        <v>12.3650661350001</v>
      </c>
      <c r="R1826" s="66" t="n">
        <v>51.376148228</v>
      </c>
      <c r="S1826" s="66">
        <f>IF(AND(E1826&gt;=2,E1826&lt;=6,OR(F1826=6,F1826=7,F1826=8),O1826&lt;=500),1,0)</f>
        <v/>
      </c>
      <c r="T1826" s="178">
        <f>IF(G1826=1,Sources!$F$24,IF(G1826=2,Sources!$F$25,IF(G1826=3,Sources!$F$26,0)))</f>
        <v/>
      </c>
      <c r="U1826" s="178">
        <f>T1826</f>
        <v/>
      </c>
      <c r="V1826" s="66" t="inlineStr">
        <is>
          <t>S01 / S04 / S05</t>
        </is>
      </c>
    </row>
    <row r="1827" ht="15" customHeight="1" s="94">
      <c r="A1827" s="66" t="inlineStr">
        <is>
          <t>U13145</t>
        </is>
      </c>
      <c r="B1827" s="66" t="inlineStr">
        <is>
          <t>O1140</t>
        </is>
      </c>
      <c r="C1827" s="66" t="n">
        <v>2023</v>
      </c>
      <c r="D1827" s="66" t="n">
        <v>12</v>
      </c>
      <c r="E1827" s="66" t="n">
        <v>1</v>
      </c>
      <c r="F1827" s="66" t="n">
        <v>18</v>
      </c>
      <c r="G1827" s="66" t="n">
        <v>3</v>
      </c>
      <c r="H1827" s="66" t="n">
        <v>7</v>
      </c>
      <c r="I1827" s="66" t="n">
        <v>0</v>
      </c>
      <c r="J1827" s="66" t="n">
        <v>0</v>
      </c>
      <c r="K1827" s="66" t="n">
        <v>1</v>
      </c>
      <c r="L1827" s="66" t="n">
        <v>0</v>
      </c>
      <c r="M1827" s="66" t="n">
        <v>0</v>
      </c>
      <c r="N1827" s="66" t="n">
        <v>0</v>
      </c>
      <c r="O1827" s="66" t="n">
        <v>351.2</v>
      </c>
      <c r="P1827" s="66" t="n">
        <v>14.8</v>
      </c>
      <c r="Q1827" s="66" t="n">
        <v>14.9848692040001</v>
      </c>
      <c r="R1827" s="66" t="n">
        <v>51.1568884100001</v>
      </c>
      <c r="S1827" s="66">
        <f>IF(AND(E1827&gt;=2,E1827&lt;=6,OR(F1827=6,F1827=7,F1827=8),O1827&lt;=500),1,0)</f>
        <v/>
      </c>
      <c r="T1827" s="178">
        <f>IF(G1827=1,Sources!$F$24,IF(G1827=2,Sources!$F$25,IF(G1827=3,Sources!$F$26,0)))</f>
        <v/>
      </c>
      <c r="U1827" s="178">
        <f>T1827</f>
        <v/>
      </c>
      <c r="V1827" s="66" t="inlineStr">
        <is>
          <t>S01 / S04 / S05</t>
        </is>
      </c>
    </row>
    <row r="1828" ht="15" customHeight="1" s="94">
      <c r="A1828" s="66" t="inlineStr">
        <is>
          <t>U13156</t>
        </is>
      </c>
      <c r="B1828" s="66" t="inlineStr">
        <is>
          <t>O0188</t>
        </is>
      </c>
      <c r="C1828" s="66" t="n">
        <v>2023</v>
      </c>
      <c r="D1828" s="66" t="n">
        <v>9</v>
      </c>
      <c r="E1828" s="66" t="n">
        <v>3</v>
      </c>
      <c r="F1828" s="66" t="n">
        <v>19</v>
      </c>
      <c r="G1828" s="66" t="n">
        <v>3</v>
      </c>
      <c r="H1828" s="66" t="n">
        <v>2</v>
      </c>
      <c r="I1828" s="66" t="n">
        <v>0</v>
      </c>
      <c r="J1828" s="66" t="n">
        <v>1</v>
      </c>
      <c r="K1828" s="66" t="n">
        <v>1</v>
      </c>
      <c r="L1828" s="66" t="n">
        <v>0</v>
      </c>
      <c r="M1828" s="66" t="n">
        <v>0</v>
      </c>
      <c r="N1828" s="66" t="n">
        <v>0</v>
      </c>
      <c r="O1828" s="66" t="n">
        <v>427.9</v>
      </c>
      <c r="P1828" s="66" t="n">
        <v>1.8</v>
      </c>
      <c r="Q1828" s="66" t="n">
        <v>12.9287411180001</v>
      </c>
      <c r="R1828" s="66" t="n">
        <v>50.826676659</v>
      </c>
      <c r="S1828" s="66">
        <f>IF(AND(E1828&gt;=2,E1828&lt;=6,OR(F1828=6,F1828=7,F1828=8),O1828&lt;=500),1,0)</f>
        <v/>
      </c>
      <c r="T1828" s="178">
        <f>IF(G1828=1,Sources!$F$24,IF(G1828=2,Sources!$F$25,IF(G1828=3,Sources!$F$26,0)))</f>
        <v/>
      </c>
      <c r="U1828" s="178">
        <f>T1828</f>
        <v/>
      </c>
      <c r="V1828" s="66" t="inlineStr">
        <is>
          <t>S01 / S04 / S05</t>
        </is>
      </c>
    </row>
    <row r="1829" ht="15" customHeight="1" s="94">
      <c r="A1829" s="66" t="inlineStr">
        <is>
          <t>U13167</t>
        </is>
      </c>
      <c r="B1829" s="66" t="inlineStr">
        <is>
          <t>O0172</t>
        </is>
      </c>
      <c r="C1829" s="66" t="n">
        <v>2023</v>
      </c>
      <c r="D1829" s="66" t="n">
        <v>9</v>
      </c>
      <c r="E1829" s="66" t="n">
        <v>2</v>
      </c>
      <c r="F1829" s="66" t="n">
        <v>17</v>
      </c>
      <c r="G1829" s="66" t="n">
        <v>3</v>
      </c>
      <c r="H1829" s="66" t="n">
        <v>7</v>
      </c>
      <c r="I1829" s="66" t="n">
        <v>0</v>
      </c>
      <c r="J1829" s="66" t="n">
        <v>1</v>
      </c>
      <c r="K1829" s="66" t="n">
        <v>0</v>
      </c>
      <c r="L1829" s="66" t="n">
        <v>0</v>
      </c>
      <c r="M1829" s="66" t="n">
        <v>0</v>
      </c>
      <c r="N1829" s="66" t="n">
        <v>0</v>
      </c>
      <c r="O1829" s="66" t="n">
        <v>329.5</v>
      </c>
      <c r="P1829" s="66" t="n">
        <v>6.8</v>
      </c>
      <c r="Q1829" s="66" t="n">
        <v>12.9265813760001</v>
      </c>
      <c r="R1829" s="66" t="n">
        <v>50.8337973110001</v>
      </c>
      <c r="S1829" s="66">
        <f>IF(AND(E1829&gt;=2,E1829&lt;=6,OR(F1829=6,F1829=7,F1829=8),O1829&lt;=500),1,0)</f>
        <v/>
      </c>
      <c r="T1829" s="178">
        <f>IF(G1829=1,Sources!$F$24,IF(G1829=2,Sources!$F$25,IF(G1829=3,Sources!$F$26,0)))</f>
        <v/>
      </c>
      <c r="U1829" s="178">
        <f>T1829</f>
        <v/>
      </c>
      <c r="V1829" s="66" t="inlineStr">
        <is>
          <t>S01 / S04 / S05</t>
        </is>
      </c>
    </row>
    <row r="1830" ht="15" customHeight="1" s="94">
      <c r="A1830" s="66" t="inlineStr">
        <is>
          <t>U13181</t>
        </is>
      </c>
      <c r="B1830" s="66" t="inlineStr">
        <is>
          <t>O0341</t>
        </is>
      </c>
      <c r="C1830" s="66" t="n">
        <v>2023</v>
      </c>
      <c r="D1830" s="66" t="n">
        <v>9</v>
      </c>
      <c r="E1830" s="66" t="n">
        <v>6</v>
      </c>
      <c r="F1830" s="66" t="n">
        <v>3</v>
      </c>
      <c r="G1830" s="66" t="n">
        <v>2</v>
      </c>
      <c r="H1830" s="66" t="n">
        <v>1</v>
      </c>
      <c r="I1830" s="66" t="n">
        <v>0</v>
      </c>
      <c r="J1830" s="66" t="n">
        <v>0</v>
      </c>
      <c r="K1830" s="66" t="n">
        <v>0</v>
      </c>
      <c r="L1830" s="66" t="n">
        <v>0</v>
      </c>
      <c r="M1830" s="66" t="n">
        <v>0</v>
      </c>
      <c r="N1830" s="66" t="n">
        <v>1</v>
      </c>
      <c r="O1830" s="66" t="n">
        <v>189.3</v>
      </c>
      <c r="P1830" s="66" t="n">
        <v>8.300000000000001</v>
      </c>
      <c r="Q1830" s="66" t="n">
        <v>13.731271873</v>
      </c>
      <c r="R1830" s="66" t="n">
        <v>51.0344539100001</v>
      </c>
      <c r="S1830" s="66">
        <f>IF(AND(E1830&gt;=2,E1830&lt;=6,OR(F1830=6,F1830=7,F1830=8),O1830&lt;=500),1,0)</f>
        <v/>
      </c>
      <c r="T1830" s="178">
        <f>IF(G1830=1,Sources!$F$24,IF(G1830=2,Sources!$F$25,IF(G1830=3,Sources!$F$26,0)))</f>
        <v/>
      </c>
      <c r="U1830" s="178">
        <f>T1830</f>
        <v/>
      </c>
      <c r="V1830" s="66" t="inlineStr">
        <is>
          <t>S01 / S04 / S05</t>
        </is>
      </c>
    </row>
    <row r="1831" ht="15" customHeight="1" s="94">
      <c r="A1831" s="66" t="inlineStr">
        <is>
          <t>U13186</t>
        </is>
      </c>
      <c r="B1831" s="66" t="inlineStr">
        <is>
          <t>O1985</t>
        </is>
      </c>
      <c r="C1831" s="66" t="n">
        <v>2023</v>
      </c>
      <c r="D1831" s="66" t="n">
        <v>9</v>
      </c>
      <c r="E1831" s="66" t="n">
        <v>5</v>
      </c>
      <c r="F1831" s="66" t="n">
        <v>7</v>
      </c>
      <c r="G1831" s="66" t="n">
        <v>2</v>
      </c>
      <c r="H1831" s="66" t="n">
        <v>3</v>
      </c>
      <c r="I1831" s="66" t="n">
        <v>0</v>
      </c>
      <c r="J1831" s="66" t="n">
        <v>1</v>
      </c>
      <c r="K1831" s="66" t="n">
        <v>1</v>
      </c>
      <c r="L1831" s="66" t="n">
        <v>0</v>
      </c>
      <c r="M1831" s="66" t="n">
        <v>0</v>
      </c>
      <c r="N1831" s="66" t="n">
        <v>0</v>
      </c>
      <c r="O1831" s="66" t="n">
        <v>122.7</v>
      </c>
      <c r="P1831" s="66" t="n">
        <v>0</v>
      </c>
      <c r="Q1831" s="66" t="n">
        <v>13.9404215600001</v>
      </c>
      <c r="R1831" s="66" t="n">
        <v>50.9517077780001</v>
      </c>
      <c r="S1831" s="66">
        <f>IF(AND(E1831&gt;=2,E1831&lt;=6,OR(F1831=6,F1831=7,F1831=8),O1831&lt;=500),1,0)</f>
        <v/>
      </c>
      <c r="T1831" s="178">
        <f>IF(G1831=1,Sources!$F$24,IF(G1831=2,Sources!$F$25,IF(G1831=3,Sources!$F$26,0)))</f>
        <v/>
      </c>
      <c r="U1831" s="178">
        <f>T1831</f>
        <v/>
      </c>
      <c r="V1831" s="66" t="inlineStr">
        <is>
          <t>S01 / S04 / S05</t>
        </is>
      </c>
    </row>
    <row r="1832" ht="15" customHeight="1" s="94">
      <c r="A1832" s="66" t="inlineStr">
        <is>
          <t>U13187</t>
        </is>
      </c>
      <c r="B1832" s="66" t="inlineStr">
        <is>
          <t>O0490</t>
        </is>
      </c>
      <c r="C1832" s="66" t="n">
        <v>2023</v>
      </c>
      <c r="D1832" s="66" t="n">
        <v>9</v>
      </c>
      <c r="E1832" s="66" t="n">
        <v>5</v>
      </c>
      <c r="F1832" s="66" t="n">
        <v>7</v>
      </c>
      <c r="G1832" s="66" t="n">
        <v>3</v>
      </c>
      <c r="H1832" s="66" t="n">
        <v>1</v>
      </c>
      <c r="I1832" s="66" t="n">
        <v>0</v>
      </c>
      <c r="J1832" s="66" t="n">
        <v>1</v>
      </c>
      <c r="K1832" s="66" t="n">
        <v>0</v>
      </c>
      <c r="L1832" s="66" t="n">
        <v>0</v>
      </c>
      <c r="M1832" s="66" t="n">
        <v>0</v>
      </c>
      <c r="N1832" s="66" t="n">
        <v>0</v>
      </c>
      <c r="O1832" s="66" t="n">
        <v>108</v>
      </c>
      <c r="P1832" s="66" t="n">
        <v>0</v>
      </c>
      <c r="Q1832" s="66" t="n">
        <v>13.7602168280001</v>
      </c>
      <c r="R1832" s="66" t="n">
        <v>51.0232783020001</v>
      </c>
      <c r="S1832" s="66">
        <f>IF(AND(E1832&gt;=2,E1832&lt;=6,OR(F1832=6,F1832=7,F1832=8),O1832&lt;=500),1,0)</f>
        <v/>
      </c>
      <c r="T1832" s="178">
        <f>IF(G1832=1,Sources!$F$24,IF(G1832=2,Sources!$F$25,IF(G1832=3,Sources!$F$26,0)))</f>
        <v/>
      </c>
      <c r="U1832" s="178">
        <f>T1832</f>
        <v/>
      </c>
      <c r="V1832" s="66" t="inlineStr">
        <is>
          <t>S01 / S04 / S05</t>
        </is>
      </c>
    </row>
    <row r="1833" ht="15" customHeight="1" s="94">
      <c r="A1833" s="66" t="inlineStr">
        <is>
          <t>U13210</t>
        </is>
      </c>
      <c r="B1833" s="66" t="inlineStr">
        <is>
          <t>O0770</t>
        </is>
      </c>
      <c r="C1833" s="66" t="n">
        <v>2023</v>
      </c>
      <c r="D1833" s="66" t="n">
        <v>11</v>
      </c>
      <c r="E1833" s="66" t="n">
        <v>7</v>
      </c>
      <c r="F1833" s="66" t="n">
        <v>19</v>
      </c>
      <c r="G1833" s="66" t="n">
        <v>3</v>
      </c>
      <c r="H1833" s="66" t="n">
        <v>6</v>
      </c>
      <c r="I1833" s="66" t="n">
        <v>0</v>
      </c>
      <c r="J1833" s="66" t="n">
        <v>0</v>
      </c>
      <c r="K1833" s="66" t="n">
        <v>1</v>
      </c>
      <c r="L1833" s="66" t="n">
        <v>1</v>
      </c>
      <c r="M1833" s="66" t="n">
        <v>0</v>
      </c>
      <c r="N1833" s="66" t="n">
        <v>0</v>
      </c>
      <c r="O1833" s="66" t="n">
        <v>200.1</v>
      </c>
      <c r="P1833" s="66" t="n">
        <v>22</v>
      </c>
      <c r="Q1833" s="66" t="n">
        <v>13.737610413</v>
      </c>
      <c r="R1833" s="66" t="n">
        <v>51.0874133030001</v>
      </c>
      <c r="S1833" s="66">
        <f>IF(AND(E1833&gt;=2,E1833&lt;=6,OR(F1833=6,F1833=7,F1833=8),O1833&lt;=500),1,0)</f>
        <v/>
      </c>
      <c r="T1833" s="178">
        <f>IF(G1833=1,Sources!$F$24,IF(G1833=2,Sources!$F$25,IF(G1833=3,Sources!$F$26,0)))</f>
        <v/>
      </c>
      <c r="U1833" s="178">
        <f>T1833</f>
        <v/>
      </c>
      <c r="V1833" s="66" t="inlineStr">
        <is>
          <t>S01 / S04 / S05</t>
        </is>
      </c>
    </row>
    <row r="1834" ht="15" customHeight="1" s="94">
      <c r="A1834" s="66" t="inlineStr">
        <is>
          <t>U13219</t>
        </is>
      </c>
      <c r="B1834" s="66" t="inlineStr">
        <is>
          <t>O1919</t>
        </is>
      </c>
      <c r="C1834" s="66" t="n">
        <v>2023</v>
      </c>
      <c r="D1834" s="66" t="n">
        <v>10</v>
      </c>
      <c r="E1834" s="66" t="n">
        <v>6</v>
      </c>
      <c r="F1834" s="66" t="n">
        <v>16</v>
      </c>
      <c r="G1834" s="66" t="n">
        <v>3</v>
      </c>
      <c r="H1834" s="66" t="n">
        <v>2</v>
      </c>
      <c r="I1834" s="66" t="n">
        <v>1</v>
      </c>
      <c r="J1834" s="66" t="n">
        <v>0</v>
      </c>
      <c r="K1834" s="66" t="n">
        <v>1</v>
      </c>
      <c r="L1834" s="66" t="n">
        <v>0</v>
      </c>
      <c r="M1834" s="66" t="n">
        <v>0</v>
      </c>
      <c r="N1834" s="66" t="n">
        <v>0</v>
      </c>
      <c r="O1834" s="66" t="n">
        <v>443.8</v>
      </c>
      <c r="P1834" s="66" t="n">
        <v>1</v>
      </c>
      <c r="Q1834" s="66" t="n">
        <v>14.320519308</v>
      </c>
      <c r="R1834" s="66" t="n">
        <v>51.0925972790001</v>
      </c>
      <c r="S1834" s="66">
        <f>IF(AND(E1834&gt;=2,E1834&lt;=6,OR(F1834=6,F1834=7,F1834=8),O1834&lt;=500),1,0)</f>
        <v/>
      </c>
      <c r="T1834" s="178">
        <f>IF(G1834=1,Sources!$F$24,IF(G1834=2,Sources!$F$25,IF(G1834=3,Sources!$F$26,0)))</f>
        <v/>
      </c>
      <c r="U1834" s="178">
        <f>T1834</f>
        <v/>
      </c>
      <c r="V1834" s="66" t="inlineStr">
        <is>
          <t>S01 / S04 / S05</t>
        </is>
      </c>
    </row>
    <row r="1835" ht="15" customHeight="1" s="94">
      <c r="A1835" s="66" t="inlineStr">
        <is>
          <t>U13229</t>
        </is>
      </c>
      <c r="B1835" s="66" t="inlineStr">
        <is>
          <t>O0760</t>
        </is>
      </c>
      <c r="C1835" s="66" t="n">
        <v>2023</v>
      </c>
      <c r="D1835" s="66" t="n">
        <v>10</v>
      </c>
      <c r="E1835" s="66" t="n">
        <v>6</v>
      </c>
      <c r="F1835" s="66" t="n">
        <v>9</v>
      </c>
      <c r="G1835" s="66" t="n">
        <v>3</v>
      </c>
      <c r="H1835" s="66" t="n">
        <v>2</v>
      </c>
      <c r="I1835" s="66" t="n">
        <v>0</v>
      </c>
      <c r="J1835" s="66" t="n">
        <v>1</v>
      </c>
      <c r="K1835" s="66" t="n">
        <v>1</v>
      </c>
      <c r="L1835" s="66" t="n">
        <v>0</v>
      </c>
      <c r="M1835" s="66" t="n">
        <v>0</v>
      </c>
      <c r="N1835" s="66" t="n">
        <v>0</v>
      </c>
      <c r="O1835" s="66" t="n">
        <v>426.4</v>
      </c>
      <c r="P1835" s="66" t="n">
        <v>20.2</v>
      </c>
      <c r="Q1835" s="66" t="n">
        <v>13.799773424</v>
      </c>
      <c r="R1835" s="66" t="n">
        <v>50.9985353210001</v>
      </c>
      <c r="S1835" s="66">
        <f>IF(AND(E1835&gt;=2,E1835&lt;=6,OR(F1835=6,F1835=7,F1835=8),O1835&lt;=500),1,0)</f>
        <v/>
      </c>
      <c r="T1835" s="178">
        <f>IF(G1835=1,Sources!$F$24,IF(G1835=2,Sources!$F$25,IF(G1835=3,Sources!$F$26,0)))</f>
        <v/>
      </c>
      <c r="U1835" s="178">
        <f>T1835</f>
        <v/>
      </c>
      <c r="V1835" s="66" t="inlineStr">
        <is>
          <t>S01 / S04 / S05</t>
        </is>
      </c>
    </row>
    <row r="1836" ht="15" customHeight="1" s="94">
      <c r="A1836" s="66" t="inlineStr">
        <is>
          <t>U13230</t>
        </is>
      </c>
      <c r="B1836" s="66" t="inlineStr">
        <is>
          <t>O1618</t>
        </is>
      </c>
      <c r="C1836" s="66" t="n">
        <v>2023</v>
      </c>
      <c r="D1836" s="66" t="n">
        <v>10</v>
      </c>
      <c r="E1836" s="66" t="n">
        <v>3</v>
      </c>
      <c r="F1836" s="66" t="n">
        <v>8</v>
      </c>
      <c r="G1836" s="66" t="n">
        <v>3</v>
      </c>
      <c r="H1836" s="66" t="n">
        <v>2</v>
      </c>
      <c r="I1836" s="66" t="n">
        <v>0</v>
      </c>
      <c r="J1836" s="66" t="n">
        <v>1</v>
      </c>
      <c r="K1836" s="66" t="n">
        <v>1</v>
      </c>
      <c r="L1836" s="66" t="n">
        <v>0</v>
      </c>
      <c r="M1836" s="66" t="n">
        <v>0</v>
      </c>
      <c r="N1836" s="66" t="n">
        <v>0</v>
      </c>
      <c r="O1836" s="66" t="n">
        <v>127.6</v>
      </c>
      <c r="P1836" s="66" t="n">
        <v>0</v>
      </c>
      <c r="Q1836" s="66" t="n">
        <v>12.3329798620001</v>
      </c>
      <c r="R1836" s="66" t="n">
        <v>51.3360485820001</v>
      </c>
      <c r="S1836" s="66">
        <f>IF(AND(E1836&gt;=2,E1836&lt;=6,OR(F1836=6,F1836=7,F1836=8),O1836&lt;=500),1,0)</f>
        <v/>
      </c>
      <c r="T1836" s="178">
        <f>IF(G1836=1,Sources!$F$24,IF(G1836=2,Sources!$F$25,IF(G1836=3,Sources!$F$26,0)))</f>
        <v/>
      </c>
      <c r="U1836" s="178">
        <f>T1836</f>
        <v/>
      </c>
      <c r="V1836" s="66" t="inlineStr">
        <is>
          <t>S01 / S04 / S05</t>
        </is>
      </c>
    </row>
    <row r="1837" ht="15" customHeight="1" s="94">
      <c r="A1837" s="66" t="inlineStr">
        <is>
          <t>U13233</t>
        </is>
      </c>
      <c r="B1837" s="66" t="inlineStr">
        <is>
          <t>O1529</t>
        </is>
      </c>
      <c r="C1837" s="66" t="n">
        <v>2023</v>
      </c>
      <c r="D1837" s="66" t="n">
        <v>9</v>
      </c>
      <c r="E1837" s="66" t="n">
        <v>6</v>
      </c>
      <c r="F1837" s="66" t="n">
        <v>14</v>
      </c>
      <c r="G1837" s="66" t="n">
        <v>3</v>
      </c>
      <c r="H1837" s="66" t="n">
        <v>2</v>
      </c>
      <c r="I1837" s="66" t="n">
        <v>0</v>
      </c>
      <c r="J1837" s="66" t="n">
        <v>1</v>
      </c>
      <c r="K1837" s="66" t="n">
        <v>1</v>
      </c>
      <c r="L1837" s="66" t="n">
        <v>0</v>
      </c>
      <c r="M1837" s="66" t="n">
        <v>0</v>
      </c>
      <c r="N1837" s="66" t="n">
        <v>0</v>
      </c>
      <c r="O1837" s="66" t="n">
        <v>259.5</v>
      </c>
      <c r="P1837" s="66" t="n">
        <v>9.699999999999999</v>
      </c>
      <c r="Q1837" s="66" t="n">
        <v>12.3943016280001</v>
      </c>
      <c r="R1837" s="66" t="n">
        <v>51.3368089350001</v>
      </c>
      <c r="S1837" s="66">
        <f>IF(AND(E1837&gt;=2,E1837&lt;=6,OR(F1837=6,F1837=7,F1837=8),O1837&lt;=500),1,0)</f>
        <v/>
      </c>
      <c r="T1837" s="178">
        <f>IF(G1837=1,Sources!$F$24,IF(G1837=2,Sources!$F$25,IF(G1837=3,Sources!$F$26,0)))</f>
        <v/>
      </c>
      <c r="U1837" s="178">
        <f>T1837</f>
        <v/>
      </c>
      <c r="V1837" s="66" t="inlineStr">
        <is>
          <t>S01 / S04 / S05</t>
        </is>
      </c>
    </row>
    <row r="1838" ht="15" customHeight="1" s="94">
      <c r="A1838" s="66" t="inlineStr">
        <is>
          <t>U13236</t>
        </is>
      </c>
      <c r="B1838" s="66" t="inlineStr">
        <is>
          <t>O0606</t>
        </is>
      </c>
      <c r="C1838" s="66" t="n">
        <v>2023</v>
      </c>
      <c r="D1838" s="66" t="n">
        <v>9</v>
      </c>
      <c r="E1838" s="66" t="n">
        <v>6</v>
      </c>
      <c r="F1838" s="66" t="n">
        <v>14</v>
      </c>
      <c r="G1838" s="66" t="n">
        <v>3</v>
      </c>
      <c r="H1838" s="66" t="n">
        <v>1</v>
      </c>
      <c r="I1838" s="66" t="n">
        <v>1</v>
      </c>
      <c r="J1838" s="66" t="n">
        <v>1</v>
      </c>
      <c r="K1838" s="66" t="n">
        <v>0</v>
      </c>
      <c r="L1838" s="66" t="n">
        <v>0</v>
      </c>
      <c r="M1838" s="66" t="n">
        <v>0</v>
      </c>
      <c r="N1838" s="66" t="n">
        <v>0</v>
      </c>
      <c r="O1838" s="66" t="n">
        <v>254.5</v>
      </c>
      <c r="P1838" s="66" t="n">
        <v>6.1</v>
      </c>
      <c r="Q1838" s="66" t="n">
        <v>13.738244739</v>
      </c>
      <c r="R1838" s="66" t="n">
        <v>51.063898147</v>
      </c>
      <c r="S1838" s="66">
        <f>IF(AND(E1838&gt;=2,E1838&lt;=6,OR(F1838=6,F1838=7,F1838=8),O1838&lt;=500),1,0)</f>
        <v/>
      </c>
      <c r="T1838" s="178">
        <f>IF(G1838=1,Sources!$F$24,IF(G1838=2,Sources!$F$25,IF(G1838=3,Sources!$F$26,0)))</f>
        <v/>
      </c>
      <c r="U1838" s="178">
        <f>T1838</f>
        <v/>
      </c>
      <c r="V1838" s="66" t="inlineStr">
        <is>
          <t>S01 / S04 / S05</t>
        </is>
      </c>
    </row>
    <row r="1839" ht="15" customHeight="1" s="94">
      <c r="A1839" s="66" t="inlineStr">
        <is>
          <t>U13238</t>
        </is>
      </c>
      <c r="B1839" s="66" t="inlineStr">
        <is>
          <t>O0183</t>
        </is>
      </c>
      <c r="C1839" s="66" t="n">
        <v>2023</v>
      </c>
      <c r="D1839" s="66" t="n">
        <v>9</v>
      </c>
      <c r="E1839" s="66" t="n">
        <v>6</v>
      </c>
      <c r="F1839" s="66" t="n">
        <v>16</v>
      </c>
      <c r="G1839" s="66" t="n">
        <v>3</v>
      </c>
      <c r="H1839" s="66" t="n">
        <v>2</v>
      </c>
      <c r="I1839" s="66" t="n">
        <v>1</v>
      </c>
      <c r="J1839" s="66" t="n">
        <v>0</v>
      </c>
      <c r="K1839" s="66" t="n">
        <v>1</v>
      </c>
      <c r="L1839" s="66" t="n">
        <v>0</v>
      </c>
      <c r="M1839" s="66" t="n">
        <v>0</v>
      </c>
      <c r="N1839" s="66" t="n">
        <v>0</v>
      </c>
      <c r="O1839" s="66" t="n">
        <v>58.1</v>
      </c>
      <c r="P1839" s="66" t="n">
        <v>8</v>
      </c>
      <c r="Q1839" s="66" t="n">
        <v>12.907047065</v>
      </c>
      <c r="R1839" s="66" t="n">
        <v>50.8359594130001</v>
      </c>
      <c r="S1839" s="66">
        <f>IF(AND(E1839&gt;=2,E1839&lt;=6,OR(F1839=6,F1839=7,F1839=8),O1839&lt;=500),1,0)</f>
        <v/>
      </c>
      <c r="T1839" s="178">
        <f>IF(G1839=1,Sources!$F$24,IF(G1839=2,Sources!$F$25,IF(G1839=3,Sources!$F$26,0)))</f>
        <v/>
      </c>
      <c r="U1839" s="178">
        <f>T1839</f>
        <v/>
      </c>
      <c r="V1839" s="66" t="inlineStr">
        <is>
          <t>S01 / S04 / S05</t>
        </is>
      </c>
    </row>
    <row r="1840" ht="15" customHeight="1" s="94">
      <c r="A1840" s="66" t="inlineStr">
        <is>
          <t>U13241</t>
        </is>
      </c>
      <c r="B1840" s="66" t="inlineStr">
        <is>
          <t>O1158</t>
        </is>
      </c>
      <c r="C1840" s="66" t="n">
        <v>2023</v>
      </c>
      <c r="D1840" s="66" t="n">
        <v>9</v>
      </c>
      <c r="E1840" s="66" t="n">
        <v>7</v>
      </c>
      <c r="F1840" s="66" t="n">
        <v>14</v>
      </c>
      <c r="G1840" s="66" t="n">
        <v>2</v>
      </c>
      <c r="H1840" s="66" t="n">
        <v>2</v>
      </c>
      <c r="I1840" s="66" t="n">
        <v>1</v>
      </c>
      <c r="J1840" s="66" t="n">
        <v>0</v>
      </c>
      <c r="K1840" s="66" t="n">
        <v>1</v>
      </c>
      <c r="L1840" s="66" t="n">
        <v>0</v>
      </c>
      <c r="M1840" s="66" t="n">
        <v>0</v>
      </c>
      <c r="N1840" s="66" t="n">
        <v>0</v>
      </c>
      <c r="O1840" s="66" t="n">
        <v>442.4</v>
      </c>
      <c r="P1840" s="66" t="n">
        <v>0.4</v>
      </c>
      <c r="Q1840" s="66" t="n">
        <v>14.9908226640001</v>
      </c>
      <c r="R1840" s="66" t="n">
        <v>51.1450650080001</v>
      </c>
      <c r="S1840" s="66">
        <f>IF(AND(E1840&gt;=2,E1840&lt;=6,OR(F1840=6,F1840=7,F1840=8),O1840&lt;=500),1,0)</f>
        <v/>
      </c>
      <c r="T1840" s="178">
        <f>IF(G1840=1,Sources!$F$24,IF(G1840=2,Sources!$F$25,IF(G1840=3,Sources!$F$26,0)))</f>
        <v/>
      </c>
      <c r="U1840" s="178">
        <f>T1840</f>
        <v/>
      </c>
      <c r="V1840" s="66" t="inlineStr">
        <is>
          <t>S01 / S04 / S05</t>
        </is>
      </c>
    </row>
    <row r="1841" ht="15" customHeight="1" s="94">
      <c r="A1841" s="66" t="inlineStr">
        <is>
          <t>U13242</t>
        </is>
      </c>
      <c r="B1841" s="66" t="inlineStr">
        <is>
          <t>O0952</t>
        </is>
      </c>
      <c r="C1841" s="66" t="n">
        <v>2023</v>
      </c>
      <c r="D1841" s="66" t="n">
        <v>11</v>
      </c>
      <c r="E1841" s="66" t="n">
        <v>4</v>
      </c>
      <c r="F1841" s="66" t="n">
        <v>18</v>
      </c>
      <c r="G1841" s="66" t="n">
        <v>2</v>
      </c>
      <c r="H1841" s="66" t="n">
        <v>2</v>
      </c>
      <c r="I1841" s="66" t="n">
        <v>1</v>
      </c>
      <c r="J1841" s="66" t="n">
        <v>0</v>
      </c>
      <c r="K1841" s="66" t="n">
        <v>1</v>
      </c>
      <c r="L1841" s="66" t="n">
        <v>0</v>
      </c>
      <c r="M1841" s="66" t="n">
        <v>0</v>
      </c>
      <c r="N1841" s="66" t="n">
        <v>0</v>
      </c>
      <c r="O1841" s="66" t="n">
        <v>119</v>
      </c>
      <c r="P1841" s="66" t="n">
        <v>11.2</v>
      </c>
      <c r="Q1841" s="66" t="n">
        <v>13.7273231880001</v>
      </c>
      <c r="R1841" s="66" t="n">
        <v>51.0579706140001</v>
      </c>
      <c r="S1841" s="66">
        <f>IF(AND(E1841&gt;=2,E1841&lt;=6,OR(F1841=6,F1841=7,F1841=8),O1841&lt;=500),1,0)</f>
        <v/>
      </c>
      <c r="T1841" s="178">
        <f>IF(G1841=1,Sources!$F$24,IF(G1841=2,Sources!$F$25,IF(G1841=3,Sources!$F$26,0)))</f>
        <v/>
      </c>
      <c r="U1841" s="178">
        <f>T1841</f>
        <v/>
      </c>
      <c r="V1841" s="66" t="inlineStr">
        <is>
          <t>S01 / S04 / S05</t>
        </is>
      </c>
    </row>
    <row r="1842" ht="15" customHeight="1" s="94">
      <c r="A1842" s="66" t="inlineStr">
        <is>
          <t>U13250</t>
        </is>
      </c>
      <c r="B1842" s="66" t="inlineStr">
        <is>
          <t>O1213</t>
        </is>
      </c>
      <c r="C1842" s="66" t="n">
        <v>2023</v>
      </c>
      <c r="D1842" s="66" t="n">
        <v>11</v>
      </c>
      <c r="E1842" s="66" t="n">
        <v>2</v>
      </c>
      <c r="F1842" s="66" t="n">
        <v>9</v>
      </c>
      <c r="G1842" s="66" t="n">
        <v>3</v>
      </c>
      <c r="H1842" s="66" t="n">
        <v>3</v>
      </c>
      <c r="I1842" s="66" t="n">
        <v>0</v>
      </c>
      <c r="J1842" s="66" t="n">
        <v>0</v>
      </c>
      <c r="K1842" s="66" t="n">
        <v>1</v>
      </c>
      <c r="L1842" s="66" t="n">
        <v>0</v>
      </c>
      <c r="M1842" s="66" t="n">
        <v>0</v>
      </c>
      <c r="N1842" s="66" t="n">
        <v>0</v>
      </c>
      <c r="O1842" s="66" t="n">
        <v>235.7</v>
      </c>
      <c r="P1842" s="66" t="n">
        <v>5.2</v>
      </c>
      <c r="Q1842" s="66" t="n">
        <v>14.24883206</v>
      </c>
      <c r="R1842" s="66" t="n">
        <v>51.4349119630001</v>
      </c>
      <c r="S1842" s="66">
        <f>IF(AND(E1842&gt;=2,E1842&lt;=6,OR(F1842=6,F1842=7,F1842=8),O1842&lt;=500),1,0)</f>
        <v/>
      </c>
      <c r="T1842" s="178">
        <f>IF(G1842=1,Sources!$F$24,IF(G1842=2,Sources!$F$25,IF(G1842=3,Sources!$F$26,0)))</f>
        <v/>
      </c>
      <c r="U1842" s="178">
        <f>T1842</f>
        <v/>
      </c>
      <c r="V1842" s="66" t="inlineStr">
        <is>
          <t>S01 / S04 / S05</t>
        </is>
      </c>
    </row>
    <row r="1843" ht="15" customHeight="1" s="94">
      <c r="A1843" s="66" t="inlineStr">
        <is>
          <t>U13254</t>
        </is>
      </c>
      <c r="B1843" s="66" t="inlineStr">
        <is>
          <t>O0295</t>
        </is>
      </c>
      <c r="C1843" s="66" t="n">
        <v>2023</v>
      </c>
      <c r="D1843" s="66" t="n">
        <v>9</v>
      </c>
      <c r="E1843" s="66" t="n">
        <v>3</v>
      </c>
      <c r="F1843" s="66" t="n">
        <v>6</v>
      </c>
      <c r="G1843" s="66" t="n">
        <v>3</v>
      </c>
      <c r="H1843" s="66" t="n">
        <v>3</v>
      </c>
      <c r="I1843" s="66" t="n">
        <v>0</v>
      </c>
      <c r="J1843" s="66" t="n">
        <v>1</v>
      </c>
      <c r="K1843" s="66" t="n">
        <v>1</v>
      </c>
      <c r="L1843" s="66" t="n">
        <v>0</v>
      </c>
      <c r="M1843" s="66" t="n">
        <v>0</v>
      </c>
      <c r="N1843" s="66" t="n">
        <v>0</v>
      </c>
      <c r="O1843" s="66" t="n">
        <v>170.8</v>
      </c>
      <c r="P1843" s="66" t="n">
        <v>5.9</v>
      </c>
      <c r="Q1843" s="66" t="n">
        <v>12.3352629130001</v>
      </c>
      <c r="R1843" s="66" t="n">
        <v>51.518279346</v>
      </c>
      <c r="S1843" s="66">
        <f>IF(AND(E1843&gt;=2,E1843&lt;=6,OR(F1843=6,F1843=7,F1843=8),O1843&lt;=500),1,0)</f>
        <v/>
      </c>
      <c r="T1843" s="178">
        <f>IF(G1843=1,Sources!$F$24,IF(G1843=2,Sources!$F$25,IF(G1843=3,Sources!$F$26,0)))</f>
        <v/>
      </c>
      <c r="U1843" s="178">
        <f>T1843</f>
        <v/>
      </c>
      <c r="V1843" s="66" t="inlineStr">
        <is>
          <t>S01 / S04 / S05</t>
        </is>
      </c>
    </row>
    <row r="1844" ht="15" customHeight="1" s="94">
      <c r="A1844" s="66" t="inlineStr">
        <is>
          <t>U13257</t>
        </is>
      </c>
      <c r="B1844" s="66" t="inlineStr">
        <is>
          <t>O1612</t>
        </is>
      </c>
      <c r="C1844" s="66" t="n">
        <v>2023</v>
      </c>
      <c r="D1844" s="66" t="n">
        <v>9</v>
      </c>
      <c r="E1844" s="66" t="n">
        <v>3</v>
      </c>
      <c r="F1844" s="66" t="n">
        <v>19</v>
      </c>
      <c r="G1844" s="66" t="n">
        <v>3</v>
      </c>
      <c r="H1844" s="66" t="n">
        <v>2</v>
      </c>
      <c r="I1844" s="66" t="n">
        <v>0</v>
      </c>
      <c r="J1844" s="66" t="n">
        <v>0</v>
      </c>
      <c r="K1844" s="66" t="n">
        <v>1</v>
      </c>
      <c r="L1844" s="66" t="n">
        <v>1</v>
      </c>
      <c r="M1844" s="66" t="n">
        <v>0</v>
      </c>
      <c r="N1844" s="66" t="n">
        <v>0</v>
      </c>
      <c r="O1844" s="66" t="n">
        <v>86.40000000000001</v>
      </c>
      <c r="P1844" s="66" t="n">
        <v>3.6</v>
      </c>
      <c r="Q1844" s="66" t="n">
        <v>12.3633000670001</v>
      </c>
      <c r="R1844" s="66" t="n">
        <v>51.342809098</v>
      </c>
      <c r="S1844" s="66">
        <f>IF(AND(E1844&gt;=2,E1844&lt;=6,OR(F1844=6,F1844=7,F1844=8),O1844&lt;=500),1,0)</f>
        <v/>
      </c>
      <c r="T1844" s="178">
        <f>IF(G1844=1,Sources!$F$24,IF(G1844=2,Sources!$F$25,IF(G1844=3,Sources!$F$26,0)))</f>
        <v/>
      </c>
      <c r="U1844" s="178">
        <f>T1844</f>
        <v/>
      </c>
      <c r="V1844" s="66" t="inlineStr">
        <is>
          <t>S01 / S04 / S05</t>
        </is>
      </c>
    </row>
    <row r="1845" ht="15" customHeight="1" s="94">
      <c r="A1845" s="66" t="inlineStr">
        <is>
          <t>U13268</t>
        </is>
      </c>
      <c r="B1845" s="66" t="inlineStr">
        <is>
          <t>O1919</t>
        </is>
      </c>
      <c r="C1845" s="66" t="n">
        <v>2023</v>
      </c>
      <c r="D1845" s="66" t="n">
        <v>9</v>
      </c>
      <c r="E1845" s="66" t="n">
        <v>2</v>
      </c>
      <c r="F1845" s="66" t="n">
        <v>9</v>
      </c>
      <c r="G1845" s="66" t="n">
        <v>2</v>
      </c>
      <c r="H1845" s="66" t="n">
        <v>2</v>
      </c>
      <c r="I1845" s="66" t="n">
        <v>0</v>
      </c>
      <c r="J1845" s="66" t="n">
        <v>0</v>
      </c>
      <c r="K1845" s="66" t="n">
        <v>1</v>
      </c>
      <c r="L1845" s="66" t="n">
        <v>0</v>
      </c>
      <c r="M1845" s="66" t="n">
        <v>0</v>
      </c>
      <c r="N1845" s="66" t="n">
        <v>0</v>
      </c>
      <c r="O1845" s="66" t="n">
        <v>446.8</v>
      </c>
      <c r="P1845" s="66" t="n">
        <v>4</v>
      </c>
      <c r="Q1845" s="66" t="n">
        <v>14.320558916</v>
      </c>
      <c r="R1845" s="66" t="n">
        <v>51.0925868200001</v>
      </c>
      <c r="S1845" s="66">
        <f>IF(AND(E1845&gt;=2,E1845&lt;=6,OR(F1845=6,F1845=7,F1845=8),O1845&lt;=500),1,0)</f>
        <v/>
      </c>
      <c r="T1845" s="178">
        <f>IF(G1845=1,Sources!$F$24,IF(G1845=2,Sources!$F$25,IF(G1845=3,Sources!$F$26,0)))</f>
        <v/>
      </c>
      <c r="U1845" s="178">
        <f>T1845</f>
        <v/>
      </c>
      <c r="V1845" s="66" t="inlineStr">
        <is>
          <t>S01 / S04 / S05</t>
        </is>
      </c>
    </row>
    <row r="1846" ht="15" customHeight="1" s="94">
      <c r="A1846" s="66" t="inlineStr">
        <is>
          <t>U13281</t>
        </is>
      </c>
      <c r="B1846" s="66" t="inlineStr">
        <is>
          <t>O1524</t>
        </is>
      </c>
      <c r="C1846" s="66" t="n">
        <v>2023</v>
      </c>
      <c r="D1846" s="66" t="n">
        <v>9</v>
      </c>
      <c r="E1846" s="66" t="n">
        <v>1</v>
      </c>
      <c r="F1846" s="66" t="n">
        <v>14</v>
      </c>
      <c r="G1846" s="66" t="n">
        <v>3</v>
      </c>
      <c r="H1846" s="66" t="n">
        <v>3</v>
      </c>
      <c r="I1846" s="66" t="n">
        <v>0</v>
      </c>
      <c r="J1846" s="66" t="n">
        <v>1</v>
      </c>
      <c r="K1846" s="66" t="n">
        <v>1</v>
      </c>
      <c r="L1846" s="66" t="n">
        <v>0</v>
      </c>
      <c r="M1846" s="66" t="n">
        <v>0</v>
      </c>
      <c r="N1846" s="66" t="n">
        <v>0</v>
      </c>
      <c r="O1846" s="66" t="n">
        <v>205</v>
      </c>
      <c r="P1846" s="66" t="n">
        <v>21.6</v>
      </c>
      <c r="Q1846" s="66" t="n">
        <v>12.3925793450001</v>
      </c>
      <c r="R1846" s="66" t="n">
        <v>51.3338982400001</v>
      </c>
      <c r="S1846" s="66">
        <f>IF(AND(E1846&gt;=2,E1846&lt;=6,OR(F1846=6,F1846=7,F1846=8),O1846&lt;=500),1,0)</f>
        <v/>
      </c>
      <c r="T1846" s="178">
        <f>IF(G1846=1,Sources!$F$24,IF(G1846=2,Sources!$F$25,IF(G1846=3,Sources!$F$26,0)))</f>
        <v/>
      </c>
      <c r="U1846" s="178">
        <f>T1846</f>
        <v/>
      </c>
      <c r="V1846" s="66" t="inlineStr">
        <is>
          <t>S01 / S04 / S05</t>
        </is>
      </c>
    </row>
    <row r="1847" ht="15" customHeight="1" s="94">
      <c r="A1847" s="66" t="inlineStr">
        <is>
          <t>U13282</t>
        </is>
      </c>
      <c r="B1847" s="66" t="inlineStr">
        <is>
          <t>O0274</t>
        </is>
      </c>
      <c r="C1847" s="66" t="n">
        <v>2023</v>
      </c>
      <c r="D1847" s="66" t="n">
        <v>9</v>
      </c>
      <c r="E1847" s="66" t="n">
        <v>1</v>
      </c>
      <c r="F1847" s="66" t="n">
        <v>19</v>
      </c>
      <c r="G1847" s="66" t="n">
        <v>3</v>
      </c>
      <c r="H1847" s="66" t="n">
        <v>3</v>
      </c>
      <c r="I1847" s="66" t="n">
        <v>0</v>
      </c>
      <c r="J1847" s="66" t="n">
        <v>1</v>
      </c>
      <c r="K1847" s="66" t="n">
        <v>1</v>
      </c>
      <c r="L1847" s="66" t="n">
        <v>0</v>
      </c>
      <c r="M1847" s="66" t="n">
        <v>0</v>
      </c>
      <c r="N1847" s="66" t="n">
        <v>0</v>
      </c>
      <c r="O1847" s="66" t="n">
        <v>103.9</v>
      </c>
      <c r="P1847" s="66" t="n">
        <v>3.8</v>
      </c>
      <c r="Q1847" s="66" t="n">
        <v>13.580155571</v>
      </c>
      <c r="R1847" s="66" t="n">
        <v>51.1247755580001</v>
      </c>
      <c r="S1847" s="66">
        <f>IF(AND(E1847&gt;=2,E1847&lt;=6,OR(F1847=6,F1847=7,F1847=8),O1847&lt;=500),1,0)</f>
        <v/>
      </c>
      <c r="T1847" s="178">
        <f>IF(G1847=1,Sources!$F$24,IF(G1847=2,Sources!$F$25,IF(G1847=3,Sources!$F$26,0)))</f>
        <v/>
      </c>
      <c r="U1847" s="178">
        <f>T1847</f>
        <v/>
      </c>
      <c r="V1847" s="66" t="inlineStr">
        <is>
          <t>S01 / S04 / S05</t>
        </is>
      </c>
    </row>
    <row r="1848" ht="15" customHeight="1" s="94">
      <c r="A1848" s="66" t="inlineStr">
        <is>
          <t>U13284</t>
        </is>
      </c>
      <c r="B1848" s="66" t="inlineStr">
        <is>
          <t>O0445</t>
        </is>
      </c>
      <c r="C1848" s="66" t="n">
        <v>2023</v>
      </c>
      <c r="D1848" s="66" t="n">
        <v>9</v>
      </c>
      <c r="E1848" s="66" t="n">
        <v>1</v>
      </c>
      <c r="F1848" s="66" t="n">
        <v>14</v>
      </c>
      <c r="G1848" s="66" t="n">
        <v>3</v>
      </c>
      <c r="H1848" s="66" t="n">
        <v>2</v>
      </c>
      <c r="I1848" s="66" t="n">
        <v>0</v>
      </c>
      <c r="J1848" s="66" t="n">
        <v>0</v>
      </c>
      <c r="K1848" s="66" t="n">
        <v>1</v>
      </c>
      <c r="L1848" s="66" t="n">
        <v>0</v>
      </c>
      <c r="M1848" s="66" t="n">
        <v>0</v>
      </c>
      <c r="N1848" s="66" t="n">
        <v>1</v>
      </c>
      <c r="O1848" s="66" t="n">
        <v>358</v>
      </c>
      <c r="P1848" s="66" t="n">
        <v>0.1</v>
      </c>
      <c r="Q1848" s="66" t="n">
        <v>13.7023048340001</v>
      </c>
      <c r="R1848" s="66" t="n">
        <v>51.0437383570001</v>
      </c>
      <c r="S1848" s="66">
        <f>IF(AND(E1848&gt;=2,E1848&lt;=6,OR(F1848=6,F1848=7,F1848=8),O1848&lt;=500),1,0)</f>
        <v/>
      </c>
      <c r="T1848" s="178">
        <f>IF(G1848=1,Sources!$F$24,IF(G1848=2,Sources!$F$25,IF(G1848=3,Sources!$F$26,0)))</f>
        <v/>
      </c>
      <c r="U1848" s="178">
        <f>T1848</f>
        <v/>
      </c>
      <c r="V1848" s="66" t="inlineStr">
        <is>
          <t>S01 / S04 / S05</t>
        </is>
      </c>
    </row>
    <row r="1849" ht="15" customHeight="1" s="94">
      <c r="A1849" s="66" t="inlineStr">
        <is>
          <t>U13301</t>
        </is>
      </c>
      <c r="B1849" s="66" t="inlineStr">
        <is>
          <t>O2015</t>
        </is>
      </c>
      <c r="C1849" s="66" t="n">
        <v>2023</v>
      </c>
      <c r="D1849" s="66" t="n">
        <v>9</v>
      </c>
      <c r="E1849" s="66" t="n">
        <v>6</v>
      </c>
      <c r="F1849" s="66" t="n">
        <v>7</v>
      </c>
      <c r="G1849" s="66" t="n">
        <v>3</v>
      </c>
      <c r="H1849" s="66" t="n">
        <v>2</v>
      </c>
      <c r="I1849" s="66" t="n">
        <v>0</v>
      </c>
      <c r="J1849" s="66" t="n">
        <v>1</v>
      </c>
      <c r="K1849" s="66" t="n">
        <v>1</v>
      </c>
      <c r="L1849" s="66" t="n">
        <v>0</v>
      </c>
      <c r="M1849" s="66" t="n">
        <v>1</v>
      </c>
      <c r="N1849" s="66" t="n">
        <v>0</v>
      </c>
      <c r="O1849" s="66" t="n">
        <v>166.5</v>
      </c>
      <c r="P1849" s="66" t="n">
        <v>0.5</v>
      </c>
      <c r="Q1849" s="66" t="n">
        <v>13.9344632850001</v>
      </c>
      <c r="R1849" s="66" t="n">
        <v>50.967405231</v>
      </c>
      <c r="S1849" s="66">
        <f>IF(AND(E1849&gt;=2,E1849&lt;=6,OR(F1849=6,F1849=7,F1849=8),O1849&lt;=500),1,0)</f>
        <v/>
      </c>
      <c r="T1849" s="178">
        <f>IF(G1849=1,Sources!$F$24,IF(G1849=2,Sources!$F$25,IF(G1849=3,Sources!$F$26,0)))</f>
        <v/>
      </c>
      <c r="U1849" s="178">
        <f>T1849</f>
        <v/>
      </c>
      <c r="V1849" s="66" t="inlineStr">
        <is>
          <t>S01 / S04 / S05</t>
        </is>
      </c>
    </row>
    <row r="1850" ht="15" customHeight="1" s="94">
      <c r="A1850" s="66" t="inlineStr">
        <is>
          <t>U13307</t>
        </is>
      </c>
      <c r="B1850" s="66" t="inlineStr">
        <is>
          <t>O1524</t>
        </is>
      </c>
      <c r="C1850" s="66" t="n">
        <v>2023</v>
      </c>
      <c r="D1850" s="66" t="n">
        <v>9</v>
      </c>
      <c r="E1850" s="66" t="n">
        <v>5</v>
      </c>
      <c r="F1850" s="66" t="n">
        <v>7</v>
      </c>
      <c r="G1850" s="66" t="n">
        <v>3</v>
      </c>
      <c r="H1850" s="66" t="n">
        <v>2</v>
      </c>
      <c r="I1850" s="66" t="n">
        <v>0</v>
      </c>
      <c r="J1850" s="66" t="n">
        <v>1</v>
      </c>
      <c r="K1850" s="66" t="n">
        <v>0</v>
      </c>
      <c r="L1850" s="66" t="n">
        <v>0</v>
      </c>
      <c r="M1850" s="66" t="n">
        <v>0</v>
      </c>
      <c r="N1850" s="66" t="n">
        <v>1</v>
      </c>
      <c r="O1850" s="66" t="n">
        <v>183.5</v>
      </c>
      <c r="P1850" s="66" t="n">
        <v>6.9</v>
      </c>
      <c r="Q1850" s="66" t="n">
        <v>12.392635237</v>
      </c>
      <c r="R1850" s="66" t="n">
        <v>51.3341462080001</v>
      </c>
      <c r="S1850" s="66">
        <f>IF(AND(E1850&gt;=2,E1850&lt;=6,OR(F1850=6,F1850=7,F1850=8),O1850&lt;=500),1,0)</f>
        <v/>
      </c>
      <c r="T1850" s="178">
        <f>IF(G1850=1,Sources!$F$24,IF(G1850=2,Sources!$F$25,IF(G1850=3,Sources!$F$26,0)))</f>
        <v/>
      </c>
      <c r="U1850" s="178">
        <f>T1850</f>
        <v/>
      </c>
      <c r="V1850" s="66" t="inlineStr">
        <is>
          <t>S01 / S04 / S05</t>
        </is>
      </c>
    </row>
    <row r="1851" ht="15" customHeight="1" s="94">
      <c r="A1851" s="66" t="inlineStr">
        <is>
          <t>U13314</t>
        </is>
      </c>
      <c r="B1851" s="66" t="inlineStr">
        <is>
          <t>O1062</t>
        </is>
      </c>
      <c r="C1851" s="66" t="n">
        <v>2023</v>
      </c>
      <c r="D1851" s="66" t="n">
        <v>9</v>
      </c>
      <c r="E1851" s="66" t="n">
        <v>5</v>
      </c>
      <c r="F1851" s="66" t="n">
        <v>16</v>
      </c>
      <c r="G1851" s="66" t="n">
        <v>3</v>
      </c>
      <c r="H1851" s="66" t="n">
        <v>2</v>
      </c>
      <c r="I1851" s="66" t="n">
        <v>0</v>
      </c>
      <c r="J1851" s="66" t="n">
        <v>1</v>
      </c>
      <c r="K1851" s="66" t="n">
        <v>1</v>
      </c>
      <c r="L1851" s="66" t="n">
        <v>0</v>
      </c>
      <c r="M1851" s="66" t="n">
        <v>0</v>
      </c>
      <c r="N1851" s="66" t="n">
        <v>0</v>
      </c>
      <c r="O1851" s="66" t="n">
        <v>256</v>
      </c>
      <c r="P1851" s="66" t="n">
        <v>0</v>
      </c>
      <c r="Q1851" s="66" t="n">
        <v>13.3370525090001</v>
      </c>
      <c r="R1851" s="66" t="n">
        <v>50.9018501580001</v>
      </c>
      <c r="S1851" s="66">
        <f>IF(AND(E1851&gt;=2,E1851&lt;=6,OR(F1851=6,F1851=7,F1851=8),O1851&lt;=500),1,0)</f>
        <v/>
      </c>
      <c r="T1851" s="178">
        <f>IF(G1851=1,Sources!$F$24,IF(G1851=2,Sources!$F$25,IF(G1851=3,Sources!$F$26,0)))</f>
        <v/>
      </c>
      <c r="U1851" s="178">
        <f>T1851</f>
        <v/>
      </c>
      <c r="V1851" s="66" t="inlineStr">
        <is>
          <t>S01 / S04 / S05</t>
        </is>
      </c>
    </row>
    <row r="1852" ht="15" customHeight="1" s="94">
      <c r="A1852" s="66" t="inlineStr">
        <is>
          <t>U13317</t>
        </is>
      </c>
      <c r="B1852" s="66" t="inlineStr">
        <is>
          <t>O1469</t>
        </is>
      </c>
      <c r="C1852" s="66" t="n">
        <v>2023</v>
      </c>
      <c r="D1852" s="66" t="n">
        <v>9</v>
      </c>
      <c r="E1852" s="66" t="n">
        <v>4</v>
      </c>
      <c r="F1852" s="66" t="n">
        <v>14</v>
      </c>
      <c r="G1852" s="66" t="n">
        <v>3</v>
      </c>
      <c r="H1852" s="66" t="n">
        <v>6</v>
      </c>
      <c r="I1852" s="66" t="n">
        <v>0</v>
      </c>
      <c r="J1852" s="66" t="n">
        <v>0</v>
      </c>
      <c r="K1852" s="66" t="n">
        <v>1</v>
      </c>
      <c r="L1852" s="66" t="n">
        <v>1</v>
      </c>
      <c r="M1852" s="66" t="n">
        <v>0</v>
      </c>
      <c r="N1852" s="66" t="n">
        <v>0</v>
      </c>
      <c r="O1852" s="66" t="n">
        <v>394.5</v>
      </c>
      <c r="P1852" s="66" t="n">
        <v>18.5</v>
      </c>
      <c r="Q1852" s="66" t="n">
        <v>12.3925108220001</v>
      </c>
      <c r="R1852" s="66" t="n">
        <v>51.3482635840001</v>
      </c>
      <c r="S1852" s="66">
        <f>IF(AND(E1852&gt;=2,E1852&lt;=6,OR(F1852=6,F1852=7,F1852=8),O1852&lt;=500),1,0)</f>
        <v/>
      </c>
      <c r="T1852" s="178">
        <f>IF(G1852=1,Sources!$F$24,IF(G1852=2,Sources!$F$25,IF(G1852=3,Sources!$F$26,0)))</f>
        <v/>
      </c>
      <c r="U1852" s="178">
        <f>T1852</f>
        <v/>
      </c>
      <c r="V1852" s="66" t="inlineStr">
        <is>
          <t>S01 / S04 / S05</t>
        </is>
      </c>
    </row>
    <row r="1853" ht="15" customHeight="1" s="94">
      <c r="A1853" s="66" t="inlineStr">
        <is>
          <t>U13319</t>
        </is>
      </c>
      <c r="B1853" s="66" t="inlineStr">
        <is>
          <t>O1003</t>
        </is>
      </c>
      <c r="C1853" s="66" t="n">
        <v>2023</v>
      </c>
      <c r="D1853" s="66" t="n">
        <v>9</v>
      </c>
      <c r="E1853" s="66" t="n">
        <v>4</v>
      </c>
      <c r="F1853" s="66" t="n">
        <v>8</v>
      </c>
      <c r="G1853" s="66" t="n">
        <v>3</v>
      </c>
      <c r="H1853" s="66" t="n">
        <v>2</v>
      </c>
      <c r="I1853" s="66" t="n">
        <v>0</v>
      </c>
      <c r="J1853" s="66" t="n">
        <v>1</v>
      </c>
      <c r="K1853" s="66" t="n">
        <v>1</v>
      </c>
      <c r="L1853" s="66" t="n">
        <v>0</v>
      </c>
      <c r="M1853" s="66" t="n">
        <v>0</v>
      </c>
      <c r="N1853" s="66" t="n">
        <v>0</v>
      </c>
      <c r="O1853" s="66" t="n">
        <v>424.5</v>
      </c>
      <c r="P1853" s="66" t="n">
        <v>0</v>
      </c>
      <c r="Q1853" s="66" t="n">
        <v>13.743468346</v>
      </c>
      <c r="R1853" s="66" t="n">
        <v>51.0476057940001</v>
      </c>
      <c r="S1853" s="66">
        <f>IF(AND(E1853&gt;=2,E1853&lt;=6,OR(F1853=6,F1853=7,F1853=8),O1853&lt;=500),1,0)</f>
        <v/>
      </c>
      <c r="T1853" s="178">
        <f>IF(G1853=1,Sources!$F$24,IF(G1853=2,Sources!$F$25,IF(G1853=3,Sources!$F$26,0)))</f>
        <v/>
      </c>
      <c r="U1853" s="178">
        <f>T1853</f>
        <v/>
      </c>
      <c r="V1853" s="66" t="inlineStr">
        <is>
          <t>S01 / S04 / S05</t>
        </is>
      </c>
    </row>
    <row r="1854" ht="15" customHeight="1" s="94">
      <c r="A1854" s="66" t="inlineStr">
        <is>
          <t>U13329</t>
        </is>
      </c>
      <c r="B1854" s="66" t="inlineStr">
        <is>
          <t>O2249</t>
        </is>
      </c>
      <c r="C1854" s="66" t="n">
        <v>2023</v>
      </c>
      <c r="D1854" s="66" t="n">
        <v>9</v>
      </c>
      <c r="E1854" s="66" t="n">
        <v>3</v>
      </c>
      <c r="F1854" s="66" t="n">
        <v>9</v>
      </c>
      <c r="G1854" s="66" t="n">
        <v>2</v>
      </c>
      <c r="H1854" s="66" t="n">
        <v>3</v>
      </c>
      <c r="I1854" s="66" t="n">
        <v>0</v>
      </c>
      <c r="J1854" s="66" t="n">
        <v>1</v>
      </c>
      <c r="K1854" s="66" t="n">
        <v>1</v>
      </c>
      <c r="L1854" s="66" t="n">
        <v>0</v>
      </c>
      <c r="M1854" s="66" t="n">
        <v>0</v>
      </c>
      <c r="N1854" s="66" t="n">
        <v>0</v>
      </c>
      <c r="O1854" s="66" t="n">
        <v>373.5</v>
      </c>
      <c r="P1854" s="66" t="n">
        <v>1.4</v>
      </c>
      <c r="Q1854" s="66" t="n">
        <v>14.8007905470001</v>
      </c>
      <c r="R1854" s="66" t="n">
        <v>50.8959593110001</v>
      </c>
      <c r="S1854" s="66">
        <f>IF(AND(E1854&gt;=2,E1854&lt;=6,OR(F1854=6,F1854=7,F1854=8),O1854&lt;=500),1,0)</f>
        <v/>
      </c>
      <c r="T1854" s="178">
        <f>IF(G1854=1,Sources!$F$24,IF(G1854=2,Sources!$F$25,IF(G1854=3,Sources!$F$26,0)))</f>
        <v/>
      </c>
      <c r="U1854" s="178">
        <f>T1854</f>
        <v/>
      </c>
      <c r="V1854" s="66" t="inlineStr">
        <is>
          <t>S01 / S04 / S05</t>
        </is>
      </c>
    </row>
    <row r="1855" ht="15" customHeight="1" s="94">
      <c r="A1855" s="66" t="inlineStr">
        <is>
          <t>U13330</t>
        </is>
      </c>
      <c r="B1855" s="66" t="inlineStr">
        <is>
          <t>O2015</t>
        </is>
      </c>
      <c r="C1855" s="66" t="n">
        <v>2023</v>
      </c>
      <c r="D1855" s="66" t="n">
        <v>9</v>
      </c>
      <c r="E1855" s="66" t="n">
        <v>3</v>
      </c>
      <c r="F1855" s="66" t="n">
        <v>13</v>
      </c>
      <c r="G1855" s="66" t="n">
        <v>3</v>
      </c>
      <c r="H1855" s="66" t="n">
        <v>2</v>
      </c>
      <c r="I1855" s="66" t="n">
        <v>0</v>
      </c>
      <c r="J1855" s="66" t="n">
        <v>0</v>
      </c>
      <c r="K1855" s="66" t="n">
        <v>1</v>
      </c>
      <c r="L1855" s="66" t="n">
        <v>0</v>
      </c>
      <c r="M1855" s="66" t="n">
        <v>0</v>
      </c>
      <c r="N1855" s="66" t="n">
        <v>0</v>
      </c>
      <c r="O1855" s="66" t="n">
        <v>168.6</v>
      </c>
      <c r="P1855" s="66" t="n">
        <v>2.4</v>
      </c>
      <c r="Q1855" s="66" t="n">
        <v>13.934457525</v>
      </c>
      <c r="R1855" s="66" t="n">
        <v>50.9673790160001</v>
      </c>
      <c r="S1855" s="66">
        <f>IF(AND(E1855&gt;=2,E1855&lt;=6,OR(F1855=6,F1855=7,F1855=8),O1855&lt;=500),1,0)</f>
        <v/>
      </c>
      <c r="T1855" s="178">
        <f>IF(G1855=1,Sources!$F$24,IF(G1855=2,Sources!$F$25,IF(G1855=3,Sources!$F$26,0)))</f>
        <v/>
      </c>
      <c r="U1855" s="178">
        <f>T1855</f>
        <v/>
      </c>
      <c r="V1855" s="66" t="inlineStr">
        <is>
          <t>S01 / S04 / S05</t>
        </is>
      </c>
    </row>
    <row r="1856" ht="15" customHeight="1" s="94">
      <c r="A1856" s="66" t="inlineStr">
        <is>
          <t>U13332</t>
        </is>
      </c>
      <c r="B1856" s="66" t="inlineStr">
        <is>
          <t>O0606</t>
        </is>
      </c>
      <c r="C1856" s="66" t="n">
        <v>2023</v>
      </c>
      <c r="D1856" s="66" t="n">
        <v>9</v>
      </c>
      <c r="E1856" s="66" t="n">
        <v>3</v>
      </c>
      <c r="F1856" s="66" t="n">
        <v>18</v>
      </c>
      <c r="G1856" s="66" t="n">
        <v>3</v>
      </c>
      <c r="H1856" s="66" t="n">
        <v>1</v>
      </c>
      <c r="I1856" s="66" t="n">
        <v>0</v>
      </c>
      <c r="J1856" s="66" t="n">
        <v>1</v>
      </c>
      <c r="K1856" s="66" t="n">
        <v>0</v>
      </c>
      <c r="L1856" s="66" t="n">
        <v>0</v>
      </c>
      <c r="M1856" s="66" t="n">
        <v>0</v>
      </c>
      <c r="N1856" s="66" t="n">
        <v>0</v>
      </c>
      <c r="O1856" s="66" t="n">
        <v>245.7</v>
      </c>
      <c r="P1856" s="66" t="n">
        <v>8.199999999999999</v>
      </c>
      <c r="Q1856" s="66" t="n">
        <v>13.7383546080001</v>
      </c>
      <c r="R1856" s="66" t="n">
        <v>51.0639491480001</v>
      </c>
      <c r="S1856" s="66">
        <f>IF(AND(E1856&gt;=2,E1856&lt;=6,OR(F1856=6,F1856=7,F1856=8),O1856&lt;=500),1,0)</f>
        <v/>
      </c>
      <c r="T1856" s="178">
        <f>IF(G1856=1,Sources!$F$24,IF(G1856=2,Sources!$F$25,IF(G1856=3,Sources!$F$26,0)))</f>
        <v/>
      </c>
      <c r="U1856" s="178">
        <f>T1856</f>
        <v/>
      </c>
      <c r="V1856" s="66" t="inlineStr">
        <is>
          <t>S01 / S04 / S05</t>
        </is>
      </c>
    </row>
    <row r="1857" ht="15" customHeight="1" s="94">
      <c r="A1857" s="66" t="inlineStr">
        <is>
          <t>U13340</t>
        </is>
      </c>
      <c r="B1857" s="66" t="inlineStr">
        <is>
          <t>O1618</t>
        </is>
      </c>
      <c r="C1857" s="66" t="n">
        <v>2023</v>
      </c>
      <c r="D1857" s="66" t="n">
        <v>9</v>
      </c>
      <c r="E1857" s="66" t="n">
        <v>2</v>
      </c>
      <c r="F1857" s="66" t="n">
        <v>10</v>
      </c>
      <c r="G1857" s="66" t="n">
        <v>2</v>
      </c>
      <c r="H1857" s="66" t="n">
        <v>3</v>
      </c>
      <c r="I1857" s="66" t="n">
        <v>1</v>
      </c>
      <c r="J1857" s="66" t="n">
        <v>0</v>
      </c>
      <c r="K1857" s="66" t="n">
        <v>1</v>
      </c>
      <c r="L1857" s="66" t="n">
        <v>0</v>
      </c>
      <c r="M1857" s="66" t="n">
        <v>1</v>
      </c>
      <c r="N1857" s="66" t="n">
        <v>0</v>
      </c>
      <c r="O1857" s="66" t="n">
        <v>127.6</v>
      </c>
      <c r="P1857" s="66" t="n">
        <v>0</v>
      </c>
      <c r="Q1857" s="66" t="n">
        <v>12.3329798620001</v>
      </c>
      <c r="R1857" s="66" t="n">
        <v>51.3360485820001</v>
      </c>
      <c r="S1857" s="66">
        <f>IF(AND(E1857&gt;=2,E1857&lt;=6,OR(F1857=6,F1857=7,F1857=8),O1857&lt;=500),1,0)</f>
        <v/>
      </c>
      <c r="T1857" s="178">
        <f>IF(G1857=1,Sources!$F$24,IF(G1857=2,Sources!$F$25,IF(G1857=3,Sources!$F$26,0)))</f>
        <v/>
      </c>
      <c r="U1857" s="178">
        <f>T1857</f>
        <v/>
      </c>
      <c r="V1857" s="66" t="inlineStr">
        <is>
          <t>S01 / S04 / S05</t>
        </is>
      </c>
    </row>
    <row r="1858" ht="15" customHeight="1" s="94">
      <c r="A1858" s="66" t="inlineStr">
        <is>
          <t>U13344</t>
        </is>
      </c>
      <c r="B1858" s="66" t="inlineStr">
        <is>
          <t>O0436</t>
        </is>
      </c>
      <c r="C1858" s="66" t="n">
        <v>2023</v>
      </c>
      <c r="D1858" s="66" t="n">
        <v>9</v>
      </c>
      <c r="E1858" s="66" t="n">
        <v>2</v>
      </c>
      <c r="F1858" s="66" t="n">
        <v>12</v>
      </c>
      <c r="G1858" s="66" t="n">
        <v>3</v>
      </c>
      <c r="H1858" s="66" t="n">
        <v>1</v>
      </c>
      <c r="I1858" s="66" t="n">
        <v>0</v>
      </c>
      <c r="J1858" s="66" t="n">
        <v>1</v>
      </c>
      <c r="K1858" s="66" t="n">
        <v>0</v>
      </c>
      <c r="L1858" s="66" t="n">
        <v>0</v>
      </c>
      <c r="M1858" s="66" t="n">
        <v>0</v>
      </c>
      <c r="N1858" s="66" t="n">
        <v>0</v>
      </c>
      <c r="O1858" s="66" t="n">
        <v>141.6</v>
      </c>
      <c r="P1858" s="66" t="n">
        <v>9.6</v>
      </c>
      <c r="Q1858" s="66" t="n">
        <v>13.696765876</v>
      </c>
      <c r="R1858" s="66" t="n">
        <v>51.0433614290001</v>
      </c>
      <c r="S1858" s="66">
        <f>IF(AND(E1858&gt;=2,E1858&lt;=6,OR(F1858=6,F1858=7,F1858=8),O1858&lt;=500),1,0)</f>
        <v/>
      </c>
      <c r="T1858" s="178">
        <f>IF(G1858=1,Sources!$F$24,IF(G1858=2,Sources!$F$25,IF(G1858=3,Sources!$F$26,0)))</f>
        <v/>
      </c>
      <c r="U1858" s="178">
        <f>T1858</f>
        <v/>
      </c>
      <c r="V1858" s="66" t="inlineStr">
        <is>
          <t>S01 / S04 / S05</t>
        </is>
      </c>
    </row>
    <row r="1859" ht="15" customHeight="1" s="94">
      <c r="A1859" s="66" t="inlineStr">
        <is>
          <t>U13363</t>
        </is>
      </c>
      <c r="B1859" s="66" t="inlineStr">
        <is>
          <t>O2015</t>
        </is>
      </c>
      <c r="C1859" s="66" t="n">
        <v>2023</v>
      </c>
      <c r="D1859" s="66" t="n">
        <v>9</v>
      </c>
      <c r="E1859" s="66" t="n">
        <v>6</v>
      </c>
      <c r="F1859" s="66" t="n">
        <v>18</v>
      </c>
      <c r="G1859" s="66" t="n">
        <v>3</v>
      </c>
      <c r="H1859" s="66" t="n">
        <v>2</v>
      </c>
      <c r="I1859" s="66" t="n">
        <v>0</v>
      </c>
      <c r="J1859" s="66" t="n">
        <v>1</v>
      </c>
      <c r="K1859" s="66" t="n">
        <v>1</v>
      </c>
      <c r="L1859" s="66" t="n">
        <v>0</v>
      </c>
      <c r="M1859" s="66" t="n">
        <v>0</v>
      </c>
      <c r="N1859" s="66" t="n">
        <v>0</v>
      </c>
      <c r="O1859" s="66" t="n">
        <v>167.3</v>
      </c>
      <c r="P1859" s="66" t="n">
        <v>0.5</v>
      </c>
      <c r="Q1859" s="66" t="n">
        <v>13.934461298</v>
      </c>
      <c r="R1859" s="66" t="n">
        <v>50.9673961890001</v>
      </c>
      <c r="S1859" s="66">
        <f>IF(AND(E1859&gt;=2,E1859&lt;=6,OR(F1859=6,F1859=7,F1859=8),O1859&lt;=500),1,0)</f>
        <v/>
      </c>
      <c r="T1859" s="178">
        <f>IF(G1859=1,Sources!$F$24,IF(G1859=2,Sources!$F$25,IF(G1859=3,Sources!$F$26,0)))</f>
        <v/>
      </c>
      <c r="U1859" s="178">
        <f>T1859</f>
        <v/>
      </c>
      <c r="V1859" s="66" t="inlineStr">
        <is>
          <t>S01 / S04 / S05</t>
        </is>
      </c>
    </row>
    <row r="1860" ht="15" customHeight="1" s="94">
      <c r="A1860" s="66" t="inlineStr">
        <is>
          <t>U13365</t>
        </is>
      </c>
      <c r="B1860" s="66" t="inlineStr">
        <is>
          <t>O0609</t>
        </is>
      </c>
      <c r="C1860" s="66" t="n">
        <v>2023</v>
      </c>
      <c r="D1860" s="66" t="n">
        <v>9</v>
      </c>
      <c r="E1860" s="66" t="n">
        <v>6</v>
      </c>
      <c r="F1860" s="66" t="n">
        <v>10</v>
      </c>
      <c r="G1860" s="66" t="n">
        <v>2</v>
      </c>
      <c r="H1860" s="66" t="n">
        <v>4</v>
      </c>
      <c r="I1860" s="66" t="n">
        <v>1</v>
      </c>
      <c r="J1860" s="66" t="n">
        <v>0</v>
      </c>
      <c r="K1860" s="66" t="n">
        <v>0</v>
      </c>
      <c r="L1860" s="66" t="n">
        <v>0</v>
      </c>
      <c r="M1860" s="66" t="n">
        <v>0</v>
      </c>
      <c r="N1860" s="66" t="n">
        <v>1</v>
      </c>
      <c r="O1860" s="66" t="n">
        <v>64</v>
      </c>
      <c r="P1860" s="66" t="n">
        <v>18.6</v>
      </c>
      <c r="Q1860" s="66" t="n">
        <v>13.740976023</v>
      </c>
      <c r="R1860" s="66" t="n">
        <v>51.0647678950001</v>
      </c>
      <c r="S1860" s="66">
        <f>IF(AND(E1860&gt;=2,E1860&lt;=6,OR(F1860=6,F1860=7,F1860=8),O1860&lt;=500),1,0)</f>
        <v/>
      </c>
      <c r="T1860" s="178">
        <f>IF(G1860=1,Sources!$F$24,IF(G1860=2,Sources!$F$25,IF(G1860=3,Sources!$F$26,0)))</f>
        <v/>
      </c>
      <c r="U1860" s="178">
        <f>T1860</f>
        <v/>
      </c>
      <c r="V1860" s="66" t="inlineStr">
        <is>
          <t>S01 / S04 / S05</t>
        </is>
      </c>
    </row>
    <row r="1861" ht="15" customHeight="1" s="94">
      <c r="A1861" s="66" t="inlineStr">
        <is>
          <t>U13374</t>
        </is>
      </c>
      <c r="B1861" s="66" t="inlineStr">
        <is>
          <t>O0366</t>
        </is>
      </c>
      <c r="C1861" s="66" t="n">
        <v>2023</v>
      </c>
      <c r="D1861" s="66" t="n">
        <v>8</v>
      </c>
      <c r="E1861" s="66" t="n">
        <v>5</v>
      </c>
      <c r="F1861" s="66" t="n">
        <v>18</v>
      </c>
      <c r="G1861" s="66" t="n">
        <v>3</v>
      </c>
      <c r="H1861" s="66" t="n">
        <v>3</v>
      </c>
      <c r="I1861" s="66" t="n">
        <v>0</v>
      </c>
      <c r="J1861" s="66" t="n">
        <v>0</v>
      </c>
      <c r="K1861" s="66" t="n">
        <v>1</v>
      </c>
      <c r="L1861" s="66" t="n">
        <v>0</v>
      </c>
      <c r="M1861" s="66" t="n">
        <v>0</v>
      </c>
      <c r="N1861" s="66" t="n">
        <v>1</v>
      </c>
      <c r="O1861" s="66" t="n">
        <v>412.9</v>
      </c>
      <c r="P1861" s="66" t="n">
        <v>4.6</v>
      </c>
      <c r="Q1861" s="66" t="n">
        <v>13.721359606</v>
      </c>
      <c r="R1861" s="66" t="n">
        <v>51.041763137</v>
      </c>
      <c r="S1861" s="66">
        <f>IF(AND(E1861&gt;=2,E1861&lt;=6,OR(F1861=6,F1861=7,F1861=8),O1861&lt;=500),1,0)</f>
        <v/>
      </c>
      <c r="T1861" s="178">
        <f>IF(G1861=1,Sources!$F$24,IF(G1861=2,Sources!$F$25,IF(G1861=3,Sources!$F$26,0)))</f>
        <v/>
      </c>
      <c r="U1861" s="178">
        <f>T1861</f>
        <v/>
      </c>
      <c r="V1861" s="66" t="inlineStr">
        <is>
          <t>S01 / S04 / S05</t>
        </is>
      </c>
    </row>
    <row r="1862" ht="15" customHeight="1" s="94">
      <c r="A1862" s="66" t="inlineStr">
        <is>
          <t>U13378</t>
        </is>
      </c>
      <c r="B1862" s="66" t="inlineStr">
        <is>
          <t>O0910</t>
        </is>
      </c>
      <c r="C1862" s="66" t="n">
        <v>2023</v>
      </c>
      <c r="D1862" s="66" t="n">
        <v>12</v>
      </c>
      <c r="E1862" s="66" t="n">
        <v>6</v>
      </c>
      <c r="F1862" s="66" t="n">
        <v>7</v>
      </c>
      <c r="G1862" s="66" t="n">
        <v>3</v>
      </c>
      <c r="H1862" s="66" t="n">
        <v>4</v>
      </c>
      <c r="I1862" s="66" t="n">
        <v>1</v>
      </c>
      <c r="J1862" s="66" t="n">
        <v>0</v>
      </c>
      <c r="K1862" s="66" t="n">
        <v>1</v>
      </c>
      <c r="L1862" s="66" t="n">
        <v>0</v>
      </c>
      <c r="M1862" s="66" t="n">
        <v>0</v>
      </c>
      <c r="N1862" s="66" t="n">
        <v>0</v>
      </c>
      <c r="O1862" s="66" t="n">
        <v>349</v>
      </c>
      <c r="P1862" s="66" t="n">
        <v>0</v>
      </c>
      <c r="Q1862" s="66" t="n">
        <v>13.7331189940001</v>
      </c>
      <c r="R1862" s="66" t="n">
        <v>51.0763556950001</v>
      </c>
      <c r="S1862" s="66">
        <f>IF(AND(E1862&gt;=2,E1862&lt;=6,OR(F1862=6,F1862=7,F1862=8),O1862&lt;=500),1,0)</f>
        <v/>
      </c>
      <c r="T1862" s="178">
        <f>IF(G1862=1,Sources!$F$24,IF(G1862=2,Sources!$F$25,IF(G1862=3,Sources!$F$26,0)))</f>
        <v/>
      </c>
      <c r="U1862" s="178">
        <f>T1862</f>
        <v/>
      </c>
      <c r="V1862" s="66" t="inlineStr">
        <is>
          <t>S01 / S04 / S05</t>
        </is>
      </c>
    </row>
    <row r="1863" ht="15" customHeight="1" s="94">
      <c r="A1863" s="66" t="inlineStr">
        <is>
          <t>U13389</t>
        </is>
      </c>
      <c r="B1863" s="66" t="inlineStr">
        <is>
          <t>O1531</t>
        </is>
      </c>
      <c r="C1863" s="66" t="n">
        <v>2023</v>
      </c>
      <c r="D1863" s="66" t="n">
        <v>8</v>
      </c>
      <c r="E1863" s="66" t="n">
        <v>3</v>
      </c>
      <c r="F1863" s="66" t="n">
        <v>7</v>
      </c>
      <c r="G1863" s="66" t="n">
        <v>3</v>
      </c>
      <c r="H1863" s="66" t="n">
        <v>3</v>
      </c>
      <c r="I1863" s="66" t="n">
        <v>0</v>
      </c>
      <c r="J1863" s="66" t="n">
        <v>1</v>
      </c>
      <c r="K1863" s="66" t="n">
        <v>1</v>
      </c>
      <c r="L1863" s="66" t="n">
        <v>0</v>
      </c>
      <c r="M1863" s="66" t="n">
        <v>0</v>
      </c>
      <c r="N1863" s="66" t="n">
        <v>0</v>
      </c>
      <c r="O1863" s="66" t="n">
        <v>477.9</v>
      </c>
      <c r="P1863" s="66" t="n">
        <v>2</v>
      </c>
      <c r="Q1863" s="66" t="n">
        <v>12.395374588</v>
      </c>
      <c r="R1863" s="66" t="n">
        <v>51.3321159810001</v>
      </c>
      <c r="S1863" s="66">
        <f>IF(AND(E1863&gt;=2,E1863&lt;=6,OR(F1863=6,F1863=7,F1863=8),O1863&lt;=500),1,0)</f>
        <v/>
      </c>
      <c r="T1863" s="178">
        <f>IF(G1863=1,Sources!$F$24,IF(G1863=2,Sources!$F$25,IF(G1863=3,Sources!$F$26,0)))</f>
        <v/>
      </c>
      <c r="U1863" s="178">
        <f>T1863</f>
        <v/>
      </c>
      <c r="V1863" s="66" t="inlineStr">
        <is>
          <t>S01 / S04 / S05</t>
        </is>
      </c>
    </row>
    <row r="1864" ht="15" customHeight="1" s="94">
      <c r="A1864" s="66" t="inlineStr">
        <is>
          <t>U13406</t>
        </is>
      </c>
      <c r="B1864" s="66" t="inlineStr">
        <is>
          <t>O1213</t>
        </is>
      </c>
      <c r="C1864" s="66" t="n">
        <v>2023</v>
      </c>
      <c r="D1864" s="66" t="n">
        <v>8</v>
      </c>
      <c r="E1864" s="66" t="n">
        <v>2</v>
      </c>
      <c r="F1864" s="66" t="n">
        <v>12</v>
      </c>
      <c r="G1864" s="66" t="n">
        <v>3</v>
      </c>
      <c r="H1864" s="66" t="n">
        <v>3</v>
      </c>
      <c r="I1864" s="66" t="n">
        <v>0</v>
      </c>
      <c r="J1864" s="66" t="n">
        <v>0</v>
      </c>
      <c r="K1864" s="66" t="n">
        <v>1</v>
      </c>
      <c r="L1864" s="66" t="n">
        <v>0</v>
      </c>
      <c r="M1864" s="66" t="n">
        <v>0</v>
      </c>
      <c r="N1864" s="66" t="n">
        <v>0</v>
      </c>
      <c r="O1864" s="66" t="n">
        <v>233.1</v>
      </c>
      <c r="P1864" s="66" t="n">
        <v>5.2</v>
      </c>
      <c r="Q1864" s="66" t="n">
        <v>14.2489180060001</v>
      </c>
      <c r="R1864" s="66" t="n">
        <v>51.4349884640001</v>
      </c>
      <c r="S1864" s="66">
        <f>IF(AND(E1864&gt;=2,E1864&lt;=6,OR(F1864=6,F1864=7,F1864=8),O1864&lt;=500),1,0)</f>
        <v/>
      </c>
      <c r="T1864" s="178">
        <f>IF(G1864=1,Sources!$F$24,IF(G1864=2,Sources!$F$25,IF(G1864=3,Sources!$F$26,0)))</f>
        <v/>
      </c>
      <c r="U1864" s="178">
        <f>T1864</f>
        <v/>
      </c>
      <c r="V1864" s="66" t="inlineStr">
        <is>
          <t>S01 / S04 / S05</t>
        </is>
      </c>
    </row>
    <row r="1865" ht="15" customHeight="1" s="94">
      <c r="A1865" s="66" t="inlineStr">
        <is>
          <t>U13409</t>
        </is>
      </c>
      <c r="B1865" s="66" t="inlineStr">
        <is>
          <t>O0782</t>
        </is>
      </c>
      <c r="C1865" s="66" t="n">
        <v>2023</v>
      </c>
      <c r="D1865" s="66" t="n">
        <v>11</v>
      </c>
      <c r="E1865" s="66" t="n">
        <v>5</v>
      </c>
      <c r="F1865" s="66" t="n">
        <v>6</v>
      </c>
      <c r="G1865" s="66" t="n">
        <v>3</v>
      </c>
      <c r="H1865" s="66" t="n">
        <v>2</v>
      </c>
      <c r="I1865" s="66" t="n">
        <v>0</v>
      </c>
      <c r="J1865" s="66" t="n">
        <v>1</v>
      </c>
      <c r="K1865" s="66" t="n">
        <v>1</v>
      </c>
      <c r="L1865" s="66" t="n">
        <v>0</v>
      </c>
      <c r="M1865" s="66" t="n">
        <v>0</v>
      </c>
      <c r="N1865" s="66" t="n">
        <v>0</v>
      </c>
      <c r="O1865" s="66" t="n">
        <v>103.6</v>
      </c>
      <c r="P1865" s="66" t="n">
        <v>3.4</v>
      </c>
      <c r="Q1865" s="66" t="n">
        <v>13.7566580160001</v>
      </c>
      <c r="R1865" s="66" t="n">
        <v>51.0775678430001</v>
      </c>
      <c r="S1865" s="66">
        <f>IF(AND(E1865&gt;=2,E1865&lt;=6,OR(F1865=6,F1865=7,F1865=8),O1865&lt;=500),1,0)</f>
        <v/>
      </c>
      <c r="T1865" s="178">
        <f>IF(G1865=1,Sources!$F$24,IF(G1865=2,Sources!$F$25,IF(G1865=3,Sources!$F$26,0)))</f>
        <v/>
      </c>
      <c r="U1865" s="178">
        <f>T1865</f>
        <v/>
      </c>
      <c r="V1865" s="66" t="inlineStr">
        <is>
          <t>S01 / S04 / S05</t>
        </is>
      </c>
    </row>
    <row r="1866" ht="15" customHeight="1" s="94">
      <c r="A1866" s="66" t="inlineStr">
        <is>
          <t>U13414</t>
        </is>
      </c>
      <c r="B1866" s="66" t="inlineStr">
        <is>
          <t>O0780</t>
        </is>
      </c>
      <c r="C1866" s="66" t="n">
        <v>2023</v>
      </c>
      <c r="D1866" s="66" t="n">
        <v>8</v>
      </c>
      <c r="E1866" s="66" t="n">
        <v>2</v>
      </c>
      <c r="F1866" s="66" t="n">
        <v>2</v>
      </c>
      <c r="G1866" s="66" t="n">
        <v>2</v>
      </c>
      <c r="H1866" s="66" t="n">
        <v>1</v>
      </c>
      <c r="I1866" s="66" t="n">
        <v>0</v>
      </c>
      <c r="J1866" s="66" t="n">
        <v>1</v>
      </c>
      <c r="K1866" s="66" t="n">
        <v>0</v>
      </c>
      <c r="L1866" s="66" t="n">
        <v>0</v>
      </c>
      <c r="M1866" s="66" t="n">
        <v>0</v>
      </c>
      <c r="N1866" s="66" t="n">
        <v>0</v>
      </c>
      <c r="O1866" s="66" t="n">
        <v>443.4</v>
      </c>
      <c r="P1866" s="66" t="n">
        <v>11.8</v>
      </c>
      <c r="Q1866" s="66" t="n">
        <v>13.7528940220001</v>
      </c>
      <c r="R1866" s="66" t="n">
        <v>51.0737997960001</v>
      </c>
      <c r="S1866" s="66">
        <f>IF(AND(E1866&gt;=2,E1866&lt;=6,OR(F1866=6,F1866=7,F1866=8),O1866&lt;=500),1,0)</f>
        <v/>
      </c>
      <c r="T1866" s="178">
        <f>IF(G1866=1,Sources!$F$24,IF(G1866=2,Sources!$F$25,IF(G1866=3,Sources!$F$26,0)))</f>
        <v/>
      </c>
      <c r="U1866" s="178">
        <f>T1866</f>
        <v/>
      </c>
      <c r="V1866" s="66" t="inlineStr">
        <is>
          <t>S01 / S04 / S05</t>
        </is>
      </c>
    </row>
    <row r="1867" ht="15" customHeight="1" s="94">
      <c r="A1867" s="66" t="inlineStr">
        <is>
          <t>U13419</t>
        </is>
      </c>
      <c r="B1867" s="66" t="inlineStr">
        <is>
          <t>O0490</t>
        </is>
      </c>
      <c r="C1867" s="66" t="n">
        <v>2023</v>
      </c>
      <c r="D1867" s="66" t="n">
        <v>8</v>
      </c>
      <c r="E1867" s="66" t="n">
        <v>2</v>
      </c>
      <c r="F1867" s="66" t="n">
        <v>12</v>
      </c>
      <c r="G1867" s="66" t="n">
        <v>3</v>
      </c>
      <c r="H1867" s="66" t="n">
        <v>6</v>
      </c>
      <c r="I1867" s="66" t="n">
        <v>0</v>
      </c>
      <c r="J1867" s="66" t="n">
        <v>0</v>
      </c>
      <c r="K1867" s="66" t="n">
        <v>1</v>
      </c>
      <c r="L1867" s="66" t="n">
        <v>0</v>
      </c>
      <c r="M1867" s="66" t="n">
        <v>0</v>
      </c>
      <c r="N1867" s="66" t="n">
        <v>0</v>
      </c>
      <c r="O1867" s="66" t="n">
        <v>107.8</v>
      </c>
      <c r="P1867" s="66" t="n">
        <v>0.6</v>
      </c>
      <c r="Q1867" s="66" t="n">
        <v>13.760223852</v>
      </c>
      <c r="R1867" s="66" t="n">
        <v>51.0232744790001</v>
      </c>
      <c r="S1867" s="66">
        <f>IF(AND(E1867&gt;=2,E1867&lt;=6,OR(F1867=6,F1867=7,F1867=8),O1867&lt;=500),1,0)</f>
        <v/>
      </c>
      <c r="T1867" s="178">
        <f>IF(G1867=1,Sources!$F$24,IF(G1867=2,Sources!$F$25,IF(G1867=3,Sources!$F$26,0)))</f>
        <v/>
      </c>
      <c r="U1867" s="178">
        <f>T1867</f>
        <v/>
      </c>
      <c r="V1867" s="66" t="inlineStr">
        <is>
          <t>S01 / S04 / S05</t>
        </is>
      </c>
    </row>
    <row r="1868" ht="15" customHeight="1" s="94">
      <c r="A1868" s="66" t="inlineStr">
        <is>
          <t>U13422</t>
        </is>
      </c>
      <c r="B1868" s="66" t="inlineStr">
        <is>
          <t>O0224</t>
        </is>
      </c>
      <c r="C1868" s="66" t="n">
        <v>2023</v>
      </c>
      <c r="D1868" s="66" t="n">
        <v>8</v>
      </c>
      <c r="E1868" s="66" t="n">
        <v>2</v>
      </c>
      <c r="F1868" s="66" t="n">
        <v>17</v>
      </c>
      <c r="G1868" s="66" t="n">
        <v>2</v>
      </c>
      <c r="H1868" s="66" t="n">
        <v>1</v>
      </c>
      <c r="I1868" s="66" t="n">
        <v>0</v>
      </c>
      <c r="J1868" s="66" t="n">
        <v>0</v>
      </c>
      <c r="K1868" s="66" t="n">
        <v>0</v>
      </c>
      <c r="L1868" s="66" t="n">
        <v>1</v>
      </c>
      <c r="M1868" s="66" t="n">
        <v>0</v>
      </c>
      <c r="N1868" s="66" t="n">
        <v>0</v>
      </c>
      <c r="O1868" s="66" t="n">
        <v>240.8</v>
      </c>
      <c r="P1868" s="66" t="n">
        <v>8.4</v>
      </c>
      <c r="Q1868" s="66" t="n">
        <v>12.9062960650001</v>
      </c>
      <c r="R1868" s="66" t="n">
        <v>50.8419336440001</v>
      </c>
      <c r="S1868" s="66">
        <f>IF(AND(E1868&gt;=2,E1868&lt;=6,OR(F1868=6,F1868=7,F1868=8),O1868&lt;=500),1,0)</f>
        <v/>
      </c>
      <c r="T1868" s="178">
        <f>IF(G1868=1,Sources!$F$24,IF(G1868=2,Sources!$F$25,IF(G1868=3,Sources!$F$26,0)))</f>
        <v/>
      </c>
      <c r="U1868" s="178">
        <f>T1868</f>
        <v/>
      </c>
      <c r="V1868" s="66" t="inlineStr">
        <is>
          <t>S01 / S04 / S05</t>
        </is>
      </c>
    </row>
    <row r="1869" ht="15" customHeight="1" s="94">
      <c r="A1869" s="66" t="inlineStr">
        <is>
          <t>U13427</t>
        </is>
      </c>
      <c r="B1869" s="66" t="inlineStr">
        <is>
          <t>O0608</t>
        </is>
      </c>
      <c r="C1869" s="66" t="n">
        <v>2023</v>
      </c>
      <c r="D1869" s="66" t="n">
        <v>8</v>
      </c>
      <c r="E1869" s="66" t="n">
        <v>1</v>
      </c>
      <c r="F1869" s="66" t="n">
        <v>20</v>
      </c>
      <c r="G1869" s="66" t="n">
        <v>2</v>
      </c>
      <c r="H1869" s="66" t="n">
        <v>4</v>
      </c>
      <c r="I1869" s="66" t="n">
        <v>1</v>
      </c>
      <c r="J1869" s="66" t="n">
        <v>0</v>
      </c>
      <c r="K1869" s="66" t="n">
        <v>1</v>
      </c>
      <c r="L1869" s="66" t="n">
        <v>0</v>
      </c>
      <c r="M1869" s="66" t="n">
        <v>0</v>
      </c>
      <c r="N1869" s="66" t="n">
        <v>0</v>
      </c>
      <c r="O1869" s="66" t="n">
        <v>80.3</v>
      </c>
      <c r="P1869" s="66" t="n">
        <v>3.7</v>
      </c>
      <c r="Q1869" s="66" t="n">
        <v>13.7407281440001</v>
      </c>
      <c r="R1869" s="66" t="n">
        <v>51.064785903</v>
      </c>
      <c r="S1869" s="66">
        <f>IF(AND(E1869&gt;=2,E1869&lt;=6,OR(F1869=6,F1869=7,F1869=8),O1869&lt;=500),1,0)</f>
        <v/>
      </c>
      <c r="T1869" s="178">
        <f>IF(G1869=1,Sources!$F$24,IF(G1869=2,Sources!$F$25,IF(G1869=3,Sources!$F$26,0)))</f>
        <v/>
      </c>
      <c r="U1869" s="178">
        <f>T1869</f>
        <v/>
      </c>
      <c r="V1869" s="66" t="inlineStr">
        <is>
          <t>S01 / S04 / S05</t>
        </is>
      </c>
    </row>
    <row r="1870" ht="15" customHeight="1" s="94">
      <c r="A1870" s="66" t="inlineStr">
        <is>
          <t>U13433</t>
        </is>
      </c>
      <c r="B1870" s="66" t="inlineStr">
        <is>
          <t>O0172</t>
        </is>
      </c>
      <c r="C1870" s="66" t="n">
        <v>2023</v>
      </c>
      <c r="D1870" s="66" t="n">
        <v>9</v>
      </c>
      <c r="E1870" s="66" t="n">
        <v>5</v>
      </c>
      <c r="F1870" s="66" t="n">
        <v>9</v>
      </c>
      <c r="G1870" s="66" t="n">
        <v>3</v>
      </c>
      <c r="H1870" s="66" t="n">
        <v>2</v>
      </c>
      <c r="I1870" s="66" t="n">
        <v>0</v>
      </c>
      <c r="J1870" s="66" t="n">
        <v>1</v>
      </c>
      <c r="K1870" s="66" t="n">
        <v>1</v>
      </c>
      <c r="L1870" s="66" t="n">
        <v>0</v>
      </c>
      <c r="M1870" s="66" t="n">
        <v>0</v>
      </c>
      <c r="N1870" s="66" t="n">
        <v>0</v>
      </c>
      <c r="O1870" s="66" t="n">
        <v>332.9</v>
      </c>
      <c r="P1870" s="66" t="n">
        <v>11.1</v>
      </c>
      <c r="Q1870" s="66" t="n">
        <v>12.926589392</v>
      </c>
      <c r="R1870" s="66" t="n">
        <v>50.8338561590001</v>
      </c>
      <c r="S1870" s="66">
        <f>IF(AND(E1870&gt;=2,E1870&lt;=6,OR(F1870=6,F1870=7,F1870=8),O1870&lt;=500),1,0)</f>
        <v/>
      </c>
      <c r="T1870" s="178">
        <f>IF(G1870=1,Sources!$F$24,IF(G1870=2,Sources!$F$25,IF(G1870=3,Sources!$F$26,0)))</f>
        <v/>
      </c>
      <c r="U1870" s="178">
        <f>T1870</f>
        <v/>
      </c>
      <c r="V1870" s="66" t="inlineStr">
        <is>
          <t>S01 / S04 / S05</t>
        </is>
      </c>
    </row>
    <row r="1871" ht="15" customHeight="1" s="94">
      <c r="A1871" s="66" t="inlineStr">
        <is>
          <t>U13444</t>
        </is>
      </c>
      <c r="B1871" s="66" t="inlineStr">
        <is>
          <t>O1742</t>
        </is>
      </c>
      <c r="C1871" s="66" t="n">
        <v>2023</v>
      </c>
      <c r="D1871" s="66" t="n">
        <v>8</v>
      </c>
      <c r="E1871" s="66" t="n">
        <v>6</v>
      </c>
      <c r="F1871" s="66" t="n">
        <v>7</v>
      </c>
      <c r="G1871" s="66" t="n">
        <v>3</v>
      </c>
      <c r="H1871" s="66" t="n">
        <v>6</v>
      </c>
      <c r="I1871" s="66" t="n">
        <v>0</v>
      </c>
      <c r="J1871" s="66" t="n">
        <v>0</v>
      </c>
      <c r="K1871" s="66" t="n">
        <v>1</v>
      </c>
      <c r="L1871" s="66" t="n">
        <v>0</v>
      </c>
      <c r="M1871" s="66" t="n">
        <v>0</v>
      </c>
      <c r="N1871" s="66" t="n">
        <v>1</v>
      </c>
      <c r="O1871" s="66" t="n">
        <v>244.6</v>
      </c>
      <c r="P1871" s="66" t="n">
        <v>13.4</v>
      </c>
      <c r="Q1871" s="66" t="n">
        <v>12.4017600140001</v>
      </c>
      <c r="R1871" s="66" t="n">
        <v>51.324228394</v>
      </c>
      <c r="S1871" s="66">
        <f>IF(AND(E1871&gt;=2,E1871&lt;=6,OR(F1871=6,F1871=7,F1871=8),O1871&lt;=500),1,0)</f>
        <v/>
      </c>
      <c r="T1871" s="178">
        <f>IF(G1871=1,Sources!$F$24,IF(G1871=2,Sources!$F$25,IF(G1871=3,Sources!$F$26,0)))</f>
        <v/>
      </c>
      <c r="U1871" s="178">
        <f>T1871</f>
        <v/>
      </c>
      <c r="V1871" s="66" t="inlineStr">
        <is>
          <t>S01 / S04 / S05</t>
        </is>
      </c>
    </row>
    <row r="1872" ht="15" customHeight="1" s="94">
      <c r="A1872" s="66" t="inlineStr">
        <is>
          <t>U13445</t>
        </is>
      </c>
      <c r="B1872" s="66" t="inlineStr">
        <is>
          <t>O1531</t>
        </is>
      </c>
      <c r="C1872" s="66" t="n">
        <v>2023</v>
      </c>
      <c r="D1872" s="66" t="n">
        <v>8</v>
      </c>
      <c r="E1872" s="66" t="n">
        <v>6</v>
      </c>
      <c r="F1872" s="66" t="n">
        <v>15</v>
      </c>
      <c r="G1872" s="66" t="n">
        <v>3</v>
      </c>
      <c r="H1872" s="66" t="n">
        <v>2</v>
      </c>
      <c r="I1872" s="66" t="n">
        <v>0</v>
      </c>
      <c r="J1872" s="66" t="n">
        <v>1</v>
      </c>
      <c r="K1872" s="66" t="n">
        <v>1</v>
      </c>
      <c r="L1872" s="66" t="n">
        <v>0</v>
      </c>
      <c r="M1872" s="66" t="n">
        <v>0</v>
      </c>
      <c r="N1872" s="66" t="n">
        <v>0</v>
      </c>
      <c r="O1872" s="66" t="n">
        <v>471.2</v>
      </c>
      <c r="P1872" s="66" t="n">
        <v>4.7</v>
      </c>
      <c r="Q1872" s="66" t="n">
        <v>12.395307933</v>
      </c>
      <c r="R1872" s="66" t="n">
        <v>51.3321603490001</v>
      </c>
      <c r="S1872" s="66">
        <f>IF(AND(E1872&gt;=2,E1872&lt;=6,OR(F1872=6,F1872=7,F1872=8),O1872&lt;=500),1,0)</f>
        <v/>
      </c>
      <c r="T1872" s="178">
        <f>IF(G1872=1,Sources!$F$24,IF(G1872=2,Sources!$F$25,IF(G1872=3,Sources!$F$26,0)))</f>
        <v/>
      </c>
      <c r="U1872" s="178">
        <f>T1872</f>
        <v/>
      </c>
      <c r="V1872" s="66" t="inlineStr">
        <is>
          <t>S01 / S04 / S05</t>
        </is>
      </c>
    </row>
    <row r="1873" ht="15" customHeight="1" s="94">
      <c r="A1873" s="66" t="inlineStr">
        <is>
          <t>U13446</t>
        </is>
      </c>
      <c r="B1873" s="66" t="inlineStr">
        <is>
          <t>O1303</t>
        </is>
      </c>
      <c r="C1873" s="66" t="n">
        <v>2023</v>
      </c>
      <c r="D1873" s="66" t="n">
        <v>8</v>
      </c>
      <c r="E1873" s="66" t="n">
        <v>6</v>
      </c>
      <c r="F1873" s="66" t="n">
        <v>11</v>
      </c>
      <c r="G1873" s="66" t="n">
        <v>3</v>
      </c>
      <c r="H1873" s="66" t="n">
        <v>2</v>
      </c>
      <c r="I1873" s="66" t="n">
        <v>0</v>
      </c>
      <c r="J1873" s="66" t="n">
        <v>0</v>
      </c>
      <c r="K1873" s="66" t="n">
        <v>1</v>
      </c>
      <c r="L1873" s="66" t="n">
        <v>0</v>
      </c>
      <c r="M1873" s="66" t="n">
        <v>0</v>
      </c>
      <c r="N1873" s="66" t="n">
        <v>1</v>
      </c>
      <c r="O1873" s="66" t="n">
        <v>444</v>
      </c>
      <c r="P1873" s="66" t="n">
        <v>22.9</v>
      </c>
      <c r="Q1873" s="66" t="n">
        <v>12.394483313</v>
      </c>
      <c r="R1873" s="66" t="n">
        <v>51.3146251590001</v>
      </c>
      <c r="S1873" s="66">
        <f>IF(AND(E1873&gt;=2,E1873&lt;=6,OR(F1873=6,F1873=7,F1873=8),O1873&lt;=500),1,0)</f>
        <v/>
      </c>
      <c r="T1873" s="178">
        <f>IF(G1873=1,Sources!$F$24,IF(G1873=2,Sources!$F$25,IF(G1873=3,Sources!$F$26,0)))</f>
        <v/>
      </c>
      <c r="U1873" s="178">
        <f>T1873</f>
        <v/>
      </c>
      <c r="V1873" s="66" t="inlineStr">
        <is>
          <t>S01 / S04 / S05</t>
        </is>
      </c>
    </row>
    <row r="1874" ht="15" customHeight="1" s="94">
      <c r="A1874" s="66" t="inlineStr">
        <is>
          <t>U13447</t>
        </is>
      </c>
      <c r="B1874" s="66" t="inlineStr">
        <is>
          <t>O1466</t>
        </is>
      </c>
      <c r="C1874" s="66" t="n">
        <v>2023</v>
      </c>
      <c r="D1874" s="66" t="n">
        <v>8</v>
      </c>
      <c r="E1874" s="66" t="n">
        <v>6</v>
      </c>
      <c r="F1874" s="66" t="n">
        <v>16</v>
      </c>
      <c r="G1874" s="66" t="n">
        <v>2</v>
      </c>
      <c r="H1874" s="66" t="n">
        <v>2</v>
      </c>
      <c r="I1874" s="66" t="n">
        <v>0</v>
      </c>
      <c r="J1874" s="66" t="n">
        <v>1</v>
      </c>
      <c r="K1874" s="66" t="n">
        <v>1</v>
      </c>
      <c r="L1874" s="66" t="n">
        <v>0</v>
      </c>
      <c r="M1874" s="66" t="n">
        <v>0</v>
      </c>
      <c r="N1874" s="66" t="n">
        <v>0</v>
      </c>
      <c r="O1874" s="66" t="n">
        <v>409.5</v>
      </c>
      <c r="P1874" s="66" t="n">
        <v>1.4</v>
      </c>
      <c r="Q1874" s="66" t="n">
        <v>12.3904662270001</v>
      </c>
      <c r="R1874" s="66" t="n">
        <v>51.3469803190001</v>
      </c>
      <c r="S1874" s="66">
        <f>IF(AND(E1874&gt;=2,E1874&lt;=6,OR(F1874=6,F1874=7,F1874=8),O1874&lt;=500),1,0)</f>
        <v/>
      </c>
      <c r="T1874" s="178">
        <f>IF(G1874=1,Sources!$F$24,IF(G1874=2,Sources!$F$25,IF(G1874=3,Sources!$F$26,0)))</f>
        <v/>
      </c>
      <c r="U1874" s="178">
        <f>T1874</f>
        <v/>
      </c>
      <c r="V1874" s="66" t="inlineStr">
        <is>
          <t>S01 / S04 / S05</t>
        </is>
      </c>
    </row>
    <row r="1875" ht="15" customHeight="1" s="94">
      <c r="A1875" s="66" t="inlineStr">
        <is>
          <t>U13449</t>
        </is>
      </c>
      <c r="B1875" s="66" t="inlineStr">
        <is>
          <t>O1147</t>
        </is>
      </c>
      <c r="C1875" s="66" t="n">
        <v>2023</v>
      </c>
      <c r="D1875" s="66" t="n">
        <v>8</v>
      </c>
      <c r="E1875" s="66" t="n">
        <v>6</v>
      </c>
      <c r="F1875" s="66" t="n">
        <v>18</v>
      </c>
      <c r="G1875" s="66" t="n">
        <v>3</v>
      </c>
      <c r="H1875" s="66" t="n">
        <v>3</v>
      </c>
      <c r="I1875" s="66" t="n">
        <v>0</v>
      </c>
      <c r="J1875" s="66" t="n">
        <v>1</v>
      </c>
      <c r="K1875" s="66" t="n">
        <v>1</v>
      </c>
      <c r="L1875" s="66" t="n">
        <v>0</v>
      </c>
      <c r="M1875" s="66" t="n">
        <v>0</v>
      </c>
      <c r="N1875" s="66" t="n">
        <v>0</v>
      </c>
      <c r="O1875" s="66" t="n">
        <v>278.1</v>
      </c>
      <c r="P1875" s="66" t="n">
        <v>7.2</v>
      </c>
      <c r="Q1875" s="66" t="n">
        <v>14.97052239</v>
      </c>
      <c r="R1875" s="66" t="n">
        <v>51.1508009610001</v>
      </c>
      <c r="S1875" s="66">
        <f>IF(AND(E1875&gt;=2,E1875&lt;=6,OR(F1875=6,F1875=7,F1875=8),O1875&lt;=500),1,0)</f>
        <v/>
      </c>
      <c r="T1875" s="178">
        <f>IF(G1875=1,Sources!$F$24,IF(G1875=2,Sources!$F$25,IF(G1875=3,Sources!$F$26,0)))</f>
        <v/>
      </c>
      <c r="U1875" s="178">
        <f>T1875</f>
        <v/>
      </c>
      <c r="V1875" s="66" t="inlineStr">
        <is>
          <t>S01 / S04 / S05</t>
        </is>
      </c>
    </row>
    <row r="1876" ht="15" customHeight="1" s="94">
      <c r="A1876" s="66" t="inlineStr">
        <is>
          <t>U13451</t>
        </is>
      </c>
      <c r="B1876" s="66" t="inlineStr">
        <is>
          <t>O2007</t>
        </is>
      </c>
      <c r="C1876" s="66" t="n">
        <v>2023</v>
      </c>
      <c r="D1876" s="66" t="n">
        <v>9</v>
      </c>
      <c r="E1876" s="66" t="n">
        <v>3</v>
      </c>
      <c r="F1876" s="66" t="n">
        <v>13</v>
      </c>
      <c r="G1876" s="66" t="n">
        <v>3</v>
      </c>
      <c r="H1876" s="66" t="n">
        <v>3</v>
      </c>
      <c r="I1876" s="66" t="n">
        <v>0</v>
      </c>
      <c r="J1876" s="66" t="n">
        <v>1</v>
      </c>
      <c r="K1876" s="66" t="n">
        <v>1</v>
      </c>
      <c r="L1876" s="66" t="n">
        <v>0</v>
      </c>
      <c r="M1876" s="66" t="n">
        <v>0</v>
      </c>
      <c r="N1876" s="66" t="n">
        <v>0</v>
      </c>
      <c r="O1876" s="66" t="n">
        <v>191.3</v>
      </c>
      <c r="P1876" s="66" t="n">
        <v>8.300000000000001</v>
      </c>
      <c r="Q1876" s="66" t="n">
        <v>13.9309722130001</v>
      </c>
      <c r="R1876" s="66" t="n">
        <v>50.9573969260001</v>
      </c>
      <c r="S1876" s="66">
        <f>IF(AND(E1876&gt;=2,E1876&lt;=6,OR(F1876=6,F1876=7,F1876=8),O1876&lt;=500),1,0)</f>
        <v/>
      </c>
      <c r="T1876" s="178">
        <f>IF(G1876=1,Sources!$F$24,IF(G1876=2,Sources!$F$25,IF(G1876=3,Sources!$F$26,0)))</f>
        <v/>
      </c>
      <c r="U1876" s="178">
        <f>T1876</f>
        <v/>
      </c>
      <c r="V1876" s="66" t="inlineStr">
        <is>
          <t>S01 / S04 / S05</t>
        </is>
      </c>
    </row>
    <row r="1877" ht="15" customHeight="1" s="94">
      <c r="A1877" s="66" t="inlineStr">
        <is>
          <t>U13484</t>
        </is>
      </c>
      <c r="B1877" s="66" t="inlineStr">
        <is>
          <t>O1745</t>
        </is>
      </c>
      <c r="C1877" s="66" t="n">
        <v>2023</v>
      </c>
      <c r="D1877" s="66" t="n">
        <v>8</v>
      </c>
      <c r="E1877" s="66" t="n">
        <v>3</v>
      </c>
      <c r="F1877" s="66" t="n">
        <v>21</v>
      </c>
      <c r="G1877" s="66" t="n">
        <v>3</v>
      </c>
      <c r="H1877" s="66" t="n">
        <v>3</v>
      </c>
      <c r="I1877" s="66" t="n">
        <v>0</v>
      </c>
      <c r="J1877" s="66" t="n">
        <v>1</v>
      </c>
      <c r="K1877" s="66" t="n">
        <v>0</v>
      </c>
      <c r="L1877" s="66" t="n">
        <v>0</v>
      </c>
      <c r="M1877" s="66" t="n">
        <v>0</v>
      </c>
      <c r="N1877" s="66" t="n">
        <v>1</v>
      </c>
      <c r="O1877" s="66" t="n">
        <v>300.4</v>
      </c>
      <c r="P1877" s="66" t="n">
        <v>20</v>
      </c>
      <c r="Q1877" s="66" t="n">
        <v>12.405371181</v>
      </c>
      <c r="R1877" s="66" t="n">
        <v>51.319926572</v>
      </c>
      <c r="S1877" s="66">
        <f>IF(AND(E1877&gt;=2,E1877&lt;=6,OR(F1877=6,F1877=7,F1877=8),O1877&lt;=500),1,0)</f>
        <v/>
      </c>
      <c r="T1877" s="178">
        <f>IF(G1877=1,Sources!$F$24,IF(G1877=2,Sources!$F$25,IF(G1877=3,Sources!$F$26,0)))</f>
        <v/>
      </c>
      <c r="U1877" s="178">
        <f>T1877</f>
        <v/>
      </c>
      <c r="V1877" s="66" t="inlineStr">
        <is>
          <t>S01 / S04 / S05</t>
        </is>
      </c>
    </row>
    <row r="1878" ht="15" customHeight="1" s="94">
      <c r="A1878" s="66" t="inlineStr">
        <is>
          <t>U13487</t>
        </is>
      </c>
      <c r="B1878" s="66" t="inlineStr">
        <is>
          <t>O1743</t>
        </is>
      </c>
      <c r="C1878" s="66" t="n">
        <v>2023</v>
      </c>
      <c r="D1878" s="66" t="n">
        <v>10</v>
      </c>
      <c r="E1878" s="66" t="n">
        <v>5</v>
      </c>
      <c r="F1878" s="66" t="n">
        <v>22</v>
      </c>
      <c r="G1878" s="66" t="n">
        <v>3</v>
      </c>
      <c r="H1878" s="66" t="n">
        <v>6</v>
      </c>
      <c r="I1878" s="66" t="n">
        <v>0</v>
      </c>
      <c r="J1878" s="66" t="n">
        <v>0</v>
      </c>
      <c r="K1878" s="66" t="n">
        <v>1</v>
      </c>
      <c r="L1878" s="66" t="n">
        <v>0</v>
      </c>
      <c r="M1878" s="66" t="n">
        <v>0</v>
      </c>
      <c r="N1878" s="66" t="n">
        <v>0</v>
      </c>
      <c r="O1878" s="66" t="n">
        <v>87.7</v>
      </c>
      <c r="P1878" s="66" t="n">
        <v>5.6</v>
      </c>
      <c r="Q1878" s="66" t="n">
        <v>12.403982394</v>
      </c>
      <c r="R1878" s="66" t="n">
        <v>51.3216866340001</v>
      </c>
      <c r="S1878" s="66">
        <f>IF(AND(E1878&gt;=2,E1878&lt;=6,OR(F1878=6,F1878=7,F1878=8),O1878&lt;=500),1,0)</f>
        <v/>
      </c>
      <c r="T1878" s="178">
        <f>IF(G1878=1,Sources!$F$24,IF(G1878=2,Sources!$F$25,IF(G1878=3,Sources!$F$26,0)))</f>
        <v/>
      </c>
      <c r="U1878" s="178">
        <f>T1878</f>
        <v/>
      </c>
      <c r="V1878" s="66" t="inlineStr">
        <is>
          <t>S01 / S04 / S05</t>
        </is>
      </c>
    </row>
    <row r="1879" ht="15" customHeight="1" s="94">
      <c r="A1879" s="66" t="inlineStr">
        <is>
          <t>U13489</t>
        </is>
      </c>
      <c r="B1879" s="66" t="inlineStr">
        <is>
          <t>O1245</t>
        </is>
      </c>
      <c r="C1879" s="66" t="n">
        <v>2023</v>
      </c>
      <c r="D1879" s="66" t="n">
        <v>8</v>
      </c>
      <c r="E1879" s="66" t="n">
        <v>3</v>
      </c>
      <c r="F1879" s="66" t="n">
        <v>11</v>
      </c>
      <c r="G1879" s="66" t="n">
        <v>3</v>
      </c>
      <c r="H1879" s="66" t="n">
        <v>2</v>
      </c>
      <c r="I1879" s="66" t="n">
        <v>1</v>
      </c>
      <c r="J1879" s="66" t="n">
        <v>0</v>
      </c>
      <c r="K1879" s="66" t="n">
        <v>0</v>
      </c>
      <c r="L1879" s="66" t="n">
        <v>0</v>
      </c>
      <c r="M1879" s="66" t="n">
        <v>0</v>
      </c>
      <c r="N1879" s="66" t="n">
        <v>1</v>
      </c>
      <c r="O1879" s="66" t="n">
        <v>359.5</v>
      </c>
      <c r="P1879" s="66" t="n">
        <v>3.8</v>
      </c>
      <c r="Q1879" s="66" t="n">
        <v>14.093466028</v>
      </c>
      <c r="R1879" s="66" t="n">
        <v>51.274230012</v>
      </c>
      <c r="S1879" s="66">
        <f>IF(AND(E1879&gt;=2,E1879&lt;=6,OR(F1879=6,F1879=7,F1879=8),O1879&lt;=500),1,0)</f>
        <v/>
      </c>
      <c r="T1879" s="178">
        <f>IF(G1879=1,Sources!$F$24,IF(G1879=2,Sources!$F$25,IF(G1879=3,Sources!$F$26,0)))</f>
        <v/>
      </c>
      <c r="U1879" s="178">
        <f>T1879</f>
        <v/>
      </c>
      <c r="V1879" s="66" t="inlineStr">
        <is>
          <t>S01 / S04 / S05</t>
        </is>
      </c>
    </row>
    <row r="1880" ht="15" customHeight="1" s="94">
      <c r="A1880" s="66" t="inlineStr">
        <is>
          <t>U13494</t>
        </is>
      </c>
      <c r="B1880" s="66" t="inlineStr">
        <is>
          <t>O2015</t>
        </is>
      </c>
      <c r="C1880" s="66" t="n">
        <v>2023</v>
      </c>
      <c r="D1880" s="66" t="n">
        <v>8</v>
      </c>
      <c r="E1880" s="66" t="n">
        <v>3</v>
      </c>
      <c r="F1880" s="66" t="n">
        <v>15</v>
      </c>
      <c r="G1880" s="66" t="n">
        <v>3</v>
      </c>
      <c r="H1880" s="66" t="n">
        <v>2</v>
      </c>
      <c r="I1880" s="66" t="n">
        <v>0</v>
      </c>
      <c r="J1880" s="66" t="n">
        <v>1</v>
      </c>
      <c r="K1880" s="66" t="n">
        <v>1</v>
      </c>
      <c r="L1880" s="66" t="n">
        <v>0</v>
      </c>
      <c r="M1880" s="66" t="n">
        <v>0</v>
      </c>
      <c r="N1880" s="66" t="n">
        <v>0</v>
      </c>
      <c r="O1880" s="66" t="n">
        <v>166.5</v>
      </c>
      <c r="P1880" s="66" t="n">
        <v>0.5</v>
      </c>
      <c r="Q1880" s="66" t="n">
        <v>13.9344632850001</v>
      </c>
      <c r="R1880" s="66" t="n">
        <v>50.967405231</v>
      </c>
      <c r="S1880" s="66">
        <f>IF(AND(E1880&gt;=2,E1880&lt;=6,OR(F1880=6,F1880=7,F1880=8),O1880&lt;=500),1,0)</f>
        <v/>
      </c>
      <c r="T1880" s="178">
        <f>IF(G1880=1,Sources!$F$24,IF(G1880=2,Sources!$F$25,IF(G1880=3,Sources!$F$26,0)))</f>
        <v/>
      </c>
      <c r="U1880" s="178">
        <f>T1880</f>
        <v/>
      </c>
      <c r="V1880" s="66" t="inlineStr">
        <is>
          <t>S01 / S04 / S05</t>
        </is>
      </c>
    </row>
    <row r="1881" ht="15" customHeight="1" s="94">
      <c r="A1881" s="66" t="inlineStr">
        <is>
          <t>U13495</t>
        </is>
      </c>
      <c r="B1881" s="66" t="inlineStr">
        <is>
          <t>O0949</t>
        </is>
      </c>
      <c r="C1881" s="66" t="n">
        <v>2023</v>
      </c>
      <c r="D1881" s="66" t="n">
        <v>8</v>
      </c>
      <c r="E1881" s="66" t="n">
        <v>3</v>
      </c>
      <c r="F1881" s="66" t="n">
        <v>15</v>
      </c>
      <c r="G1881" s="66" t="n">
        <v>3</v>
      </c>
      <c r="H1881" s="66" t="n">
        <v>2</v>
      </c>
      <c r="I1881" s="66" t="n">
        <v>0</v>
      </c>
      <c r="J1881" s="66" t="n">
        <v>1</v>
      </c>
      <c r="K1881" s="66" t="n">
        <v>1</v>
      </c>
      <c r="L1881" s="66" t="n">
        <v>0</v>
      </c>
      <c r="M1881" s="66" t="n">
        <v>0</v>
      </c>
      <c r="N1881" s="66" t="n">
        <v>0</v>
      </c>
      <c r="O1881" s="66" t="n">
        <v>210.9</v>
      </c>
      <c r="P1881" s="66" t="n">
        <v>2.6</v>
      </c>
      <c r="Q1881" s="66" t="n">
        <v>13.7260312650001</v>
      </c>
      <c r="R1881" s="66" t="n">
        <v>51.0570203770001</v>
      </c>
      <c r="S1881" s="66">
        <f>IF(AND(E1881&gt;=2,E1881&lt;=6,OR(F1881=6,F1881=7,F1881=8),O1881&lt;=500),1,0)</f>
        <v/>
      </c>
      <c r="T1881" s="178">
        <f>IF(G1881=1,Sources!$F$24,IF(G1881=2,Sources!$F$25,IF(G1881=3,Sources!$F$26,0)))</f>
        <v/>
      </c>
      <c r="U1881" s="178">
        <f>T1881</f>
        <v/>
      </c>
      <c r="V1881" s="66" t="inlineStr">
        <is>
          <t>S01 / S04 / S05</t>
        </is>
      </c>
    </row>
    <row r="1882" ht="15" customHeight="1" s="94">
      <c r="A1882" s="66" t="inlineStr">
        <is>
          <t>U13497</t>
        </is>
      </c>
      <c r="B1882" s="66" t="inlineStr">
        <is>
          <t>O0949</t>
        </is>
      </c>
      <c r="C1882" s="66" t="n">
        <v>2023</v>
      </c>
      <c r="D1882" s="66" t="n">
        <v>8</v>
      </c>
      <c r="E1882" s="66" t="n">
        <v>3</v>
      </c>
      <c r="F1882" s="66" t="n">
        <v>13</v>
      </c>
      <c r="G1882" s="66" t="n">
        <v>3</v>
      </c>
      <c r="H1882" s="66" t="n">
        <v>2</v>
      </c>
      <c r="I1882" s="66" t="n">
        <v>0</v>
      </c>
      <c r="J1882" s="66" t="n">
        <v>1</v>
      </c>
      <c r="K1882" s="66" t="n">
        <v>1</v>
      </c>
      <c r="L1882" s="66" t="n">
        <v>0</v>
      </c>
      <c r="M1882" s="66" t="n">
        <v>0</v>
      </c>
      <c r="N1882" s="66" t="n">
        <v>0</v>
      </c>
      <c r="O1882" s="66" t="n">
        <v>211.2</v>
      </c>
      <c r="P1882" s="66" t="n">
        <v>3</v>
      </c>
      <c r="Q1882" s="66" t="n">
        <v>13.7260282080001</v>
      </c>
      <c r="R1882" s="66" t="n">
        <v>51.057018268</v>
      </c>
      <c r="S1882" s="66">
        <f>IF(AND(E1882&gt;=2,E1882&lt;=6,OR(F1882=6,F1882=7,F1882=8),O1882&lt;=500),1,0)</f>
        <v/>
      </c>
      <c r="T1882" s="178">
        <f>IF(G1882=1,Sources!$F$24,IF(G1882=2,Sources!$F$25,IF(G1882=3,Sources!$F$26,0)))</f>
        <v/>
      </c>
      <c r="U1882" s="178">
        <f>T1882</f>
        <v/>
      </c>
      <c r="V1882" s="66" t="inlineStr">
        <is>
          <t>S01 / S04 / S05</t>
        </is>
      </c>
    </row>
    <row r="1883" ht="15" customHeight="1" s="94">
      <c r="A1883" s="66" t="inlineStr">
        <is>
          <t>U13503</t>
        </is>
      </c>
      <c r="B1883" s="66" t="inlineStr">
        <is>
          <t>O1467</t>
        </is>
      </c>
      <c r="C1883" s="66" t="n">
        <v>2023</v>
      </c>
      <c r="D1883" s="66" t="n">
        <v>8</v>
      </c>
      <c r="E1883" s="66" t="n">
        <v>2</v>
      </c>
      <c r="F1883" s="66" t="n">
        <v>20</v>
      </c>
      <c r="G1883" s="66" t="n">
        <v>3</v>
      </c>
      <c r="H1883" s="66" t="n">
        <v>1</v>
      </c>
      <c r="I1883" s="66" t="n">
        <v>0</v>
      </c>
      <c r="J1883" s="66" t="n">
        <v>0</v>
      </c>
      <c r="K1883" s="66" t="n">
        <v>1</v>
      </c>
      <c r="L1883" s="66" t="n">
        <v>0</v>
      </c>
      <c r="M1883" s="66" t="n">
        <v>0</v>
      </c>
      <c r="N1883" s="66" t="n">
        <v>0</v>
      </c>
      <c r="O1883" s="66" t="n">
        <v>269.9</v>
      </c>
      <c r="P1883" s="66" t="n">
        <v>8.1</v>
      </c>
      <c r="Q1883" s="66" t="n">
        <v>12.392152918</v>
      </c>
      <c r="R1883" s="66" t="n">
        <v>51.346285762</v>
      </c>
      <c r="S1883" s="66">
        <f>IF(AND(E1883&gt;=2,E1883&lt;=6,OR(F1883=6,F1883=7,F1883=8),O1883&lt;=500),1,0)</f>
        <v/>
      </c>
      <c r="T1883" s="178">
        <f>IF(G1883=1,Sources!$F$24,IF(G1883=2,Sources!$F$25,IF(G1883=3,Sources!$F$26,0)))</f>
        <v/>
      </c>
      <c r="U1883" s="178">
        <f>T1883</f>
        <v/>
      </c>
      <c r="V1883" s="66" t="inlineStr">
        <is>
          <t>S01 / S04 / S05</t>
        </is>
      </c>
    </row>
    <row r="1884" ht="15" customHeight="1" s="94">
      <c r="A1884" s="66" t="inlineStr">
        <is>
          <t>U13508</t>
        </is>
      </c>
      <c r="B1884" s="66" t="inlineStr">
        <is>
          <t>O0608</t>
        </is>
      </c>
      <c r="C1884" s="66" t="n">
        <v>2023</v>
      </c>
      <c r="D1884" s="66" t="n">
        <v>8</v>
      </c>
      <c r="E1884" s="66" t="n">
        <v>2</v>
      </c>
      <c r="F1884" s="66" t="n">
        <v>7</v>
      </c>
      <c r="G1884" s="66" t="n">
        <v>3</v>
      </c>
      <c r="H1884" s="66" t="n">
        <v>1</v>
      </c>
      <c r="I1884" s="66" t="n">
        <v>0</v>
      </c>
      <c r="J1884" s="66" t="n">
        <v>1</v>
      </c>
      <c r="K1884" s="66" t="n">
        <v>0</v>
      </c>
      <c r="L1884" s="66" t="n">
        <v>0</v>
      </c>
      <c r="M1884" s="66" t="n">
        <v>0</v>
      </c>
      <c r="N1884" s="66" t="n">
        <v>0</v>
      </c>
      <c r="O1884" s="66" t="n">
        <v>86.8</v>
      </c>
      <c r="P1884" s="66" t="n">
        <v>3.8</v>
      </c>
      <c r="Q1884" s="66" t="n">
        <v>13.7406217720001</v>
      </c>
      <c r="R1884" s="66" t="n">
        <v>51.0647799540001</v>
      </c>
      <c r="S1884" s="66">
        <f>IF(AND(E1884&gt;=2,E1884&lt;=6,OR(F1884=6,F1884=7,F1884=8),O1884&lt;=500),1,0)</f>
        <v/>
      </c>
      <c r="T1884" s="178">
        <f>IF(G1884=1,Sources!$F$24,IF(G1884=2,Sources!$F$25,IF(G1884=3,Sources!$F$26,0)))</f>
        <v/>
      </c>
      <c r="U1884" s="178">
        <f>T1884</f>
        <v/>
      </c>
      <c r="V1884" s="66" t="inlineStr">
        <is>
          <t>S01 / S04 / S05</t>
        </is>
      </c>
    </row>
    <row r="1885" ht="15" customHeight="1" s="94">
      <c r="A1885" s="66" t="inlineStr">
        <is>
          <t>U13514</t>
        </is>
      </c>
      <c r="B1885" s="66" t="inlineStr">
        <is>
          <t>O1436</t>
        </is>
      </c>
      <c r="C1885" s="66" t="n">
        <v>2023</v>
      </c>
      <c r="D1885" s="66" t="n">
        <v>8</v>
      </c>
      <c r="E1885" s="66" t="n">
        <v>1</v>
      </c>
      <c r="F1885" s="66" t="n">
        <v>23</v>
      </c>
      <c r="G1885" s="66" t="n">
        <v>2</v>
      </c>
      <c r="H1885" s="66" t="n">
        <v>3</v>
      </c>
      <c r="I1885" s="66" t="n">
        <v>0</v>
      </c>
      <c r="J1885" s="66" t="n">
        <v>0</v>
      </c>
      <c r="K1885" s="66" t="n">
        <v>1</v>
      </c>
      <c r="L1885" s="66" t="n">
        <v>0</v>
      </c>
      <c r="M1885" s="66" t="n">
        <v>0</v>
      </c>
      <c r="N1885" s="66" t="n">
        <v>1</v>
      </c>
      <c r="O1885" s="66" t="n">
        <v>127.9</v>
      </c>
      <c r="P1885" s="66" t="n">
        <v>2.2</v>
      </c>
      <c r="Q1885" s="66" t="n">
        <v>12.370851074</v>
      </c>
      <c r="R1885" s="66" t="n">
        <v>51.3441018040001</v>
      </c>
      <c r="S1885" s="66">
        <f>IF(AND(E1885&gt;=2,E1885&lt;=6,OR(F1885=6,F1885=7,F1885=8),O1885&lt;=500),1,0)</f>
        <v/>
      </c>
      <c r="T1885" s="178">
        <f>IF(G1885=1,Sources!$F$24,IF(G1885=2,Sources!$F$25,IF(G1885=3,Sources!$F$26,0)))</f>
        <v/>
      </c>
      <c r="U1885" s="178">
        <f>T1885</f>
        <v/>
      </c>
      <c r="V1885" s="66" t="inlineStr">
        <is>
          <t>S01 / S04 / S05</t>
        </is>
      </c>
    </row>
    <row r="1886" ht="15" customHeight="1" s="94">
      <c r="A1886" s="66" t="inlineStr">
        <is>
          <t>U13527</t>
        </is>
      </c>
      <c r="B1886" s="66" t="inlineStr">
        <is>
          <t>O1606</t>
        </is>
      </c>
      <c r="C1886" s="66" t="n">
        <v>2023</v>
      </c>
      <c r="D1886" s="66" t="n">
        <v>8</v>
      </c>
      <c r="E1886" s="66" t="n">
        <v>6</v>
      </c>
      <c r="F1886" s="66" t="n">
        <v>8</v>
      </c>
      <c r="G1886" s="66" t="n">
        <v>3</v>
      </c>
      <c r="H1886" s="66" t="n">
        <v>3</v>
      </c>
      <c r="I1886" s="66" t="n">
        <v>0</v>
      </c>
      <c r="J1886" s="66" t="n">
        <v>1</v>
      </c>
      <c r="K1886" s="66" t="n">
        <v>1</v>
      </c>
      <c r="L1886" s="66" t="n">
        <v>0</v>
      </c>
      <c r="M1886" s="66" t="n">
        <v>0</v>
      </c>
      <c r="N1886" s="66" t="n">
        <v>0</v>
      </c>
      <c r="O1886" s="66" t="n">
        <v>328.3</v>
      </c>
      <c r="P1886" s="66" t="n">
        <v>1.3</v>
      </c>
      <c r="Q1886" s="66" t="n">
        <v>12.358031419</v>
      </c>
      <c r="R1886" s="66" t="n">
        <v>51.3418689160001</v>
      </c>
      <c r="S1886" s="66">
        <f>IF(AND(E1886&gt;=2,E1886&lt;=6,OR(F1886=6,F1886=7,F1886=8),O1886&lt;=500),1,0)</f>
        <v/>
      </c>
      <c r="T1886" s="178">
        <f>IF(G1886=1,Sources!$F$24,IF(G1886=2,Sources!$F$25,IF(G1886=3,Sources!$F$26,0)))</f>
        <v/>
      </c>
      <c r="U1886" s="178">
        <f>T1886</f>
        <v/>
      </c>
      <c r="V1886" s="66" t="inlineStr">
        <is>
          <t>S01 / S04 / S05</t>
        </is>
      </c>
    </row>
    <row r="1887" ht="15" customHeight="1" s="94">
      <c r="A1887" s="66" t="inlineStr">
        <is>
          <t>U13529</t>
        </is>
      </c>
      <c r="B1887" s="66" t="inlineStr">
        <is>
          <t>O0605</t>
        </is>
      </c>
      <c r="C1887" s="66" t="n">
        <v>2023</v>
      </c>
      <c r="D1887" s="66" t="n">
        <v>11</v>
      </c>
      <c r="E1887" s="66" t="n">
        <v>5</v>
      </c>
      <c r="F1887" s="66" t="n">
        <v>22</v>
      </c>
      <c r="G1887" s="66" t="n">
        <v>3</v>
      </c>
      <c r="H1887" s="66" t="n">
        <v>3</v>
      </c>
      <c r="I1887" s="66" t="n">
        <v>0</v>
      </c>
      <c r="J1887" s="66" t="n">
        <v>1</v>
      </c>
      <c r="K1887" s="66" t="n">
        <v>1</v>
      </c>
      <c r="L1887" s="66" t="n">
        <v>0</v>
      </c>
      <c r="M1887" s="66" t="n">
        <v>0</v>
      </c>
      <c r="N1887" s="66" t="n">
        <v>0</v>
      </c>
      <c r="O1887" s="66" t="n">
        <v>382.3</v>
      </c>
      <c r="P1887" s="66" t="n">
        <v>2.1</v>
      </c>
      <c r="Q1887" s="66" t="n">
        <v>13.736395708</v>
      </c>
      <c r="R1887" s="66" t="n">
        <v>51.0638456980001</v>
      </c>
      <c r="S1887" s="66">
        <f>IF(AND(E1887&gt;=2,E1887&lt;=6,OR(F1887=6,F1887=7,F1887=8),O1887&lt;=500),1,0)</f>
        <v/>
      </c>
      <c r="T1887" s="178">
        <f>IF(G1887=1,Sources!$F$24,IF(G1887=2,Sources!$F$25,IF(G1887=3,Sources!$F$26,0)))</f>
        <v/>
      </c>
      <c r="U1887" s="178">
        <f>T1887</f>
        <v/>
      </c>
      <c r="V1887" s="66" t="inlineStr">
        <is>
          <t>S01 / S04 / S05</t>
        </is>
      </c>
    </row>
    <row r="1888" ht="15" customHeight="1" s="94">
      <c r="A1888" s="66" t="inlineStr">
        <is>
          <t>U13530</t>
        </is>
      </c>
      <c r="B1888" s="66" t="inlineStr">
        <is>
          <t>O2245</t>
        </is>
      </c>
      <c r="C1888" s="66" t="n">
        <v>2023</v>
      </c>
      <c r="D1888" s="66" t="n">
        <v>8</v>
      </c>
      <c r="E1888" s="66" t="n">
        <v>6</v>
      </c>
      <c r="F1888" s="66" t="n">
        <v>10</v>
      </c>
      <c r="G1888" s="66" t="n">
        <v>3</v>
      </c>
      <c r="H1888" s="66" t="n">
        <v>6</v>
      </c>
      <c r="I1888" s="66" t="n">
        <v>0</v>
      </c>
      <c r="J1888" s="66" t="n">
        <v>0</v>
      </c>
      <c r="K1888" s="66" t="n">
        <v>1</v>
      </c>
      <c r="L1888" s="66" t="n">
        <v>0</v>
      </c>
      <c r="M1888" s="66" t="n">
        <v>0</v>
      </c>
      <c r="N1888" s="66" t="n">
        <v>0</v>
      </c>
      <c r="O1888" s="66" t="n">
        <v>434.5</v>
      </c>
      <c r="P1888" s="66" t="n">
        <v>9.4</v>
      </c>
      <c r="Q1888" s="66" t="n">
        <v>14.7856597860001</v>
      </c>
      <c r="R1888" s="66" t="n">
        <v>50.8990686380001</v>
      </c>
      <c r="S1888" s="66">
        <f>IF(AND(E1888&gt;=2,E1888&lt;=6,OR(F1888=6,F1888=7,F1888=8),O1888&lt;=500),1,0)</f>
        <v/>
      </c>
      <c r="T1888" s="178">
        <f>IF(G1888=1,Sources!$F$24,IF(G1888=2,Sources!$F$25,IF(G1888=3,Sources!$F$26,0)))</f>
        <v/>
      </c>
      <c r="U1888" s="178">
        <f>T1888</f>
        <v/>
      </c>
      <c r="V1888" s="66" t="inlineStr">
        <is>
          <t>S01 / S04 / S05</t>
        </is>
      </c>
    </row>
    <row r="1889" ht="15" customHeight="1" s="94">
      <c r="A1889" s="66" t="inlineStr">
        <is>
          <t>U13531</t>
        </is>
      </c>
      <c r="B1889" s="66" t="inlineStr">
        <is>
          <t>O1062</t>
        </is>
      </c>
      <c r="C1889" s="66" t="n">
        <v>2023</v>
      </c>
      <c r="D1889" s="66" t="n">
        <v>11</v>
      </c>
      <c r="E1889" s="66" t="n">
        <v>4</v>
      </c>
      <c r="F1889" s="66" t="n">
        <v>13</v>
      </c>
      <c r="G1889" s="66" t="n">
        <v>3</v>
      </c>
      <c r="H1889" s="66" t="n">
        <v>2</v>
      </c>
      <c r="I1889" s="66" t="n">
        <v>0</v>
      </c>
      <c r="J1889" s="66" t="n">
        <v>0</v>
      </c>
      <c r="K1889" s="66" t="n">
        <v>1</v>
      </c>
      <c r="L1889" s="66" t="n">
        <v>0</v>
      </c>
      <c r="M1889" s="66" t="n">
        <v>0</v>
      </c>
      <c r="N1889" s="66" t="n">
        <v>0</v>
      </c>
      <c r="O1889" s="66" t="n">
        <v>256</v>
      </c>
      <c r="P1889" s="66" t="n">
        <v>0</v>
      </c>
      <c r="Q1889" s="66" t="n">
        <v>13.3370525090001</v>
      </c>
      <c r="R1889" s="66" t="n">
        <v>50.9018501580001</v>
      </c>
      <c r="S1889" s="66">
        <f>IF(AND(E1889&gt;=2,E1889&lt;=6,OR(F1889=6,F1889=7,F1889=8),O1889&lt;=500),1,0)</f>
        <v/>
      </c>
      <c r="T1889" s="178">
        <f>IF(G1889=1,Sources!$F$24,IF(G1889=2,Sources!$F$25,IF(G1889=3,Sources!$F$26,0)))</f>
        <v/>
      </c>
      <c r="U1889" s="178">
        <f>T1889</f>
        <v/>
      </c>
      <c r="V1889" s="66" t="inlineStr">
        <is>
          <t>S01 / S04 / S05</t>
        </is>
      </c>
    </row>
    <row r="1890" ht="15" customHeight="1" s="94">
      <c r="A1890" s="66" t="inlineStr">
        <is>
          <t>U13532</t>
        </is>
      </c>
      <c r="B1890" s="66" t="inlineStr">
        <is>
          <t>O2015</t>
        </is>
      </c>
      <c r="C1890" s="66" t="n">
        <v>2023</v>
      </c>
      <c r="D1890" s="66" t="n">
        <v>8</v>
      </c>
      <c r="E1890" s="66" t="n">
        <v>7</v>
      </c>
      <c r="F1890" s="66" t="n">
        <v>9</v>
      </c>
      <c r="G1890" s="66" t="n">
        <v>3</v>
      </c>
      <c r="H1890" s="66" t="n">
        <v>2</v>
      </c>
      <c r="I1890" s="66" t="n">
        <v>0</v>
      </c>
      <c r="J1890" s="66" t="n">
        <v>1</v>
      </c>
      <c r="K1890" s="66" t="n">
        <v>1</v>
      </c>
      <c r="L1890" s="66" t="n">
        <v>0</v>
      </c>
      <c r="M1890" s="66" t="n">
        <v>0</v>
      </c>
      <c r="N1890" s="66" t="n">
        <v>0</v>
      </c>
      <c r="O1890" s="66" t="n">
        <v>166.5</v>
      </c>
      <c r="P1890" s="66" t="n">
        <v>0.5</v>
      </c>
      <c r="Q1890" s="66" t="n">
        <v>13.9344632850001</v>
      </c>
      <c r="R1890" s="66" t="n">
        <v>50.967405231</v>
      </c>
      <c r="S1890" s="66">
        <f>IF(AND(E1890&gt;=2,E1890&lt;=6,OR(F1890=6,F1890=7,F1890=8),O1890&lt;=500),1,0)</f>
        <v/>
      </c>
      <c r="T1890" s="178">
        <f>IF(G1890=1,Sources!$F$24,IF(G1890=2,Sources!$F$25,IF(G1890=3,Sources!$F$26,0)))</f>
        <v/>
      </c>
      <c r="U1890" s="178">
        <f>T1890</f>
        <v/>
      </c>
      <c r="V1890" s="66" t="inlineStr">
        <is>
          <t>S01 / S04 / S05</t>
        </is>
      </c>
    </row>
    <row r="1891" ht="15" customHeight="1" s="94">
      <c r="A1891" s="66" t="inlineStr">
        <is>
          <t>U13540</t>
        </is>
      </c>
      <c r="B1891" s="66" t="inlineStr">
        <is>
          <t>O2015</t>
        </is>
      </c>
      <c r="C1891" s="66" t="n">
        <v>2023</v>
      </c>
      <c r="D1891" s="66" t="n">
        <v>8</v>
      </c>
      <c r="E1891" s="66" t="n">
        <v>5</v>
      </c>
      <c r="F1891" s="66" t="n">
        <v>12</v>
      </c>
      <c r="G1891" s="66" t="n">
        <v>3</v>
      </c>
      <c r="H1891" s="66" t="n">
        <v>2</v>
      </c>
      <c r="I1891" s="66" t="n">
        <v>0</v>
      </c>
      <c r="J1891" s="66" t="n">
        <v>1</v>
      </c>
      <c r="K1891" s="66" t="n">
        <v>1</v>
      </c>
      <c r="L1891" s="66" t="n">
        <v>0</v>
      </c>
      <c r="M1891" s="66" t="n">
        <v>0</v>
      </c>
      <c r="N1891" s="66" t="n">
        <v>0</v>
      </c>
      <c r="O1891" s="66" t="n">
        <v>166.5</v>
      </c>
      <c r="P1891" s="66" t="n">
        <v>0.5</v>
      </c>
      <c r="Q1891" s="66" t="n">
        <v>13.9344632850001</v>
      </c>
      <c r="R1891" s="66" t="n">
        <v>50.967405231</v>
      </c>
      <c r="S1891" s="66">
        <f>IF(AND(E1891&gt;=2,E1891&lt;=6,OR(F1891=6,F1891=7,F1891=8),O1891&lt;=500),1,0)</f>
        <v/>
      </c>
      <c r="T1891" s="178">
        <f>IF(G1891=1,Sources!$F$24,IF(G1891=2,Sources!$F$25,IF(G1891=3,Sources!$F$26,0)))</f>
        <v/>
      </c>
      <c r="U1891" s="178">
        <f>T1891</f>
        <v/>
      </c>
      <c r="V1891" s="66" t="inlineStr">
        <is>
          <t>S01 / S04 / S05</t>
        </is>
      </c>
    </row>
    <row r="1892" ht="15" customHeight="1" s="94">
      <c r="A1892" s="66" t="inlineStr">
        <is>
          <t>U13563</t>
        </is>
      </c>
      <c r="B1892" s="66" t="inlineStr">
        <is>
          <t>O0795</t>
        </is>
      </c>
      <c r="C1892" s="66" t="n">
        <v>2023</v>
      </c>
      <c r="D1892" s="66" t="n">
        <v>12</v>
      </c>
      <c r="E1892" s="66" t="n">
        <v>5</v>
      </c>
      <c r="F1892" s="66" t="n">
        <v>17</v>
      </c>
      <c r="G1892" s="66" t="n">
        <v>3</v>
      </c>
      <c r="H1892" s="66" t="n">
        <v>4</v>
      </c>
      <c r="I1892" s="66" t="n">
        <v>1</v>
      </c>
      <c r="J1892" s="66" t="n">
        <v>0</v>
      </c>
      <c r="K1892" s="66" t="n">
        <v>1</v>
      </c>
      <c r="L1892" s="66" t="n">
        <v>0</v>
      </c>
      <c r="M1892" s="66" t="n">
        <v>0</v>
      </c>
      <c r="N1892" s="66" t="n">
        <v>0</v>
      </c>
      <c r="O1892" s="66" t="n">
        <v>178.6</v>
      </c>
      <c r="P1892" s="66" t="n">
        <v>12.9</v>
      </c>
      <c r="Q1892" s="66" t="n">
        <v>13.8550942040001</v>
      </c>
      <c r="R1892" s="66" t="n">
        <v>51.0617822500001</v>
      </c>
      <c r="S1892" s="66">
        <f>IF(AND(E1892&gt;=2,E1892&lt;=6,OR(F1892=6,F1892=7,F1892=8),O1892&lt;=500),1,0)</f>
        <v/>
      </c>
      <c r="T1892" s="178">
        <f>IF(G1892=1,Sources!$F$24,IF(G1892=2,Sources!$F$25,IF(G1892=3,Sources!$F$26,0)))</f>
        <v/>
      </c>
      <c r="U1892" s="178">
        <f>T1892</f>
        <v/>
      </c>
      <c r="V1892" s="66" t="inlineStr">
        <is>
          <t>S01 / S04 / S05</t>
        </is>
      </c>
    </row>
    <row r="1893" ht="15" customHeight="1" s="94">
      <c r="A1893" s="66" t="inlineStr">
        <is>
          <t>U13566</t>
        </is>
      </c>
      <c r="B1893" s="66" t="inlineStr">
        <is>
          <t>O0274</t>
        </is>
      </c>
      <c r="C1893" s="66" t="n">
        <v>2023</v>
      </c>
      <c r="D1893" s="66" t="n">
        <v>12</v>
      </c>
      <c r="E1893" s="66" t="n">
        <v>2</v>
      </c>
      <c r="F1893" s="66" t="n">
        <v>7</v>
      </c>
      <c r="G1893" s="66" t="n">
        <v>2</v>
      </c>
      <c r="H1893" s="66" t="n">
        <v>2</v>
      </c>
      <c r="I1893" s="66" t="n">
        <v>0</v>
      </c>
      <c r="J1893" s="66" t="n">
        <v>1</v>
      </c>
      <c r="K1893" s="66" t="n">
        <v>1</v>
      </c>
      <c r="L1893" s="66" t="n">
        <v>0</v>
      </c>
      <c r="M1893" s="66" t="n">
        <v>0</v>
      </c>
      <c r="N1893" s="66" t="n">
        <v>0</v>
      </c>
      <c r="O1893" s="66" t="n">
        <v>105.8</v>
      </c>
      <c r="P1893" s="66" t="n">
        <v>6.8</v>
      </c>
      <c r="Q1893" s="66" t="n">
        <v>13.5801760540001</v>
      </c>
      <c r="R1893" s="66" t="n">
        <v>51.1247442530001</v>
      </c>
      <c r="S1893" s="66">
        <f>IF(AND(E1893&gt;=2,E1893&lt;=6,OR(F1893=6,F1893=7,F1893=8),O1893&lt;=500),1,0)</f>
        <v/>
      </c>
      <c r="T1893" s="178">
        <f>IF(G1893=1,Sources!$F$24,IF(G1893=2,Sources!$F$25,IF(G1893=3,Sources!$F$26,0)))</f>
        <v/>
      </c>
      <c r="U1893" s="178">
        <f>T1893</f>
        <v/>
      </c>
      <c r="V1893" s="66" t="inlineStr">
        <is>
          <t>S01 / S04 / S05</t>
        </is>
      </c>
    </row>
    <row r="1894" ht="15" customHeight="1" s="94">
      <c r="A1894" s="66" t="inlineStr">
        <is>
          <t>U13568</t>
        </is>
      </c>
      <c r="B1894" s="66" t="inlineStr">
        <is>
          <t>O0560</t>
        </is>
      </c>
      <c r="C1894" s="66" t="n">
        <v>2023</v>
      </c>
      <c r="D1894" s="66" t="n">
        <v>8</v>
      </c>
      <c r="E1894" s="66" t="n">
        <v>3</v>
      </c>
      <c r="F1894" s="66" t="n">
        <v>6</v>
      </c>
      <c r="G1894" s="66" t="n">
        <v>3</v>
      </c>
      <c r="H1894" s="66" t="n">
        <v>2</v>
      </c>
      <c r="I1894" s="66" t="n">
        <v>0</v>
      </c>
      <c r="J1894" s="66" t="n">
        <v>1</v>
      </c>
      <c r="K1894" s="66" t="n">
        <v>1</v>
      </c>
      <c r="L1894" s="66" t="n">
        <v>0</v>
      </c>
      <c r="M1894" s="66" t="n">
        <v>0</v>
      </c>
      <c r="N1894" s="66" t="n">
        <v>0</v>
      </c>
      <c r="O1894" s="66" t="n">
        <v>397.5</v>
      </c>
      <c r="P1894" s="66" t="n">
        <v>2.5</v>
      </c>
      <c r="Q1894" s="66" t="n">
        <v>13.7745388440001</v>
      </c>
      <c r="R1894" s="66" t="n">
        <v>51.1117120440001</v>
      </c>
      <c r="S1894" s="66">
        <f>IF(AND(E1894&gt;=2,E1894&lt;=6,OR(F1894=6,F1894=7,F1894=8),O1894&lt;=500),1,0)</f>
        <v/>
      </c>
      <c r="T1894" s="178">
        <f>IF(G1894=1,Sources!$F$24,IF(G1894=2,Sources!$F$25,IF(G1894=3,Sources!$F$26,0)))</f>
        <v/>
      </c>
      <c r="U1894" s="178">
        <f>T1894</f>
        <v/>
      </c>
      <c r="V1894" s="66" t="inlineStr">
        <is>
          <t>S01 / S04 / S05</t>
        </is>
      </c>
    </row>
    <row r="1895" ht="15" customHeight="1" s="94">
      <c r="A1895" s="66" t="inlineStr">
        <is>
          <t>U13576</t>
        </is>
      </c>
      <c r="B1895" s="66" t="inlineStr">
        <is>
          <t>O0206</t>
        </is>
      </c>
      <c r="C1895" s="66" t="n">
        <v>2023</v>
      </c>
      <c r="D1895" s="66" t="n">
        <v>8</v>
      </c>
      <c r="E1895" s="66" t="n">
        <v>2</v>
      </c>
      <c r="F1895" s="66" t="n">
        <v>8</v>
      </c>
      <c r="G1895" s="66" t="n">
        <v>3</v>
      </c>
      <c r="H1895" s="66" t="n">
        <v>3</v>
      </c>
      <c r="I1895" s="66" t="n">
        <v>0</v>
      </c>
      <c r="J1895" s="66" t="n">
        <v>0</v>
      </c>
      <c r="K1895" s="66" t="n">
        <v>1</v>
      </c>
      <c r="L1895" s="66" t="n">
        <v>0</v>
      </c>
      <c r="M1895" s="66" t="n">
        <v>0</v>
      </c>
      <c r="N1895" s="66" t="n">
        <v>0</v>
      </c>
      <c r="O1895" s="66" t="n">
        <v>440.7</v>
      </c>
      <c r="P1895" s="66" t="n">
        <v>0.2</v>
      </c>
      <c r="Q1895" s="66" t="n">
        <v>12.941635107</v>
      </c>
      <c r="R1895" s="66" t="n">
        <v>50.819930254</v>
      </c>
      <c r="S1895" s="66">
        <f>IF(AND(E1895&gt;=2,E1895&lt;=6,OR(F1895=6,F1895=7,F1895=8),O1895&lt;=500),1,0)</f>
        <v/>
      </c>
      <c r="T1895" s="178">
        <f>IF(G1895=1,Sources!$F$24,IF(G1895=2,Sources!$F$25,IF(G1895=3,Sources!$F$26,0)))</f>
        <v/>
      </c>
      <c r="U1895" s="178">
        <f>T1895</f>
        <v/>
      </c>
      <c r="V1895" s="66" t="inlineStr">
        <is>
          <t>S01 / S04 / S05</t>
        </is>
      </c>
    </row>
    <row r="1896" ht="15" customHeight="1" s="94">
      <c r="A1896" s="66" t="inlineStr">
        <is>
          <t>U13578</t>
        </is>
      </c>
      <c r="B1896" s="66" t="inlineStr">
        <is>
          <t>O0861</t>
        </is>
      </c>
      <c r="C1896" s="66" t="n">
        <v>2023</v>
      </c>
      <c r="D1896" s="66" t="n">
        <v>3</v>
      </c>
      <c r="E1896" s="66" t="n">
        <v>5</v>
      </c>
      <c r="F1896" s="66" t="n">
        <v>13</v>
      </c>
      <c r="G1896" s="66" t="n">
        <v>2</v>
      </c>
      <c r="H1896" s="66" t="n">
        <v>2</v>
      </c>
      <c r="I1896" s="66" t="n">
        <v>0</v>
      </c>
      <c r="J1896" s="66" t="n">
        <v>1</v>
      </c>
      <c r="K1896" s="66" t="n">
        <v>0</v>
      </c>
      <c r="L1896" s="66" t="n">
        <v>0</v>
      </c>
      <c r="M1896" s="66" t="n">
        <v>0</v>
      </c>
      <c r="N1896" s="66" t="n">
        <v>1</v>
      </c>
      <c r="O1896" s="66" t="n">
        <v>488.6</v>
      </c>
      <c r="P1896" s="66" t="n">
        <v>4.5</v>
      </c>
      <c r="Q1896" s="66" t="n">
        <v>13.7869762570001</v>
      </c>
      <c r="R1896" s="66" t="n">
        <v>51.015768409</v>
      </c>
      <c r="S1896" s="66">
        <f>IF(AND(E1896&gt;=2,E1896&lt;=6,OR(F1896=6,F1896=7,F1896=8),O1896&lt;=500),1,0)</f>
        <v/>
      </c>
      <c r="T1896" s="178">
        <f>IF(G1896=1,Sources!$F$24,IF(G1896=2,Sources!$F$25,IF(G1896=3,Sources!$F$26,0)))</f>
        <v/>
      </c>
      <c r="U1896" s="178">
        <f>T1896</f>
        <v/>
      </c>
      <c r="V1896" s="66" t="inlineStr">
        <is>
          <t>S01 / S04 / S05</t>
        </is>
      </c>
    </row>
    <row r="1897" ht="15" customHeight="1" s="94">
      <c r="A1897" s="66" t="inlineStr">
        <is>
          <t>U13587</t>
        </is>
      </c>
      <c r="B1897" s="66" t="inlineStr">
        <is>
          <t>O1437</t>
        </is>
      </c>
      <c r="C1897" s="66" t="n">
        <v>2023</v>
      </c>
      <c r="D1897" s="66" t="n">
        <v>3</v>
      </c>
      <c r="E1897" s="66" t="n">
        <v>3</v>
      </c>
      <c r="F1897" s="66" t="n">
        <v>16</v>
      </c>
      <c r="G1897" s="66" t="n">
        <v>3</v>
      </c>
      <c r="H1897" s="66" t="n">
        <v>2</v>
      </c>
      <c r="I1897" s="66" t="n">
        <v>0</v>
      </c>
      <c r="J1897" s="66" t="n">
        <v>1</v>
      </c>
      <c r="K1897" s="66" t="n">
        <v>1</v>
      </c>
      <c r="L1897" s="66" t="n">
        <v>0</v>
      </c>
      <c r="M1897" s="66" t="n">
        <v>0</v>
      </c>
      <c r="N1897" s="66" t="n">
        <v>0</v>
      </c>
      <c r="O1897" s="66" t="n">
        <v>310.7</v>
      </c>
      <c r="P1897" s="66" t="n">
        <v>6.9</v>
      </c>
      <c r="Q1897" s="66" t="n">
        <v>12.371165445</v>
      </c>
      <c r="R1897" s="66" t="n">
        <v>51.3474073300001</v>
      </c>
      <c r="S1897" s="66">
        <f>IF(AND(E1897&gt;=2,E1897&lt;=6,OR(F1897=6,F1897=7,F1897=8),O1897&lt;=500),1,0)</f>
        <v/>
      </c>
      <c r="T1897" s="178">
        <f>IF(G1897=1,Sources!$F$24,IF(G1897=2,Sources!$F$25,IF(G1897=3,Sources!$F$26,0)))</f>
        <v/>
      </c>
      <c r="U1897" s="178">
        <f>T1897</f>
        <v/>
      </c>
      <c r="V1897" s="66" t="inlineStr">
        <is>
          <t>S01 / S04 / S05</t>
        </is>
      </c>
    </row>
    <row r="1898" ht="15" customHeight="1" s="94">
      <c r="A1898" s="66" t="inlineStr">
        <is>
          <t>U13592</t>
        </is>
      </c>
      <c r="B1898" s="66" t="inlineStr">
        <is>
          <t>O0633</t>
        </is>
      </c>
      <c r="C1898" s="66" t="n">
        <v>2023</v>
      </c>
      <c r="D1898" s="66" t="n">
        <v>3</v>
      </c>
      <c r="E1898" s="66" t="n">
        <v>3</v>
      </c>
      <c r="F1898" s="66" t="n">
        <v>5</v>
      </c>
      <c r="G1898" s="66" t="n">
        <v>3</v>
      </c>
      <c r="H1898" s="66" t="n">
        <v>3</v>
      </c>
      <c r="I1898" s="66" t="n">
        <v>0</v>
      </c>
      <c r="J1898" s="66" t="n">
        <v>1</v>
      </c>
      <c r="K1898" s="66" t="n">
        <v>1</v>
      </c>
      <c r="L1898" s="66" t="n">
        <v>0</v>
      </c>
      <c r="M1898" s="66" t="n">
        <v>0</v>
      </c>
      <c r="N1898" s="66" t="n">
        <v>0</v>
      </c>
      <c r="O1898" s="66" t="n">
        <v>78</v>
      </c>
      <c r="P1898" s="66" t="n">
        <v>11</v>
      </c>
      <c r="Q1898" s="66" t="n">
        <v>13.749614412</v>
      </c>
      <c r="R1898" s="66" t="n">
        <v>51.03359784</v>
      </c>
      <c r="S1898" s="66">
        <f>IF(AND(E1898&gt;=2,E1898&lt;=6,OR(F1898=6,F1898=7,F1898=8),O1898&lt;=500),1,0)</f>
        <v/>
      </c>
      <c r="T1898" s="178">
        <f>IF(G1898=1,Sources!$F$24,IF(G1898=2,Sources!$F$25,IF(G1898=3,Sources!$F$26,0)))</f>
        <v/>
      </c>
      <c r="U1898" s="178">
        <f>T1898</f>
        <v/>
      </c>
      <c r="V1898" s="66" t="inlineStr">
        <is>
          <t>S01 / S04 / S05</t>
        </is>
      </c>
    </row>
    <row r="1899" ht="15" customHeight="1" s="94">
      <c r="A1899" s="66" t="inlineStr">
        <is>
          <t>U13596</t>
        </is>
      </c>
      <c r="B1899" s="66" t="inlineStr">
        <is>
          <t>O1624</t>
        </is>
      </c>
      <c r="C1899" s="66" t="n">
        <v>2023</v>
      </c>
      <c r="D1899" s="66" t="n">
        <v>3</v>
      </c>
      <c r="E1899" s="66" t="n">
        <v>2</v>
      </c>
      <c r="F1899" s="66" t="n">
        <v>7</v>
      </c>
      <c r="G1899" s="66" t="n">
        <v>3</v>
      </c>
      <c r="H1899" s="66" t="n">
        <v>6</v>
      </c>
      <c r="I1899" s="66" t="n">
        <v>0</v>
      </c>
      <c r="J1899" s="66" t="n">
        <v>1</v>
      </c>
      <c r="K1899" s="66" t="n">
        <v>1</v>
      </c>
      <c r="L1899" s="66" t="n">
        <v>0</v>
      </c>
      <c r="M1899" s="66" t="n">
        <v>0</v>
      </c>
      <c r="N1899" s="66" t="n">
        <v>0</v>
      </c>
      <c r="O1899" s="66" t="n">
        <v>86.8</v>
      </c>
      <c r="P1899" s="66" t="n">
        <v>15.3</v>
      </c>
      <c r="Q1899" s="66" t="n">
        <v>12.332129819</v>
      </c>
      <c r="R1899" s="66" t="n">
        <v>51.3377725880001</v>
      </c>
      <c r="S1899" s="66">
        <f>IF(AND(E1899&gt;=2,E1899&lt;=6,OR(F1899=6,F1899=7,F1899=8),O1899&lt;=500),1,0)</f>
        <v/>
      </c>
      <c r="T1899" s="178">
        <f>IF(G1899=1,Sources!$F$24,IF(G1899=2,Sources!$F$25,IF(G1899=3,Sources!$F$26,0)))</f>
        <v/>
      </c>
      <c r="U1899" s="178">
        <f>T1899</f>
        <v/>
      </c>
      <c r="V1899" s="66" t="inlineStr">
        <is>
          <t>S01 / S04 / S05</t>
        </is>
      </c>
    </row>
    <row r="1900" ht="15" customHeight="1" s="94">
      <c r="A1900" s="66" t="inlineStr">
        <is>
          <t>U13603</t>
        </is>
      </c>
      <c r="B1900" s="66" t="inlineStr">
        <is>
          <t>O0904</t>
        </is>
      </c>
      <c r="C1900" s="66" t="n">
        <v>2023</v>
      </c>
      <c r="D1900" s="66" t="n">
        <v>3</v>
      </c>
      <c r="E1900" s="66" t="n">
        <v>1</v>
      </c>
      <c r="F1900" s="66" t="n">
        <v>17</v>
      </c>
      <c r="G1900" s="66" t="n">
        <v>3</v>
      </c>
      <c r="H1900" s="66" t="n">
        <v>3</v>
      </c>
      <c r="I1900" s="66" t="n">
        <v>0</v>
      </c>
      <c r="J1900" s="66" t="n">
        <v>0</v>
      </c>
      <c r="K1900" s="66" t="n">
        <v>1</v>
      </c>
      <c r="L1900" s="66" t="n">
        <v>0</v>
      </c>
      <c r="M1900" s="66" t="n">
        <v>0</v>
      </c>
      <c r="N1900" s="66" t="n">
        <v>0</v>
      </c>
      <c r="O1900" s="66" t="n">
        <v>94.3</v>
      </c>
      <c r="P1900" s="66" t="n">
        <v>10.6</v>
      </c>
      <c r="Q1900" s="66" t="n">
        <v>13.7711581360001</v>
      </c>
      <c r="R1900" s="66" t="n">
        <v>51.0298155720001</v>
      </c>
      <c r="S1900" s="66">
        <f>IF(AND(E1900&gt;=2,E1900&lt;=6,OR(F1900=6,F1900=7,F1900=8),O1900&lt;=500),1,0)</f>
        <v/>
      </c>
      <c r="T1900" s="178">
        <f>IF(G1900=1,Sources!$F$24,IF(G1900=2,Sources!$F$25,IF(G1900=3,Sources!$F$26,0)))</f>
        <v/>
      </c>
      <c r="U1900" s="178">
        <f>T1900</f>
        <v/>
      </c>
      <c r="V1900" s="66" t="inlineStr">
        <is>
          <t>S01 / S04 / S05</t>
        </is>
      </c>
    </row>
    <row r="1901" ht="15" customHeight="1" s="94">
      <c r="A1901" s="66" t="inlineStr">
        <is>
          <t>U13606</t>
        </is>
      </c>
      <c r="B1901" s="66" t="inlineStr">
        <is>
          <t>O1732</t>
        </is>
      </c>
      <c r="C1901" s="66" t="n">
        <v>2023</v>
      </c>
      <c r="D1901" s="66" t="n">
        <v>3</v>
      </c>
      <c r="E1901" s="66" t="n">
        <v>7</v>
      </c>
      <c r="F1901" s="66" t="n">
        <v>9</v>
      </c>
      <c r="G1901" s="66" t="n">
        <v>3</v>
      </c>
      <c r="H1901" s="66" t="n">
        <v>3</v>
      </c>
      <c r="I1901" s="66" t="n">
        <v>0</v>
      </c>
      <c r="J1901" s="66" t="n">
        <v>1</v>
      </c>
      <c r="K1901" s="66" t="n">
        <v>1</v>
      </c>
      <c r="L1901" s="66" t="n">
        <v>0</v>
      </c>
      <c r="M1901" s="66" t="n">
        <v>0</v>
      </c>
      <c r="N1901" s="66" t="n">
        <v>0</v>
      </c>
      <c r="O1901" s="66" t="n">
        <v>208.3</v>
      </c>
      <c r="P1901" s="66" t="n">
        <v>1.7</v>
      </c>
      <c r="Q1901" s="66" t="n">
        <v>12.3783661620001</v>
      </c>
      <c r="R1901" s="66" t="n">
        <v>51.3322228340001</v>
      </c>
      <c r="S1901" s="66">
        <f>IF(AND(E1901&gt;=2,E1901&lt;=6,OR(F1901=6,F1901=7,F1901=8),O1901&lt;=500),1,0)</f>
        <v/>
      </c>
      <c r="T1901" s="178">
        <f>IF(G1901=1,Sources!$F$24,IF(G1901=2,Sources!$F$25,IF(G1901=3,Sources!$F$26,0)))</f>
        <v/>
      </c>
      <c r="U1901" s="178">
        <f>T1901</f>
        <v/>
      </c>
      <c r="V1901" s="66" t="inlineStr">
        <is>
          <t>S01 / S04 / S05</t>
        </is>
      </c>
    </row>
    <row r="1902" ht="15" customHeight="1" s="94">
      <c r="A1902" s="66" t="inlineStr">
        <is>
          <t>U13610</t>
        </is>
      </c>
      <c r="B1902" s="66" t="inlineStr">
        <is>
          <t>O1507</t>
        </is>
      </c>
      <c r="C1902" s="66" t="n">
        <v>2023</v>
      </c>
      <c r="D1902" s="66" t="n">
        <v>3</v>
      </c>
      <c r="E1902" s="66" t="n">
        <v>6</v>
      </c>
      <c r="F1902" s="66" t="n">
        <v>13</v>
      </c>
      <c r="G1902" s="66" t="n">
        <v>3</v>
      </c>
      <c r="H1902" s="66" t="n">
        <v>3</v>
      </c>
      <c r="I1902" s="66" t="n">
        <v>0</v>
      </c>
      <c r="J1902" s="66" t="n">
        <v>0</v>
      </c>
      <c r="K1902" s="66" t="n">
        <v>1</v>
      </c>
      <c r="L1902" s="66" t="n">
        <v>0</v>
      </c>
      <c r="M1902" s="66" t="n">
        <v>0</v>
      </c>
      <c r="N1902" s="66" t="n">
        <v>0</v>
      </c>
      <c r="O1902" s="66" t="n">
        <v>142.8</v>
      </c>
      <c r="P1902" s="66" t="n">
        <v>1.4</v>
      </c>
      <c r="Q1902" s="66" t="n">
        <v>12.364525234</v>
      </c>
      <c r="R1902" s="66" t="n">
        <v>51.3267809670001</v>
      </c>
      <c r="S1902" s="66">
        <f>IF(AND(E1902&gt;=2,E1902&lt;=6,OR(F1902=6,F1902=7,F1902=8),O1902&lt;=500),1,0)</f>
        <v/>
      </c>
      <c r="T1902" s="178">
        <f>IF(G1902=1,Sources!$F$24,IF(G1902=2,Sources!$F$25,IF(G1902=3,Sources!$F$26,0)))</f>
        <v/>
      </c>
      <c r="U1902" s="178">
        <f>T1902</f>
        <v/>
      </c>
      <c r="V1902" s="66" t="inlineStr">
        <is>
          <t>S01 / S04 / S05</t>
        </is>
      </c>
    </row>
    <row r="1903" ht="15" customHeight="1" s="94">
      <c r="A1903" s="66" t="inlineStr">
        <is>
          <t>U13613</t>
        </is>
      </c>
      <c r="B1903" s="66" t="inlineStr">
        <is>
          <t>O1541</t>
        </is>
      </c>
      <c r="C1903" s="66" t="n">
        <v>2023</v>
      </c>
      <c r="D1903" s="66" t="n">
        <v>3</v>
      </c>
      <c r="E1903" s="66" t="n">
        <v>6</v>
      </c>
      <c r="F1903" s="66" t="n">
        <v>17</v>
      </c>
      <c r="G1903" s="66" t="n">
        <v>3</v>
      </c>
      <c r="H1903" s="66" t="n">
        <v>6</v>
      </c>
      <c r="I1903" s="66" t="n">
        <v>1</v>
      </c>
      <c r="J1903" s="66" t="n">
        <v>1</v>
      </c>
      <c r="K1903" s="66" t="n">
        <v>0</v>
      </c>
      <c r="L1903" s="66" t="n">
        <v>0</v>
      </c>
      <c r="M1903" s="66" t="n">
        <v>0</v>
      </c>
      <c r="N1903" s="66" t="n">
        <v>0</v>
      </c>
      <c r="O1903" s="66" t="n">
        <v>389.5</v>
      </c>
      <c r="P1903" s="66" t="n">
        <v>0.5</v>
      </c>
      <c r="Q1903" s="66" t="n">
        <v>12.3821600970001</v>
      </c>
      <c r="R1903" s="66" t="n">
        <v>51.3388684620001</v>
      </c>
      <c r="S1903" s="66">
        <f>IF(AND(E1903&gt;=2,E1903&lt;=6,OR(F1903=6,F1903=7,F1903=8),O1903&lt;=500),1,0)</f>
        <v/>
      </c>
      <c r="T1903" s="178">
        <f>IF(G1903=1,Sources!$F$24,IF(G1903=2,Sources!$F$25,IF(G1903=3,Sources!$F$26,0)))</f>
        <v/>
      </c>
      <c r="U1903" s="178">
        <f>T1903</f>
        <v/>
      </c>
      <c r="V1903" s="66" t="inlineStr">
        <is>
          <t>S01 / S04 / S05</t>
        </is>
      </c>
    </row>
    <row r="1904" ht="15" customHeight="1" s="94">
      <c r="A1904" s="66" t="inlineStr">
        <is>
          <t>U13618</t>
        </is>
      </c>
      <c r="B1904" s="66" t="inlineStr">
        <is>
          <t>O1526</t>
        </is>
      </c>
      <c r="C1904" s="66" t="n">
        <v>2023</v>
      </c>
      <c r="D1904" s="66" t="n">
        <v>3</v>
      </c>
      <c r="E1904" s="66" t="n">
        <v>5</v>
      </c>
      <c r="F1904" s="66" t="n">
        <v>18</v>
      </c>
      <c r="G1904" s="66" t="n">
        <v>3</v>
      </c>
      <c r="H1904" s="66" t="n">
        <v>3</v>
      </c>
      <c r="I1904" s="66" t="n">
        <v>0</v>
      </c>
      <c r="J1904" s="66" t="n">
        <v>1</v>
      </c>
      <c r="K1904" s="66" t="n">
        <v>1</v>
      </c>
      <c r="L1904" s="66" t="n">
        <v>0</v>
      </c>
      <c r="M1904" s="66" t="n">
        <v>0</v>
      </c>
      <c r="N1904" s="66" t="n">
        <v>0</v>
      </c>
      <c r="O1904" s="66" t="n">
        <v>209.1</v>
      </c>
      <c r="P1904" s="66" t="n">
        <v>0.1</v>
      </c>
      <c r="Q1904" s="66" t="n">
        <v>12.393162068</v>
      </c>
      <c r="R1904" s="66" t="n">
        <v>51.336953964</v>
      </c>
      <c r="S1904" s="66">
        <f>IF(AND(E1904&gt;=2,E1904&lt;=6,OR(F1904=6,F1904=7,F1904=8),O1904&lt;=500),1,0)</f>
        <v/>
      </c>
      <c r="T1904" s="178">
        <f>IF(G1904=1,Sources!$F$24,IF(G1904=2,Sources!$F$25,IF(G1904=3,Sources!$F$26,0)))</f>
        <v/>
      </c>
      <c r="U1904" s="178">
        <f>T1904</f>
        <v/>
      </c>
      <c r="V1904" s="66" t="inlineStr">
        <is>
          <t>S01 / S04 / S05</t>
        </is>
      </c>
    </row>
    <row r="1905" ht="15" customHeight="1" s="94">
      <c r="A1905" s="66" t="inlineStr">
        <is>
          <t>U13619</t>
        </is>
      </c>
      <c r="B1905" s="66" t="inlineStr">
        <is>
          <t>O1818</t>
        </is>
      </c>
      <c r="C1905" s="66" t="n">
        <v>2023</v>
      </c>
      <c r="D1905" s="66" t="n">
        <v>3</v>
      </c>
      <c r="E1905" s="66" t="n">
        <v>5</v>
      </c>
      <c r="F1905" s="66" t="n">
        <v>16</v>
      </c>
      <c r="G1905" s="66" t="n">
        <v>3</v>
      </c>
      <c r="H1905" s="66" t="n">
        <v>3</v>
      </c>
      <c r="I1905" s="66" t="n">
        <v>0</v>
      </c>
      <c r="J1905" s="66" t="n">
        <v>1</v>
      </c>
      <c r="K1905" s="66" t="n">
        <v>1</v>
      </c>
      <c r="L1905" s="66" t="n">
        <v>0</v>
      </c>
      <c r="M1905" s="66" t="n">
        <v>0</v>
      </c>
      <c r="N1905" s="66" t="n">
        <v>0</v>
      </c>
      <c r="O1905" s="66" t="n">
        <v>450.8</v>
      </c>
      <c r="P1905" s="66" t="n">
        <v>0.6</v>
      </c>
      <c r="Q1905" s="66" t="n">
        <v>12.361619847</v>
      </c>
      <c r="R1905" s="66" t="n">
        <v>51.3327313560001</v>
      </c>
      <c r="S1905" s="66">
        <f>IF(AND(E1905&gt;=2,E1905&lt;=6,OR(F1905=6,F1905=7,F1905=8),O1905&lt;=500),1,0)</f>
        <v/>
      </c>
      <c r="T1905" s="178">
        <f>IF(G1905=1,Sources!$F$24,IF(G1905=2,Sources!$F$25,IF(G1905=3,Sources!$F$26,0)))</f>
        <v/>
      </c>
      <c r="U1905" s="178">
        <f>T1905</f>
        <v/>
      </c>
      <c r="V1905" s="66" t="inlineStr">
        <is>
          <t>S01 / S04 / S05</t>
        </is>
      </c>
    </row>
    <row r="1906" ht="15" customHeight="1" s="94">
      <c r="A1906" s="66" t="inlineStr">
        <is>
          <t>U13630</t>
        </is>
      </c>
      <c r="B1906" s="66" t="inlineStr">
        <is>
          <t>O1690</t>
        </is>
      </c>
      <c r="C1906" s="66" t="n">
        <v>2023</v>
      </c>
      <c r="D1906" s="66" t="n">
        <v>3</v>
      </c>
      <c r="E1906" s="66" t="n">
        <v>4</v>
      </c>
      <c r="F1906" s="66" t="n">
        <v>18</v>
      </c>
      <c r="G1906" s="66" t="n">
        <v>3</v>
      </c>
      <c r="H1906" s="66" t="n">
        <v>2</v>
      </c>
      <c r="I1906" s="66" t="n">
        <v>1</v>
      </c>
      <c r="J1906" s="66" t="n">
        <v>0</v>
      </c>
      <c r="K1906" s="66" t="n">
        <v>1</v>
      </c>
      <c r="L1906" s="66" t="n">
        <v>0</v>
      </c>
      <c r="M1906" s="66" t="n">
        <v>0</v>
      </c>
      <c r="N1906" s="66" t="n">
        <v>0</v>
      </c>
      <c r="O1906" s="66" t="n">
        <v>380.8</v>
      </c>
      <c r="P1906" s="66" t="n">
        <v>7.3</v>
      </c>
      <c r="Q1906" s="66" t="n">
        <v>12.3761396420001</v>
      </c>
      <c r="R1906" s="66" t="n">
        <v>51.3483029000001</v>
      </c>
      <c r="S1906" s="66">
        <f>IF(AND(E1906&gt;=2,E1906&lt;=6,OR(F1906=6,F1906=7,F1906=8),O1906&lt;=500),1,0)</f>
        <v/>
      </c>
      <c r="T1906" s="178">
        <f>IF(G1906=1,Sources!$F$24,IF(G1906=2,Sources!$F$25,IF(G1906=3,Sources!$F$26,0)))</f>
        <v/>
      </c>
      <c r="U1906" s="178">
        <f>T1906</f>
        <v/>
      </c>
      <c r="V1906" s="66" t="inlineStr">
        <is>
          <t>S01 / S04 / S05</t>
        </is>
      </c>
    </row>
    <row r="1907" ht="15" customHeight="1" s="94">
      <c r="A1907" s="66" t="inlineStr">
        <is>
          <t>U13632</t>
        </is>
      </c>
      <c r="B1907" s="66" t="inlineStr">
        <is>
          <t>O1177</t>
        </is>
      </c>
      <c r="C1907" s="66" t="n">
        <v>2023</v>
      </c>
      <c r="D1907" s="66" t="n">
        <v>3</v>
      </c>
      <c r="E1907" s="66" t="n">
        <v>4</v>
      </c>
      <c r="F1907" s="66" t="n">
        <v>6</v>
      </c>
      <c r="G1907" s="66" t="n">
        <v>3</v>
      </c>
      <c r="H1907" s="66" t="n">
        <v>3</v>
      </c>
      <c r="I1907" s="66" t="n">
        <v>0</v>
      </c>
      <c r="J1907" s="66" t="n">
        <v>1</v>
      </c>
      <c r="K1907" s="66" t="n">
        <v>1</v>
      </c>
      <c r="L1907" s="66" t="n">
        <v>0</v>
      </c>
      <c r="M1907" s="66" t="n">
        <v>0</v>
      </c>
      <c r="N1907" s="66" t="n">
        <v>0</v>
      </c>
      <c r="O1907" s="66" t="n">
        <v>432.4</v>
      </c>
      <c r="P1907" s="66" t="n">
        <v>11.2</v>
      </c>
      <c r="Q1907" s="66" t="n">
        <v>13.8611573170001</v>
      </c>
      <c r="R1907" s="66" t="n">
        <v>50.980409428</v>
      </c>
      <c r="S1907" s="66">
        <f>IF(AND(E1907&gt;=2,E1907&lt;=6,OR(F1907=6,F1907=7,F1907=8),O1907&lt;=500),1,0)</f>
        <v/>
      </c>
      <c r="T1907" s="178">
        <f>IF(G1907=1,Sources!$F$24,IF(G1907=2,Sources!$F$25,IF(G1907=3,Sources!$F$26,0)))</f>
        <v/>
      </c>
      <c r="U1907" s="178">
        <f>T1907</f>
        <v/>
      </c>
      <c r="V1907" s="66" t="inlineStr">
        <is>
          <t>S01 / S04 / S05</t>
        </is>
      </c>
    </row>
    <row r="1908" ht="15" customHeight="1" s="94">
      <c r="A1908" s="66" t="inlineStr">
        <is>
          <t>U13642</t>
        </is>
      </c>
      <c r="B1908" s="66" t="inlineStr">
        <is>
          <t>O0744</t>
        </is>
      </c>
      <c r="C1908" s="66" t="n">
        <v>2023</v>
      </c>
      <c r="D1908" s="66" t="n">
        <v>3</v>
      </c>
      <c r="E1908" s="66" t="n">
        <v>3</v>
      </c>
      <c r="F1908" s="66" t="n">
        <v>16</v>
      </c>
      <c r="G1908" s="66" t="n">
        <v>3</v>
      </c>
      <c r="H1908" s="66" t="n">
        <v>6</v>
      </c>
      <c r="I1908" s="66" t="n">
        <v>0</v>
      </c>
      <c r="J1908" s="66" t="n">
        <v>1</v>
      </c>
      <c r="K1908" s="66" t="n">
        <v>1</v>
      </c>
      <c r="L1908" s="66" t="n">
        <v>0</v>
      </c>
      <c r="M1908" s="66" t="n">
        <v>0</v>
      </c>
      <c r="N1908" s="66" t="n">
        <v>0</v>
      </c>
      <c r="O1908" s="66" t="n">
        <v>289.2</v>
      </c>
      <c r="P1908" s="66" t="n">
        <v>1.2</v>
      </c>
      <c r="Q1908" s="66" t="n">
        <v>13.7777138920001</v>
      </c>
      <c r="R1908" s="66" t="n">
        <v>51.0528918620001</v>
      </c>
      <c r="S1908" s="66">
        <f>IF(AND(E1908&gt;=2,E1908&lt;=6,OR(F1908=6,F1908=7,F1908=8),O1908&lt;=500),1,0)</f>
        <v/>
      </c>
      <c r="T1908" s="178">
        <f>IF(G1908=1,Sources!$F$24,IF(G1908=2,Sources!$F$25,IF(G1908=3,Sources!$F$26,0)))</f>
        <v/>
      </c>
      <c r="U1908" s="178">
        <f>T1908</f>
        <v/>
      </c>
      <c r="V1908" s="66" t="inlineStr">
        <is>
          <t>S01 / S04 / S05</t>
        </is>
      </c>
    </row>
    <row r="1909" ht="15" customHeight="1" s="94">
      <c r="A1909" s="66" t="inlineStr">
        <is>
          <t>U13657</t>
        </is>
      </c>
      <c r="B1909" s="66" t="inlineStr">
        <is>
          <t>O0966</t>
        </is>
      </c>
      <c r="C1909" s="66" t="n">
        <v>2023</v>
      </c>
      <c r="D1909" s="66" t="n">
        <v>3</v>
      </c>
      <c r="E1909" s="66" t="n">
        <v>2</v>
      </c>
      <c r="F1909" s="66" t="n">
        <v>18</v>
      </c>
      <c r="G1909" s="66" t="n">
        <v>3</v>
      </c>
      <c r="H1909" s="66" t="n">
        <v>3</v>
      </c>
      <c r="I1909" s="66" t="n">
        <v>0</v>
      </c>
      <c r="J1909" s="66" t="n">
        <v>0</v>
      </c>
      <c r="K1909" s="66" t="n">
        <v>1</v>
      </c>
      <c r="L1909" s="66" t="n">
        <v>0</v>
      </c>
      <c r="M1909" s="66" t="n">
        <v>0</v>
      </c>
      <c r="N1909" s="66" t="n">
        <v>0</v>
      </c>
      <c r="O1909" s="66" t="n">
        <v>62.3</v>
      </c>
      <c r="P1909" s="66" t="n">
        <v>2.9</v>
      </c>
      <c r="Q1909" s="66" t="n">
        <v>13.7571899910001</v>
      </c>
      <c r="R1909" s="66" t="n">
        <v>51.0497421530001</v>
      </c>
      <c r="S1909" s="66">
        <f>IF(AND(E1909&gt;=2,E1909&lt;=6,OR(F1909=6,F1909=7,F1909=8),O1909&lt;=500),1,0)</f>
        <v/>
      </c>
      <c r="T1909" s="178">
        <f>IF(G1909=1,Sources!$F$24,IF(G1909=2,Sources!$F$25,IF(G1909=3,Sources!$F$26,0)))</f>
        <v/>
      </c>
      <c r="U1909" s="178">
        <f>T1909</f>
        <v/>
      </c>
      <c r="V1909" s="66" t="inlineStr">
        <is>
          <t>S01 / S04 / S05</t>
        </is>
      </c>
    </row>
    <row r="1910" ht="15" customHeight="1" s="94">
      <c r="A1910" s="66" t="inlineStr">
        <is>
          <t>U13661</t>
        </is>
      </c>
      <c r="B1910" s="66" t="inlineStr">
        <is>
          <t>O2028</t>
        </is>
      </c>
      <c r="C1910" s="66" t="n">
        <v>2023</v>
      </c>
      <c r="D1910" s="66" t="n">
        <v>3</v>
      </c>
      <c r="E1910" s="66" t="n">
        <v>7</v>
      </c>
      <c r="F1910" s="66" t="n">
        <v>19</v>
      </c>
      <c r="G1910" s="66" t="n">
        <v>3</v>
      </c>
      <c r="H1910" s="66" t="n">
        <v>3</v>
      </c>
      <c r="I1910" s="66" t="n">
        <v>0</v>
      </c>
      <c r="J1910" s="66" t="n">
        <v>0</v>
      </c>
      <c r="K1910" s="66" t="n">
        <v>1</v>
      </c>
      <c r="L1910" s="66" t="n">
        <v>0</v>
      </c>
      <c r="M1910" s="66" t="n">
        <v>0</v>
      </c>
      <c r="N1910" s="66" t="n">
        <v>0</v>
      </c>
      <c r="O1910" s="66" t="n">
        <v>52.6</v>
      </c>
      <c r="P1910" s="66" t="n">
        <v>1.1</v>
      </c>
      <c r="Q1910" s="66" t="n">
        <v>12.132084471</v>
      </c>
      <c r="R1910" s="66" t="n">
        <v>50.496247318</v>
      </c>
      <c r="S1910" s="66">
        <f>IF(AND(E1910&gt;=2,E1910&lt;=6,OR(F1910=6,F1910=7,F1910=8),O1910&lt;=500),1,0)</f>
        <v/>
      </c>
      <c r="T1910" s="178">
        <f>IF(G1910=1,Sources!$F$24,IF(G1910=2,Sources!$F$25,IF(G1910=3,Sources!$F$26,0)))</f>
        <v/>
      </c>
      <c r="U1910" s="178">
        <f>T1910</f>
        <v/>
      </c>
      <c r="V1910" s="66" t="inlineStr">
        <is>
          <t>S01 / S04 / S05</t>
        </is>
      </c>
    </row>
    <row r="1911" ht="15" customHeight="1" s="94">
      <c r="A1911" s="66" t="inlineStr">
        <is>
          <t>U13668</t>
        </is>
      </c>
      <c r="B1911" s="66" t="inlineStr">
        <is>
          <t>O1749</t>
        </is>
      </c>
      <c r="C1911" s="66" t="n">
        <v>2023</v>
      </c>
      <c r="D1911" s="66" t="n">
        <v>3</v>
      </c>
      <c r="E1911" s="66" t="n">
        <v>6</v>
      </c>
      <c r="F1911" s="66" t="n">
        <v>22</v>
      </c>
      <c r="G1911" s="66" t="n">
        <v>3</v>
      </c>
      <c r="H1911" s="66" t="n">
        <v>2</v>
      </c>
      <c r="I1911" s="66" t="n">
        <v>0</v>
      </c>
      <c r="J1911" s="66" t="n">
        <v>1</v>
      </c>
      <c r="K1911" s="66" t="n">
        <v>1</v>
      </c>
      <c r="L1911" s="66" t="n">
        <v>0</v>
      </c>
      <c r="M1911" s="66" t="n">
        <v>0</v>
      </c>
      <c r="N1911" s="66" t="n">
        <v>0</v>
      </c>
      <c r="O1911" s="66" t="n">
        <v>378.4</v>
      </c>
      <c r="P1911" s="66" t="n">
        <v>15.5</v>
      </c>
      <c r="Q1911" s="66" t="n">
        <v>12.3736484570001</v>
      </c>
      <c r="R1911" s="66" t="n">
        <v>51.3330182510001</v>
      </c>
      <c r="S1911" s="66">
        <f>IF(AND(E1911&gt;=2,E1911&lt;=6,OR(F1911=6,F1911=7,F1911=8),O1911&lt;=500),1,0)</f>
        <v/>
      </c>
      <c r="T1911" s="178">
        <f>IF(G1911=1,Sources!$F$24,IF(G1911=2,Sources!$F$25,IF(G1911=3,Sources!$F$26,0)))</f>
        <v/>
      </c>
      <c r="U1911" s="178">
        <f>T1911</f>
        <v/>
      </c>
      <c r="V1911" s="66" t="inlineStr">
        <is>
          <t>S01 / S04 / S05</t>
        </is>
      </c>
    </row>
    <row r="1912" ht="15" customHeight="1" s="94">
      <c r="A1912" s="66" t="inlineStr">
        <is>
          <t>U13673</t>
        </is>
      </c>
      <c r="B1912" s="66" t="inlineStr">
        <is>
          <t>O0572</t>
        </is>
      </c>
      <c r="C1912" s="66" t="n">
        <v>2023</v>
      </c>
      <c r="D1912" s="66" t="n">
        <v>3</v>
      </c>
      <c r="E1912" s="66" t="n">
        <v>6</v>
      </c>
      <c r="F1912" s="66" t="n">
        <v>10</v>
      </c>
      <c r="G1912" s="66" t="n">
        <v>2</v>
      </c>
      <c r="H1912" s="66" t="n">
        <v>1</v>
      </c>
      <c r="I1912" s="66" t="n">
        <v>0</v>
      </c>
      <c r="J1912" s="66" t="n">
        <v>1</v>
      </c>
      <c r="K1912" s="66" t="n">
        <v>0</v>
      </c>
      <c r="L1912" s="66" t="n">
        <v>0</v>
      </c>
      <c r="M1912" s="66" t="n">
        <v>0</v>
      </c>
      <c r="N1912" s="66" t="n">
        <v>0</v>
      </c>
      <c r="O1912" s="66" t="n">
        <v>268.1</v>
      </c>
      <c r="P1912" s="66" t="n">
        <v>9.800000000000001</v>
      </c>
      <c r="Q1912" s="66" t="n">
        <v>13.828133684</v>
      </c>
      <c r="R1912" s="66" t="n">
        <v>50.9989191940001</v>
      </c>
      <c r="S1912" s="66">
        <f>IF(AND(E1912&gt;=2,E1912&lt;=6,OR(F1912=6,F1912=7,F1912=8),O1912&lt;=500),1,0)</f>
        <v/>
      </c>
      <c r="T1912" s="178">
        <f>IF(G1912=1,Sources!$F$24,IF(G1912=2,Sources!$F$25,IF(G1912=3,Sources!$F$26,0)))</f>
        <v/>
      </c>
      <c r="U1912" s="178">
        <f>T1912</f>
        <v/>
      </c>
      <c r="V1912" s="66" t="inlineStr">
        <is>
          <t>S01 / S04 / S05</t>
        </is>
      </c>
    </row>
    <row r="1913" ht="15" customHeight="1" s="94">
      <c r="A1913" s="66" t="inlineStr">
        <is>
          <t>U13680</t>
        </is>
      </c>
      <c r="B1913" s="66" t="inlineStr">
        <is>
          <t>O1442</t>
        </is>
      </c>
      <c r="C1913" s="66" t="n">
        <v>2023</v>
      </c>
      <c r="D1913" s="66" t="n">
        <v>3</v>
      </c>
      <c r="E1913" s="66" t="n">
        <v>5</v>
      </c>
      <c r="F1913" s="66" t="n">
        <v>13</v>
      </c>
      <c r="G1913" s="66" t="n">
        <v>3</v>
      </c>
      <c r="H1913" s="66" t="n">
        <v>4</v>
      </c>
      <c r="I1913" s="66" t="n">
        <v>1</v>
      </c>
      <c r="J1913" s="66" t="n">
        <v>0</v>
      </c>
      <c r="K1913" s="66" t="n">
        <v>1</v>
      </c>
      <c r="L1913" s="66" t="n">
        <v>0</v>
      </c>
      <c r="M1913" s="66" t="n">
        <v>0</v>
      </c>
      <c r="N1913" s="66" t="n">
        <v>0</v>
      </c>
      <c r="O1913" s="66" t="n">
        <v>402.9</v>
      </c>
      <c r="P1913" s="66" t="n">
        <v>9.800000000000001</v>
      </c>
      <c r="Q1913" s="66" t="n">
        <v>12.3747483240001</v>
      </c>
      <c r="R1913" s="66" t="n">
        <v>51.3480375360001</v>
      </c>
      <c r="S1913" s="66">
        <f>IF(AND(E1913&gt;=2,E1913&lt;=6,OR(F1913=6,F1913=7,F1913=8),O1913&lt;=500),1,0)</f>
        <v/>
      </c>
      <c r="T1913" s="178">
        <f>IF(G1913=1,Sources!$F$24,IF(G1913=2,Sources!$F$25,IF(G1913=3,Sources!$F$26,0)))</f>
        <v/>
      </c>
      <c r="U1913" s="178">
        <f>T1913</f>
        <v/>
      </c>
      <c r="V1913" s="66" t="inlineStr">
        <is>
          <t>S01 / S04 / S05</t>
        </is>
      </c>
    </row>
    <row r="1914" ht="15" customHeight="1" s="94">
      <c r="A1914" s="66" t="inlineStr">
        <is>
          <t>U13682</t>
        </is>
      </c>
      <c r="B1914" s="66" t="inlineStr">
        <is>
          <t>O0966</t>
        </is>
      </c>
      <c r="C1914" s="66" t="n">
        <v>2023</v>
      </c>
      <c r="D1914" s="66" t="n">
        <v>3</v>
      </c>
      <c r="E1914" s="66" t="n">
        <v>5</v>
      </c>
      <c r="F1914" s="66" t="n">
        <v>7</v>
      </c>
      <c r="G1914" s="66" t="n">
        <v>3</v>
      </c>
      <c r="H1914" s="66" t="n">
        <v>2</v>
      </c>
      <c r="I1914" s="66" t="n">
        <v>1</v>
      </c>
      <c r="J1914" s="66" t="n">
        <v>0</v>
      </c>
      <c r="K1914" s="66" t="n">
        <v>1</v>
      </c>
      <c r="L1914" s="66" t="n">
        <v>0</v>
      </c>
      <c r="M1914" s="66" t="n">
        <v>0</v>
      </c>
      <c r="N1914" s="66" t="n">
        <v>0</v>
      </c>
      <c r="O1914" s="66" t="n">
        <v>63.9</v>
      </c>
      <c r="P1914" s="66" t="n">
        <v>4.7</v>
      </c>
      <c r="Q1914" s="66" t="n">
        <v>13.7571432120001</v>
      </c>
      <c r="R1914" s="66" t="n">
        <v>51.049709697</v>
      </c>
      <c r="S1914" s="66">
        <f>IF(AND(E1914&gt;=2,E1914&lt;=6,OR(F1914=6,F1914=7,F1914=8),O1914&lt;=500),1,0)</f>
        <v/>
      </c>
      <c r="T1914" s="178">
        <f>IF(G1914=1,Sources!$F$24,IF(G1914=2,Sources!$F$25,IF(G1914=3,Sources!$F$26,0)))</f>
        <v/>
      </c>
      <c r="U1914" s="178">
        <f>T1914</f>
        <v/>
      </c>
      <c r="V1914" s="66" t="inlineStr">
        <is>
          <t>S01 / S04 / S05</t>
        </is>
      </c>
    </row>
    <row r="1915" ht="15" customHeight="1" s="94">
      <c r="A1915" s="66" t="inlineStr">
        <is>
          <t>U13686</t>
        </is>
      </c>
      <c r="B1915" s="66" t="inlineStr">
        <is>
          <t>O1646</t>
        </is>
      </c>
      <c r="C1915" s="66" t="n">
        <v>2023</v>
      </c>
      <c r="D1915" s="66" t="n">
        <v>3</v>
      </c>
      <c r="E1915" s="66" t="n">
        <v>4</v>
      </c>
      <c r="F1915" s="66" t="n">
        <v>12</v>
      </c>
      <c r="G1915" s="66" t="n">
        <v>2</v>
      </c>
      <c r="H1915" s="66" t="n">
        <v>3</v>
      </c>
      <c r="I1915" s="66" t="n">
        <v>0</v>
      </c>
      <c r="J1915" s="66" t="n">
        <v>1</v>
      </c>
      <c r="K1915" s="66" t="n">
        <v>1</v>
      </c>
      <c r="L1915" s="66" t="n">
        <v>0</v>
      </c>
      <c r="M1915" s="66" t="n">
        <v>0</v>
      </c>
      <c r="N1915" s="66" t="n">
        <v>0</v>
      </c>
      <c r="O1915" s="66" t="n">
        <v>129.6</v>
      </c>
      <c r="P1915" s="66" t="n">
        <v>3.4</v>
      </c>
      <c r="Q1915" s="66" t="n">
        <v>12.3848589780001</v>
      </c>
      <c r="R1915" s="66" t="n">
        <v>51.3788684690001</v>
      </c>
      <c r="S1915" s="66">
        <f>IF(AND(E1915&gt;=2,E1915&lt;=6,OR(F1915=6,F1915=7,F1915=8),O1915&lt;=500),1,0)</f>
        <v/>
      </c>
      <c r="T1915" s="178">
        <f>IF(G1915=1,Sources!$F$24,IF(G1915=2,Sources!$F$25,IF(G1915=3,Sources!$F$26,0)))</f>
        <v/>
      </c>
      <c r="U1915" s="178">
        <f>T1915</f>
        <v/>
      </c>
      <c r="V1915" s="66" t="inlineStr">
        <is>
          <t>S01 / S04 / S05</t>
        </is>
      </c>
    </row>
    <row r="1916" ht="15" customHeight="1" s="94">
      <c r="A1916" s="66" t="inlineStr">
        <is>
          <t>U13689</t>
        </is>
      </c>
      <c r="B1916" s="66" t="inlineStr">
        <is>
          <t>O0974</t>
        </is>
      </c>
      <c r="C1916" s="66" t="n">
        <v>2023</v>
      </c>
      <c r="D1916" s="66" t="n">
        <v>3</v>
      </c>
      <c r="E1916" s="66" t="n">
        <v>4</v>
      </c>
      <c r="F1916" s="66" t="n">
        <v>7</v>
      </c>
      <c r="G1916" s="66" t="n">
        <v>3</v>
      </c>
      <c r="H1916" s="66" t="n">
        <v>2</v>
      </c>
      <c r="I1916" s="66" t="n">
        <v>0</v>
      </c>
      <c r="J1916" s="66" t="n">
        <v>1</v>
      </c>
      <c r="K1916" s="66" t="n">
        <v>1</v>
      </c>
      <c r="L1916" s="66" t="n">
        <v>0</v>
      </c>
      <c r="M1916" s="66" t="n">
        <v>0</v>
      </c>
      <c r="N1916" s="66" t="n">
        <v>0</v>
      </c>
      <c r="O1916" s="66" t="n">
        <v>269.8</v>
      </c>
      <c r="P1916" s="66" t="n">
        <v>0.3</v>
      </c>
      <c r="Q1916" s="66" t="n">
        <v>13.7047668280001</v>
      </c>
      <c r="R1916" s="66" t="n">
        <v>51.0463247440001</v>
      </c>
      <c r="S1916" s="66">
        <f>IF(AND(E1916&gt;=2,E1916&lt;=6,OR(F1916=6,F1916=7,F1916=8),O1916&lt;=500),1,0)</f>
        <v/>
      </c>
      <c r="T1916" s="178">
        <f>IF(G1916=1,Sources!$F$24,IF(G1916=2,Sources!$F$25,IF(G1916=3,Sources!$F$26,0)))</f>
        <v/>
      </c>
      <c r="U1916" s="178">
        <f>T1916</f>
        <v/>
      </c>
      <c r="V1916" s="66" t="inlineStr">
        <is>
          <t>S01 / S04 / S05</t>
        </is>
      </c>
    </row>
    <row r="1917" ht="15" customHeight="1" s="94">
      <c r="A1917" s="66" t="inlineStr">
        <is>
          <t>U13690</t>
        </is>
      </c>
      <c r="B1917" s="66" t="inlineStr">
        <is>
          <t>O2091</t>
        </is>
      </c>
      <c r="C1917" s="66" t="n">
        <v>2023</v>
      </c>
      <c r="D1917" s="66" t="n">
        <v>3</v>
      </c>
      <c r="E1917" s="66" t="n">
        <v>4</v>
      </c>
      <c r="F1917" s="66" t="n">
        <v>14</v>
      </c>
      <c r="G1917" s="66" t="n">
        <v>2</v>
      </c>
      <c r="H1917" s="66" t="n">
        <v>3</v>
      </c>
      <c r="I1917" s="66" t="n">
        <v>0</v>
      </c>
      <c r="J1917" s="66" t="n">
        <v>1</v>
      </c>
      <c r="K1917" s="66" t="n">
        <v>1</v>
      </c>
      <c r="L1917" s="66" t="n">
        <v>0</v>
      </c>
      <c r="M1917" s="66" t="n">
        <v>0</v>
      </c>
      <c r="N1917" s="66" t="n">
        <v>0</v>
      </c>
      <c r="O1917" s="66" t="n">
        <v>115.5</v>
      </c>
      <c r="P1917" s="66" t="n">
        <v>1.6</v>
      </c>
      <c r="Q1917" s="66" t="n">
        <v>13.3101819830001</v>
      </c>
      <c r="R1917" s="66" t="n">
        <v>51.3024715620001</v>
      </c>
      <c r="S1917" s="66">
        <f>IF(AND(E1917&gt;=2,E1917&lt;=6,OR(F1917=6,F1917=7,F1917=8),O1917&lt;=500),1,0)</f>
        <v/>
      </c>
      <c r="T1917" s="178">
        <f>IF(G1917=1,Sources!$F$24,IF(G1917=2,Sources!$F$25,IF(G1917=3,Sources!$F$26,0)))</f>
        <v/>
      </c>
      <c r="U1917" s="178">
        <f>T1917</f>
        <v/>
      </c>
      <c r="V1917" s="66" t="inlineStr">
        <is>
          <t>S01 / S04 / S05</t>
        </is>
      </c>
    </row>
    <row r="1918" ht="15" customHeight="1" s="94">
      <c r="A1918" s="66" t="inlineStr">
        <is>
          <t>U13693</t>
        </is>
      </c>
      <c r="B1918" s="66" t="inlineStr">
        <is>
          <t>O1553</t>
        </is>
      </c>
      <c r="C1918" s="66" t="n">
        <v>2023</v>
      </c>
      <c r="D1918" s="66" t="n">
        <v>2</v>
      </c>
      <c r="E1918" s="66" t="n">
        <v>3</v>
      </c>
      <c r="F1918" s="66" t="n">
        <v>7</v>
      </c>
      <c r="G1918" s="66" t="n">
        <v>3</v>
      </c>
      <c r="H1918" s="66" t="n">
        <v>2</v>
      </c>
      <c r="I1918" s="66" t="n">
        <v>0</v>
      </c>
      <c r="J1918" s="66" t="n">
        <v>1</v>
      </c>
      <c r="K1918" s="66" t="n">
        <v>1</v>
      </c>
      <c r="L1918" s="66" t="n">
        <v>0</v>
      </c>
      <c r="M1918" s="66" t="n">
        <v>0</v>
      </c>
      <c r="N1918" s="66" t="n">
        <v>0</v>
      </c>
      <c r="O1918" s="66" t="n">
        <v>233.8</v>
      </c>
      <c r="P1918" s="66" t="n">
        <v>0</v>
      </c>
      <c r="Q1918" s="66" t="n">
        <v>12.4058534590001</v>
      </c>
      <c r="R1918" s="66" t="n">
        <v>51.331776566</v>
      </c>
      <c r="S1918" s="66">
        <f>IF(AND(E1918&gt;=2,E1918&lt;=6,OR(F1918=6,F1918=7,F1918=8),O1918&lt;=500),1,0)</f>
        <v/>
      </c>
      <c r="T1918" s="178">
        <f>IF(G1918=1,Sources!$F$24,IF(G1918=2,Sources!$F$25,IF(G1918=3,Sources!$F$26,0)))</f>
        <v/>
      </c>
      <c r="U1918" s="178">
        <f>T1918</f>
        <v/>
      </c>
      <c r="V1918" s="66" t="inlineStr">
        <is>
          <t>S01 / S04 / S05</t>
        </is>
      </c>
    </row>
    <row r="1919" ht="15" customHeight="1" s="94">
      <c r="A1919" s="66" t="inlineStr">
        <is>
          <t>U13698</t>
        </is>
      </c>
      <c r="B1919" s="66" t="inlineStr">
        <is>
          <t>O0766</t>
        </is>
      </c>
      <c r="C1919" s="66" t="n">
        <v>2023</v>
      </c>
      <c r="D1919" s="66" t="n">
        <v>2</v>
      </c>
      <c r="E1919" s="66" t="n">
        <v>3</v>
      </c>
      <c r="F1919" s="66" t="n">
        <v>13</v>
      </c>
      <c r="G1919" s="66" t="n">
        <v>3</v>
      </c>
      <c r="H1919" s="66" t="n">
        <v>3</v>
      </c>
      <c r="I1919" s="66" t="n">
        <v>0</v>
      </c>
      <c r="J1919" s="66" t="n">
        <v>1</v>
      </c>
      <c r="K1919" s="66" t="n">
        <v>1</v>
      </c>
      <c r="L1919" s="66" t="n">
        <v>0</v>
      </c>
      <c r="M1919" s="66" t="n">
        <v>0</v>
      </c>
      <c r="N1919" s="66" t="n">
        <v>0</v>
      </c>
      <c r="O1919" s="66" t="n">
        <v>147.5</v>
      </c>
      <c r="P1919" s="66" t="n">
        <v>2.6</v>
      </c>
      <c r="Q1919" s="66" t="n">
        <v>13.758741516</v>
      </c>
      <c r="R1919" s="66" t="n">
        <v>51.0494708650001</v>
      </c>
      <c r="S1919" s="66">
        <f>IF(AND(E1919&gt;=2,E1919&lt;=6,OR(F1919=6,F1919=7,F1919=8),O1919&lt;=500),1,0)</f>
        <v/>
      </c>
      <c r="T1919" s="178">
        <f>IF(G1919=1,Sources!$F$24,IF(G1919=2,Sources!$F$25,IF(G1919=3,Sources!$F$26,0)))</f>
        <v/>
      </c>
      <c r="U1919" s="178">
        <f>T1919</f>
        <v/>
      </c>
      <c r="V1919" s="66" t="inlineStr">
        <is>
          <t>S01 / S04 / S05</t>
        </is>
      </c>
    </row>
    <row r="1920" ht="15" customHeight="1" s="94">
      <c r="A1920" s="66" t="inlineStr">
        <is>
          <t>U13699</t>
        </is>
      </c>
      <c r="B1920" s="66" t="inlineStr">
        <is>
          <t>O1589</t>
        </is>
      </c>
      <c r="C1920" s="66" t="n">
        <v>2023</v>
      </c>
      <c r="D1920" s="66" t="n">
        <v>2</v>
      </c>
      <c r="E1920" s="66" t="n">
        <v>2</v>
      </c>
      <c r="F1920" s="66" t="n">
        <v>6</v>
      </c>
      <c r="G1920" s="66" t="n">
        <v>3</v>
      </c>
      <c r="H1920" s="66" t="n">
        <v>2</v>
      </c>
      <c r="I1920" s="66" t="n">
        <v>0</v>
      </c>
      <c r="J1920" s="66" t="n">
        <v>1</v>
      </c>
      <c r="K1920" s="66" t="n">
        <v>1</v>
      </c>
      <c r="L1920" s="66" t="n">
        <v>0</v>
      </c>
      <c r="M1920" s="66" t="n">
        <v>0</v>
      </c>
      <c r="N1920" s="66" t="n">
        <v>0</v>
      </c>
      <c r="O1920" s="66" t="n">
        <v>144.8</v>
      </c>
      <c r="P1920" s="66" t="n">
        <v>0</v>
      </c>
      <c r="Q1920" s="66" t="n">
        <v>12.3784723690001</v>
      </c>
      <c r="R1920" s="66" t="n">
        <v>51.320507498</v>
      </c>
      <c r="S1920" s="66">
        <f>IF(AND(E1920&gt;=2,E1920&lt;=6,OR(F1920=6,F1920=7,F1920=8),O1920&lt;=500),1,0)</f>
        <v/>
      </c>
      <c r="T1920" s="178">
        <f>IF(G1920=1,Sources!$F$24,IF(G1920=2,Sources!$F$25,IF(G1920=3,Sources!$F$26,0)))</f>
        <v/>
      </c>
      <c r="U1920" s="178">
        <f>T1920</f>
        <v/>
      </c>
      <c r="V1920" s="66" t="inlineStr">
        <is>
          <t>S01 / S04 / S05</t>
        </is>
      </c>
    </row>
    <row r="1921" ht="15" customHeight="1" s="94">
      <c r="A1921" s="66" t="inlineStr">
        <is>
          <t>U13707</t>
        </is>
      </c>
      <c r="B1921" s="66" t="inlineStr">
        <is>
          <t>O0746</t>
        </is>
      </c>
      <c r="C1921" s="66" t="n">
        <v>2023</v>
      </c>
      <c r="D1921" s="66" t="n">
        <v>2</v>
      </c>
      <c r="E1921" s="66" t="n">
        <v>1</v>
      </c>
      <c r="F1921" s="66" t="n">
        <v>15</v>
      </c>
      <c r="G1921" s="66" t="n">
        <v>3</v>
      </c>
      <c r="H1921" s="66" t="n">
        <v>3</v>
      </c>
      <c r="I1921" s="66" t="n">
        <v>0</v>
      </c>
      <c r="J1921" s="66" t="n">
        <v>0</v>
      </c>
      <c r="K1921" s="66" t="n">
        <v>1</v>
      </c>
      <c r="L1921" s="66" t="n">
        <v>0</v>
      </c>
      <c r="M1921" s="66" t="n">
        <v>0</v>
      </c>
      <c r="N1921" s="66" t="n">
        <v>0</v>
      </c>
      <c r="O1921" s="66" t="n">
        <v>171.7</v>
      </c>
      <c r="P1921" s="66" t="n">
        <v>17.1</v>
      </c>
      <c r="Q1921" s="66" t="n">
        <v>13.7779111020001</v>
      </c>
      <c r="R1921" s="66" t="n">
        <v>51.0539475900001</v>
      </c>
      <c r="S1921" s="66">
        <f>IF(AND(E1921&gt;=2,E1921&lt;=6,OR(F1921=6,F1921=7,F1921=8),O1921&lt;=500),1,0)</f>
        <v/>
      </c>
      <c r="T1921" s="178">
        <f>IF(G1921=1,Sources!$F$24,IF(G1921=2,Sources!$F$25,IF(G1921=3,Sources!$F$26,0)))</f>
        <v/>
      </c>
      <c r="U1921" s="178">
        <f>T1921</f>
        <v/>
      </c>
      <c r="V1921" s="66" t="inlineStr">
        <is>
          <t>S01 / S04 / S05</t>
        </is>
      </c>
    </row>
    <row r="1922" ht="15" customHeight="1" s="94">
      <c r="A1922" s="66" t="inlineStr">
        <is>
          <t>U13711</t>
        </is>
      </c>
      <c r="B1922" s="66" t="inlineStr">
        <is>
          <t>O0600</t>
        </is>
      </c>
      <c r="C1922" s="66" t="n">
        <v>2023</v>
      </c>
      <c r="D1922" s="66" t="n">
        <v>2</v>
      </c>
      <c r="E1922" s="66" t="n">
        <v>7</v>
      </c>
      <c r="F1922" s="66" t="n">
        <v>13</v>
      </c>
      <c r="G1922" s="66" t="n">
        <v>3</v>
      </c>
      <c r="H1922" s="66" t="n">
        <v>3</v>
      </c>
      <c r="I1922" s="66" t="n">
        <v>0</v>
      </c>
      <c r="J1922" s="66" t="n">
        <v>1</v>
      </c>
      <c r="K1922" s="66" t="n">
        <v>1</v>
      </c>
      <c r="L1922" s="66" t="n">
        <v>0</v>
      </c>
      <c r="M1922" s="66" t="n">
        <v>0</v>
      </c>
      <c r="N1922" s="66" t="n">
        <v>0</v>
      </c>
      <c r="O1922" s="66" t="n">
        <v>499.3</v>
      </c>
      <c r="P1922" s="66" t="n">
        <v>0.4</v>
      </c>
      <c r="Q1922" s="66" t="n">
        <v>13.7565787140001</v>
      </c>
      <c r="R1922" s="66" t="n">
        <v>51.055098829</v>
      </c>
      <c r="S1922" s="66">
        <f>IF(AND(E1922&gt;=2,E1922&lt;=6,OR(F1922=6,F1922=7,F1922=8),O1922&lt;=500),1,0)</f>
        <v/>
      </c>
      <c r="T1922" s="178">
        <f>IF(G1922=1,Sources!$F$24,IF(G1922=2,Sources!$F$25,IF(G1922=3,Sources!$F$26,0)))</f>
        <v/>
      </c>
      <c r="U1922" s="178">
        <f>T1922</f>
        <v/>
      </c>
      <c r="V1922" s="66" t="inlineStr">
        <is>
          <t>S01 / S04 / S05</t>
        </is>
      </c>
    </row>
    <row r="1923" ht="15" customHeight="1" s="94">
      <c r="A1923" s="66" t="inlineStr">
        <is>
          <t>U13718</t>
        </is>
      </c>
      <c r="B1923" s="66" t="inlineStr">
        <is>
          <t>O0887</t>
        </is>
      </c>
      <c r="C1923" s="66" t="n">
        <v>2023</v>
      </c>
      <c r="D1923" s="66" t="n">
        <v>2</v>
      </c>
      <c r="E1923" s="66" t="n">
        <v>5</v>
      </c>
      <c r="F1923" s="66" t="n">
        <v>8</v>
      </c>
      <c r="G1923" s="66" t="n">
        <v>3</v>
      </c>
      <c r="H1923" s="66" t="n">
        <v>3</v>
      </c>
      <c r="I1923" s="66" t="n">
        <v>0</v>
      </c>
      <c r="J1923" s="66" t="n">
        <v>1</v>
      </c>
      <c r="K1923" s="66" t="n">
        <v>1</v>
      </c>
      <c r="L1923" s="66" t="n">
        <v>0</v>
      </c>
      <c r="M1923" s="66" t="n">
        <v>0</v>
      </c>
      <c r="N1923" s="66" t="n">
        <v>0</v>
      </c>
      <c r="O1923" s="66" t="n">
        <v>212.6</v>
      </c>
      <c r="P1923" s="66" t="n">
        <v>0.4</v>
      </c>
      <c r="Q1923" s="66" t="n">
        <v>13.7799096160001</v>
      </c>
      <c r="R1923" s="66" t="n">
        <v>51.0443196630001</v>
      </c>
      <c r="S1923" s="66">
        <f>IF(AND(E1923&gt;=2,E1923&lt;=6,OR(F1923=6,F1923=7,F1923=8),O1923&lt;=500),1,0)</f>
        <v/>
      </c>
      <c r="T1923" s="178">
        <f>IF(G1923=1,Sources!$F$24,IF(G1923=2,Sources!$F$25,IF(G1923=3,Sources!$F$26,0)))</f>
        <v/>
      </c>
      <c r="U1923" s="178">
        <f>T1923</f>
        <v/>
      </c>
      <c r="V1923" s="66" t="inlineStr">
        <is>
          <t>S01 / S04 / S05</t>
        </is>
      </c>
    </row>
    <row r="1924" ht="15" customHeight="1" s="94">
      <c r="A1924" s="66" t="inlineStr">
        <is>
          <t>U13724</t>
        </is>
      </c>
      <c r="B1924" s="66" t="inlineStr">
        <is>
          <t>O1335</t>
        </is>
      </c>
      <c r="C1924" s="66" t="n">
        <v>2023</v>
      </c>
      <c r="D1924" s="66" t="n">
        <v>2</v>
      </c>
      <c r="E1924" s="66" t="n">
        <v>4</v>
      </c>
      <c r="F1924" s="66" t="n">
        <v>12</v>
      </c>
      <c r="G1924" s="66" t="n">
        <v>2</v>
      </c>
      <c r="H1924" s="66" t="n">
        <v>1</v>
      </c>
      <c r="I1924" s="66" t="n">
        <v>0</v>
      </c>
      <c r="J1924" s="66" t="n">
        <v>0</v>
      </c>
      <c r="K1924" s="66" t="n">
        <v>0</v>
      </c>
      <c r="L1924" s="66" t="n">
        <v>0</v>
      </c>
      <c r="M1924" s="66" t="n">
        <v>0</v>
      </c>
      <c r="N1924" s="66" t="n">
        <v>1</v>
      </c>
      <c r="O1924" s="66" t="n">
        <v>251</v>
      </c>
      <c r="P1924" s="66" t="n">
        <v>5.8</v>
      </c>
      <c r="Q1924" s="66" t="n">
        <v>12.356497441</v>
      </c>
      <c r="R1924" s="66" t="n">
        <v>51.364534534</v>
      </c>
      <c r="S1924" s="66">
        <f>IF(AND(E1924&gt;=2,E1924&lt;=6,OR(F1924=6,F1924=7,F1924=8),O1924&lt;=500),1,0)</f>
        <v/>
      </c>
      <c r="T1924" s="178">
        <f>IF(G1924=1,Sources!$F$24,IF(G1924=2,Sources!$F$25,IF(G1924=3,Sources!$F$26,0)))</f>
        <v/>
      </c>
      <c r="U1924" s="178">
        <f>T1924</f>
        <v/>
      </c>
      <c r="V1924" s="66" t="inlineStr">
        <is>
          <t>S01 / S04 / S05</t>
        </is>
      </c>
    </row>
    <row r="1925" ht="15" customHeight="1" s="94">
      <c r="A1925" s="66" t="inlineStr">
        <is>
          <t>U13725</t>
        </is>
      </c>
      <c r="B1925" s="66" t="inlineStr">
        <is>
          <t>O0979</t>
        </is>
      </c>
      <c r="C1925" s="66" t="n">
        <v>2023</v>
      </c>
      <c r="D1925" s="66" t="n">
        <v>2</v>
      </c>
      <c r="E1925" s="66" t="n">
        <v>4</v>
      </c>
      <c r="F1925" s="66" t="n">
        <v>8</v>
      </c>
      <c r="G1925" s="66" t="n">
        <v>3</v>
      </c>
      <c r="H1925" s="66" t="n">
        <v>2</v>
      </c>
      <c r="I1925" s="66" t="n">
        <v>0</v>
      </c>
      <c r="J1925" s="66" t="n">
        <v>1</v>
      </c>
      <c r="K1925" s="66" t="n">
        <v>1</v>
      </c>
      <c r="L1925" s="66" t="n">
        <v>0</v>
      </c>
      <c r="M1925" s="66" t="n">
        <v>0</v>
      </c>
      <c r="N1925" s="66" t="n">
        <v>0</v>
      </c>
      <c r="O1925" s="66" t="n">
        <v>82.09999999999999</v>
      </c>
      <c r="P1925" s="66" t="n">
        <v>0</v>
      </c>
      <c r="Q1925" s="66" t="n">
        <v>13.70844549</v>
      </c>
      <c r="R1925" s="66" t="n">
        <v>51.0469028270001</v>
      </c>
      <c r="S1925" s="66">
        <f>IF(AND(E1925&gt;=2,E1925&lt;=6,OR(F1925=6,F1925=7,F1925=8),O1925&lt;=500),1,0)</f>
        <v/>
      </c>
      <c r="T1925" s="178">
        <f>IF(G1925=1,Sources!$F$24,IF(G1925=2,Sources!$F$25,IF(G1925=3,Sources!$F$26,0)))</f>
        <v/>
      </c>
      <c r="U1925" s="178">
        <f>T1925</f>
        <v/>
      </c>
      <c r="V1925" s="66" t="inlineStr">
        <is>
          <t>S01 / S04 / S05</t>
        </is>
      </c>
    </row>
    <row r="1926" ht="15" customHeight="1" s="94">
      <c r="A1926" s="66" t="inlineStr">
        <is>
          <t>U13758</t>
        </is>
      </c>
      <c r="B1926" s="66" t="inlineStr">
        <is>
          <t>O0510</t>
        </is>
      </c>
      <c r="C1926" s="66" t="n">
        <v>2023</v>
      </c>
      <c r="D1926" s="66" t="n">
        <v>2</v>
      </c>
      <c r="E1926" s="66" t="n">
        <v>5</v>
      </c>
      <c r="F1926" s="66" t="n">
        <v>14</v>
      </c>
      <c r="G1926" s="66" t="n">
        <v>3</v>
      </c>
      <c r="H1926" s="66" t="n">
        <v>3</v>
      </c>
      <c r="I1926" s="66" t="n">
        <v>0</v>
      </c>
      <c r="J1926" s="66" t="n">
        <v>0</v>
      </c>
      <c r="K1926" s="66" t="n">
        <v>1</v>
      </c>
      <c r="L1926" s="66" t="n">
        <v>0</v>
      </c>
      <c r="M1926" s="66" t="n">
        <v>0</v>
      </c>
      <c r="N1926" s="66" t="n">
        <v>0</v>
      </c>
      <c r="O1926" s="66" t="n">
        <v>57.9</v>
      </c>
      <c r="P1926" s="66" t="n">
        <v>7.2</v>
      </c>
      <c r="Q1926" s="66" t="n">
        <v>13.767562539</v>
      </c>
      <c r="R1926" s="66" t="n">
        <v>51.0425329710001</v>
      </c>
      <c r="S1926" s="66">
        <f>IF(AND(E1926&gt;=2,E1926&lt;=6,OR(F1926=6,F1926=7,F1926=8),O1926&lt;=500),1,0)</f>
        <v/>
      </c>
      <c r="T1926" s="178">
        <f>IF(G1926=1,Sources!$F$24,IF(G1926=2,Sources!$F$25,IF(G1926=3,Sources!$F$26,0)))</f>
        <v/>
      </c>
      <c r="U1926" s="178">
        <f>T1926</f>
        <v/>
      </c>
      <c r="V1926" s="66" t="inlineStr">
        <is>
          <t>S01 / S04 / S05</t>
        </is>
      </c>
    </row>
    <row r="1927" ht="15" customHeight="1" s="94">
      <c r="A1927" s="66" t="inlineStr">
        <is>
          <t>U13764</t>
        </is>
      </c>
      <c r="B1927" s="66" t="inlineStr">
        <is>
          <t>O0663</t>
        </is>
      </c>
      <c r="C1927" s="66" t="n">
        <v>2023</v>
      </c>
      <c r="D1927" s="66" t="n">
        <v>2</v>
      </c>
      <c r="E1927" s="66" t="n">
        <v>4</v>
      </c>
      <c r="F1927" s="66" t="n">
        <v>9</v>
      </c>
      <c r="G1927" s="66" t="n">
        <v>3</v>
      </c>
      <c r="H1927" s="66" t="n">
        <v>3</v>
      </c>
      <c r="I1927" s="66" t="n">
        <v>0</v>
      </c>
      <c r="J1927" s="66" t="n">
        <v>1</v>
      </c>
      <c r="K1927" s="66" t="n">
        <v>1</v>
      </c>
      <c r="L1927" s="66" t="n">
        <v>0</v>
      </c>
      <c r="M1927" s="66" t="n">
        <v>0</v>
      </c>
      <c r="N1927" s="66" t="n">
        <v>0</v>
      </c>
      <c r="O1927" s="66" t="n">
        <v>405.7</v>
      </c>
      <c r="P1927" s="66" t="n">
        <v>6.2</v>
      </c>
      <c r="Q1927" s="66" t="n">
        <v>13.742951411</v>
      </c>
      <c r="R1927" s="66" t="n">
        <v>51.0286857960001</v>
      </c>
      <c r="S1927" s="66">
        <f>IF(AND(E1927&gt;=2,E1927&lt;=6,OR(F1927=6,F1927=7,F1927=8),O1927&lt;=500),1,0)</f>
        <v/>
      </c>
      <c r="T1927" s="178">
        <f>IF(G1927=1,Sources!$F$24,IF(G1927=2,Sources!$F$25,IF(G1927=3,Sources!$F$26,0)))</f>
        <v/>
      </c>
      <c r="U1927" s="178">
        <f>T1927</f>
        <v/>
      </c>
      <c r="V1927" s="66" t="inlineStr">
        <is>
          <t>S01 / S04 / S05</t>
        </is>
      </c>
    </row>
    <row r="1928" ht="15" customHeight="1" s="94">
      <c r="A1928" s="66" t="inlineStr">
        <is>
          <t>U13779</t>
        </is>
      </c>
      <c r="B1928" s="66" t="inlineStr">
        <is>
          <t>O1329</t>
        </is>
      </c>
      <c r="C1928" s="66" t="n">
        <v>2023</v>
      </c>
      <c r="D1928" s="66" t="n">
        <v>2</v>
      </c>
      <c r="E1928" s="66" t="n">
        <v>1</v>
      </c>
      <c r="F1928" s="66" t="n">
        <v>3</v>
      </c>
      <c r="G1928" s="66" t="n">
        <v>3</v>
      </c>
      <c r="H1928" s="66" t="n">
        <v>7</v>
      </c>
      <c r="I1928" s="66" t="n">
        <v>0</v>
      </c>
      <c r="J1928" s="66" t="n">
        <v>0</v>
      </c>
      <c r="K1928" s="66" t="n">
        <v>1</v>
      </c>
      <c r="L1928" s="66" t="n">
        <v>0</v>
      </c>
      <c r="M1928" s="66" t="n">
        <v>0</v>
      </c>
      <c r="N1928" s="66" t="n">
        <v>0</v>
      </c>
      <c r="O1928" s="66" t="n">
        <v>149.4</v>
      </c>
      <c r="P1928" s="66" t="n">
        <v>23.6</v>
      </c>
      <c r="Q1928" s="66" t="n">
        <v>12.3650444040001</v>
      </c>
      <c r="R1928" s="66" t="n">
        <v>51.362641012</v>
      </c>
      <c r="S1928" s="66">
        <f>IF(AND(E1928&gt;=2,E1928&lt;=6,OR(F1928=6,F1928=7,F1928=8),O1928&lt;=500),1,0)</f>
        <v/>
      </c>
      <c r="T1928" s="178">
        <f>IF(G1928=1,Sources!$F$24,IF(G1928=2,Sources!$F$25,IF(G1928=3,Sources!$F$26,0)))</f>
        <v/>
      </c>
      <c r="U1928" s="178">
        <f>T1928</f>
        <v/>
      </c>
      <c r="V1928" s="66" t="inlineStr">
        <is>
          <t>S01 / S04 / S05</t>
        </is>
      </c>
    </row>
    <row r="1929" ht="15" customHeight="1" s="94">
      <c r="A1929" s="66" t="inlineStr">
        <is>
          <t>U13792</t>
        </is>
      </c>
      <c r="B1929" s="66" t="inlineStr">
        <is>
          <t>O0432</t>
        </is>
      </c>
      <c r="C1929" s="66" t="n">
        <v>2023</v>
      </c>
      <c r="D1929" s="66" t="n">
        <v>3</v>
      </c>
      <c r="E1929" s="66" t="n">
        <v>6</v>
      </c>
      <c r="F1929" s="66" t="n">
        <v>6</v>
      </c>
      <c r="G1929" s="66" t="n">
        <v>3</v>
      </c>
      <c r="H1929" s="66" t="n">
        <v>3</v>
      </c>
      <c r="I1929" s="66" t="n">
        <v>0</v>
      </c>
      <c r="J1929" s="66" t="n">
        <v>1</v>
      </c>
      <c r="K1929" s="66" t="n">
        <v>1</v>
      </c>
      <c r="L1929" s="66" t="n">
        <v>0</v>
      </c>
      <c r="M1929" s="66" t="n">
        <v>0</v>
      </c>
      <c r="N1929" s="66" t="n">
        <v>0</v>
      </c>
      <c r="O1929" s="66" t="n">
        <v>379.6</v>
      </c>
      <c r="P1929" s="66" t="n">
        <v>1</v>
      </c>
      <c r="Q1929" s="66" t="n">
        <v>13.8032358560001</v>
      </c>
      <c r="R1929" s="66" t="n">
        <v>51.0217358520001</v>
      </c>
      <c r="S1929" s="66">
        <f>IF(AND(E1929&gt;=2,E1929&lt;=6,OR(F1929=6,F1929=7,F1929=8),O1929&lt;=500),1,0)</f>
        <v/>
      </c>
      <c r="T1929" s="178">
        <f>IF(G1929=1,Sources!$F$24,IF(G1929=2,Sources!$F$25,IF(G1929=3,Sources!$F$26,0)))</f>
        <v/>
      </c>
      <c r="U1929" s="178">
        <f>T1929</f>
        <v/>
      </c>
      <c r="V1929" s="66" t="inlineStr">
        <is>
          <t>S01 / S04 / S05</t>
        </is>
      </c>
    </row>
    <row r="1930" ht="15" customHeight="1" s="94">
      <c r="A1930" s="66" t="inlineStr">
        <is>
          <t>U13797</t>
        </is>
      </c>
      <c r="B1930" s="66" t="inlineStr">
        <is>
          <t>O0176</t>
        </is>
      </c>
      <c r="C1930" s="66" t="n">
        <v>2023</v>
      </c>
      <c r="D1930" s="66" t="n">
        <v>2</v>
      </c>
      <c r="E1930" s="66" t="n">
        <v>5</v>
      </c>
      <c r="F1930" s="66" t="n">
        <v>6</v>
      </c>
      <c r="G1930" s="66" t="n">
        <v>2</v>
      </c>
      <c r="H1930" s="66" t="n">
        <v>4</v>
      </c>
      <c r="I1930" s="66" t="n">
        <v>1</v>
      </c>
      <c r="J1930" s="66" t="n">
        <v>0</v>
      </c>
      <c r="K1930" s="66" t="n">
        <v>1</v>
      </c>
      <c r="L1930" s="66" t="n">
        <v>0</v>
      </c>
      <c r="M1930" s="66" t="n">
        <v>0</v>
      </c>
      <c r="N1930" s="66" t="n">
        <v>0</v>
      </c>
      <c r="O1930" s="66" t="n">
        <v>92.09999999999999</v>
      </c>
      <c r="P1930" s="66" t="n">
        <v>0.3</v>
      </c>
      <c r="Q1930" s="66" t="n">
        <v>12.919158754</v>
      </c>
      <c r="R1930" s="66" t="n">
        <v>50.8358357800001</v>
      </c>
      <c r="S1930" s="66">
        <f>IF(AND(E1930&gt;=2,E1930&lt;=6,OR(F1930=6,F1930=7,F1930=8),O1930&lt;=500),1,0)</f>
        <v/>
      </c>
      <c r="T1930" s="178">
        <f>IF(G1930=1,Sources!$F$24,IF(G1930=2,Sources!$F$25,IF(G1930=3,Sources!$F$26,0)))</f>
        <v/>
      </c>
      <c r="U1930" s="178">
        <f>T1930</f>
        <v/>
      </c>
      <c r="V1930" s="66" t="inlineStr">
        <is>
          <t>S01 / S04 / S05</t>
        </is>
      </c>
    </row>
    <row r="1931" ht="15" customHeight="1" s="94">
      <c r="A1931" s="66" t="inlineStr">
        <is>
          <t>U13809</t>
        </is>
      </c>
      <c r="B1931" s="66" t="inlineStr">
        <is>
          <t>O1706</t>
        </is>
      </c>
      <c r="C1931" s="66" t="n">
        <v>2023</v>
      </c>
      <c r="D1931" s="66" t="n">
        <v>2</v>
      </c>
      <c r="E1931" s="66" t="n">
        <v>3</v>
      </c>
      <c r="F1931" s="66" t="n">
        <v>6</v>
      </c>
      <c r="G1931" s="66" t="n">
        <v>3</v>
      </c>
      <c r="H1931" s="66" t="n">
        <v>2</v>
      </c>
      <c r="I1931" s="66" t="n">
        <v>0</v>
      </c>
      <c r="J1931" s="66" t="n">
        <v>0</v>
      </c>
      <c r="K1931" s="66" t="n">
        <v>1</v>
      </c>
      <c r="L1931" s="66" t="n">
        <v>0</v>
      </c>
      <c r="M1931" s="66" t="n">
        <v>0</v>
      </c>
      <c r="N1931" s="66" t="n">
        <v>0</v>
      </c>
      <c r="O1931" s="66" t="n">
        <v>202.6</v>
      </c>
      <c r="P1931" s="66" t="n">
        <v>14.3</v>
      </c>
      <c r="Q1931" s="66" t="n">
        <v>12.303124257</v>
      </c>
      <c r="R1931" s="66" t="n">
        <v>51.314390765</v>
      </c>
      <c r="S1931" s="66">
        <f>IF(AND(E1931&gt;=2,E1931&lt;=6,OR(F1931=6,F1931=7,F1931=8),O1931&lt;=500),1,0)</f>
        <v/>
      </c>
      <c r="T1931" s="178">
        <f>IF(G1931=1,Sources!$F$24,IF(G1931=2,Sources!$F$25,IF(G1931=3,Sources!$F$26,0)))</f>
        <v/>
      </c>
      <c r="U1931" s="178">
        <f>T1931</f>
        <v/>
      </c>
      <c r="V1931" s="66" t="inlineStr">
        <is>
          <t>S01 / S04 / S05</t>
        </is>
      </c>
    </row>
    <row r="1932" ht="15" customHeight="1" s="94">
      <c r="A1932" s="66" t="inlineStr">
        <is>
          <t>U13813</t>
        </is>
      </c>
      <c r="B1932" s="66" t="inlineStr">
        <is>
          <t>O0593</t>
        </is>
      </c>
      <c r="C1932" s="66" t="n">
        <v>2023</v>
      </c>
      <c r="D1932" s="66" t="n">
        <v>2</v>
      </c>
      <c r="E1932" s="66" t="n">
        <v>3</v>
      </c>
      <c r="F1932" s="66" t="n">
        <v>11</v>
      </c>
      <c r="G1932" s="66" t="n">
        <v>3</v>
      </c>
      <c r="H1932" s="66" t="n">
        <v>3</v>
      </c>
      <c r="I1932" s="66" t="n">
        <v>0</v>
      </c>
      <c r="J1932" s="66" t="n">
        <v>1</v>
      </c>
      <c r="K1932" s="66" t="n">
        <v>1</v>
      </c>
      <c r="L1932" s="66" t="n">
        <v>0</v>
      </c>
      <c r="M1932" s="66" t="n">
        <v>0</v>
      </c>
      <c r="N1932" s="66" t="n">
        <v>0</v>
      </c>
      <c r="O1932" s="66" t="n">
        <v>469.7</v>
      </c>
      <c r="P1932" s="66" t="n">
        <v>1.1</v>
      </c>
      <c r="Q1932" s="66" t="n">
        <v>13.7579415990001</v>
      </c>
      <c r="R1932" s="66" t="n">
        <v>51.0328737290001</v>
      </c>
      <c r="S1932" s="66">
        <f>IF(AND(E1932&gt;=2,E1932&lt;=6,OR(F1932=6,F1932=7,F1932=8),O1932&lt;=500),1,0)</f>
        <v/>
      </c>
      <c r="T1932" s="178">
        <f>IF(G1932=1,Sources!$F$24,IF(G1932=2,Sources!$F$25,IF(G1932=3,Sources!$F$26,0)))</f>
        <v/>
      </c>
      <c r="U1932" s="178">
        <f>T1932</f>
        <v/>
      </c>
      <c r="V1932" s="66" t="inlineStr">
        <is>
          <t>S01 / S04 / S05</t>
        </is>
      </c>
    </row>
    <row r="1933" ht="15" customHeight="1" s="94">
      <c r="A1933" s="66" t="inlineStr">
        <is>
          <t>U13822</t>
        </is>
      </c>
      <c r="B1933" s="66" t="inlineStr">
        <is>
          <t>O0333</t>
        </is>
      </c>
      <c r="C1933" s="66" t="n">
        <v>2023</v>
      </c>
      <c r="D1933" s="66" t="n">
        <v>2</v>
      </c>
      <c r="E1933" s="66" t="n">
        <v>2</v>
      </c>
      <c r="F1933" s="66" t="n">
        <v>15</v>
      </c>
      <c r="G1933" s="66" t="n">
        <v>3</v>
      </c>
      <c r="H1933" s="66" t="n">
        <v>3</v>
      </c>
      <c r="I1933" s="66" t="n">
        <v>0</v>
      </c>
      <c r="J1933" s="66" t="n">
        <v>1</v>
      </c>
      <c r="K1933" s="66" t="n">
        <v>1</v>
      </c>
      <c r="L1933" s="66" t="n">
        <v>0</v>
      </c>
      <c r="M1933" s="66" t="n">
        <v>0</v>
      </c>
      <c r="N1933" s="66" t="n">
        <v>0</v>
      </c>
      <c r="O1933" s="66" t="n">
        <v>234.8</v>
      </c>
      <c r="P1933" s="66" t="n">
        <v>0.4</v>
      </c>
      <c r="Q1933" s="66" t="n">
        <v>13.7853255010001</v>
      </c>
      <c r="R1933" s="66" t="n">
        <v>51.0359468820001</v>
      </c>
      <c r="S1933" s="66">
        <f>IF(AND(E1933&gt;=2,E1933&lt;=6,OR(F1933=6,F1933=7,F1933=8),O1933&lt;=500),1,0)</f>
        <v/>
      </c>
      <c r="T1933" s="178">
        <f>IF(G1933=1,Sources!$F$24,IF(G1933=2,Sources!$F$25,IF(G1933=3,Sources!$F$26,0)))</f>
        <v/>
      </c>
      <c r="U1933" s="178">
        <f>T1933</f>
        <v/>
      </c>
      <c r="V1933" s="66" t="inlineStr">
        <is>
          <t>S01 / S04 / S05</t>
        </is>
      </c>
    </row>
    <row r="1934" ht="15" customHeight="1" s="94">
      <c r="A1934" s="66" t="inlineStr">
        <is>
          <t>U13832</t>
        </is>
      </c>
      <c r="B1934" s="66" t="inlineStr">
        <is>
          <t>O1352</t>
        </is>
      </c>
      <c r="C1934" s="66" t="n">
        <v>2023</v>
      </c>
      <c r="D1934" s="66" t="n">
        <v>2</v>
      </c>
      <c r="E1934" s="66" t="n">
        <v>6</v>
      </c>
      <c r="F1934" s="66" t="n">
        <v>23</v>
      </c>
      <c r="G1934" s="66" t="n">
        <v>2</v>
      </c>
      <c r="H1934" s="66" t="n">
        <v>6</v>
      </c>
      <c r="I1934" s="66" t="n">
        <v>0</v>
      </c>
      <c r="J1934" s="66" t="n">
        <v>0</v>
      </c>
      <c r="K1934" s="66" t="n">
        <v>1</v>
      </c>
      <c r="L1934" s="66" t="n">
        <v>0</v>
      </c>
      <c r="M1934" s="66" t="n">
        <v>0</v>
      </c>
      <c r="N1934" s="66" t="n">
        <v>1</v>
      </c>
      <c r="O1934" s="66" t="n">
        <v>205.7</v>
      </c>
      <c r="P1934" s="66" t="n">
        <v>20.7</v>
      </c>
      <c r="Q1934" s="66" t="n">
        <v>12.370714569</v>
      </c>
      <c r="R1934" s="66" t="n">
        <v>51.335239609</v>
      </c>
      <c r="S1934" s="66">
        <f>IF(AND(E1934&gt;=2,E1934&lt;=6,OR(F1934=6,F1934=7,F1934=8),O1934&lt;=500),1,0)</f>
        <v/>
      </c>
      <c r="T1934" s="178">
        <f>IF(G1934=1,Sources!$F$24,IF(G1934=2,Sources!$F$25,IF(G1934=3,Sources!$F$26,0)))</f>
        <v/>
      </c>
      <c r="U1934" s="178">
        <f>T1934</f>
        <v/>
      </c>
      <c r="V1934" s="66" t="inlineStr">
        <is>
          <t>S01 / S04 / S05</t>
        </is>
      </c>
    </row>
    <row r="1935" ht="15" customHeight="1" s="94">
      <c r="A1935" s="66" t="inlineStr">
        <is>
          <t>U13843</t>
        </is>
      </c>
      <c r="B1935" s="66" t="inlineStr">
        <is>
          <t>O0844</t>
        </is>
      </c>
      <c r="C1935" s="66" t="n">
        <v>2023</v>
      </c>
      <c r="D1935" s="66" t="n">
        <v>2</v>
      </c>
      <c r="E1935" s="66" t="n">
        <v>5</v>
      </c>
      <c r="F1935" s="66" t="n">
        <v>17</v>
      </c>
      <c r="G1935" s="66" t="n">
        <v>3</v>
      </c>
      <c r="H1935" s="66" t="n">
        <v>4</v>
      </c>
      <c r="I1935" s="66" t="n">
        <v>1</v>
      </c>
      <c r="J1935" s="66" t="n">
        <v>0</v>
      </c>
      <c r="K1935" s="66" t="n">
        <v>1</v>
      </c>
      <c r="L1935" s="66" t="n">
        <v>0</v>
      </c>
      <c r="M1935" s="66" t="n">
        <v>0</v>
      </c>
      <c r="N1935" s="66" t="n">
        <v>0</v>
      </c>
      <c r="O1935" s="66" t="n">
        <v>142.9</v>
      </c>
      <c r="P1935" s="66" t="n">
        <v>20.1</v>
      </c>
      <c r="Q1935" s="66" t="n">
        <v>13.728837304</v>
      </c>
      <c r="R1935" s="66" t="n">
        <v>51.0509006130001</v>
      </c>
      <c r="S1935" s="66">
        <f>IF(AND(E1935&gt;=2,E1935&lt;=6,OR(F1935=6,F1935=7,F1935=8),O1935&lt;=500),1,0)</f>
        <v/>
      </c>
      <c r="T1935" s="178">
        <f>IF(G1935=1,Sources!$F$24,IF(G1935=2,Sources!$F$25,IF(G1935=3,Sources!$F$26,0)))</f>
        <v/>
      </c>
      <c r="U1935" s="178">
        <f>T1935</f>
        <v/>
      </c>
      <c r="V1935" s="66" t="inlineStr">
        <is>
          <t>S01 / S04 / S05</t>
        </is>
      </c>
    </row>
    <row r="1936" ht="15" customHeight="1" s="94">
      <c r="A1936" s="66" t="inlineStr">
        <is>
          <t>U13845</t>
        </is>
      </c>
      <c r="B1936" s="66" t="inlineStr">
        <is>
          <t>O1595</t>
        </is>
      </c>
      <c r="C1936" s="66" t="n">
        <v>2023</v>
      </c>
      <c r="D1936" s="66" t="n">
        <v>3</v>
      </c>
      <c r="E1936" s="66" t="n">
        <v>1</v>
      </c>
      <c r="F1936" s="66" t="n">
        <v>19</v>
      </c>
      <c r="G1936" s="66" t="n">
        <v>3</v>
      </c>
      <c r="H1936" s="66" t="n">
        <v>1</v>
      </c>
      <c r="I1936" s="66" t="n">
        <v>0</v>
      </c>
      <c r="J1936" s="66" t="n">
        <v>1</v>
      </c>
      <c r="K1936" s="66" t="n">
        <v>0</v>
      </c>
      <c r="L1936" s="66" t="n">
        <v>0</v>
      </c>
      <c r="M1936" s="66" t="n">
        <v>0</v>
      </c>
      <c r="N1936" s="66" t="n">
        <v>0</v>
      </c>
      <c r="O1936" s="66" t="n">
        <v>162.5</v>
      </c>
      <c r="P1936" s="66" t="n">
        <v>9.5</v>
      </c>
      <c r="Q1936" s="66" t="n">
        <v>12.37647903</v>
      </c>
      <c r="R1936" s="66" t="n">
        <v>51.353266972</v>
      </c>
      <c r="S1936" s="66">
        <f>IF(AND(E1936&gt;=2,E1936&lt;=6,OR(F1936=6,F1936=7,F1936=8),O1936&lt;=500),1,0)</f>
        <v/>
      </c>
      <c r="T1936" s="178">
        <f>IF(G1936=1,Sources!$F$24,IF(G1936=2,Sources!$F$25,IF(G1936=3,Sources!$F$26,0)))</f>
        <v/>
      </c>
      <c r="U1936" s="178">
        <f>T1936</f>
        <v/>
      </c>
      <c r="V1936" s="66" t="inlineStr">
        <is>
          <t>S01 / S04 / S05</t>
        </is>
      </c>
    </row>
    <row r="1937" ht="15" customHeight="1" s="94">
      <c r="A1937" s="66" t="inlineStr">
        <is>
          <t>U13846</t>
        </is>
      </c>
      <c r="B1937" s="66" t="inlineStr">
        <is>
          <t>O1734</t>
        </is>
      </c>
      <c r="C1937" s="66" t="n">
        <v>2023</v>
      </c>
      <c r="D1937" s="66" t="n">
        <v>2</v>
      </c>
      <c r="E1937" s="66" t="n">
        <v>4</v>
      </c>
      <c r="F1937" s="66" t="n">
        <v>10</v>
      </c>
      <c r="G1937" s="66" t="n">
        <v>3</v>
      </c>
      <c r="H1937" s="66" t="n">
        <v>3</v>
      </c>
      <c r="I1937" s="66" t="n">
        <v>0</v>
      </c>
      <c r="J1937" s="66" t="n">
        <v>0</v>
      </c>
      <c r="K1937" s="66" t="n">
        <v>1</v>
      </c>
      <c r="L1937" s="66" t="n">
        <v>0</v>
      </c>
      <c r="M1937" s="66" t="n">
        <v>0</v>
      </c>
      <c r="N1937" s="66" t="n">
        <v>0</v>
      </c>
      <c r="O1937" s="66" t="n">
        <v>244.4</v>
      </c>
      <c r="P1937" s="66" t="n">
        <v>17.1</v>
      </c>
      <c r="Q1937" s="66" t="n">
        <v>12.3816659440001</v>
      </c>
      <c r="R1937" s="66" t="n">
        <v>51.3317755150001</v>
      </c>
      <c r="S1937" s="66">
        <f>IF(AND(E1937&gt;=2,E1937&lt;=6,OR(F1937=6,F1937=7,F1937=8),O1937&lt;=500),1,0)</f>
        <v/>
      </c>
      <c r="T1937" s="178">
        <f>IF(G1937=1,Sources!$F$24,IF(G1937=2,Sources!$F$25,IF(G1937=3,Sources!$F$26,0)))</f>
        <v/>
      </c>
      <c r="U1937" s="178">
        <f>T1937</f>
        <v/>
      </c>
      <c r="V1937" s="66" t="inlineStr">
        <is>
          <t>S01 / S04 / S05</t>
        </is>
      </c>
    </row>
    <row r="1938" ht="15" customHeight="1" s="94">
      <c r="A1938" s="66" t="inlineStr">
        <is>
          <t>U13848</t>
        </is>
      </c>
      <c r="B1938" s="66" t="inlineStr">
        <is>
          <t>O1706</t>
        </is>
      </c>
      <c r="C1938" s="66" t="n">
        <v>2023</v>
      </c>
      <c r="D1938" s="66" t="n">
        <v>2</v>
      </c>
      <c r="E1938" s="66" t="n">
        <v>4</v>
      </c>
      <c r="F1938" s="66" t="n">
        <v>15</v>
      </c>
      <c r="G1938" s="66" t="n">
        <v>3</v>
      </c>
      <c r="H1938" s="66" t="n">
        <v>2</v>
      </c>
      <c r="I1938" s="66" t="n">
        <v>1</v>
      </c>
      <c r="J1938" s="66" t="n">
        <v>0</v>
      </c>
      <c r="K1938" s="66" t="n">
        <v>1</v>
      </c>
      <c r="L1938" s="66" t="n">
        <v>0</v>
      </c>
      <c r="M1938" s="66" t="n">
        <v>0</v>
      </c>
      <c r="N1938" s="66" t="n">
        <v>0</v>
      </c>
      <c r="O1938" s="66" t="n">
        <v>201.9</v>
      </c>
      <c r="P1938" s="66" t="n">
        <v>14.8</v>
      </c>
      <c r="Q1938" s="66" t="n">
        <v>12.303146305</v>
      </c>
      <c r="R1938" s="66" t="n">
        <v>51.3143764320001</v>
      </c>
      <c r="S1938" s="66">
        <f>IF(AND(E1938&gt;=2,E1938&lt;=6,OR(F1938=6,F1938=7,F1938=8),O1938&lt;=500),1,0)</f>
        <v/>
      </c>
      <c r="T1938" s="178">
        <f>IF(G1938=1,Sources!$F$24,IF(G1938=2,Sources!$F$25,IF(G1938=3,Sources!$F$26,0)))</f>
        <v/>
      </c>
      <c r="U1938" s="178">
        <f>T1938</f>
        <v/>
      </c>
      <c r="V1938" s="66" t="inlineStr">
        <is>
          <t>S01 / S04 / S05</t>
        </is>
      </c>
    </row>
    <row r="1939" ht="15" customHeight="1" s="94">
      <c r="A1939" s="66" t="inlineStr">
        <is>
          <t>U13857</t>
        </is>
      </c>
      <c r="B1939" s="66" t="inlineStr">
        <is>
          <t>O1777</t>
        </is>
      </c>
      <c r="C1939" s="66" t="n">
        <v>2023</v>
      </c>
      <c r="D1939" s="66" t="n">
        <v>1</v>
      </c>
      <c r="E1939" s="66" t="n">
        <v>3</v>
      </c>
      <c r="F1939" s="66" t="n">
        <v>19</v>
      </c>
      <c r="G1939" s="66" t="n">
        <v>3</v>
      </c>
      <c r="H1939" s="66" t="n">
        <v>6</v>
      </c>
      <c r="I1939" s="66" t="n">
        <v>0</v>
      </c>
      <c r="J1939" s="66" t="n">
        <v>0</v>
      </c>
      <c r="K1939" s="66" t="n">
        <v>1</v>
      </c>
      <c r="L1939" s="66" t="n">
        <v>0</v>
      </c>
      <c r="M1939" s="66" t="n">
        <v>0</v>
      </c>
      <c r="N1939" s="66" t="n">
        <v>0</v>
      </c>
      <c r="O1939" s="66" t="n">
        <v>365.2</v>
      </c>
      <c r="P1939" s="66" t="n">
        <v>17.6</v>
      </c>
      <c r="Q1939" s="66" t="n">
        <v>12.4060829870001</v>
      </c>
      <c r="R1939" s="66" t="n">
        <v>51.3455219970001</v>
      </c>
      <c r="S1939" s="66">
        <f>IF(AND(E1939&gt;=2,E1939&lt;=6,OR(F1939=6,F1939=7,F1939=8),O1939&lt;=500),1,0)</f>
        <v/>
      </c>
      <c r="T1939" s="178">
        <f>IF(G1939=1,Sources!$F$24,IF(G1939=2,Sources!$F$25,IF(G1939=3,Sources!$F$26,0)))</f>
        <v/>
      </c>
      <c r="U1939" s="178">
        <f>T1939</f>
        <v/>
      </c>
      <c r="V1939" s="66" t="inlineStr">
        <is>
          <t>S01 / S04 / S05</t>
        </is>
      </c>
    </row>
    <row r="1940" ht="15" customHeight="1" s="94">
      <c r="A1940" s="66" t="inlineStr">
        <is>
          <t>U13864</t>
        </is>
      </c>
      <c r="B1940" s="66" t="inlineStr">
        <is>
          <t>O0570</t>
        </is>
      </c>
      <c r="C1940" s="66" t="n">
        <v>2023</v>
      </c>
      <c r="D1940" s="66" t="n">
        <v>1</v>
      </c>
      <c r="E1940" s="66" t="n">
        <v>3</v>
      </c>
      <c r="F1940" s="66" t="n">
        <v>7</v>
      </c>
      <c r="G1940" s="66" t="n">
        <v>3</v>
      </c>
      <c r="H1940" s="66" t="n">
        <v>3</v>
      </c>
      <c r="I1940" s="66" t="n">
        <v>0</v>
      </c>
      <c r="J1940" s="66" t="n">
        <v>0</v>
      </c>
      <c r="K1940" s="66" t="n">
        <v>1</v>
      </c>
      <c r="L1940" s="66" t="n">
        <v>0</v>
      </c>
      <c r="M1940" s="66" t="n">
        <v>0</v>
      </c>
      <c r="N1940" s="66" t="n">
        <v>0</v>
      </c>
      <c r="O1940" s="66" t="n">
        <v>260.3</v>
      </c>
      <c r="P1940" s="66" t="n">
        <v>12.3</v>
      </c>
      <c r="Q1940" s="66" t="n">
        <v>13.8222568350001</v>
      </c>
      <c r="R1940" s="66" t="n">
        <v>50.997772259</v>
      </c>
      <c r="S1940" s="66">
        <f>IF(AND(E1940&gt;=2,E1940&lt;=6,OR(F1940=6,F1940=7,F1940=8),O1940&lt;=500),1,0)</f>
        <v/>
      </c>
      <c r="T1940" s="178">
        <f>IF(G1940=1,Sources!$F$24,IF(G1940=2,Sources!$F$25,IF(G1940=3,Sources!$F$26,0)))</f>
        <v/>
      </c>
      <c r="U1940" s="178">
        <f>T1940</f>
        <v/>
      </c>
      <c r="V1940" s="66" t="inlineStr">
        <is>
          <t>S01 / S04 / S05</t>
        </is>
      </c>
    </row>
    <row r="1941" ht="15" customHeight="1" s="94">
      <c r="A1941" s="66" t="inlineStr">
        <is>
          <t>U13865</t>
        </is>
      </c>
      <c r="B1941" s="66" t="inlineStr">
        <is>
          <t>O1708</t>
        </is>
      </c>
      <c r="C1941" s="66" t="n">
        <v>2023</v>
      </c>
      <c r="D1941" s="66" t="n">
        <v>3</v>
      </c>
      <c r="E1941" s="66" t="n">
        <v>3</v>
      </c>
      <c r="F1941" s="66" t="n">
        <v>7</v>
      </c>
      <c r="G1941" s="66" t="n">
        <v>3</v>
      </c>
      <c r="H1941" s="66" t="n">
        <v>3</v>
      </c>
      <c r="I1941" s="66" t="n">
        <v>0</v>
      </c>
      <c r="J1941" s="66" t="n">
        <v>1</v>
      </c>
      <c r="K1941" s="66" t="n">
        <v>1</v>
      </c>
      <c r="L1941" s="66" t="n">
        <v>0</v>
      </c>
      <c r="M1941" s="66" t="n">
        <v>0</v>
      </c>
      <c r="N1941" s="66" t="n">
        <v>0</v>
      </c>
      <c r="O1941" s="66" t="n">
        <v>424.5</v>
      </c>
      <c r="P1941" s="66" t="n">
        <v>1.4</v>
      </c>
      <c r="Q1941" s="66" t="n">
        <v>12.3102369580001</v>
      </c>
      <c r="R1941" s="66" t="n">
        <v>51.317741234</v>
      </c>
      <c r="S1941" s="66">
        <f>IF(AND(E1941&gt;=2,E1941&lt;=6,OR(F1941=6,F1941=7,F1941=8),O1941&lt;=500),1,0)</f>
        <v/>
      </c>
      <c r="T1941" s="178">
        <f>IF(G1941=1,Sources!$F$24,IF(G1941=2,Sources!$F$25,IF(G1941=3,Sources!$F$26,0)))</f>
        <v/>
      </c>
      <c r="U1941" s="178">
        <f>T1941</f>
        <v/>
      </c>
      <c r="V1941" s="66" t="inlineStr">
        <is>
          <t>S01 / S04 / S05</t>
        </is>
      </c>
    </row>
    <row r="1942" ht="15" customHeight="1" s="94">
      <c r="A1942" s="66" t="inlineStr">
        <is>
          <t>U13874</t>
        </is>
      </c>
      <c r="B1942" s="66" t="inlineStr">
        <is>
          <t>O1726</t>
        </is>
      </c>
      <c r="C1942" s="66" t="n">
        <v>2023</v>
      </c>
      <c r="D1942" s="66" t="n">
        <v>1</v>
      </c>
      <c r="E1942" s="66" t="n">
        <v>1</v>
      </c>
      <c r="F1942" s="66" t="n">
        <v>17</v>
      </c>
      <c r="G1942" s="66" t="n">
        <v>3</v>
      </c>
      <c r="H1942" s="66" t="n">
        <v>6</v>
      </c>
      <c r="I1942" s="66" t="n">
        <v>0</v>
      </c>
      <c r="J1942" s="66" t="n">
        <v>0</v>
      </c>
      <c r="K1942" s="66" t="n">
        <v>1</v>
      </c>
      <c r="L1942" s="66" t="n">
        <v>0</v>
      </c>
      <c r="M1942" s="66" t="n">
        <v>0</v>
      </c>
      <c r="N1942" s="66" t="n">
        <v>0</v>
      </c>
      <c r="O1942" s="66" t="n">
        <v>434.3</v>
      </c>
      <c r="P1942" s="66" t="n">
        <v>22.9</v>
      </c>
      <c r="Q1942" s="66" t="n">
        <v>12.3739632790001</v>
      </c>
      <c r="R1942" s="66" t="n">
        <v>51.3342946710001</v>
      </c>
      <c r="S1942" s="66">
        <f>IF(AND(E1942&gt;=2,E1942&lt;=6,OR(F1942=6,F1942=7,F1942=8),O1942&lt;=500),1,0)</f>
        <v/>
      </c>
      <c r="T1942" s="178">
        <f>IF(G1942=1,Sources!$F$24,IF(G1942=2,Sources!$F$25,IF(G1942=3,Sources!$F$26,0)))</f>
        <v/>
      </c>
      <c r="U1942" s="178">
        <f>T1942</f>
        <v/>
      </c>
      <c r="V1942" s="66" t="inlineStr">
        <is>
          <t>S01 / S04 / S05</t>
        </is>
      </c>
    </row>
    <row r="1943" ht="15" customHeight="1" s="94">
      <c r="A1943" s="66" t="inlineStr">
        <is>
          <t>U13875</t>
        </is>
      </c>
      <c r="B1943" s="66" t="inlineStr">
        <is>
          <t>O0262</t>
        </is>
      </c>
      <c r="C1943" s="66" t="n">
        <v>2023</v>
      </c>
      <c r="D1943" s="66" t="n">
        <v>1</v>
      </c>
      <c r="E1943" s="66" t="n">
        <v>1</v>
      </c>
      <c r="F1943" s="66" t="n">
        <v>15</v>
      </c>
      <c r="G1943" s="66" t="n">
        <v>3</v>
      </c>
      <c r="H1943" s="66" t="n">
        <v>2</v>
      </c>
      <c r="I1943" s="66" t="n">
        <v>0</v>
      </c>
      <c r="J1943" s="66" t="n">
        <v>0</v>
      </c>
      <c r="K1943" s="66" t="n">
        <v>1</v>
      </c>
      <c r="L1943" s="66" t="n">
        <v>0</v>
      </c>
      <c r="M1943" s="66" t="n">
        <v>0</v>
      </c>
      <c r="N1943" s="66" t="n">
        <v>0</v>
      </c>
      <c r="O1943" s="66" t="n">
        <v>204</v>
      </c>
      <c r="P1943" s="66" t="n">
        <v>1.3</v>
      </c>
      <c r="Q1943" s="66" t="n">
        <v>12.922070315</v>
      </c>
      <c r="R1943" s="66" t="n">
        <v>50.8412804920001</v>
      </c>
      <c r="S1943" s="66">
        <f>IF(AND(E1943&gt;=2,E1943&lt;=6,OR(F1943=6,F1943=7,F1943=8),O1943&lt;=500),1,0)</f>
        <v/>
      </c>
      <c r="T1943" s="178">
        <f>IF(G1943=1,Sources!$F$24,IF(G1943=2,Sources!$F$25,IF(G1943=3,Sources!$F$26,0)))</f>
        <v/>
      </c>
      <c r="U1943" s="178">
        <f>T1943</f>
        <v/>
      </c>
      <c r="V1943" s="66" t="inlineStr">
        <is>
          <t>S01 / S04 / S05</t>
        </is>
      </c>
    </row>
    <row r="1944" ht="15" customHeight="1" s="94">
      <c r="A1944" s="66" t="inlineStr">
        <is>
          <t>U13878</t>
        </is>
      </c>
      <c r="B1944" s="66" t="inlineStr">
        <is>
          <t>O0514</t>
        </is>
      </c>
      <c r="C1944" s="66" t="n">
        <v>2023</v>
      </c>
      <c r="D1944" s="66" t="n">
        <v>1</v>
      </c>
      <c r="E1944" s="66" t="n">
        <v>7</v>
      </c>
      <c r="F1944" s="66" t="n">
        <v>13</v>
      </c>
      <c r="G1944" s="66" t="n">
        <v>2</v>
      </c>
      <c r="H1944" s="66" t="n">
        <v>3</v>
      </c>
      <c r="I1944" s="66" t="n">
        <v>0</v>
      </c>
      <c r="J1944" s="66" t="n">
        <v>0</v>
      </c>
      <c r="K1944" s="66" t="n">
        <v>1</v>
      </c>
      <c r="L1944" s="66" t="n">
        <v>0</v>
      </c>
      <c r="M1944" s="66" t="n">
        <v>0</v>
      </c>
      <c r="N1944" s="66" t="n">
        <v>0</v>
      </c>
      <c r="O1944" s="66" t="n">
        <v>362.3</v>
      </c>
      <c r="P1944" s="66" t="n">
        <v>21.4</v>
      </c>
      <c r="Q1944" s="66" t="n">
        <v>13.771026057</v>
      </c>
      <c r="R1944" s="66" t="n">
        <v>51.0400537450001</v>
      </c>
      <c r="S1944" s="66">
        <f>IF(AND(E1944&gt;=2,E1944&lt;=6,OR(F1944=6,F1944=7,F1944=8),O1944&lt;=500),1,0)</f>
        <v/>
      </c>
      <c r="T1944" s="178">
        <f>IF(G1944=1,Sources!$F$24,IF(G1944=2,Sources!$F$25,IF(G1944=3,Sources!$F$26,0)))</f>
        <v/>
      </c>
      <c r="U1944" s="178">
        <f>T1944</f>
        <v/>
      </c>
      <c r="V1944" s="66" t="inlineStr">
        <is>
          <t>S01 / S04 / S05</t>
        </is>
      </c>
    </row>
    <row r="1945" ht="15" customHeight="1" s="94">
      <c r="A1945" s="66" t="inlineStr">
        <is>
          <t>U13881</t>
        </is>
      </c>
      <c r="B1945" s="66" t="inlineStr">
        <is>
          <t>O1844</t>
        </is>
      </c>
      <c r="C1945" s="66" t="n">
        <v>2023</v>
      </c>
      <c r="D1945" s="66" t="n">
        <v>1</v>
      </c>
      <c r="E1945" s="66" t="n">
        <v>6</v>
      </c>
      <c r="F1945" s="66" t="n">
        <v>7</v>
      </c>
      <c r="G1945" s="66" t="n">
        <v>3</v>
      </c>
      <c r="H1945" s="66" t="n">
        <v>3</v>
      </c>
      <c r="I1945" s="66" t="n">
        <v>0</v>
      </c>
      <c r="J1945" s="66" t="n">
        <v>1</v>
      </c>
      <c r="K1945" s="66" t="n">
        <v>0</v>
      </c>
      <c r="L1945" s="66" t="n">
        <v>0</v>
      </c>
      <c r="M1945" s="66" t="n">
        <v>0</v>
      </c>
      <c r="N1945" s="66" t="n">
        <v>1</v>
      </c>
      <c r="O1945" s="66" t="n">
        <v>138.3</v>
      </c>
      <c r="P1945" s="66" t="n">
        <v>0</v>
      </c>
      <c r="Q1945" s="66" t="n">
        <v>12.327332009</v>
      </c>
      <c r="R1945" s="66" t="n">
        <v>51.32543846</v>
      </c>
      <c r="S1945" s="66">
        <f>IF(AND(E1945&gt;=2,E1945&lt;=6,OR(F1945=6,F1945=7,F1945=8),O1945&lt;=500),1,0)</f>
        <v/>
      </c>
      <c r="T1945" s="178">
        <f>IF(G1945=1,Sources!$F$24,IF(G1945=2,Sources!$F$25,IF(G1945=3,Sources!$F$26,0)))</f>
        <v/>
      </c>
      <c r="U1945" s="178">
        <f>T1945</f>
        <v/>
      </c>
      <c r="V1945" s="66" t="inlineStr">
        <is>
          <t>S01 / S04 / S05</t>
        </is>
      </c>
    </row>
    <row r="1946" ht="15" customHeight="1" s="94">
      <c r="A1946" s="66" t="inlineStr">
        <is>
          <t>U13883</t>
        </is>
      </c>
      <c r="B1946" s="66" t="inlineStr">
        <is>
          <t>O1556</t>
        </is>
      </c>
      <c r="C1946" s="66" t="n">
        <v>2023</v>
      </c>
      <c r="D1946" s="66" t="n">
        <v>1</v>
      </c>
      <c r="E1946" s="66" t="n">
        <v>6</v>
      </c>
      <c r="F1946" s="66" t="n">
        <v>10</v>
      </c>
      <c r="G1946" s="66" t="n">
        <v>3</v>
      </c>
      <c r="H1946" s="66" t="n">
        <v>3</v>
      </c>
      <c r="I1946" s="66" t="n">
        <v>0</v>
      </c>
      <c r="J1946" s="66" t="n">
        <v>1</v>
      </c>
      <c r="K1946" s="66" t="n">
        <v>1</v>
      </c>
      <c r="L1946" s="66" t="n">
        <v>0</v>
      </c>
      <c r="M1946" s="66" t="n">
        <v>0</v>
      </c>
      <c r="N1946" s="66" t="n">
        <v>0</v>
      </c>
      <c r="O1946" s="66" t="n">
        <v>126.7</v>
      </c>
      <c r="P1946" s="66" t="n">
        <v>5.3</v>
      </c>
      <c r="Q1946" s="66" t="n">
        <v>12.3767910610001</v>
      </c>
      <c r="R1946" s="66" t="n">
        <v>51.3205263</v>
      </c>
      <c r="S1946" s="66">
        <f>IF(AND(E1946&gt;=2,E1946&lt;=6,OR(F1946=6,F1946=7,F1946=8),O1946&lt;=500),1,0)</f>
        <v/>
      </c>
      <c r="T1946" s="178">
        <f>IF(G1946=1,Sources!$F$24,IF(G1946=2,Sources!$F$25,IF(G1946=3,Sources!$F$26,0)))</f>
        <v/>
      </c>
      <c r="U1946" s="178">
        <f>T1946</f>
        <v/>
      </c>
      <c r="V1946" s="66" t="inlineStr">
        <is>
          <t>S01 / S04 / S05</t>
        </is>
      </c>
    </row>
    <row r="1947" ht="15" customHeight="1" s="94">
      <c r="A1947" s="66" t="inlineStr">
        <is>
          <t>U13884</t>
        </is>
      </c>
      <c r="B1947" s="66" t="inlineStr">
        <is>
          <t>O1724</t>
        </is>
      </c>
      <c r="C1947" s="66" t="n">
        <v>2023</v>
      </c>
      <c r="D1947" s="66" t="n">
        <v>1</v>
      </c>
      <c r="E1947" s="66" t="n">
        <v>6</v>
      </c>
      <c r="F1947" s="66" t="n">
        <v>7</v>
      </c>
      <c r="G1947" s="66" t="n">
        <v>3</v>
      </c>
      <c r="H1947" s="66" t="n">
        <v>2</v>
      </c>
      <c r="I1947" s="66" t="n">
        <v>1</v>
      </c>
      <c r="J1947" s="66" t="n">
        <v>0</v>
      </c>
      <c r="K1947" s="66" t="n">
        <v>1</v>
      </c>
      <c r="L1947" s="66" t="n">
        <v>0</v>
      </c>
      <c r="M1947" s="66" t="n">
        <v>0</v>
      </c>
      <c r="N1947" s="66" t="n">
        <v>0</v>
      </c>
      <c r="O1947" s="66" t="n">
        <v>374.9</v>
      </c>
      <c r="P1947" s="66" t="n">
        <v>0.9</v>
      </c>
      <c r="Q1947" s="66" t="n">
        <v>12.3769329720001</v>
      </c>
      <c r="R1947" s="66" t="n">
        <v>51.3902092760001</v>
      </c>
      <c r="S1947" s="66">
        <f>IF(AND(E1947&gt;=2,E1947&lt;=6,OR(F1947=6,F1947=7,F1947=8),O1947&lt;=500),1,0)</f>
        <v/>
      </c>
      <c r="T1947" s="178">
        <f>IF(G1947=1,Sources!$F$24,IF(G1947=2,Sources!$F$25,IF(G1947=3,Sources!$F$26,0)))</f>
        <v/>
      </c>
      <c r="U1947" s="178">
        <f>T1947</f>
        <v/>
      </c>
      <c r="V1947" s="66" t="inlineStr">
        <is>
          <t>S01 / S04 / S05</t>
        </is>
      </c>
    </row>
    <row r="1948" ht="15" customHeight="1" s="94">
      <c r="A1948" s="66" t="inlineStr">
        <is>
          <t>U13886</t>
        </is>
      </c>
      <c r="B1948" s="66" t="inlineStr">
        <is>
          <t>O1565</t>
        </is>
      </c>
      <c r="C1948" s="66" t="n">
        <v>2023</v>
      </c>
      <c r="D1948" s="66" t="n">
        <v>1</v>
      </c>
      <c r="E1948" s="66" t="n">
        <v>6</v>
      </c>
      <c r="F1948" s="66" t="n">
        <v>12</v>
      </c>
      <c r="G1948" s="66" t="n">
        <v>3</v>
      </c>
      <c r="H1948" s="66" t="n">
        <v>2</v>
      </c>
      <c r="I1948" s="66" t="n">
        <v>0</v>
      </c>
      <c r="J1948" s="66" t="n">
        <v>0</v>
      </c>
      <c r="K1948" s="66" t="n">
        <v>1</v>
      </c>
      <c r="L1948" s="66" t="n">
        <v>0</v>
      </c>
      <c r="M1948" s="66" t="n">
        <v>0</v>
      </c>
      <c r="N1948" s="66" t="n">
        <v>1</v>
      </c>
      <c r="O1948" s="66" t="n">
        <v>118.9</v>
      </c>
      <c r="P1948" s="66" t="n">
        <v>23.2</v>
      </c>
      <c r="Q1948" s="66" t="n">
        <v>12.373501032</v>
      </c>
      <c r="R1948" s="66" t="n">
        <v>51.3205854990001</v>
      </c>
      <c r="S1948" s="66">
        <f>IF(AND(E1948&gt;=2,E1948&lt;=6,OR(F1948=6,F1948=7,F1948=8),O1948&lt;=500),1,0)</f>
        <v/>
      </c>
      <c r="T1948" s="178">
        <f>IF(G1948=1,Sources!$F$24,IF(G1948=2,Sources!$F$25,IF(G1948=3,Sources!$F$26,0)))</f>
        <v/>
      </c>
      <c r="U1948" s="178">
        <f>T1948</f>
        <v/>
      </c>
      <c r="V1948" s="66" t="inlineStr">
        <is>
          <t>S01 / S04 / S05</t>
        </is>
      </c>
    </row>
    <row r="1949" ht="15" customHeight="1" s="94">
      <c r="A1949" s="66" t="inlineStr">
        <is>
          <t>U13887</t>
        </is>
      </c>
      <c r="B1949" s="66" t="inlineStr">
        <is>
          <t>O1556</t>
        </is>
      </c>
      <c r="C1949" s="66" t="n">
        <v>2023</v>
      </c>
      <c r="D1949" s="66" t="n">
        <v>1</v>
      </c>
      <c r="E1949" s="66" t="n">
        <v>6</v>
      </c>
      <c r="F1949" s="66" t="n">
        <v>7</v>
      </c>
      <c r="G1949" s="66" t="n">
        <v>3</v>
      </c>
      <c r="H1949" s="66" t="n">
        <v>2</v>
      </c>
      <c r="I1949" s="66" t="n">
        <v>1</v>
      </c>
      <c r="J1949" s="66" t="n">
        <v>0</v>
      </c>
      <c r="K1949" s="66" t="n">
        <v>1</v>
      </c>
      <c r="L1949" s="66" t="n">
        <v>0</v>
      </c>
      <c r="M1949" s="66" t="n">
        <v>0</v>
      </c>
      <c r="N1949" s="66" t="n">
        <v>0</v>
      </c>
      <c r="O1949" s="66" t="n">
        <v>124</v>
      </c>
      <c r="P1949" s="66" t="n">
        <v>0</v>
      </c>
      <c r="Q1949" s="66" t="n">
        <v>12.37686438</v>
      </c>
      <c r="R1949" s="66" t="n">
        <v>51.3205136660001</v>
      </c>
      <c r="S1949" s="66">
        <f>IF(AND(E1949&gt;=2,E1949&lt;=6,OR(F1949=6,F1949=7,F1949=8),O1949&lt;=500),1,0)</f>
        <v/>
      </c>
      <c r="T1949" s="178">
        <f>IF(G1949=1,Sources!$F$24,IF(G1949=2,Sources!$F$25,IF(G1949=3,Sources!$F$26,0)))</f>
        <v/>
      </c>
      <c r="U1949" s="178">
        <f>T1949</f>
        <v/>
      </c>
      <c r="V1949" s="66" t="inlineStr">
        <is>
          <t>S01 / S04 / S05</t>
        </is>
      </c>
    </row>
    <row r="1950" ht="15" customHeight="1" s="94">
      <c r="A1950" s="66" t="inlineStr">
        <is>
          <t>U13892</t>
        </is>
      </c>
      <c r="B1950" s="66" t="inlineStr">
        <is>
          <t>O0591</t>
        </is>
      </c>
      <c r="C1950" s="66" t="n">
        <v>2023</v>
      </c>
      <c r="D1950" s="66" t="n">
        <v>1</v>
      </c>
      <c r="E1950" s="66" t="n">
        <v>6</v>
      </c>
      <c r="F1950" s="66" t="n">
        <v>15</v>
      </c>
      <c r="G1950" s="66" t="n">
        <v>3</v>
      </c>
      <c r="H1950" s="66" t="n">
        <v>3</v>
      </c>
      <c r="I1950" s="66" t="n">
        <v>0</v>
      </c>
      <c r="J1950" s="66" t="n">
        <v>1</v>
      </c>
      <c r="K1950" s="66" t="n">
        <v>1</v>
      </c>
      <c r="L1950" s="66" t="n">
        <v>0</v>
      </c>
      <c r="M1950" s="66" t="n">
        <v>0</v>
      </c>
      <c r="N1950" s="66" t="n">
        <v>0</v>
      </c>
      <c r="O1950" s="66" t="n">
        <v>190.7</v>
      </c>
      <c r="P1950" s="66" t="n">
        <v>5.3</v>
      </c>
      <c r="Q1950" s="66" t="n">
        <v>13.751538435</v>
      </c>
      <c r="R1950" s="66" t="n">
        <v>51.047210218</v>
      </c>
      <c r="S1950" s="66">
        <f>IF(AND(E1950&gt;=2,E1950&lt;=6,OR(F1950=6,F1950=7,F1950=8),O1950&lt;=500),1,0)</f>
        <v/>
      </c>
      <c r="T1950" s="178">
        <f>IF(G1950=1,Sources!$F$24,IF(G1950=2,Sources!$F$25,IF(G1950=3,Sources!$F$26,0)))</f>
        <v/>
      </c>
      <c r="U1950" s="178">
        <f>T1950</f>
        <v/>
      </c>
      <c r="V1950" s="66" t="inlineStr">
        <is>
          <t>S01 / S04 / S05</t>
        </is>
      </c>
    </row>
    <row r="1951" ht="15" customHeight="1" s="94">
      <c r="A1951" s="66" t="inlineStr">
        <is>
          <t>U13896</t>
        </is>
      </c>
      <c r="B1951" s="66" t="inlineStr">
        <is>
          <t>O1353</t>
        </is>
      </c>
      <c r="C1951" s="66" t="n">
        <v>2023</v>
      </c>
      <c r="D1951" s="66" t="n">
        <v>1</v>
      </c>
      <c r="E1951" s="66" t="n">
        <v>5</v>
      </c>
      <c r="F1951" s="66" t="n">
        <v>9</v>
      </c>
      <c r="G1951" s="66" t="n">
        <v>3</v>
      </c>
      <c r="H1951" s="66" t="n">
        <v>3</v>
      </c>
      <c r="I1951" s="66" t="n">
        <v>0</v>
      </c>
      <c r="J1951" s="66" t="n">
        <v>1</v>
      </c>
      <c r="K1951" s="66" t="n">
        <v>1</v>
      </c>
      <c r="L1951" s="66" t="n">
        <v>0</v>
      </c>
      <c r="M1951" s="66" t="n">
        <v>0</v>
      </c>
      <c r="N1951" s="66" t="n">
        <v>0</v>
      </c>
      <c r="O1951" s="66" t="n">
        <v>173.5</v>
      </c>
      <c r="P1951" s="66" t="n">
        <v>7.4</v>
      </c>
      <c r="Q1951" s="66" t="n">
        <v>12.370899298</v>
      </c>
      <c r="R1951" s="66" t="n">
        <v>51.3363196600001</v>
      </c>
      <c r="S1951" s="66">
        <f>IF(AND(E1951&gt;=2,E1951&lt;=6,OR(F1951=6,F1951=7,F1951=8),O1951&lt;=500),1,0)</f>
        <v/>
      </c>
      <c r="T1951" s="178">
        <f>IF(G1951=1,Sources!$F$24,IF(G1951=2,Sources!$F$25,IF(G1951=3,Sources!$F$26,0)))</f>
        <v/>
      </c>
      <c r="U1951" s="178">
        <f>T1951</f>
        <v/>
      </c>
      <c r="V1951" s="66" t="inlineStr">
        <is>
          <t>S01 / S04 / S05</t>
        </is>
      </c>
    </row>
    <row r="1952" ht="15" customHeight="1" s="94">
      <c r="A1952" s="66" t="inlineStr">
        <is>
          <t>U13904</t>
        </is>
      </c>
      <c r="B1952" s="66" t="inlineStr">
        <is>
          <t>O1567</t>
        </is>
      </c>
      <c r="C1952" s="66" t="n">
        <v>2023</v>
      </c>
      <c r="D1952" s="66" t="n">
        <v>1</v>
      </c>
      <c r="E1952" s="66" t="n">
        <v>4</v>
      </c>
      <c r="F1952" s="66" t="n">
        <v>15</v>
      </c>
      <c r="G1952" s="66" t="n">
        <v>3</v>
      </c>
      <c r="H1952" s="66" t="n">
        <v>6</v>
      </c>
      <c r="I1952" s="66" t="n">
        <v>0</v>
      </c>
      <c r="J1952" s="66" t="n">
        <v>1</v>
      </c>
      <c r="K1952" s="66" t="n">
        <v>0</v>
      </c>
      <c r="L1952" s="66" t="n">
        <v>0</v>
      </c>
      <c r="M1952" s="66" t="n">
        <v>0</v>
      </c>
      <c r="N1952" s="66" t="n">
        <v>0</v>
      </c>
      <c r="O1952" s="66" t="n">
        <v>168.4</v>
      </c>
      <c r="P1952" s="66" t="n">
        <v>2.3</v>
      </c>
      <c r="Q1952" s="66" t="n">
        <v>12.361299112</v>
      </c>
      <c r="R1952" s="66" t="n">
        <v>51.375395521</v>
      </c>
      <c r="S1952" s="66">
        <f>IF(AND(E1952&gt;=2,E1952&lt;=6,OR(F1952=6,F1952=7,F1952=8),O1952&lt;=500),1,0)</f>
        <v/>
      </c>
      <c r="T1952" s="178">
        <f>IF(G1952=1,Sources!$F$24,IF(G1952=2,Sources!$F$25,IF(G1952=3,Sources!$F$26,0)))</f>
        <v/>
      </c>
      <c r="U1952" s="178">
        <f>T1952</f>
        <v/>
      </c>
      <c r="V1952" s="66" t="inlineStr">
        <is>
          <t>S01 / S04 / S05</t>
        </is>
      </c>
    </row>
    <row r="1953" ht="15" customHeight="1" s="94">
      <c r="A1953" s="66" t="inlineStr">
        <is>
          <t>U13905</t>
        </is>
      </c>
      <c r="B1953" s="66" t="inlineStr">
        <is>
          <t>O1526</t>
        </is>
      </c>
      <c r="C1953" s="66" t="n">
        <v>2023</v>
      </c>
      <c r="D1953" s="66" t="n">
        <v>1</v>
      </c>
      <c r="E1953" s="66" t="n">
        <v>4</v>
      </c>
      <c r="F1953" s="66" t="n">
        <v>20</v>
      </c>
      <c r="G1953" s="66" t="n">
        <v>3</v>
      </c>
      <c r="H1953" s="66" t="n">
        <v>3</v>
      </c>
      <c r="I1953" s="66" t="n">
        <v>0</v>
      </c>
      <c r="J1953" s="66" t="n">
        <v>1</v>
      </c>
      <c r="K1953" s="66" t="n">
        <v>1</v>
      </c>
      <c r="L1953" s="66" t="n">
        <v>0</v>
      </c>
      <c r="M1953" s="66" t="n">
        <v>0</v>
      </c>
      <c r="N1953" s="66" t="n">
        <v>0</v>
      </c>
      <c r="O1953" s="66" t="n">
        <v>208.9</v>
      </c>
      <c r="P1953" s="66" t="n">
        <v>0.4</v>
      </c>
      <c r="Q1953" s="66" t="n">
        <v>12.393155813</v>
      </c>
      <c r="R1953" s="66" t="n">
        <v>51.3369552660001</v>
      </c>
      <c r="S1953" s="66">
        <f>IF(AND(E1953&gt;=2,E1953&lt;=6,OR(F1953=6,F1953=7,F1953=8),O1953&lt;=500),1,0)</f>
        <v/>
      </c>
      <c r="T1953" s="178">
        <f>IF(G1953=1,Sources!$F$24,IF(G1953=2,Sources!$F$25,IF(G1953=3,Sources!$F$26,0)))</f>
        <v/>
      </c>
      <c r="U1953" s="178">
        <f>T1953</f>
        <v/>
      </c>
      <c r="V1953" s="66" t="inlineStr">
        <is>
          <t>S01 / S04 / S05</t>
        </is>
      </c>
    </row>
    <row r="1954" ht="15" customHeight="1" s="94">
      <c r="A1954" s="66" t="inlineStr">
        <is>
          <t>U13913</t>
        </is>
      </c>
      <c r="B1954" s="66" t="inlineStr">
        <is>
          <t>O0437</t>
        </is>
      </c>
      <c r="C1954" s="66" t="n">
        <v>2023</v>
      </c>
      <c r="D1954" s="66" t="n">
        <v>1</v>
      </c>
      <c r="E1954" s="66" t="n">
        <v>3</v>
      </c>
      <c r="F1954" s="66" t="n">
        <v>18</v>
      </c>
      <c r="G1954" s="66" t="n">
        <v>3</v>
      </c>
      <c r="H1954" s="66" t="n">
        <v>4</v>
      </c>
      <c r="I1954" s="66" t="n">
        <v>1</v>
      </c>
      <c r="J1954" s="66" t="n">
        <v>0</v>
      </c>
      <c r="K1954" s="66" t="n">
        <v>1</v>
      </c>
      <c r="L1954" s="66" t="n">
        <v>0</v>
      </c>
      <c r="M1954" s="66" t="n">
        <v>0</v>
      </c>
      <c r="N1954" s="66" t="n">
        <v>0</v>
      </c>
      <c r="O1954" s="66" t="n">
        <v>150</v>
      </c>
      <c r="P1954" s="66" t="n">
        <v>8</v>
      </c>
      <c r="Q1954" s="66" t="n">
        <v>13.6971255940001</v>
      </c>
      <c r="R1954" s="66" t="n">
        <v>51.0435441500001</v>
      </c>
      <c r="S1954" s="66">
        <f>IF(AND(E1954&gt;=2,E1954&lt;=6,OR(F1954=6,F1954=7,F1954=8),O1954&lt;=500),1,0)</f>
        <v/>
      </c>
      <c r="T1954" s="178">
        <f>IF(G1954=1,Sources!$F$24,IF(G1954=2,Sources!$F$25,IF(G1954=3,Sources!$F$26,0)))</f>
        <v/>
      </c>
      <c r="U1954" s="178">
        <f>T1954</f>
        <v/>
      </c>
      <c r="V1954" s="66" t="inlineStr">
        <is>
          <t>S01 / S04 / S05</t>
        </is>
      </c>
    </row>
    <row r="1955" ht="15" customHeight="1" s="94">
      <c r="A1955" s="66" t="inlineStr">
        <is>
          <t>U13917</t>
        </is>
      </c>
      <c r="B1955" s="66" t="inlineStr">
        <is>
          <t>O0861</t>
        </is>
      </c>
      <c r="C1955" s="66" t="n">
        <v>2023</v>
      </c>
      <c r="D1955" s="66" t="n">
        <v>1</v>
      </c>
      <c r="E1955" s="66" t="n">
        <v>3</v>
      </c>
      <c r="F1955" s="66" t="n">
        <v>10</v>
      </c>
      <c r="G1955" s="66" t="n">
        <v>2</v>
      </c>
      <c r="H1955" s="66" t="n">
        <v>2</v>
      </c>
      <c r="I1955" s="66" t="n">
        <v>1</v>
      </c>
      <c r="J1955" s="66" t="n">
        <v>0</v>
      </c>
      <c r="K1955" s="66" t="n">
        <v>1</v>
      </c>
      <c r="L1955" s="66" t="n">
        <v>0</v>
      </c>
      <c r="M1955" s="66" t="n">
        <v>0</v>
      </c>
      <c r="N1955" s="66" t="n">
        <v>0</v>
      </c>
      <c r="O1955" s="66" t="n">
        <v>487.2</v>
      </c>
      <c r="P1955" s="66" t="n">
        <v>15.2</v>
      </c>
      <c r="Q1955" s="66" t="n">
        <v>13.7871111110001</v>
      </c>
      <c r="R1955" s="66" t="n">
        <v>51.0158129260001</v>
      </c>
      <c r="S1955" s="66">
        <f>IF(AND(E1955&gt;=2,E1955&lt;=6,OR(F1955=6,F1955=7,F1955=8),O1955&lt;=500),1,0)</f>
        <v/>
      </c>
      <c r="T1955" s="178">
        <f>IF(G1955=1,Sources!$F$24,IF(G1955=2,Sources!$F$25,IF(G1955=3,Sources!$F$26,0)))</f>
        <v/>
      </c>
      <c r="U1955" s="178">
        <f>T1955</f>
        <v/>
      </c>
      <c r="V1955" s="66" t="inlineStr">
        <is>
          <t>S01 / S04 / S05</t>
        </is>
      </c>
    </row>
    <row r="1956" ht="15" customHeight="1" s="94">
      <c r="A1956" s="66" t="inlineStr">
        <is>
          <t>U13924</t>
        </is>
      </c>
      <c r="B1956" s="66" t="inlineStr">
        <is>
          <t>O0489</t>
        </is>
      </c>
      <c r="C1956" s="66" t="n">
        <v>2023</v>
      </c>
      <c r="D1956" s="66" t="n">
        <v>1</v>
      </c>
      <c r="E1956" s="66" t="n">
        <v>2</v>
      </c>
      <c r="F1956" s="66" t="n">
        <v>12</v>
      </c>
      <c r="G1956" s="66" t="n">
        <v>3</v>
      </c>
      <c r="H1956" s="66" t="n">
        <v>4</v>
      </c>
      <c r="I1956" s="66" t="n">
        <v>1</v>
      </c>
      <c r="J1956" s="66" t="n">
        <v>0</v>
      </c>
      <c r="K1956" s="66" t="n">
        <v>0</v>
      </c>
      <c r="L1956" s="66" t="n">
        <v>0</v>
      </c>
      <c r="M1956" s="66" t="n">
        <v>0</v>
      </c>
      <c r="N1956" s="66" t="n">
        <v>1</v>
      </c>
      <c r="O1956" s="66" t="n">
        <v>409</v>
      </c>
      <c r="P1956" s="66" t="n">
        <v>1.8</v>
      </c>
      <c r="Q1956" s="66" t="n">
        <v>13.7598731750001</v>
      </c>
      <c r="R1956" s="66" t="n">
        <v>51.0273862000001</v>
      </c>
      <c r="S1956" s="66">
        <f>IF(AND(E1956&gt;=2,E1956&lt;=6,OR(F1956=6,F1956=7,F1956=8),O1956&lt;=500),1,0)</f>
        <v/>
      </c>
      <c r="T1956" s="178">
        <f>IF(G1956=1,Sources!$F$24,IF(G1956=2,Sources!$F$25,IF(G1956=3,Sources!$F$26,0)))</f>
        <v/>
      </c>
      <c r="U1956" s="178">
        <f>T1956</f>
        <v/>
      </c>
      <c r="V1956" s="66" t="inlineStr">
        <is>
          <t>S01 / S04 / S05</t>
        </is>
      </c>
    </row>
    <row r="1957" ht="15" customHeight="1" s="94">
      <c r="A1957" s="66" t="inlineStr">
        <is>
          <t>U13933</t>
        </is>
      </c>
      <c r="B1957" s="66" t="inlineStr">
        <is>
          <t>O0792</t>
        </is>
      </c>
      <c r="C1957" s="66" t="n">
        <v>2023</v>
      </c>
      <c r="D1957" s="66" t="n">
        <v>1</v>
      </c>
      <c r="E1957" s="66" t="n">
        <v>6</v>
      </c>
      <c r="F1957" s="66" t="n">
        <v>14</v>
      </c>
      <c r="G1957" s="66" t="n">
        <v>3</v>
      </c>
      <c r="H1957" s="66" t="n">
        <v>6</v>
      </c>
      <c r="I1957" s="66" t="n">
        <v>0</v>
      </c>
      <c r="J1957" s="66" t="n">
        <v>0</v>
      </c>
      <c r="K1957" s="66" t="n">
        <v>1</v>
      </c>
      <c r="L1957" s="66" t="n">
        <v>0</v>
      </c>
      <c r="M1957" s="66" t="n">
        <v>0</v>
      </c>
      <c r="N1957" s="66" t="n">
        <v>0</v>
      </c>
      <c r="O1957" s="66" t="n">
        <v>146.4</v>
      </c>
      <c r="P1957" s="66" t="n">
        <v>23.9</v>
      </c>
      <c r="Q1957" s="66" t="n">
        <v>13.746785194</v>
      </c>
      <c r="R1957" s="66" t="n">
        <v>51.038313336</v>
      </c>
      <c r="S1957" s="66">
        <f>IF(AND(E1957&gt;=2,E1957&lt;=6,OR(F1957=6,F1957=7,F1957=8),O1957&lt;=500),1,0)</f>
        <v/>
      </c>
      <c r="T1957" s="178">
        <f>IF(G1957=1,Sources!$F$24,IF(G1957=2,Sources!$F$25,IF(G1957=3,Sources!$F$26,0)))</f>
        <v/>
      </c>
      <c r="U1957" s="178">
        <f>T1957</f>
        <v/>
      </c>
      <c r="V1957" s="66" t="inlineStr">
        <is>
          <t>S01 / S04 / S05</t>
        </is>
      </c>
    </row>
    <row r="1958" ht="15" customHeight="1" s="94">
      <c r="A1958" s="66" t="inlineStr">
        <is>
          <t>U13934</t>
        </is>
      </c>
      <c r="B1958" s="66" t="inlineStr">
        <is>
          <t>O0945</t>
        </is>
      </c>
      <c r="C1958" s="66" t="n">
        <v>2023</v>
      </c>
      <c r="D1958" s="66" t="n">
        <v>1</v>
      </c>
      <c r="E1958" s="66" t="n">
        <v>6</v>
      </c>
      <c r="F1958" s="66" t="n">
        <v>0</v>
      </c>
      <c r="G1958" s="66" t="n">
        <v>3</v>
      </c>
      <c r="H1958" s="66" t="n">
        <v>1</v>
      </c>
      <c r="I1958" s="66" t="n">
        <v>0</v>
      </c>
      <c r="J1958" s="66" t="n">
        <v>1</v>
      </c>
      <c r="K1958" s="66" t="n">
        <v>0</v>
      </c>
      <c r="L1958" s="66" t="n">
        <v>0</v>
      </c>
      <c r="M1958" s="66" t="n">
        <v>0</v>
      </c>
      <c r="N1958" s="66" t="n">
        <v>0</v>
      </c>
      <c r="O1958" s="66" t="n">
        <v>309.3</v>
      </c>
      <c r="P1958" s="66" t="n">
        <v>10</v>
      </c>
      <c r="Q1958" s="66" t="n">
        <v>13.7504202580001</v>
      </c>
      <c r="R1958" s="66" t="n">
        <v>51.07143963</v>
      </c>
      <c r="S1958" s="66">
        <f>IF(AND(E1958&gt;=2,E1958&lt;=6,OR(F1958=6,F1958=7,F1958=8),O1958&lt;=500),1,0)</f>
        <v/>
      </c>
      <c r="T1958" s="178">
        <f>IF(G1958=1,Sources!$F$24,IF(G1958=2,Sources!$F$25,IF(G1958=3,Sources!$F$26,0)))</f>
        <v/>
      </c>
      <c r="U1958" s="178">
        <f>T1958</f>
        <v/>
      </c>
      <c r="V1958" s="66" t="inlineStr">
        <is>
          <t>S01 / S04 / S05</t>
        </is>
      </c>
    </row>
    <row r="1959" ht="15" customHeight="1" s="94">
      <c r="A1959" s="66" t="inlineStr">
        <is>
          <t>U13937</t>
        </is>
      </c>
      <c r="B1959" s="66" t="inlineStr">
        <is>
          <t>O0293</t>
        </is>
      </c>
      <c r="C1959" s="66" t="n">
        <v>2023</v>
      </c>
      <c r="D1959" s="66" t="n">
        <v>1</v>
      </c>
      <c r="E1959" s="66" t="n">
        <v>5</v>
      </c>
      <c r="F1959" s="66" t="n">
        <v>17</v>
      </c>
      <c r="G1959" s="66" t="n">
        <v>3</v>
      </c>
      <c r="H1959" s="66" t="n">
        <v>2</v>
      </c>
      <c r="I1959" s="66" t="n">
        <v>0</v>
      </c>
      <c r="J1959" s="66" t="n">
        <v>0</v>
      </c>
      <c r="K1959" s="66" t="n">
        <v>1</v>
      </c>
      <c r="L1959" s="66" t="n">
        <v>0</v>
      </c>
      <c r="M1959" s="66" t="n">
        <v>0</v>
      </c>
      <c r="N1959" s="66" t="n">
        <v>0</v>
      </c>
      <c r="O1959" s="66" t="n">
        <v>329.4</v>
      </c>
      <c r="P1959" s="66" t="n">
        <v>8.6</v>
      </c>
      <c r="Q1959" s="66" t="n">
        <v>12.344274323</v>
      </c>
      <c r="R1959" s="66" t="n">
        <v>51.5246957150001</v>
      </c>
      <c r="S1959" s="66">
        <f>IF(AND(E1959&gt;=2,E1959&lt;=6,OR(F1959=6,F1959=7,F1959=8),O1959&lt;=500),1,0)</f>
        <v/>
      </c>
      <c r="T1959" s="178">
        <f>IF(G1959=1,Sources!$F$24,IF(G1959=2,Sources!$F$25,IF(G1959=3,Sources!$F$26,0)))</f>
        <v/>
      </c>
      <c r="U1959" s="178">
        <f>T1959</f>
        <v/>
      </c>
      <c r="V1959" s="66" t="inlineStr">
        <is>
          <t>S01 / S04 / S05</t>
        </is>
      </c>
    </row>
    <row r="1960" ht="15" customHeight="1" s="94">
      <c r="A1960" s="66" t="inlineStr">
        <is>
          <t>U13943</t>
        </is>
      </c>
      <c r="B1960" s="66" t="inlineStr">
        <is>
          <t>O1437</t>
        </is>
      </c>
      <c r="C1960" s="66" t="n">
        <v>2023</v>
      </c>
      <c r="D1960" s="66" t="n">
        <v>1</v>
      </c>
      <c r="E1960" s="66" t="n">
        <v>5</v>
      </c>
      <c r="F1960" s="66" t="n">
        <v>4</v>
      </c>
      <c r="G1960" s="66" t="n">
        <v>3</v>
      </c>
      <c r="H1960" s="66" t="n">
        <v>3</v>
      </c>
      <c r="I1960" s="66" t="n">
        <v>0</v>
      </c>
      <c r="J1960" s="66" t="n">
        <v>0</v>
      </c>
      <c r="K1960" s="66" t="n">
        <v>0</v>
      </c>
      <c r="L1960" s="66" t="n">
        <v>0</v>
      </c>
      <c r="M1960" s="66" t="n">
        <v>0</v>
      </c>
      <c r="N1960" s="66" t="n">
        <v>1</v>
      </c>
      <c r="O1960" s="66" t="n">
        <v>309</v>
      </c>
      <c r="P1960" s="66" t="n">
        <v>3.9</v>
      </c>
      <c r="Q1960" s="66" t="n">
        <v>12.3711225540001</v>
      </c>
      <c r="R1960" s="66" t="n">
        <v>51.3473840240001</v>
      </c>
      <c r="S1960" s="66">
        <f>IF(AND(E1960&gt;=2,E1960&lt;=6,OR(F1960=6,F1960=7,F1960=8),O1960&lt;=500),1,0)</f>
        <v/>
      </c>
      <c r="T1960" s="178">
        <f>IF(G1960=1,Sources!$F$24,IF(G1960=2,Sources!$F$25,IF(G1960=3,Sources!$F$26,0)))</f>
        <v/>
      </c>
      <c r="U1960" s="178">
        <f>T1960</f>
        <v/>
      </c>
      <c r="V1960" s="66" t="inlineStr">
        <is>
          <t>S01 / S04 / S05</t>
        </is>
      </c>
    </row>
    <row r="1961" ht="15" customHeight="1" s="94">
      <c r="A1961" s="66" t="inlineStr">
        <is>
          <t>U13954</t>
        </is>
      </c>
      <c r="B1961" s="66" t="inlineStr">
        <is>
          <t>O0670</t>
        </is>
      </c>
      <c r="C1961" s="66" t="n">
        <v>2023</v>
      </c>
      <c r="D1961" s="66" t="n">
        <v>1</v>
      </c>
      <c r="E1961" s="66" t="n">
        <v>4</v>
      </c>
      <c r="F1961" s="66" t="n">
        <v>12</v>
      </c>
      <c r="G1961" s="66" t="n">
        <v>3</v>
      </c>
      <c r="H1961" s="66" t="n">
        <v>3</v>
      </c>
      <c r="I1961" s="66" t="n">
        <v>0</v>
      </c>
      <c r="J1961" s="66" t="n">
        <v>0</v>
      </c>
      <c r="K1961" s="66" t="n">
        <v>1</v>
      </c>
      <c r="L1961" s="66" t="n">
        <v>0</v>
      </c>
      <c r="M1961" s="66" t="n">
        <v>0</v>
      </c>
      <c r="N1961" s="66" t="n">
        <v>0</v>
      </c>
      <c r="O1961" s="66" t="n">
        <v>173.5</v>
      </c>
      <c r="P1961" s="66" t="n">
        <v>3.3</v>
      </c>
      <c r="Q1961" s="66" t="n">
        <v>13.77133688</v>
      </c>
      <c r="R1961" s="66" t="n">
        <v>51.060329235</v>
      </c>
      <c r="S1961" s="66">
        <f>IF(AND(E1961&gt;=2,E1961&lt;=6,OR(F1961=6,F1961=7,F1961=8),O1961&lt;=500),1,0)</f>
        <v/>
      </c>
      <c r="T1961" s="178">
        <f>IF(G1961=1,Sources!$F$24,IF(G1961=2,Sources!$F$25,IF(G1961=3,Sources!$F$26,0)))</f>
        <v/>
      </c>
      <c r="U1961" s="178">
        <f>T1961</f>
        <v/>
      </c>
      <c r="V1961" s="66" t="inlineStr">
        <is>
          <t>S01 / S04 / S05</t>
        </is>
      </c>
    </row>
    <row r="1962" ht="15" customHeight="1" s="94">
      <c r="A1962" s="66" t="inlineStr">
        <is>
          <t>U13972</t>
        </is>
      </c>
      <c r="B1962" s="66" t="inlineStr">
        <is>
          <t>O0141</t>
        </is>
      </c>
      <c r="C1962" s="66" t="n">
        <v>2023</v>
      </c>
      <c r="D1962" s="66" t="n">
        <v>1</v>
      </c>
      <c r="E1962" s="66" t="n">
        <v>2</v>
      </c>
      <c r="F1962" s="66" t="n">
        <v>7</v>
      </c>
      <c r="G1962" s="66" t="n">
        <v>3</v>
      </c>
      <c r="H1962" s="66" t="n">
        <v>2</v>
      </c>
      <c r="I1962" s="66" t="n">
        <v>0</v>
      </c>
      <c r="J1962" s="66" t="n">
        <v>1</v>
      </c>
      <c r="K1962" s="66" t="n">
        <v>1</v>
      </c>
      <c r="L1962" s="66" t="n">
        <v>0</v>
      </c>
      <c r="M1962" s="66" t="n">
        <v>0</v>
      </c>
      <c r="N1962" s="66" t="n">
        <v>0</v>
      </c>
      <c r="O1962" s="66" t="n">
        <v>85.2</v>
      </c>
      <c r="P1962" s="66" t="n">
        <v>2.3</v>
      </c>
      <c r="Q1962" s="66" t="n">
        <v>12.915336167</v>
      </c>
      <c r="R1962" s="66" t="n">
        <v>50.837609926</v>
      </c>
      <c r="S1962" s="66">
        <f>IF(AND(E1962&gt;=2,E1962&lt;=6,OR(F1962=6,F1962=7,F1962=8),O1962&lt;=500),1,0)</f>
        <v/>
      </c>
      <c r="T1962" s="178">
        <f>IF(G1962=1,Sources!$F$24,IF(G1962=2,Sources!$F$25,IF(G1962=3,Sources!$F$26,0)))</f>
        <v/>
      </c>
      <c r="U1962" s="178">
        <f>T1962</f>
        <v/>
      </c>
      <c r="V1962" s="66" t="inlineStr">
        <is>
          <t>S01 / S04 / S05</t>
        </is>
      </c>
    </row>
    <row r="1963" ht="15" customHeight="1" s="94">
      <c r="A1963" s="66" t="inlineStr">
        <is>
          <t>U13978</t>
        </is>
      </c>
      <c r="B1963" s="66" t="inlineStr">
        <is>
          <t>O1930</t>
        </is>
      </c>
      <c r="C1963" s="66" t="n">
        <v>2023</v>
      </c>
      <c r="D1963" s="66" t="n">
        <v>1</v>
      </c>
      <c r="E1963" s="66" t="n">
        <v>7</v>
      </c>
      <c r="F1963" s="66" t="n">
        <v>16</v>
      </c>
      <c r="G1963" s="66" t="n">
        <v>2</v>
      </c>
      <c r="H1963" s="66" t="n">
        <v>7</v>
      </c>
      <c r="I1963" s="66" t="n">
        <v>0</v>
      </c>
      <c r="J1963" s="66" t="n">
        <v>0</v>
      </c>
      <c r="K1963" s="66" t="n">
        <v>1</v>
      </c>
      <c r="L1963" s="66" t="n">
        <v>0</v>
      </c>
      <c r="M1963" s="66" t="n">
        <v>0</v>
      </c>
      <c r="N1963" s="66" t="n">
        <v>0</v>
      </c>
      <c r="O1963" s="66" t="n">
        <v>217.2</v>
      </c>
      <c r="P1963" s="66" t="n">
        <v>5.2</v>
      </c>
      <c r="Q1963" s="66" t="n">
        <v>14.210623421</v>
      </c>
      <c r="R1963" s="66" t="n">
        <v>51.0263495460001</v>
      </c>
      <c r="S1963" s="66">
        <f>IF(AND(E1963&gt;=2,E1963&lt;=6,OR(F1963=6,F1963=7,F1963=8),O1963&lt;=500),1,0)</f>
        <v/>
      </c>
      <c r="T1963" s="178">
        <f>IF(G1963=1,Sources!$F$24,IF(G1963=2,Sources!$F$25,IF(G1963=3,Sources!$F$26,0)))</f>
        <v/>
      </c>
      <c r="U1963" s="178">
        <f>T1963</f>
        <v/>
      </c>
      <c r="V1963" s="66" t="inlineStr">
        <is>
          <t>S01 / S04 / S05</t>
        </is>
      </c>
    </row>
    <row r="1964" ht="15" customHeight="1" s="94">
      <c r="A1964" s="66" t="inlineStr">
        <is>
          <t>U13979</t>
        </is>
      </c>
      <c r="B1964" s="66" t="inlineStr">
        <is>
          <t>O2079</t>
        </is>
      </c>
      <c r="C1964" s="66" t="n">
        <v>2023</v>
      </c>
      <c r="D1964" s="66" t="n">
        <v>1</v>
      </c>
      <c r="E1964" s="66" t="n">
        <v>7</v>
      </c>
      <c r="F1964" s="66" t="n">
        <v>12</v>
      </c>
      <c r="G1964" s="66" t="n">
        <v>3</v>
      </c>
      <c r="H1964" s="66" t="n">
        <v>3</v>
      </c>
      <c r="I1964" s="66" t="n">
        <v>0</v>
      </c>
      <c r="J1964" s="66" t="n">
        <v>0</v>
      </c>
      <c r="K1964" s="66" t="n">
        <v>1</v>
      </c>
      <c r="L1964" s="66" t="n">
        <v>0</v>
      </c>
      <c r="M1964" s="66" t="n">
        <v>0</v>
      </c>
      <c r="N1964" s="66" t="n">
        <v>0</v>
      </c>
      <c r="O1964" s="66" t="n">
        <v>278.2</v>
      </c>
      <c r="P1964" s="66" t="n">
        <v>2.4</v>
      </c>
      <c r="Q1964" s="66" t="n">
        <v>13.667780147</v>
      </c>
      <c r="R1964" s="66" t="n">
        <v>51.102452741</v>
      </c>
      <c r="S1964" s="66">
        <f>IF(AND(E1964&gt;=2,E1964&lt;=6,OR(F1964=6,F1964=7,F1964=8),O1964&lt;=500),1,0)</f>
        <v/>
      </c>
      <c r="T1964" s="178">
        <f>IF(G1964=1,Sources!$F$24,IF(G1964=2,Sources!$F$25,IF(G1964=3,Sources!$F$26,0)))</f>
        <v/>
      </c>
      <c r="U1964" s="178">
        <f>T1964</f>
        <v/>
      </c>
      <c r="V1964" s="66" t="inlineStr">
        <is>
          <t>S01 / S04 / S05</t>
        </is>
      </c>
    </row>
    <row r="1965" ht="15" customHeight="1" s="94">
      <c r="A1965" s="66" t="inlineStr">
        <is>
          <t>U13989</t>
        </is>
      </c>
      <c r="B1965" s="66" t="inlineStr">
        <is>
          <t>O0979</t>
        </is>
      </c>
      <c r="C1965" s="66" t="n">
        <v>2023</v>
      </c>
      <c r="D1965" s="66" t="n">
        <v>1</v>
      </c>
      <c r="E1965" s="66" t="n">
        <v>6</v>
      </c>
      <c r="F1965" s="66" t="n">
        <v>7</v>
      </c>
      <c r="G1965" s="66" t="n">
        <v>3</v>
      </c>
      <c r="H1965" s="66" t="n">
        <v>3</v>
      </c>
      <c r="I1965" s="66" t="n">
        <v>0</v>
      </c>
      <c r="J1965" s="66" t="n">
        <v>0</v>
      </c>
      <c r="K1965" s="66" t="n">
        <v>1</v>
      </c>
      <c r="L1965" s="66" t="n">
        <v>0</v>
      </c>
      <c r="M1965" s="66" t="n">
        <v>0</v>
      </c>
      <c r="N1965" s="66" t="n">
        <v>1</v>
      </c>
      <c r="O1965" s="66" t="n">
        <v>75.09999999999999</v>
      </c>
      <c r="P1965" s="66" t="n">
        <v>17.7</v>
      </c>
      <c r="Q1965" s="66" t="n">
        <v>13.708611155</v>
      </c>
      <c r="R1965" s="66" t="n">
        <v>51.0470234860001</v>
      </c>
      <c r="S1965" s="66">
        <f>IF(AND(E1965&gt;=2,E1965&lt;=6,OR(F1965=6,F1965=7,F1965=8),O1965&lt;=500),1,0)</f>
        <v/>
      </c>
      <c r="T1965" s="178">
        <f>IF(G1965=1,Sources!$F$24,IF(G1965=2,Sources!$F$25,IF(G1965=3,Sources!$F$26,0)))</f>
        <v/>
      </c>
      <c r="U1965" s="178">
        <f>T1965</f>
        <v/>
      </c>
      <c r="V1965" s="66" t="inlineStr">
        <is>
          <t>S01 / S04 / S05</t>
        </is>
      </c>
    </row>
    <row r="1966" ht="15" customHeight="1" s="94">
      <c r="A1966" s="66" t="inlineStr">
        <is>
          <t>U13993</t>
        </is>
      </c>
      <c r="B1966" s="66" t="inlineStr">
        <is>
          <t>O1839</t>
        </is>
      </c>
      <c r="C1966" s="66" t="n">
        <v>2023</v>
      </c>
      <c r="D1966" s="66" t="n">
        <v>1</v>
      </c>
      <c r="E1966" s="66" t="n">
        <v>5</v>
      </c>
      <c r="F1966" s="66" t="n">
        <v>17</v>
      </c>
      <c r="G1966" s="66" t="n">
        <v>3</v>
      </c>
      <c r="H1966" s="66" t="n">
        <v>2</v>
      </c>
      <c r="I1966" s="66" t="n">
        <v>0</v>
      </c>
      <c r="J1966" s="66" t="n">
        <v>1</v>
      </c>
      <c r="K1966" s="66" t="n">
        <v>1</v>
      </c>
      <c r="L1966" s="66" t="n">
        <v>0</v>
      </c>
      <c r="M1966" s="66" t="n">
        <v>0</v>
      </c>
      <c r="N1966" s="66" t="n">
        <v>0</v>
      </c>
      <c r="O1966" s="66" t="n">
        <v>431.9</v>
      </c>
      <c r="P1966" s="66" t="n">
        <v>5.7</v>
      </c>
      <c r="Q1966" s="66" t="n">
        <v>12.4075828800001</v>
      </c>
      <c r="R1966" s="66" t="n">
        <v>51.3512959170001</v>
      </c>
      <c r="S1966" s="66">
        <f>IF(AND(E1966&gt;=2,E1966&lt;=6,OR(F1966=6,F1966=7,F1966=8),O1966&lt;=500),1,0)</f>
        <v/>
      </c>
      <c r="T1966" s="178">
        <f>IF(G1966=1,Sources!$F$24,IF(G1966=2,Sources!$F$25,IF(G1966=3,Sources!$F$26,0)))</f>
        <v/>
      </c>
      <c r="U1966" s="178">
        <f>T1966</f>
        <v/>
      </c>
      <c r="V1966" s="66" t="inlineStr">
        <is>
          <t>S01 / S04 / S05</t>
        </is>
      </c>
    </row>
    <row r="1967" ht="15" customHeight="1" s="94">
      <c r="A1967" s="66" t="inlineStr">
        <is>
          <t>U13994</t>
        </is>
      </c>
      <c r="B1967" s="66" t="inlineStr">
        <is>
          <t>O1815</t>
        </is>
      </c>
      <c r="C1967" s="66" t="n">
        <v>2023</v>
      </c>
      <c r="D1967" s="66" t="n">
        <v>1</v>
      </c>
      <c r="E1967" s="66" t="n">
        <v>5</v>
      </c>
      <c r="F1967" s="66" t="n">
        <v>11</v>
      </c>
      <c r="G1967" s="66" t="n">
        <v>3</v>
      </c>
      <c r="H1967" s="66" t="n">
        <v>7</v>
      </c>
      <c r="I1967" s="66" t="n">
        <v>0</v>
      </c>
      <c r="J1967" s="66" t="n">
        <v>1</v>
      </c>
      <c r="K1967" s="66" t="n">
        <v>0</v>
      </c>
      <c r="L1967" s="66" t="n">
        <v>0</v>
      </c>
      <c r="M1967" s="66" t="n">
        <v>0</v>
      </c>
      <c r="N1967" s="66" t="n">
        <v>0</v>
      </c>
      <c r="O1967" s="66" t="n">
        <v>213.2</v>
      </c>
      <c r="P1967" s="66" t="n">
        <v>10.2</v>
      </c>
      <c r="Q1967" s="66" t="n">
        <v>12.356967325</v>
      </c>
      <c r="R1967" s="66" t="n">
        <v>51.33612793</v>
      </c>
      <c r="S1967" s="66">
        <f>IF(AND(E1967&gt;=2,E1967&lt;=6,OR(F1967=6,F1967=7,F1967=8),O1967&lt;=500),1,0)</f>
        <v/>
      </c>
      <c r="T1967" s="178">
        <f>IF(G1967=1,Sources!$F$24,IF(G1967=2,Sources!$F$25,IF(G1967=3,Sources!$F$26,0)))</f>
        <v/>
      </c>
      <c r="U1967" s="178">
        <f>T1967</f>
        <v/>
      </c>
      <c r="V1967" s="66" t="inlineStr">
        <is>
          <t>S01 / S04 / S05</t>
        </is>
      </c>
    </row>
    <row r="1968" ht="15" customHeight="1" s="94">
      <c r="A1968" s="66" t="inlineStr">
        <is>
          <t>U14007</t>
        </is>
      </c>
      <c r="B1968" s="66" t="inlineStr">
        <is>
          <t>O1406</t>
        </is>
      </c>
      <c r="C1968" s="66" t="n">
        <v>2023</v>
      </c>
      <c r="D1968" s="66" t="n">
        <v>1</v>
      </c>
      <c r="E1968" s="66" t="n">
        <v>4</v>
      </c>
      <c r="F1968" s="66" t="n">
        <v>22</v>
      </c>
      <c r="G1968" s="66" t="n">
        <v>3</v>
      </c>
      <c r="H1968" s="66" t="n">
        <v>3</v>
      </c>
      <c r="I1968" s="66" t="n">
        <v>0</v>
      </c>
      <c r="J1968" s="66" t="n">
        <v>1</v>
      </c>
      <c r="K1968" s="66" t="n">
        <v>1</v>
      </c>
      <c r="L1968" s="66" t="n">
        <v>0</v>
      </c>
      <c r="M1968" s="66" t="n">
        <v>0</v>
      </c>
      <c r="N1968" s="66" t="n">
        <v>0</v>
      </c>
      <c r="O1968" s="66" t="n">
        <v>246.5</v>
      </c>
      <c r="P1968" s="66" t="n">
        <v>4.6</v>
      </c>
      <c r="Q1968" s="66" t="n">
        <v>12.3874550670001</v>
      </c>
      <c r="R1968" s="66" t="n">
        <v>51.357024353</v>
      </c>
      <c r="S1968" s="66">
        <f>IF(AND(E1968&gt;=2,E1968&lt;=6,OR(F1968=6,F1968=7,F1968=8),O1968&lt;=500),1,0)</f>
        <v/>
      </c>
      <c r="T1968" s="178">
        <f>IF(G1968=1,Sources!$F$24,IF(G1968=2,Sources!$F$25,IF(G1968=3,Sources!$F$26,0)))</f>
        <v/>
      </c>
      <c r="U1968" s="178">
        <f>T1968</f>
        <v/>
      </c>
      <c r="V1968" s="66" t="inlineStr">
        <is>
          <t>S01 / S04 / S05</t>
        </is>
      </c>
    </row>
    <row r="1969" ht="15" customHeight="1" s="94">
      <c r="A1969" s="66" t="inlineStr">
        <is>
          <t>U14013</t>
        </is>
      </c>
      <c r="B1969" s="66" t="inlineStr">
        <is>
          <t>O0429</t>
        </is>
      </c>
      <c r="C1969" s="66" t="n">
        <v>2023</v>
      </c>
      <c r="D1969" s="66" t="n">
        <v>1</v>
      </c>
      <c r="E1969" s="66" t="n">
        <v>4</v>
      </c>
      <c r="F1969" s="66" t="n">
        <v>17</v>
      </c>
      <c r="G1969" s="66" t="n">
        <v>3</v>
      </c>
      <c r="H1969" s="66" t="n">
        <v>2</v>
      </c>
      <c r="I1969" s="66" t="n">
        <v>1</v>
      </c>
      <c r="J1969" s="66" t="n">
        <v>0</v>
      </c>
      <c r="K1969" s="66" t="n">
        <v>1</v>
      </c>
      <c r="L1969" s="66" t="n">
        <v>0</v>
      </c>
      <c r="M1969" s="66" t="n">
        <v>0</v>
      </c>
      <c r="N1969" s="66" t="n">
        <v>0</v>
      </c>
      <c r="O1969" s="66" t="n">
        <v>412.7</v>
      </c>
      <c r="P1969" s="66" t="n">
        <v>0.8</v>
      </c>
      <c r="Q1969" s="66" t="n">
        <v>13.7973920280001</v>
      </c>
      <c r="R1969" s="66" t="n">
        <v>51.0242293480001</v>
      </c>
      <c r="S1969" s="66">
        <f>IF(AND(E1969&gt;=2,E1969&lt;=6,OR(F1969=6,F1969=7,F1969=8),O1969&lt;=500),1,0)</f>
        <v/>
      </c>
      <c r="T1969" s="178">
        <f>IF(G1969=1,Sources!$F$24,IF(G1969=2,Sources!$F$25,IF(G1969=3,Sources!$F$26,0)))</f>
        <v/>
      </c>
      <c r="U1969" s="178">
        <f>T1969</f>
        <v/>
      </c>
      <c r="V1969" s="66" t="inlineStr">
        <is>
          <t>S01 / S04 / S05</t>
        </is>
      </c>
    </row>
    <row r="1970" ht="15" customHeight="1" s="94">
      <c r="A1970" s="66" t="inlineStr">
        <is>
          <t>U14015</t>
        </is>
      </c>
      <c r="B1970" s="66" t="inlineStr">
        <is>
          <t>O0880</t>
        </is>
      </c>
      <c r="C1970" s="66" t="n">
        <v>2023</v>
      </c>
      <c r="D1970" s="66" t="n">
        <v>1</v>
      </c>
      <c r="E1970" s="66" t="n">
        <v>4</v>
      </c>
      <c r="F1970" s="66" t="n">
        <v>17</v>
      </c>
      <c r="G1970" s="66" t="n">
        <v>3</v>
      </c>
      <c r="H1970" s="66" t="n">
        <v>3</v>
      </c>
      <c r="I1970" s="66" t="n">
        <v>0</v>
      </c>
      <c r="J1970" s="66" t="n">
        <v>1</v>
      </c>
      <c r="K1970" s="66" t="n">
        <v>1</v>
      </c>
      <c r="L1970" s="66" t="n">
        <v>0</v>
      </c>
      <c r="M1970" s="66" t="n">
        <v>0</v>
      </c>
      <c r="N1970" s="66" t="n">
        <v>0</v>
      </c>
      <c r="O1970" s="66" t="n">
        <v>216.2</v>
      </c>
      <c r="P1970" s="66" t="n">
        <v>0.7</v>
      </c>
      <c r="Q1970" s="66" t="n">
        <v>13.748719307</v>
      </c>
      <c r="R1970" s="66" t="n">
        <v>51.0482525320001</v>
      </c>
      <c r="S1970" s="66">
        <f>IF(AND(E1970&gt;=2,E1970&lt;=6,OR(F1970=6,F1970=7,F1970=8),O1970&lt;=500),1,0)</f>
        <v/>
      </c>
      <c r="T1970" s="178">
        <f>IF(G1970=1,Sources!$F$24,IF(G1970=2,Sources!$F$25,IF(G1970=3,Sources!$F$26,0)))</f>
        <v/>
      </c>
      <c r="U1970" s="178">
        <f>T1970</f>
        <v/>
      </c>
      <c r="V1970" s="66" t="inlineStr">
        <is>
          <t>S01 / S04 / S05</t>
        </is>
      </c>
    </row>
    <row r="1971" ht="15" customHeight="1" s="94">
      <c r="A1971" s="66" t="inlineStr">
        <is>
          <t>U14020</t>
        </is>
      </c>
      <c r="B1971" s="66" t="inlineStr">
        <is>
          <t>O1490</t>
        </is>
      </c>
      <c r="C1971" s="66" t="n">
        <v>2023</v>
      </c>
      <c r="D1971" s="66" t="n">
        <v>1</v>
      </c>
      <c r="E1971" s="66" t="n">
        <v>3</v>
      </c>
      <c r="F1971" s="66" t="n">
        <v>23</v>
      </c>
      <c r="G1971" s="66" t="n">
        <v>3</v>
      </c>
      <c r="H1971" s="66" t="n">
        <v>2</v>
      </c>
      <c r="I1971" s="66" t="n">
        <v>0</v>
      </c>
      <c r="J1971" s="66" t="n">
        <v>0</v>
      </c>
      <c r="K1971" s="66" t="n">
        <v>1</v>
      </c>
      <c r="L1971" s="66" t="n">
        <v>0</v>
      </c>
      <c r="M1971" s="66" t="n">
        <v>0</v>
      </c>
      <c r="N1971" s="66" t="n">
        <v>0</v>
      </c>
      <c r="O1971" s="66" t="n">
        <v>111.6</v>
      </c>
      <c r="P1971" s="66" t="n">
        <v>7.1</v>
      </c>
      <c r="Q1971" s="66" t="n">
        <v>12.370563836</v>
      </c>
      <c r="R1971" s="66" t="n">
        <v>51.3612722550001</v>
      </c>
      <c r="S1971" s="66">
        <f>IF(AND(E1971&gt;=2,E1971&lt;=6,OR(F1971=6,F1971=7,F1971=8),O1971&lt;=500),1,0)</f>
        <v/>
      </c>
      <c r="T1971" s="178">
        <f>IF(G1971=1,Sources!$F$24,IF(G1971=2,Sources!$F$25,IF(G1971=3,Sources!$F$26,0)))</f>
        <v/>
      </c>
      <c r="U1971" s="178">
        <f>T1971</f>
        <v/>
      </c>
      <c r="V1971" s="66" t="inlineStr">
        <is>
          <t>S01 / S04 / S05</t>
        </is>
      </c>
    </row>
    <row r="1972" ht="15" customHeight="1" s="94">
      <c r="A1972" s="66" t="inlineStr">
        <is>
          <t>U14021</t>
        </is>
      </c>
      <c r="B1972" s="66" t="inlineStr">
        <is>
          <t>O1490</t>
        </is>
      </c>
      <c r="C1972" s="66" t="n">
        <v>2023</v>
      </c>
      <c r="D1972" s="66" t="n">
        <v>1</v>
      </c>
      <c r="E1972" s="66" t="n">
        <v>3</v>
      </c>
      <c r="F1972" s="66" t="n">
        <v>6</v>
      </c>
      <c r="G1972" s="66" t="n">
        <v>3</v>
      </c>
      <c r="H1972" s="66" t="n">
        <v>2</v>
      </c>
      <c r="I1972" s="66" t="n">
        <v>0</v>
      </c>
      <c r="J1972" s="66" t="n">
        <v>0</v>
      </c>
      <c r="K1972" s="66" t="n">
        <v>1</v>
      </c>
      <c r="L1972" s="66" t="n">
        <v>0</v>
      </c>
      <c r="M1972" s="66" t="n">
        <v>0</v>
      </c>
      <c r="N1972" s="66" t="n">
        <v>0</v>
      </c>
      <c r="O1972" s="66" t="n">
        <v>111</v>
      </c>
      <c r="P1972" s="66" t="n">
        <v>6.5</v>
      </c>
      <c r="Q1972" s="66" t="n">
        <v>12.3705594800001</v>
      </c>
      <c r="R1972" s="66" t="n">
        <v>51.361267658</v>
      </c>
      <c r="S1972" s="66">
        <f>IF(AND(E1972&gt;=2,E1972&lt;=6,OR(F1972=6,F1972=7,F1972=8),O1972&lt;=500),1,0)</f>
        <v/>
      </c>
      <c r="T1972" s="178">
        <f>IF(G1972=1,Sources!$F$24,IF(G1972=2,Sources!$F$25,IF(G1972=3,Sources!$F$26,0)))</f>
        <v/>
      </c>
      <c r="U1972" s="178">
        <f>T1972</f>
        <v/>
      </c>
      <c r="V1972" s="66" t="inlineStr">
        <is>
          <t>S01 / S04 / S05</t>
        </is>
      </c>
    </row>
    <row r="1973" ht="15" customHeight="1" s="94">
      <c r="A1973" s="66" t="inlineStr">
        <is>
          <t>U14023</t>
        </is>
      </c>
      <c r="B1973" s="66" t="inlineStr">
        <is>
          <t>O0395</t>
        </is>
      </c>
      <c r="C1973" s="66" t="n">
        <v>2023</v>
      </c>
      <c r="D1973" s="66" t="n">
        <v>1</v>
      </c>
      <c r="E1973" s="66" t="n">
        <v>3</v>
      </c>
      <c r="F1973" s="66" t="n">
        <v>16</v>
      </c>
      <c r="G1973" s="66" t="n">
        <v>3</v>
      </c>
      <c r="H1973" s="66" t="n">
        <v>2</v>
      </c>
      <c r="I1973" s="66" t="n">
        <v>0</v>
      </c>
      <c r="J1973" s="66" t="n">
        <v>1</v>
      </c>
      <c r="K1973" s="66" t="n">
        <v>1</v>
      </c>
      <c r="L1973" s="66" t="n">
        <v>0</v>
      </c>
      <c r="M1973" s="66" t="n">
        <v>0</v>
      </c>
      <c r="N1973" s="66" t="n">
        <v>0</v>
      </c>
      <c r="O1973" s="66" t="n">
        <v>148.3</v>
      </c>
      <c r="P1973" s="66" t="n">
        <v>13.9</v>
      </c>
      <c r="Q1973" s="66" t="n">
        <v>13.714837775</v>
      </c>
      <c r="R1973" s="66" t="n">
        <v>51.051573907</v>
      </c>
      <c r="S1973" s="66">
        <f>IF(AND(E1973&gt;=2,E1973&lt;=6,OR(F1973=6,F1973=7,F1973=8),O1973&lt;=500),1,0)</f>
        <v/>
      </c>
      <c r="T1973" s="178">
        <f>IF(G1973=1,Sources!$F$24,IF(G1973=2,Sources!$F$25,IF(G1973=3,Sources!$F$26,0)))</f>
        <v/>
      </c>
      <c r="U1973" s="178">
        <f>T1973</f>
        <v/>
      </c>
      <c r="V1973" s="66" t="inlineStr">
        <is>
          <t>S01 / S04 / S05</t>
        </is>
      </c>
    </row>
    <row r="1974" ht="15" customHeight="1" s="94">
      <c r="A1974" s="66" t="inlineStr">
        <is>
          <t>U14031</t>
        </is>
      </c>
      <c r="B1974" s="66" t="inlineStr">
        <is>
          <t>O1801</t>
        </is>
      </c>
      <c r="C1974" s="66" t="n">
        <v>2023</v>
      </c>
      <c r="D1974" s="66" t="n">
        <v>1</v>
      </c>
      <c r="E1974" s="66" t="n">
        <v>2</v>
      </c>
      <c r="F1974" s="66" t="n">
        <v>16</v>
      </c>
      <c r="G1974" s="66" t="n">
        <v>3</v>
      </c>
      <c r="H1974" s="66" t="n">
        <v>1</v>
      </c>
      <c r="I1974" s="66" t="n">
        <v>0</v>
      </c>
      <c r="J1974" s="66" t="n">
        <v>1</v>
      </c>
      <c r="K1974" s="66" t="n">
        <v>0</v>
      </c>
      <c r="L1974" s="66" t="n">
        <v>0</v>
      </c>
      <c r="M1974" s="66" t="n">
        <v>0</v>
      </c>
      <c r="N1974" s="66" t="n">
        <v>0</v>
      </c>
      <c r="O1974" s="66" t="n">
        <v>375</v>
      </c>
      <c r="P1974" s="66" t="n">
        <v>24.6</v>
      </c>
      <c r="Q1974" s="66" t="n">
        <v>12.347124669</v>
      </c>
      <c r="R1974" s="66" t="n">
        <v>51.350644109</v>
      </c>
      <c r="S1974" s="66">
        <f>IF(AND(E1974&gt;=2,E1974&lt;=6,OR(F1974=6,F1974=7,F1974=8),O1974&lt;=500),1,0)</f>
        <v/>
      </c>
      <c r="T1974" s="178">
        <f>IF(G1974=1,Sources!$F$24,IF(G1974=2,Sources!$F$25,IF(G1974=3,Sources!$F$26,0)))</f>
        <v/>
      </c>
      <c r="U1974" s="178">
        <f>T1974</f>
        <v/>
      </c>
      <c r="V1974" s="66" t="inlineStr">
        <is>
          <t>S01 / S04 / S05</t>
        </is>
      </c>
    </row>
    <row r="1975" ht="15" customHeight="1" s="94">
      <c r="A1975" s="66" t="inlineStr">
        <is>
          <t>U14032</t>
        </is>
      </c>
      <c r="B1975" s="66" t="inlineStr">
        <is>
          <t>O1841</t>
        </is>
      </c>
      <c r="C1975" s="66" t="n">
        <v>2023</v>
      </c>
      <c r="D1975" s="66" t="n">
        <v>1</v>
      </c>
      <c r="E1975" s="66" t="n">
        <v>2</v>
      </c>
      <c r="F1975" s="66" t="n">
        <v>19</v>
      </c>
      <c r="G1975" s="66" t="n">
        <v>3</v>
      </c>
      <c r="H1975" s="66" t="n">
        <v>6</v>
      </c>
      <c r="I1975" s="66" t="n">
        <v>0</v>
      </c>
      <c r="J1975" s="66" t="n">
        <v>1</v>
      </c>
      <c r="K1975" s="66" t="n">
        <v>0</v>
      </c>
      <c r="L1975" s="66" t="n">
        <v>0</v>
      </c>
      <c r="M1975" s="66" t="n">
        <v>0</v>
      </c>
      <c r="N1975" s="66" t="n">
        <v>0</v>
      </c>
      <c r="O1975" s="66" t="n">
        <v>176</v>
      </c>
      <c r="P1975" s="66" t="n">
        <v>5.7</v>
      </c>
      <c r="Q1975" s="66" t="n">
        <v>12.2779723030001</v>
      </c>
      <c r="R1975" s="66" t="n">
        <v>51.3190475070001</v>
      </c>
      <c r="S1975" s="66">
        <f>IF(AND(E1975&gt;=2,E1975&lt;=6,OR(F1975=6,F1975=7,F1975=8),O1975&lt;=500),1,0)</f>
        <v/>
      </c>
      <c r="T1975" s="178">
        <f>IF(G1975=1,Sources!$F$24,IF(G1975=2,Sources!$F$25,IF(G1975=3,Sources!$F$26,0)))</f>
        <v/>
      </c>
      <c r="U1975" s="178">
        <f>T1975</f>
        <v/>
      </c>
      <c r="V1975" s="66" t="inlineStr">
        <is>
          <t>S01 / S04 / S05</t>
        </is>
      </c>
    </row>
    <row r="1976" ht="15" customHeight="1" s="94">
      <c r="A1976" s="66" t="inlineStr">
        <is>
          <t>U14061</t>
        </is>
      </c>
      <c r="B1976" s="66" t="inlineStr">
        <is>
          <t>O0732</t>
        </is>
      </c>
      <c r="C1976" s="66" t="n">
        <v>2023</v>
      </c>
      <c r="D1976" s="66" t="n">
        <v>1</v>
      </c>
      <c r="E1976" s="66" t="n">
        <v>6</v>
      </c>
      <c r="F1976" s="66" t="n">
        <v>16</v>
      </c>
      <c r="G1976" s="66" t="n">
        <v>2</v>
      </c>
      <c r="H1976" s="66" t="n">
        <v>3</v>
      </c>
      <c r="I1976" s="66" t="n">
        <v>0</v>
      </c>
      <c r="J1976" s="66" t="n">
        <v>1</v>
      </c>
      <c r="K1976" s="66" t="n">
        <v>0</v>
      </c>
      <c r="L1976" s="66" t="n">
        <v>0</v>
      </c>
      <c r="M1976" s="66" t="n">
        <v>0</v>
      </c>
      <c r="N1976" s="66" t="n">
        <v>1</v>
      </c>
      <c r="O1976" s="66" t="n">
        <v>153.9</v>
      </c>
      <c r="P1976" s="66" t="n">
        <v>8</v>
      </c>
      <c r="Q1976" s="66" t="n">
        <v>13.7616619660001</v>
      </c>
      <c r="R1976" s="66" t="n">
        <v>51.0519674080001</v>
      </c>
      <c r="S1976" s="66">
        <f>IF(AND(E1976&gt;=2,E1976&lt;=6,OR(F1976=6,F1976=7,F1976=8),O1976&lt;=500),1,0)</f>
        <v/>
      </c>
      <c r="T1976" s="178">
        <f>IF(G1976=1,Sources!$F$24,IF(G1976=2,Sources!$F$25,IF(G1976=3,Sources!$F$26,0)))</f>
        <v/>
      </c>
      <c r="U1976" s="178">
        <f>T1976</f>
        <v/>
      </c>
      <c r="V1976" s="66" t="inlineStr">
        <is>
          <t>S01 / S04 / S05</t>
        </is>
      </c>
    </row>
    <row r="1977" ht="15" customHeight="1" s="94">
      <c r="A1977" s="66" t="inlineStr">
        <is>
          <t>U14070</t>
        </is>
      </c>
      <c r="B1977" s="66" t="inlineStr">
        <is>
          <t>O0334</t>
        </is>
      </c>
      <c r="C1977" s="66" t="n">
        <v>2023</v>
      </c>
      <c r="D1977" s="66" t="n">
        <v>1</v>
      </c>
      <c r="E1977" s="66" t="n">
        <v>5</v>
      </c>
      <c r="F1977" s="66" t="n">
        <v>6</v>
      </c>
      <c r="G1977" s="66" t="n">
        <v>3</v>
      </c>
      <c r="H1977" s="66" t="n">
        <v>3</v>
      </c>
      <c r="I1977" s="66" t="n">
        <v>0</v>
      </c>
      <c r="J1977" s="66" t="n">
        <v>0</v>
      </c>
      <c r="K1977" s="66" t="n">
        <v>1</v>
      </c>
      <c r="L1977" s="66" t="n">
        <v>1</v>
      </c>
      <c r="M1977" s="66" t="n">
        <v>0</v>
      </c>
      <c r="N1977" s="66" t="n">
        <v>0</v>
      </c>
      <c r="O1977" s="66" t="n">
        <v>338.7</v>
      </c>
      <c r="P1977" s="66" t="n">
        <v>4.2</v>
      </c>
      <c r="Q1977" s="66" t="n">
        <v>13.7876803190001</v>
      </c>
      <c r="R1977" s="66" t="n">
        <v>51.0359550530001</v>
      </c>
      <c r="S1977" s="66">
        <f>IF(AND(E1977&gt;=2,E1977&lt;=6,OR(F1977=6,F1977=7,F1977=8),O1977&lt;=500),1,0)</f>
        <v/>
      </c>
      <c r="T1977" s="178">
        <f>IF(G1977=1,Sources!$F$24,IF(G1977=2,Sources!$F$25,IF(G1977=3,Sources!$F$26,0)))</f>
        <v/>
      </c>
      <c r="U1977" s="178">
        <f>T1977</f>
        <v/>
      </c>
      <c r="V1977" s="66" t="inlineStr">
        <is>
          <t>S01 / S04 / S05</t>
        </is>
      </c>
    </row>
    <row r="1978" ht="15" customHeight="1" s="94">
      <c r="A1978" s="66" t="inlineStr">
        <is>
          <t>U14081</t>
        </is>
      </c>
      <c r="B1978" s="66" t="inlineStr">
        <is>
          <t>O1834</t>
        </is>
      </c>
      <c r="C1978" s="66" t="n">
        <v>2023</v>
      </c>
      <c r="D1978" s="66" t="n">
        <v>1</v>
      </c>
      <c r="E1978" s="66" t="n">
        <v>3</v>
      </c>
      <c r="F1978" s="66" t="n">
        <v>15</v>
      </c>
      <c r="G1978" s="66" t="n">
        <v>3</v>
      </c>
      <c r="H1978" s="66" t="n">
        <v>2</v>
      </c>
      <c r="I1978" s="66" t="n">
        <v>1</v>
      </c>
      <c r="J1978" s="66" t="n">
        <v>0</v>
      </c>
      <c r="K1978" s="66" t="n">
        <v>1</v>
      </c>
      <c r="L1978" s="66" t="n">
        <v>0</v>
      </c>
      <c r="M1978" s="66" t="n">
        <v>0</v>
      </c>
      <c r="N1978" s="66" t="n">
        <v>0</v>
      </c>
      <c r="O1978" s="66" t="n">
        <v>195.6</v>
      </c>
      <c r="P1978" s="66" t="n">
        <v>7.2</v>
      </c>
      <c r="Q1978" s="66" t="n">
        <v>12.396201208</v>
      </c>
      <c r="R1978" s="66" t="n">
        <v>51.301137361</v>
      </c>
      <c r="S1978" s="66">
        <f>IF(AND(E1978&gt;=2,E1978&lt;=6,OR(F1978=6,F1978=7,F1978=8),O1978&lt;=500),1,0)</f>
        <v/>
      </c>
      <c r="T1978" s="178">
        <f>IF(G1978=1,Sources!$F$24,IF(G1978=2,Sources!$F$25,IF(G1978=3,Sources!$F$26,0)))</f>
        <v/>
      </c>
      <c r="U1978" s="178">
        <f>T1978</f>
        <v/>
      </c>
      <c r="V1978" s="66" t="inlineStr">
        <is>
          <t>S01 / S04 / S05</t>
        </is>
      </c>
    </row>
    <row r="1979" ht="15" customHeight="1" s="94">
      <c r="A1979" s="66" t="inlineStr">
        <is>
          <t>U14083</t>
        </is>
      </c>
      <c r="B1979" s="66" t="inlineStr">
        <is>
          <t>O1442</t>
        </is>
      </c>
      <c r="C1979" s="66" t="n">
        <v>2023</v>
      </c>
      <c r="D1979" s="66" t="n">
        <v>1</v>
      </c>
      <c r="E1979" s="66" t="n">
        <v>3</v>
      </c>
      <c r="F1979" s="66" t="n">
        <v>7</v>
      </c>
      <c r="G1979" s="66" t="n">
        <v>3</v>
      </c>
      <c r="H1979" s="66" t="n">
        <v>3</v>
      </c>
      <c r="I1979" s="66" t="n">
        <v>0</v>
      </c>
      <c r="J1979" s="66" t="n">
        <v>1</v>
      </c>
      <c r="K1979" s="66" t="n">
        <v>1</v>
      </c>
      <c r="L1979" s="66" t="n">
        <v>0</v>
      </c>
      <c r="M1979" s="66" t="n">
        <v>0</v>
      </c>
      <c r="N1979" s="66" t="n">
        <v>0</v>
      </c>
      <c r="O1979" s="66" t="n">
        <v>394.4</v>
      </c>
      <c r="P1979" s="66" t="n">
        <v>0</v>
      </c>
      <c r="Q1979" s="66" t="n">
        <v>12.3746343170001</v>
      </c>
      <c r="R1979" s="66" t="n">
        <v>51.347985399</v>
      </c>
      <c r="S1979" s="66">
        <f>IF(AND(E1979&gt;=2,E1979&lt;=6,OR(F1979=6,F1979=7,F1979=8),O1979&lt;=500),1,0)</f>
        <v/>
      </c>
      <c r="T1979" s="178">
        <f>IF(G1979=1,Sources!$F$24,IF(G1979=2,Sources!$F$25,IF(G1979=3,Sources!$F$26,0)))</f>
        <v/>
      </c>
      <c r="U1979" s="178">
        <f>T1979</f>
        <v/>
      </c>
      <c r="V1979" s="66" t="inlineStr">
        <is>
          <t>S01 / S04 / S05</t>
        </is>
      </c>
    </row>
    <row r="1980" ht="15" customHeight="1" s="94">
      <c r="A1980" s="66" t="inlineStr">
        <is>
          <t>U14093</t>
        </is>
      </c>
      <c r="B1980" s="66" t="inlineStr">
        <is>
          <t>O0251</t>
        </is>
      </c>
      <c r="C1980" s="66" t="n">
        <v>2023</v>
      </c>
      <c r="D1980" s="66" t="n">
        <v>1</v>
      </c>
      <c r="E1980" s="66" t="n">
        <v>3</v>
      </c>
      <c r="F1980" s="66" t="n">
        <v>7</v>
      </c>
      <c r="G1980" s="66" t="n">
        <v>3</v>
      </c>
      <c r="H1980" s="66" t="n">
        <v>4</v>
      </c>
      <c r="I1980" s="66" t="n">
        <v>1</v>
      </c>
      <c r="J1980" s="66" t="n">
        <v>0</v>
      </c>
      <c r="K1980" s="66" t="n">
        <v>1</v>
      </c>
      <c r="L1980" s="66" t="n">
        <v>0</v>
      </c>
      <c r="M1980" s="66" t="n">
        <v>0</v>
      </c>
      <c r="N1980" s="66" t="n">
        <v>0</v>
      </c>
      <c r="O1980" s="66" t="n">
        <v>188.5</v>
      </c>
      <c r="P1980" s="66" t="n">
        <v>0</v>
      </c>
      <c r="Q1980" s="66" t="n">
        <v>12.8977978780001</v>
      </c>
      <c r="R1980" s="66" t="n">
        <v>50.8050804640001</v>
      </c>
      <c r="S1980" s="66">
        <f>IF(AND(E1980&gt;=2,E1980&lt;=6,OR(F1980=6,F1980=7,F1980=8),O1980&lt;=500),1,0)</f>
        <v/>
      </c>
      <c r="T1980" s="178">
        <f>IF(G1980=1,Sources!$F$24,IF(G1980=2,Sources!$F$25,IF(G1980=3,Sources!$F$26,0)))</f>
        <v/>
      </c>
      <c r="U1980" s="178">
        <f>T1980</f>
        <v/>
      </c>
      <c r="V1980" s="66" t="inlineStr">
        <is>
          <t>S01 / S04 / S05</t>
        </is>
      </c>
    </row>
    <row r="1981" ht="15" customHeight="1" s="94">
      <c r="A1981" s="66" t="inlineStr">
        <is>
          <t>U14095</t>
        </is>
      </c>
      <c r="B1981" s="66" t="inlineStr">
        <is>
          <t>O0157</t>
        </is>
      </c>
      <c r="C1981" s="66" t="n">
        <v>2023</v>
      </c>
      <c r="D1981" s="66" t="n">
        <v>1</v>
      </c>
      <c r="E1981" s="66" t="n">
        <v>3</v>
      </c>
      <c r="F1981" s="66" t="n">
        <v>7</v>
      </c>
      <c r="G1981" s="66" t="n">
        <v>3</v>
      </c>
      <c r="H1981" s="66" t="n">
        <v>3</v>
      </c>
      <c r="I1981" s="66" t="n">
        <v>0</v>
      </c>
      <c r="J1981" s="66" t="n">
        <v>1</v>
      </c>
      <c r="K1981" s="66" t="n">
        <v>0</v>
      </c>
      <c r="L1981" s="66" t="n">
        <v>0</v>
      </c>
      <c r="M1981" s="66" t="n">
        <v>0</v>
      </c>
      <c r="N1981" s="66" t="n">
        <v>1</v>
      </c>
      <c r="O1981" s="66" t="n">
        <v>313.7</v>
      </c>
      <c r="P1981" s="66" t="n">
        <v>0</v>
      </c>
      <c r="Q1981" s="66" t="n">
        <v>12.9261957890001</v>
      </c>
      <c r="R1981" s="66" t="n">
        <v>50.8255115420001</v>
      </c>
      <c r="S1981" s="66">
        <f>IF(AND(E1981&gt;=2,E1981&lt;=6,OR(F1981=6,F1981=7,F1981=8),O1981&lt;=500),1,0)</f>
        <v/>
      </c>
      <c r="T1981" s="178">
        <f>IF(G1981=1,Sources!$F$24,IF(G1981=2,Sources!$F$25,IF(G1981=3,Sources!$F$26,0)))</f>
        <v/>
      </c>
      <c r="U1981" s="178">
        <f>T1981</f>
        <v/>
      </c>
      <c r="V1981" s="66" t="inlineStr">
        <is>
          <t>S01 / S04 / S05</t>
        </is>
      </c>
    </row>
    <row r="1982" ht="15" customHeight="1" s="94">
      <c r="A1982" s="66" t="inlineStr">
        <is>
          <t>U14113</t>
        </is>
      </c>
      <c r="B1982" s="66" t="inlineStr">
        <is>
          <t>O1664</t>
        </is>
      </c>
      <c r="C1982" s="66" t="n">
        <v>2023</v>
      </c>
      <c r="D1982" s="66" t="n">
        <v>2</v>
      </c>
      <c r="E1982" s="66" t="n">
        <v>5</v>
      </c>
      <c r="F1982" s="66" t="n">
        <v>17</v>
      </c>
      <c r="G1982" s="66" t="n">
        <v>3</v>
      </c>
      <c r="H1982" s="66" t="n">
        <v>2</v>
      </c>
      <c r="I1982" s="66" t="n">
        <v>0</v>
      </c>
      <c r="J1982" s="66" t="n">
        <v>0</v>
      </c>
      <c r="K1982" s="66" t="n">
        <v>1</v>
      </c>
      <c r="L1982" s="66" t="n">
        <v>0</v>
      </c>
      <c r="M1982" s="66" t="n">
        <v>0</v>
      </c>
      <c r="N1982" s="66" t="n">
        <v>0</v>
      </c>
      <c r="O1982" s="66" t="n">
        <v>58.8</v>
      </c>
      <c r="P1982" s="66" t="n">
        <v>5.3</v>
      </c>
      <c r="Q1982" s="66" t="n">
        <v>12.313387871</v>
      </c>
      <c r="R1982" s="66" t="n">
        <v>51.3478905200001</v>
      </c>
      <c r="S1982" s="66">
        <f>IF(AND(E1982&gt;=2,E1982&lt;=6,OR(F1982=6,F1982=7,F1982=8),O1982&lt;=500),1,0)</f>
        <v/>
      </c>
      <c r="T1982" s="178">
        <f>IF(G1982=1,Sources!$F$24,IF(G1982=2,Sources!$F$25,IF(G1982=3,Sources!$F$26,0)))</f>
        <v/>
      </c>
      <c r="U1982" s="178">
        <f>T1982</f>
        <v/>
      </c>
      <c r="V1982" s="66" t="inlineStr">
        <is>
          <t>S01 / S04 / S05</t>
        </is>
      </c>
    </row>
    <row r="1983" ht="15" customHeight="1" s="94">
      <c r="A1983" s="66" t="inlineStr">
        <is>
          <t>U14129</t>
        </is>
      </c>
      <c r="B1983" s="66" t="inlineStr">
        <is>
          <t>O1398</t>
        </is>
      </c>
      <c r="C1983" s="66" t="n">
        <v>2023</v>
      </c>
      <c r="D1983" s="66" t="n">
        <v>6</v>
      </c>
      <c r="E1983" s="66" t="n">
        <v>5</v>
      </c>
      <c r="F1983" s="66" t="n">
        <v>18</v>
      </c>
      <c r="G1983" s="66" t="n">
        <v>3</v>
      </c>
      <c r="H1983" s="66" t="n">
        <v>2</v>
      </c>
      <c r="I1983" s="66" t="n">
        <v>0</v>
      </c>
      <c r="J1983" s="66" t="n">
        <v>1</v>
      </c>
      <c r="K1983" s="66" t="n">
        <v>1</v>
      </c>
      <c r="L1983" s="66" t="n">
        <v>0</v>
      </c>
      <c r="M1983" s="66" t="n">
        <v>0</v>
      </c>
      <c r="N1983" s="66" t="n">
        <v>0</v>
      </c>
      <c r="O1983" s="66" t="n">
        <v>10.4</v>
      </c>
      <c r="P1983" s="66" t="n">
        <v>3.7</v>
      </c>
      <c r="Q1983" s="66" t="n">
        <v>12.367099884</v>
      </c>
      <c r="R1983" s="66" t="n">
        <v>51.3254467100001</v>
      </c>
      <c r="S1983" s="66">
        <f>IF(AND(E1983&gt;=2,E1983&lt;=6,OR(F1983=6,F1983=7,F1983=8),O1983&lt;=500),1,0)</f>
        <v/>
      </c>
      <c r="T1983" s="178">
        <f>IF(G1983=1,Sources!$F$24,IF(G1983=2,Sources!$F$25,IF(G1983=3,Sources!$F$26,0)))</f>
        <v/>
      </c>
      <c r="U1983" s="178">
        <f>T1983</f>
        <v/>
      </c>
      <c r="V1983" s="66" t="inlineStr">
        <is>
          <t>S01 / S04 / S05</t>
        </is>
      </c>
    </row>
    <row r="1984" ht="15" customHeight="1" s="94">
      <c r="A1984" s="66" t="inlineStr">
        <is>
          <t>U14141</t>
        </is>
      </c>
      <c r="B1984" s="66" t="inlineStr">
        <is>
          <t>O0429</t>
        </is>
      </c>
      <c r="C1984" s="66" t="n">
        <v>2023</v>
      </c>
      <c r="D1984" s="66" t="n">
        <v>6</v>
      </c>
      <c r="E1984" s="66" t="n">
        <v>5</v>
      </c>
      <c r="F1984" s="66" t="n">
        <v>8</v>
      </c>
      <c r="G1984" s="66" t="n">
        <v>3</v>
      </c>
      <c r="H1984" s="66" t="n">
        <v>2</v>
      </c>
      <c r="I1984" s="66" t="n">
        <v>0</v>
      </c>
      <c r="J1984" s="66" t="n">
        <v>1</v>
      </c>
      <c r="K1984" s="66" t="n">
        <v>1</v>
      </c>
      <c r="L1984" s="66" t="n">
        <v>0</v>
      </c>
      <c r="M1984" s="66" t="n">
        <v>0</v>
      </c>
      <c r="N1984" s="66" t="n">
        <v>0</v>
      </c>
      <c r="O1984" s="66" t="n">
        <v>413.3</v>
      </c>
      <c r="P1984" s="66" t="n">
        <v>0</v>
      </c>
      <c r="Q1984" s="66" t="n">
        <v>13.7973860490001</v>
      </c>
      <c r="R1984" s="66" t="n">
        <v>51.024223325</v>
      </c>
      <c r="S1984" s="66">
        <f>IF(AND(E1984&gt;=2,E1984&lt;=6,OR(F1984=6,F1984=7,F1984=8),O1984&lt;=500),1,0)</f>
        <v/>
      </c>
      <c r="T1984" s="178">
        <f>IF(G1984=1,Sources!$F$24,IF(G1984=2,Sources!$F$25,IF(G1984=3,Sources!$F$26,0)))</f>
        <v/>
      </c>
      <c r="U1984" s="178">
        <f>T1984</f>
        <v/>
      </c>
      <c r="V1984" s="66" t="inlineStr">
        <is>
          <t>S01 / S04 / S05</t>
        </is>
      </c>
    </row>
    <row r="1985" ht="15" customHeight="1" s="94">
      <c r="A1985" s="66" t="inlineStr">
        <is>
          <t>U14144</t>
        </is>
      </c>
      <c r="B1985" s="66" t="inlineStr">
        <is>
          <t>O0849</t>
        </is>
      </c>
      <c r="C1985" s="66" t="n">
        <v>2023</v>
      </c>
      <c r="D1985" s="66" t="n">
        <v>6</v>
      </c>
      <c r="E1985" s="66" t="n">
        <v>5</v>
      </c>
      <c r="F1985" s="66" t="n">
        <v>7</v>
      </c>
      <c r="G1985" s="66" t="n">
        <v>3</v>
      </c>
      <c r="H1985" s="66" t="n">
        <v>7</v>
      </c>
      <c r="I1985" s="66" t="n">
        <v>0</v>
      </c>
      <c r="J1985" s="66" t="n">
        <v>1</v>
      </c>
      <c r="K1985" s="66" t="n">
        <v>0</v>
      </c>
      <c r="L1985" s="66" t="n">
        <v>0</v>
      </c>
      <c r="M1985" s="66" t="n">
        <v>0</v>
      </c>
      <c r="N1985" s="66" t="n">
        <v>0</v>
      </c>
      <c r="O1985" s="66" t="n">
        <v>344.5</v>
      </c>
      <c r="P1985" s="66" t="n">
        <v>0</v>
      </c>
      <c r="Q1985" s="66" t="n">
        <v>13.733308043</v>
      </c>
      <c r="R1985" s="66" t="n">
        <v>51.051073214</v>
      </c>
      <c r="S1985" s="66">
        <f>IF(AND(E1985&gt;=2,E1985&lt;=6,OR(F1985=6,F1985=7,F1985=8),O1985&lt;=500),1,0)</f>
        <v/>
      </c>
      <c r="T1985" s="178">
        <f>IF(G1985=1,Sources!$F$24,IF(G1985=2,Sources!$F$25,IF(G1985=3,Sources!$F$26,0)))</f>
        <v/>
      </c>
      <c r="U1985" s="178">
        <f>T1985</f>
        <v/>
      </c>
      <c r="V1985" s="66" t="inlineStr">
        <is>
          <t>S01 / S04 / S05</t>
        </is>
      </c>
    </row>
    <row r="1986" ht="15" customHeight="1" s="94">
      <c r="A1986" s="66" t="inlineStr">
        <is>
          <t>U14145</t>
        </is>
      </c>
      <c r="B1986" s="66" t="inlineStr">
        <is>
          <t>O0981</t>
        </is>
      </c>
      <c r="C1986" s="66" t="n">
        <v>2023</v>
      </c>
      <c r="D1986" s="66" t="n">
        <v>6</v>
      </c>
      <c r="E1986" s="66" t="n">
        <v>5</v>
      </c>
      <c r="F1986" s="66" t="n">
        <v>21</v>
      </c>
      <c r="G1986" s="66" t="n">
        <v>3</v>
      </c>
      <c r="H1986" s="66" t="n">
        <v>2</v>
      </c>
      <c r="I1986" s="66" t="n">
        <v>1</v>
      </c>
      <c r="J1986" s="66" t="n">
        <v>0</v>
      </c>
      <c r="K1986" s="66" t="n">
        <v>1</v>
      </c>
      <c r="L1986" s="66" t="n">
        <v>0</v>
      </c>
      <c r="M1986" s="66" t="n">
        <v>0</v>
      </c>
      <c r="N1986" s="66" t="n">
        <v>0</v>
      </c>
      <c r="O1986" s="66" t="n">
        <v>72.09999999999999</v>
      </c>
      <c r="P1986" s="66" t="n">
        <v>4.2</v>
      </c>
      <c r="Q1986" s="66" t="n">
        <v>13.7088974230001</v>
      </c>
      <c r="R1986" s="66" t="n">
        <v>51.047231986</v>
      </c>
      <c r="S1986" s="66">
        <f>IF(AND(E1986&gt;=2,E1986&lt;=6,OR(F1986=6,F1986=7,F1986=8),O1986&lt;=500),1,0)</f>
        <v/>
      </c>
      <c r="T1986" s="178">
        <f>IF(G1986=1,Sources!$F$24,IF(G1986=2,Sources!$F$25,IF(G1986=3,Sources!$F$26,0)))</f>
        <v/>
      </c>
      <c r="U1986" s="178">
        <f>T1986</f>
        <v/>
      </c>
      <c r="V1986" s="66" t="inlineStr">
        <is>
          <t>S01 / S04 / S05</t>
        </is>
      </c>
    </row>
    <row r="1987" ht="15" customHeight="1" s="94">
      <c r="A1987" s="66" t="inlineStr">
        <is>
          <t>U14159</t>
        </is>
      </c>
      <c r="B1987" s="66" t="inlineStr">
        <is>
          <t>O0824</t>
        </is>
      </c>
      <c r="C1987" s="66" t="n">
        <v>2023</v>
      </c>
      <c r="D1987" s="66" t="n">
        <v>5</v>
      </c>
      <c r="E1987" s="66" t="n">
        <v>4</v>
      </c>
      <c r="F1987" s="66" t="n">
        <v>16</v>
      </c>
      <c r="G1987" s="66" t="n">
        <v>3</v>
      </c>
      <c r="H1987" s="66" t="n">
        <v>3</v>
      </c>
      <c r="I1987" s="66" t="n">
        <v>0</v>
      </c>
      <c r="J1987" s="66" t="n">
        <v>1</v>
      </c>
      <c r="K1987" s="66" t="n">
        <v>1</v>
      </c>
      <c r="L1987" s="66" t="n">
        <v>0</v>
      </c>
      <c r="M1987" s="66" t="n">
        <v>0</v>
      </c>
      <c r="N1987" s="66" t="n">
        <v>0</v>
      </c>
      <c r="O1987" s="66" t="n">
        <v>264.7</v>
      </c>
      <c r="P1987" s="66" t="n">
        <v>8.300000000000001</v>
      </c>
      <c r="Q1987" s="66" t="n">
        <v>13.8089410010001</v>
      </c>
      <c r="R1987" s="66" t="n">
        <v>51.047339584</v>
      </c>
      <c r="S1987" s="66">
        <f>IF(AND(E1987&gt;=2,E1987&lt;=6,OR(F1987=6,F1987=7,F1987=8),O1987&lt;=500),1,0)</f>
        <v/>
      </c>
      <c r="T1987" s="178">
        <f>IF(G1987=1,Sources!$F$24,IF(G1987=2,Sources!$F$25,IF(G1987=3,Sources!$F$26,0)))</f>
        <v/>
      </c>
      <c r="U1987" s="178">
        <f>T1987</f>
        <v/>
      </c>
      <c r="V1987" s="66" t="inlineStr">
        <is>
          <t>S01 / S04 / S05</t>
        </is>
      </c>
    </row>
    <row r="1988" ht="15" customHeight="1" s="94">
      <c r="A1988" s="66" t="inlineStr">
        <is>
          <t>U14160</t>
        </is>
      </c>
      <c r="B1988" s="66" t="inlineStr">
        <is>
          <t>O0744</t>
        </is>
      </c>
      <c r="C1988" s="66" t="n">
        <v>2023</v>
      </c>
      <c r="D1988" s="66" t="n">
        <v>5</v>
      </c>
      <c r="E1988" s="66" t="n">
        <v>4</v>
      </c>
      <c r="F1988" s="66" t="n">
        <v>13</v>
      </c>
      <c r="G1988" s="66" t="n">
        <v>3</v>
      </c>
      <c r="H1988" s="66" t="n">
        <v>1</v>
      </c>
      <c r="I1988" s="66" t="n">
        <v>0</v>
      </c>
      <c r="J1988" s="66" t="n">
        <v>1</v>
      </c>
      <c r="K1988" s="66" t="n">
        <v>0</v>
      </c>
      <c r="L1988" s="66" t="n">
        <v>0</v>
      </c>
      <c r="M1988" s="66" t="n">
        <v>0</v>
      </c>
      <c r="N1988" s="66" t="n">
        <v>0</v>
      </c>
      <c r="O1988" s="66" t="n">
        <v>288.2</v>
      </c>
      <c r="P1988" s="66" t="n">
        <v>1.7</v>
      </c>
      <c r="Q1988" s="66" t="n">
        <v>13.7777178850001</v>
      </c>
      <c r="R1988" s="66" t="n">
        <v>51.052900525</v>
      </c>
      <c r="S1988" s="66">
        <f>IF(AND(E1988&gt;=2,E1988&lt;=6,OR(F1988=6,F1988=7,F1988=8),O1988&lt;=500),1,0)</f>
        <v/>
      </c>
      <c r="T1988" s="178">
        <f>IF(G1988=1,Sources!$F$24,IF(G1988=2,Sources!$F$25,IF(G1988=3,Sources!$F$26,0)))</f>
        <v/>
      </c>
      <c r="U1988" s="178">
        <f>T1988</f>
        <v/>
      </c>
      <c r="V1988" s="66" t="inlineStr">
        <is>
          <t>S01 / S04 / S05</t>
        </is>
      </c>
    </row>
    <row r="1989" ht="15" customHeight="1" s="94">
      <c r="A1989" s="66" t="inlineStr">
        <is>
          <t>U14161</t>
        </is>
      </c>
      <c r="B1989" s="66" t="inlineStr">
        <is>
          <t>O0865</t>
        </is>
      </c>
      <c r="C1989" s="66" t="n">
        <v>2023</v>
      </c>
      <c r="D1989" s="66" t="n">
        <v>5</v>
      </c>
      <c r="E1989" s="66" t="n">
        <v>4</v>
      </c>
      <c r="F1989" s="66" t="n">
        <v>11</v>
      </c>
      <c r="G1989" s="66" t="n">
        <v>2</v>
      </c>
      <c r="H1989" s="66" t="n">
        <v>2</v>
      </c>
      <c r="I1989" s="66" t="n">
        <v>0</v>
      </c>
      <c r="J1989" s="66" t="n">
        <v>0</v>
      </c>
      <c r="K1989" s="66" t="n">
        <v>1</v>
      </c>
      <c r="L1989" s="66" t="n">
        <v>0</v>
      </c>
      <c r="M1989" s="66" t="n">
        <v>0</v>
      </c>
      <c r="N1989" s="66" t="n">
        <v>0</v>
      </c>
      <c r="O1989" s="66" t="n">
        <v>128.4</v>
      </c>
      <c r="P1989" s="66" t="n">
        <v>3.4</v>
      </c>
      <c r="Q1989" s="66" t="n">
        <v>13.7913030140001</v>
      </c>
      <c r="R1989" s="66" t="n">
        <v>51.01334101</v>
      </c>
      <c r="S1989" s="66">
        <f>IF(AND(E1989&gt;=2,E1989&lt;=6,OR(F1989=6,F1989=7,F1989=8),O1989&lt;=500),1,0)</f>
        <v/>
      </c>
      <c r="T1989" s="178">
        <f>IF(G1989=1,Sources!$F$24,IF(G1989=2,Sources!$F$25,IF(G1989=3,Sources!$F$26,0)))</f>
        <v/>
      </c>
      <c r="U1989" s="178">
        <f>T1989</f>
        <v/>
      </c>
      <c r="V1989" s="66" t="inlineStr">
        <is>
          <t>S01 / S04 / S05</t>
        </is>
      </c>
    </row>
    <row r="1990" ht="15" customHeight="1" s="94">
      <c r="A1990" s="66" t="inlineStr">
        <is>
          <t>U14170</t>
        </is>
      </c>
      <c r="B1990" s="66" t="inlineStr">
        <is>
          <t>O1452</t>
        </is>
      </c>
      <c r="C1990" s="66" t="n">
        <v>2023</v>
      </c>
      <c r="D1990" s="66" t="n">
        <v>5</v>
      </c>
      <c r="E1990" s="66" t="n">
        <v>3</v>
      </c>
      <c r="F1990" s="66" t="n">
        <v>7</v>
      </c>
      <c r="G1990" s="66" t="n">
        <v>2</v>
      </c>
      <c r="H1990" s="66" t="n">
        <v>3</v>
      </c>
      <c r="I1990" s="66" t="n">
        <v>0</v>
      </c>
      <c r="J1990" s="66" t="n">
        <v>1</v>
      </c>
      <c r="K1990" s="66" t="n">
        <v>1</v>
      </c>
      <c r="L1990" s="66" t="n">
        <v>0</v>
      </c>
      <c r="M1990" s="66" t="n">
        <v>0</v>
      </c>
      <c r="N1990" s="66" t="n">
        <v>0</v>
      </c>
      <c r="O1990" s="66" t="n">
        <v>348</v>
      </c>
      <c r="P1990" s="66" t="n">
        <v>4.9</v>
      </c>
      <c r="Q1990" s="66" t="n">
        <v>12.3456336100001</v>
      </c>
      <c r="R1990" s="66" t="n">
        <v>51.3300523830001</v>
      </c>
      <c r="S1990" s="66">
        <f>IF(AND(E1990&gt;=2,E1990&lt;=6,OR(F1990=6,F1990=7,F1990=8),O1990&lt;=500),1,0)</f>
        <v/>
      </c>
      <c r="T1990" s="178">
        <f>IF(G1990=1,Sources!$F$24,IF(G1990=2,Sources!$F$25,IF(G1990=3,Sources!$F$26,0)))</f>
        <v/>
      </c>
      <c r="U1990" s="178">
        <f>T1990</f>
        <v/>
      </c>
      <c r="V1990" s="66" t="inlineStr">
        <is>
          <t>S01 / S04 / S05</t>
        </is>
      </c>
    </row>
    <row r="1991" ht="15" customHeight="1" s="94">
      <c r="A1991" s="66" t="inlineStr">
        <is>
          <t>U14186</t>
        </is>
      </c>
      <c r="B1991" s="66" t="inlineStr">
        <is>
          <t>O2091</t>
        </is>
      </c>
      <c r="C1991" s="66" t="n">
        <v>2023</v>
      </c>
      <c r="D1991" s="66" t="n">
        <v>5</v>
      </c>
      <c r="E1991" s="66" t="n">
        <v>2</v>
      </c>
      <c r="F1991" s="66" t="n">
        <v>17</v>
      </c>
      <c r="G1991" s="66" t="n">
        <v>2</v>
      </c>
      <c r="H1991" s="66" t="n">
        <v>7</v>
      </c>
      <c r="I1991" s="66" t="n">
        <v>0</v>
      </c>
      <c r="J1991" s="66" t="n">
        <v>1</v>
      </c>
      <c r="K1991" s="66" t="n">
        <v>0</v>
      </c>
      <c r="L1991" s="66" t="n">
        <v>0</v>
      </c>
      <c r="M1991" s="66" t="n">
        <v>0</v>
      </c>
      <c r="N1991" s="66" t="n">
        <v>0</v>
      </c>
      <c r="O1991" s="66" t="n">
        <v>125.4</v>
      </c>
      <c r="P1991" s="66" t="n">
        <v>16.3</v>
      </c>
      <c r="Q1991" s="66" t="n">
        <v>13.310380793</v>
      </c>
      <c r="R1991" s="66" t="n">
        <v>51.3024286830001</v>
      </c>
      <c r="S1991" s="66">
        <f>IF(AND(E1991&gt;=2,E1991&lt;=6,OR(F1991=6,F1991=7,F1991=8),O1991&lt;=500),1,0)</f>
        <v/>
      </c>
      <c r="T1991" s="178">
        <f>IF(G1991=1,Sources!$F$24,IF(G1991=2,Sources!$F$25,IF(G1991=3,Sources!$F$26,0)))</f>
        <v/>
      </c>
      <c r="U1991" s="178">
        <f>T1991</f>
        <v/>
      </c>
      <c r="V1991" s="66" t="inlineStr">
        <is>
          <t>S01 / S04 / S05</t>
        </is>
      </c>
    </row>
    <row r="1992" ht="15" customHeight="1" s="94">
      <c r="A1992" s="66" t="inlineStr">
        <is>
          <t>U14193</t>
        </is>
      </c>
      <c r="B1992" s="66" t="inlineStr">
        <is>
          <t>O0969</t>
        </is>
      </c>
      <c r="C1992" s="66" t="n">
        <v>2023</v>
      </c>
      <c r="D1992" s="66" t="n">
        <v>5</v>
      </c>
      <c r="E1992" s="66" t="n">
        <v>1</v>
      </c>
      <c r="F1992" s="66" t="n">
        <v>17</v>
      </c>
      <c r="G1992" s="66" t="n">
        <v>3</v>
      </c>
      <c r="H1992" s="66" t="n">
        <v>7</v>
      </c>
      <c r="I1992" s="66" t="n">
        <v>0</v>
      </c>
      <c r="J1992" s="66" t="n">
        <v>1</v>
      </c>
      <c r="K1992" s="66" t="n">
        <v>0</v>
      </c>
      <c r="L1992" s="66" t="n">
        <v>0</v>
      </c>
      <c r="M1992" s="66" t="n">
        <v>0</v>
      </c>
      <c r="N1992" s="66" t="n">
        <v>0</v>
      </c>
      <c r="O1992" s="66" t="n">
        <v>249.3</v>
      </c>
      <c r="P1992" s="66" t="n">
        <v>6.1</v>
      </c>
      <c r="Q1992" s="66" t="n">
        <v>13.7580638360001</v>
      </c>
      <c r="R1992" s="66" t="n">
        <v>51.0523216240001</v>
      </c>
      <c r="S1992" s="66">
        <f>IF(AND(E1992&gt;=2,E1992&lt;=6,OR(F1992=6,F1992=7,F1992=8),O1992&lt;=500),1,0)</f>
        <v/>
      </c>
      <c r="T1992" s="178">
        <f>IF(G1992=1,Sources!$F$24,IF(G1992=2,Sources!$F$25,IF(G1992=3,Sources!$F$26,0)))</f>
        <v/>
      </c>
      <c r="U1992" s="178">
        <f>T1992</f>
        <v/>
      </c>
      <c r="V1992" s="66" t="inlineStr">
        <is>
          <t>S01 / S04 / S05</t>
        </is>
      </c>
    </row>
    <row r="1993" ht="15" customHeight="1" s="94">
      <c r="A1993" s="66" t="inlineStr">
        <is>
          <t>U14203</t>
        </is>
      </c>
      <c r="B1993" s="66" t="inlineStr">
        <is>
          <t>O0310</t>
        </is>
      </c>
      <c r="C1993" s="66" t="n">
        <v>2023</v>
      </c>
      <c r="D1993" s="66" t="n">
        <v>5</v>
      </c>
      <c r="E1993" s="66" t="n">
        <v>7</v>
      </c>
      <c r="F1993" s="66" t="n">
        <v>17</v>
      </c>
      <c r="G1993" s="66" t="n">
        <v>3</v>
      </c>
      <c r="H1993" s="66" t="n">
        <v>6</v>
      </c>
      <c r="I1993" s="66" t="n">
        <v>0</v>
      </c>
      <c r="J1993" s="66" t="n">
        <v>0</v>
      </c>
      <c r="K1993" s="66" t="n">
        <v>1</v>
      </c>
      <c r="L1993" s="66" t="n">
        <v>0</v>
      </c>
      <c r="M1993" s="66" t="n">
        <v>0</v>
      </c>
      <c r="N1993" s="66" t="n">
        <v>0</v>
      </c>
      <c r="O1993" s="66" t="n">
        <v>227.1</v>
      </c>
      <c r="P1993" s="66" t="n">
        <v>8.300000000000001</v>
      </c>
      <c r="Q1993" s="66" t="n">
        <v>13.738608513</v>
      </c>
      <c r="R1993" s="66" t="n">
        <v>51.0395262960001</v>
      </c>
      <c r="S1993" s="66">
        <f>IF(AND(E1993&gt;=2,E1993&lt;=6,OR(F1993=6,F1993=7,F1993=8),O1993&lt;=500),1,0)</f>
        <v/>
      </c>
      <c r="T1993" s="178">
        <f>IF(G1993=1,Sources!$F$24,IF(G1993=2,Sources!$F$25,IF(G1993=3,Sources!$F$26,0)))</f>
        <v/>
      </c>
      <c r="U1993" s="178">
        <f>T1993</f>
        <v/>
      </c>
      <c r="V1993" s="66" t="inlineStr">
        <is>
          <t>S01 / S04 / S05</t>
        </is>
      </c>
    </row>
    <row r="1994" ht="15" customHeight="1" s="94">
      <c r="A1994" s="66" t="inlineStr">
        <is>
          <t>U14211</t>
        </is>
      </c>
      <c r="B1994" s="66" t="inlineStr">
        <is>
          <t>O1930</t>
        </is>
      </c>
      <c r="C1994" s="66" t="n">
        <v>2023</v>
      </c>
      <c r="D1994" s="66" t="n">
        <v>5</v>
      </c>
      <c r="E1994" s="66" t="n">
        <v>6</v>
      </c>
      <c r="F1994" s="66" t="n">
        <v>9</v>
      </c>
      <c r="G1994" s="66" t="n">
        <v>2</v>
      </c>
      <c r="H1994" s="66" t="n">
        <v>3</v>
      </c>
      <c r="I1994" s="66" t="n">
        <v>0</v>
      </c>
      <c r="J1994" s="66" t="n">
        <v>0</v>
      </c>
      <c r="K1994" s="66" t="n">
        <v>1</v>
      </c>
      <c r="L1994" s="66" t="n">
        <v>0</v>
      </c>
      <c r="M1994" s="66" t="n">
        <v>1</v>
      </c>
      <c r="N1994" s="66" t="n">
        <v>0</v>
      </c>
      <c r="O1994" s="66" t="n">
        <v>215.1</v>
      </c>
      <c r="P1994" s="66" t="n">
        <v>4.1</v>
      </c>
      <c r="Q1994" s="66" t="n">
        <v>14.2105971570001</v>
      </c>
      <c r="R1994" s="66" t="n">
        <v>51.0263401880001</v>
      </c>
      <c r="S1994" s="66">
        <f>IF(AND(E1994&gt;=2,E1994&lt;=6,OR(F1994=6,F1994=7,F1994=8),O1994&lt;=500),1,0)</f>
        <v/>
      </c>
      <c r="T1994" s="178">
        <f>IF(G1994=1,Sources!$F$24,IF(G1994=2,Sources!$F$25,IF(G1994=3,Sources!$F$26,0)))</f>
        <v/>
      </c>
      <c r="U1994" s="178">
        <f>T1994</f>
        <v/>
      </c>
      <c r="V1994" s="66" t="inlineStr">
        <is>
          <t>S01 / S04 / S05</t>
        </is>
      </c>
    </row>
    <row r="1995" ht="15" customHeight="1" s="94">
      <c r="A1995" s="66" t="inlineStr">
        <is>
          <t>U14216</t>
        </is>
      </c>
      <c r="B1995" s="66" t="inlineStr">
        <is>
          <t>O0731</t>
        </is>
      </c>
      <c r="C1995" s="66" t="n">
        <v>2023</v>
      </c>
      <c r="D1995" s="66" t="n">
        <v>5</v>
      </c>
      <c r="E1995" s="66" t="n">
        <v>6</v>
      </c>
      <c r="F1995" s="66" t="n">
        <v>14</v>
      </c>
      <c r="G1995" s="66" t="n">
        <v>3</v>
      </c>
      <c r="H1995" s="66" t="n">
        <v>3</v>
      </c>
      <c r="I1995" s="66" t="n">
        <v>0</v>
      </c>
      <c r="J1995" s="66" t="n">
        <v>1</v>
      </c>
      <c r="K1995" s="66" t="n">
        <v>1</v>
      </c>
      <c r="L1995" s="66" t="n">
        <v>0</v>
      </c>
      <c r="M1995" s="66" t="n">
        <v>0</v>
      </c>
      <c r="N1995" s="66" t="n">
        <v>0</v>
      </c>
      <c r="O1995" s="66" t="n">
        <v>134</v>
      </c>
      <c r="P1995" s="66" t="n">
        <v>12.2</v>
      </c>
      <c r="Q1995" s="66" t="n">
        <v>13.7656453760001</v>
      </c>
      <c r="R1995" s="66" t="n">
        <v>51.073322219</v>
      </c>
      <c r="S1995" s="66">
        <f>IF(AND(E1995&gt;=2,E1995&lt;=6,OR(F1995=6,F1995=7,F1995=8),O1995&lt;=500),1,0)</f>
        <v/>
      </c>
      <c r="T1995" s="178">
        <f>IF(G1995=1,Sources!$F$24,IF(G1995=2,Sources!$F$25,IF(G1995=3,Sources!$F$26,0)))</f>
        <v/>
      </c>
      <c r="U1995" s="178">
        <f>T1995</f>
        <v/>
      </c>
      <c r="V1995" s="66" t="inlineStr">
        <is>
          <t>S01 / S04 / S05</t>
        </is>
      </c>
    </row>
    <row r="1996" ht="15" customHeight="1" s="94">
      <c r="A1996" s="66" t="inlineStr">
        <is>
          <t>U14221</t>
        </is>
      </c>
      <c r="B1996" s="66" t="inlineStr">
        <is>
          <t>O0251</t>
        </is>
      </c>
      <c r="C1996" s="66" t="n">
        <v>2023</v>
      </c>
      <c r="D1996" s="66" t="n">
        <v>5</v>
      </c>
      <c r="E1996" s="66" t="n">
        <v>6</v>
      </c>
      <c r="F1996" s="66" t="n">
        <v>10</v>
      </c>
      <c r="G1996" s="66" t="n">
        <v>3</v>
      </c>
      <c r="H1996" s="66" t="n">
        <v>6</v>
      </c>
      <c r="I1996" s="66" t="n">
        <v>0</v>
      </c>
      <c r="J1996" s="66" t="n">
        <v>0</v>
      </c>
      <c r="K1996" s="66" t="n">
        <v>1</v>
      </c>
      <c r="L1996" s="66" t="n">
        <v>1</v>
      </c>
      <c r="M1996" s="66" t="n">
        <v>0</v>
      </c>
      <c r="N1996" s="66" t="n">
        <v>0</v>
      </c>
      <c r="O1996" s="66" t="n">
        <v>189</v>
      </c>
      <c r="P1996" s="66" t="n">
        <v>3.5</v>
      </c>
      <c r="Q1996" s="66" t="n">
        <v>12.897789845</v>
      </c>
      <c r="R1996" s="66" t="n">
        <v>50.8051116610001</v>
      </c>
      <c r="S1996" s="66">
        <f>IF(AND(E1996&gt;=2,E1996&lt;=6,OR(F1996=6,F1996=7,F1996=8),O1996&lt;=500),1,0)</f>
        <v/>
      </c>
      <c r="T1996" s="178">
        <f>IF(G1996=1,Sources!$F$24,IF(G1996=2,Sources!$F$25,IF(G1996=3,Sources!$F$26,0)))</f>
        <v/>
      </c>
      <c r="U1996" s="178">
        <f>T1996</f>
        <v/>
      </c>
      <c r="V1996" s="66" t="inlineStr">
        <is>
          <t>S01 / S04 / S05</t>
        </is>
      </c>
    </row>
    <row r="1997" ht="15" customHeight="1" s="94">
      <c r="A1997" s="66" t="inlineStr">
        <is>
          <t>U14228</t>
        </is>
      </c>
      <c r="B1997" s="66" t="inlineStr">
        <is>
          <t>O1839</t>
        </is>
      </c>
      <c r="C1997" s="66" t="n">
        <v>2023</v>
      </c>
      <c r="D1997" s="66" t="n">
        <v>5</v>
      </c>
      <c r="E1997" s="66" t="n">
        <v>5</v>
      </c>
      <c r="F1997" s="66" t="n">
        <v>6</v>
      </c>
      <c r="G1997" s="66" t="n">
        <v>3</v>
      </c>
      <c r="H1997" s="66" t="n">
        <v>3</v>
      </c>
      <c r="I1997" s="66" t="n">
        <v>0</v>
      </c>
      <c r="J1997" s="66" t="n">
        <v>1</v>
      </c>
      <c r="K1997" s="66" t="n">
        <v>1</v>
      </c>
      <c r="L1997" s="66" t="n">
        <v>0</v>
      </c>
      <c r="M1997" s="66" t="n">
        <v>0</v>
      </c>
      <c r="N1997" s="66" t="n">
        <v>0</v>
      </c>
      <c r="O1997" s="66" t="n">
        <v>430.4</v>
      </c>
      <c r="P1997" s="66" t="n">
        <v>2.7</v>
      </c>
      <c r="Q1997" s="66" t="n">
        <v>12.4075410720001</v>
      </c>
      <c r="R1997" s="66" t="n">
        <v>51.3513012130001</v>
      </c>
      <c r="S1997" s="66">
        <f>IF(AND(E1997&gt;=2,E1997&lt;=6,OR(F1997=6,F1997=7,F1997=8),O1997&lt;=500),1,0)</f>
        <v/>
      </c>
      <c r="T1997" s="178">
        <f>IF(G1997=1,Sources!$F$24,IF(G1997=2,Sources!$F$25,IF(G1997=3,Sources!$F$26,0)))</f>
        <v/>
      </c>
      <c r="U1997" s="178">
        <f>T1997</f>
        <v/>
      </c>
      <c r="V1997" s="66" t="inlineStr">
        <is>
          <t>S01 / S04 / S05</t>
        </is>
      </c>
    </row>
    <row r="1998" ht="15" customHeight="1" s="94">
      <c r="A1998" s="66" t="inlineStr">
        <is>
          <t>U14239</t>
        </is>
      </c>
      <c r="B1998" s="66" t="inlineStr">
        <is>
          <t>O2028</t>
        </is>
      </c>
      <c r="C1998" s="66" t="n">
        <v>2023</v>
      </c>
      <c r="D1998" s="66" t="n">
        <v>5</v>
      </c>
      <c r="E1998" s="66" t="n">
        <v>4</v>
      </c>
      <c r="F1998" s="66" t="n">
        <v>7</v>
      </c>
      <c r="G1998" s="66" t="n">
        <v>3</v>
      </c>
      <c r="H1998" s="66" t="n">
        <v>2</v>
      </c>
      <c r="I1998" s="66" t="n">
        <v>0</v>
      </c>
      <c r="J1998" s="66" t="n">
        <v>1</v>
      </c>
      <c r="K1998" s="66" t="n">
        <v>1</v>
      </c>
      <c r="L1998" s="66" t="n">
        <v>0</v>
      </c>
      <c r="M1998" s="66" t="n">
        <v>0</v>
      </c>
      <c r="N1998" s="66" t="n">
        <v>0</v>
      </c>
      <c r="O1998" s="66" t="n">
        <v>52.8</v>
      </c>
      <c r="P1998" s="66" t="n">
        <v>0</v>
      </c>
      <c r="Q1998" s="66" t="n">
        <v>12.132081322</v>
      </c>
      <c r="R1998" s="66" t="n">
        <v>50.4962378770001</v>
      </c>
      <c r="S1998" s="66">
        <f>IF(AND(E1998&gt;=2,E1998&lt;=6,OR(F1998=6,F1998=7,F1998=8),O1998&lt;=500),1,0)</f>
        <v/>
      </c>
      <c r="T1998" s="178">
        <f>IF(G1998=1,Sources!$F$24,IF(G1998=2,Sources!$F$25,IF(G1998=3,Sources!$F$26,0)))</f>
        <v/>
      </c>
      <c r="U1998" s="178">
        <f>T1998</f>
        <v/>
      </c>
      <c r="V1998" s="66" t="inlineStr">
        <is>
          <t>S01 / S04 / S05</t>
        </is>
      </c>
    </row>
    <row r="1999" ht="15" customHeight="1" s="94">
      <c r="A1999" s="66" t="inlineStr">
        <is>
          <t>U14256</t>
        </is>
      </c>
      <c r="B1999" s="66" t="inlineStr">
        <is>
          <t>O1542</t>
        </is>
      </c>
      <c r="C1999" s="66" t="n">
        <v>2023</v>
      </c>
      <c r="D1999" s="66" t="n">
        <v>5</v>
      </c>
      <c r="E1999" s="66" t="n">
        <v>2</v>
      </c>
      <c r="F1999" s="66" t="n">
        <v>15</v>
      </c>
      <c r="G1999" s="66" t="n">
        <v>3</v>
      </c>
      <c r="H1999" s="66" t="n">
        <v>2</v>
      </c>
      <c r="I1999" s="66" t="n">
        <v>0</v>
      </c>
      <c r="J1999" s="66" t="n">
        <v>1</v>
      </c>
      <c r="K1999" s="66" t="n">
        <v>1</v>
      </c>
      <c r="L1999" s="66" t="n">
        <v>0</v>
      </c>
      <c r="M1999" s="66" t="n">
        <v>0</v>
      </c>
      <c r="N1999" s="66" t="n">
        <v>0</v>
      </c>
      <c r="O1999" s="66" t="n">
        <v>248.1</v>
      </c>
      <c r="P1999" s="66" t="n">
        <v>17</v>
      </c>
      <c r="Q1999" s="66" t="n">
        <v>12.3849417710001</v>
      </c>
      <c r="R1999" s="66" t="n">
        <v>51.338128908</v>
      </c>
      <c r="S1999" s="66">
        <f>IF(AND(E1999&gt;=2,E1999&lt;=6,OR(F1999=6,F1999=7,F1999=8),O1999&lt;=500),1,0)</f>
        <v/>
      </c>
      <c r="T1999" s="178">
        <f>IF(G1999=1,Sources!$F$24,IF(G1999=2,Sources!$F$25,IF(G1999=3,Sources!$F$26,0)))</f>
        <v/>
      </c>
      <c r="U1999" s="178">
        <f>T1999</f>
        <v/>
      </c>
      <c r="V1999" s="66" t="inlineStr">
        <is>
          <t>S01 / S04 / S05</t>
        </is>
      </c>
    </row>
    <row r="2000" ht="15" customHeight="1" s="94">
      <c r="A2000" s="66" t="inlineStr">
        <is>
          <t>U14257</t>
        </is>
      </c>
      <c r="B2000" s="66" t="inlineStr">
        <is>
          <t>O1706</t>
        </is>
      </c>
      <c r="C2000" s="66" t="n">
        <v>2023</v>
      </c>
      <c r="D2000" s="66" t="n">
        <v>5</v>
      </c>
      <c r="E2000" s="66" t="n">
        <v>2</v>
      </c>
      <c r="F2000" s="66" t="n">
        <v>11</v>
      </c>
      <c r="G2000" s="66" t="n">
        <v>2</v>
      </c>
      <c r="H2000" s="66" t="n">
        <v>2</v>
      </c>
      <c r="I2000" s="66" t="n">
        <v>0</v>
      </c>
      <c r="J2000" s="66" t="n">
        <v>1</v>
      </c>
      <c r="K2000" s="66" t="n">
        <v>0</v>
      </c>
      <c r="L2000" s="66" t="n">
        <v>0</v>
      </c>
      <c r="M2000" s="66" t="n">
        <v>0</v>
      </c>
      <c r="N2000" s="66" t="n">
        <v>0</v>
      </c>
      <c r="O2000" s="66" t="n">
        <v>203.8</v>
      </c>
      <c r="P2000" s="66" t="n">
        <v>14.5</v>
      </c>
      <c r="Q2000" s="66" t="n">
        <v>12.30309476</v>
      </c>
      <c r="R2000" s="66" t="n">
        <v>51.314405607</v>
      </c>
      <c r="S2000" s="66">
        <f>IF(AND(E2000&gt;=2,E2000&lt;=6,OR(F2000=6,F2000=7,F2000=8),O2000&lt;=500),1,0)</f>
        <v/>
      </c>
      <c r="T2000" s="178">
        <f>IF(G2000=1,Sources!$F$24,IF(G2000=2,Sources!$F$25,IF(G2000=3,Sources!$F$26,0)))</f>
        <v/>
      </c>
      <c r="U2000" s="178">
        <f>T2000</f>
        <v/>
      </c>
      <c r="V2000" s="66" t="inlineStr">
        <is>
          <t>S01 / S04 / S05</t>
        </is>
      </c>
    </row>
    <row r="2001" ht="15" customHeight="1" s="94">
      <c r="A2001" s="66" t="inlineStr">
        <is>
          <t>U14262</t>
        </is>
      </c>
      <c r="B2001" s="66" t="inlineStr">
        <is>
          <t>O1000</t>
        </is>
      </c>
      <c r="C2001" s="66" t="n">
        <v>2023</v>
      </c>
      <c r="D2001" s="66" t="n">
        <v>5</v>
      </c>
      <c r="E2001" s="66" t="n">
        <v>2</v>
      </c>
      <c r="F2001" s="66" t="n">
        <v>12</v>
      </c>
      <c r="G2001" s="66" t="n">
        <v>3</v>
      </c>
      <c r="H2001" s="66" t="n">
        <v>3</v>
      </c>
      <c r="I2001" s="66" t="n">
        <v>0</v>
      </c>
      <c r="J2001" s="66" t="n">
        <v>1</v>
      </c>
      <c r="K2001" s="66" t="n">
        <v>1</v>
      </c>
      <c r="L2001" s="66" t="n">
        <v>0</v>
      </c>
      <c r="M2001" s="66" t="n">
        <v>0</v>
      </c>
      <c r="N2001" s="66" t="n">
        <v>0</v>
      </c>
      <c r="O2001" s="66" t="n">
        <v>432.5</v>
      </c>
      <c r="P2001" s="66" t="n">
        <v>1.3</v>
      </c>
      <c r="Q2001" s="66" t="n">
        <v>13.7408132360001</v>
      </c>
      <c r="R2001" s="66" t="n">
        <v>51.0472245230001</v>
      </c>
      <c r="S2001" s="66">
        <f>IF(AND(E2001&gt;=2,E2001&lt;=6,OR(F2001=6,F2001=7,F2001=8),O2001&lt;=500),1,0)</f>
        <v/>
      </c>
      <c r="T2001" s="178">
        <f>IF(G2001=1,Sources!$F$24,IF(G2001=2,Sources!$F$25,IF(G2001=3,Sources!$F$26,0)))</f>
        <v/>
      </c>
      <c r="U2001" s="178">
        <f>T2001</f>
        <v/>
      </c>
      <c r="V2001" s="66" t="inlineStr">
        <is>
          <t>S01 / S04 / S05</t>
        </is>
      </c>
    </row>
    <row r="2002" ht="15" customHeight="1" s="94">
      <c r="A2002" s="66" t="inlineStr">
        <is>
          <t>U14265</t>
        </is>
      </c>
      <c r="B2002" s="66" t="inlineStr">
        <is>
          <t>O0162</t>
        </is>
      </c>
      <c r="C2002" s="66" t="n">
        <v>2023</v>
      </c>
      <c r="D2002" s="66" t="n">
        <v>5</v>
      </c>
      <c r="E2002" s="66" t="n">
        <v>2</v>
      </c>
      <c r="F2002" s="66" t="n">
        <v>13</v>
      </c>
      <c r="G2002" s="66" t="n">
        <v>3</v>
      </c>
      <c r="H2002" s="66" t="n">
        <v>2</v>
      </c>
      <c r="I2002" s="66" t="n">
        <v>1</v>
      </c>
      <c r="J2002" s="66" t="n">
        <v>0</v>
      </c>
      <c r="K2002" s="66" t="n">
        <v>0</v>
      </c>
      <c r="L2002" s="66" t="n">
        <v>0</v>
      </c>
      <c r="M2002" s="66" t="n">
        <v>0</v>
      </c>
      <c r="N2002" s="66" t="n">
        <v>1</v>
      </c>
      <c r="O2002" s="66" t="n">
        <v>264.2</v>
      </c>
      <c r="P2002" s="66" t="n">
        <v>4.5</v>
      </c>
      <c r="Q2002" s="66" t="n">
        <v>12.8791463050001</v>
      </c>
      <c r="R2002" s="66" t="n">
        <v>50.8335685910001</v>
      </c>
      <c r="S2002" s="66">
        <f>IF(AND(E2002&gt;=2,E2002&lt;=6,OR(F2002=6,F2002=7,F2002=8),O2002&lt;=500),1,0)</f>
        <v/>
      </c>
      <c r="T2002" s="178">
        <f>IF(G2002=1,Sources!$F$24,IF(G2002=2,Sources!$F$25,IF(G2002=3,Sources!$F$26,0)))</f>
        <v/>
      </c>
      <c r="U2002" s="178">
        <f>T2002</f>
        <v/>
      </c>
      <c r="V2002" s="66" t="inlineStr">
        <is>
          <t>S01 / S04 / S05</t>
        </is>
      </c>
    </row>
    <row r="2003" ht="15" customHeight="1" s="94">
      <c r="A2003" s="66" t="inlineStr">
        <is>
          <t>U14270</t>
        </is>
      </c>
      <c r="B2003" s="66" t="inlineStr">
        <is>
          <t>O1000</t>
        </is>
      </c>
      <c r="C2003" s="66" t="n">
        <v>2023</v>
      </c>
      <c r="D2003" s="66" t="n">
        <v>5</v>
      </c>
      <c r="E2003" s="66" t="n">
        <v>1</v>
      </c>
      <c r="F2003" s="66" t="n">
        <v>12</v>
      </c>
      <c r="G2003" s="66" t="n">
        <v>3</v>
      </c>
      <c r="H2003" s="66" t="n">
        <v>3</v>
      </c>
      <c r="I2003" s="66" t="n">
        <v>0</v>
      </c>
      <c r="J2003" s="66" t="n">
        <v>0</v>
      </c>
      <c r="K2003" s="66" t="n">
        <v>1</v>
      </c>
      <c r="L2003" s="66" t="n">
        <v>0</v>
      </c>
      <c r="M2003" s="66" t="n">
        <v>0</v>
      </c>
      <c r="N2003" s="66" t="n">
        <v>1</v>
      </c>
      <c r="O2003" s="66" t="n">
        <v>433.7</v>
      </c>
      <c r="P2003" s="66" t="n">
        <v>0</v>
      </c>
      <c r="Q2003" s="66" t="n">
        <v>13.740799113</v>
      </c>
      <c r="R2003" s="66" t="n">
        <v>51.047232568</v>
      </c>
      <c r="S2003" s="66">
        <f>IF(AND(E2003&gt;=2,E2003&lt;=6,OR(F2003=6,F2003=7,F2003=8),O2003&lt;=500),1,0)</f>
        <v/>
      </c>
      <c r="T2003" s="178">
        <f>IF(G2003=1,Sources!$F$24,IF(G2003=2,Sources!$F$25,IF(G2003=3,Sources!$F$26,0)))</f>
        <v/>
      </c>
      <c r="U2003" s="178">
        <f>T2003</f>
        <v/>
      </c>
      <c r="V2003" s="66" t="inlineStr">
        <is>
          <t>S01 / S04 / S05</t>
        </is>
      </c>
    </row>
    <row r="2004" ht="15" customHeight="1" s="94">
      <c r="A2004" s="66" t="inlineStr">
        <is>
          <t>U14276</t>
        </is>
      </c>
      <c r="B2004" s="66" t="inlineStr">
        <is>
          <t>O0432</t>
        </is>
      </c>
      <c r="C2004" s="66" t="n">
        <v>2023</v>
      </c>
      <c r="D2004" s="66" t="n">
        <v>5</v>
      </c>
      <c r="E2004" s="66" t="n">
        <v>7</v>
      </c>
      <c r="F2004" s="66" t="n">
        <v>16</v>
      </c>
      <c r="G2004" s="66" t="n">
        <v>3</v>
      </c>
      <c r="H2004" s="66" t="n">
        <v>3</v>
      </c>
      <c r="I2004" s="66" t="n">
        <v>0</v>
      </c>
      <c r="J2004" s="66" t="n">
        <v>1</v>
      </c>
      <c r="K2004" s="66" t="n">
        <v>1</v>
      </c>
      <c r="L2004" s="66" t="n">
        <v>0</v>
      </c>
      <c r="M2004" s="66" t="n">
        <v>0</v>
      </c>
      <c r="N2004" s="66" t="n">
        <v>0</v>
      </c>
      <c r="O2004" s="66" t="n">
        <v>379.8</v>
      </c>
      <c r="P2004" s="66" t="n">
        <v>0.9</v>
      </c>
      <c r="Q2004" s="66" t="n">
        <v>13.8032329710001</v>
      </c>
      <c r="R2004" s="66" t="n">
        <v>51.0217341380001</v>
      </c>
      <c r="S2004" s="66">
        <f>IF(AND(E2004&gt;=2,E2004&lt;=6,OR(F2004=6,F2004=7,F2004=8),O2004&lt;=500),1,0)</f>
        <v/>
      </c>
      <c r="T2004" s="178">
        <f>IF(G2004=1,Sources!$F$24,IF(G2004=2,Sources!$F$25,IF(G2004=3,Sources!$F$26,0)))</f>
        <v/>
      </c>
      <c r="U2004" s="178">
        <f>T2004</f>
        <v/>
      </c>
      <c r="V2004" s="66" t="inlineStr">
        <is>
          <t>S01 / S04 / S05</t>
        </is>
      </c>
    </row>
    <row r="2005" ht="15" customHeight="1" s="94">
      <c r="A2005" s="66" t="inlineStr">
        <is>
          <t>U14284</t>
        </is>
      </c>
      <c r="B2005" s="66" t="inlineStr">
        <is>
          <t>O0791</t>
        </is>
      </c>
      <c r="C2005" s="66" t="n">
        <v>2023</v>
      </c>
      <c r="D2005" s="66" t="n">
        <v>5</v>
      </c>
      <c r="E2005" s="66" t="n">
        <v>6</v>
      </c>
      <c r="F2005" s="66" t="n">
        <v>0</v>
      </c>
      <c r="G2005" s="66" t="n">
        <v>3</v>
      </c>
      <c r="H2005" s="66" t="n">
        <v>1</v>
      </c>
      <c r="I2005" s="66" t="n">
        <v>0</v>
      </c>
      <c r="J2005" s="66" t="n">
        <v>1</v>
      </c>
      <c r="K2005" s="66" t="n">
        <v>0</v>
      </c>
      <c r="L2005" s="66" t="n">
        <v>0</v>
      </c>
      <c r="M2005" s="66" t="n">
        <v>0</v>
      </c>
      <c r="N2005" s="66" t="n">
        <v>0</v>
      </c>
      <c r="O2005" s="66" t="n">
        <v>96.8</v>
      </c>
      <c r="P2005" s="66" t="n">
        <v>24.6</v>
      </c>
      <c r="Q2005" s="66" t="n">
        <v>13.746173718</v>
      </c>
      <c r="R2005" s="66" t="n">
        <v>51.038560089</v>
      </c>
      <c r="S2005" s="66">
        <f>IF(AND(E2005&gt;=2,E2005&lt;=6,OR(F2005=6,F2005=7,F2005=8),O2005&lt;=500),1,0)</f>
        <v/>
      </c>
      <c r="T2005" s="178">
        <f>IF(G2005=1,Sources!$F$24,IF(G2005=2,Sources!$F$25,IF(G2005=3,Sources!$F$26,0)))</f>
        <v/>
      </c>
      <c r="U2005" s="178">
        <f>T2005</f>
        <v/>
      </c>
      <c r="V2005" s="66" t="inlineStr">
        <is>
          <t>S01 / S04 / S05</t>
        </is>
      </c>
    </row>
    <row r="2006" ht="15" customHeight="1" s="94">
      <c r="A2006" s="66" t="inlineStr">
        <is>
          <t>U14293</t>
        </is>
      </c>
      <c r="B2006" s="66" t="inlineStr">
        <is>
          <t>O1690</t>
        </is>
      </c>
      <c r="C2006" s="66" t="n">
        <v>2023</v>
      </c>
      <c r="D2006" s="66" t="n">
        <v>5</v>
      </c>
      <c r="E2006" s="66" t="n">
        <v>2</v>
      </c>
      <c r="F2006" s="66" t="n">
        <v>11</v>
      </c>
      <c r="G2006" s="66" t="n">
        <v>3</v>
      </c>
      <c r="H2006" s="66" t="n">
        <v>2</v>
      </c>
      <c r="I2006" s="66" t="n">
        <v>0</v>
      </c>
      <c r="J2006" s="66" t="n">
        <v>1</v>
      </c>
      <c r="K2006" s="66" t="n">
        <v>1</v>
      </c>
      <c r="L2006" s="66" t="n">
        <v>0</v>
      </c>
      <c r="M2006" s="66" t="n">
        <v>0</v>
      </c>
      <c r="N2006" s="66" t="n">
        <v>0</v>
      </c>
      <c r="O2006" s="66" t="n">
        <v>377.2</v>
      </c>
      <c r="P2006" s="66" t="n">
        <v>3.6</v>
      </c>
      <c r="Q2006" s="66" t="n">
        <v>12.376190391</v>
      </c>
      <c r="R2006" s="66" t="n">
        <v>51.348312579</v>
      </c>
      <c r="S2006" s="66">
        <f>IF(AND(E2006&gt;=2,E2006&lt;=6,OR(F2006=6,F2006=7,F2006=8),O2006&lt;=500),1,0)</f>
        <v/>
      </c>
      <c r="T2006" s="178">
        <f>IF(G2006=1,Sources!$F$24,IF(G2006=2,Sources!$F$25,IF(G2006=3,Sources!$F$26,0)))</f>
        <v/>
      </c>
      <c r="U2006" s="178">
        <f>T2006</f>
        <v/>
      </c>
      <c r="V2006" s="66" t="inlineStr">
        <is>
          <t>S01 / S04 / S05</t>
        </is>
      </c>
    </row>
    <row r="2007" ht="15" customHeight="1" s="94">
      <c r="A2007" s="66" t="inlineStr">
        <is>
          <t>U14297</t>
        </is>
      </c>
      <c r="B2007" s="66" t="inlineStr">
        <is>
          <t>O1470</t>
        </is>
      </c>
      <c r="C2007" s="66" t="n">
        <v>2023</v>
      </c>
      <c r="D2007" s="66" t="n">
        <v>5</v>
      </c>
      <c r="E2007" s="66" t="n">
        <v>4</v>
      </c>
      <c r="F2007" s="66" t="n">
        <v>6</v>
      </c>
      <c r="G2007" s="66" t="n">
        <v>3</v>
      </c>
      <c r="H2007" s="66" t="n">
        <v>2</v>
      </c>
      <c r="I2007" s="66" t="n">
        <v>0</v>
      </c>
      <c r="J2007" s="66" t="n">
        <v>0</v>
      </c>
      <c r="K2007" s="66" t="n">
        <v>0</v>
      </c>
      <c r="L2007" s="66" t="n">
        <v>0</v>
      </c>
      <c r="M2007" s="66" t="n">
        <v>0</v>
      </c>
      <c r="N2007" s="66" t="n">
        <v>1</v>
      </c>
      <c r="O2007" s="66" t="n">
        <v>136.9</v>
      </c>
      <c r="P2007" s="66" t="n">
        <v>1.2</v>
      </c>
      <c r="Q2007" s="66" t="n">
        <v>12.394252803</v>
      </c>
      <c r="R2007" s="66" t="n">
        <v>51.3461563970001</v>
      </c>
      <c r="S2007" s="66">
        <f>IF(AND(E2007&gt;=2,E2007&lt;=6,OR(F2007=6,F2007=7,F2007=8),O2007&lt;=500),1,0)</f>
        <v/>
      </c>
      <c r="T2007" s="178">
        <f>IF(G2007=1,Sources!$F$24,IF(G2007=2,Sources!$F$25,IF(G2007=3,Sources!$F$26,0)))</f>
        <v/>
      </c>
      <c r="U2007" s="178">
        <f>T2007</f>
        <v/>
      </c>
      <c r="V2007" s="66" t="inlineStr">
        <is>
          <t>S01 / S04 / S05</t>
        </is>
      </c>
    </row>
    <row r="2008" ht="15" customHeight="1" s="94">
      <c r="A2008" s="66" t="inlineStr">
        <is>
          <t>U14298</t>
        </is>
      </c>
      <c r="B2008" s="66" t="inlineStr">
        <is>
          <t>O1592</t>
        </is>
      </c>
      <c r="C2008" s="66" t="n">
        <v>2023</v>
      </c>
      <c r="D2008" s="66" t="n">
        <v>5</v>
      </c>
      <c r="E2008" s="66" t="n">
        <v>4</v>
      </c>
      <c r="F2008" s="66" t="n">
        <v>13</v>
      </c>
      <c r="G2008" s="66" t="n">
        <v>3</v>
      </c>
      <c r="H2008" s="66" t="n">
        <v>4</v>
      </c>
      <c r="I2008" s="66" t="n">
        <v>1</v>
      </c>
      <c r="J2008" s="66" t="n">
        <v>1</v>
      </c>
      <c r="K2008" s="66" t="n">
        <v>0</v>
      </c>
      <c r="L2008" s="66" t="n">
        <v>0</v>
      </c>
      <c r="M2008" s="66" t="n">
        <v>0</v>
      </c>
      <c r="N2008" s="66" t="n">
        <v>0</v>
      </c>
      <c r="O2008" s="66" t="n">
        <v>126.2</v>
      </c>
      <c r="P2008" s="66" t="n">
        <v>7.8</v>
      </c>
      <c r="Q2008" s="66" t="n">
        <v>12.373259197</v>
      </c>
      <c r="R2008" s="66" t="n">
        <v>51.3524214130001</v>
      </c>
      <c r="S2008" s="66">
        <f>IF(AND(E2008&gt;=2,E2008&lt;=6,OR(F2008=6,F2008=7,F2008=8),O2008&lt;=500),1,0)</f>
        <v/>
      </c>
      <c r="T2008" s="178">
        <f>IF(G2008=1,Sources!$F$24,IF(G2008=2,Sources!$F$25,IF(G2008=3,Sources!$F$26,0)))</f>
        <v/>
      </c>
      <c r="U2008" s="178">
        <f>T2008</f>
        <v/>
      </c>
      <c r="V2008" s="66" t="inlineStr">
        <is>
          <t>S01 / S04 / S05</t>
        </is>
      </c>
    </row>
    <row r="2009" ht="15" customHeight="1" s="94">
      <c r="A2009" s="66" t="inlineStr">
        <is>
          <t>U14303</t>
        </is>
      </c>
      <c r="B2009" s="66" t="inlineStr">
        <is>
          <t>O0445</t>
        </is>
      </c>
      <c r="C2009" s="66" t="n">
        <v>2023</v>
      </c>
      <c r="D2009" s="66" t="n">
        <v>5</v>
      </c>
      <c r="E2009" s="66" t="n">
        <v>4</v>
      </c>
      <c r="F2009" s="66" t="n">
        <v>13</v>
      </c>
      <c r="G2009" s="66" t="n">
        <v>3</v>
      </c>
      <c r="H2009" s="66" t="n">
        <v>1</v>
      </c>
      <c r="I2009" s="66" t="n">
        <v>0</v>
      </c>
      <c r="J2009" s="66" t="n">
        <v>1</v>
      </c>
      <c r="K2009" s="66" t="n">
        <v>0</v>
      </c>
      <c r="L2009" s="66" t="n">
        <v>0</v>
      </c>
      <c r="M2009" s="66" t="n">
        <v>0</v>
      </c>
      <c r="N2009" s="66" t="n">
        <v>0</v>
      </c>
      <c r="O2009" s="66" t="n">
        <v>367.7</v>
      </c>
      <c r="P2009" s="66" t="n">
        <v>19.5</v>
      </c>
      <c r="Q2009" s="66" t="n">
        <v>13.702310422</v>
      </c>
      <c r="R2009" s="66" t="n">
        <v>51.043914898</v>
      </c>
      <c r="S2009" s="66">
        <f>IF(AND(E2009&gt;=2,E2009&lt;=6,OR(F2009=6,F2009=7,F2009=8),O2009&lt;=500),1,0)</f>
        <v/>
      </c>
      <c r="T2009" s="178">
        <f>IF(G2009=1,Sources!$F$24,IF(G2009=2,Sources!$F$25,IF(G2009=3,Sources!$F$26,0)))</f>
        <v/>
      </c>
      <c r="U2009" s="178">
        <f>T2009</f>
        <v/>
      </c>
      <c r="V2009" s="66" t="inlineStr">
        <is>
          <t>S01 / S04 / S05</t>
        </is>
      </c>
    </row>
    <row r="2010" ht="15" customHeight="1" s="94">
      <c r="A2010" s="66" t="inlineStr">
        <is>
          <t>U14309</t>
        </is>
      </c>
      <c r="B2010" s="66" t="inlineStr">
        <is>
          <t>O1439</t>
        </is>
      </c>
      <c r="C2010" s="66" t="n">
        <v>2023</v>
      </c>
      <c r="D2010" s="66" t="n">
        <v>5</v>
      </c>
      <c r="E2010" s="66" t="n">
        <v>3</v>
      </c>
      <c r="F2010" s="66" t="n">
        <v>20</v>
      </c>
      <c r="G2010" s="66" t="n">
        <v>3</v>
      </c>
      <c r="H2010" s="66" t="n">
        <v>2</v>
      </c>
      <c r="I2010" s="66" t="n">
        <v>0</v>
      </c>
      <c r="J2010" s="66" t="n">
        <v>1</v>
      </c>
      <c r="K2010" s="66" t="n">
        <v>1</v>
      </c>
      <c r="L2010" s="66" t="n">
        <v>0</v>
      </c>
      <c r="M2010" s="66" t="n">
        <v>0</v>
      </c>
      <c r="N2010" s="66" t="n">
        <v>0</v>
      </c>
      <c r="O2010" s="66" t="n">
        <v>190.4</v>
      </c>
      <c r="P2010" s="66" t="n">
        <v>2.4</v>
      </c>
      <c r="Q2010" s="66" t="n">
        <v>12.3713319840001</v>
      </c>
      <c r="R2010" s="66" t="n">
        <v>51.346291944</v>
      </c>
      <c r="S2010" s="66">
        <f>IF(AND(E2010&gt;=2,E2010&lt;=6,OR(F2010=6,F2010=7,F2010=8),O2010&lt;=500),1,0)</f>
        <v/>
      </c>
      <c r="T2010" s="178">
        <f>IF(G2010=1,Sources!$F$24,IF(G2010=2,Sources!$F$25,IF(G2010=3,Sources!$F$26,0)))</f>
        <v/>
      </c>
      <c r="U2010" s="178">
        <f>T2010</f>
        <v/>
      </c>
      <c r="V2010" s="66" t="inlineStr">
        <is>
          <t>S01 / S04 / S05</t>
        </is>
      </c>
    </row>
    <row r="2011" ht="15" customHeight="1" s="94">
      <c r="A2011" s="66" t="inlineStr">
        <is>
          <t>U14311</t>
        </is>
      </c>
      <c r="B2011" s="66" t="inlineStr">
        <is>
          <t>O1664</t>
        </is>
      </c>
      <c r="C2011" s="66" t="n">
        <v>2023</v>
      </c>
      <c r="D2011" s="66" t="n">
        <v>5</v>
      </c>
      <c r="E2011" s="66" t="n">
        <v>3</v>
      </c>
      <c r="F2011" s="66" t="n">
        <v>15</v>
      </c>
      <c r="G2011" s="66" t="n">
        <v>3</v>
      </c>
      <c r="H2011" s="66" t="n">
        <v>3</v>
      </c>
      <c r="I2011" s="66" t="n">
        <v>0</v>
      </c>
      <c r="J2011" s="66" t="n">
        <v>1</v>
      </c>
      <c r="K2011" s="66" t="n">
        <v>1</v>
      </c>
      <c r="L2011" s="66" t="n">
        <v>0</v>
      </c>
      <c r="M2011" s="66" t="n">
        <v>0</v>
      </c>
      <c r="N2011" s="66" t="n">
        <v>0</v>
      </c>
      <c r="O2011" s="66" t="n">
        <v>50.3</v>
      </c>
      <c r="P2011" s="66" t="n">
        <v>15.7</v>
      </c>
      <c r="Q2011" s="66" t="n">
        <v>12.3134844740001</v>
      </c>
      <c r="R2011" s="66" t="n">
        <v>51.3478066850001</v>
      </c>
      <c r="S2011" s="66">
        <f>IF(AND(E2011&gt;=2,E2011&lt;=6,OR(F2011=6,F2011=7,F2011=8),O2011&lt;=500),1,0)</f>
        <v/>
      </c>
      <c r="T2011" s="178">
        <f>IF(G2011=1,Sources!$F$24,IF(G2011=2,Sources!$F$25,IF(G2011=3,Sources!$F$26,0)))</f>
        <v/>
      </c>
      <c r="U2011" s="178">
        <f>T2011</f>
        <v/>
      </c>
      <c r="V2011" s="66" t="inlineStr">
        <is>
          <t>S01 / S04 / S05</t>
        </is>
      </c>
    </row>
    <row r="2012" ht="15" customHeight="1" s="94">
      <c r="A2012" s="66" t="inlineStr">
        <is>
          <t>U14313</t>
        </is>
      </c>
      <c r="B2012" s="66" t="inlineStr">
        <is>
          <t>O1439</t>
        </is>
      </c>
      <c r="C2012" s="66" t="n">
        <v>2023</v>
      </c>
      <c r="D2012" s="66" t="n">
        <v>5</v>
      </c>
      <c r="E2012" s="66" t="n">
        <v>3</v>
      </c>
      <c r="F2012" s="66" t="n">
        <v>18</v>
      </c>
      <c r="G2012" s="66" t="n">
        <v>2</v>
      </c>
      <c r="H2012" s="66" t="n">
        <v>2</v>
      </c>
      <c r="I2012" s="66" t="n">
        <v>1</v>
      </c>
      <c r="J2012" s="66" t="n">
        <v>0</v>
      </c>
      <c r="K2012" s="66" t="n">
        <v>1</v>
      </c>
      <c r="L2012" s="66" t="n">
        <v>0</v>
      </c>
      <c r="M2012" s="66" t="n">
        <v>0</v>
      </c>
      <c r="N2012" s="66" t="n">
        <v>0</v>
      </c>
      <c r="O2012" s="66" t="n">
        <v>182.7</v>
      </c>
      <c r="P2012" s="66" t="n">
        <v>6.5</v>
      </c>
      <c r="Q2012" s="66" t="n">
        <v>12.371346354</v>
      </c>
      <c r="R2012" s="66" t="n">
        <v>51.346219213</v>
      </c>
      <c r="S2012" s="66">
        <f>IF(AND(E2012&gt;=2,E2012&lt;=6,OR(F2012=6,F2012=7,F2012=8),O2012&lt;=500),1,0)</f>
        <v/>
      </c>
      <c r="T2012" s="178">
        <f>IF(G2012=1,Sources!$F$24,IF(G2012=2,Sources!$F$25,IF(G2012=3,Sources!$F$26,0)))</f>
        <v/>
      </c>
      <c r="U2012" s="178">
        <f>T2012</f>
        <v/>
      </c>
      <c r="V2012" s="66" t="inlineStr">
        <is>
          <t>S01 / S04 / S05</t>
        </is>
      </c>
    </row>
    <row r="2013" ht="15" customHeight="1" s="94">
      <c r="A2013" s="66" t="inlineStr">
        <is>
          <t>U14322</t>
        </is>
      </c>
      <c r="B2013" s="66" t="inlineStr">
        <is>
          <t>O0154</t>
        </is>
      </c>
      <c r="C2013" s="66" t="n">
        <v>2023</v>
      </c>
      <c r="D2013" s="66" t="n">
        <v>5</v>
      </c>
      <c r="E2013" s="66" t="n">
        <v>3</v>
      </c>
      <c r="F2013" s="66" t="n">
        <v>20</v>
      </c>
      <c r="G2013" s="66" t="n">
        <v>3</v>
      </c>
      <c r="H2013" s="66" t="n">
        <v>7</v>
      </c>
      <c r="I2013" s="66" t="n">
        <v>0</v>
      </c>
      <c r="J2013" s="66" t="n">
        <v>1</v>
      </c>
      <c r="K2013" s="66" t="n">
        <v>1</v>
      </c>
      <c r="L2013" s="66" t="n">
        <v>0</v>
      </c>
      <c r="M2013" s="66" t="n">
        <v>0</v>
      </c>
      <c r="N2013" s="66" t="n">
        <v>0</v>
      </c>
      <c r="O2013" s="66" t="n">
        <v>257.3</v>
      </c>
      <c r="P2013" s="66" t="n">
        <v>8.6</v>
      </c>
      <c r="Q2013" s="66" t="n">
        <v>12.9251147840001</v>
      </c>
      <c r="R2013" s="66" t="n">
        <v>50.825187618</v>
      </c>
      <c r="S2013" s="66">
        <f>IF(AND(E2013&gt;=2,E2013&lt;=6,OR(F2013=6,F2013=7,F2013=8),O2013&lt;=500),1,0)</f>
        <v/>
      </c>
      <c r="T2013" s="178">
        <f>IF(G2013=1,Sources!$F$24,IF(G2013=2,Sources!$F$25,IF(G2013=3,Sources!$F$26,0)))</f>
        <v/>
      </c>
      <c r="U2013" s="178">
        <f>T2013</f>
        <v/>
      </c>
      <c r="V2013" s="66" t="inlineStr">
        <is>
          <t>S01 / S04 / S05</t>
        </is>
      </c>
    </row>
    <row r="2014" ht="15" customHeight="1" s="94">
      <c r="A2014" s="66" t="inlineStr">
        <is>
          <t>U14334</t>
        </is>
      </c>
      <c r="B2014" s="66" t="inlineStr">
        <is>
          <t>O0981</t>
        </is>
      </c>
      <c r="C2014" s="66" t="n">
        <v>2023</v>
      </c>
      <c r="D2014" s="66" t="n">
        <v>5</v>
      </c>
      <c r="E2014" s="66" t="n">
        <v>2</v>
      </c>
      <c r="F2014" s="66" t="n">
        <v>18</v>
      </c>
      <c r="G2014" s="66" t="n">
        <v>3</v>
      </c>
      <c r="H2014" s="66" t="n">
        <v>1</v>
      </c>
      <c r="I2014" s="66" t="n">
        <v>0</v>
      </c>
      <c r="J2014" s="66" t="n">
        <v>0</v>
      </c>
      <c r="K2014" s="66" t="n">
        <v>0</v>
      </c>
      <c r="L2014" s="66" t="n">
        <v>1</v>
      </c>
      <c r="M2014" s="66" t="n">
        <v>0</v>
      </c>
      <c r="N2014" s="66" t="n">
        <v>0</v>
      </c>
      <c r="O2014" s="66" t="n">
        <v>78.8</v>
      </c>
      <c r="P2014" s="66" t="n">
        <v>22.5</v>
      </c>
      <c r="Q2014" s="66" t="n">
        <v>13.7091293820001</v>
      </c>
      <c r="R2014" s="66" t="n">
        <v>51.047404262</v>
      </c>
      <c r="S2014" s="66">
        <f>IF(AND(E2014&gt;=2,E2014&lt;=6,OR(F2014=6,F2014=7,F2014=8),O2014&lt;=500),1,0)</f>
        <v/>
      </c>
      <c r="T2014" s="178">
        <f>IF(G2014=1,Sources!$F$24,IF(G2014=2,Sources!$F$25,IF(G2014=3,Sources!$F$26,0)))</f>
        <v/>
      </c>
      <c r="U2014" s="178">
        <f>T2014</f>
        <v/>
      </c>
      <c r="V2014" s="66" t="inlineStr">
        <is>
          <t>S01 / S04 / S05</t>
        </is>
      </c>
    </row>
    <row r="2015" ht="15" customHeight="1" s="94">
      <c r="A2015" s="66" t="inlineStr">
        <is>
          <t>U14335</t>
        </is>
      </c>
      <c r="B2015" s="66" t="inlineStr">
        <is>
          <t>O0926</t>
        </is>
      </c>
      <c r="C2015" s="66" t="n">
        <v>2023</v>
      </c>
      <c r="D2015" s="66" t="n">
        <v>5</v>
      </c>
      <c r="E2015" s="66" t="n">
        <v>2</v>
      </c>
      <c r="F2015" s="66" t="n">
        <v>8</v>
      </c>
      <c r="G2015" s="66" t="n">
        <v>3</v>
      </c>
      <c r="H2015" s="66" t="n">
        <v>1</v>
      </c>
      <c r="I2015" s="66" t="n">
        <v>0</v>
      </c>
      <c r="J2015" s="66" t="n">
        <v>1</v>
      </c>
      <c r="K2015" s="66" t="n">
        <v>0</v>
      </c>
      <c r="L2015" s="66" t="n">
        <v>0</v>
      </c>
      <c r="M2015" s="66" t="n">
        <v>0</v>
      </c>
      <c r="N2015" s="66" t="n">
        <v>0</v>
      </c>
      <c r="O2015" s="66" t="n">
        <v>355.3</v>
      </c>
      <c r="P2015" s="66" t="n">
        <v>12.3</v>
      </c>
      <c r="Q2015" s="66" t="n">
        <v>13.811786936</v>
      </c>
      <c r="R2015" s="66" t="n">
        <v>51.02039417</v>
      </c>
      <c r="S2015" s="66">
        <f>IF(AND(E2015&gt;=2,E2015&lt;=6,OR(F2015=6,F2015=7,F2015=8),O2015&lt;=500),1,0)</f>
        <v/>
      </c>
      <c r="T2015" s="178">
        <f>IF(G2015=1,Sources!$F$24,IF(G2015=2,Sources!$F$25,IF(G2015=3,Sources!$F$26,0)))</f>
        <v/>
      </c>
      <c r="U2015" s="178">
        <f>T2015</f>
        <v/>
      </c>
      <c r="V2015" s="66" t="inlineStr">
        <is>
          <t>S01 / S04 / S05</t>
        </is>
      </c>
    </row>
    <row r="2016" ht="15" customHeight="1" s="94">
      <c r="A2016" s="66" t="inlineStr">
        <is>
          <t>U14352</t>
        </is>
      </c>
      <c r="B2016" s="66" t="inlineStr">
        <is>
          <t>O0885</t>
        </is>
      </c>
      <c r="C2016" s="66" t="n">
        <v>2023</v>
      </c>
      <c r="D2016" s="66" t="n">
        <v>5</v>
      </c>
      <c r="E2016" s="66" t="n">
        <v>7</v>
      </c>
      <c r="F2016" s="66" t="n">
        <v>21</v>
      </c>
      <c r="G2016" s="66" t="n">
        <v>3</v>
      </c>
      <c r="H2016" s="66" t="n">
        <v>3</v>
      </c>
      <c r="I2016" s="66" t="n">
        <v>0</v>
      </c>
      <c r="J2016" s="66" t="n">
        <v>0</v>
      </c>
      <c r="K2016" s="66" t="n">
        <v>1</v>
      </c>
      <c r="L2016" s="66" t="n">
        <v>0</v>
      </c>
      <c r="M2016" s="66" t="n">
        <v>0</v>
      </c>
      <c r="N2016" s="66" t="n">
        <v>0</v>
      </c>
      <c r="O2016" s="66" t="n">
        <v>308.5</v>
      </c>
      <c r="P2016" s="66" t="n">
        <v>4.5</v>
      </c>
      <c r="Q2016" s="66" t="n">
        <v>13.775593944</v>
      </c>
      <c r="R2016" s="66" t="n">
        <v>51.0453713810001</v>
      </c>
      <c r="S2016" s="66">
        <f>IF(AND(E2016&gt;=2,E2016&lt;=6,OR(F2016=6,F2016=7,F2016=8),O2016&lt;=500),1,0)</f>
        <v/>
      </c>
      <c r="T2016" s="178">
        <f>IF(G2016=1,Sources!$F$24,IF(G2016=2,Sources!$F$25,IF(G2016=3,Sources!$F$26,0)))</f>
        <v/>
      </c>
      <c r="U2016" s="178">
        <f>T2016</f>
        <v/>
      </c>
      <c r="V2016" s="66" t="inlineStr">
        <is>
          <t>S01 / S04 / S05</t>
        </is>
      </c>
    </row>
    <row r="2017" ht="15" customHeight="1" s="94">
      <c r="A2017" s="66" t="inlineStr">
        <is>
          <t>U14356</t>
        </is>
      </c>
      <c r="B2017" s="66" t="inlineStr">
        <is>
          <t>O1688</t>
        </is>
      </c>
      <c r="C2017" s="66" t="n">
        <v>2023</v>
      </c>
      <c r="D2017" s="66" t="n">
        <v>5</v>
      </c>
      <c r="E2017" s="66" t="n">
        <v>6</v>
      </c>
      <c r="F2017" s="66" t="n">
        <v>16</v>
      </c>
      <c r="G2017" s="66" t="n">
        <v>3</v>
      </c>
      <c r="H2017" s="66" t="n">
        <v>3</v>
      </c>
      <c r="I2017" s="66" t="n">
        <v>0</v>
      </c>
      <c r="J2017" s="66" t="n">
        <v>0</v>
      </c>
      <c r="K2017" s="66" t="n">
        <v>1</v>
      </c>
      <c r="L2017" s="66" t="n">
        <v>0</v>
      </c>
      <c r="M2017" s="66" t="n">
        <v>0</v>
      </c>
      <c r="N2017" s="66" t="n">
        <v>0</v>
      </c>
      <c r="O2017" s="66" t="n">
        <v>68.40000000000001</v>
      </c>
      <c r="P2017" s="66" t="n">
        <v>3</v>
      </c>
      <c r="Q2017" s="66" t="n">
        <v>12.326043563</v>
      </c>
      <c r="R2017" s="66" t="n">
        <v>51.307291472</v>
      </c>
      <c r="S2017" s="66">
        <f>IF(AND(E2017&gt;=2,E2017&lt;=6,OR(F2017=6,F2017=7,F2017=8),O2017&lt;=500),1,0)</f>
        <v/>
      </c>
      <c r="T2017" s="178">
        <f>IF(G2017=1,Sources!$F$24,IF(G2017=2,Sources!$F$25,IF(G2017=3,Sources!$F$26,0)))</f>
        <v/>
      </c>
      <c r="U2017" s="178">
        <f>T2017</f>
        <v/>
      </c>
      <c r="V2017" s="66" t="inlineStr">
        <is>
          <t>S01 / S04 / S05</t>
        </is>
      </c>
    </row>
    <row r="2018" ht="15" customHeight="1" s="94">
      <c r="A2018" s="66" t="inlineStr">
        <is>
          <t>U14357</t>
        </is>
      </c>
      <c r="B2018" s="66" t="inlineStr">
        <is>
          <t>O1356</t>
        </is>
      </c>
      <c r="C2018" s="66" t="n">
        <v>2023</v>
      </c>
      <c r="D2018" s="66" t="n">
        <v>5</v>
      </c>
      <c r="E2018" s="66" t="n">
        <v>6</v>
      </c>
      <c r="F2018" s="66" t="n">
        <v>23</v>
      </c>
      <c r="G2018" s="66" t="n">
        <v>3</v>
      </c>
      <c r="H2018" s="66" t="n">
        <v>7</v>
      </c>
      <c r="I2018" s="66" t="n">
        <v>0</v>
      </c>
      <c r="J2018" s="66" t="n">
        <v>1</v>
      </c>
      <c r="K2018" s="66" t="n">
        <v>1</v>
      </c>
      <c r="L2018" s="66" t="n">
        <v>0</v>
      </c>
      <c r="M2018" s="66" t="n">
        <v>0</v>
      </c>
      <c r="N2018" s="66" t="n">
        <v>0</v>
      </c>
      <c r="O2018" s="66" t="n">
        <v>415.3</v>
      </c>
      <c r="P2018" s="66" t="n">
        <v>22.1</v>
      </c>
      <c r="Q2018" s="66" t="n">
        <v>12.3709923440001</v>
      </c>
      <c r="R2018" s="66" t="n">
        <v>51.339793222</v>
      </c>
      <c r="S2018" s="66">
        <f>IF(AND(E2018&gt;=2,E2018&lt;=6,OR(F2018=6,F2018=7,F2018=8),O2018&lt;=500),1,0)</f>
        <v/>
      </c>
      <c r="T2018" s="178">
        <f>IF(G2018=1,Sources!$F$24,IF(G2018=2,Sources!$F$25,IF(G2018=3,Sources!$F$26,0)))</f>
        <v/>
      </c>
      <c r="U2018" s="178">
        <f>T2018</f>
        <v/>
      </c>
      <c r="V2018" s="66" t="inlineStr">
        <is>
          <t>S01 / S04 / S05</t>
        </is>
      </c>
    </row>
    <row r="2019" ht="15" customHeight="1" s="94">
      <c r="A2019" s="66" t="inlineStr">
        <is>
          <t>U14362</t>
        </is>
      </c>
      <c r="B2019" s="66" t="inlineStr">
        <is>
          <t>O0575</t>
        </is>
      </c>
      <c r="C2019" s="66" t="n">
        <v>2023</v>
      </c>
      <c r="D2019" s="66" t="n">
        <v>5</v>
      </c>
      <c r="E2019" s="66" t="n">
        <v>6</v>
      </c>
      <c r="F2019" s="66" t="n">
        <v>14</v>
      </c>
      <c r="G2019" s="66" t="n">
        <v>3</v>
      </c>
      <c r="H2019" s="66" t="n">
        <v>3</v>
      </c>
      <c r="I2019" s="66" t="n">
        <v>0</v>
      </c>
      <c r="J2019" s="66" t="n">
        <v>0</v>
      </c>
      <c r="K2019" s="66" t="n">
        <v>1</v>
      </c>
      <c r="L2019" s="66" t="n">
        <v>0</v>
      </c>
      <c r="M2019" s="66" t="n">
        <v>0</v>
      </c>
      <c r="N2019" s="66" t="n">
        <v>1</v>
      </c>
      <c r="O2019" s="66" t="n">
        <v>130.3</v>
      </c>
      <c r="P2019" s="66" t="n">
        <v>3.3</v>
      </c>
      <c r="Q2019" s="66" t="n">
        <v>13.69686883</v>
      </c>
      <c r="R2019" s="66" t="n">
        <v>51.082049344</v>
      </c>
      <c r="S2019" s="66">
        <f>IF(AND(E2019&gt;=2,E2019&lt;=6,OR(F2019=6,F2019=7,F2019=8),O2019&lt;=500),1,0)</f>
        <v/>
      </c>
      <c r="T2019" s="178">
        <f>IF(G2019=1,Sources!$F$24,IF(G2019=2,Sources!$F$25,IF(G2019=3,Sources!$F$26,0)))</f>
        <v/>
      </c>
      <c r="U2019" s="178">
        <f>T2019</f>
        <v/>
      </c>
      <c r="V2019" s="66" t="inlineStr">
        <is>
          <t>S01 / S04 / S05</t>
        </is>
      </c>
    </row>
    <row r="2020" ht="15" customHeight="1" s="94">
      <c r="A2020" s="66" t="inlineStr">
        <is>
          <t>U14369</t>
        </is>
      </c>
      <c r="B2020" s="66" t="inlineStr">
        <is>
          <t>O0432</t>
        </is>
      </c>
      <c r="C2020" s="66" t="n">
        <v>2023</v>
      </c>
      <c r="D2020" s="66" t="n">
        <v>5</v>
      </c>
      <c r="E2020" s="66" t="n">
        <v>5</v>
      </c>
      <c r="F2020" s="66" t="n">
        <v>11</v>
      </c>
      <c r="G2020" s="66" t="n">
        <v>3</v>
      </c>
      <c r="H2020" s="66" t="n">
        <v>3</v>
      </c>
      <c r="I2020" s="66" t="n">
        <v>0</v>
      </c>
      <c r="J2020" s="66" t="n">
        <v>1</v>
      </c>
      <c r="K2020" s="66" t="n">
        <v>1</v>
      </c>
      <c r="L2020" s="66" t="n">
        <v>0</v>
      </c>
      <c r="M2020" s="66" t="n">
        <v>0</v>
      </c>
      <c r="N2020" s="66" t="n">
        <v>0</v>
      </c>
      <c r="O2020" s="66" t="n">
        <v>370.6</v>
      </c>
      <c r="P2020" s="66" t="n">
        <v>19.5</v>
      </c>
      <c r="Q2020" s="66" t="n">
        <v>13.8034615290001</v>
      </c>
      <c r="R2020" s="66" t="n">
        <v>51.0218241840001</v>
      </c>
      <c r="S2020" s="66">
        <f>IF(AND(E2020&gt;=2,E2020&lt;=6,OR(F2020=6,F2020=7,F2020=8),O2020&lt;=500),1,0)</f>
        <v/>
      </c>
      <c r="T2020" s="178">
        <f>IF(G2020=1,Sources!$F$24,IF(G2020=2,Sources!$F$25,IF(G2020=3,Sources!$F$26,0)))</f>
        <v/>
      </c>
      <c r="U2020" s="178">
        <f>T2020</f>
        <v/>
      </c>
      <c r="V2020" s="66" t="inlineStr">
        <is>
          <t>S01 / S04 / S05</t>
        </is>
      </c>
    </row>
    <row r="2021" ht="15" customHeight="1" s="94">
      <c r="A2021" s="66" t="inlineStr">
        <is>
          <t>U14374</t>
        </is>
      </c>
      <c r="B2021" s="66" t="inlineStr">
        <is>
          <t>O1439</t>
        </is>
      </c>
      <c r="C2021" s="66" t="n">
        <v>2023</v>
      </c>
      <c r="D2021" s="66" t="n">
        <v>5</v>
      </c>
      <c r="E2021" s="66" t="n">
        <v>4</v>
      </c>
      <c r="F2021" s="66" t="n">
        <v>8</v>
      </c>
      <c r="G2021" s="66" t="n">
        <v>3</v>
      </c>
      <c r="H2021" s="66" t="n">
        <v>7</v>
      </c>
      <c r="I2021" s="66" t="n">
        <v>0</v>
      </c>
      <c r="J2021" s="66" t="n">
        <v>1</v>
      </c>
      <c r="K2021" s="66" t="n">
        <v>0</v>
      </c>
      <c r="L2021" s="66" t="n">
        <v>0</v>
      </c>
      <c r="M2021" s="66" t="n">
        <v>0</v>
      </c>
      <c r="N2021" s="66" t="n">
        <v>0</v>
      </c>
      <c r="O2021" s="66" t="n">
        <v>189.8</v>
      </c>
      <c r="P2021" s="66" t="n">
        <v>3.3</v>
      </c>
      <c r="Q2021" s="66" t="n">
        <v>12.3712671490001</v>
      </c>
      <c r="R2021" s="66" t="n">
        <v>51.3462669200001</v>
      </c>
      <c r="S2021" s="66">
        <f>IF(AND(E2021&gt;=2,E2021&lt;=6,OR(F2021=6,F2021=7,F2021=8),O2021&lt;=500),1,0)</f>
        <v/>
      </c>
      <c r="T2021" s="178">
        <f>IF(G2021=1,Sources!$F$24,IF(G2021=2,Sources!$F$25,IF(G2021=3,Sources!$F$26,0)))</f>
        <v/>
      </c>
      <c r="U2021" s="178">
        <f>T2021</f>
        <v/>
      </c>
      <c r="V2021" s="66" t="inlineStr">
        <is>
          <t>S01 / S04 / S05</t>
        </is>
      </c>
    </row>
    <row r="2022" ht="15" customHeight="1" s="94">
      <c r="A2022" s="66" t="inlineStr">
        <is>
          <t>U14383</t>
        </is>
      </c>
      <c r="B2022" s="66" t="inlineStr">
        <is>
          <t>O0315</t>
        </is>
      </c>
      <c r="C2022" s="66" t="n">
        <v>2023</v>
      </c>
      <c r="D2022" s="66" t="n">
        <v>5</v>
      </c>
      <c r="E2022" s="66" t="n">
        <v>4</v>
      </c>
      <c r="F2022" s="66" t="n">
        <v>18</v>
      </c>
      <c r="G2022" s="66" t="n">
        <v>3</v>
      </c>
      <c r="H2022" s="66" t="n">
        <v>2</v>
      </c>
      <c r="I2022" s="66" t="n">
        <v>0</v>
      </c>
      <c r="J2022" s="66" t="n">
        <v>1</v>
      </c>
      <c r="K2022" s="66" t="n">
        <v>1</v>
      </c>
      <c r="L2022" s="66" t="n">
        <v>0</v>
      </c>
      <c r="M2022" s="66" t="n">
        <v>0</v>
      </c>
      <c r="N2022" s="66" t="n">
        <v>0</v>
      </c>
      <c r="O2022" s="66" t="n">
        <v>235.1</v>
      </c>
      <c r="P2022" s="66" t="n">
        <v>5.3</v>
      </c>
      <c r="Q2022" s="66" t="n">
        <v>13.7610503380001</v>
      </c>
      <c r="R2022" s="66" t="n">
        <v>51.0682255690001</v>
      </c>
      <c r="S2022" s="66">
        <f>IF(AND(E2022&gt;=2,E2022&lt;=6,OR(F2022=6,F2022=7,F2022=8),O2022&lt;=500),1,0)</f>
        <v/>
      </c>
      <c r="T2022" s="178">
        <f>IF(G2022=1,Sources!$F$24,IF(G2022=2,Sources!$F$25,IF(G2022=3,Sources!$F$26,0)))</f>
        <v/>
      </c>
      <c r="U2022" s="178">
        <f>T2022</f>
        <v/>
      </c>
      <c r="V2022" s="66" t="inlineStr">
        <is>
          <t>S01 / S04 / S05</t>
        </is>
      </c>
    </row>
    <row r="2023" ht="15" customHeight="1" s="94">
      <c r="A2023" s="66" t="inlineStr">
        <is>
          <t>U14385</t>
        </is>
      </c>
      <c r="B2023" s="66" t="inlineStr">
        <is>
          <t>O0802</t>
        </is>
      </c>
      <c r="C2023" s="66" t="n">
        <v>2023</v>
      </c>
      <c r="D2023" s="66" t="n">
        <v>5</v>
      </c>
      <c r="E2023" s="66" t="n">
        <v>4</v>
      </c>
      <c r="F2023" s="66" t="n">
        <v>12</v>
      </c>
      <c r="G2023" s="66" t="n">
        <v>3</v>
      </c>
      <c r="H2023" s="66" t="n">
        <v>6</v>
      </c>
      <c r="I2023" s="66" t="n">
        <v>0</v>
      </c>
      <c r="J2023" s="66" t="n">
        <v>0</v>
      </c>
      <c r="K2023" s="66" t="n">
        <v>1</v>
      </c>
      <c r="L2023" s="66" t="n">
        <v>0</v>
      </c>
      <c r="M2023" s="66" t="n">
        <v>1</v>
      </c>
      <c r="N2023" s="66" t="n">
        <v>0</v>
      </c>
      <c r="O2023" s="66" t="n">
        <v>165.2</v>
      </c>
      <c r="P2023" s="66" t="n">
        <v>21.5</v>
      </c>
      <c r="Q2023" s="66" t="n">
        <v>13.6886958660001</v>
      </c>
      <c r="R2023" s="66" t="n">
        <v>51.057832273</v>
      </c>
      <c r="S2023" s="66">
        <f>IF(AND(E2023&gt;=2,E2023&lt;=6,OR(F2023=6,F2023=7,F2023=8),O2023&lt;=500),1,0)</f>
        <v/>
      </c>
      <c r="T2023" s="178">
        <f>IF(G2023=1,Sources!$F$24,IF(G2023=2,Sources!$F$25,IF(G2023=3,Sources!$F$26,0)))</f>
        <v/>
      </c>
      <c r="U2023" s="178">
        <f>T2023</f>
        <v/>
      </c>
      <c r="V2023" s="66" t="inlineStr">
        <is>
          <t>S01 / S04 / S05</t>
        </is>
      </c>
    </row>
    <row r="2024" ht="15" customHeight="1" s="94">
      <c r="A2024" s="66" t="inlineStr">
        <is>
          <t>U14388</t>
        </is>
      </c>
      <c r="B2024" s="66" t="inlineStr">
        <is>
          <t>O0971</t>
        </is>
      </c>
      <c r="C2024" s="66" t="n">
        <v>2023</v>
      </c>
      <c r="D2024" s="66" t="n">
        <v>5</v>
      </c>
      <c r="E2024" s="66" t="n">
        <v>4</v>
      </c>
      <c r="F2024" s="66" t="n">
        <v>13</v>
      </c>
      <c r="G2024" s="66" t="n">
        <v>3</v>
      </c>
      <c r="H2024" s="66" t="n">
        <v>2</v>
      </c>
      <c r="I2024" s="66" t="n">
        <v>0</v>
      </c>
      <c r="J2024" s="66" t="n">
        <v>1</v>
      </c>
      <c r="K2024" s="66" t="n">
        <v>1</v>
      </c>
      <c r="L2024" s="66" t="n">
        <v>0</v>
      </c>
      <c r="M2024" s="66" t="n">
        <v>0</v>
      </c>
      <c r="N2024" s="66" t="n">
        <v>0</v>
      </c>
      <c r="O2024" s="66" t="n">
        <v>448.7</v>
      </c>
      <c r="P2024" s="66" t="n">
        <v>3.8</v>
      </c>
      <c r="Q2024" s="66" t="n">
        <v>13.7022654620001</v>
      </c>
      <c r="R2024" s="66" t="n">
        <v>51.045858024</v>
      </c>
      <c r="S2024" s="66">
        <f>IF(AND(E2024&gt;=2,E2024&lt;=6,OR(F2024=6,F2024=7,F2024=8),O2024&lt;=500),1,0)</f>
        <v/>
      </c>
      <c r="T2024" s="178">
        <f>IF(G2024=1,Sources!$F$24,IF(G2024=2,Sources!$F$25,IF(G2024=3,Sources!$F$26,0)))</f>
        <v/>
      </c>
      <c r="U2024" s="178">
        <f>T2024</f>
        <v/>
      </c>
      <c r="V2024" s="66" t="inlineStr">
        <is>
          <t>S01 / S04 / S05</t>
        </is>
      </c>
    </row>
    <row r="2025" ht="15" customHeight="1" s="94">
      <c r="A2025" s="66" t="inlineStr">
        <is>
          <t>U14400</t>
        </is>
      </c>
      <c r="B2025" s="66" t="inlineStr">
        <is>
          <t>O0437</t>
        </is>
      </c>
      <c r="C2025" s="66" t="n">
        <v>2023</v>
      </c>
      <c r="D2025" s="66" t="n">
        <v>5</v>
      </c>
      <c r="E2025" s="66" t="n">
        <v>3</v>
      </c>
      <c r="F2025" s="66" t="n">
        <v>12</v>
      </c>
      <c r="G2025" s="66" t="n">
        <v>3</v>
      </c>
      <c r="H2025" s="66" t="n">
        <v>4</v>
      </c>
      <c r="I2025" s="66" t="n">
        <v>1</v>
      </c>
      <c r="J2025" s="66" t="n">
        <v>1</v>
      </c>
      <c r="K2025" s="66" t="n">
        <v>0</v>
      </c>
      <c r="L2025" s="66" t="n">
        <v>0</v>
      </c>
      <c r="M2025" s="66" t="n">
        <v>0</v>
      </c>
      <c r="N2025" s="66" t="n">
        <v>0</v>
      </c>
      <c r="O2025" s="66" t="n">
        <v>152.5</v>
      </c>
      <c r="P2025" s="66" t="n">
        <v>10.9</v>
      </c>
      <c r="Q2025" s="66" t="n">
        <v>13.697204142</v>
      </c>
      <c r="R2025" s="66" t="n">
        <v>51.043582197</v>
      </c>
      <c r="S2025" s="66">
        <f>IF(AND(E2025&gt;=2,E2025&lt;=6,OR(F2025=6,F2025=7,F2025=8),O2025&lt;=500),1,0)</f>
        <v/>
      </c>
      <c r="T2025" s="178">
        <f>IF(G2025=1,Sources!$F$24,IF(G2025=2,Sources!$F$25,IF(G2025=3,Sources!$F$26,0)))</f>
        <v/>
      </c>
      <c r="U2025" s="178">
        <f>T2025</f>
        <v/>
      </c>
      <c r="V2025" s="66" t="inlineStr">
        <is>
          <t>S01 / S04 / S05</t>
        </is>
      </c>
    </row>
    <row r="2026" ht="15" customHeight="1" s="94">
      <c r="A2026" s="66" t="inlineStr">
        <is>
          <t>U14404</t>
        </is>
      </c>
      <c r="B2026" s="66" t="inlineStr">
        <is>
          <t>O0599</t>
        </is>
      </c>
      <c r="C2026" s="66" t="n">
        <v>2023</v>
      </c>
      <c r="D2026" s="66" t="n">
        <v>5</v>
      </c>
      <c r="E2026" s="66" t="n">
        <v>3</v>
      </c>
      <c r="F2026" s="66" t="n">
        <v>19</v>
      </c>
      <c r="G2026" s="66" t="n">
        <v>3</v>
      </c>
      <c r="H2026" s="66" t="n">
        <v>2</v>
      </c>
      <c r="I2026" s="66" t="n">
        <v>0</v>
      </c>
      <c r="J2026" s="66" t="n">
        <v>1</v>
      </c>
      <c r="K2026" s="66" t="n">
        <v>1</v>
      </c>
      <c r="L2026" s="66" t="n">
        <v>0</v>
      </c>
      <c r="M2026" s="66" t="n">
        <v>0</v>
      </c>
      <c r="N2026" s="66" t="n">
        <v>0</v>
      </c>
      <c r="O2026" s="66" t="n">
        <v>498.5</v>
      </c>
      <c r="P2026" s="66" t="n">
        <v>0.5</v>
      </c>
      <c r="Q2026" s="66" t="n">
        <v>13.7559176090001</v>
      </c>
      <c r="R2026" s="66" t="n">
        <v>51.0558710330001</v>
      </c>
      <c r="S2026" s="66">
        <f>IF(AND(E2026&gt;=2,E2026&lt;=6,OR(F2026=6,F2026=7,F2026=8),O2026&lt;=500),1,0)</f>
        <v/>
      </c>
      <c r="T2026" s="178">
        <f>IF(G2026=1,Sources!$F$24,IF(G2026=2,Sources!$F$25,IF(G2026=3,Sources!$F$26,0)))</f>
        <v/>
      </c>
      <c r="U2026" s="178">
        <f>T2026</f>
        <v/>
      </c>
      <c r="V2026" s="66" t="inlineStr">
        <is>
          <t>S01 / S04 / S05</t>
        </is>
      </c>
    </row>
    <row r="2027" ht="15" customHeight="1" s="94">
      <c r="A2027" s="66" t="inlineStr">
        <is>
          <t>U14417</t>
        </is>
      </c>
      <c r="B2027" s="66" t="inlineStr">
        <is>
          <t>O1593</t>
        </is>
      </c>
      <c r="C2027" s="66" t="n">
        <v>2023</v>
      </c>
      <c r="D2027" s="66" t="n">
        <v>5</v>
      </c>
      <c r="E2027" s="66" t="n">
        <v>2</v>
      </c>
      <c r="F2027" s="66" t="n">
        <v>7</v>
      </c>
      <c r="G2027" s="66" t="n">
        <v>3</v>
      </c>
      <c r="H2027" s="66" t="n">
        <v>3</v>
      </c>
      <c r="I2027" s="66" t="n">
        <v>0</v>
      </c>
      <c r="J2027" s="66" t="n">
        <v>1</v>
      </c>
      <c r="K2027" s="66" t="n">
        <v>1</v>
      </c>
      <c r="L2027" s="66" t="n">
        <v>0</v>
      </c>
      <c r="M2027" s="66" t="n">
        <v>0</v>
      </c>
      <c r="N2027" s="66" t="n">
        <v>0</v>
      </c>
      <c r="O2027" s="66" t="n">
        <v>120.8</v>
      </c>
      <c r="P2027" s="66" t="n">
        <v>2.3</v>
      </c>
      <c r="Q2027" s="66" t="n">
        <v>12.3734498310001</v>
      </c>
      <c r="R2027" s="66" t="n">
        <v>51.351656501</v>
      </c>
      <c r="S2027" s="66">
        <f>IF(AND(E2027&gt;=2,E2027&lt;=6,OR(F2027=6,F2027=7,F2027=8),O2027&lt;=500),1,0)</f>
        <v/>
      </c>
      <c r="T2027" s="178">
        <f>IF(G2027=1,Sources!$F$24,IF(G2027=2,Sources!$F$25,IF(G2027=3,Sources!$F$26,0)))</f>
        <v/>
      </c>
      <c r="U2027" s="178">
        <f>T2027</f>
        <v/>
      </c>
      <c r="V2027" s="66" t="inlineStr">
        <is>
          <t>S01 / S04 / S05</t>
        </is>
      </c>
    </row>
    <row r="2028" ht="15" customHeight="1" s="94">
      <c r="A2028" s="66" t="inlineStr">
        <is>
          <t>U14444</t>
        </is>
      </c>
      <c r="B2028" s="66" t="inlineStr">
        <is>
          <t>O0039</t>
        </is>
      </c>
      <c r="C2028" s="66" t="n">
        <v>2023</v>
      </c>
      <c r="D2028" s="66" t="n">
        <v>5</v>
      </c>
      <c r="E2028" s="66" t="n">
        <v>6</v>
      </c>
      <c r="F2028" s="66" t="n">
        <v>7</v>
      </c>
      <c r="G2028" s="66" t="n">
        <v>3</v>
      </c>
      <c r="H2028" s="66" t="n">
        <v>3</v>
      </c>
      <c r="I2028" s="66" t="n">
        <v>0</v>
      </c>
      <c r="J2028" s="66" t="n">
        <v>0</v>
      </c>
      <c r="K2028" s="66" t="n">
        <v>1</v>
      </c>
      <c r="L2028" s="66" t="n">
        <v>0</v>
      </c>
      <c r="M2028" s="66" t="n">
        <v>0</v>
      </c>
      <c r="N2028" s="66" t="n">
        <v>0</v>
      </c>
      <c r="O2028" s="66" t="n">
        <v>308.2</v>
      </c>
      <c r="P2028" s="66" t="n">
        <v>1.5</v>
      </c>
      <c r="Q2028" s="66" t="n">
        <v>14.429580748</v>
      </c>
      <c r="R2028" s="66" t="n">
        <v>51.1735760440001</v>
      </c>
      <c r="S2028" s="66">
        <f>IF(AND(E2028&gt;=2,E2028&lt;=6,OR(F2028=6,F2028=7,F2028=8),O2028&lt;=500),1,0)</f>
        <v/>
      </c>
      <c r="T2028" s="178">
        <f>IF(G2028=1,Sources!$F$24,IF(G2028=2,Sources!$F$25,IF(G2028=3,Sources!$F$26,0)))</f>
        <v/>
      </c>
      <c r="U2028" s="178">
        <f>T2028</f>
        <v/>
      </c>
      <c r="V2028" s="66" t="inlineStr">
        <is>
          <t>S01 / S04 / S05</t>
        </is>
      </c>
    </row>
    <row r="2029" ht="15" customHeight="1" s="94">
      <c r="A2029" s="66" t="inlineStr">
        <is>
          <t>U14453</t>
        </is>
      </c>
      <c r="B2029" s="66" t="inlineStr">
        <is>
          <t>O1738</t>
        </is>
      </c>
      <c r="C2029" s="66" t="n">
        <v>2023</v>
      </c>
      <c r="D2029" s="66" t="n">
        <v>5</v>
      </c>
      <c r="E2029" s="66" t="n">
        <v>5</v>
      </c>
      <c r="F2029" s="66" t="n">
        <v>8</v>
      </c>
      <c r="G2029" s="66" t="n">
        <v>3</v>
      </c>
      <c r="H2029" s="66" t="n">
        <v>2</v>
      </c>
      <c r="I2029" s="66" t="n">
        <v>0</v>
      </c>
      <c r="J2029" s="66" t="n">
        <v>1</v>
      </c>
      <c r="K2029" s="66" t="n">
        <v>1</v>
      </c>
      <c r="L2029" s="66" t="n">
        <v>0</v>
      </c>
      <c r="M2029" s="66" t="n">
        <v>0</v>
      </c>
      <c r="N2029" s="66" t="n">
        <v>0</v>
      </c>
      <c r="O2029" s="66" t="n">
        <v>311.1</v>
      </c>
      <c r="P2029" s="66" t="n">
        <v>0.3</v>
      </c>
      <c r="Q2029" s="66" t="n">
        <v>12.3425171220001</v>
      </c>
      <c r="R2029" s="66" t="n">
        <v>51.3215935490001</v>
      </c>
      <c r="S2029" s="66">
        <f>IF(AND(E2029&gt;=2,E2029&lt;=6,OR(F2029=6,F2029=7,F2029=8),O2029&lt;=500),1,0)</f>
        <v/>
      </c>
      <c r="T2029" s="178">
        <f>IF(G2029=1,Sources!$F$24,IF(G2029=2,Sources!$F$25,IF(G2029=3,Sources!$F$26,0)))</f>
        <v/>
      </c>
      <c r="U2029" s="178">
        <f>T2029</f>
        <v/>
      </c>
      <c r="V2029" s="66" t="inlineStr">
        <is>
          <t>S01 / S04 / S05</t>
        </is>
      </c>
    </row>
    <row r="2030" ht="15" customHeight="1" s="94">
      <c r="A2030" s="66" t="inlineStr">
        <is>
          <t>U14455</t>
        </is>
      </c>
      <c r="B2030" s="66" t="inlineStr">
        <is>
          <t>O1587</t>
        </is>
      </c>
      <c r="C2030" s="66" t="n">
        <v>2023</v>
      </c>
      <c r="D2030" s="66" t="n">
        <v>5</v>
      </c>
      <c r="E2030" s="66" t="n">
        <v>5</v>
      </c>
      <c r="F2030" s="66" t="n">
        <v>15</v>
      </c>
      <c r="G2030" s="66" t="n">
        <v>3</v>
      </c>
      <c r="H2030" s="66" t="n">
        <v>1</v>
      </c>
      <c r="I2030" s="66" t="n">
        <v>0</v>
      </c>
      <c r="J2030" s="66" t="n">
        <v>0</v>
      </c>
      <c r="K2030" s="66" t="n">
        <v>0</v>
      </c>
      <c r="L2030" s="66" t="n">
        <v>1</v>
      </c>
      <c r="M2030" s="66" t="n">
        <v>0</v>
      </c>
      <c r="N2030" s="66" t="n">
        <v>0</v>
      </c>
      <c r="O2030" s="66" t="n">
        <v>439.7</v>
      </c>
      <c r="P2030" s="66" t="n">
        <v>3.5</v>
      </c>
      <c r="Q2030" s="66" t="n">
        <v>12.3741284380001</v>
      </c>
      <c r="R2030" s="66" t="n">
        <v>51.303393649</v>
      </c>
      <c r="S2030" s="66">
        <f>IF(AND(E2030&gt;=2,E2030&lt;=6,OR(F2030=6,F2030=7,F2030=8),O2030&lt;=500),1,0)</f>
        <v/>
      </c>
      <c r="T2030" s="178">
        <f>IF(G2030=1,Sources!$F$24,IF(G2030=2,Sources!$F$25,IF(G2030=3,Sources!$F$26,0)))</f>
        <v/>
      </c>
      <c r="U2030" s="178">
        <f>T2030</f>
        <v/>
      </c>
      <c r="V2030" s="66" t="inlineStr">
        <is>
          <t>S01 / S04 / S05</t>
        </is>
      </c>
    </row>
    <row r="2031" ht="15" customHeight="1" s="94">
      <c r="A2031" s="66" t="inlineStr">
        <is>
          <t>U14460</t>
        </is>
      </c>
      <c r="B2031" s="66" t="inlineStr">
        <is>
          <t>O2091</t>
        </is>
      </c>
      <c r="C2031" s="66" t="n">
        <v>2023</v>
      </c>
      <c r="D2031" s="66" t="n">
        <v>5</v>
      </c>
      <c r="E2031" s="66" t="n">
        <v>5</v>
      </c>
      <c r="F2031" s="66" t="n">
        <v>10</v>
      </c>
      <c r="G2031" s="66" t="n">
        <v>2</v>
      </c>
      <c r="H2031" s="66" t="n">
        <v>3</v>
      </c>
      <c r="I2031" s="66" t="n">
        <v>0</v>
      </c>
      <c r="J2031" s="66" t="n">
        <v>1</v>
      </c>
      <c r="K2031" s="66" t="n">
        <v>1</v>
      </c>
      <c r="L2031" s="66" t="n">
        <v>0</v>
      </c>
      <c r="M2031" s="66" t="n">
        <v>0</v>
      </c>
      <c r="N2031" s="66" t="n">
        <v>0</v>
      </c>
      <c r="O2031" s="66" t="n">
        <v>116.7</v>
      </c>
      <c r="P2031" s="66" t="n">
        <v>3.8</v>
      </c>
      <c r="Q2031" s="66" t="n">
        <v>13.31021107</v>
      </c>
      <c r="R2031" s="66" t="n">
        <v>51.302463194</v>
      </c>
      <c r="S2031" s="66">
        <f>IF(AND(E2031&gt;=2,E2031&lt;=6,OR(F2031=6,F2031=7,F2031=8),O2031&lt;=500),1,0)</f>
        <v/>
      </c>
      <c r="T2031" s="178">
        <f>IF(G2031=1,Sources!$F$24,IF(G2031=2,Sources!$F$25,IF(G2031=3,Sources!$F$26,0)))</f>
        <v/>
      </c>
      <c r="U2031" s="178">
        <f>T2031</f>
        <v/>
      </c>
      <c r="V2031" s="66" t="inlineStr">
        <is>
          <t>S01 / S04 / S05</t>
        </is>
      </c>
    </row>
    <row r="2032" ht="15" customHeight="1" s="94">
      <c r="A2032" s="66" t="inlineStr">
        <is>
          <t>U14465</t>
        </is>
      </c>
      <c r="B2032" s="66" t="inlineStr">
        <is>
          <t>O0579</t>
        </is>
      </c>
      <c r="C2032" s="66" t="n">
        <v>2023</v>
      </c>
      <c r="D2032" s="66" t="n">
        <v>5</v>
      </c>
      <c r="E2032" s="66" t="n">
        <v>1</v>
      </c>
      <c r="F2032" s="66" t="n">
        <v>12</v>
      </c>
      <c r="G2032" s="66" t="n">
        <v>3</v>
      </c>
      <c r="H2032" s="66" t="n">
        <v>3</v>
      </c>
      <c r="I2032" s="66" t="n">
        <v>0</v>
      </c>
      <c r="J2032" s="66" t="n">
        <v>1</v>
      </c>
      <c r="K2032" s="66" t="n">
        <v>0</v>
      </c>
      <c r="L2032" s="66" t="n">
        <v>0</v>
      </c>
      <c r="M2032" s="66" t="n">
        <v>0</v>
      </c>
      <c r="N2032" s="66" t="n">
        <v>1</v>
      </c>
      <c r="O2032" s="66" t="n">
        <v>168.6</v>
      </c>
      <c r="P2032" s="66" t="n">
        <v>8.9</v>
      </c>
      <c r="Q2032" s="66" t="n">
        <v>13.8418655560001</v>
      </c>
      <c r="R2032" s="66" t="n">
        <v>51.0023405520001</v>
      </c>
      <c r="S2032" s="66">
        <f>IF(AND(E2032&gt;=2,E2032&lt;=6,OR(F2032=6,F2032=7,F2032=8),O2032&lt;=500),1,0)</f>
        <v/>
      </c>
      <c r="T2032" s="178">
        <f>IF(G2032=1,Sources!$F$24,IF(G2032=2,Sources!$F$25,IF(G2032=3,Sources!$F$26,0)))</f>
        <v/>
      </c>
      <c r="U2032" s="178">
        <f>T2032</f>
        <v/>
      </c>
      <c r="V2032" s="66" t="inlineStr">
        <is>
          <t>S01 / S04 / S05</t>
        </is>
      </c>
    </row>
    <row r="2033" ht="15" customHeight="1" s="94">
      <c r="A2033" s="66" t="inlineStr">
        <is>
          <t>U14467</t>
        </is>
      </c>
      <c r="B2033" s="66" t="inlineStr">
        <is>
          <t>O0155</t>
        </is>
      </c>
      <c r="C2033" s="66" t="n">
        <v>2023</v>
      </c>
      <c r="D2033" s="66" t="n">
        <v>5</v>
      </c>
      <c r="E2033" s="66" t="n">
        <v>5</v>
      </c>
      <c r="F2033" s="66" t="n">
        <v>14</v>
      </c>
      <c r="G2033" s="66" t="n">
        <v>2</v>
      </c>
      <c r="H2033" s="66" t="n">
        <v>1</v>
      </c>
      <c r="I2033" s="66" t="n">
        <v>0</v>
      </c>
      <c r="J2033" s="66" t="n">
        <v>1</v>
      </c>
      <c r="K2033" s="66" t="n">
        <v>0</v>
      </c>
      <c r="L2033" s="66" t="n">
        <v>0</v>
      </c>
      <c r="M2033" s="66" t="n">
        <v>0</v>
      </c>
      <c r="N2033" s="66" t="n">
        <v>0</v>
      </c>
      <c r="O2033" s="66" t="n">
        <v>97.3</v>
      </c>
      <c r="P2033" s="66" t="n">
        <v>2.7</v>
      </c>
      <c r="Q2033" s="66" t="n">
        <v>12.925673322</v>
      </c>
      <c r="R2033" s="66" t="n">
        <v>50.8233170500001</v>
      </c>
      <c r="S2033" s="66">
        <f>IF(AND(E2033&gt;=2,E2033&lt;=6,OR(F2033=6,F2033=7,F2033=8),O2033&lt;=500),1,0)</f>
        <v/>
      </c>
      <c r="T2033" s="178">
        <f>IF(G2033=1,Sources!$F$24,IF(G2033=2,Sources!$F$25,IF(G2033=3,Sources!$F$26,0)))</f>
        <v/>
      </c>
      <c r="U2033" s="178">
        <f>T2033</f>
        <v/>
      </c>
      <c r="V2033" s="66" t="inlineStr">
        <is>
          <t>S01 / S04 / S05</t>
        </is>
      </c>
    </row>
    <row r="2034" ht="15" customHeight="1" s="94">
      <c r="A2034" s="66" t="inlineStr">
        <is>
          <t>U14471</t>
        </is>
      </c>
      <c r="B2034" s="66" t="inlineStr">
        <is>
          <t>O1726</t>
        </is>
      </c>
      <c r="C2034" s="66" t="n">
        <v>2023</v>
      </c>
      <c r="D2034" s="66" t="n">
        <v>5</v>
      </c>
      <c r="E2034" s="66" t="n">
        <v>4</v>
      </c>
      <c r="F2034" s="66" t="n">
        <v>10</v>
      </c>
      <c r="G2034" s="66" t="n">
        <v>3</v>
      </c>
      <c r="H2034" s="66" t="n">
        <v>5</v>
      </c>
      <c r="I2034" s="66" t="n">
        <v>0</v>
      </c>
      <c r="J2034" s="66" t="n">
        <v>1</v>
      </c>
      <c r="K2034" s="66" t="n">
        <v>0</v>
      </c>
      <c r="L2034" s="66" t="n">
        <v>0</v>
      </c>
      <c r="M2034" s="66" t="n">
        <v>0</v>
      </c>
      <c r="N2034" s="66" t="n">
        <v>1</v>
      </c>
      <c r="O2034" s="66" t="n">
        <v>435.1</v>
      </c>
      <c r="P2034" s="66" t="n">
        <v>13.1</v>
      </c>
      <c r="Q2034" s="66" t="n">
        <v>12.373902516</v>
      </c>
      <c r="R2034" s="66" t="n">
        <v>51.3339718560001</v>
      </c>
      <c r="S2034" s="66">
        <f>IF(AND(E2034&gt;=2,E2034&lt;=6,OR(F2034=6,F2034=7,F2034=8),O2034&lt;=500),1,0)</f>
        <v/>
      </c>
      <c r="T2034" s="178">
        <f>IF(G2034=1,Sources!$F$24,IF(G2034=2,Sources!$F$25,IF(G2034=3,Sources!$F$26,0)))</f>
        <v/>
      </c>
      <c r="U2034" s="178">
        <f>T2034</f>
        <v/>
      </c>
      <c r="V2034" s="66" t="inlineStr">
        <is>
          <t>S01 / S04 / S05</t>
        </is>
      </c>
    </row>
    <row r="2035" ht="15" customHeight="1" s="94">
      <c r="A2035" s="66" t="inlineStr">
        <is>
          <t>U14477</t>
        </is>
      </c>
      <c r="B2035" s="66" t="inlineStr">
        <is>
          <t>O0489</t>
        </is>
      </c>
      <c r="C2035" s="66" t="n">
        <v>2023</v>
      </c>
      <c r="D2035" s="66" t="n">
        <v>5</v>
      </c>
      <c r="E2035" s="66" t="n">
        <v>4</v>
      </c>
      <c r="F2035" s="66" t="n">
        <v>14</v>
      </c>
      <c r="G2035" s="66" t="n">
        <v>3</v>
      </c>
      <c r="H2035" s="66" t="n">
        <v>4</v>
      </c>
      <c r="I2035" s="66" t="n">
        <v>1</v>
      </c>
      <c r="J2035" s="66" t="n">
        <v>0</v>
      </c>
      <c r="K2035" s="66" t="n">
        <v>1</v>
      </c>
      <c r="L2035" s="66" t="n">
        <v>0</v>
      </c>
      <c r="M2035" s="66" t="n">
        <v>0</v>
      </c>
      <c r="N2035" s="66" t="n">
        <v>0</v>
      </c>
      <c r="O2035" s="66" t="n">
        <v>413.2</v>
      </c>
      <c r="P2035" s="66" t="n">
        <v>2.5</v>
      </c>
      <c r="Q2035" s="66" t="n">
        <v>13.759842437</v>
      </c>
      <c r="R2035" s="66" t="n">
        <v>51.0274200040001</v>
      </c>
      <c r="S2035" s="66">
        <f>IF(AND(E2035&gt;=2,E2035&lt;=6,OR(F2035=6,F2035=7,F2035=8),O2035&lt;=500),1,0)</f>
        <v/>
      </c>
      <c r="T2035" s="178">
        <f>IF(G2035=1,Sources!$F$24,IF(G2035=2,Sources!$F$25,IF(G2035=3,Sources!$F$26,0)))</f>
        <v/>
      </c>
      <c r="U2035" s="178">
        <f>T2035</f>
        <v/>
      </c>
      <c r="V2035" s="66" t="inlineStr">
        <is>
          <t>S01 / S04 / S05</t>
        </is>
      </c>
    </row>
    <row r="2036" ht="15" customHeight="1" s="94">
      <c r="A2036" s="66" t="inlineStr">
        <is>
          <t>U14487</t>
        </is>
      </c>
      <c r="B2036" s="66" t="inlineStr">
        <is>
          <t>O1541</t>
        </is>
      </c>
      <c r="C2036" s="66" t="n">
        <v>2023</v>
      </c>
      <c r="D2036" s="66" t="n">
        <v>5</v>
      </c>
      <c r="E2036" s="66" t="n">
        <v>3</v>
      </c>
      <c r="F2036" s="66" t="n">
        <v>15</v>
      </c>
      <c r="G2036" s="66" t="n">
        <v>3</v>
      </c>
      <c r="H2036" s="66" t="n">
        <v>4</v>
      </c>
      <c r="I2036" s="66" t="n">
        <v>1</v>
      </c>
      <c r="J2036" s="66" t="n">
        <v>0</v>
      </c>
      <c r="K2036" s="66" t="n">
        <v>0</v>
      </c>
      <c r="L2036" s="66" t="n">
        <v>0</v>
      </c>
      <c r="M2036" s="66" t="n">
        <v>0</v>
      </c>
      <c r="N2036" s="66" t="n">
        <v>1</v>
      </c>
      <c r="O2036" s="66" t="n">
        <v>396.4</v>
      </c>
      <c r="P2036" s="66" t="n">
        <v>11.1</v>
      </c>
      <c r="Q2036" s="66" t="n">
        <v>12.3822224750001</v>
      </c>
      <c r="R2036" s="66" t="n">
        <v>51.3389654010001</v>
      </c>
      <c r="S2036" s="66">
        <f>IF(AND(E2036&gt;=2,E2036&lt;=6,OR(F2036=6,F2036=7,F2036=8),O2036&lt;=500),1,0)</f>
        <v/>
      </c>
      <c r="T2036" s="178">
        <f>IF(G2036=1,Sources!$F$24,IF(G2036=2,Sources!$F$25,IF(G2036=3,Sources!$F$26,0)))</f>
        <v/>
      </c>
      <c r="U2036" s="178">
        <f>T2036</f>
        <v/>
      </c>
      <c r="V2036" s="66" t="inlineStr">
        <is>
          <t>S01 / S04 / S05</t>
        </is>
      </c>
    </row>
    <row r="2037" ht="15" customHeight="1" s="94">
      <c r="A2037" s="66" t="inlineStr">
        <is>
          <t>U14505</t>
        </is>
      </c>
      <c r="B2037" s="66" t="inlineStr">
        <is>
          <t>O0601</t>
        </is>
      </c>
      <c r="C2037" s="66" t="n">
        <v>2023</v>
      </c>
      <c r="D2037" s="66" t="n">
        <v>4</v>
      </c>
      <c r="E2037" s="66" t="n">
        <v>1</v>
      </c>
      <c r="F2037" s="66" t="n">
        <v>17</v>
      </c>
      <c r="G2037" s="66" t="n">
        <v>3</v>
      </c>
      <c r="H2037" s="66" t="n">
        <v>3</v>
      </c>
      <c r="I2037" s="66" t="n">
        <v>0</v>
      </c>
      <c r="J2037" s="66" t="n">
        <v>0</v>
      </c>
      <c r="K2037" s="66" t="n">
        <v>1</v>
      </c>
      <c r="L2037" s="66" t="n">
        <v>0</v>
      </c>
      <c r="M2037" s="66" t="n">
        <v>0</v>
      </c>
      <c r="N2037" s="66" t="n">
        <v>0</v>
      </c>
      <c r="O2037" s="66" t="n">
        <v>60.9</v>
      </c>
      <c r="P2037" s="66" t="n">
        <v>4</v>
      </c>
      <c r="Q2037" s="66" t="n">
        <v>13.7200731180001</v>
      </c>
      <c r="R2037" s="66" t="n">
        <v>51.0547415940001</v>
      </c>
      <c r="S2037" s="66">
        <f>IF(AND(E2037&gt;=2,E2037&lt;=6,OR(F2037=6,F2037=7,F2037=8),O2037&lt;=500),1,0)</f>
        <v/>
      </c>
      <c r="T2037" s="178">
        <f>IF(G2037=1,Sources!$F$24,IF(G2037=2,Sources!$F$25,IF(G2037=3,Sources!$F$26,0)))</f>
        <v/>
      </c>
      <c r="U2037" s="178">
        <f>T2037</f>
        <v/>
      </c>
      <c r="V2037" s="66" t="inlineStr">
        <is>
          <t>S01 / S04 / S05</t>
        </is>
      </c>
    </row>
    <row r="2038" ht="15" customHeight="1" s="94">
      <c r="A2038" s="66" t="inlineStr">
        <is>
          <t>U14520</t>
        </is>
      </c>
      <c r="B2038" s="66" t="inlineStr">
        <is>
          <t>O1858</t>
        </is>
      </c>
      <c r="C2038" s="66" t="n">
        <v>2023</v>
      </c>
      <c r="D2038" s="66" t="n">
        <v>4</v>
      </c>
      <c r="E2038" s="66" t="n">
        <v>6</v>
      </c>
      <c r="F2038" s="66" t="n">
        <v>18</v>
      </c>
      <c r="G2038" s="66" t="n">
        <v>3</v>
      </c>
      <c r="H2038" s="66" t="n">
        <v>2</v>
      </c>
      <c r="I2038" s="66" t="n">
        <v>0</v>
      </c>
      <c r="J2038" s="66" t="n">
        <v>1</v>
      </c>
      <c r="K2038" s="66" t="n">
        <v>1</v>
      </c>
      <c r="L2038" s="66" t="n">
        <v>0</v>
      </c>
      <c r="M2038" s="66" t="n">
        <v>0</v>
      </c>
      <c r="N2038" s="66" t="n">
        <v>0</v>
      </c>
      <c r="O2038" s="66" t="n">
        <v>370</v>
      </c>
      <c r="P2038" s="66" t="n">
        <v>23.3</v>
      </c>
      <c r="Q2038" s="66" t="n">
        <v>12.746595896</v>
      </c>
      <c r="R2038" s="66" t="n">
        <v>50.7385904870001</v>
      </c>
      <c r="S2038" s="66">
        <f>IF(AND(E2038&gt;=2,E2038&lt;=6,OR(F2038=6,F2038=7,F2038=8),O2038&lt;=500),1,0)</f>
        <v/>
      </c>
      <c r="T2038" s="178">
        <f>IF(G2038=1,Sources!$F$24,IF(G2038=2,Sources!$F$25,IF(G2038=3,Sources!$F$26,0)))</f>
        <v/>
      </c>
      <c r="U2038" s="178">
        <f>T2038</f>
        <v/>
      </c>
      <c r="V2038" s="66" t="inlineStr">
        <is>
          <t>S01 / S04 / S05</t>
        </is>
      </c>
    </row>
    <row r="2039" ht="15" customHeight="1" s="94">
      <c r="A2039" s="66" t="inlineStr">
        <is>
          <t>U14533</t>
        </is>
      </c>
      <c r="B2039" s="66" t="inlineStr">
        <is>
          <t>O0403</t>
        </is>
      </c>
      <c r="C2039" s="66" t="n">
        <v>2023</v>
      </c>
      <c r="D2039" s="66" t="n">
        <v>4</v>
      </c>
      <c r="E2039" s="66" t="n">
        <v>5</v>
      </c>
      <c r="F2039" s="66" t="n">
        <v>16</v>
      </c>
      <c r="G2039" s="66" t="n">
        <v>3</v>
      </c>
      <c r="H2039" s="66" t="n">
        <v>2</v>
      </c>
      <c r="I2039" s="66" t="n">
        <v>0</v>
      </c>
      <c r="J2039" s="66" t="n">
        <v>1</v>
      </c>
      <c r="K2039" s="66" t="n">
        <v>1</v>
      </c>
      <c r="L2039" s="66" t="n">
        <v>0</v>
      </c>
      <c r="M2039" s="66" t="n">
        <v>0</v>
      </c>
      <c r="N2039" s="66" t="n">
        <v>0</v>
      </c>
      <c r="O2039" s="66" t="n">
        <v>57.8</v>
      </c>
      <c r="P2039" s="66" t="n">
        <v>8.4</v>
      </c>
      <c r="Q2039" s="66" t="n">
        <v>13.729455968</v>
      </c>
      <c r="R2039" s="66" t="n">
        <v>51.0457067790001</v>
      </c>
      <c r="S2039" s="66">
        <f>IF(AND(E2039&gt;=2,E2039&lt;=6,OR(F2039=6,F2039=7,F2039=8),O2039&lt;=500),1,0)</f>
        <v/>
      </c>
      <c r="T2039" s="178">
        <f>IF(G2039=1,Sources!$F$24,IF(G2039=2,Sources!$F$25,IF(G2039=3,Sources!$F$26,0)))</f>
        <v/>
      </c>
      <c r="U2039" s="178">
        <f>T2039</f>
        <v/>
      </c>
      <c r="V2039" s="66" t="inlineStr">
        <is>
          <t>S01 / S04 / S05</t>
        </is>
      </c>
    </row>
    <row r="2040" ht="15" customHeight="1" s="94">
      <c r="A2040" s="66" t="inlineStr">
        <is>
          <t>U14544</t>
        </is>
      </c>
      <c r="B2040" s="66" t="inlineStr">
        <is>
          <t>O1990</t>
        </is>
      </c>
      <c r="C2040" s="66" t="n">
        <v>2023</v>
      </c>
      <c r="D2040" s="66" t="n">
        <v>4</v>
      </c>
      <c r="E2040" s="66" t="n">
        <v>4</v>
      </c>
      <c r="F2040" s="66" t="n">
        <v>15</v>
      </c>
      <c r="G2040" s="66" t="n">
        <v>3</v>
      </c>
      <c r="H2040" s="66" t="n">
        <v>3</v>
      </c>
      <c r="I2040" s="66" t="n">
        <v>0</v>
      </c>
      <c r="J2040" s="66" t="n">
        <v>1</v>
      </c>
      <c r="K2040" s="66" t="n">
        <v>1</v>
      </c>
      <c r="L2040" s="66" t="n">
        <v>0</v>
      </c>
      <c r="M2040" s="66" t="n">
        <v>0</v>
      </c>
      <c r="N2040" s="66" t="n">
        <v>0</v>
      </c>
      <c r="O2040" s="66" t="n">
        <v>335.8</v>
      </c>
      <c r="P2040" s="66" t="n">
        <v>19.4</v>
      </c>
      <c r="Q2040" s="66" t="n">
        <v>13.9395662490001</v>
      </c>
      <c r="R2040" s="66" t="n">
        <v>50.9641845990001</v>
      </c>
      <c r="S2040" s="66">
        <f>IF(AND(E2040&gt;=2,E2040&lt;=6,OR(F2040=6,F2040=7,F2040=8),O2040&lt;=500),1,0)</f>
        <v/>
      </c>
      <c r="T2040" s="178">
        <f>IF(G2040=1,Sources!$F$24,IF(G2040=2,Sources!$F$25,IF(G2040=3,Sources!$F$26,0)))</f>
        <v/>
      </c>
      <c r="U2040" s="178">
        <f>T2040</f>
        <v/>
      </c>
      <c r="V2040" s="66" t="inlineStr">
        <is>
          <t>S01 / S04 / S05</t>
        </is>
      </c>
    </row>
    <row r="2041" ht="15" customHeight="1" s="94">
      <c r="A2041" s="66" t="inlineStr">
        <is>
          <t>U14552</t>
        </is>
      </c>
      <c r="B2041" s="66" t="inlineStr">
        <is>
          <t>O0052</t>
        </is>
      </c>
      <c r="C2041" s="66" t="n">
        <v>2023</v>
      </c>
      <c r="D2041" s="66" t="n">
        <v>4</v>
      </c>
      <c r="E2041" s="66" t="n">
        <v>3</v>
      </c>
      <c r="F2041" s="66" t="n">
        <v>20</v>
      </c>
      <c r="G2041" s="66" t="n">
        <v>2</v>
      </c>
      <c r="H2041" s="66" t="n">
        <v>3</v>
      </c>
      <c r="I2041" s="66" t="n">
        <v>0</v>
      </c>
      <c r="J2041" s="66" t="n">
        <v>1</v>
      </c>
      <c r="K2041" s="66" t="n">
        <v>1</v>
      </c>
      <c r="L2041" s="66" t="n">
        <v>0</v>
      </c>
      <c r="M2041" s="66" t="n">
        <v>0</v>
      </c>
      <c r="N2041" s="66" t="n">
        <v>0</v>
      </c>
      <c r="O2041" s="66" t="n">
        <v>458.9</v>
      </c>
      <c r="P2041" s="66" t="n">
        <v>10.4</v>
      </c>
      <c r="Q2041" s="66" t="n">
        <v>14.4424833860001</v>
      </c>
      <c r="R2041" s="66" t="n">
        <v>51.1863148430001</v>
      </c>
      <c r="S2041" s="66">
        <f>IF(AND(E2041&gt;=2,E2041&lt;=6,OR(F2041=6,F2041=7,F2041=8),O2041&lt;=500),1,0)</f>
        <v/>
      </c>
      <c r="T2041" s="178">
        <f>IF(G2041=1,Sources!$F$24,IF(G2041=2,Sources!$F$25,IF(G2041=3,Sources!$F$26,0)))</f>
        <v/>
      </c>
      <c r="U2041" s="178">
        <f>T2041</f>
        <v/>
      </c>
      <c r="V2041" s="66" t="inlineStr">
        <is>
          <t>S01 / S04 / S05</t>
        </is>
      </c>
    </row>
    <row r="2042" ht="15" customHeight="1" s="94">
      <c r="A2042" s="66" t="inlineStr">
        <is>
          <t>U14559</t>
        </is>
      </c>
      <c r="B2042" s="66" t="inlineStr">
        <is>
          <t>O1844</t>
        </is>
      </c>
      <c r="C2042" s="66" t="n">
        <v>2023</v>
      </c>
      <c r="D2042" s="66" t="n">
        <v>4</v>
      </c>
      <c r="E2042" s="66" t="n">
        <v>2</v>
      </c>
      <c r="F2042" s="66" t="n">
        <v>17</v>
      </c>
      <c r="G2042" s="66" t="n">
        <v>3</v>
      </c>
      <c r="H2042" s="66" t="n">
        <v>4</v>
      </c>
      <c r="I2042" s="66" t="n">
        <v>1</v>
      </c>
      <c r="J2042" s="66" t="n">
        <v>1</v>
      </c>
      <c r="K2042" s="66" t="n">
        <v>1</v>
      </c>
      <c r="L2042" s="66" t="n">
        <v>0</v>
      </c>
      <c r="M2042" s="66" t="n">
        <v>0</v>
      </c>
      <c r="N2042" s="66" t="n">
        <v>0</v>
      </c>
      <c r="O2042" s="66" t="n">
        <v>132.3</v>
      </c>
      <c r="P2042" s="66" t="n">
        <v>5.9</v>
      </c>
      <c r="Q2042" s="66" t="n">
        <v>12.327415633</v>
      </c>
      <c r="R2042" s="66" t="n">
        <v>51.3254291820001</v>
      </c>
      <c r="S2042" s="66">
        <f>IF(AND(E2042&gt;=2,E2042&lt;=6,OR(F2042=6,F2042=7,F2042=8),O2042&lt;=500),1,0)</f>
        <v/>
      </c>
      <c r="T2042" s="178">
        <f>IF(G2042=1,Sources!$F$24,IF(G2042=2,Sources!$F$25,IF(G2042=3,Sources!$F$26,0)))</f>
        <v/>
      </c>
      <c r="U2042" s="178">
        <f>T2042</f>
        <v/>
      </c>
      <c r="V2042" s="66" t="inlineStr">
        <is>
          <t>S01 / S04 / S05</t>
        </is>
      </c>
    </row>
    <row r="2043" ht="15" customHeight="1" s="94">
      <c r="A2043" s="66" t="inlineStr">
        <is>
          <t>U14565</t>
        </is>
      </c>
      <c r="B2043" s="66" t="inlineStr">
        <is>
          <t>O0784</t>
        </is>
      </c>
      <c r="C2043" s="66" t="n">
        <v>2023</v>
      </c>
      <c r="D2043" s="66" t="n">
        <v>4</v>
      </c>
      <c r="E2043" s="66" t="n">
        <v>2</v>
      </c>
      <c r="F2043" s="66" t="n">
        <v>8</v>
      </c>
      <c r="G2043" s="66" t="n">
        <v>3</v>
      </c>
      <c r="H2043" s="66" t="n">
        <v>3</v>
      </c>
      <c r="I2043" s="66" t="n">
        <v>0</v>
      </c>
      <c r="J2043" s="66" t="n">
        <v>1</v>
      </c>
      <c r="K2043" s="66" t="n">
        <v>1</v>
      </c>
      <c r="L2043" s="66" t="n">
        <v>0</v>
      </c>
      <c r="M2043" s="66" t="n">
        <v>0</v>
      </c>
      <c r="N2043" s="66" t="n">
        <v>0</v>
      </c>
      <c r="O2043" s="66" t="n">
        <v>262.6</v>
      </c>
      <c r="P2043" s="66" t="n">
        <v>3.2</v>
      </c>
      <c r="Q2043" s="66" t="n">
        <v>13.7578425360001</v>
      </c>
      <c r="R2043" s="66" t="n">
        <v>51.0758676770001</v>
      </c>
      <c r="S2043" s="66">
        <f>IF(AND(E2043&gt;=2,E2043&lt;=6,OR(F2043=6,F2043=7,F2043=8),O2043&lt;=500),1,0)</f>
        <v/>
      </c>
      <c r="T2043" s="178">
        <f>IF(G2043=1,Sources!$F$24,IF(G2043=2,Sources!$F$25,IF(G2043=3,Sources!$F$26,0)))</f>
        <v/>
      </c>
      <c r="U2043" s="178">
        <f>T2043</f>
        <v/>
      </c>
      <c r="V2043" s="66" t="inlineStr">
        <is>
          <t>S01 / S04 / S05</t>
        </is>
      </c>
    </row>
    <row r="2044" ht="15" customHeight="1" s="94">
      <c r="A2044" s="66" t="inlineStr">
        <is>
          <t>U14599</t>
        </is>
      </c>
      <c r="B2044" s="66" t="inlineStr">
        <is>
          <t>O0579</t>
        </is>
      </c>
      <c r="C2044" s="66" t="n">
        <v>2023</v>
      </c>
      <c r="D2044" s="66" t="n">
        <v>4</v>
      </c>
      <c r="E2044" s="66" t="n">
        <v>6</v>
      </c>
      <c r="F2044" s="66" t="n">
        <v>17</v>
      </c>
      <c r="G2044" s="66" t="n">
        <v>3</v>
      </c>
      <c r="H2044" s="66" t="n">
        <v>2</v>
      </c>
      <c r="I2044" s="66" t="n">
        <v>1</v>
      </c>
      <c r="J2044" s="66" t="n">
        <v>0</v>
      </c>
      <c r="K2044" s="66" t="n">
        <v>1</v>
      </c>
      <c r="L2044" s="66" t="n">
        <v>0</v>
      </c>
      <c r="M2044" s="66" t="n">
        <v>0</v>
      </c>
      <c r="N2044" s="66" t="n">
        <v>0</v>
      </c>
      <c r="O2044" s="66" t="n">
        <v>180.5</v>
      </c>
      <c r="P2044" s="66" t="n">
        <v>3.8</v>
      </c>
      <c r="Q2044" s="66" t="n">
        <v>13.8417737350001</v>
      </c>
      <c r="R2044" s="66" t="n">
        <v>51.0022492150001</v>
      </c>
      <c r="S2044" s="66">
        <f>IF(AND(E2044&gt;=2,E2044&lt;=6,OR(F2044=6,F2044=7,F2044=8),O2044&lt;=500),1,0)</f>
        <v/>
      </c>
      <c r="T2044" s="178">
        <f>IF(G2044=1,Sources!$F$24,IF(G2044=2,Sources!$F$25,IF(G2044=3,Sources!$F$26,0)))</f>
        <v/>
      </c>
      <c r="U2044" s="178">
        <f>T2044</f>
        <v/>
      </c>
      <c r="V2044" s="66" t="inlineStr">
        <is>
          <t>S01 / S04 / S05</t>
        </is>
      </c>
    </row>
    <row r="2045" ht="15" customHeight="1" s="94">
      <c r="A2045" s="66" t="inlineStr">
        <is>
          <t>U14611</t>
        </is>
      </c>
      <c r="B2045" s="66" t="inlineStr">
        <is>
          <t>O1930</t>
        </is>
      </c>
      <c r="C2045" s="66" t="n">
        <v>2023</v>
      </c>
      <c r="D2045" s="66" t="n">
        <v>4</v>
      </c>
      <c r="E2045" s="66" t="n">
        <v>5</v>
      </c>
      <c r="F2045" s="66" t="n">
        <v>12</v>
      </c>
      <c r="G2045" s="66" t="n">
        <v>3</v>
      </c>
      <c r="H2045" s="66" t="n">
        <v>3</v>
      </c>
      <c r="I2045" s="66" t="n">
        <v>0</v>
      </c>
      <c r="J2045" s="66" t="n">
        <v>0</v>
      </c>
      <c r="K2045" s="66" t="n">
        <v>1</v>
      </c>
      <c r="L2045" s="66" t="n">
        <v>1</v>
      </c>
      <c r="M2045" s="66" t="n">
        <v>0</v>
      </c>
      <c r="N2045" s="66" t="n">
        <v>0</v>
      </c>
      <c r="O2045" s="66" t="n">
        <v>215.2</v>
      </c>
      <c r="P2045" s="66" t="n">
        <v>4.1</v>
      </c>
      <c r="Q2045" s="66" t="n">
        <v>14.210597493</v>
      </c>
      <c r="R2045" s="66" t="n">
        <v>51.0263407370001</v>
      </c>
      <c r="S2045" s="66">
        <f>IF(AND(E2045&gt;=2,E2045&lt;=6,OR(F2045=6,F2045=7,F2045=8),O2045&lt;=500),1,0)</f>
        <v/>
      </c>
      <c r="T2045" s="178">
        <f>IF(G2045=1,Sources!$F$24,IF(G2045=2,Sources!$F$25,IF(G2045=3,Sources!$F$26,0)))</f>
        <v/>
      </c>
      <c r="U2045" s="178">
        <f>T2045</f>
        <v/>
      </c>
      <c r="V2045" s="66" t="inlineStr">
        <is>
          <t>S01 / S04 / S05</t>
        </is>
      </c>
    </row>
    <row r="2046" ht="15" customHeight="1" s="94">
      <c r="A2046" s="66" t="inlineStr">
        <is>
          <t>U14615</t>
        </is>
      </c>
      <c r="B2046" s="66" t="inlineStr">
        <is>
          <t>O0157</t>
        </is>
      </c>
      <c r="C2046" s="66" t="n">
        <v>2023</v>
      </c>
      <c r="D2046" s="66" t="n">
        <v>4</v>
      </c>
      <c r="E2046" s="66" t="n">
        <v>5</v>
      </c>
      <c r="F2046" s="66" t="n">
        <v>7</v>
      </c>
      <c r="G2046" s="66" t="n">
        <v>3</v>
      </c>
      <c r="H2046" s="66" t="n">
        <v>3</v>
      </c>
      <c r="I2046" s="66" t="n">
        <v>0</v>
      </c>
      <c r="J2046" s="66" t="n">
        <v>0</v>
      </c>
      <c r="K2046" s="66" t="n">
        <v>1</v>
      </c>
      <c r="L2046" s="66" t="n">
        <v>0</v>
      </c>
      <c r="M2046" s="66" t="n">
        <v>0</v>
      </c>
      <c r="N2046" s="66" t="n">
        <v>0</v>
      </c>
      <c r="O2046" s="66" t="n">
        <v>306.4</v>
      </c>
      <c r="P2046" s="66" t="n">
        <v>7.3</v>
      </c>
      <c r="Q2046" s="66" t="n">
        <v>12.926147225</v>
      </c>
      <c r="R2046" s="66" t="n">
        <v>50.8254534650001</v>
      </c>
      <c r="S2046" s="66">
        <f>IF(AND(E2046&gt;=2,E2046&lt;=6,OR(F2046=6,F2046=7,F2046=8),O2046&lt;=500),1,0)</f>
        <v/>
      </c>
      <c r="T2046" s="178">
        <f>IF(G2046=1,Sources!$F$24,IF(G2046=2,Sources!$F$25,IF(G2046=3,Sources!$F$26,0)))</f>
        <v/>
      </c>
      <c r="U2046" s="178">
        <f>T2046</f>
        <v/>
      </c>
      <c r="V2046" s="66" t="inlineStr">
        <is>
          <t>S01 / S04 / S05</t>
        </is>
      </c>
    </row>
    <row r="2047" ht="15" customHeight="1" s="94">
      <c r="A2047" s="66" t="inlineStr">
        <is>
          <t>U14617</t>
        </is>
      </c>
      <c r="B2047" s="66" t="inlineStr">
        <is>
          <t>O1441</t>
        </is>
      </c>
      <c r="C2047" s="66" t="n">
        <v>2023</v>
      </c>
      <c r="D2047" s="66" t="n">
        <v>4</v>
      </c>
      <c r="E2047" s="66" t="n">
        <v>4</v>
      </c>
      <c r="F2047" s="66" t="n">
        <v>17</v>
      </c>
      <c r="G2047" s="66" t="n">
        <v>3</v>
      </c>
      <c r="H2047" s="66" t="n">
        <v>7</v>
      </c>
      <c r="I2047" s="66" t="n">
        <v>1</v>
      </c>
      <c r="J2047" s="66" t="n">
        <v>0</v>
      </c>
      <c r="K2047" s="66" t="n">
        <v>1</v>
      </c>
      <c r="L2047" s="66" t="n">
        <v>0</v>
      </c>
      <c r="M2047" s="66" t="n">
        <v>0</v>
      </c>
      <c r="N2047" s="66" t="n">
        <v>0</v>
      </c>
      <c r="O2047" s="66" t="n">
        <v>184.5</v>
      </c>
      <c r="P2047" s="66" t="n">
        <v>19.7</v>
      </c>
      <c r="Q2047" s="66" t="n">
        <v>12.372671208</v>
      </c>
      <c r="R2047" s="66" t="n">
        <v>51.3430481200001</v>
      </c>
      <c r="S2047" s="66">
        <f>IF(AND(E2047&gt;=2,E2047&lt;=6,OR(F2047=6,F2047=7,F2047=8),O2047&lt;=500),1,0)</f>
        <v/>
      </c>
      <c r="T2047" s="178">
        <f>IF(G2047=1,Sources!$F$24,IF(G2047=2,Sources!$F$25,IF(G2047=3,Sources!$F$26,0)))</f>
        <v/>
      </c>
      <c r="U2047" s="178">
        <f>T2047</f>
        <v/>
      </c>
      <c r="V2047" s="66" t="inlineStr">
        <is>
          <t>S01 / S04 / S05</t>
        </is>
      </c>
    </row>
    <row r="2048" ht="15" customHeight="1" s="94">
      <c r="A2048" s="66" t="inlineStr">
        <is>
          <t>U14618</t>
        </is>
      </c>
      <c r="B2048" s="66" t="inlineStr">
        <is>
          <t>O1359</t>
        </is>
      </c>
      <c r="C2048" s="66" t="n">
        <v>2023</v>
      </c>
      <c r="D2048" s="66" t="n">
        <v>4</v>
      </c>
      <c r="E2048" s="66" t="n">
        <v>4</v>
      </c>
      <c r="F2048" s="66" t="n">
        <v>17</v>
      </c>
      <c r="G2048" s="66" t="n">
        <v>3</v>
      </c>
      <c r="H2048" s="66" t="n">
        <v>2</v>
      </c>
      <c r="I2048" s="66" t="n">
        <v>0</v>
      </c>
      <c r="J2048" s="66" t="n">
        <v>1</v>
      </c>
      <c r="K2048" s="66" t="n">
        <v>1</v>
      </c>
      <c r="L2048" s="66" t="n">
        <v>0</v>
      </c>
      <c r="M2048" s="66" t="n">
        <v>0</v>
      </c>
      <c r="N2048" s="66" t="n">
        <v>0</v>
      </c>
      <c r="O2048" s="66" t="n">
        <v>419.7</v>
      </c>
      <c r="P2048" s="66" t="n">
        <v>15.5</v>
      </c>
      <c r="Q2048" s="66" t="n">
        <v>12.3743422420001</v>
      </c>
      <c r="R2048" s="66" t="n">
        <v>51.3358042580001</v>
      </c>
      <c r="S2048" s="66">
        <f>IF(AND(E2048&gt;=2,E2048&lt;=6,OR(F2048=6,F2048=7,F2048=8),O2048&lt;=500),1,0)</f>
        <v/>
      </c>
      <c r="T2048" s="178">
        <f>IF(G2048=1,Sources!$F$24,IF(G2048=2,Sources!$F$25,IF(G2048=3,Sources!$F$26,0)))</f>
        <v/>
      </c>
      <c r="U2048" s="178">
        <f>T2048</f>
        <v/>
      </c>
      <c r="V2048" s="66" t="inlineStr">
        <is>
          <t>S01 / S04 / S05</t>
        </is>
      </c>
    </row>
    <row r="2049" ht="15" customHeight="1" s="94">
      <c r="A2049" s="66" t="inlineStr">
        <is>
          <t>U14627</t>
        </is>
      </c>
      <c r="B2049" s="66" t="inlineStr">
        <is>
          <t>O1541</t>
        </is>
      </c>
      <c r="C2049" s="66" t="n">
        <v>2023</v>
      </c>
      <c r="D2049" s="66" t="n">
        <v>4</v>
      </c>
      <c r="E2049" s="66" t="n">
        <v>4</v>
      </c>
      <c r="F2049" s="66" t="n">
        <v>18</v>
      </c>
      <c r="G2049" s="66" t="n">
        <v>3</v>
      </c>
      <c r="H2049" s="66" t="n">
        <v>4</v>
      </c>
      <c r="I2049" s="66" t="n">
        <v>1</v>
      </c>
      <c r="J2049" s="66" t="n">
        <v>0</v>
      </c>
      <c r="K2049" s="66" t="n">
        <v>0</v>
      </c>
      <c r="L2049" s="66" t="n">
        <v>0</v>
      </c>
      <c r="M2049" s="66" t="n">
        <v>0</v>
      </c>
      <c r="N2049" s="66" t="n">
        <v>1</v>
      </c>
      <c r="O2049" s="66" t="n">
        <v>390.8</v>
      </c>
      <c r="P2049" s="66" t="n">
        <v>1.7</v>
      </c>
      <c r="Q2049" s="66" t="n">
        <v>12.3821719640001</v>
      </c>
      <c r="R2049" s="66" t="n">
        <v>51.338886905</v>
      </c>
      <c r="S2049" s="66">
        <f>IF(AND(E2049&gt;=2,E2049&lt;=6,OR(F2049=6,F2049=7,F2049=8),O2049&lt;=500),1,0)</f>
        <v/>
      </c>
      <c r="T2049" s="178">
        <f>IF(G2049=1,Sources!$F$24,IF(G2049=2,Sources!$F$25,IF(G2049=3,Sources!$F$26,0)))</f>
        <v/>
      </c>
      <c r="U2049" s="178">
        <f>T2049</f>
        <v/>
      </c>
      <c r="V2049" s="66" t="inlineStr">
        <is>
          <t>S01 / S04 / S05</t>
        </is>
      </c>
    </row>
    <row r="2050" ht="15" customHeight="1" s="94">
      <c r="A2050" s="66" t="inlineStr">
        <is>
          <t>U14637</t>
        </is>
      </c>
      <c r="B2050" s="66" t="inlineStr">
        <is>
          <t>O1463</t>
        </is>
      </c>
      <c r="C2050" s="66" t="n">
        <v>2023</v>
      </c>
      <c r="D2050" s="66" t="n">
        <v>4</v>
      </c>
      <c r="E2050" s="66" t="n">
        <v>3</v>
      </c>
      <c r="F2050" s="66" t="n">
        <v>8</v>
      </c>
      <c r="G2050" s="66" t="n">
        <v>3</v>
      </c>
      <c r="H2050" s="66" t="n">
        <v>2</v>
      </c>
      <c r="I2050" s="66" t="n">
        <v>0</v>
      </c>
      <c r="J2050" s="66" t="n">
        <v>1</v>
      </c>
      <c r="K2050" s="66" t="n">
        <v>1</v>
      </c>
      <c r="L2050" s="66" t="n">
        <v>0</v>
      </c>
      <c r="M2050" s="66" t="n">
        <v>0</v>
      </c>
      <c r="N2050" s="66" t="n">
        <v>0</v>
      </c>
      <c r="O2050" s="66" t="n">
        <v>143.7</v>
      </c>
      <c r="P2050" s="66" t="n">
        <v>0</v>
      </c>
      <c r="Q2050" s="66" t="n">
        <v>12.3960870400001</v>
      </c>
      <c r="R2050" s="66" t="n">
        <v>51.3431810650001</v>
      </c>
      <c r="S2050" s="66">
        <f>IF(AND(E2050&gt;=2,E2050&lt;=6,OR(F2050=6,F2050=7,F2050=8),O2050&lt;=500),1,0)</f>
        <v/>
      </c>
      <c r="T2050" s="178">
        <f>IF(G2050=1,Sources!$F$24,IF(G2050=2,Sources!$F$25,IF(G2050=3,Sources!$F$26,0)))</f>
        <v/>
      </c>
      <c r="U2050" s="178">
        <f>T2050</f>
        <v/>
      </c>
      <c r="V2050" s="66" t="inlineStr">
        <is>
          <t>S01 / S04 / S05</t>
        </is>
      </c>
    </row>
    <row r="2051" ht="15" customHeight="1" s="94">
      <c r="A2051" s="66" t="inlineStr">
        <is>
          <t>U14639</t>
        </is>
      </c>
      <c r="B2051" s="66" t="inlineStr">
        <is>
          <t>O1645</t>
        </is>
      </c>
      <c r="C2051" s="66" t="n">
        <v>2023</v>
      </c>
      <c r="D2051" s="66" t="n">
        <v>4</v>
      </c>
      <c r="E2051" s="66" t="n">
        <v>3</v>
      </c>
      <c r="F2051" s="66" t="n">
        <v>17</v>
      </c>
      <c r="G2051" s="66" t="n">
        <v>3</v>
      </c>
      <c r="H2051" s="66" t="n">
        <v>2</v>
      </c>
      <c r="I2051" s="66" t="n">
        <v>0</v>
      </c>
      <c r="J2051" s="66" t="n">
        <v>1</v>
      </c>
      <c r="K2051" s="66" t="n">
        <v>1</v>
      </c>
      <c r="L2051" s="66" t="n">
        <v>0</v>
      </c>
      <c r="M2051" s="66" t="n">
        <v>0</v>
      </c>
      <c r="N2051" s="66" t="n">
        <v>0</v>
      </c>
      <c r="O2051" s="66" t="n">
        <v>396.1</v>
      </c>
      <c r="P2051" s="66" t="n">
        <v>10.4</v>
      </c>
      <c r="Q2051" s="66" t="n">
        <v>12.3736471570001</v>
      </c>
      <c r="R2051" s="66" t="n">
        <v>51.3253126510001</v>
      </c>
      <c r="S2051" s="66">
        <f>IF(AND(E2051&gt;=2,E2051&lt;=6,OR(F2051=6,F2051=7,F2051=8),O2051&lt;=500),1,0)</f>
        <v/>
      </c>
      <c r="T2051" s="178">
        <f>IF(G2051=1,Sources!$F$24,IF(G2051=2,Sources!$F$25,IF(G2051=3,Sources!$F$26,0)))</f>
        <v/>
      </c>
      <c r="U2051" s="178">
        <f>T2051</f>
        <v/>
      </c>
      <c r="V2051" s="66" t="inlineStr">
        <is>
          <t>S01 / S04 / S05</t>
        </is>
      </c>
    </row>
    <row r="2052" ht="15" customHeight="1" s="94">
      <c r="A2052" s="66" t="inlineStr">
        <is>
          <t>U14651</t>
        </is>
      </c>
      <c r="B2052" s="66" t="inlineStr">
        <is>
          <t>O0598</t>
        </is>
      </c>
      <c r="C2052" s="66" t="n">
        <v>2023</v>
      </c>
      <c r="D2052" s="66" t="n">
        <v>4</v>
      </c>
      <c r="E2052" s="66" t="n">
        <v>3</v>
      </c>
      <c r="F2052" s="66" t="n">
        <v>10</v>
      </c>
      <c r="G2052" s="66" t="n">
        <v>3</v>
      </c>
      <c r="H2052" s="66" t="n">
        <v>3</v>
      </c>
      <c r="I2052" s="66" t="n">
        <v>0</v>
      </c>
      <c r="J2052" s="66" t="n">
        <v>1</v>
      </c>
      <c r="K2052" s="66" t="n">
        <v>1</v>
      </c>
      <c r="L2052" s="66" t="n">
        <v>0</v>
      </c>
      <c r="M2052" s="66" t="n">
        <v>0</v>
      </c>
      <c r="N2052" s="66" t="n">
        <v>0</v>
      </c>
      <c r="O2052" s="66" t="n">
        <v>436.1</v>
      </c>
      <c r="P2052" s="66" t="n">
        <v>0.9</v>
      </c>
      <c r="Q2052" s="66" t="n">
        <v>13.7551897330001</v>
      </c>
      <c r="R2052" s="66" t="n">
        <v>51.0555446830001</v>
      </c>
      <c r="S2052" s="66">
        <f>IF(AND(E2052&gt;=2,E2052&lt;=6,OR(F2052=6,F2052=7,F2052=8),O2052&lt;=500),1,0)</f>
        <v/>
      </c>
      <c r="T2052" s="178">
        <f>IF(G2052=1,Sources!$F$24,IF(G2052=2,Sources!$F$25,IF(G2052=3,Sources!$F$26,0)))</f>
        <v/>
      </c>
      <c r="U2052" s="178">
        <f>T2052</f>
        <v/>
      </c>
      <c r="V2052" s="66" t="inlineStr">
        <is>
          <t>S01 / S04 / S05</t>
        </is>
      </c>
    </row>
    <row r="2053" ht="15" customHeight="1" s="94">
      <c r="A2053" s="66" t="inlineStr">
        <is>
          <t>U14653</t>
        </is>
      </c>
      <c r="B2053" s="66" t="inlineStr">
        <is>
          <t>O0141</t>
        </is>
      </c>
      <c r="C2053" s="66" t="n">
        <v>2023</v>
      </c>
      <c r="D2053" s="66" t="n">
        <v>4</v>
      </c>
      <c r="E2053" s="66" t="n">
        <v>3</v>
      </c>
      <c r="F2053" s="66" t="n">
        <v>12</v>
      </c>
      <c r="G2053" s="66" t="n">
        <v>3</v>
      </c>
      <c r="H2053" s="66" t="n">
        <v>6</v>
      </c>
      <c r="I2053" s="66" t="n">
        <v>0</v>
      </c>
      <c r="J2053" s="66" t="n">
        <v>0</v>
      </c>
      <c r="K2053" s="66" t="n">
        <v>1</v>
      </c>
      <c r="L2053" s="66" t="n">
        <v>0</v>
      </c>
      <c r="M2053" s="66" t="n">
        <v>0</v>
      </c>
      <c r="N2053" s="66" t="n">
        <v>1</v>
      </c>
      <c r="O2053" s="66" t="n">
        <v>91.3</v>
      </c>
      <c r="P2053" s="66" t="n">
        <v>24.7</v>
      </c>
      <c r="Q2053" s="66" t="n">
        <v>12.915645958</v>
      </c>
      <c r="R2053" s="66" t="n">
        <v>50.837511685</v>
      </c>
      <c r="S2053" s="66">
        <f>IF(AND(E2053&gt;=2,E2053&lt;=6,OR(F2053=6,F2053=7,F2053=8),O2053&lt;=500),1,0)</f>
        <v/>
      </c>
      <c r="T2053" s="178">
        <f>IF(G2053=1,Sources!$F$24,IF(G2053=2,Sources!$F$25,IF(G2053=3,Sources!$F$26,0)))</f>
        <v/>
      </c>
      <c r="U2053" s="178">
        <f>T2053</f>
        <v/>
      </c>
      <c r="V2053" s="66" t="inlineStr">
        <is>
          <t>S01 / S04 / S05</t>
        </is>
      </c>
    </row>
    <row r="2054" ht="15" customHeight="1" s="94">
      <c r="A2054" s="66" t="inlineStr">
        <is>
          <t>U14657</t>
        </is>
      </c>
      <c r="B2054" s="66" t="inlineStr">
        <is>
          <t>O1361</t>
        </is>
      </c>
      <c r="C2054" s="66" t="n">
        <v>2023</v>
      </c>
      <c r="D2054" s="66" t="n">
        <v>4</v>
      </c>
      <c r="E2054" s="66" t="n">
        <v>2</v>
      </c>
      <c r="F2054" s="66" t="n">
        <v>9</v>
      </c>
      <c r="G2054" s="66" t="n">
        <v>3</v>
      </c>
      <c r="H2054" s="66" t="n">
        <v>3</v>
      </c>
      <c r="I2054" s="66" t="n">
        <v>0</v>
      </c>
      <c r="J2054" s="66" t="n">
        <v>1</v>
      </c>
      <c r="K2054" s="66" t="n">
        <v>1</v>
      </c>
      <c r="L2054" s="66" t="n">
        <v>0</v>
      </c>
      <c r="M2054" s="66" t="n">
        <v>0</v>
      </c>
      <c r="N2054" s="66" t="n">
        <v>0</v>
      </c>
      <c r="O2054" s="66" t="n">
        <v>176</v>
      </c>
      <c r="P2054" s="66" t="n">
        <v>2.9</v>
      </c>
      <c r="Q2054" s="66" t="n">
        <v>12.388517269</v>
      </c>
      <c r="R2054" s="66" t="n">
        <v>51.3259314200001</v>
      </c>
      <c r="S2054" s="66">
        <f>IF(AND(E2054&gt;=2,E2054&lt;=6,OR(F2054=6,F2054=7,F2054=8),O2054&lt;=500),1,0)</f>
        <v/>
      </c>
      <c r="T2054" s="178">
        <f>IF(G2054=1,Sources!$F$24,IF(G2054=2,Sources!$F$25,IF(G2054=3,Sources!$F$26,0)))</f>
        <v/>
      </c>
      <c r="U2054" s="178">
        <f>T2054</f>
        <v/>
      </c>
      <c r="V2054" s="66" t="inlineStr">
        <is>
          <t>S01 / S04 / S05</t>
        </is>
      </c>
    </row>
    <row r="2055" ht="15" customHeight="1" s="94">
      <c r="A2055" s="66" t="inlineStr">
        <is>
          <t>U14660</t>
        </is>
      </c>
      <c r="B2055" s="66" t="inlineStr">
        <is>
          <t>O0529</t>
        </is>
      </c>
      <c r="C2055" s="66" t="n">
        <v>2023</v>
      </c>
      <c r="D2055" s="66" t="n">
        <v>4</v>
      </c>
      <c r="E2055" s="66" t="n">
        <v>2</v>
      </c>
      <c r="F2055" s="66" t="n">
        <v>10</v>
      </c>
      <c r="G2055" s="66" t="n">
        <v>2</v>
      </c>
      <c r="H2055" s="66" t="n">
        <v>1</v>
      </c>
      <c r="I2055" s="66" t="n">
        <v>0</v>
      </c>
      <c r="J2055" s="66" t="n">
        <v>1</v>
      </c>
      <c r="K2055" s="66" t="n">
        <v>0</v>
      </c>
      <c r="L2055" s="66" t="n">
        <v>0</v>
      </c>
      <c r="M2055" s="66" t="n">
        <v>0</v>
      </c>
      <c r="N2055" s="66" t="n">
        <v>0</v>
      </c>
      <c r="O2055" s="66" t="n">
        <v>128</v>
      </c>
      <c r="P2055" s="66" t="n">
        <v>11.5</v>
      </c>
      <c r="Q2055" s="66" t="n">
        <v>13.837439273</v>
      </c>
      <c r="R2055" s="66" t="n">
        <v>51.0249139790001</v>
      </c>
      <c r="S2055" s="66">
        <f>IF(AND(E2055&gt;=2,E2055&lt;=6,OR(F2055=6,F2055=7,F2055=8),O2055&lt;=500),1,0)</f>
        <v/>
      </c>
      <c r="T2055" s="178">
        <f>IF(G2055=1,Sources!$F$24,IF(G2055=2,Sources!$F$25,IF(G2055=3,Sources!$F$26,0)))</f>
        <v/>
      </c>
      <c r="U2055" s="178">
        <f>T2055</f>
        <v/>
      </c>
      <c r="V2055" s="66" t="inlineStr">
        <is>
          <t>S01 / S04 / S05</t>
        </is>
      </c>
    </row>
    <row r="2056" ht="15" customHeight="1" s="94">
      <c r="A2056" s="66" t="inlineStr">
        <is>
          <t>U14671</t>
        </is>
      </c>
      <c r="B2056" s="66" t="inlineStr">
        <is>
          <t>O1437</t>
        </is>
      </c>
      <c r="C2056" s="66" t="n">
        <v>2023</v>
      </c>
      <c r="D2056" s="66" t="n">
        <v>5</v>
      </c>
      <c r="E2056" s="66" t="n">
        <v>4</v>
      </c>
      <c r="F2056" s="66" t="n">
        <v>15</v>
      </c>
      <c r="G2056" s="66" t="n">
        <v>3</v>
      </c>
      <c r="H2056" s="66" t="n">
        <v>3</v>
      </c>
      <c r="I2056" s="66" t="n">
        <v>0</v>
      </c>
      <c r="J2056" s="66" t="n">
        <v>1</v>
      </c>
      <c r="K2056" s="66" t="n">
        <v>1</v>
      </c>
      <c r="L2056" s="66" t="n">
        <v>0</v>
      </c>
      <c r="M2056" s="66" t="n">
        <v>0</v>
      </c>
      <c r="N2056" s="66" t="n">
        <v>0</v>
      </c>
      <c r="O2056" s="66" t="n">
        <v>310.7</v>
      </c>
      <c r="P2056" s="66" t="n">
        <v>5.6</v>
      </c>
      <c r="Q2056" s="66" t="n">
        <v>12.3711196140001</v>
      </c>
      <c r="R2056" s="66" t="n">
        <v>51.3473993550001</v>
      </c>
      <c r="S2056" s="66">
        <f>IF(AND(E2056&gt;=2,E2056&lt;=6,OR(F2056=6,F2056=7,F2056=8),O2056&lt;=500),1,0)</f>
        <v/>
      </c>
      <c r="T2056" s="178">
        <f>IF(G2056=1,Sources!$F$24,IF(G2056=2,Sources!$F$25,IF(G2056=3,Sources!$F$26,0)))</f>
        <v/>
      </c>
      <c r="U2056" s="178">
        <f>T2056</f>
        <v/>
      </c>
      <c r="V2056" s="66" t="inlineStr">
        <is>
          <t>S01 / S04 / S05</t>
        </is>
      </c>
    </row>
    <row r="2057" ht="15" customHeight="1" s="94">
      <c r="A2057" s="66" t="inlineStr">
        <is>
          <t>U14672</t>
        </is>
      </c>
      <c r="B2057" s="66" t="inlineStr">
        <is>
          <t>O2191</t>
        </is>
      </c>
      <c r="C2057" s="66" t="n">
        <v>2023</v>
      </c>
      <c r="D2057" s="66" t="n">
        <v>4</v>
      </c>
      <c r="E2057" s="66" t="n">
        <v>6</v>
      </c>
      <c r="F2057" s="66" t="n">
        <v>10</v>
      </c>
      <c r="G2057" s="66" t="n">
        <v>3</v>
      </c>
      <c r="H2057" s="66" t="n">
        <v>3</v>
      </c>
      <c r="I2057" s="66" t="n">
        <v>0</v>
      </c>
      <c r="J2057" s="66" t="n">
        <v>1</v>
      </c>
      <c r="K2057" s="66" t="n">
        <v>1</v>
      </c>
      <c r="L2057" s="66" t="n">
        <v>0</v>
      </c>
      <c r="M2057" s="66" t="n">
        <v>0</v>
      </c>
      <c r="N2057" s="66" t="n">
        <v>0</v>
      </c>
      <c r="O2057" s="66" t="n">
        <v>287.4</v>
      </c>
      <c r="P2057" s="66" t="n">
        <v>6.7</v>
      </c>
      <c r="Q2057" s="66" t="n">
        <v>12.37603877</v>
      </c>
      <c r="R2057" s="66" t="n">
        <v>50.732458885</v>
      </c>
      <c r="S2057" s="66">
        <f>IF(AND(E2057&gt;=2,E2057&lt;=6,OR(F2057=6,F2057=7,F2057=8),O2057&lt;=500),1,0)</f>
        <v/>
      </c>
      <c r="T2057" s="178">
        <f>IF(G2057=1,Sources!$F$24,IF(G2057=2,Sources!$F$25,IF(G2057=3,Sources!$F$26,0)))</f>
        <v/>
      </c>
      <c r="U2057" s="178">
        <f>T2057</f>
        <v/>
      </c>
      <c r="V2057" s="66" t="inlineStr">
        <is>
          <t>S01 / S04 / S05</t>
        </is>
      </c>
    </row>
    <row r="2058" ht="15" customHeight="1" s="94">
      <c r="A2058" s="66" t="inlineStr">
        <is>
          <t>U14680</t>
        </is>
      </c>
      <c r="B2058" s="66" t="inlineStr">
        <is>
          <t>O0937</t>
        </is>
      </c>
      <c r="C2058" s="66" t="n">
        <v>2023</v>
      </c>
      <c r="D2058" s="66" t="n">
        <v>4</v>
      </c>
      <c r="E2058" s="66" t="n">
        <v>6</v>
      </c>
      <c r="F2058" s="66" t="n">
        <v>15</v>
      </c>
      <c r="G2058" s="66" t="n">
        <v>3</v>
      </c>
      <c r="H2058" s="66" t="n">
        <v>2</v>
      </c>
      <c r="I2058" s="66" t="n">
        <v>0</v>
      </c>
      <c r="J2058" s="66" t="n">
        <v>1</v>
      </c>
      <c r="K2058" s="66" t="n">
        <v>1</v>
      </c>
      <c r="L2058" s="66" t="n">
        <v>0</v>
      </c>
      <c r="M2058" s="66" t="n">
        <v>0</v>
      </c>
      <c r="N2058" s="66" t="n">
        <v>0</v>
      </c>
      <c r="O2058" s="66" t="n">
        <v>320.6</v>
      </c>
      <c r="P2058" s="66" t="n">
        <v>22.4</v>
      </c>
      <c r="Q2058" s="66" t="n">
        <v>13.745420725</v>
      </c>
      <c r="R2058" s="66" t="n">
        <v>51.0681449730001</v>
      </c>
      <c r="S2058" s="66">
        <f>IF(AND(E2058&gt;=2,E2058&lt;=6,OR(F2058=6,F2058=7,F2058=8),O2058&lt;=500),1,0)</f>
        <v/>
      </c>
      <c r="T2058" s="178">
        <f>IF(G2058=1,Sources!$F$24,IF(G2058=2,Sources!$F$25,IF(G2058=3,Sources!$F$26,0)))</f>
        <v/>
      </c>
      <c r="U2058" s="178">
        <f>T2058</f>
        <v/>
      </c>
      <c r="V2058" s="66" t="inlineStr">
        <is>
          <t>S01 / S04 / S05</t>
        </is>
      </c>
    </row>
    <row r="2059" ht="15" customHeight="1" s="94">
      <c r="A2059" s="66" t="inlineStr">
        <is>
          <t>U14690</t>
        </is>
      </c>
      <c r="B2059" s="66" t="inlineStr">
        <is>
          <t>O0744</t>
        </is>
      </c>
      <c r="C2059" s="66" t="n">
        <v>2023</v>
      </c>
      <c r="D2059" s="66" t="n">
        <v>4</v>
      </c>
      <c r="E2059" s="66" t="n">
        <v>4</v>
      </c>
      <c r="F2059" s="66" t="n">
        <v>14</v>
      </c>
      <c r="G2059" s="66" t="n">
        <v>3</v>
      </c>
      <c r="H2059" s="66" t="n">
        <v>2</v>
      </c>
      <c r="I2059" s="66" t="n">
        <v>0</v>
      </c>
      <c r="J2059" s="66" t="n">
        <v>0</v>
      </c>
      <c r="K2059" s="66" t="n">
        <v>1</v>
      </c>
      <c r="L2059" s="66" t="n">
        <v>0</v>
      </c>
      <c r="M2059" s="66" t="n">
        <v>0</v>
      </c>
      <c r="N2059" s="66" t="n">
        <v>0</v>
      </c>
      <c r="O2059" s="66" t="n">
        <v>289.8</v>
      </c>
      <c r="P2059" s="66" t="n">
        <v>4</v>
      </c>
      <c r="Q2059" s="66" t="n">
        <v>13.7777514210001</v>
      </c>
      <c r="R2059" s="66" t="n">
        <v>51.0528833400001</v>
      </c>
      <c r="S2059" s="66">
        <f>IF(AND(E2059&gt;=2,E2059&lt;=6,OR(F2059=6,F2059=7,F2059=8),O2059&lt;=500),1,0)</f>
        <v/>
      </c>
      <c r="T2059" s="178">
        <f>IF(G2059=1,Sources!$F$24,IF(G2059=2,Sources!$F$25,IF(G2059=3,Sources!$F$26,0)))</f>
        <v/>
      </c>
      <c r="U2059" s="178">
        <f>T2059</f>
        <v/>
      </c>
      <c r="V2059" s="66" t="inlineStr">
        <is>
          <t>S01 / S04 / S05</t>
        </is>
      </c>
    </row>
    <row r="2060" ht="15" customHeight="1" s="94">
      <c r="A2060" s="66" t="inlineStr">
        <is>
          <t>U14692</t>
        </is>
      </c>
      <c r="B2060" s="66" t="inlineStr">
        <is>
          <t>O1439</t>
        </is>
      </c>
      <c r="C2060" s="66" t="n">
        <v>2023</v>
      </c>
      <c r="D2060" s="66" t="n">
        <v>4</v>
      </c>
      <c r="E2060" s="66" t="n">
        <v>3</v>
      </c>
      <c r="F2060" s="66" t="n">
        <v>15</v>
      </c>
      <c r="G2060" s="66" t="n">
        <v>3</v>
      </c>
      <c r="H2060" s="66" t="n">
        <v>3</v>
      </c>
      <c r="I2060" s="66" t="n">
        <v>0</v>
      </c>
      <c r="J2060" s="66" t="n">
        <v>1</v>
      </c>
      <c r="K2060" s="66" t="n">
        <v>1</v>
      </c>
      <c r="L2060" s="66" t="n">
        <v>0</v>
      </c>
      <c r="M2060" s="66" t="n">
        <v>0</v>
      </c>
      <c r="N2060" s="66" t="n">
        <v>0</v>
      </c>
      <c r="O2060" s="66" t="n">
        <v>188.7</v>
      </c>
      <c r="P2060" s="66" t="n">
        <v>1.6</v>
      </c>
      <c r="Q2060" s="66" t="n">
        <v>12.3713352</v>
      </c>
      <c r="R2060" s="66" t="n">
        <v>51.3462751710001</v>
      </c>
      <c r="S2060" s="66">
        <f>IF(AND(E2060&gt;=2,E2060&lt;=6,OR(F2060=6,F2060=7,F2060=8),O2060&lt;=500),1,0)</f>
        <v/>
      </c>
      <c r="T2060" s="178">
        <f>IF(G2060=1,Sources!$F$24,IF(G2060=2,Sources!$F$25,IF(G2060=3,Sources!$F$26,0)))</f>
        <v/>
      </c>
      <c r="U2060" s="178">
        <f>T2060</f>
        <v/>
      </c>
      <c r="V2060" s="66" t="inlineStr">
        <is>
          <t>S01 / S04 / S05</t>
        </is>
      </c>
    </row>
    <row r="2061" ht="15" customHeight="1" s="94">
      <c r="A2061" s="66" t="inlineStr">
        <is>
          <t>U14693</t>
        </is>
      </c>
      <c r="B2061" s="66" t="inlineStr">
        <is>
          <t>O1587</t>
        </is>
      </c>
      <c r="C2061" s="66" t="n">
        <v>2023</v>
      </c>
      <c r="D2061" s="66" t="n">
        <v>4</v>
      </c>
      <c r="E2061" s="66" t="n">
        <v>3</v>
      </c>
      <c r="F2061" s="66" t="n">
        <v>20</v>
      </c>
      <c r="G2061" s="66" t="n">
        <v>3</v>
      </c>
      <c r="H2061" s="66" t="n">
        <v>2</v>
      </c>
      <c r="I2061" s="66" t="n">
        <v>0</v>
      </c>
      <c r="J2061" s="66" t="n">
        <v>1</v>
      </c>
      <c r="K2061" s="66" t="n">
        <v>1</v>
      </c>
      <c r="L2061" s="66" t="n">
        <v>0</v>
      </c>
      <c r="M2061" s="66" t="n">
        <v>0</v>
      </c>
      <c r="N2061" s="66" t="n">
        <v>0</v>
      </c>
      <c r="O2061" s="66" t="n">
        <v>440.2</v>
      </c>
      <c r="P2061" s="66" t="n">
        <v>5.5</v>
      </c>
      <c r="Q2061" s="66" t="n">
        <v>12.3741092830001</v>
      </c>
      <c r="R2061" s="66" t="n">
        <v>51.303313443</v>
      </c>
      <c r="S2061" s="66">
        <f>IF(AND(E2061&gt;=2,E2061&lt;=6,OR(F2061=6,F2061=7,F2061=8),O2061&lt;=500),1,0)</f>
        <v/>
      </c>
      <c r="T2061" s="178">
        <f>IF(G2061=1,Sources!$F$24,IF(G2061=2,Sources!$F$25,IF(G2061=3,Sources!$F$26,0)))</f>
        <v/>
      </c>
      <c r="U2061" s="178">
        <f>T2061</f>
        <v/>
      </c>
      <c r="V2061" s="66" t="inlineStr">
        <is>
          <t>S01 / S04 / S05</t>
        </is>
      </c>
    </row>
    <row r="2062" ht="15" customHeight="1" s="94">
      <c r="A2062" s="66" t="inlineStr">
        <is>
          <t>U14696</t>
        </is>
      </c>
      <c r="B2062" s="66" t="inlineStr">
        <is>
          <t>O0350</t>
        </is>
      </c>
      <c r="C2062" s="66" t="n">
        <v>2023</v>
      </c>
      <c r="D2062" s="66" t="n">
        <v>4</v>
      </c>
      <c r="E2062" s="66" t="n">
        <v>3</v>
      </c>
      <c r="F2062" s="66" t="n">
        <v>7</v>
      </c>
      <c r="G2062" s="66" t="n">
        <v>3</v>
      </c>
      <c r="H2062" s="66" t="n">
        <v>1</v>
      </c>
      <c r="I2062" s="66" t="n">
        <v>0</v>
      </c>
      <c r="J2062" s="66" t="n">
        <v>1</v>
      </c>
      <c r="K2062" s="66" t="n">
        <v>0</v>
      </c>
      <c r="L2062" s="66" t="n">
        <v>0</v>
      </c>
      <c r="M2062" s="66" t="n">
        <v>0</v>
      </c>
      <c r="N2062" s="66" t="n">
        <v>0</v>
      </c>
      <c r="O2062" s="66" t="n">
        <v>403.1</v>
      </c>
      <c r="P2062" s="66" t="n">
        <v>0</v>
      </c>
      <c r="Q2062" s="66" t="n">
        <v>13.6907382760001</v>
      </c>
      <c r="R2062" s="66" t="n">
        <v>51.0534911040001</v>
      </c>
      <c r="S2062" s="66">
        <f>IF(AND(E2062&gt;=2,E2062&lt;=6,OR(F2062=6,F2062=7,F2062=8),O2062&lt;=500),1,0)</f>
        <v/>
      </c>
      <c r="T2062" s="178">
        <f>IF(G2062=1,Sources!$F$24,IF(G2062=2,Sources!$F$25,IF(G2062=3,Sources!$F$26,0)))</f>
        <v/>
      </c>
      <c r="U2062" s="178">
        <f>T2062</f>
        <v/>
      </c>
      <c r="V2062" s="66" t="inlineStr">
        <is>
          <t>S01 / S04 / S05</t>
        </is>
      </c>
    </row>
    <row r="2063" ht="15" customHeight="1" s="94">
      <c r="A2063" s="66" t="inlineStr">
        <is>
          <t>U14699</t>
        </is>
      </c>
      <c r="B2063" s="66" t="inlineStr">
        <is>
          <t>O0882</t>
        </is>
      </c>
      <c r="C2063" s="66" t="n">
        <v>2023</v>
      </c>
      <c r="D2063" s="66" t="n">
        <v>4</v>
      </c>
      <c r="E2063" s="66" t="n">
        <v>3</v>
      </c>
      <c r="F2063" s="66" t="n">
        <v>12</v>
      </c>
      <c r="G2063" s="66" t="n">
        <v>3</v>
      </c>
      <c r="H2063" s="66" t="n">
        <v>1</v>
      </c>
      <c r="I2063" s="66" t="n">
        <v>0</v>
      </c>
      <c r="J2063" s="66" t="n">
        <v>1</v>
      </c>
      <c r="K2063" s="66" t="n">
        <v>0</v>
      </c>
      <c r="L2063" s="66" t="n">
        <v>0</v>
      </c>
      <c r="M2063" s="66" t="n">
        <v>0</v>
      </c>
      <c r="N2063" s="66" t="n">
        <v>0</v>
      </c>
      <c r="O2063" s="66" t="n">
        <v>494.5</v>
      </c>
      <c r="P2063" s="66" t="n">
        <v>1.9</v>
      </c>
      <c r="Q2063" s="66" t="n">
        <v>13.7727301480001</v>
      </c>
      <c r="R2063" s="66" t="n">
        <v>51.0464908610001</v>
      </c>
      <c r="S2063" s="66">
        <f>IF(AND(E2063&gt;=2,E2063&lt;=6,OR(F2063=6,F2063=7,F2063=8),O2063&lt;=500),1,0)</f>
        <v/>
      </c>
      <c r="T2063" s="178">
        <f>IF(G2063=1,Sources!$F$24,IF(G2063=2,Sources!$F$25,IF(G2063=3,Sources!$F$26,0)))</f>
        <v/>
      </c>
      <c r="U2063" s="178">
        <f>T2063</f>
        <v/>
      </c>
      <c r="V2063" s="66" t="inlineStr">
        <is>
          <t>S01 / S04 / S05</t>
        </is>
      </c>
    </row>
    <row r="2064" ht="15" customHeight="1" s="94">
      <c r="A2064" s="66" t="inlineStr">
        <is>
          <t>U14700</t>
        </is>
      </c>
      <c r="B2064" s="66" t="inlineStr">
        <is>
          <t>O0432</t>
        </is>
      </c>
      <c r="C2064" s="66" t="n">
        <v>2023</v>
      </c>
      <c r="D2064" s="66" t="n">
        <v>4</v>
      </c>
      <c r="E2064" s="66" t="n">
        <v>3</v>
      </c>
      <c r="F2064" s="66" t="n">
        <v>8</v>
      </c>
      <c r="G2064" s="66" t="n">
        <v>3</v>
      </c>
      <c r="H2064" s="66" t="n">
        <v>3</v>
      </c>
      <c r="I2064" s="66" t="n">
        <v>0</v>
      </c>
      <c r="J2064" s="66" t="n">
        <v>1</v>
      </c>
      <c r="K2064" s="66" t="n">
        <v>1</v>
      </c>
      <c r="L2064" s="66" t="n">
        <v>0</v>
      </c>
      <c r="M2064" s="66" t="n">
        <v>0</v>
      </c>
      <c r="N2064" s="66" t="n">
        <v>0</v>
      </c>
      <c r="O2064" s="66" t="n">
        <v>378.6</v>
      </c>
      <c r="P2064" s="66" t="n">
        <v>2.4</v>
      </c>
      <c r="Q2064" s="66" t="n">
        <v>13.8032517180001</v>
      </c>
      <c r="R2064" s="66" t="n">
        <v>51.021745278</v>
      </c>
      <c r="S2064" s="66">
        <f>IF(AND(E2064&gt;=2,E2064&lt;=6,OR(F2064=6,F2064=7,F2064=8),O2064&lt;=500),1,0)</f>
        <v/>
      </c>
      <c r="T2064" s="178">
        <f>IF(G2064=1,Sources!$F$24,IF(G2064=2,Sources!$F$25,IF(G2064=3,Sources!$F$26,0)))</f>
        <v/>
      </c>
      <c r="U2064" s="178">
        <f>T2064</f>
        <v/>
      </c>
      <c r="V2064" s="66" t="inlineStr">
        <is>
          <t>S01 / S04 / S05</t>
        </is>
      </c>
    </row>
    <row r="2065" ht="15" customHeight="1" s="94">
      <c r="A2065" s="66" t="inlineStr">
        <is>
          <t>U14706</t>
        </is>
      </c>
      <c r="B2065" s="66" t="inlineStr">
        <is>
          <t>O1734</t>
        </is>
      </c>
      <c r="C2065" s="66" t="n">
        <v>2023</v>
      </c>
      <c r="D2065" s="66" t="n">
        <v>4</v>
      </c>
      <c r="E2065" s="66" t="n">
        <v>1</v>
      </c>
      <c r="F2065" s="66" t="n">
        <v>13</v>
      </c>
      <c r="G2065" s="66" t="n">
        <v>3</v>
      </c>
      <c r="H2065" s="66" t="n">
        <v>2</v>
      </c>
      <c r="I2065" s="66" t="n">
        <v>0</v>
      </c>
      <c r="J2065" s="66" t="n">
        <v>0</v>
      </c>
      <c r="K2065" s="66" t="n">
        <v>1</v>
      </c>
      <c r="L2065" s="66" t="n">
        <v>0</v>
      </c>
      <c r="M2065" s="66" t="n">
        <v>0</v>
      </c>
      <c r="N2065" s="66" t="n">
        <v>0</v>
      </c>
      <c r="O2065" s="66" t="n">
        <v>244.3</v>
      </c>
      <c r="P2065" s="66" t="n">
        <v>17</v>
      </c>
      <c r="Q2065" s="66" t="n">
        <v>12.3816629450001</v>
      </c>
      <c r="R2065" s="66" t="n">
        <v>51.3317756750001</v>
      </c>
      <c r="S2065" s="66">
        <f>IF(AND(E2065&gt;=2,E2065&lt;=6,OR(F2065=6,F2065=7,F2065=8),O2065&lt;=500),1,0)</f>
        <v/>
      </c>
      <c r="T2065" s="178">
        <f>IF(G2065=1,Sources!$F$24,IF(G2065=2,Sources!$F$25,IF(G2065=3,Sources!$F$26,0)))</f>
        <v/>
      </c>
      <c r="U2065" s="178">
        <f>T2065</f>
        <v/>
      </c>
      <c r="V2065" s="66" t="inlineStr">
        <is>
          <t>S01 / S04 / S05</t>
        </is>
      </c>
    </row>
    <row r="2066" ht="15" customHeight="1" s="94">
      <c r="A2066" s="66" t="inlineStr">
        <is>
          <t>U14727</t>
        </is>
      </c>
      <c r="B2066" s="66" t="inlineStr">
        <is>
          <t>O0503</t>
        </is>
      </c>
      <c r="C2066" s="66" t="n">
        <v>2023</v>
      </c>
      <c r="D2066" s="66" t="n">
        <v>4</v>
      </c>
      <c r="E2066" s="66" t="n">
        <v>5</v>
      </c>
      <c r="F2066" s="66" t="n">
        <v>9</v>
      </c>
      <c r="G2066" s="66" t="n">
        <v>3</v>
      </c>
      <c r="H2066" s="66" t="n">
        <v>3</v>
      </c>
      <c r="I2066" s="66" t="n">
        <v>0</v>
      </c>
      <c r="J2066" s="66" t="n">
        <v>1</v>
      </c>
      <c r="K2066" s="66" t="n">
        <v>0</v>
      </c>
      <c r="L2066" s="66" t="n">
        <v>0</v>
      </c>
      <c r="M2066" s="66" t="n">
        <v>0</v>
      </c>
      <c r="N2066" s="66" t="n">
        <v>0</v>
      </c>
      <c r="O2066" s="66" t="n">
        <v>126.7</v>
      </c>
      <c r="P2066" s="66" t="n">
        <v>4.5</v>
      </c>
      <c r="Q2066" s="66" t="n">
        <v>13.7913295220001</v>
      </c>
      <c r="R2066" s="66" t="n">
        <v>51.0467417850001</v>
      </c>
      <c r="S2066" s="66">
        <f>IF(AND(E2066&gt;=2,E2066&lt;=6,OR(F2066=6,F2066=7,F2066=8),O2066&lt;=500),1,0)</f>
        <v/>
      </c>
      <c r="T2066" s="178">
        <f>IF(G2066=1,Sources!$F$24,IF(G2066=2,Sources!$F$25,IF(G2066=3,Sources!$F$26,0)))</f>
        <v/>
      </c>
      <c r="U2066" s="178">
        <f>T2066</f>
        <v/>
      </c>
      <c r="V2066" s="66" t="inlineStr">
        <is>
          <t>S01 / S04 / S05</t>
        </is>
      </c>
    </row>
    <row r="2067" ht="15" customHeight="1" s="94">
      <c r="A2067" s="66" t="inlineStr">
        <is>
          <t>U14732</t>
        </is>
      </c>
      <c r="B2067" s="66" t="inlineStr">
        <is>
          <t>O1615</t>
        </is>
      </c>
      <c r="C2067" s="66" t="n">
        <v>2023</v>
      </c>
      <c r="D2067" s="66" t="n">
        <v>4</v>
      </c>
      <c r="E2067" s="66" t="n">
        <v>4</v>
      </c>
      <c r="F2067" s="66" t="n">
        <v>8</v>
      </c>
      <c r="G2067" s="66" t="n">
        <v>3</v>
      </c>
      <c r="H2067" s="66" t="n">
        <v>2</v>
      </c>
      <c r="I2067" s="66" t="n">
        <v>0</v>
      </c>
      <c r="J2067" s="66" t="n">
        <v>1</v>
      </c>
      <c r="K2067" s="66" t="n">
        <v>1</v>
      </c>
      <c r="L2067" s="66" t="n">
        <v>0</v>
      </c>
      <c r="M2067" s="66" t="n">
        <v>0</v>
      </c>
      <c r="N2067" s="66" t="n">
        <v>0</v>
      </c>
      <c r="O2067" s="66" t="n">
        <v>329.9</v>
      </c>
      <c r="P2067" s="66" t="n">
        <v>0.8</v>
      </c>
      <c r="Q2067" s="66" t="n">
        <v>12.366710772</v>
      </c>
      <c r="R2067" s="66" t="n">
        <v>51.340561957</v>
      </c>
      <c r="S2067" s="66">
        <f>IF(AND(E2067&gt;=2,E2067&lt;=6,OR(F2067=6,F2067=7,F2067=8),O2067&lt;=500),1,0)</f>
        <v/>
      </c>
      <c r="T2067" s="178">
        <f>IF(G2067=1,Sources!$F$24,IF(G2067=2,Sources!$F$25,IF(G2067=3,Sources!$F$26,0)))</f>
        <v/>
      </c>
      <c r="U2067" s="178">
        <f>T2067</f>
        <v/>
      </c>
      <c r="V2067" s="66" t="inlineStr">
        <is>
          <t>S01 / S04 / S05</t>
        </is>
      </c>
    </row>
    <row r="2068" ht="15" customHeight="1" s="94">
      <c r="A2068" s="66" t="inlineStr">
        <is>
          <t>U14735</t>
        </is>
      </c>
      <c r="B2068" s="66" t="inlineStr">
        <is>
          <t>O1733</t>
        </is>
      </c>
      <c r="C2068" s="66" t="n">
        <v>2023</v>
      </c>
      <c r="D2068" s="66" t="n">
        <v>4</v>
      </c>
      <c r="E2068" s="66" t="n">
        <v>4</v>
      </c>
      <c r="F2068" s="66" t="n">
        <v>16</v>
      </c>
      <c r="G2068" s="66" t="n">
        <v>3</v>
      </c>
      <c r="H2068" s="66" t="n">
        <v>2</v>
      </c>
      <c r="I2068" s="66" t="n">
        <v>0</v>
      </c>
      <c r="J2068" s="66" t="n">
        <v>1</v>
      </c>
      <c r="K2068" s="66" t="n">
        <v>1</v>
      </c>
      <c r="L2068" s="66" t="n">
        <v>0</v>
      </c>
      <c r="M2068" s="66" t="n">
        <v>0</v>
      </c>
      <c r="N2068" s="66" t="n">
        <v>0</v>
      </c>
      <c r="O2068" s="66" t="n">
        <v>256.3</v>
      </c>
      <c r="P2068" s="66" t="n">
        <v>3</v>
      </c>
      <c r="Q2068" s="66" t="n">
        <v>12.3784425660001</v>
      </c>
      <c r="R2068" s="66" t="n">
        <v>51.3358184040001</v>
      </c>
      <c r="S2068" s="66">
        <f>IF(AND(E2068&gt;=2,E2068&lt;=6,OR(F2068=6,F2068=7,F2068=8),O2068&lt;=500),1,0)</f>
        <v/>
      </c>
      <c r="T2068" s="178">
        <f>IF(G2068=1,Sources!$F$24,IF(G2068=2,Sources!$F$25,IF(G2068=3,Sources!$F$26,0)))</f>
        <v/>
      </c>
      <c r="U2068" s="178">
        <f>T2068</f>
        <v/>
      </c>
      <c r="V2068" s="66" t="inlineStr">
        <is>
          <t>S01 / S04 / S05</t>
        </is>
      </c>
    </row>
    <row r="2069" ht="15" customHeight="1" s="94">
      <c r="A2069" s="66" t="inlineStr">
        <is>
          <t>U14749</t>
        </is>
      </c>
      <c r="B2069" s="66" t="inlineStr">
        <is>
          <t>O1500</t>
        </is>
      </c>
      <c r="C2069" s="66" t="n">
        <v>2023</v>
      </c>
      <c r="D2069" s="66" t="n">
        <v>4</v>
      </c>
      <c r="E2069" s="66" t="n">
        <v>3</v>
      </c>
      <c r="F2069" s="66" t="n">
        <v>11</v>
      </c>
      <c r="G2069" s="66" t="n">
        <v>3</v>
      </c>
      <c r="H2069" s="66" t="n">
        <v>5</v>
      </c>
      <c r="I2069" s="66" t="n">
        <v>0</v>
      </c>
      <c r="J2069" s="66" t="n">
        <v>1</v>
      </c>
      <c r="K2069" s="66" t="n">
        <v>1</v>
      </c>
      <c r="L2069" s="66" t="n">
        <v>0</v>
      </c>
      <c r="M2069" s="66" t="n">
        <v>0</v>
      </c>
      <c r="N2069" s="66" t="n">
        <v>0</v>
      </c>
      <c r="O2069" s="66" t="n">
        <v>484.4</v>
      </c>
      <c r="P2069" s="66" t="n">
        <v>22</v>
      </c>
      <c r="Q2069" s="66" t="n">
        <v>12.366461327</v>
      </c>
      <c r="R2069" s="66" t="n">
        <v>51.3673595820001</v>
      </c>
      <c r="S2069" s="66">
        <f>IF(AND(E2069&gt;=2,E2069&lt;=6,OR(F2069=6,F2069=7,F2069=8),O2069&lt;=500),1,0)</f>
        <v/>
      </c>
      <c r="T2069" s="178">
        <f>IF(G2069=1,Sources!$F$24,IF(G2069=2,Sources!$F$25,IF(G2069=3,Sources!$F$26,0)))</f>
        <v/>
      </c>
      <c r="U2069" s="178">
        <f>T2069</f>
        <v/>
      </c>
      <c r="V2069" s="66" t="inlineStr">
        <is>
          <t>S01 / S04 / S05</t>
        </is>
      </c>
    </row>
    <row r="2070" ht="15" customHeight="1" s="94">
      <c r="A2070" s="66" t="inlineStr">
        <is>
          <t>U14752</t>
        </is>
      </c>
      <c r="B2070" s="66" t="inlineStr">
        <is>
          <t>O0328</t>
        </is>
      </c>
      <c r="C2070" s="66" t="n">
        <v>2023</v>
      </c>
      <c r="D2070" s="66" t="n">
        <v>4</v>
      </c>
      <c r="E2070" s="66" t="n">
        <v>3</v>
      </c>
      <c r="F2070" s="66" t="n">
        <v>9</v>
      </c>
      <c r="G2070" s="66" t="n">
        <v>3</v>
      </c>
      <c r="H2070" s="66" t="n">
        <v>7</v>
      </c>
      <c r="I2070" s="66" t="n">
        <v>1</v>
      </c>
      <c r="J2070" s="66" t="n">
        <v>0</v>
      </c>
      <c r="K2070" s="66" t="n">
        <v>0</v>
      </c>
      <c r="L2070" s="66" t="n">
        <v>0</v>
      </c>
      <c r="M2070" s="66" t="n">
        <v>0</v>
      </c>
      <c r="N2070" s="66" t="n">
        <v>1</v>
      </c>
      <c r="O2070" s="66" t="n">
        <v>439.3</v>
      </c>
      <c r="P2070" s="66" t="n">
        <v>15.8</v>
      </c>
      <c r="Q2070" s="66" t="n">
        <v>13.7797996460001</v>
      </c>
      <c r="R2070" s="66" t="n">
        <v>51.0410793240001</v>
      </c>
      <c r="S2070" s="66">
        <f>IF(AND(E2070&gt;=2,E2070&lt;=6,OR(F2070=6,F2070=7,F2070=8),O2070&lt;=500),1,0)</f>
        <v/>
      </c>
      <c r="T2070" s="178">
        <f>IF(G2070=1,Sources!$F$24,IF(G2070=2,Sources!$F$25,IF(G2070=3,Sources!$F$26,0)))</f>
        <v/>
      </c>
      <c r="U2070" s="178">
        <f>T2070</f>
        <v/>
      </c>
      <c r="V2070" s="66" t="inlineStr">
        <is>
          <t>S01 / S04 / S05</t>
        </is>
      </c>
    </row>
    <row r="2071" ht="15" customHeight="1" s="94">
      <c r="A2071" s="66" t="inlineStr">
        <is>
          <t>U14753</t>
        </is>
      </c>
      <c r="B2071" s="66" t="inlineStr">
        <is>
          <t>O1462</t>
        </is>
      </c>
      <c r="C2071" s="66" t="n">
        <v>2023</v>
      </c>
      <c r="D2071" s="66" t="n">
        <v>5</v>
      </c>
      <c r="E2071" s="66" t="n">
        <v>3</v>
      </c>
      <c r="F2071" s="66" t="n">
        <v>16</v>
      </c>
      <c r="G2071" s="66" t="n">
        <v>3</v>
      </c>
      <c r="H2071" s="66" t="n">
        <v>2</v>
      </c>
      <c r="I2071" s="66" t="n">
        <v>0</v>
      </c>
      <c r="J2071" s="66" t="n">
        <v>1</v>
      </c>
      <c r="K2071" s="66" t="n">
        <v>1</v>
      </c>
      <c r="L2071" s="66" t="n">
        <v>0</v>
      </c>
      <c r="M2071" s="66" t="n">
        <v>0</v>
      </c>
      <c r="N2071" s="66" t="n">
        <v>0</v>
      </c>
      <c r="O2071" s="66" t="n">
        <v>190.7</v>
      </c>
      <c r="P2071" s="66" t="n">
        <v>5.7</v>
      </c>
      <c r="Q2071" s="66" t="n">
        <v>12.3948315850001</v>
      </c>
      <c r="R2071" s="66" t="n">
        <v>51.3427212930001</v>
      </c>
      <c r="S2071" s="66">
        <f>IF(AND(E2071&gt;=2,E2071&lt;=6,OR(F2071=6,F2071=7,F2071=8),O2071&lt;=500),1,0)</f>
        <v/>
      </c>
      <c r="T2071" s="178">
        <f>IF(G2071=1,Sources!$F$24,IF(G2071=2,Sources!$F$25,IF(G2071=3,Sources!$F$26,0)))</f>
        <v/>
      </c>
      <c r="U2071" s="178">
        <f>T2071</f>
        <v/>
      </c>
      <c r="V2071" s="66" t="inlineStr">
        <is>
          <t>S01 / S04 / S05</t>
        </is>
      </c>
    </row>
    <row r="2072" ht="15" customHeight="1" s="94">
      <c r="A2072" s="66" t="inlineStr">
        <is>
          <t>U14761</t>
        </is>
      </c>
      <c r="B2072" s="66" t="inlineStr">
        <is>
          <t>O1645</t>
        </is>
      </c>
      <c r="C2072" s="66" t="n">
        <v>2023</v>
      </c>
      <c r="D2072" s="66" t="n">
        <v>4</v>
      </c>
      <c r="E2072" s="66" t="n">
        <v>2</v>
      </c>
      <c r="F2072" s="66" t="n">
        <v>17</v>
      </c>
      <c r="G2072" s="66" t="n">
        <v>2</v>
      </c>
      <c r="H2072" s="66" t="n">
        <v>3</v>
      </c>
      <c r="I2072" s="66" t="n">
        <v>0</v>
      </c>
      <c r="J2072" s="66" t="n">
        <v>0</v>
      </c>
      <c r="K2072" s="66" t="n">
        <v>1</v>
      </c>
      <c r="L2072" s="66" t="n">
        <v>0</v>
      </c>
      <c r="M2072" s="66" t="n">
        <v>0</v>
      </c>
      <c r="N2072" s="66" t="n">
        <v>1</v>
      </c>
      <c r="O2072" s="66" t="n">
        <v>396.5</v>
      </c>
      <c r="P2072" s="66" t="n">
        <v>10.8</v>
      </c>
      <c r="Q2072" s="66" t="n">
        <v>12.373646949</v>
      </c>
      <c r="R2072" s="66" t="n">
        <v>51.3253090750001</v>
      </c>
      <c r="S2072" s="66">
        <f>IF(AND(E2072&gt;=2,E2072&lt;=6,OR(F2072=6,F2072=7,F2072=8),O2072&lt;=500),1,0)</f>
        <v/>
      </c>
      <c r="T2072" s="178">
        <f>IF(G2072=1,Sources!$F$24,IF(G2072=2,Sources!$F$25,IF(G2072=3,Sources!$F$26,0)))</f>
        <v/>
      </c>
      <c r="U2072" s="178">
        <f>T2072</f>
        <v/>
      </c>
      <c r="V2072" s="66" t="inlineStr">
        <is>
          <t>S01 / S04 / S05</t>
        </is>
      </c>
    </row>
    <row r="2073" ht="15" customHeight="1" s="94">
      <c r="A2073" s="66" t="inlineStr">
        <is>
          <t>U14762</t>
        </is>
      </c>
      <c r="B2073" s="66" t="inlineStr">
        <is>
          <t>O0731</t>
        </is>
      </c>
      <c r="C2073" s="66" t="n">
        <v>2023</v>
      </c>
      <c r="D2073" s="66" t="n">
        <v>4</v>
      </c>
      <c r="E2073" s="66" t="n">
        <v>2</v>
      </c>
      <c r="F2073" s="66" t="n">
        <v>7</v>
      </c>
      <c r="G2073" s="66" t="n">
        <v>3</v>
      </c>
      <c r="H2073" s="66" t="n">
        <v>2</v>
      </c>
      <c r="I2073" s="66" t="n">
        <v>0</v>
      </c>
      <c r="J2073" s="66" t="n">
        <v>1</v>
      </c>
      <c r="K2073" s="66" t="n">
        <v>0</v>
      </c>
      <c r="L2073" s="66" t="n">
        <v>0</v>
      </c>
      <c r="M2073" s="66" t="n">
        <v>0</v>
      </c>
      <c r="N2073" s="66" t="n">
        <v>0</v>
      </c>
      <c r="O2073" s="66" t="n">
        <v>124.2</v>
      </c>
      <c r="P2073" s="66" t="n">
        <v>0</v>
      </c>
      <c r="Q2073" s="66" t="n">
        <v>13.76550487</v>
      </c>
      <c r="R2073" s="66" t="n">
        <v>51.0732567490001</v>
      </c>
      <c r="S2073" s="66">
        <f>IF(AND(E2073&gt;=2,E2073&lt;=6,OR(F2073=6,F2073=7,F2073=8),O2073&lt;=500),1,0)</f>
        <v/>
      </c>
      <c r="T2073" s="178">
        <f>IF(G2073=1,Sources!$F$24,IF(G2073=2,Sources!$F$25,IF(G2073=3,Sources!$F$26,0)))</f>
        <v/>
      </c>
      <c r="U2073" s="178">
        <f>T2073</f>
        <v/>
      </c>
      <c r="V2073" s="66" t="inlineStr">
        <is>
          <t>S01 / S04 / S05</t>
        </is>
      </c>
    </row>
    <row r="2074" ht="15" customHeight="1" s="94">
      <c r="A2074" s="66" t="inlineStr">
        <is>
          <t>U14763</t>
        </is>
      </c>
      <c r="B2074" s="66" t="inlineStr">
        <is>
          <t>O1217</t>
        </is>
      </c>
      <c r="C2074" s="66" t="n">
        <v>2023</v>
      </c>
      <c r="D2074" s="66" t="n">
        <v>4</v>
      </c>
      <c r="E2074" s="66" t="n">
        <v>4</v>
      </c>
      <c r="F2074" s="66" t="n">
        <v>12</v>
      </c>
      <c r="G2074" s="66" t="n">
        <v>3</v>
      </c>
      <c r="H2074" s="66" t="n">
        <v>2</v>
      </c>
      <c r="I2074" s="66" t="n">
        <v>0</v>
      </c>
      <c r="J2074" s="66" t="n">
        <v>0</v>
      </c>
      <c r="K2074" s="66" t="n">
        <v>1</v>
      </c>
      <c r="L2074" s="66" t="n">
        <v>0</v>
      </c>
      <c r="M2074" s="66" t="n">
        <v>0</v>
      </c>
      <c r="N2074" s="66" t="n">
        <v>0</v>
      </c>
      <c r="O2074" s="66" t="n">
        <v>244.3</v>
      </c>
      <c r="P2074" s="66" t="n">
        <v>0.4</v>
      </c>
      <c r="Q2074" s="66" t="n">
        <v>14.2398093470001</v>
      </c>
      <c r="R2074" s="66" t="n">
        <v>51.4354657710001</v>
      </c>
      <c r="S2074" s="66">
        <f>IF(AND(E2074&gt;=2,E2074&lt;=6,OR(F2074=6,F2074=7,F2074=8),O2074&lt;=500),1,0)</f>
        <v/>
      </c>
      <c r="T2074" s="178">
        <f>IF(G2074=1,Sources!$F$24,IF(G2074=2,Sources!$F$25,IF(G2074=3,Sources!$F$26,0)))</f>
        <v/>
      </c>
      <c r="U2074" s="178">
        <f>T2074</f>
        <v/>
      </c>
      <c r="V2074" s="66" t="inlineStr">
        <is>
          <t>S01 / S04 / S05</t>
        </is>
      </c>
    </row>
    <row r="2075" ht="15" customHeight="1" s="94">
      <c r="A2075" s="66" t="inlineStr">
        <is>
          <t>U14764</t>
        </is>
      </c>
      <c r="B2075" s="66" t="inlineStr">
        <is>
          <t>O1363</t>
        </is>
      </c>
      <c r="C2075" s="66" t="n">
        <v>2023</v>
      </c>
      <c r="D2075" s="66" t="n">
        <v>4</v>
      </c>
      <c r="E2075" s="66" t="n">
        <v>1</v>
      </c>
      <c r="F2075" s="66" t="n">
        <v>23</v>
      </c>
      <c r="G2075" s="66" t="n">
        <v>3</v>
      </c>
      <c r="H2075" s="66" t="n">
        <v>2</v>
      </c>
      <c r="I2075" s="66" t="n">
        <v>0</v>
      </c>
      <c r="J2075" s="66" t="n">
        <v>0</v>
      </c>
      <c r="K2075" s="66" t="n">
        <v>1</v>
      </c>
      <c r="L2075" s="66" t="n">
        <v>0</v>
      </c>
      <c r="M2075" s="66" t="n">
        <v>0</v>
      </c>
      <c r="N2075" s="66" t="n">
        <v>0</v>
      </c>
      <c r="O2075" s="66" t="n">
        <v>447.9</v>
      </c>
      <c r="P2075" s="66" t="n">
        <v>19.4</v>
      </c>
      <c r="Q2075" s="66" t="n">
        <v>12.389590072</v>
      </c>
      <c r="R2075" s="66" t="n">
        <v>51.32176235</v>
      </c>
      <c r="S2075" s="66">
        <f>IF(AND(E2075&gt;=2,E2075&lt;=6,OR(F2075=6,F2075=7,F2075=8),O2075&lt;=500),1,0)</f>
        <v/>
      </c>
      <c r="T2075" s="178">
        <f>IF(G2075=1,Sources!$F$24,IF(G2075=2,Sources!$F$25,IF(G2075=3,Sources!$F$26,0)))</f>
        <v/>
      </c>
      <c r="U2075" s="178">
        <f>T2075</f>
        <v/>
      </c>
      <c r="V2075" s="66" t="inlineStr">
        <is>
          <t>S01 / S04 / S05</t>
        </is>
      </c>
    </row>
    <row r="2076" ht="15" customHeight="1" s="94">
      <c r="A2076" s="66" t="inlineStr">
        <is>
          <t>U14769</t>
        </is>
      </c>
      <c r="B2076" s="66" t="inlineStr">
        <is>
          <t>O1376</t>
        </is>
      </c>
      <c r="C2076" s="66" t="n">
        <v>2023</v>
      </c>
      <c r="D2076" s="66" t="n">
        <v>4</v>
      </c>
      <c r="E2076" s="66" t="n">
        <v>7</v>
      </c>
      <c r="F2076" s="66" t="n">
        <v>22</v>
      </c>
      <c r="G2076" s="66" t="n">
        <v>3</v>
      </c>
      <c r="H2076" s="66" t="n">
        <v>1</v>
      </c>
      <c r="I2076" s="66" t="n">
        <v>0</v>
      </c>
      <c r="J2076" s="66" t="n">
        <v>1</v>
      </c>
      <c r="K2076" s="66" t="n">
        <v>0</v>
      </c>
      <c r="L2076" s="66" t="n">
        <v>0</v>
      </c>
      <c r="M2076" s="66" t="n">
        <v>0</v>
      </c>
      <c r="N2076" s="66" t="n">
        <v>0</v>
      </c>
      <c r="O2076" s="66" t="n">
        <v>274.4</v>
      </c>
      <c r="P2076" s="66" t="n">
        <v>18.1</v>
      </c>
      <c r="Q2076" s="66" t="n">
        <v>12.3951582180001</v>
      </c>
      <c r="R2076" s="66" t="n">
        <v>51.3410780800001</v>
      </c>
      <c r="S2076" s="66">
        <f>IF(AND(E2076&gt;=2,E2076&lt;=6,OR(F2076=6,F2076=7,F2076=8),O2076&lt;=500),1,0)</f>
        <v/>
      </c>
      <c r="T2076" s="178">
        <f>IF(G2076=1,Sources!$F$24,IF(G2076=2,Sources!$F$25,IF(G2076=3,Sources!$F$26,0)))</f>
        <v/>
      </c>
      <c r="U2076" s="178">
        <f>T2076</f>
        <v/>
      </c>
      <c r="V2076" s="66" t="inlineStr">
        <is>
          <t>S01 / S04 / S05</t>
        </is>
      </c>
    </row>
    <row r="2077" ht="15" customHeight="1" s="94">
      <c r="A2077" s="66" t="inlineStr">
        <is>
          <t>U14771</t>
        </is>
      </c>
      <c r="B2077" s="66" t="inlineStr">
        <is>
          <t>O1773</t>
        </is>
      </c>
      <c r="C2077" s="66" t="n">
        <v>2023</v>
      </c>
      <c r="D2077" s="66" t="n">
        <v>4</v>
      </c>
      <c r="E2077" s="66" t="n">
        <v>7</v>
      </c>
      <c r="F2077" s="66" t="n">
        <v>2</v>
      </c>
      <c r="G2077" s="66" t="n">
        <v>3</v>
      </c>
      <c r="H2077" s="66" t="n">
        <v>2</v>
      </c>
      <c r="I2077" s="66" t="n">
        <v>0</v>
      </c>
      <c r="J2077" s="66" t="n">
        <v>1</v>
      </c>
      <c r="K2077" s="66" t="n">
        <v>1</v>
      </c>
      <c r="L2077" s="66" t="n">
        <v>0</v>
      </c>
      <c r="M2077" s="66" t="n">
        <v>0</v>
      </c>
      <c r="N2077" s="66" t="n">
        <v>0</v>
      </c>
      <c r="O2077" s="66" t="n">
        <v>452.1</v>
      </c>
      <c r="P2077" s="66" t="n">
        <v>3.5</v>
      </c>
      <c r="Q2077" s="66" t="n">
        <v>12.348660599</v>
      </c>
      <c r="R2077" s="66" t="n">
        <v>51.3321470820001</v>
      </c>
      <c r="S2077" s="66">
        <f>IF(AND(E2077&gt;=2,E2077&lt;=6,OR(F2077=6,F2077=7,F2077=8),O2077&lt;=500),1,0)</f>
        <v/>
      </c>
      <c r="T2077" s="178">
        <f>IF(G2077=1,Sources!$F$24,IF(G2077=2,Sources!$F$25,IF(G2077=3,Sources!$F$26,0)))</f>
        <v/>
      </c>
      <c r="U2077" s="178">
        <f>T2077</f>
        <v/>
      </c>
      <c r="V2077" s="66" t="inlineStr">
        <is>
          <t>S01 / S04 / S05</t>
        </is>
      </c>
    </row>
    <row r="2078" ht="15" customHeight="1" s="94">
      <c r="A2078" s="66" t="inlineStr">
        <is>
          <t>U14775</t>
        </is>
      </c>
      <c r="B2078" s="66" t="inlineStr">
        <is>
          <t>O1311</t>
        </is>
      </c>
      <c r="C2078" s="66" t="n">
        <v>2023</v>
      </c>
      <c r="D2078" s="66" t="n">
        <v>5</v>
      </c>
      <c r="E2078" s="66" t="n">
        <v>1</v>
      </c>
      <c r="F2078" s="66" t="n">
        <v>16</v>
      </c>
      <c r="G2078" s="66" t="n">
        <v>3</v>
      </c>
      <c r="H2078" s="66" t="n">
        <v>3</v>
      </c>
      <c r="I2078" s="66" t="n">
        <v>0</v>
      </c>
      <c r="J2078" s="66" t="n">
        <v>1</v>
      </c>
      <c r="K2078" s="66" t="n">
        <v>1</v>
      </c>
      <c r="L2078" s="66" t="n">
        <v>0</v>
      </c>
      <c r="M2078" s="66" t="n">
        <v>0</v>
      </c>
      <c r="N2078" s="66" t="n">
        <v>0</v>
      </c>
      <c r="O2078" s="66" t="n">
        <v>332.4</v>
      </c>
      <c r="P2078" s="66" t="n">
        <v>13.3</v>
      </c>
      <c r="Q2078" s="66" t="n">
        <v>12.3828888150001</v>
      </c>
      <c r="R2078" s="66" t="n">
        <v>51.3404684270001</v>
      </c>
      <c r="S2078" s="66">
        <f>IF(AND(E2078&gt;=2,E2078&lt;=6,OR(F2078=6,F2078=7,F2078=8),O2078&lt;=500),1,0)</f>
        <v/>
      </c>
      <c r="T2078" s="178">
        <f>IF(G2078=1,Sources!$F$24,IF(G2078=2,Sources!$F$25,IF(G2078=3,Sources!$F$26,0)))</f>
        <v/>
      </c>
      <c r="U2078" s="178">
        <f>T2078</f>
        <v/>
      </c>
      <c r="V2078" s="66" t="inlineStr">
        <is>
          <t>S01 / S04 / S05</t>
        </is>
      </c>
    </row>
    <row r="2079" ht="15" customHeight="1" s="94">
      <c r="A2079" s="66" t="inlineStr">
        <is>
          <t>U14780</t>
        </is>
      </c>
      <c r="B2079" s="66" t="inlineStr">
        <is>
          <t>O0885</t>
        </is>
      </c>
      <c r="C2079" s="66" t="n">
        <v>2023</v>
      </c>
      <c r="D2079" s="66" t="n">
        <v>3</v>
      </c>
      <c r="E2079" s="66" t="n">
        <v>6</v>
      </c>
      <c r="F2079" s="66" t="n">
        <v>10</v>
      </c>
      <c r="G2079" s="66" t="n">
        <v>3</v>
      </c>
      <c r="H2079" s="66" t="n">
        <v>6</v>
      </c>
      <c r="I2079" s="66" t="n">
        <v>0</v>
      </c>
      <c r="J2079" s="66" t="n">
        <v>0</v>
      </c>
      <c r="K2079" s="66" t="n">
        <v>1</v>
      </c>
      <c r="L2079" s="66" t="n">
        <v>0</v>
      </c>
      <c r="M2079" s="66" t="n">
        <v>0</v>
      </c>
      <c r="N2079" s="66" t="n">
        <v>1</v>
      </c>
      <c r="O2079" s="66" t="n">
        <v>295</v>
      </c>
      <c r="P2079" s="66" t="n">
        <v>20.8</v>
      </c>
      <c r="Q2079" s="66" t="n">
        <v>13.7758374050001</v>
      </c>
      <c r="R2079" s="66" t="n">
        <v>51.04529862</v>
      </c>
      <c r="S2079" s="66">
        <f>IF(AND(E2079&gt;=2,E2079&lt;=6,OR(F2079=6,F2079=7,F2079=8),O2079&lt;=500),1,0)</f>
        <v/>
      </c>
      <c r="T2079" s="178">
        <f>IF(G2079=1,Sources!$F$24,IF(G2079=2,Sources!$F$25,IF(G2079=3,Sources!$F$26,0)))</f>
        <v/>
      </c>
      <c r="U2079" s="178">
        <f>T2079</f>
        <v/>
      </c>
      <c r="V2079" s="66" t="inlineStr">
        <is>
          <t>S01 / S04 / S05</t>
        </is>
      </c>
    </row>
    <row r="2080" ht="15" customHeight="1" s="94">
      <c r="A2080" s="66" t="inlineStr">
        <is>
          <t>U14785</t>
        </is>
      </c>
      <c r="B2080" s="66" t="inlineStr">
        <is>
          <t>O1688</t>
        </is>
      </c>
      <c r="C2080" s="66" t="n">
        <v>2023</v>
      </c>
      <c r="D2080" s="66" t="n">
        <v>3</v>
      </c>
      <c r="E2080" s="66" t="n">
        <v>5</v>
      </c>
      <c r="F2080" s="66" t="n">
        <v>18</v>
      </c>
      <c r="G2080" s="66" t="n">
        <v>3</v>
      </c>
      <c r="H2080" s="66" t="n">
        <v>3</v>
      </c>
      <c r="I2080" s="66" t="n">
        <v>0</v>
      </c>
      <c r="J2080" s="66" t="n">
        <v>0</v>
      </c>
      <c r="K2080" s="66" t="n">
        <v>1</v>
      </c>
      <c r="L2080" s="66" t="n">
        <v>0</v>
      </c>
      <c r="M2080" s="66" t="n">
        <v>0</v>
      </c>
      <c r="N2080" s="66" t="n">
        <v>0</v>
      </c>
      <c r="O2080" s="66" t="n">
        <v>68.2</v>
      </c>
      <c r="P2080" s="66" t="n">
        <v>3.3</v>
      </c>
      <c r="Q2080" s="66" t="n">
        <v>12.326047046</v>
      </c>
      <c r="R2080" s="66" t="n">
        <v>51.3072959480001</v>
      </c>
      <c r="S2080" s="66">
        <f>IF(AND(E2080&gt;=2,E2080&lt;=6,OR(F2080=6,F2080=7,F2080=8),O2080&lt;=500),1,0)</f>
        <v/>
      </c>
      <c r="T2080" s="178">
        <f>IF(G2080=1,Sources!$F$24,IF(G2080=2,Sources!$F$25,IF(G2080=3,Sources!$F$26,0)))</f>
        <v/>
      </c>
      <c r="U2080" s="178">
        <f>T2080</f>
        <v/>
      </c>
      <c r="V2080" s="66" t="inlineStr">
        <is>
          <t>S01 / S04 / S05</t>
        </is>
      </c>
    </row>
    <row r="2081" ht="15" customHeight="1" s="94">
      <c r="A2081" s="66" t="inlineStr">
        <is>
          <t>U14792</t>
        </is>
      </c>
      <c r="B2081" s="66" t="inlineStr">
        <is>
          <t>O0639</t>
        </is>
      </c>
      <c r="C2081" s="66" t="n">
        <v>2023</v>
      </c>
      <c r="D2081" s="66" t="n">
        <v>3</v>
      </c>
      <c r="E2081" s="66" t="n">
        <v>5</v>
      </c>
      <c r="F2081" s="66" t="n">
        <v>13</v>
      </c>
      <c r="G2081" s="66" t="n">
        <v>2</v>
      </c>
      <c r="H2081" s="66" t="n">
        <v>1</v>
      </c>
      <c r="I2081" s="66" t="n">
        <v>0</v>
      </c>
      <c r="J2081" s="66" t="n">
        <v>1</v>
      </c>
      <c r="K2081" s="66" t="n">
        <v>0</v>
      </c>
      <c r="L2081" s="66" t="n">
        <v>0</v>
      </c>
      <c r="M2081" s="66" t="n">
        <v>0</v>
      </c>
      <c r="N2081" s="66" t="n">
        <v>0</v>
      </c>
      <c r="O2081" s="66" t="n">
        <v>169.1</v>
      </c>
      <c r="P2081" s="66" t="n">
        <v>20.3</v>
      </c>
      <c r="Q2081" s="66" t="n">
        <v>13.715241866</v>
      </c>
      <c r="R2081" s="66" t="n">
        <v>51.0479354520001</v>
      </c>
      <c r="S2081" s="66">
        <f>IF(AND(E2081&gt;=2,E2081&lt;=6,OR(F2081=6,F2081=7,F2081=8),O2081&lt;=500),1,0)</f>
        <v/>
      </c>
      <c r="T2081" s="178">
        <f>IF(G2081=1,Sources!$F$24,IF(G2081=2,Sources!$F$25,IF(G2081=3,Sources!$F$26,0)))</f>
        <v/>
      </c>
      <c r="U2081" s="178">
        <f>T2081</f>
        <v/>
      </c>
      <c r="V2081" s="66" t="inlineStr">
        <is>
          <t>S01 / S04 / S05</t>
        </is>
      </c>
    </row>
    <row r="2082" ht="15" customHeight="1" s="94">
      <c r="A2082" s="66" t="inlineStr">
        <is>
          <t>U14799</t>
        </is>
      </c>
      <c r="B2082" s="66" t="inlineStr">
        <is>
          <t>O0969</t>
        </is>
      </c>
      <c r="C2082" s="66" t="n">
        <v>2023</v>
      </c>
      <c r="D2082" s="66" t="n">
        <v>3</v>
      </c>
      <c r="E2082" s="66" t="n">
        <v>4</v>
      </c>
      <c r="F2082" s="66" t="n">
        <v>13</v>
      </c>
      <c r="G2082" s="66" t="n">
        <v>3</v>
      </c>
      <c r="H2082" s="66" t="n">
        <v>2</v>
      </c>
      <c r="I2082" s="66" t="n">
        <v>0</v>
      </c>
      <c r="J2082" s="66" t="n">
        <v>1</v>
      </c>
      <c r="K2082" s="66" t="n">
        <v>1</v>
      </c>
      <c r="L2082" s="66" t="n">
        <v>0</v>
      </c>
      <c r="M2082" s="66" t="n">
        <v>0</v>
      </c>
      <c r="N2082" s="66" t="n">
        <v>0</v>
      </c>
      <c r="O2082" s="66" t="n">
        <v>245.2</v>
      </c>
      <c r="P2082" s="66" t="n">
        <v>2.9</v>
      </c>
      <c r="Q2082" s="66" t="n">
        <v>13.758050112</v>
      </c>
      <c r="R2082" s="66" t="n">
        <v>51.052284797</v>
      </c>
      <c r="S2082" s="66">
        <f>IF(AND(E2082&gt;=2,E2082&lt;=6,OR(F2082=6,F2082=7,F2082=8),O2082&lt;=500),1,0)</f>
        <v/>
      </c>
      <c r="T2082" s="178">
        <f>IF(G2082=1,Sources!$F$24,IF(G2082=2,Sources!$F$25,IF(G2082=3,Sources!$F$26,0)))</f>
        <v/>
      </c>
      <c r="U2082" s="178">
        <f>T2082</f>
        <v/>
      </c>
      <c r="V2082" s="66" t="inlineStr">
        <is>
          <t>S01 / S04 / S05</t>
        </is>
      </c>
    </row>
    <row r="2083" ht="15" customHeight="1" s="94">
      <c r="A2083" s="66" t="inlineStr">
        <is>
          <t>U14800</t>
        </is>
      </c>
      <c r="B2083" s="66" t="inlineStr">
        <is>
          <t>O0912</t>
        </is>
      </c>
      <c r="C2083" s="66" t="n">
        <v>2023</v>
      </c>
      <c r="D2083" s="66" t="n">
        <v>3</v>
      </c>
      <c r="E2083" s="66" t="n">
        <v>4</v>
      </c>
      <c r="F2083" s="66" t="n">
        <v>18</v>
      </c>
      <c r="G2083" s="66" t="n">
        <v>3</v>
      </c>
      <c r="H2083" s="66" t="n">
        <v>2</v>
      </c>
      <c r="I2083" s="66" t="n">
        <v>0</v>
      </c>
      <c r="J2083" s="66" t="n">
        <v>1</v>
      </c>
      <c r="K2083" s="66" t="n">
        <v>1</v>
      </c>
      <c r="L2083" s="66" t="n">
        <v>0</v>
      </c>
      <c r="M2083" s="66" t="n">
        <v>0</v>
      </c>
      <c r="N2083" s="66" t="n">
        <v>0</v>
      </c>
      <c r="O2083" s="66" t="n">
        <v>457.3</v>
      </c>
      <c r="P2083" s="66" t="n">
        <v>0.8</v>
      </c>
      <c r="Q2083" s="66" t="n">
        <v>13.7758118370001</v>
      </c>
      <c r="R2083" s="66" t="n">
        <v>51.050803886</v>
      </c>
      <c r="S2083" s="66">
        <f>IF(AND(E2083&gt;=2,E2083&lt;=6,OR(F2083=6,F2083=7,F2083=8),O2083&lt;=500),1,0)</f>
        <v/>
      </c>
      <c r="T2083" s="178">
        <f>IF(G2083=1,Sources!$F$24,IF(G2083=2,Sources!$F$25,IF(G2083=3,Sources!$F$26,0)))</f>
        <v/>
      </c>
      <c r="U2083" s="178">
        <f>T2083</f>
        <v/>
      </c>
      <c r="V2083" s="66" t="inlineStr">
        <is>
          <t>S01 / S04 / S05</t>
        </is>
      </c>
    </row>
    <row r="2084" ht="15" customHeight="1" s="94">
      <c r="A2084" s="66" t="inlineStr">
        <is>
          <t>U14808</t>
        </is>
      </c>
      <c r="B2084" s="66" t="inlineStr">
        <is>
          <t>O0572</t>
        </is>
      </c>
      <c r="C2084" s="66" t="n">
        <v>2023</v>
      </c>
      <c r="D2084" s="66" t="n">
        <v>3</v>
      </c>
      <c r="E2084" s="66" t="n">
        <v>3</v>
      </c>
      <c r="F2084" s="66" t="n">
        <v>8</v>
      </c>
      <c r="G2084" s="66" t="n">
        <v>3</v>
      </c>
      <c r="H2084" s="66" t="n">
        <v>3</v>
      </c>
      <c r="I2084" s="66" t="n">
        <v>0</v>
      </c>
      <c r="J2084" s="66" t="n">
        <v>1</v>
      </c>
      <c r="K2084" s="66" t="n">
        <v>1</v>
      </c>
      <c r="L2084" s="66" t="n">
        <v>0</v>
      </c>
      <c r="M2084" s="66" t="n">
        <v>0</v>
      </c>
      <c r="N2084" s="66" t="n">
        <v>0</v>
      </c>
      <c r="O2084" s="66" t="n">
        <v>273.6</v>
      </c>
      <c r="P2084" s="66" t="n">
        <v>0</v>
      </c>
      <c r="Q2084" s="66" t="n">
        <v>13.828172023</v>
      </c>
      <c r="R2084" s="66" t="n">
        <v>50.998834222</v>
      </c>
      <c r="S2084" s="66">
        <f>IF(AND(E2084&gt;=2,E2084&lt;=6,OR(F2084=6,F2084=7,F2084=8),O2084&lt;=500),1,0)</f>
        <v/>
      </c>
      <c r="T2084" s="178">
        <f>IF(G2084=1,Sources!$F$24,IF(G2084=2,Sources!$F$25,IF(G2084=3,Sources!$F$26,0)))</f>
        <v/>
      </c>
      <c r="U2084" s="178">
        <f>T2084</f>
        <v/>
      </c>
      <c r="V2084" s="66" t="inlineStr">
        <is>
          <t>S01 / S04 / S05</t>
        </is>
      </c>
    </row>
    <row r="2085" ht="15" customHeight="1" s="94">
      <c r="A2085" s="66" t="inlineStr">
        <is>
          <t>U14809</t>
        </is>
      </c>
      <c r="B2085" s="66" t="inlineStr">
        <is>
          <t>O0720</t>
        </is>
      </c>
      <c r="C2085" s="66" t="n">
        <v>2023</v>
      </c>
      <c r="D2085" s="66" t="n">
        <v>3</v>
      </c>
      <c r="E2085" s="66" t="n">
        <v>3</v>
      </c>
      <c r="F2085" s="66" t="n">
        <v>14</v>
      </c>
      <c r="G2085" s="66" t="n">
        <v>3</v>
      </c>
      <c r="H2085" s="66" t="n">
        <v>6</v>
      </c>
      <c r="I2085" s="66" t="n">
        <v>0</v>
      </c>
      <c r="J2085" s="66" t="n">
        <v>1</v>
      </c>
      <c r="K2085" s="66" t="n">
        <v>1</v>
      </c>
      <c r="L2085" s="66" t="n">
        <v>0</v>
      </c>
      <c r="M2085" s="66" t="n">
        <v>0</v>
      </c>
      <c r="N2085" s="66" t="n">
        <v>0</v>
      </c>
      <c r="O2085" s="66" t="n">
        <v>190.5</v>
      </c>
      <c r="P2085" s="66" t="n">
        <v>10.1</v>
      </c>
      <c r="Q2085" s="66" t="n">
        <v>13.7887559100001</v>
      </c>
      <c r="R2085" s="66" t="n">
        <v>51.043274254</v>
      </c>
      <c r="S2085" s="66">
        <f>IF(AND(E2085&gt;=2,E2085&lt;=6,OR(F2085=6,F2085=7,F2085=8),O2085&lt;=500),1,0)</f>
        <v/>
      </c>
      <c r="T2085" s="178">
        <f>IF(G2085=1,Sources!$F$24,IF(G2085=2,Sources!$F$25,IF(G2085=3,Sources!$F$26,0)))</f>
        <v/>
      </c>
      <c r="U2085" s="178">
        <f>T2085</f>
        <v/>
      </c>
      <c r="V2085" s="66" t="inlineStr">
        <is>
          <t>S01 / S04 / S05</t>
        </is>
      </c>
    </row>
    <row r="2086" ht="15" customHeight="1" s="94">
      <c r="A2086" s="66" t="inlineStr">
        <is>
          <t>U14810</t>
        </is>
      </c>
      <c r="B2086" s="66" t="inlineStr">
        <is>
          <t>O0723</t>
        </is>
      </c>
      <c r="C2086" s="66" t="n">
        <v>2023</v>
      </c>
      <c r="D2086" s="66" t="n">
        <v>3</v>
      </c>
      <c r="E2086" s="66" t="n">
        <v>3</v>
      </c>
      <c r="F2086" s="66" t="n">
        <v>9</v>
      </c>
      <c r="G2086" s="66" t="n">
        <v>3</v>
      </c>
      <c r="H2086" s="66" t="n">
        <v>3</v>
      </c>
      <c r="I2086" s="66" t="n">
        <v>0</v>
      </c>
      <c r="J2086" s="66" t="n">
        <v>1</v>
      </c>
      <c r="K2086" s="66" t="n">
        <v>1</v>
      </c>
      <c r="L2086" s="66" t="n">
        <v>0</v>
      </c>
      <c r="M2086" s="66" t="n">
        <v>0</v>
      </c>
      <c r="N2086" s="66" t="n">
        <v>0</v>
      </c>
      <c r="O2086" s="66" t="n">
        <v>249.3</v>
      </c>
      <c r="P2086" s="66" t="n">
        <v>2.9</v>
      </c>
      <c r="Q2086" s="66" t="n">
        <v>13.783076921</v>
      </c>
      <c r="R2086" s="66" t="n">
        <v>51.043451143</v>
      </c>
      <c r="S2086" s="66">
        <f>IF(AND(E2086&gt;=2,E2086&lt;=6,OR(F2086=6,F2086=7,F2086=8),O2086&lt;=500),1,0)</f>
        <v/>
      </c>
      <c r="T2086" s="178">
        <f>IF(G2086=1,Sources!$F$24,IF(G2086=2,Sources!$F$25,IF(G2086=3,Sources!$F$26,0)))</f>
        <v/>
      </c>
      <c r="U2086" s="178">
        <f>T2086</f>
        <v/>
      </c>
      <c r="V2086" s="66" t="inlineStr">
        <is>
          <t>S01 / S04 / S05</t>
        </is>
      </c>
    </row>
    <row r="2087" ht="15" customHeight="1" s="94">
      <c r="A2087" s="66" t="inlineStr">
        <is>
          <t>U14816</t>
        </is>
      </c>
      <c r="B2087" s="66" t="inlineStr">
        <is>
          <t>O1763</t>
        </is>
      </c>
      <c r="C2087" s="66" t="n">
        <v>2023</v>
      </c>
      <c r="D2087" s="66" t="n">
        <v>3</v>
      </c>
      <c r="E2087" s="66" t="n">
        <v>2</v>
      </c>
      <c r="F2087" s="66" t="n">
        <v>11</v>
      </c>
      <c r="G2087" s="66" t="n">
        <v>3</v>
      </c>
      <c r="H2087" s="66" t="n">
        <v>3</v>
      </c>
      <c r="I2087" s="66" t="n">
        <v>0</v>
      </c>
      <c r="J2087" s="66" t="n">
        <v>0</v>
      </c>
      <c r="K2087" s="66" t="n">
        <v>1</v>
      </c>
      <c r="L2087" s="66" t="n">
        <v>0</v>
      </c>
      <c r="M2087" s="66" t="n">
        <v>0</v>
      </c>
      <c r="N2087" s="66" t="n">
        <v>0</v>
      </c>
      <c r="O2087" s="66" t="n">
        <v>238.7</v>
      </c>
      <c r="P2087" s="66" t="n">
        <v>5.3</v>
      </c>
      <c r="Q2087" s="66" t="n">
        <v>12.4499223490001</v>
      </c>
      <c r="R2087" s="66" t="n">
        <v>51.3455478490001</v>
      </c>
      <c r="S2087" s="66">
        <f>IF(AND(E2087&gt;=2,E2087&lt;=6,OR(F2087=6,F2087=7,F2087=8),O2087&lt;=500),1,0)</f>
        <v/>
      </c>
      <c r="T2087" s="178">
        <f>IF(G2087=1,Sources!$F$24,IF(G2087=2,Sources!$F$25,IF(G2087=3,Sources!$F$26,0)))</f>
        <v/>
      </c>
      <c r="U2087" s="178">
        <f>T2087</f>
        <v/>
      </c>
      <c r="V2087" s="66" t="inlineStr">
        <is>
          <t>S01 / S04 / S05</t>
        </is>
      </c>
    </row>
    <row r="2088" ht="15" customHeight="1" s="94">
      <c r="A2088" s="66" t="inlineStr">
        <is>
          <t>U14818</t>
        </is>
      </c>
      <c r="B2088" s="66" t="inlineStr">
        <is>
          <t>O1361</t>
        </is>
      </c>
      <c r="C2088" s="66" t="n">
        <v>2023</v>
      </c>
      <c r="D2088" s="66" t="n">
        <v>3</v>
      </c>
      <c r="E2088" s="66" t="n">
        <v>2</v>
      </c>
      <c r="F2088" s="66" t="n">
        <v>15</v>
      </c>
      <c r="G2088" s="66" t="n">
        <v>3</v>
      </c>
      <c r="H2088" s="66" t="n">
        <v>2</v>
      </c>
      <c r="I2088" s="66" t="n">
        <v>0</v>
      </c>
      <c r="J2088" s="66" t="n">
        <v>1</v>
      </c>
      <c r="K2088" s="66" t="n">
        <v>1</v>
      </c>
      <c r="L2088" s="66" t="n">
        <v>0</v>
      </c>
      <c r="M2088" s="66" t="n">
        <v>0</v>
      </c>
      <c r="N2088" s="66" t="n">
        <v>0</v>
      </c>
      <c r="O2088" s="66" t="n">
        <v>175.6</v>
      </c>
      <c r="P2088" s="66" t="n">
        <v>3.5</v>
      </c>
      <c r="Q2088" s="66" t="n">
        <v>12.38847229</v>
      </c>
      <c r="R2088" s="66" t="n">
        <v>51.3259794090001</v>
      </c>
      <c r="S2088" s="66">
        <f>IF(AND(E2088&gt;=2,E2088&lt;=6,OR(F2088=6,F2088=7,F2088=8),O2088&lt;=500),1,0)</f>
        <v/>
      </c>
      <c r="T2088" s="178">
        <f>IF(G2088=1,Sources!$F$24,IF(G2088=2,Sources!$F$25,IF(G2088=3,Sources!$F$26,0)))</f>
        <v/>
      </c>
      <c r="U2088" s="178">
        <f>T2088</f>
        <v/>
      </c>
      <c r="V2088" s="66" t="inlineStr">
        <is>
          <t>S01 / S04 / S05</t>
        </is>
      </c>
    </row>
    <row r="2089" ht="15" customHeight="1" s="94">
      <c r="A2089" s="66" t="inlineStr">
        <is>
          <t>U14819</t>
        </is>
      </c>
      <c r="B2089" s="66" t="inlineStr">
        <is>
          <t>O1463</t>
        </is>
      </c>
      <c r="C2089" s="66" t="n">
        <v>2023</v>
      </c>
      <c r="D2089" s="66" t="n">
        <v>3</v>
      </c>
      <c r="E2089" s="66" t="n">
        <v>2</v>
      </c>
      <c r="F2089" s="66" t="n">
        <v>15</v>
      </c>
      <c r="G2089" s="66" t="n">
        <v>2</v>
      </c>
      <c r="H2089" s="66" t="n">
        <v>4</v>
      </c>
      <c r="I2089" s="66" t="n">
        <v>1</v>
      </c>
      <c r="J2089" s="66" t="n">
        <v>1</v>
      </c>
      <c r="K2089" s="66" t="n">
        <v>0</v>
      </c>
      <c r="L2089" s="66" t="n">
        <v>0</v>
      </c>
      <c r="M2089" s="66" t="n">
        <v>0</v>
      </c>
      <c r="N2089" s="66" t="n">
        <v>0</v>
      </c>
      <c r="O2089" s="66" t="n">
        <v>135.5</v>
      </c>
      <c r="P2089" s="66" t="n">
        <v>11.2</v>
      </c>
      <c r="Q2089" s="66" t="n">
        <v>12.3959481740001</v>
      </c>
      <c r="R2089" s="66" t="n">
        <v>51.3432309</v>
      </c>
      <c r="S2089" s="66">
        <f>IF(AND(E2089&gt;=2,E2089&lt;=6,OR(F2089=6,F2089=7,F2089=8),O2089&lt;=500),1,0)</f>
        <v/>
      </c>
      <c r="T2089" s="178">
        <f>IF(G2089=1,Sources!$F$24,IF(G2089=2,Sources!$F$25,IF(G2089=3,Sources!$F$26,0)))</f>
        <v/>
      </c>
      <c r="U2089" s="178">
        <f>T2089</f>
        <v/>
      </c>
      <c r="V2089" s="66" t="inlineStr">
        <is>
          <t>S01 / S04 / S05</t>
        </is>
      </c>
    </row>
    <row r="2090" ht="15" customHeight="1" s="94">
      <c r="A2090" s="66" t="inlineStr">
        <is>
          <t>U14826</t>
        </is>
      </c>
      <c r="B2090" s="66" t="inlineStr">
        <is>
          <t>O0821</t>
        </is>
      </c>
      <c r="C2090" s="66" t="n">
        <v>2023</v>
      </c>
      <c r="D2090" s="66" t="n">
        <v>3</v>
      </c>
      <c r="E2090" s="66" t="n">
        <v>2</v>
      </c>
      <c r="F2090" s="66" t="n">
        <v>6</v>
      </c>
      <c r="G2090" s="66" t="n">
        <v>3</v>
      </c>
      <c r="H2090" s="66" t="n">
        <v>3</v>
      </c>
      <c r="I2090" s="66" t="n">
        <v>0</v>
      </c>
      <c r="J2090" s="66" t="n">
        <v>1</v>
      </c>
      <c r="K2090" s="66" t="n">
        <v>1</v>
      </c>
      <c r="L2090" s="66" t="n">
        <v>0</v>
      </c>
      <c r="M2090" s="66" t="n">
        <v>0</v>
      </c>
      <c r="N2090" s="66" t="n">
        <v>0</v>
      </c>
      <c r="O2090" s="66" t="n">
        <v>33.7</v>
      </c>
      <c r="P2090" s="66" t="n">
        <v>7.5</v>
      </c>
      <c r="Q2090" s="66" t="n">
        <v>13.7933280630001</v>
      </c>
      <c r="R2090" s="66" t="n">
        <v>51.0430851470001</v>
      </c>
      <c r="S2090" s="66">
        <f>IF(AND(E2090&gt;=2,E2090&lt;=6,OR(F2090=6,F2090=7,F2090=8),O2090&lt;=500),1,0)</f>
        <v/>
      </c>
      <c r="T2090" s="178">
        <f>IF(G2090=1,Sources!$F$24,IF(G2090=2,Sources!$F$25,IF(G2090=3,Sources!$F$26,0)))</f>
        <v/>
      </c>
      <c r="U2090" s="178">
        <f>T2090</f>
        <v/>
      </c>
      <c r="V2090" s="66" t="inlineStr">
        <is>
          <t>S01 / S04 / S05</t>
        </is>
      </c>
    </row>
    <row r="2091" ht="15" customHeight="1" s="94">
      <c r="A2091" s="66" t="inlineStr">
        <is>
          <t>U14828</t>
        </is>
      </c>
      <c r="B2091" s="66" t="inlineStr">
        <is>
          <t>O0966</t>
        </is>
      </c>
      <c r="C2091" s="66" t="n">
        <v>2023</v>
      </c>
      <c r="D2091" s="66" t="n">
        <v>3</v>
      </c>
      <c r="E2091" s="66" t="n">
        <v>2</v>
      </c>
      <c r="F2091" s="66" t="n">
        <v>19</v>
      </c>
      <c r="G2091" s="66" t="n">
        <v>2</v>
      </c>
      <c r="H2091" s="66" t="n">
        <v>6</v>
      </c>
      <c r="I2091" s="66" t="n">
        <v>0</v>
      </c>
      <c r="J2091" s="66" t="n">
        <v>0</v>
      </c>
      <c r="K2091" s="66" t="n">
        <v>1</v>
      </c>
      <c r="L2091" s="66" t="n">
        <v>0</v>
      </c>
      <c r="M2091" s="66" t="n">
        <v>0</v>
      </c>
      <c r="N2091" s="66" t="n">
        <v>1</v>
      </c>
      <c r="O2091" s="66" t="n">
        <v>61.7</v>
      </c>
      <c r="P2091" s="66" t="n">
        <v>2.1</v>
      </c>
      <c r="Q2091" s="66" t="n">
        <v>13.7571784570001</v>
      </c>
      <c r="R2091" s="66" t="n">
        <v>51.0497441750001</v>
      </c>
      <c r="S2091" s="66">
        <f>IF(AND(E2091&gt;=2,E2091&lt;=6,OR(F2091=6,F2091=7,F2091=8),O2091&lt;=500),1,0)</f>
        <v/>
      </c>
      <c r="T2091" s="178">
        <f>IF(G2091=1,Sources!$F$24,IF(G2091=2,Sources!$F$25,IF(G2091=3,Sources!$F$26,0)))</f>
        <v/>
      </c>
      <c r="U2091" s="178">
        <f>T2091</f>
        <v/>
      </c>
      <c r="V2091" s="66" t="inlineStr">
        <is>
          <t>S01 / S04 / S05</t>
        </is>
      </c>
    </row>
    <row r="2092" ht="15" customHeight="1" s="94">
      <c r="A2092" s="66" t="inlineStr">
        <is>
          <t>U14831</t>
        </is>
      </c>
      <c r="B2092" s="66" t="inlineStr">
        <is>
          <t>O1759</t>
        </is>
      </c>
      <c r="C2092" s="66" t="n">
        <v>2023</v>
      </c>
      <c r="D2092" s="66" t="n">
        <v>3</v>
      </c>
      <c r="E2092" s="66" t="n">
        <v>1</v>
      </c>
      <c r="F2092" s="66" t="n">
        <v>14</v>
      </c>
      <c r="G2092" s="66" t="n">
        <v>3</v>
      </c>
      <c r="H2092" s="66" t="n">
        <v>2</v>
      </c>
      <c r="I2092" s="66" t="n">
        <v>0</v>
      </c>
      <c r="J2092" s="66" t="n">
        <v>1</v>
      </c>
      <c r="K2092" s="66" t="n">
        <v>1</v>
      </c>
      <c r="L2092" s="66" t="n">
        <v>0</v>
      </c>
      <c r="M2092" s="66" t="n">
        <v>0</v>
      </c>
      <c r="N2092" s="66" t="n">
        <v>0</v>
      </c>
      <c r="O2092" s="66" t="n">
        <v>350.9</v>
      </c>
      <c r="P2092" s="66" t="n">
        <v>20.1</v>
      </c>
      <c r="Q2092" s="66" t="n">
        <v>12.445323408</v>
      </c>
      <c r="R2092" s="66" t="n">
        <v>51.346323382</v>
      </c>
      <c r="S2092" s="66">
        <f>IF(AND(E2092&gt;=2,E2092&lt;=6,OR(F2092=6,F2092=7,F2092=8),O2092&lt;=500),1,0)</f>
        <v/>
      </c>
      <c r="T2092" s="178">
        <f>IF(G2092=1,Sources!$F$24,IF(G2092=2,Sources!$F$25,IF(G2092=3,Sources!$F$26,0)))</f>
        <v/>
      </c>
      <c r="U2092" s="178">
        <f>T2092</f>
        <v/>
      </c>
      <c r="V2092" s="66" t="inlineStr">
        <is>
          <t>S01 / S04 / S05</t>
        </is>
      </c>
    </row>
    <row r="2093" ht="15" customHeight="1" s="94">
      <c r="A2093" s="66" t="inlineStr">
        <is>
          <t>U14832</t>
        </is>
      </c>
      <c r="B2093" s="66" t="inlineStr">
        <is>
          <t>O1543</t>
        </is>
      </c>
      <c r="C2093" s="66" t="n">
        <v>2023</v>
      </c>
      <c r="D2093" s="66" t="n">
        <v>3</v>
      </c>
      <c r="E2093" s="66" t="n">
        <v>1</v>
      </c>
      <c r="F2093" s="66" t="n">
        <v>20</v>
      </c>
      <c r="G2093" s="66" t="n">
        <v>2</v>
      </c>
      <c r="H2093" s="66" t="n">
        <v>2</v>
      </c>
      <c r="I2093" s="66" t="n">
        <v>1</v>
      </c>
      <c r="J2093" s="66" t="n">
        <v>0</v>
      </c>
      <c r="K2093" s="66" t="n">
        <v>1</v>
      </c>
      <c r="L2093" s="66" t="n">
        <v>0</v>
      </c>
      <c r="M2093" s="66" t="n">
        <v>0</v>
      </c>
      <c r="N2093" s="66" t="n">
        <v>0</v>
      </c>
      <c r="O2093" s="66" t="n">
        <v>114.6</v>
      </c>
      <c r="P2093" s="66" t="n">
        <v>12.5</v>
      </c>
      <c r="Q2093" s="66" t="n">
        <v>12.386719409</v>
      </c>
      <c r="R2093" s="66" t="n">
        <v>51.335656392</v>
      </c>
      <c r="S2093" s="66">
        <f>IF(AND(E2093&gt;=2,E2093&lt;=6,OR(F2093=6,F2093=7,F2093=8),O2093&lt;=500),1,0)</f>
        <v/>
      </c>
      <c r="T2093" s="178">
        <f>IF(G2093=1,Sources!$F$24,IF(G2093=2,Sources!$F$25,IF(G2093=3,Sources!$F$26,0)))</f>
        <v/>
      </c>
      <c r="U2093" s="178">
        <f>T2093</f>
        <v/>
      </c>
      <c r="V2093" s="66" t="inlineStr">
        <is>
          <t>S01 / S04 / S05</t>
        </is>
      </c>
    </row>
    <row r="2094" ht="15" customHeight="1" s="94">
      <c r="A2094" s="66" t="inlineStr">
        <is>
          <t>U14841</t>
        </is>
      </c>
      <c r="B2094" s="66" t="inlineStr">
        <is>
          <t>O1747</t>
        </is>
      </c>
      <c r="C2094" s="66" t="n">
        <v>2023</v>
      </c>
      <c r="D2094" s="66" t="n">
        <v>3</v>
      </c>
      <c r="E2094" s="66" t="n">
        <v>7</v>
      </c>
      <c r="F2094" s="66" t="n">
        <v>22</v>
      </c>
      <c r="G2094" s="66" t="n">
        <v>3</v>
      </c>
      <c r="H2094" s="66" t="n">
        <v>2</v>
      </c>
      <c r="I2094" s="66" t="n">
        <v>0</v>
      </c>
      <c r="J2094" s="66" t="n">
        <v>1</v>
      </c>
      <c r="K2094" s="66" t="n">
        <v>1</v>
      </c>
      <c r="L2094" s="66" t="n">
        <v>0</v>
      </c>
      <c r="M2094" s="66" t="n">
        <v>0</v>
      </c>
      <c r="N2094" s="66" t="n">
        <v>0</v>
      </c>
      <c r="O2094" s="66" t="n">
        <v>341.4</v>
      </c>
      <c r="P2094" s="66" t="n">
        <v>1.4</v>
      </c>
      <c r="Q2094" s="66" t="n">
        <v>12.371258843</v>
      </c>
      <c r="R2094" s="66" t="n">
        <v>51.3326395650001</v>
      </c>
      <c r="S2094" s="66">
        <f>IF(AND(E2094&gt;=2,E2094&lt;=6,OR(F2094=6,F2094=7,F2094=8),O2094&lt;=500),1,0)</f>
        <v/>
      </c>
      <c r="T2094" s="178">
        <f>IF(G2094=1,Sources!$F$24,IF(G2094=2,Sources!$F$25,IF(G2094=3,Sources!$F$26,0)))</f>
        <v/>
      </c>
      <c r="U2094" s="178">
        <f>T2094</f>
        <v/>
      </c>
      <c r="V2094" s="66" t="inlineStr">
        <is>
          <t>S01 / S04 / S05</t>
        </is>
      </c>
    </row>
    <row r="2095" ht="15" customHeight="1" s="94">
      <c r="A2095" s="66" t="inlineStr">
        <is>
          <t>U14844</t>
        </is>
      </c>
      <c r="B2095" s="66" t="inlineStr">
        <is>
          <t>O0674</t>
        </is>
      </c>
      <c r="C2095" s="66" t="n">
        <v>2023</v>
      </c>
      <c r="D2095" s="66" t="n">
        <v>3</v>
      </c>
      <c r="E2095" s="66" t="n">
        <v>7</v>
      </c>
      <c r="F2095" s="66" t="n">
        <v>17</v>
      </c>
      <c r="G2095" s="66" t="n">
        <v>3</v>
      </c>
      <c r="H2095" s="66" t="n">
        <v>3</v>
      </c>
      <c r="I2095" s="66" t="n">
        <v>0</v>
      </c>
      <c r="J2095" s="66" t="n">
        <v>1</v>
      </c>
      <c r="K2095" s="66" t="n">
        <v>1</v>
      </c>
      <c r="L2095" s="66" t="n">
        <v>0</v>
      </c>
      <c r="M2095" s="66" t="n">
        <v>0</v>
      </c>
      <c r="N2095" s="66" t="n">
        <v>0</v>
      </c>
      <c r="O2095" s="66" t="n">
        <v>489.2</v>
      </c>
      <c r="P2095" s="66" t="n">
        <v>8.300000000000001</v>
      </c>
      <c r="Q2095" s="66" t="n">
        <v>13.7771971770001</v>
      </c>
      <c r="R2095" s="66" t="n">
        <v>51.0600841240001</v>
      </c>
      <c r="S2095" s="66">
        <f>IF(AND(E2095&gt;=2,E2095&lt;=6,OR(F2095=6,F2095=7,F2095=8),O2095&lt;=500),1,0)</f>
        <v/>
      </c>
      <c r="T2095" s="178">
        <f>IF(G2095=1,Sources!$F$24,IF(G2095=2,Sources!$F$25,IF(G2095=3,Sources!$F$26,0)))</f>
        <v/>
      </c>
      <c r="U2095" s="178">
        <f>T2095</f>
        <v/>
      </c>
      <c r="V2095" s="66" t="inlineStr">
        <is>
          <t>S01 / S04 / S05</t>
        </is>
      </c>
    </row>
    <row r="2096" ht="15" customHeight="1" s="94">
      <c r="A2096" s="66" t="inlineStr">
        <is>
          <t>U14850</t>
        </is>
      </c>
      <c r="B2096" s="66" t="inlineStr">
        <is>
          <t>O0596</t>
        </is>
      </c>
      <c r="C2096" s="66" t="n">
        <v>2023</v>
      </c>
      <c r="D2096" s="66" t="n">
        <v>5</v>
      </c>
      <c r="E2096" s="66" t="n">
        <v>7</v>
      </c>
      <c r="F2096" s="66" t="n">
        <v>17</v>
      </c>
      <c r="G2096" s="66" t="n">
        <v>3</v>
      </c>
      <c r="H2096" s="66" t="n">
        <v>7</v>
      </c>
      <c r="I2096" s="66" t="n">
        <v>0</v>
      </c>
      <c r="J2096" s="66" t="n">
        <v>1</v>
      </c>
      <c r="K2096" s="66" t="n">
        <v>1</v>
      </c>
      <c r="L2096" s="66" t="n">
        <v>0</v>
      </c>
      <c r="M2096" s="66" t="n">
        <v>0</v>
      </c>
      <c r="N2096" s="66" t="n">
        <v>0</v>
      </c>
      <c r="O2096" s="66" t="n">
        <v>209.4</v>
      </c>
      <c r="P2096" s="66" t="n">
        <v>17.3</v>
      </c>
      <c r="Q2096" s="66" t="n">
        <v>13.7523628600001</v>
      </c>
      <c r="R2096" s="66" t="n">
        <v>51.054527975</v>
      </c>
      <c r="S2096" s="66">
        <f>IF(AND(E2096&gt;=2,E2096&lt;=6,OR(F2096=6,F2096=7,F2096=8),O2096&lt;=500),1,0)</f>
        <v/>
      </c>
      <c r="T2096" s="178">
        <f>IF(G2096=1,Sources!$F$24,IF(G2096=2,Sources!$F$25,IF(G2096=3,Sources!$F$26,0)))</f>
        <v/>
      </c>
      <c r="U2096" s="178">
        <f>T2096</f>
        <v/>
      </c>
      <c r="V2096" s="66" t="inlineStr">
        <is>
          <t>S01 / S04 / S05</t>
        </is>
      </c>
    </row>
    <row r="2097" ht="15" customHeight="1" s="94">
      <c r="A2097" s="66" t="inlineStr">
        <is>
          <t>U14854</t>
        </is>
      </c>
      <c r="B2097" s="66" t="inlineStr">
        <is>
          <t>O1505</t>
        </is>
      </c>
      <c r="C2097" s="66" t="n">
        <v>2023</v>
      </c>
      <c r="D2097" s="66" t="n">
        <v>3</v>
      </c>
      <c r="E2097" s="66" t="n">
        <v>6</v>
      </c>
      <c r="F2097" s="66" t="n">
        <v>17</v>
      </c>
      <c r="G2097" s="66" t="n">
        <v>3</v>
      </c>
      <c r="H2097" s="66" t="n">
        <v>6</v>
      </c>
      <c r="I2097" s="66" t="n">
        <v>0</v>
      </c>
      <c r="J2097" s="66" t="n">
        <v>0</v>
      </c>
      <c r="K2097" s="66" t="n">
        <v>1</v>
      </c>
      <c r="L2097" s="66" t="n">
        <v>0</v>
      </c>
      <c r="M2097" s="66" t="n">
        <v>0</v>
      </c>
      <c r="N2097" s="66" t="n">
        <v>0</v>
      </c>
      <c r="O2097" s="66" t="n">
        <v>466.3</v>
      </c>
      <c r="P2097" s="66" t="n">
        <v>5.7</v>
      </c>
      <c r="Q2097" s="66" t="n">
        <v>12.3628955740001</v>
      </c>
      <c r="R2097" s="66" t="n">
        <v>51.3305726400001</v>
      </c>
      <c r="S2097" s="66">
        <f>IF(AND(E2097&gt;=2,E2097&lt;=6,OR(F2097=6,F2097=7,F2097=8),O2097&lt;=500),1,0)</f>
        <v/>
      </c>
      <c r="T2097" s="178">
        <f>IF(G2097=1,Sources!$F$24,IF(G2097=2,Sources!$F$25,IF(G2097=3,Sources!$F$26,0)))</f>
        <v/>
      </c>
      <c r="U2097" s="178">
        <f>T2097</f>
        <v/>
      </c>
      <c r="V2097" s="66" t="inlineStr">
        <is>
          <t>S01 / S04 / S05</t>
        </is>
      </c>
    </row>
    <row r="2098" ht="15" customHeight="1" s="94">
      <c r="A2098" s="66" t="inlineStr">
        <is>
          <t>U14856</t>
        </is>
      </c>
      <c r="B2098" s="66" t="inlineStr">
        <is>
          <t>O1674</t>
        </is>
      </c>
      <c r="C2098" s="66" t="n">
        <v>2023</v>
      </c>
      <c r="D2098" s="66" t="n">
        <v>3</v>
      </c>
      <c r="E2098" s="66" t="n">
        <v>6</v>
      </c>
      <c r="F2098" s="66" t="n">
        <v>7</v>
      </c>
      <c r="G2098" s="66" t="n">
        <v>3</v>
      </c>
      <c r="H2098" s="66" t="n">
        <v>3</v>
      </c>
      <c r="I2098" s="66" t="n">
        <v>0</v>
      </c>
      <c r="J2098" s="66" t="n">
        <v>1</v>
      </c>
      <c r="K2098" s="66" t="n">
        <v>1</v>
      </c>
      <c r="L2098" s="66" t="n">
        <v>0</v>
      </c>
      <c r="M2098" s="66" t="n">
        <v>0</v>
      </c>
      <c r="N2098" s="66" t="n">
        <v>0</v>
      </c>
      <c r="O2098" s="66" t="n">
        <v>482.4</v>
      </c>
      <c r="P2098" s="66" t="n">
        <v>0</v>
      </c>
      <c r="Q2098" s="66" t="n">
        <v>12.281989443</v>
      </c>
      <c r="R2098" s="66" t="n">
        <v>51.3579238</v>
      </c>
      <c r="S2098" s="66">
        <f>IF(AND(E2098&gt;=2,E2098&lt;=6,OR(F2098=6,F2098=7,F2098=8),O2098&lt;=500),1,0)</f>
        <v/>
      </c>
      <c r="T2098" s="178">
        <f>IF(G2098=1,Sources!$F$24,IF(G2098=2,Sources!$F$25,IF(G2098=3,Sources!$F$26,0)))</f>
        <v/>
      </c>
      <c r="U2098" s="178">
        <f>T2098</f>
        <v/>
      </c>
      <c r="V2098" s="66" t="inlineStr">
        <is>
          <t>S01 / S04 / S05</t>
        </is>
      </c>
    </row>
    <row r="2099" ht="15" customHeight="1" s="94">
      <c r="A2099" s="66" t="inlineStr">
        <is>
          <t>U14865</t>
        </is>
      </c>
      <c r="B2099" s="66" t="inlineStr">
        <is>
          <t>O1690</t>
        </is>
      </c>
      <c r="C2099" s="66" t="n">
        <v>2023</v>
      </c>
      <c r="D2099" s="66" t="n">
        <v>3</v>
      </c>
      <c r="E2099" s="66" t="n">
        <v>5</v>
      </c>
      <c r="F2099" s="66" t="n">
        <v>6</v>
      </c>
      <c r="G2099" s="66" t="n">
        <v>3</v>
      </c>
      <c r="H2099" s="66" t="n">
        <v>6</v>
      </c>
      <c r="I2099" s="66" t="n">
        <v>0</v>
      </c>
      <c r="J2099" s="66" t="n">
        <v>1</v>
      </c>
      <c r="K2099" s="66" t="n">
        <v>1</v>
      </c>
      <c r="L2099" s="66" t="n">
        <v>0</v>
      </c>
      <c r="M2099" s="66" t="n">
        <v>0</v>
      </c>
      <c r="N2099" s="66" t="n">
        <v>0</v>
      </c>
      <c r="O2099" s="66" t="n">
        <v>371.9</v>
      </c>
      <c r="P2099" s="66" t="n">
        <v>1.7</v>
      </c>
      <c r="Q2099" s="66" t="n">
        <v>12.376263846</v>
      </c>
      <c r="R2099" s="66" t="n">
        <v>51.3483265880001</v>
      </c>
      <c r="S2099" s="66">
        <f>IF(AND(E2099&gt;=2,E2099&lt;=6,OR(F2099=6,F2099=7,F2099=8),O2099&lt;=500),1,0)</f>
        <v/>
      </c>
      <c r="T2099" s="178">
        <f>IF(G2099=1,Sources!$F$24,IF(G2099=2,Sources!$F$25,IF(G2099=3,Sources!$F$26,0)))</f>
        <v/>
      </c>
      <c r="U2099" s="178">
        <f>T2099</f>
        <v/>
      </c>
      <c r="V2099" s="66" t="inlineStr">
        <is>
          <t>S01 / S04 / S05</t>
        </is>
      </c>
    </row>
    <row r="2100" ht="15" customHeight="1" s="94">
      <c r="A2100" s="66" t="inlineStr">
        <is>
          <t>U14866</t>
        </is>
      </c>
      <c r="B2100" s="66" t="inlineStr">
        <is>
          <t>O1787</t>
        </is>
      </c>
      <c r="C2100" s="66" t="n">
        <v>2023</v>
      </c>
      <c r="D2100" s="66" t="n">
        <v>3</v>
      </c>
      <c r="E2100" s="66" t="n">
        <v>5</v>
      </c>
      <c r="F2100" s="66" t="n">
        <v>8</v>
      </c>
      <c r="G2100" s="66" t="n">
        <v>3</v>
      </c>
      <c r="H2100" s="66" t="n">
        <v>3</v>
      </c>
      <c r="I2100" s="66" t="n">
        <v>0</v>
      </c>
      <c r="J2100" s="66" t="n">
        <v>1</v>
      </c>
      <c r="K2100" s="66" t="n">
        <v>1</v>
      </c>
      <c r="L2100" s="66" t="n">
        <v>0</v>
      </c>
      <c r="M2100" s="66" t="n">
        <v>0</v>
      </c>
      <c r="N2100" s="66" t="n">
        <v>0</v>
      </c>
      <c r="O2100" s="66" t="n">
        <v>292.7</v>
      </c>
      <c r="P2100" s="66" t="n">
        <v>0.4</v>
      </c>
      <c r="Q2100" s="66" t="n">
        <v>12.399446352</v>
      </c>
      <c r="R2100" s="66" t="n">
        <v>51.376402969</v>
      </c>
      <c r="S2100" s="66">
        <f>IF(AND(E2100&gt;=2,E2100&lt;=6,OR(F2100=6,F2100=7,F2100=8),O2100&lt;=500),1,0)</f>
        <v/>
      </c>
      <c r="T2100" s="178">
        <f>IF(G2100=1,Sources!$F$24,IF(G2100=2,Sources!$F$25,IF(G2100=3,Sources!$F$26,0)))</f>
        <v/>
      </c>
      <c r="U2100" s="178">
        <f>T2100</f>
        <v/>
      </c>
      <c r="V2100" s="66" t="inlineStr">
        <is>
          <t>S01 / S04 / S05</t>
        </is>
      </c>
    </row>
    <row r="2101" ht="15" customHeight="1" s="94">
      <c r="A2101" s="66" t="inlineStr">
        <is>
          <t>U14868</t>
        </is>
      </c>
      <c r="B2101" s="66" t="inlineStr">
        <is>
          <t>O1830</t>
        </is>
      </c>
      <c r="C2101" s="66" t="n">
        <v>2023</v>
      </c>
      <c r="D2101" s="66" t="n">
        <v>3</v>
      </c>
      <c r="E2101" s="66" t="n">
        <v>5</v>
      </c>
      <c r="F2101" s="66" t="n">
        <v>15</v>
      </c>
      <c r="G2101" s="66" t="n">
        <v>3</v>
      </c>
      <c r="H2101" s="66" t="n">
        <v>2</v>
      </c>
      <c r="I2101" s="66" t="n">
        <v>0</v>
      </c>
      <c r="J2101" s="66" t="n">
        <v>1</v>
      </c>
      <c r="K2101" s="66" t="n">
        <v>1</v>
      </c>
      <c r="L2101" s="66" t="n">
        <v>0</v>
      </c>
      <c r="M2101" s="66" t="n">
        <v>0</v>
      </c>
      <c r="N2101" s="66" t="n">
        <v>0</v>
      </c>
      <c r="O2101" s="66" t="n">
        <v>199.7</v>
      </c>
      <c r="P2101" s="66" t="n">
        <v>17.5</v>
      </c>
      <c r="Q2101" s="66" t="n">
        <v>12.368052397</v>
      </c>
      <c r="R2101" s="66" t="n">
        <v>51.358049291</v>
      </c>
      <c r="S2101" s="66">
        <f>IF(AND(E2101&gt;=2,E2101&lt;=6,OR(F2101=6,F2101=7,F2101=8),O2101&lt;=500),1,0)</f>
        <v/>
      </c>
      <c r="T2101" s="178">
        <f>IF(G2101=1,Sources!$F$24,IF(G2101=2,Sources!$F$25,IF(G2101=3,Sources!$F$26,0)))</f>
        <v/>
      </c>
      <c r="U2101" s="178">
        <f>T2101</f>
        <v/>
      </c>
      <c r="V2101" s="66" t="inlineStr">
        <is>
          <t>S01 / S04 / S05</t>
        </is>
      </c>
    </row>
    <row r="2102" ht="15" customHeight="1" s="94">
      <c r="A2102" s="66" t="inlineStr">
        <is>
          <t>U14870</t>
        </is>
      </c>
      <c r="B2102" s="66" t="inlineStr">
        <is>
          <t>O0937</t>
        </is>
      </c>
      <c r="C2102" s="66" t="n">
        <v>2023</v>
      </c>
      <c r="D2102" s="66" t="n">
        <v>3</v>
      </c>
      <c r="E2102" s="66" t="n">
        <v>5</v>
      </c>
      <c r="F2102" s="66" t="n">
        <v>8</v>
      </c>
      <c r="G2102" s="66" t="n">
        <v>3</v>
      </c>
      <c r="H2102" s="66" t="n">
        <v>3</v>
      </c>
      <c r="I2102" s="66" t="n">
        <v>0</v>
      </c>
      <c r="J2102" s="66" t="n">
        <v>1</v>
      </c>
      <c r="K2102" s="66" t="n">
        <v>1</v>
      </c>
      <c r="L2102" s="66" t="n">
        <v>0</v>
      </c>
      <c r="M2102" s="66" t="n">
        <v>0</v>
      </c>
      <c r="N2102" s="66" t="n">
        <v>0</v>
      </c>
      <c r="O2102" s="66" t="n">
        <v>308.9</v>
      </c>
      <c r="P2102" s="66" t="n">
        <v>3.5</v>
      </c>
      <c r="Q2102" s="66" t="n">
        <v>13.7455402900001</v>
      </c>
      <c r="R2102" s="66" t="n">
        <v>51.0683641730001</v>
      </c>
      <c r="S2102" s="66">
        <f>IF(AND(E2102&gt;=2,E2102&lt;=6,OR(F2102=6,F2102=7,F2102=8),O2102&lt;=500),1,0)</f>
        <v/>
      </c>
      <c r="T2102" s="178">
        <f>IF(G2102=1,Sources!$F$24,IF(G2102=2,Sources!$F$25,IF(G2102=3,Sources!$F$26,0)))</f>
        <v/>
      </c>
      <c r="U2102" s="178">
        <f>T2102</f>
        <v/>
      </c>
      <c r="V2102" s="66" t="inlineStr">
        <is>
          <t>S01 / S04 / S05</t>
        </is>
      </c>
    </row>
    <row r="2103" ht="15" customHeight="1" s="94">
      <c r="A2103" s="66" t="inlineStr">
        <is>
          <t>U14876</t>
        </is>
      </c>
      <c r="B2103" s="66" t="inlineStr">
        <is>
          <t>O1749</t>
        </is>
      </c>
      <c r="C2103" s="66" t="n">
        <v>2023</v>
      </c>
      <c r="D2103" s="66" t="n">
        <v>3</v>
      </c>
      <c r="E2103" s="66" t="n">
        <v>4</v>
      </c>
      <c r="F2103" s="66" t="n">
        <v>9</v>
      </c>
      <c r="G2103" s="66" t="n">
        <v>3</v>
      </c>
      <c r="H2103" s="66" t="n">
        <v>6</v>
      </c>
      <c r="I2103" s="66" t="n">
        <v>0</v>
      </c>
      <c r="J2103" s="66" t="n">
        <v>1</v>
      </c>
      <c r="K2103" s="66" t="n">
        <v>0</v>
      </c>
      <c r="L2103" s="66" t="n">
        <v>0</v>
      </c>
      <c r="M2103" s="66" t="n">
        <v>0</v>
      </c>
      <c r="N2103" s="66" t="n">
        <v>0</v>
      </c>
      <c r="O2103" s="66" t="n">
        <v>356.3</v>
      </c>
      <c r="P2103" s="66" t="n">
        <v>7.5</v>
      </c>
      <c r="Q2103" s="66" t="n">
        <v>12.3736677210001</v>
      </c>
      <c r="R2103" s="66" t="n">
        <v>51.3328105270001</v>
      </c>
      <c r="S2103" s="66">
        <f>IF(AND(E2103&gt;=2,E2103&lt;=6,OR(F2103=6,F2103=7,F2103=8),O2103&lt;=500),1,0)</f>
        <v/>
      </c>
      <c r="T2103" s="178">
        <f>IF(G2103=1,Sources!$F$24,IF(G2103=2,Sources!$F$25,IF(G2103=3,Sources!$F$26,0)))</f>
        <v/>
      </c>
      <c r="U2103" s="178">
        <f>T2103</f>
        <v/>
      </c>
      <c r="V2103" s="66" t="inlineStr">
        <is>
          <t>S01 / S04 / S05</t>
        </is>
      </c>
    </row>
    <row r="2104" ht="15" customHeight="1" s="94">
      <c r="A2104" s="66" t="inlineStr">
        <is>
          <t>U14880</t>
        </is>
      </c>
      <c r="B2104" s="66" t="inlineStr">
        <is>
          <t>O0792</t>
        </is>
      </c>
      <c r="C2104" s="66" t="n">
        <v>2023</v>
      </c>
      <c r="D2104" s="66" t="n">
        <v>3</v>
      </c>
      <c r="E2104" s="66" t="n">
        <v>4</v>
      </c>
      <c r="F2104" s="66" t="n">
        <v>8</v>
      </c>
      <c r="G2104" s="66" t="n">
        <v>3</v>
      </c>
      <c r="H2104" s="66" t="n">
        <v>7</v>
      </c>
      <c r="I2104" s="66" t="n">
        <v>0</v>
      </c>
      <c r="J2104" s="66" t="n">
        <v>1</v>
      </c>
      <c r="K2104" s="66" t="n">
        <v>1</v>
      </c>
      <c r="L2104" s="66" t="n">
        <v>0</v>
      </c>
      <c r="M2104" s="66" t="n">
        <v>0</v>
      </c>
      <c r="N2104" s="66" t="n">
        <v>0</v>
      </c>
      <c r="O2104" s="66" t="n">
        <v>146.7</v>
      </c>
      <c r="P2104" s="66" t="n">
        <v>0</v>
      </c>
      <c r="Q2104" s="66" t="n">
        <v>13.746894044</v>
      </c>
      <c r="R2104" s="66" t="n">
        <v>51.0385181500001</v>
      </c>
      <c r="S2104" s="66">
        <f>IF(AND(E2104&gt;=2,E2104&lt;=6,OR(F2104=6,F2104=7,F2104=8),O2104&lt;=500),1,0)</f>
        <v/>
      </c>
      <c r="T2104" s="178">
        <f>IF(G2104=1,Sources!$F$24,IF(G2104=2,Sources!$F$25,IF(G2104=3,Sources!$F$26,0)))</f>
        <v/>
      </c>
      <c r="U2104" s="178">
        <f>T2104</f>
        <v/>
      </c>
      <c r="V2104" s="66" t="inlineStr">
        <is>
          <t>S01 / S04 / S05</t>
        </is>
      </c>
    </row>
    <row r="2105" ht="15" customHeight="1" s="94">
      <c r="A2105" s="66" t="inlineStr">
        <is>
          <t>U14883</t>
        </is>
      </c>
      <c r="B2105" s="66" t="inlineStr">
        <is>
          <t>O1390</t>
        </is>
      </c>
      <c r="C2105" s="66" t="n">
        <v>2023</v>
      </c>
      <c r="D2105" s="66" t="n">
        <v>3</v>
      </c>
      <c r="E2105" s="66" t="n">
        <v>3</v>
      </c>
      <c r="F2105" s="66" t="n">
        <v>6</v>
      </c>
      <c r="G2105" s="66" t="n">
        <v>2</v>
      </c>
      <c r="H2105" s="66" t="n">
        <v>2</v>
      </c>
      <c r="I2105" s="66" t="n">
        <v>0</v>
      </c>
      <c r="J2105" s="66" t="n">
        <v>1</v>
      </c>
      <c r="K2105" s="66" t="n">
        <v>1</v>
      </c>
      <c r="L2105" s="66" t="n">
        <v>0</v>
      </c>
      <c r="M2105" s="66" t="n">
        <v>0</v>
      </c>
      <c r="N2105" s="66" t="n">
        <v>0</v>
      </c>
      <c r="O2105" s="66" t="n">
        <v>160.4</v>
      </c>
      <c r="P2105" s="66" t="n">
        <v>2.2</v>
      </c>
      <c r="Q2105" s="66" t="n">
        <v>12.382071942</v>
      </c>
      <c r="R2105" s="66" t="n">
        <v>51.332604835</v>
      </c>
      <c r="S2105" s="66">
        <f>IF(AND(E2105&gt;=2,E2105&lt;=6,OR(F2105=6,F2105=7,F2105=8),O2105&lt;=500),1,0)</f>
        <v/>
      </c>
      <c r="T2105" s="178">
        <f>IF(G2105=1,Sources!$F$24,IF(G2105=2,Sources!$F$25,IF(G2105=3,Sources!$F$26,0)))</f>
        <v/>
      </c>
      <c r="U2105" s="178">
        <f>T2105</f>
        <v/>
      </c>
      <c r="V2105" s="66" t="inlineStr">
        <is>
          <t>S01 / S04 / S05</t>
        </is>
      </c>
    </row>
    <row r="2106" ht="15" customHeight="1" s="94">
      <c r="A2106" s="66" t="inlineStr">
        <is>
          <t>U14893</t>
        </is>
      </c>
      <c r="B2106" s="66" t="inlineStr">
        <is>
          <t>O0489</t>
        </is>
      </c>
      <c r="C2106" s="66" t="n">
        <v>2023</v>
      </c>
      <c r="D2106" s="66" t="n">
        <v>3</v>
      </c>
      <c r="E2106" s="66" t="n">
        <v>3</v>
      </c>
      <c r="F2106" s="66" t="n">
        <v>7</v>
      </c>
      <c r="G2106" s="66" t="n">
        <v>2</v>
      </c>
      <c r="H2106" s="66" t="n">
        <v>4</v>
      </c>
      <c r="I2106" s="66" t="n">
        <v>1</v>
      </c>
      <c r="J2106" s="66" t="n">
        <v>0</v>
      </c>
      <c r="K2106" s="66" t="n">
        <v>1</v>
      </c>
      <c r="L2106" s="66" t="n">
        <v>0</v>
      </c>
      <c r="M2106" s="66" t="n">
        <v>0</v>
      </c>
      <c r="N2106" s="66" t="n">
        <v>0</v>
      </c>
      <c r="O2106" s="66" t="n">
        <v>413</v>
      </c>
      <c r="P2106" s="66" t="n">
        <v>2.3</v>
      </c>
      <c r="Q2106" s="66" t="n">
        <v>13.7598435200001</v>
      </c>
      <c r="R2106" s="66" t="n">
        <v>51.027418814</v>
      </c>
      <c r="S2106" s="66">
        <f>IF(AND(E2106&gt;=2,E2106&lt;=6,OR(F2106=6,F2106=7,F2106=8),O2106&lt;=500),1,0)</f>
        <v/>
      </c>
      <c r="T2106" s="178">
        <f>IF(G2106=1,Sources!$F$24,IF(G2106=2,Sources!$F$25,IF(G2106=3,Sources!$F$26,0)))</f>
        <v/>
      </c>
      <c r="U2106" s="178">
        <f>T2106</f>
        <v/>
      </c>
      <c r="V2106" s="66" t="inlineStr">
        <is>
          <t>S01 / S04 / S05</t>
        </is>
      </c>
    </row>
    <row r="2107" ht="15" customHeight="1" s="94">
      <c r="A2107" s="66" t="inlineStr">
        <is>
          <t>U14898</t>
        </is>
      </c>
      <c r="B2107" s="66" t="inlineStr">
        <is>
          <t>O1654</t>
        </is>
      </c>
      <c r="C2107" s="66" t="n">
        <v>2023</v>
      </c>
      <c r="D2107" s="66" t="n">
        <v>3</v>
      </c>
      <c r="E2107" s="66" t="n">
        <v>2</v>
      </c>
      <c r="F2107" s="66" t="n">
        <v>8</v>
      </c>
      <c r="G2107" s="66" t="n">
        <v>3</v>
      </c>
      <c r="H2107" s="66" t="n">
        <v>3</v>
      </c>
      <c r="I2107" s="66" t="n">
        <v>0</v>
      </c>
      <c r="J2107" s="66" t="n">
        <v>1</v>
      </c>
      <c r="K2107" s="66" t="n">
        <v>1</v>
      </c>
      <c r="L2107" s="66" t="n">
        <v>0</v>
      </c>
      <c r="M2107" s="66" t="n">
        <v>0</v>
      </c>
      <c r="N2107" s="66" t="n">
        <v>0</v>
      </c>
      <c r="O2107" s="66" t="n">
        <v>73.2</v>
      </c>
      <c r="P2107" s="66" t="n">
        <v>0</v>
      </c>
      <c r="Q2107" s="66" t="n">
        <v>12.371464932</v>
      </c>
      <c r="R2107" s="66" t="n">
        <v>51.3206360390001</v>
      </c>
      <c r="S2107" s="66">
        <f>IF(AND(E2107&gt;=2,E2107&lt;=6,OR(F2107=6,F2107=7,F2107=8),O2107&lt;=500),1,0)</f>
        <v/>
      </c>
      <c r="T2107" s="178">
        <f>IF(G2107=1,Sources!$F$24,IF(G2107=2,Sources!$F$25,IF(G2107=3,Sources!$F$26,0)))</f>
        <v/>
      </c>
      <c r="U2107" s="178">
        <f>T2107</f>
        <v/>
      </c>
      <c r="V2107" s="66" t="inlineStr">
        <is>
          <t>S01 / S04 / S05</t>
        </is>
      </c>
    </row>
    <row r="2108" ht="15" customHeight="1" s="94">
      <c r="A2108" s="66" t="inlineStr">
        <is>
          <t>U14899</t>
        </is>
      </c>
      <c r="B2108" s="66" t="inlineStr">
        <is>
          <t>O1507</t>
        </is>
      </c>
      <c r="C2108" s="66" t="n">
        <v>2023</v>
      </c>
      <c r="D2108" s="66" t="n">
        <v>3</v>
      </c>
      <c r="E2108" s="66" t="n">
        <v>2</v>
      </c>
      <c r="F2108" s="66" t="n">
        <v>14</v>
      </c>
      <c r="G2108" s="66" t="n">
        <v>3</v>
      </c>
      <c r="H2108" s="66" t="n">
        <v>3</v>
      </c>
      <c r="I2108" s="66" t="n">
        <v>0</v>
      </c>
      <c r="J2108" s="66" t="n">
        <v>0</v>
      </c>
      <c r="K2108" s="66" t="n">
        <v>1</v>
      </c>
      <c r="L2108" s="66" t="n">
        <v>0</v>
      </c>
      <c r="M2108" s="66" t="n">
        <v>0</v>
      </c>
      <c r="N2108" s="66" t="n">
        <v>0</v>
      </c>
      <c r="O2108" s="66" t="n">
        <v>143.4</v>
      </c>
      <c r="P2108" s="66" t="n">
        <v>2</v>
      </c>
      <c r="Q2108" s="66" t="n">
        <v>12.3645165</v>
      </c>
      <c r="R2108" s="66" t="n">
        <v>51.326779485</v>
      </c>
      <c r="S2108" s="66">
        <f>IF(AND(E2108&gt;=2,E2108&lt;=6,OR(F2108=6,F2108=7,F2108=8),O2108&lt;=500),1,0)</f>
        <v/>
      </c>
      <c r="T2108" s="178">
        <f>IF(G2108=1,Sources!$F$24,IF(G2108=2,Sources!$F$25,IF(G2108=3,Sources!$F$26,0)))</f>
        <v/>
      </c>
      <c r="U2108" s="178">
        <f>T2108</f>
        <v/>
      </c>
      <c r="V2108" s="66" t="inlineStr">
        <is>
          <t>S01 / S04 / S05</t>
        </is>
      </c>
    </row>
    <row r="2109" ht="15" customHeight="1" s="94">
      <c r="A2109" s="66" t="inlineStr">
        <is>
          <t>U14901</t>
        </is>
      </c>
      <c r="B2109" s="66" t="inlineStr">
        <is>
          <t>O0598</t>
        </is>
      </c>
      <c r="C2109" s="66" t="n">
        <v>2023</v>
      </c>
      <c r="D2109" s="66" t="n">
        <v>3</v>
      </c>
      <c r="E2109" s="66" t="n">
        <v>2</v>
      </c>
      <c r="F2109" s="66" t="n">
        <v>12</v>
      </c>
      <c r="G2109" s="66" t="n">
        <v>3</v>
      </c>
      <c r="H2109" s="66" t="n">
        <v>3</v>
      </c>
      <c r="I2109" s="66" t="n">
        <v>0</v>
      </c>
      <c r="J2109" s="66" t="n">
        <v>1</v>
      </c>
      <c r="K2109" s="66" t="n">
        <v>1</v>
      </c>
      <c r="L2109" s="66" t="n">
        <v>0</v>
      </c>
      <c r="M2109" s="66" t="n">
        <v>0</v>
      </c>
      <c r="N2109" s="66" t="n">
        <v>0</v>
      </c>
      <c r="O2109" s="66" t="n">
        <v>436.1</v>
      </c>
      <c r="P2109" s="66" t="n">
        <v>0.9</v>
      </c>
      <c r="Q2109" s="66" t="n">
        <v>13.7551896310001</v>
      </c>
      <c r="R2109" s="66" t="n">
        <v>51.0555447770001</v>
      </c>
      <c r="S2109" s="66">
        <f>IF(AND(E2109&gt;=2,E2109&lt;=6,OR(F2109=6,F2109=7,F2109=8),O2109&lt;=500),1,0)</f>
        <v/>
      </c>
      <c r="T2109" s="178">
        <f>IF(G2109=1,Sources!$F$24,IF(G2109=2,Sources!$F$25,IF(G2109=3,Sources!$F$26,0)))</f>
        <v/>
      </c>
      <c r="U2109" s="178">
        <f>T2109</f>
        <v/>
      </c>
      <c r="V2109" s="66" t="inlineStr">
        <is>
          <t>S01 / S04 / S05</t>
        </is>
      </c>
    </row>
    <row r="2110" ht="15" customHeight="1" s="94">
      <c r="A2110" s="66" t="inlineStr">
        <is>
          <t>U14903</t>
        </is>
      </c>
      <c r="B2110" s="66" t="inlineStr">
        <is>
          <t>O2028</t>
        </is>
      </c>
      <c r="C2110" s="66" t="n">
        <v>2023</v>
      </c>
      <c r="D2110" s="66" t="n">
        <v>5</v>
      </c>
      <c r="E2110" s="66" t="n">
        <v>2</v>
      </c>
      <c r="F2110" s="66" t="n">
        <v>18</v>
      </c>
      <c r="G2110" s="66" t="n">
        <v>3</v>
      </c>
      <c r="H2110" s="66" t="n">
        <v>3</v>
      </c>
      <c r="I2110" s="66" t="n">
        <v>0</v>
      </c>
      <c r="J2110" s="66" t="n">
        <v>0</v>
      </c>
      <c r="K2110" s="66" t="n">
        <v>1</v>
      </c>
      <c r="L2110" s="66" t="n">
        <v>0</v>
      </c>
      <c r="M2110" s="66" t="n">
        <v>0</v>
      </c>
      <c r="N2110" s="66" t="n">
        <v>0</v>
      </c>
      <c r="O2110" s="66" t="n">
        <v>52.4</v>
      </c>
      <c r="P2110" s="66" t="n">
        <v>1.6</v>
      </c>
      <c r="Q2110" s="66" t="n">
        <v>12.1320859350001</v>
      </c>
      <c r="R2110" s="66" t="n">
        <v>50.4962517100001</v>
      </c>
      <c r="S2110" s="66">
        <f>IF(AND(E2110&gt;=2,E2110&lt;=6,OR(F2110=6,F2110=7,F2110=8),O2110&lt;=500),1,0)</f>
        <v/>
      </c>
      <c r="T2110" s="178">
        <f>IF(G2110=1,Sources!$F$24,IF(G2110=2,Sources!$F$25,IF(G2110=3,Sources!$F$26,0)))</f>
        <v/>
      </c>
      <c r="U2110" s="178">
        <f>T2110</f>
        <v/>
      </c>
      <c r="V2110" s="66" t="inlineStr">
        <is>
          <t>S01 / S04 / S05</t>
        </is>
      </c>
    </row>
    <row r="2111" ht="15" customHeight="1" s="94">
      <c r="A2111" s="66" t="inlineStr">
        <is>
          <t>U14925</t>
        </is>
      </c>
      <c r="B2111" s="66" t="inlineStr">
        <is>
          <t>O0887</t>
        </is>
      </c>
      <c r="C2111" s="66" t="n">
        <v>2023</v>
      </c>
      <c r="D2111" s="66" t="n">
        <v>3</v>
      </c>
      <c r="E2111" s="66" t="n">
        <v>7</v>
      </c>
      <c r="F2111" s="66" t="n">
        <v>8</v>
      </c>
      <c r="G2111" s="66" t="n">
        <v>3</v>
      </c>
      <c r="H2111" s="66" t="n">
        <v>3</v>
      </c>
      <c r="I2111" s="66" t="n">
        <v>0</v>
      </c>
      <c r="J2111" s="66" t="n">
        <v>1</v>
      </c>
      <c r="K2111" s="66" t="n">
        <v>1</v>
      </c>
      <c r="L2111" s="66" t="n">
        <v>0</v>
      </c>
      <c r="M2111" s="66" t="n">
        <v>0</v>
      </c>
      <c r="N2111" s="66" t="n">
        <v>0</v>
      </c>
      <c r="O2111" s="66" t="n">
        <v>211.5</v>
      </c>
      <c r="P2111" s="66" t="n">
        <v>0.9</v>
      </c>
      <c r="Q2111" s="66" t="n">
        <v>13.7799172100001</v>
      </c>
      <c r="R2111" s="66" t="n">
        <v>51.0443303990001</v>
      </c>
      <c r="S2111" s="66">
        <f>IF(AND(E2111&gt;=2,E2111&lt;=6,OR(F2111=6,F2111=7,F2111=8),O2111&lt;=500),1,0)</f>
        <v/>
      </c>
      <c r="T2111" s="178">
        <f>IF(G2111=1,Sources!$F$24,IF(G2111=2,Sources!$F$25,IF(G2111=3,Sources!$F$26,0)))</f>
        <v/>
      </c>
      <c r="U2111" s="178">
        <f>T2111</f>
        <v/>
      </c>
      <c r="V2111" s="66" t="inlineStr">
        <is>
          <t>S01 / S04 / S05</t>
        </is>
      </c>
    </row>
    <row r="2112" ht="15" customHeight="1" s="94">
      <c r="A2112" s="66" t="inlineStr">
        <is>
          <t>U14962</t>
        </is>
      </c>
      <c r="B2112" s="66" t="inlineStr">
        <is>
          <t>O1433</t>
        </is>
      </c>
      <c r="C2112" s="66" t="n">
        <v>2023</v>
      </c>
      <c r="D2112" s="66" t="n">
        <v>8</v>
      </c>
      <c r="E2112" s="66" t="n">
        <v>7</v>
      </c>
      <c r="F2112" s="66" t="n">
        <v>12</v>
      </c>
      <c r="G2112" s="66" t="n">
        <v>3</v>
      </c>
      <c r="H2112" s="66" t="n">
        <v>6</v>
      </c>
      <c r="I2112" s="66" t="n">
        <v>0</v>
      </c>
      <c r="J2112" s="66" t="n">
        <v>0</v>
      </c>
      <c r="K2112" s="66" t="n">
        <v>1</v>
      </c>
      <c r="L2112" s="66" t="n">
        <v>0</v>
      </c>
      <c r="M2112" s="66" t="n">
        <v>0</v>
      </c>
      <c r="N2112" s="66" t="n">
        <v>0</v>
      </c>
      <c r="O2112" s="66" t="n">
        <v>341.2</v>
      </c>
      <c r="P2112" s="66" t="n">
        <v>9</v>
      </c>
      <c r="Q2112" s="66" t="n">
        <v>12.3677105900001</v>
      </c>
      <c r="R2112" s="66" t="n">
        <v>51.345532404</v>
      </c>
      <c r="S2112" s="66">
        <f>IF(AND(E2112&gt;=2,E2112&lt;=6,OR(F2112=6,F2112=7,F2112=8),O2112&lt;=500),1,0)</f>
        <v/>
      </c>
      <c r="T2112" s="178">
        <f>IF(G2112=1,Sources!$F$24,IF(G2112=2,Sources!$F$25,IF(G2112=3,Sources!$F$26,0)))</f>
        <v/>
      </c>
      <c r="U2112" s="178">
        <f>T2112</f>
        <v/>
      </c>
      <c r="V2112" s="66" t="inlineStr">
        <is>
          <t>S01 / S04 / S05</t>
        </is>
      </c>
    </row>
    <row r="2113" ht="15" customHeight="1" s="94">
      <c r="A2113" s="66" t="inlineStr">
        <is>
          <t>U14982</t>
        </is>
      </c>
      <c r="B2113" s="66" t="inlineStr">
        <is>
          <t>O0969</t>
        </is>
      </c>
      <c r="C2113" s="66" t="n">
        <v>2023</v>
      </c>
      <c r="D2113" s="66" t="n">
        <v>8</v>
      </c>
      <c r="E2113" s="66" t="n">
        <v>5</v>
      </c>
      <c r="F2113" s="66" t="n">
        <v>22</v>
      </c>
      <c r="G2113" s="66" t="n">
        <v>3</v>
      </c>
      <c r="H2113" s="66" t="n">
        <v>7</v>
      </c>
      <c r="I2113" s="66" t="n">
        <v>0</v>
      </c>
      <c r="J2113" s="66" t="n">
        <v>1</v>
      </c>
      <c r="K2113" s="66" t="n">
        <v>0</v>
      </c>
      <c r="L2113" s="66" t="n">
        <v>0</v>
      </c>
      <c r="M2113" s="66" t="n">
        <v>0</v>
      </c>
      <c r="N2113" s="66" t="n">
        <v>0</v>
      </c>
      <c r="O2113" s="66" t="n">
        <v>243.4</v>
      </c>
      <c r="P2113" s="66" t="n">
        <v>9.699999999999999</v>
      </c>
      <c r="Q2113" s="66" t="n">
        <v>13.7581373030001</v>
      </c>
      <c r="R2113" s="66" t="n">
        <v>51.0522441540001</v>
      </c>
      <c r="S2113" s="66">
        <f>IF(AND(E2113&gt;=2,E2113&lt;=6,OR(F2113=6,F2113=7,F2113=8),O2113&lt;=500),1,0)</f>
        <v/>
      </c>
      <c r="T2113" s="178">
        <f>IF(G2113=1,Sources!$F$24,IF(G2113=2,Sources!$F$25,IF(G2113=3,Sources!$F$26,0)))</f>
        <v/>
      </c>
      <c r="U2113" s="178">
        <f>T2113</f>
        <v/>
      </c>
      <c r="V2113" s="66" t="inlineStr">
        <is>
          <t>S01 / S04 / S05</t>
        </is>
      </c>
    </row>
    <row r="2114" ht="15" customHeight="1" s="94">
      <c r="A2114" s="66" t="inlineStr">
        <is>
          <t>U14983</t>
        </is>
      </c>
      <c r="B2114" s="66" t="inlineStr">
        <is>
          <t>O0882</t>
        </is>
      </c>
      <c r="C2114" s="66" t="n">
        <v>2023</v>
      </c>
      <c r="D2114" s="66" t="n">
        <v>8</v>
      </c>
      <c r="E2114" s="66" t="n">
        <v>5</v>
      </c>
      <c r="F2114" s="66" t="n">
        <v>9</v>
      </c>
      <c r="G2114" s="66" t="n">
        <v>3</v>
      </c>
      <c r="H2114" s="66" t="n">
        <v>3</v>
      </c>
      <c r="I2114" s="66" t="n">
        <v>0</v>
      </c>
      <c r="J2114" s="66" t="n">
        <v>0</v>
      </c>
      <c r="K2114" s="66" t="n">
        <v>1</v>
      </c>
      <c r="L2114" s="66" t="n">
        <v>0</v>
      </c>
      <c r="M2114" s="66" t="n">
        <v>0</v>
      </c>
      <c r="N2114" s="66" t="n">
        <v>1</v>
      </c>
      <c r="O2114" s="66" t="n">
        <v>493.9</v>
      </c>
      <c r="P2114" s="66" t="n">
        <v>2.6</v>
      </c>
      <c r="Q2114" s="66" t="n">
        <v>13.772738324</v>
      </c>
      <c r="R2114" s="66" t="n">
        <v>51.046487498</v>
      </c>
      <c r="S2114" s="66">
        <f>IF(AND(E2114&gt;=2,E2114&lt;=6,OR(F2114=6,F2114=7,F2114=8),O2114&lt;=500),1,0)</f>
        <v/>
      </c>
      <c r="T2114" s="178">
        <f>IF(G2114=1,Sources!$F$24,IF(G2114=2,Sources!$F$25,IF(G2114=3,Sources!$F$26,0)))</f>
        <v/>
      </c>
      <c r="U2114" s="178">
        <f>T2114</f>
        <v/>
      </c>
      <c r="V2114" s="66" t="inlineStr">
        <is>
          <t>S01 / S04 / S05</t>
        </is>
      </c>
    </row>
    <row r="2115" ht="15" customHeight="1" s="94">
      <c r="A2115" s="66" t="inlineStr">
        <is>
          <t>U14999</t>
        </is>
      </c>
      <c r="B2115" s="66" t="inlineStr">
        <is>
          <t>O1749</t>
        </is>
      </c>
      <c r="C2115" s="66" t="n">
        <v>2023</v>
      </c>
      <c r="D2115" s="66" t="n">
        <v>8</v>
      </c>
      <c r="E2115" s="66" t="n">
        <v>3</v>
      </c>
      <c r="F2115" s="66" t="n">
        <v>0</v>
      </c>
      <c r="G2115" s="66" t="n">
        <v>2</v>
      </c>
      <c r="H2115" s="66" t="n">
        <v>7</v>
      </c>
      <c r="I2115" s="66" t="n">
        <v>0</v>
      </c>
      <c r="J2115" s="66" t="n">
        <v>1</v>
      </c>
      <c r="K2115" s="66" t="n">
        <v>0</v>
      </c>
      <c r="L2115" s="66" t="n">
        <v>0</v>
      </c>
      <c r="M2115" s="66" t="n">
        <v>0</v>
      </c>
      <c r="N2115" s="66" t="n">
        <v>0</v>
      </c>
      <c r="O2115" s="66" t="n">
        <v>350.1</v>
      </c>
      <c r="P2115" s="66" t="n">
        <v>13.9</v>
      </c>
      <c r="Q2115" s="66" t="n">
        <v>12.3736732140001</v>
      </c>
      <c r="R2115" s="66" t="n">
        <v>51.3327529360001</v>
      </c>
      <c r="S2115" s="66">
        <f>IF(AND(E2115&gt;=2,E2115&lt;=6,OR(F2115=6,F2115=7,F2115=8),O2115&lt;=500),1,0)</f>
        <v/>
      </c>
      <c r="T2115" s="178">
        <f>IF(G2115=1,Sources!$F$24,IF(G2115=2,Sources!$F$25,IF(G2115=3,Sources!$F$26,0)))</f>
        <v/>
      </c>
      <c r="U2115" s="178">
        <f>T2115</f>
        <v/>
      </c>
      <c r="V2115" s="66" t="inlineStr">
        <is>
          <t>S01 / S04 / S05</t>
        </is>
      </c>
    </row>
    <row r="2116" ht="15" customHeight="1" s="94">
      <c r="A2116" s="66" t="inlineStr">
        <is>
          <t>U15000</t>
        </is>
      </c>
      <c r="B2116" s="66" t="inlineStr">
        <is>
          <t>O1436</t>
        </is>
      </c>
      <c r="C2116" s="66" t="n">
        <v>2023</v>
      </c>
      <c r="D2116" s="66" t="n">
        <v>8</v>
      </c>
      <c r="E2116" s="66" t="n">
        <v>3</v>
      </c>
      <c r="F2116" s="66" t="n">
        <v>13</v>
      </c>
      <c r="G2116" s="66" t="n">
        <v>2</v>
      </c>
      <c r="H2116" s="66" t="n">
        <v>1</v>
      </c>
      <c r="I2116" s="66" t="n">
        <v>0</v>
      </c>
      <c r="J2116" s="66" t="n">
        <v>1</v>
      </c>
      <c r="K2116" s="66" t="n">
        <v>0</v>
      </c>
      <c r="L2116" s="66" t="n">
        <v>0</v>
      </c>
      <c r="M2116" s="66" t="n">
        <v>0</v>
      </c>
      <c r="N2116" s="66" t="n">
        <v>0</v>
      </c>
      <c r="O2116" s="66" t="n">
        <v>119.5</v>
      </c>
      <c r="P2116" s="66" t="n">
        <v>16</v>
      </c>
      <c r="Q2116" s="66" t="n">
        <v>12.3710799740001</v>
      </c>
      <c r="R2116" s="66" t="n">
        <v>51.3440283160001</v>
      </c>
      <c r="S2116" s="66">
        <f>IF(AND(E2116&gt;=2,E2116&lt;=6,OR(F2116=6,F2116=7,F2116=8),O2116&lt;=500),1,0)</f>
        <v/>
      </c>
      <c r="T2116" s="178">
        <f>IF(G2116=1,Sources!$F$24,IF(G2116=2,Sources!$F$25,IF(G2116=3,Sources!$F$26,0)))</f>
        <v/>
      </c>
      <c r="U2116" s="178">
        <f>T2116</f>
        <v/>
      </c>
      <c r="V2116" s="66" t="inlineStr">
        <is>
          <t>S01 / S04 / S05</t>
        </is>
      </c>
    </row>
    <row r="2117" ht="15" customHeight="1" s="94">
      <c r="A2117" s="66" t="inlineStr">
        <is>
          <t>U15014</t>
        </is>
      </c>
      <c r="B2117" s="66" t="inlineStr">
        <is>
          <t>O1542</t>
        </is>
      </c>
      <c r="C2117" s="66" t="n">
        <v>2023</v>
      </c>
      <c r="D2117" s="66" t="n">
        <v>7</v>
      </c>
      <c r="E2117" s="66" t="n">
        <v>1</v>
      </c>
      <c r="F2117" s="66" t="n">
        <v>15</v>
      </c>
      <c r="G2117" s="66" t="n">
        <v>2</v>
      </c>
      <c r="H2117" s="66" t="n">
        <v>2</v>
      </c>
      <c r="I2117" s="66" t="n">
        <v>0</v>
      </c>
      <c r="J2117" s="66" t="n">
        <v>1</v>
      </c>
      <c r="K2117" s="66" t="n">
        <v>0</v>
      </c>
      <c r="L2117" s="66" t="n">
        <v>0</v>
      </c>
      <c r="M2117" s="66" t="n">
        <v>0</v>
      </c>
      <c r="N2117" s="66" t="n">
        <v>0</v>
      </c>
      <c r="O2117" s="66" t="n">
        <v>251.2</v>
      </c>
      <c r="P2117" s="66" t="n">
        <v>20.1</v>
      </c>
      <c r="Q2117" s="66" t="n">
        <v>12.3848970170001</v>
      </c>
      <c r="R2117" s="66" t="n">
        <v>51.338154855</v>
      </c>
      <c r="S2117" s="66">
        <f>IF(AND(E2117&gt;=2,E2117&lt;=6,OR(F2117=6,F2117=7,F2117=8),O2117&lt;=500),1,0)</f>
        <v/>
      </c>
      <c r="T2117" s="178">
        <f>IF(G2117=1,Sources!$F$24,IF(G2117=2,Sources!$F$25,IF(G2117=3,Sources!$F$26,0)))</f>
        <v/>
      </c>
      <c r="U2117" s="178">
        <f>T2117</f>
        <v/>
      </c>
      <c r="V2117" s="66" t="inlineStr">
        <is>
          <t>S01 / S04 / S05</t>
        </is>
      </c>
    </row>
    <row r="2118" ht="15" customHeight="1" s="94">
      <c r="A2118" s="66" t="inlineStr">
        <is>
          <t>U15019</t>
        </is>
      </c>
      <c r="B2118" s="66" t="inlineStr">
        <is>
          <t>O2219</t>
        </is>
      </c>
      <c r="C2118" s="66" t="n">
        <v>2023</v>
      </c>
      <c r="D2118" s="66" t="n">
        <v>7</v>
      </c>
      <c r="E2118" s="66" t="n">
        <v>7</v>
      </c>
      <c r="F2118" s="66" t="n">
        <v>17</v>
      </c>
      <c r="G2118" s="66" t="n">
        <v>3</v>
      </c>
      <c r="H2118" s="66" t="n">
        <v>3</v>
      </c>
      <c r="I2118" s="66" t="n">
        <v>1</v>
      </c>
      <c r="J2118" s="66" t="n">
        <v>0</v>
      </c>
      <c r="K2118" s="66" t="n">
        <v>1</v>
      </c>
      <c r="L2118" s="66" t="n">
        <v>0</v>
      </c>
      <c r="M2118" s="66" t="n">
        <v>0</v>
      </c>
      <c r="N2118" s="66" t="n">
        <v>0</v>
      </c>
      <c r="O2118" s="66" t="n">
        <v>217.7</v>
      </c>
      <c r="P2118" s="66" t="n">
        <v>12.7</v>
      </c>
      <c r="Q2118" s="66" t="n">
        <v>12.740296185</v>
      </c>
      <c r="R2118" s="66" t="n">
        <v>51.3686627490001</v>
      </c>
      <c r="S2118" s="66">
        <f>IF(AND(E2118&gt;=2,E2118&lt;=6,OR(F2118=6,F2118=7,F2118=8),O2118&lt;=500),1,0)</f>
        <v/>
      </c>
      <c r="T2118" s="178">
        <f>IF(G2118=1,Sources!$F$24,IF(G2118=2,Sources!$F$25,IF(G2118=3,Sources!$F$26,0)))</f>
        <v/>
      </c>
      <c r="U2118" s="178">
        <f>T2118</f>
        <v/>
      </c>
      <c r="V2118" s="66" t="inlineStr">
        <is>
          <t>S01 / S04 / S05</t>
        </is>
      </c>
    </row>
    <row r="2119" ht="15" customHeight="1" s="94">
      <c r="A2119" s="66" t="inlineStr">
        <is>
          <t>U15022</t>
        </is>
      </c>
      <c r="B2119" s="66" t="inlineStr">
        <is>
          <t>O0529</t>
        </is>
      </c>
      <c r="C2119" s="66" t="n">
        <v>2023</v>
      </c>
      <c r="D2119" s="66" t="n">
        <v>7</v>
      </c>
      <c r="E2119" s="66" t="n">
        <v>7</v>
      </c>
      <c r="F2119" s="66" t="n">
        <v>21</v>
      </c>
      <c r="G2119" s="66" t="n">
        <v>3</v>
      </c>
      <c r="H2119" s="66" t="n">
        <v>1</v>
      </c>
      <c r="I2119" s="66" t="n">
        <v>0</v>
      </c>
      <c r="J2119" s="66" t="n">
        <v>1</v>
      </c>
      <c r="K2119" s="66" t="n">
        <v>0</v>
      </c>
      <c r="L2119" s="66" t="n">
        <v>0</v>
      </c>
      <c r="M2119" s="66" t="n">
        <v>0</v>
      </c>
      <c r="N2119" s="66" t="n">
        <v>0</v>
      </c>
      <c r="O2119" s="66" t="n">
        <v>119.9</v>
      </c>
      <c r="P2119" s="66" t="n">
        <v>8.800000000000001</v>
      </c>
      <c r="Q2119" s="66" t="n">
        <v>13.837372122</v>
      </c>
      <c r="R2119" s="66" t="n">
        <v>51.0248493550001</v>
      </c>
      <c r="S2119" s="66">
        <f>IF(AND(E2119&gt;=2,E2119&lt;=6,OR(F2119=6,F2119=7,F2119=8),O2119&lt;=500),1,0)</f>
        <v/>
      </c>
      <c r="T2119" s="178">
        <f>IF(G2119=1,Sources!$F$24,IF(G2119=2,Sources!$F$25,IF(G2119=3,Sources!$F$26,0)))</f>
        <v/>
      </c>
      <c r="U2119" s="178">
        <f>T2119</f>
        <v/>
      </c>
      <c r="V2119" s="66" t="inlineStr">
        <is>
          <t>S01 / S04 / S05</t>
        </is>
      </c>
    </row>
    <row r="2120" ht="15" customHeight="1" s="94">
      <c r="A2120" s="66" t="inlineStr">
        <is>
          <t>U15024</t>
        </is>
      </c>
      <c r="B2120" s="66" t="inlineStr">
        <is>
          <t>O0644</t>
        </is>
      </c>
      <c r="C2120" s="66" t="n">
        <v>2023</v>
      </c>
      <c r="D2120" s="66" t="n">
        <v>7</v>
      </c>
      <c r="E2120" s="66" t="n">
        <v>7</v>
      </c>
      <c r="F2120" s="66" t="n">
        <v>10</v>
      </c>
      <c r="G2120" s="66" t="n">
        <v>3</v>
      </c>
      <c r="H2120" s="66" t="n">
        <v>1</v>
      </c>
      <c r="I2120" s="66" t="n">
        <v>0</v>
      </c>
      <c r="J2120" s="66" t="n">
        <v>1</v>
      </c>
      <c r="K2120" s="66" t="n">
        <v>1</v>
      </c>
      <c r="L2120" s="66" t="n">
        <v>0</v>
      </c>
      <c r="M2120" s="66" t="n">
        <v>0</v>
      </c>
      <c r="N2120" s="66" t="n">
        <v>0</v>
      </c>
      <c r="O2120" s="66" t="n">
        <v>72</v>
      </c>
      <c r="P2120" s="66" t="n">
        <v>17.6</v>
      </c>
      <c r="Q2120" s="66" t="n">
        <v>13.7521758880001</v>
      </c>
      <c r="R2120" s="66" t="n">
        <v>51.061678477</v>
      </c>
      <c r="S2120" s="66">
        <f>IF(AND(E2120&gt;=2,E2120&lt;=6,OR(F2120=6,F2120=7,F2120=8),O2120&lt;=500),1,0)</f>
        <v/>
      </c>
      <c r="T2120" s="178">
        <f>IF(G2120=1,Sources!$F$24,IF(G2120=2,Sources!$F$25,IF(G2120=3,Sources!$F$26,0)))</f>
        <v/>
      </c>
      <c r="U2120" s="178">
        <f>T2120</f>
        <v/>
      </c>
      <c r="V2120" s="66" t="inlineStr">
        <is>
          <t>S01 / S04 / S05</t>
        </is>
      </c>
    </row>
    <row r="2121" ht="15" customHeight="1" s="94">
      <c r="A2121" s="66" t="inlineStr">
        <is>
          <t>U15030</t>
        </is>
      </c>
      <c r="B2121" s="66" t="inlineStr">
        <is>
          <t>O0395</t>
        </is>
      </c>
      <c r="C2121" s="66" t="n">
        <v>2023</v>
      </c>
      <c r="D2121" s="66" t="n">
        <v>7</v>
      </c>
      <c r="E2121" s="66" t="n">
        <v>6</v>
      </c>
      <c r="F2121" s="66" t="n">
        <v>17</v>
      </c>
      <c r="G2121" s="66" t="n">
        <v>3</v>
      </c>
      <c r="H2121" s="66" t="n">
        <v>1</v>
      </c>
      <c r="I2121" s="66" t="n">
        <v>0</v>
      </c>
      <c r="J2121" s="66" t="n">
        <v>0</v>
      </c>
      <c r="K2121" s="66" t="n">
        <v>0</v>
      </c>
      <c r="L2121" s="66" t="n">
        <v>1</v>
      </c>
      <c r="M2121" s="66" t="n">
        <v>0</v>
      </c>
      <c r="N2121" s="66" t="n">
        <v>0</v>
      </c>
      <c r="O2121" s="66" t="n">
        <v>144.2</v>
      </c>
      <c r="P2121" s="66" t="n">
        <v>7.5</v>
      </c>
      <c r="Q2121" s="66" t="n">
        <v>13.71494639</v>
      </c>
      <c r="R2121" s="66" t="n">
        <v>51.0515856220001</v>
      </c>
      <c r="S2121" s="66">
        <f>IF(AND(E2121&gt;=2,E2121&lt;=6,OR(F2121=6,F2121=7,F2121=8),O2121&lt;=500),1,0)</f>
        <v/>
      </c>
      <c r="T2121" s="178">
        <f>IF(G2121=1,Sources!$F$24,IF(G2121=2,Sources!$F$25,IF(G2121=3,Sources!$F$26,0)))</f>
        <v/>
      </c>
      <c r="U2121" s="178">
        <f>T2121</f>
        <v/>
      </c>
      <c r="V2121" s="66" t="inlineStr">
        <is>
          <t>S01 / S04 / S05</t>
        </is>
      </c>
    </row>
    <row r="2122" ht="15" customHeight="1" s="94">
      <c r="A2122" s="66" t="inlineStr">
        <is>
          <t>U15032</t>
        </is>
      </c>
      <c r="B2122" s="66" t="inlineStr">
        <is>
          <t>O0638</t>
        </is>
      </c>
      <c r="C2122" s="66" t="n">
        <v>2023</v>
      </c>
      <c r="D2122" s="66" t="n">
        <v>7</v>
      </c>
      <c r="E2122" s="66" t="n">
        <v>6</v>
      </c>
      <c r="F2122" s="66" t="n">
        <v>20</v>
      </c>
      <c r="G2122" s="66" t="n">
        <v>3</v>
      </c>
      <c r="H2122" s="66" t="n">
        <v>3</v>
      </c>
      <c r="I2122" s="66" t="n">
        <v>0</v>
      </c>
      <c r="J2122" s="66" t="n">
        <v>0</v>
      </c>
      <c r="K2122" s="66" t="n">
        <v>1</v>
      </c>
      <c r="L2122" s="66" t="n">
        <v>0</v>
      </c>
      <c r="M2122" s="66" t="n">
        <v>0</v>
      </c>
      <c r="N2122" s="66" t="n">
        <v>0</v>
      </c>
      <c r="O2122" s="66" t="n">
        <v>391.6</v>
      </c>
      <c r="P2122" s="66" t="n">
        <v>2.8</v>
      </c>
      <c r="Q2122" s="66" t="n">
        <v>13.7696172820001</v>
      </c>
      <c r="R2122" s="66" t="n">
        <v>51.0510872560001</v>
      </c>
      <c r="S2122" s="66">
        <f>IF(AND(E2122&gt;=2,E2122&lt;=6,OR(F2122=6,F2122=7,F2122=8),O2122&lt;=500),1,0)</f>
        <v/>
      </c>
      <c r="T2122" s="178">
        <f>IF(G2122=1,Sources!$F$24,IF(G2122=2,Sources!$F$25,IF(G2122=3,Sources!$F$26,0)))</f>
        <v/>
      </c>
      <c r="U2122" s="178">
        <f>T2122</f>
        <v/>
      </c>
      <c r="V2122" s="66" t="inlineStr">
        <is>
          <t>S01 / S04 / S05</t>
        </is>
      </c>
    </row>
    <row r="2123" ht="15" customHeight="1" s="94">
      <c r="A2123" s="66" t="inlineStr">
        <is>
          <t>U15033</t>
        </is>
      </c>
      <c r="B2123" s="66" t="inlineStr">
        <is>
          <t>O0784</t>
        </is>
      </c>
      <c r="C2123" s="66" t="n">
        <v>2023</v>
      </c>
      <c r="D2123" s="66" t="n">
        <v>7</v>
      </c>
      <c r="E2123" s="66" t="n">
        <v>6</v>
      </c>
      <c r="F2123" s="66" t="n">
        <v>8</v>
      </c>
      <c r="G2123" s="66" t="n">
        <v>3</v>
      </c>
      <c r="H2123" s="66" t="n">
        <v>3</v>
      </c>
      <c r="I2123" s="66" t="n">
        <v>0</v>
      </c>
      <c r="J2123" s="66" t="n">
        <v>1</v>
      </c>
      <c r="K2123" s="66" t="n">
        <v>0</v>
      </c>
      <c r="L2123" s="66" t="n">
        <v>0</v>
      </c>
      <c r="M2123" s="66" t="n">
        <v>0</v>
      </c>
      <c r="N2123" s="66" t="n">
        <v>1</v>
      </c>
      <c r="O2123" s="66" t="n">
        <v>265.9</v>
      </c>
      <c r="P2123" s="66" t="n">
        <v>3.2</v>
      </c>
      <c r="Q2123" s="66" t="n">
        <v>13.757931377</v>
      </c>
      <c r="R2123" s="66" t="n">
        <v>51.0758836760001</v>
      </c>
      <c r="S2123" s="66">
        <f>IF(AND(E2123&gt;=2,E2123&lt;=6,OR(F2123=6,F2123=7,F2123=8),O2123&lt;=500),1,0)</f>
        <v/>
      </c>
      <c r="T2123" s="178">
        <f>IF(G2123=1,Sources!$F$24,IF(G2123=2,Sources!$F$25,IF(G2123=3,Sources!$F$26,0)))</f>
        <v/>
      </c>
      <c r="U2123" s="178">
        <f>T2123</f>
        <v/>
      </c>
      <c r="V2123" s="66" t="inlineStr">
        <is>
          <t>S01 / S04 / S05</t>
        </is>
      </c>
    </row>
    <row r="2124" ht="15" customHeight="1" s="94">
      <c r="A2124" s="66" t="inlineStr">
        <is>
          <t>U15035</t>
        </is>
      </c>
      <c r="B2124" s="66" t="inlineStr">
        <is>
          <t>O1441</t>
        </is>
      </c>
      <c r="C2124" s="66" t="n">
        <v>2023</v>
      </c>
      <c r="D2124" s="66" t="n">
        <v>7</v>
      </c>
      <c r="E2124" s="66" t="n">
        <v>5</v>
      </c>
      <c r="F2124" s="66" t="n">
        <v>7</v>
      </c>
      <c r="G2124" s="66" t="n">
        <v>3</v>
      </c>
      <c r="H2124" s="66" t="n">
        <v>3</v>
      </c>
      <c r="I2124" s="66" t="n">
        <v>0</v>
      </c>
      <c r="J2124" s="66" t="n">
        <v>1</v>
      </c>
      <c r="K2124" s="66" t="n">
        <v>0</v>
      </c>
      <c r="L2124" s="66" t="n">
        <v>0</v>
      </c>
      <c r="M2124" s="66" t="n">
        <v>0</v>
      </c>
      <c r="N2124" s="66" t="n">
        <v>0</v>
      </c>
      <c r="O2124" s="66" t="n">
        <v>172.4</v>
      </c>
      <c r="P2124" s="66" t="n">
        <v>0</v>
      </c>
      <c r="Q2124" s="66" t="n">
        <v>12.3728653270001</v>
      </c>
      <c r="R2124" s="66" t="n">
        <v>51.34317686</v>
      </c>
      <c r="S2124" s="66">
        <f>IF(AND(E2124&gt;=2,E2124&lt;=6,OR(F2124=6,F2124=7,F2124=8),O2124&lt;=500),1,0)</f>
        <v/>
      </c>
      <c r="T2124" s="178">
        <f>IF(G2124=1,Sources!$F$24,IF(G2124=2,Sources!$F$25,IF(G2124=3,Sources!$F$26,0)))</f>
        <v/>
      </c>
      <c r="U2124" s="178">
        <f>T2124</f>
        <v/>
      </c>
      <c r="V2124" s="66" t="inlineStr">
        <is>
          <t>S01 / S04 / S05</t>
        </is>
      </c>
    </row>
    <row r="2125" ht="15" customHeight="1" s="94">
      <c r="A2125" s="66" t="inlineStr">
        <is>
          <t>U15036</t>
        </is>
      </c>
      <c r="B2125" s="66" t="inlineStr">
        <is>
          <t>O1526</t>
        </is>
      </c>
      <c r="C2125" s="66" t="n">
        <v>2023</v>
      </c>
      <c r="D2125" s="66" t="n">
        <v>7</v>
      </c>
      <c r="E2125" s="66" t="n">
        <v>5</v>
      </c>
      <c r="F2125" s="66" t="n">
        <v>17</v>
      </c>
      <c r="G2125" s="66" t="n">
        <v>3</v>
      </c>
      <c r="H2125" s="66" t="n">
        <v>2</v>
      </c>
      <c r="I2125" s="66" t="n">
        <v>0</v>
      </c>
      <c r="J2125" s="66" t="n">
        <v>1</v>
      </c>
      <c r="K2125" s="66" t="n">
        <v>1</v>
      </c>
      <c r="L2125" s="66" t="n">
        <v>0</v>
      </c>
      <c r="M2125" s="66" t="n">
        <v>0</v>
      </c>
      <c r="N2125" s="66" t="n">
        <v>0</v>
      </c>
      <c r="O2125" s="66" t="n">
        <v>200.9</v>
      </c>
      <c r="P2125" s="66" t="n">
        <v>23.9</v>
      </c>
      <c r="Q2125" s="66" t="n">
        <v>12.3928372070001</v>
      </c>
      <c r="R2125" s="66" t="n">
        <v>51.3370215480001</v>
      </c>
      <c r="S2125" s="66">
        <f>IF(AND(E2125&gt;=2,E2125&lt;=6,OR(F2125=6,F2125=7,F2125=8),O2125&lt;=500),1,0)</f>
        <v/>
      </c>
      <c r="T2125" s="178">
        <f>IF(G2125=1,Sources!$F$24,IF(G2125=2,Sources!$F$25,IF(G2125=3,Sources!$F$26,0)))</f>
        <v/>
      </c>
      <c r="U2125" s="178">
        <f>T2125</f>
        <v/>
      </c>
      <c r="V2125" s="66" t="inlineStr">
        <is>
          <t>S01 / S04 / S05</t>
        </is>
      </c>
    </row>
    <row r="2126" ht="15" customHeight="1" s="94">
      <c r="A2126" s="66" t="inlineStr">
        <is>
          <t>U15037</t>
        </is>
      </c>
      <c r="B2126" s="66" t="inlineStr">
        <is>
          <t>O1512</t>
        </is>
      </c>
      <c r="C2126" s="66" t="n">
        <v>2023</v>
      </c>
      <c r="D2126" s="66" t="n">
        <v>7</v>
      </c>
      <c r="E2126" s="66" t="n">
        <v>5</v>
      </c>
      <c r="F2126" s="66" t="n">
        <v>15</v>
      </c>
      <c r="G2126" s="66" t="n">
        <v>3</v>
      </c>
      <c r="H2126" s="66" t="n">
        <v>2</v>
      </c>
      <c r="I2126" s="66" t="n">
        <v>0</v>
      </c>
      <c r="J2126" s="66" t="n">
        <v>0</v>
      </c>
      <c r="K2126" s="66" t="n">
        <v>1</v>
      </c>
      <c r="L2126" s="66" t="n">
        <v>0</v>
      </c>
      <c r="M2126" s="66" t="n">
        <v>0</v>
      </c>
      <c r="N2126" s="66" t="n">
        <v>0</v>
      </c>
      <c r="O2126" s="66" t="n">
        <v>331.1</v>
      </c>
      <c r="P2126" s="66" t="n">
        <v>14</v>
      </c>
      <c r="Q2126" s="66" t="n">
        <v>12.4134075370001</v>
      </c>
      <c r="R2126" s="66" t="n">
        <v>51.3595090910001</v>
      </c>
      <c r="S2126" s="66">
        <f>IF(AND(E2126&gt;=2,E2126&lt;=6,OR(F2126=6,F2126=7,F2126=8),O2126&lt;=500),1,0)</f>
        <v/>
      </c>
      <c r="T2126" s="178">
        <f>IF(G2126=1,Sources!$F$24,IF(G2126=2,Sources!$F$25,IF(G2126=3,Sources!$F$26,0)))</f>
        <v/>
      </c>
      <c r="U2126" s="178">
        <f>T2126</f>
        <v/>
      </c>
      <c r="V2126" s="66" t="inlineStr">
        <is>
          <t>S01 / S04 / S05</t>
        </is>
      </c>
    </row>
    <row r="2127" ht="15" customHeight="1" s="94">
      <c r="A2127" s="66" t="inlineStr">
        <is>
          <t>U15046</t>
        </is>
      </c>
      <c r="B2127" s="66" t="inlineStr">
        <is>
          <t>O0974</t>
        </is>
      </c>
      <c r="C2127" s="66" t="n">
        <v>2023</v>
      </c>
      <c r="D2127" s="66" t="n">
        <v>7</v>
      </c>
      <c r="E2127" s="66" t="n">
        <v>4</v>
      </c>
      <c r="F2127" s="66" t="n">
        <v>6</v>
      </c>
      <c r="G2127" s="66" t="n">
        <v>3</v>
      </c>
      <c r="H2127" s="66" t="n">
        <v>2</v>
      </c>
      <c r="I2127" s="66" t="n">
        <v>0</v>
      </c>
      <c r="J2127" s="66" t="n">
        <v>1</v>
      </c>
      <c r="K2127" s="66" t="n">
        <v>0</v>
      </c>
      <c r="L2127" s="66" t="n">
        <v>0</v>
      </c>
      <c r="M2127" s="66" t="n">
        <v>0</v>
      </c>
      <c r="N2127" s="66" t="n">
        <v>1</v>
      </c>
      <c r="O2127" s="66" t="n">
        <v>270.4</v>
      </c>
      <c r="P2127" s="66" t="n">
        <v>0.3</v>
      </c>
      <c r="Q2127" s="66" t="n">
        <v>13.7047571150001</v>
      </c>
      <c r="R2127" s="66" t="n">
        <v>51.0463241570001</v>
      </c>
      <c r="S2127" s="66">
        <f>IF(AND(E2127&gt;=2,E2127&lt;=6,OR(F2127=6,F2127=7,F2127=8),O2127&lt;=500),1,0)</f>
        <v/>
      </c>
      <c r="T2127" s="178">
        <f>IF(G2127=1,Sources!$F$24,IF(G2127=2,Sources!$F$25,IF(G2127=3,Sources!$F$26,0)))</f>
        <v/>
      </c>
      <c r="U2127" s="178">
        <f>T2127</f>
        <v/>
      </c>
      <c r="V2127" s="66" t="inlineStr">
        <is>
          <t>S01 / S04 / S05</t>
        </is>
      </c>
    </row>
    <row r="2128" ht="15" customHeight="1" s="94">
      <c r="A2128" s="66" t="inlineStr">
        <is>
          <t>U15057</t>
        </is>
      </c>
      <c r="B2128" s="66" t="inlineStr">
        <is>
          <t>O0882</t>
        </is>
      </c>
      <c r="C2128" s="66" t="n">
        <v>2023</v>
      </c>
      <c r="D2128" s="66" t="n">
        <v>7</v>
      </c>
      <c r="E2128" s="66" t="n">
        <v>3</v>
      </c>
      <c r="F2128" s="66" t="n">
        <v>19</v>
      </c>
      <c r="G2128" s="66" t="n">
        <v>2</v>
      </c>
      <c r="H2128" s="66" t="n">
        <v>1</v>
      </c>
      <c r="I2128" s="66" t="n">
        <v>0</v>
      </c>
      <c r="J2128" s="66" t="n">
        <v>1</v>
      </c>
      <c r="K2128" s="66" t="n">
        <v>0</v>
      </c>
      <c r="L2128" s="66" t="n">
        <v>0</v>
      </c>
      <c r="M2128" s="66" t="n">
        <v>0</v>
      </c>
      <c r="N2128" s="66" t="n">
        <v>0</v>
      </c>
      <c r="O2128" s="66" t="n">
        <v>495.1</v>
      </c>
      <c r="P2128" s="66" t="n">
        <v>1.2</v>
      </c>
      <c r="Q2128" s="66" t="n">
        <v>13.77272135</v>
      </c>
      <c r="R2128" s="66" t="n">
        <v>51.04649448</v>
      </c>
      <c r="S2128" s="66">
        <f>IF(AND(E2128&gt;=2,E2128&lt;=6,OR(F2128=6,F2128=7,F2128=8),O2128&lt;=500),1,0)</f>
        <v/>
      </c>
      <c r="T2128" s="178">
        <f>IF(G2128=1,Sources!$F$24,IF(G2128=2,Sources!$F$25,IF(G2128=3,Sources!$F$26,0)))</f>
        <v/>
      </c>
      <c r="U2128" s="178">
        <f>T2128</f>
        <v/>
      </c>
      <c r="V2128" s="66" t="inlineStr">
        <is>
          <t>S01 / S04 / S05</t>
        </is>
      </c>
    </row>
    <row r="2129" ht="15" customHeight="1" s="94">
      <c r="A2129" s="66" t="inlineStr">
        <is>
          <t>U15059</t>
        </is>
      </c>
      <c r="B2129" s="66" t="inlineStr">
        <is>
          <t>O1606</t>
        </is>
      </c>
      <c r="C2129" s="66" t="n">
        <v>2023</v>
      </c>
      <c r="D2129" s="66" t="n">
        <v>7</v>
      </c>
      <c r="E2129" s="66" t="n">
        <v>2</v>
      </c>
      <c r="F2129" s="66" t="n">
        <v>6</v>
      </c>
      <c r="G2129" s="66" t="n">
        <v>3</v>
      </c>
      <c r="H2129" s="66" t="n">
        <v>3</v>
      </c>
      <c r="I2129" s="66" t="n">
        <v>0</v>
      </c>
      <c r="J2129" s="66" t="n">
        <v>1</v>
      </c>
      <c r="K2129" s="66" t="n">
        <v>1</v>
      </c>
      <c r="L2129" s="66" t="n">
        <v>0</v>
      </c>
      <c r="M2129" s="66" t="n">
        <v>0</v>
      </c>
      <c r="N2129" s="66" t="n">
        <v>0</v>
      </c>
      <c r="O2129" s="66" t="n">
        <v>326</v>
      </c>
      <c r="P2129" s="66" t="n">
        <v>1.3</v>
      </c>
      <c r="Q2129" s="66" t="n">
        <v>12.358065343</v>
      </c>
      <c r="R2129" s="66" t="n">
        <v>51.3418612070001</v>
      </c>
      <c r="S2129" s="66">
        <f>IF(AND(E2129&gt;=2,E2129&lt;=6,OR(F2129=6,F2129=7,F2129=8),O2129&lt;=500),1,0)</f>
        <v/>
      </c>
      <c r="T2129" s="178">
        <f>IF(G2129=1,Sources!$F$24,IF(G2129=2,Sources!$F$25,IF(G2129=3,Sources!$F$26,0)))</f>
        <v/>
      </c>
      <c r="U2129" s="178">
        <f>T2129</f>
        <v/>
      </c>
      <c r="V2129" s="66" t="inlineStr">
        <is>
          <t>S01 / S04 / S05</t>
        </is>
      </c>
    </row>
    <row r="2130" ht="15" customHeight="1" s="94">
      <c r="A2130" s="66" t="inlineStr">
        <is>
          <t>U15060</t>
        </is>
      </c>
      <c r="B2130" s="66" t="inlineStr">
        <is>
          <t>O1500</t>
        </is>
      </c>
      <c r="C2130" s="66" t="n">
        <v>2023</v>
      </c>
      <c r="D2130" s="66" t="n">
        <v>7</v>
      </c>
      <c r="E2130" s="66" t="n">
        <v>2</v>
      </c>
      <c r="F2130" s="66" t="n">
        <v>14</v>
      </c>
      <c r="G2130" s="66" t="n">
        <v>3</v>
      </c>
      <c r="H2130" s="66" t="n">
        <v>6</v>
      </c>
      <c r="I2130" s="66" t="n">
        <v>0</v>
      </c>
      <c r="J2130" s="66" t="n">
        <v>0</v>
      </c>
      <c r="K2130" s="66" t="n">
        <v>1</v>
      </c>
      <c r="L2130" s="66" t="n">
        <v>0</v>
      </c>
      <c r="M2130" s="66" t="n">
        <v>0</v>
      </c>
      <c r="N2130" s="66" t="n">
        <v>0</v>
      </c>
      <c r="O2130" s="66" t="n">
        <v>481.6</v>
      </c>
      <c r="P2130" s="66" t="n">
        <v>15</v>
      </c>
      <c r="Q2130" s="66" t="n">
        <v>12.366610855</v>
      </c>
      <c r="R2130" s="66" t="n">
        <v>51.3673659890001</v>
      </c>
      <c r="S2130" s="66">
        <f>IF(AND(E2130&gt;=2,E2130&lt;=6,OR(F2130=6,F2130=7,F2130=8),O2130&lt;=500),1,0)</f>
        <v/>
      </c>
      <c r="T2130" s="178">
        <f>IF(G2130=1,Sources!$F$24,IF(G2130=2,Sources!$F$25,IF(G2130=3,Sources!$F$26,0)))</f>
        <v/>
      </c>
      <c r="U2130" s="178">
        <f>T2130</f>
        <v/>
      </c>
      <c r="V2130" s="66" t="inlineStr">
        <is>
          <t>S01 / S04 / S05</t>
        </is>
      </c>
    </row>
    <row r="2131" ht="15" customHeight="1" s="94">
      <c r="A2131" s="66" t="inlineStr">
        <is>
          <t>U15096</t>
        </is>
      </c>
      <c r="B2131" s="66" t="inlineStr">
        <is>
          <t>O0529</t>
        </is>
      </c>
      <c r="C2131" s="66" t="n">
        <v>2023</v>
      </c>
      <c r="D2131" s="66" t="n">
        <v>7</v>
      </c>
      <c r="E2131" s="66" t="n">
        <v>7</v>
      </c>
      <c r="F2131" s="66" t="n">
        <v>20</v>
      </c>
      <c r="G2131" s="66" t="n">
        <v>3</v>
      </c>
      <c r="H2131" s="66" t="n">
        <v>1</v>
      </c>
      <c r="I2131" s="66" t="n">
        <v>0</v>
      </c>
      <c r="J2131" s="66" t="n">
        <v>1</v>
      </c>
      <c r="K2131" s="66" t="n">
        <v>0</v>
      </c>
      <c r="L2131" s="66" t="n">
        <v>0</v>
      </c>
      <c r="M2131" s="66" t="n">
        <v>0</v>
      </c>
      <c r="N2131" s="66" t="n">
        <v>0</v>
      </c>
      <c r="O2131" s="66" t="n">
        <v>128.6</v>
      </c>
      <c r="P2131" s="66" t="n">
        <v>12.2</v>
      </c>
      <c r="Q2131" s="66" t="n">
        <v>13.83743708</v>
      </c>
      <c r="R2131" s="66" t="n">
        <v>51.0249197700001</v>
      </c>
      <c r="S2131" s="66">
        <f>IF(AND(E2131&gt;=2,E2131&lt;=6,OR(F2131=6,F2131=7,F2131=8),O2131&lt;=500),1,0)</f>
        <v/>
      </c>
      <c r="T2131" s="178">
        <f>IF(G2131=1,Sources!$F$24,IF(G2131=2,Sources!$F$25,IF(G2131=3,Sources!$F$26,0)))</f>
        <v/>
      </c>
      <c r="U2131" s="178">
        <f>T2131</f>
        <v/>
      </c>
      <c r="V2131" s="66" t="inlineStr">
        <is>
          <t>S01 / S04 / S05</t>
        </is>
      </c>
    </row>
    <row r="2132" ht="15" customHeight="1" s="94">
      <c r="A2132" s="66" t="inlineStr">
        <is>
          <t>U15097</t>
        </is>
      </c>
      <c r="B2132" s="66" t="inlineStr">
        <is>
          <t>O0251</t>
        </is>
      </c>
      <c r="C2132" s="66" t="n">
        <v>2023</v>
      </c>
      <c r="D2132" s="66" t="n">
        <v>7</v>
      </c>
      <c r="E2132" s="66" t="n">
        <v>6</v>
      </c>
      <c r="F2132" s="66" t="n">
        <v>5</v>
      </c>
      <c r="G2132" s="66" t="n">
        <v>3</v>
      </c>
      <c r="H2132" s="66" t="n">
        <v>2</v>
      </c>
      <c r="I2132" s="66" t="n">
        <v>0</v>
      </c>
      <c r="J2132" s="66" t="n">
        <v>0</v>
      </c>
      <c r="K2132" s="66" t="n">
        <v>1</v>
      </c>
      <c r="L2132" s="66" t="n">
        <v>1</v>
      </c>
      <c r="M2132" s="66" t="n">
        <v>0</v>
      </c>
      <c r="N2132" s="66" t="n">
        <v>0</v>
      </c>
      <c r="O2132" s="66" t="n">
        <v>190.4</v>
      </c>
      <c r="P2132" s="66" t="n">
        <v>11.2</v>
      </c>
      <c r="Q2132" s="66" t="n">
        <v>12.897772027</v>
      </c>
      <c r="R2132" s="66" t="n">
        <v>50.8051808510001</v>
      </c>
      <c r="S2132" s="66">
        <f>IF(AND(E2132&gt;=2,E2132&lt;=6,OR(F2132=6,F2132=7,F2132=8),O2132&lt;=500),1,0)</f>
        <v/>
      </c>
      <c r="T2132" s="178">
        <f>IF(G2132=1,Sources!$F$24,IF(G2132=2,Sources!$F$25,IF(G2132=3,Sources!$F$26,0)))</f>
        <v/>
      </c>
      <c r="U2132" s="178">
        <f>T2132</f>
        <v/>
      </c>
      <c r="V2132" s="66" t="inlineStr">
        <is>
          <t>S01 / S04 / S05</t>
        </is>
      </c>
    </row>
    <row r="2133" ht="15" customHeight="1" s="94">
      <c r="A2133" s="66" t="inlineStr">
        <is>
          <t>U15101</t>
        </is>
      </c>
      <c r="B2133" s="66" t="inlineStr">
        <is>
          <t>O0293</t>
        </is>
      </c>
      <c r="C2133" s="66" t="n">
        <v>2023</v>
      </c>
      <c r="D2133" s="66" t="n">
        <v>7</v>
      </c>
      <c r="E2133" s="66" t="n">
        <v>5</v>
      </c>
      <c r="F2133" s="66" t="n">
        <v>10</v>
      </c>
      <c r="G2133" s="66" t="n">
        <v>3</v>
      </c>
      <c r="H2133" s="66" t="n">
        <v>4</v>
      </c>
      <c r="I2133" s="66" t="n">
        <v>1</v>
      </c>
      <c r="J2133" s="66" t="n">
        <v>0</v>
      </c>
      <c r="K2133" s="66" t="n">
        <v>1</v>
      </c>
      <c r="L2133" s="66" t="n">
        <v>0</v>
      </c>
      <c r="M2133" s="66" t="n">
        <v>0</v>
      </c>
      <c r="N2133" s="66" t="n">
        <v>0</v>
      </c>
      <c r="O2133" s="66" t="n">
        <v>329.3</v>
      </c>
      <c r="P2133" s="66" t="n">
        <v>13.4</v>
      </c>
      <c r="Q2133" s="66" t="n">
        <v>12.344338142</v>
      </c>
      <c r="R2133" s="66" t="n">
        <v>51.5247345170001</v>
      </c>
      <c r="S2133" s="66">
        <f>IF(AND(E2133&gt;=2,E2133&lt;=6,OR(F2133=6,F2133=7,F2133=8),O2133&lt;=500),1,0)</f>
        <v/>
      </c>
      <c r="T2133" s="178">
        <f>IF(G2133=1,Sources!$F$24,IF(G2133=2,Sources!$F$25,IF(G2133=3,Sources!$F$26,0)))</f>
        <v/>
      </c>
      <c r="U2133" s="178">
        <f>T2133</f>
        <v/>
      </c>
      <c r="V2133" s="66" t="inlineStr">
        <is>
          <t>S01 / S04 / S05</t>
        </is>
      </c>
    </row>
    <row r="2134" ht="15" customHeight="1" s="94">
      <c r="A2134" s="66" t="inlineStr">
        <is>
          <t>U15124</t>
        </is>
      </c>
      <c r="B2134" s="66" t="inlineStr">
        <is>
          <t>O0529</t>
        </is>
      </c>
      <c r="C2134" s="66" t="n">
        <v>2023</v>
      </c>
      <c r="D2134" s="66" t="n">
        <v>7</v>
      </c>
      <c r="E2134" s="66" t="n">
        <v>4</v>
      </c>
      <c r="F2134" s="66" t="n">
        <v>21</v>
      </c>
      <c r="G2134" s="66" t="n">
        <v>3</v>
      </c>
      <c r="H2134" s="66" t="n">
        <v>1</v>
      </c>
      <c r="I2134" s="66" t="n">
        <v>0</v>
      </c>
      <c r="J2134" s="66" t="n">
        <v>1</v>
      </c>
      <c r="K2134" s="66" t="n">
        <v>0</v>
      </c>
      <c r="L2134" s="66" t="n">
        <v>0</v>
      </c>
      <c r="M2134" s="66" t="n">
        <v>0</v>
      </c>
      <c r="N2134" s="66" t="n">
        <v>0</v>
      </c>
      <c r="O2134" s="66" t="n">
        <v>123.8</v>
      </c>
      <c r="P2134" s="66" t="n">
        <v>7.8</v>
      </c>
      <c r="Q2134" s="66" t="n">
        <v>13.837431372</v>
      </c>
      <c r="R2134" s="66" t="n">
        <v>51.0248758510001</v>
      </c>
      <c r="S2134" s="66">
        <f>IF(AND(E2134&gt;=2,E2134&lt;=6,OR(F2134=6,F2134=7,F2134=8),O2134&lt;=500),1,0)</f>
        <v/>
      </c>
      <c r="T2134" s="178">
        <f>IF(G2134=1,Sources!$F$24,IF(G2134=2,Sources!$F$25,IF(G2134=3,Sources!$F$26,0)))</f>
        <v/>
      </c>
      <c r="U2134" s="178">
        <f>T2134</f>
        <v/>
      </c>
      <c r="V2134" s="66" t="inlineStr">
        <is>
          <t>S01 / S04 / S05</t>
        </is>
      </c>
    </row>
    <row r="2135" ht="15" customHeight="1" s="94">
      <c r="A2135" s="66" t="inlineStr">
        <is>
          <t>U15127</t>
        </is>
      </c>
      <c r="B2135" s="66" t="inlineStr">
        <is>
          <t>O0674</t>
        </is>
      </c>
      <c r="C2135" s="66" t="n">
        <v>2023</v>
      </c>
      <c r="D2135" s="66" t="n">
        <v>7</v>
      </c>
      <c r="E2135" s="66" t="n">
        <v>4</v>
      </c>
      <c r="F2135" s="66" t="n">
        <v>7</v>
      </c>
      <c r="G2135" s="66" t="n">
        <v>3</v>
      </c>
      <c r="H2135" s="66" t="n">
        <v>3</v>
      </c>
      <c r="I2135" s="66" t="n">
        <v>0</v>
      </c>
      <c r="J2135" s="66" t="n">
        <v>1</v>
      </c>
      <c r="K2135" s="66" t="n">
        <v>1</v>
      </c>
      <c r="L2135" s="66" t="n">
        <v>0</v>
      </c>
      <c r="M2135" s="66" t="n">
        <v>0</v>
      </c>
      <c r="N2135" s="66" t="n">
        <v>0</v>
      </c>
      <c r="O2135" s="66" t="n">
        <v>489.2</v>
      </c>
      <c r="P2135" s="66" t="n">
        <v>8.300000000000001</v>
      </c>
      <c r="Q2135" s="66" t="n">
        <v>13.777197211</v>
      </c>
      <c r="R2135" s="66" t="n">
        <v>51.0600837330001</v>
      </c>
      <c r="S2135" s="66">
        <f>IF(AND(E2135&gt;=2,E2135&lt;=6,OR(F2135=6,F2135=7,F2135=8),O2135&lt;=500),1,0)</f>
        <v/>
      </c>
      <c r="T2135" s="178">
        <f>IF(G2135=1,Sources!$F$24,IF(G2135=2,Sources!$F$25,IF(G2135=3,Sources!$F$26,0)))</f>
        <v/>
      </c>
      <c r="U2135" s="178">
        <f>T2135</f>
        <v/>
      </c>
      <c r="V2135" s="66" t="inlineStr">
        <is>
          <t>S01 / S04 / S05</t>
        </is>
      </c>
    </row>
    <row r="2136" ht="15" customHeight="1" s="94">
      <c r="A2136" s="66" t="inlineStr">
        <is>
          <t>U15134</t>
        </is>
      </c>
      <c r="B2136" s="66" t="inlineStr">
        <is>
          <t>O1375</t>
        </is>
      </c>
      <c r="C2136" s="66" t="n">
        <v>2023</v>
      </c>
      <c r="D2136" s="66" t="n">
        <v>7</v>
      </c>
      <c r="E2136" s="66" t="n">
        <v>3</v>
      </c>
      <c r="F2136" s="66" t="n">
        <v>14</v>
      </c>
      <c r="G2136" s="66" t="n">
        <v>2</v>
      </c>
      <c r="H2136" s="66" t="n">
        <v>2</v>
      </c>
      <c r="I2136" s="66" t="n">
        <v>0</v>
      </c>
      <c r="J2136" s="66" t="n">
        <v>1</v>
      </c>
      <c r="K2136" s="66" t="n">
        <v>1</v>
      </c>
      <c r="L2136" s="66" t="n">
        <v>0</v>
      </c>
      <c r="M2136" s="66" t="n">
        <v>0</v>
      </c>
      <c r="N2136" s="66" t="n">
        <v>0</v>
      </c>
      <c r="O2136" s="66" t="n">
        <v>394.6</v>
      </c>
      <c r="P2136" s="66" t="n">
        <v>17.9</v>
      </c>
      <c r="Q2136" s="66" t="n">
        <v>12.4213307960001</v>
      </c>
      <c r="R2136" s="66" t="n">
        <v>51.3529146600001</v>
      </c>
      <c r="S2136" s="66">
        <f>IF(AND(E2136&gt;=2,E2136&lt;=6,OR(F2136=6,F2136=7,F2136=8),O2136&lt;=500),1,0)</f>
        <v/>
      </c>
      <c r="T2136" s="178">
        <f>IF(G2136=1,Sources!$F$24,IF(G2136=2,Sources!$F$25,IF(G2136=3,Sources!$F$26,0)))</f>
        <v/>
      </c>
      <c r="U2136" s="178">
        <f>T2136</f>
        <v/>
      </c>
      <c r="V2136" s="66" t="inlineStr">
        <is>
          <t>S01 / S04 / S05</t>
        </is>
      </c>
    </row>
    <row r="2137" ht="15" customHeight="1" s="94">
      <c r="A2137" s="66" t="inlineStr">
        <is>
          <t>U15138</t>
        </is>
      </c>
      <c r="B2137" s="66" t="inlineStr">
        <is>
          <t>O0720</t>
        </is>
      </c>
      <c r="C2137" s="66" t="n">
        <v>2023</v>
      </c>
      <c r="D2137" s="66" t="n">
        <v>7</v>
      </c>
      <c r="E2137" s="66" t="n">
        <v>3</v>
      </c>
      <c r="F2137" s="66" t="n">
        <v>20</v>
      </c>
      <c r="G2137" s="66" t="n">
        <v>3</v>
      </c>
      <c r="H2137" s="66" t="n">
        <v>4</v>
      </c>
      <c r="I2137" s="66" t="n">
        <v>1</v>
      </c>
      <c r="J2137" s="66" t="n">
        <v>1</v>
      </c>
      <c r="K2137" s="66" t="n">
        <v>0</v>
      </c>
      <c r="L2137" s="66" t="n">
        <v>0</v>
      </c>
      <c r="M2137" s="66" t="n">
        <v>0</v>
      </c>
      <c r="N2137" s="66" t="n">
        <v>0</v>
      </c>
      <c r="O2137" s="66" t="n">
        <v>190.9</v>
      </c>
      <c r="P2137" s="66" t="n">
        <v>10.6</v>
      </c>
      <c r="Q2137" s="66" t="n">
        <v>13.7887631300001</v>
      </c>
      <c r="R2137" s="66" t="n">
        <v>51.0432741060001</v>
      </c>
      <c r="S2137" s="66">
        <f>IF(AND(E2137&gt;=2,E2137&lt;=6,OR(F2137=6,F2137=7,F2137=8),O2137&lt;=500),1,0)</f>
        <v/>
      </c>
      <c r="T2137" s="178">
        <f>IF(G2137=1,Sources!$F$24,IF(G2137=2,Sources!$F$25,IF(G2137=3,Sources!$F$26,0)))</f>
        <v/>
      </c>
      <c r="U2137" s="178">
        <f>T2137</f>
        <v/>
      </c>
      <c r="V2137" s="66" t="inlineStr">
        <is>
          <t>S01 / S04 / S05</t>
        </is>
      </c>
    </row>
    <row r="2138" ht="15" customHeight="1" s="94">
      <c r="A2138" s="66" t="inlineStr">
        <is>
          <t>U15141</t>
        </is>
      </c>
      <c r="B2138" s="66" t="inlineStr">
        <is>
          <t>O1448</t>
        </is>
      </c>
      <c r="C2138" s="66" t="n">
        <v>2023</v>
      </c>
      <c r="D2138" s="66" t="n">
        <v>7</v>
      </c>
      <c r="E2138" s="66" t="n">
        <v>2</v>
      </c>
      <c r="F2138" s="66" t="n">
        <v>7</v>
      </c>
      <c r="G2138" s="66" t="n">
        <v>3</v>
      </c>
      <c r="H2138" s="66" t="n">
        <v>3</v>
      </c>
      <c r="I2138" s="66" t="n">
        <v>0</v>
      </c>
      <c r="J2138" s="66" t="n">
        <v>1</v>
      </c>
      <c r="K2138" s="66" t="n">
        <v>1</v>
      </c>
      <c r="L2138" s="66" t="n">
        <v>0</v>
      </c>
      <c r="M2138" s="66" t="n">
        <v>0</v>
      </c>
      <c r="N2138" s="66" t="n">
        <v>0</v>
      </c>
      <c r="O2138" s="66" t="n">
        <v>321.7</v>
      </c>
      <c r="P2138" s="66" t="n">
        <v>3.3</v>
      </c>
      <c r="Q2138" s="66" t="n">
        <v>12.3769904480001</v>
      </c>
      <c r="R2138" s="66" t="n">
        <v>51.3445606550001</v>
      </c>
      <c r="S2138" s="66">
        <f>IF(AND(E2138&gt;=2,E2138&lt;=6,OR(F2138=6,F2138=7,F2138=8),O2138&lt;=500),1,0)</f>
        <v/>
      </c>
      <c r="T2138" s="178">
        <f>IF(G2138=1,Sources!$F$24,IF(G2138=2,Sources!$F$25,IF(G2138=3,Sources!$F$26,0)))</f>
        <v/>
      </c>
      <c r="U2138" s="178">
        <f>T2138</f>
        <v/>
      </c>
      <c r="V2138" s="66" t="inlineStr">
        <is>
          <t>S01 / S04 / S05</t>
        </is>
      </c>
    </row>
    <row r="2139" ht="15" customHeight="1" s="94">
      <c r="A2139" s="66" t="inlineStr">
        <is>
          <t>U15148</t>
        </is>
      </c>
      <c r="B2139" s="66" t="inlineStr">
        <is>
          <t>O1706</t>
        </is>
      </c>
      <c r="C2139" s="66" t="n">
        <v>2023</v>
      </c>
      <c r="D2139" s="66" t="n">
        <v>7</v>
      </c>
      <c r="E2139" s="66" t="n">
        <v>1</v>
      </c>
      <c r="F2139" s="66" t="n">
        <v>18</v>
      </c>
      <c r="G2139" s="66" t="n">
        <v>3</v>
      </c>
      <c r="H2139" s="66" t="n">
        <v>3</v>
      </c>
      <c r="I2139" s="66" t="n">
        <v>0</v>
      </c>
      <c r="J2139" s="66" t="n">
        <v>0</v>
      </c>
      <c r="K2139" s="66" t="n">
        <v>1</v>
      </c>
      <c r="L2139" s="66" t="n">
        <v>0</v>
      </c>
      <c r="M2139" s="66" t="n">
        <v>0</v>
      </c>
      <c r="N2139" s="66" t="n">
        <v>1</v>
      </c>
      <c r="O2139" s="66" t="n">
        <v>201.7</v>
      </c>
      <c r="P2139" s="66" t="n">
        <v>15</v>
      </c>
      <c r="Q2139" s="66" t="n">
        <v>12.30315274</v>
      </c>
      <c r="R2139" s="66" t="n">
        <v>51.314372248</v>
      </c>
      <c r="S2139" s="66">
        <f>IF(AND(E2139&gt;=2,E2139&lt;=6,OR(F2139=6,F2139=7,F2139=8),O2139&lt;=500),1,0)</f>
        <v/>
      </c>
      <c r="T2139" s="178">
        <f>IF(G2139=1,Sources!$F$24,IF(G2139=2,Sources!$F$25,IF(G2139=3,Sources!$F$26,0)))</f>
        <v/>
      </c>
      <c r="U2139" s="178">
        <f>T2139</f>
        <v/>
      </c>
      <c r="V2139" s="66" t="inlineStr">
        <is>
          <t>S01 / S04 / S05</t>
        </is>
      </c>
    </row>
    <row r="2140" ht="15" customHeight="1" s="94">
      <c r="A2140" s="66" t="inlineStr">
        <is>
          <t>U15149</t>
        </is>
      </c>
      <c r="B2140" s="66" t="inlineStr">
        <is>
          <t>O1303</t>
        </is>
      </c>
      <c r="C2140" s="66" t="n">
        <v>2023</v>
      </c>
      <c r="D2140" s="66" t="n">
        <v>7</v>
      </c>
      <c r="E2140" s="66" t="n">
        <v>1</v>
      </c>
      <c r="F2140" s="66" t="n">
        <v>16</v>
      </c>
      <c r="G2140" s="66" t="n">
        <v>3</v>
      </c>
      <c r="H2140" s="66" t="n">
        <v>2</v>
      </c>
      <c r="I2140" s="66" t="n">
        <v>0</v>
      </c>
      <c r="J2140" s="66" t="n">
        <v>0</v>
      </c>
      <c r="K2140" s="66" t="n">
        <v>1</v>
      </c>
      <c r="L2140" s="66" t="n">
        <v>0</v>
      </c>
      <c r="M2140" s="66" t="n">
        <v>0</v>
      </c>
      <c r="N2140" s="66" t="n">
        <v>0</v>
      </c>
      <c r="O2140" s="66" t="n">
        <v>451.4</v>
      </c>
      <c r="P2140" s="66" t="n">
        <v>16.9</v>
      </c>
      <c r="Q2140" s="66" t="n">
        <v>12.3944254860001</v>
      </c>
      <c r="R2140" s="66" t="n">
        <v>51.314557774</v>
      </c>
      <c r="S2140" s="66">
        <f>IF(AND(E2140&gt;=2,E2140&lt;=6,OR(F2140=6,F2140=7,F2140=8),O2140&lt;=500),1,0)</f>
        <v/>
      </c>
      <c r="T2140" s="178">
        <f>IF(G2140=1,Sources!$F$24,IF(G2140=2,Sources!$F$25,IF(G2140=3,Sources!$F$26,0)))</f>
        <v/>
      </c>
      <c r="U2140" s="178">
        <f>T2140</f>
        <v/>
      </c>
      <c r="V2140" s="66" t="inlineStr">
        <is>
          <t>S01 / S04 / S05</t>
        </is>
      </c>
    </row>
    <row r="2141" ht="15" customHeight="1" s="94">
      <c r="A2141" s="66" t="inlineStr">
        <is>
          <t>U15155</t>
        </is>
      </c>
      <c r="B2141" s="66" t="inlineStr">
        <is>
          <t>O1553</t>
        </is>
      </c>
      <c r="C2141" s="66" t="n">
        <v>2023</v>
      </c>
      <c r="D2141" s="66" t="n">
        <v>7</v>
      </c>
      <c r="E2141" s="66" t="n">
        <v>7</v>
      </c>
      <c r="F2141" s="66" t="n">
        <v>19</v>
      </c>
      <c r="G2141" s="66" t="n">
        <v>3</v>
      </c>
      <c r="H2141" s="66" t="n">
        <v>6</v>
      </c>
      <c r="I2141" s="66" t="n">
        <v>0</v>
      </c>
      <c r="J2141" s="66" t="n">
        <v>0</v>
      </c>
      <c r="K2141" s="66" t="n">
        <v>1</v>
      </c>
      <c r="L2141" s="66" t="n">
        <v>0</v>
      </c>
      <c r="M2141" s="66" t="n">
        <v>0</v>
      </c>
      <c r="N2141" s="66" t="n">
        <v>1</v>
      </c>
      <c r="O2141" s="66" t="n">
        <v>228.2</v>
      </c>
      <c r="P2141" s="66" t="n">
        <v>5.7</v>
      </c>
      <c r="Q2141" s="66" t="n">
        <v>12.4058861680001</v>
      </c>
      <c r="R2141" s="66" t="n">
        <v>51.331729431</v>
      </c>
      <c r="S2141" s="66">
        <f>IF(AND(E2141&gt;=2,E2141&lt;=6,OR(F2141=6,F2141=7,F2141=8),O2141&lt;=500),1,0)</f>
        <v/>
      </c>
      <c r="T2141" s="178">
        <f>IF(G2141=1,Sources!$F$24,IF(G2141=2,Sources!$F$25,IF(G2141=3,Sources!$F$26,0)))</f>
        <v/>
      </c>
      <c r="U2141" s="178">
        <f>T2141</f>
        <v/>
      </c>
      <c r="V2141" s="66" t="inlineStr">
        <is>
          <t>S01 / S04 / S05</t>
        </is>
      </c>
    </row>
    <row r="2142" ht="15" customHeight="1" s="94">
      <c r="A2142" s="66" t="inlineStr">
        <is>
          <t>U15161</t>
        </is>
      </c>
      <c r="B2142" s="66" t="inlineStr">
        <is>
          <t>O1352</t>
        </is>
      </c>
      <c r="C2142" s="66" t="n">
        <v>2023</v>
      </c>
      <c r="D2142" s="66" t="n">
        <v>7</v>
      </c>
      <c r="E2142" s="66" t="n">
        <v>7</v>
      </c>
      <c r="F2142" s="66" t="n">
        <v>19</v>
      </c>
      <c r="G2142" s="66" t="n">
        <v>3</v>
      </c>
      <c r="H2142" s="66" t="n">
        <v>2</v>
      </c>
      <c r="I2142" s="66" t="n">
        <v>0</v>
      </c>
      <c r="J2142" s="66" t="n">
        <v>0</v>
      </c>
      <c r="K2142" s="66" t="n">
        <v>1</v>
      </c>
      <c r="L2142" s="66" t="n">
        <v>0</v>
      </c>
      <c r="M2142" s="66" t="n">
        <v>0</v>
      </c>
      <c r="N2142" s="66" t="n">
        <v>0</v>
      </c>
      <c r="O2142" s="66" t="n">
        <v>209.2</v>
      </c>
      <c r="P2142" s="66" t="n">
        <v>19.7</v>
      </c>
      <c r="Q2142" s="66" t="n">
        <v>12.3707664150001</v>
      </c>
      <c r="R2142" s="66" t="n">
        <v>51.3352299870001</v>
      </c>
      <c r="S2142" s="66">
        <f>IF(AND(E2142&gt;=2,E2142&lt;=6,OR(F2142=6,F2142=7,F2142=8),O2142&lt;=500),1,0)</f>
        <v/>
      </c>
      <c r="T2142" s="178">
        <f>IF(G2142=1,Sources!$F$24,IF(G2142=2,Sources!$F$25,IF(G2142=3,Sources!$F$26,0)))</f>
        <v/>
      </c>
      <c r="U2142" s="178">
        <f>T2142</f>
        <v/>
      </c>
      <c r="V2142" s="66" t="inlineStr">
        <is>
          <t>S01 / S04 / S05</t>
        </is>
      </c>
    </row>
    <row r="2143" ht="15" customHeight="1" s="94">
      <c r="A2143" s="66" t="inlineStr">
        <is>
          <t>U15180</t>
        </is>
      </c>
      <c r="B2143" s="66" t="inlineStr">
        <is>
          <t>O0873</t>
        </is>
      </c>
      <c r="C2143" s="66" t="n">
        <v>2023</v>
      </c>
      <c r="D2143" s="66" t="n">
        <v>7</v>
      </c>
      <c r="E2143" s="66" t="n">
        <v>5</v>
      </c>
      <c r="F2143" s="66" t="n">
        <v>16</v>
      </c>
      <c r="G2143" s="66" t="n">
        <v>3</v>
      </c>
      <c r="H2143" s="66" t="n">
        <v>1</v>
      </c>
      <c r="I2143" s="66" t="n">
        <v>0</v>
      </c>
      <c r="J2143" s="66" t="n">
        <v>1</v>
      </c>
      <c r="K2143" s="66" t="n">
        <v>0</v>
      </c>
      <c r="L2143" s="66" t="n">
        <v>0</v>
      </c>
      <c r="M2143" s="66" t="n">
        <v>0</v>
      </c>
      <c r="N2143" s="66" t="n">
        <v>0</v>
      </c>
      <c r="O2143" s="66" t="n">
        <v>363.7</v>
      </c>
      <c r="P2143" s="66" t="n">
        <v>16.7</v>
      </c>
      <c r="Q2143" s="66" t="n">
        <v>13.808680264</v>
      </c>
      <c r="R2143" s="66" t="n">
        <v>51.0381220690001</v>
      </c>
      <c r="S2143" s="66">
        <f>IF(AND(E2143&gt;=2,E2143&lt;=6,OR(F2143=6,F2143=7,F2143=8),O2143&lt;=500),1,0)</f>
        <v/>
      </c>
      <c r="T2143" s="178">
        <f>IF(G2143=1,Sources!$F$24,IF(G2143=2,Sources!$F$25,IF(G2143=3,Sources!$F$26,0)))</f>
        <v/>
      </c>
      <c r="U2143" s="178">
        <f>T2143</f>
        <v/>
      </c>
      <c r="V2143" s="66" t="inlineStr">
        <is>
          <t>S01 / S04 / S05</t>
        </is>
      </c>
    </row>
    <row r="2144" ht="15" customHeight="1" s="94">
      <c r="A2144" s="66" t="inlineStr">
        <is>
          <t>U15191</t>
        </is>
      </c>
      <c r="B2144" s="66" t="inlineStr">
        <is>
          <t>O1526</t>
        </is>
      </c>
      <c r="C2144" s="66" t="n">
        <v>2023</v>
      </c>
      <c r="D2144" s="66" t="n">
        <v>7</v>
      </c>
      <c r="E2144" s="66" t="n">
        <v>4</v>
      </c>
      <c r="F2144" s="66" t="n">
        <v>10</v>
      </c>
      <c r="G2144" s="66" t="n">
        <v>3</v>
      </c>
      <c r="H2144" s="66" t="n">
        <v>3</v>
      </c>
      <c r="I2144" s="66" t="n">
        <v>0</v>
      </c>
      <c r="J2144" s="66" t="n">
        <v>1</v>
      </c>
      <c r="K2144" s="66" t="n">
        <v>1</v>
      </c>
      <c r="L2144" s="66" t="n">
        <v>0</v>
      </c>
      <c r="M2144" s="66" t="n">
        <v>0</v>
      </c>
      <c r="N2144" s="66" t="n">
        <v>0</v>
      </c>
      <c r="O2144" s="66" t="n">
        <v>207.9</v>
      </c>
      <c r="P2144" s="66" t="n">
        <v>2.6</v>
      </c>
      <c r="Q2144" s="66" t="n">
        <v>12.3931725300001</v>
      </c>
      <c r="R2144" s="66" t="n">
        <v>51.3369327440001</v>
      </c>
      <c r="S2144" s="66">
        <f>IF(AND(E2144&gt;=2,E2144&lt;=6,OR(F2144=6,F2144=7,F2144=8),O2144&lt;=500),1,0)</f>
        <v/>
      </c>
      <c r="T2144" s="178">
        <f>IF(G2144=1,Sources!$F$24,IF(G2144=2,Sources!$F$25,IF(G2144=3,Sources!$F$26,0)))</f>
        <v/>
      </c>
      <c r="U2144" s="178">
        <f>T2144</f>
        <v/>
      </c>
      <c r="V2144" s="66" t="inlineStr">
        <is>
          <t>S01 / S04 / S05</t>
        </is>
      </c>
    </row>
    <row r="2145" ht="15" customHeight="1" s="94">
      <c r="A2145" s="66" t="inlineStr">
        <is>
          <t>U15209</t>
        </is>
      </c>
      <c r="B2145" s="66" t="inlineStr">
        <is>
          <t>O0529</t>
        </is>
      </c>
      <c r="C2145" s="66" t="n">
        <v>2023</v>
      </c>
      <c r="D2145" s="66" t="n">
        <v>7</v>
      </c>
      <c r="E2145" s="66" t="n">
        <v>3</v>
      </c>
      <c r="F2145" s="66" t="n">
        <v>14</v>
      </c>
      <c r="G2145" s="66" t="n">
        <v>3</v>
      </c>
      <c r="H2145" s="66" t="n">
        <v>3</v>
      </c>
      <c r="I2145" s="66" t="n">
        <v>0</v>
      </c>
      <c r="J2145" s="66" t="n">
        <v>0</v>
      </c>
      <c r="K2145" s="66" t="n">
        <v>1</v>
      </c>
      <c r="L2145" s="66" t="n">
        <v>1</v>
      </c>
      <c r="M2145" s="66" t="n">
        <v>0</v>
      </c>
      <c r="N2145" s="66" t="n">
        <v>0</v>
      </c>
      <c r="O2145" s="66" t="n">
        <v>123.1</v>
      </c>
      <c r="P2145" s="66" t="n">
        <v>7.7</v>
      </c>
      <c r="Q2145" s="66" t="n">
        <v>13.8374211460001</v>
      </c>
      <c r="R2145" s="66" t="n">
        <v>51.024871278</v>
      </c>
      <c r="S2145" s="66">
        <f>IF(AND(E2145&gt;=2,E2145&lt;=6,OR(F2145=6,F2145=7,F2145=8),O2145&lt;=500),1,0)</f>
        <v/>
      </c>
      <c r="T2145" s="178">
        <f>IF(G2145=1,Sources!$F$24,IF(G2145=2,Sources!$F$25,IF(G2145=3,Sources!$F$26,0)))</f>
        <v/>
      </c>
      <c r="U2145" s="178">
        <f>T2145</f>
        <v/>
      </c>
      <c r="V2145" s="66" t="inlineStr">
        <is>
          <t>S01 / S04 / S05</t>
        </is>
      </c>
    </row>
    <row r="2146" ht="15" customHeight="1" s="94">
      <c r="A2146" s="66" t="inlineStr">
        <is>
          <t>U15218</t>
        </is>
      </c>
      <c r="B2146" s="66" t="inlineStr">
        <is>
          <t>O0882</t>
        </is>
      </c>
      <c r="C2146" s="66" t="n">
        <v>2023</v>
      </c>
      <c r="D2146" s="66" t="n">
        <v>7</v>
      </c>
      <c r="E2146" s="66" t="n">
        <v>2</v>
      </c>
      <c r="F2146" s="66" t="n">
        <v>9</v>
      </c>
      <c r="G2146" s="66" t="n">
        <v>3</v>
      </c>
      <c r="H2146" s="66" t="n">
        <v>1</v>
      </c>
      <c r="I2146" s="66" t="n">
        <v>0</v>
      </c>
      <c r="J2146" s="66" t="n">
        <v>1</v>
      </c>
      <c r="K2146" s="66" t="n">
        <v>0</v>
      </c>
      <c r="L2146" s="66" t="n">
        <v>0</v>
      </c>
      <c r="M2146" s="66" t="n">
        <v>0</v>
      </c>
      <c r="N2146" s="66" t="n">
        <v>0</v>
      </c>
      <c r="O2146" s="66" t="n">
        <v>483.2</v>
      </c>
      <c r="P2146" s="66" t="n">
        <v>14.9</v>
      </c>
      <c r="Q2146" s="66" t="n">
        <v>13.77288594</v>
      </c>
      <c r="R2146" s="66" t="n">
        <v>51.0464267720001</v>
      </c>
      <c r="S2146" s="66">
        <f>IF(AND(E2146&gt;=2,E2146&lt;=6,OR(F2146=6,F2146=7,F2146=8),O2146&lt;=500),1,0)</f>
        <v/>
      </c>
      <c r="T2146" s="178">
        <f>IF(G2146=1,Sources!$F$24,IF(G2146=2,Sources!$F$25,IF(G2146=3,Sources!$F$26,0)))</f>
        <v/>
      </c>
      <c r="U2146" s="178">
        <f>T2146</f>
        <v/>
      </c>
      <c r="V2146" s="66" t="inlineStr">
        <is>
          <t>S01 / S04 / S05</t>
        </is>
      </c>
    </row>
    <row r="2147" ht="15" customHeight="1" s="94">
      <c r="A2147" s="66" t="inlineStr">
        <is>
          <t>U15220</t>
        </is>
      </c>
      <c r="B2147" s="66" t="inlineStr">
        <is>
          <t>O0674</t>
        </is>
      </c>
      <c r="C2147" s="66" t="n">
        <v>2023</v>
      </c>
      <c r="D2147" s="66" t="n">
        <v>7</v>
      </c>
      <c r="E2147" s="66" t="n">
        <v>2</v>
      </c>
      <c r="F2147" s="66" t="n">
        <v>15</v>
      </c>
      <c r="G2147" s="66" t="n">
        <v>3</v>
      </c>
      <c r="H2147" s="66" t="n">
        <v>3</v>
      </c>
      <c r="I2147" s="66" t="n">
        <v>0</v>
      </c>
      <c r="J2147" s="66" t="n">
        <v>1</v>
      </c>
      <c r="K2147" s="66" t="n">
        <v>1</v>
      </c>
      <c r="L2147" s="66" t="n">
        <v>0</v>
      </c>
      <c r="M2147" s="66" t="n">
        <v>0</v>
      </c>
      <c r="N2147" s="66" t="n">
        <v>0</v>
      </c>
      <c r="O2147" s="66" t="n">
        <v>489.2</v>
      </c>
      <c r="P2147" s="66" t="n">
        <v>8.199999999999999</v>
      </c>
      <c r="Q2147" s="66" t="n">
        <v>13.7771973690001</v>
      </c>
      <c r="R2147" s="66" t="n">
        <v>51.060081849</v>
      </c>
      <c r="S2147" s="66">
        <f>IF(AND(E2147&gt;=2,E2147&lt;=6,OR(F2147=6,F2147=7,F2147=8),O2147&lt;=500),1,0)</f>
        <v/>
      </c>
      <c r="T2147" s="178">
        <f>IF(G2147=1,Sources!$F$24,IF(G2147=2,Sources!$F$25,IF(G2147=3,Sources!$F$26,0)))</f>
        <v/>
      </c>
      <c r="U2147" s="178">
        <f>T2147</f>
        <v/>
      </c>
      <c r="V2147" s="66" t="inlineStr">
        <is>
          <t>S01 / S04 / S05</t>
        </is>
      </c>
    </row>
    <row r="2148" ht="15" customHeight="1" s="94">
      <c r="A2148" s="66" t="inlineStr">
        <is>
          <t>U15237</t>
        </is>
      </c>
      <c r="B2148" s="66" t="inlineStr">
        <is>
          <t>O0643</t>
        </is>
      </c>
      <c r="C2148" s="66" t="n">
        <v>2023</v>
      </c>
      <c r="D2148" s="66" t="n">
        <v>7</v>
      </c>
      <c r="E2148" s="66" t="n">
        <v>7</v>
      </c>
      <c r="F2148" s="66" t="n">
        <v>22</v>
      </c>
      <c r="G2148" s="66" t="n">
        <v>3</v>
      </c>
      <c r="H2148" s="66" t="n">
        <v>1</v>
      </c>
      <c r="I2148" s="66" t="n">
        <v>0</v>
      </c>
      <c r="J2148" s="66" t="n">
        <v>0</v>
      </c>
      <c r="K2148" s="66" t="n">
        <v>0</v>
      </c>
      <c r="L2148" s="66" t="n">
        <v>1</v>
      </c>
      <c r="M2148" s="66" t="n">
        <v>0</v>
      </c>
      <c r="N2148" s="66" t="n">
        <v>0</v>
      </c>
      <c r="O2148" s="66" t="n">
        <v>102.8</v>
      </c>
      <c r="P2148" s="66" t="n">
        <v>11.4</v>
      </c>
      <c r="Q2148" s="66" t="n">
        <v>13.752018886</v>
      </c>
      <c r="R2148" s="66" t="n">
        <v>51.062221176</v>
      </c>
      <c r="S2148" s="66">
        <f>IF(AND(E2148&gt;=2,E2148&lt;=6,OR(F2148=6,F2148=7,F2148=8),O2148&lt;=500),1,0)</f>
        <v/>
      </c>
      <c r="T2148" s="178">
        <f>IF(G2148=1,Sources!$F$24,IF(G2148=2,Sources!$F$25,IF(G2148=3,Sources!$F$26,0)))</f>
        <v/>
      </c>
      <c r="U2148" s="178">
        <f>T2148</f>
        <v/>
      </c>
      <c r="V2148" s="66" t="inlineStr">
        <is>
          <t>S01 / S04 / S05</t>
        </is>
      </c>
    </row>
    <row r="2149" ht="15" customHeight="1" s="94">
      <c r="A2149" s="66" t="inlineStr">
        <is>
          <t>U15240</t>
        </is>
      </c>
      <c r="B2149" s="66" t="inlineStr">
        <is>
          <t>O0850</t>
        </is>
      </c>
      <c r="C2149" s="66" t="n">
        <v>2023</v>
      </c>
      <c r="D2149" s="66" t="n">
        <v>7</v>
      </c>
      <c r="E2149" s="66" t="n">
        <v>7</v>
      </c>
      <c r="F2149" s="66" t="n">
        <v>8</v>
      </c>
      <c r="G2149" s="66" t="n">
        <v>3</v>
      </c>
      <c r="H2149" s="66" t="n">
        <v>1</v>
      </c>
      <c r="I2149" s="66" t="n">
        <v>0</v>
      </c>
      <c r="J2149" s="66" t="n">
        <v>1</v>
      </c>
      <c r="K2149" s="66" t="n">
        <v>0</v>
      </c>
      <c r="L2149" s="66" t="n">
        <v>0</v>
      </c>
      <c r="M2149" s="66" t="n">
        <v>0</v>
      </c>
      <c r="N2149" s="66" t="n">
        <v>0</v>
      </c>
      <c r="O2149" s="66" t="n">
        <v>394.1</v>
      </c>
      <c r="P2149" s="66" t="n">
        <v>3.2</v>
      </c>
      <c r="Q2149" s="66" t="n">
        <v>13.733544583</v>
      </c>
      <c r="R2149" s="66" t="n">
        <v>51.0516827750001</v>
      </c>
      <c r="S2149" s="66">
        <f>IF(AND(E2149&gt;=2,E2149&lt;=6,OR(F2149=6,F2149=7,F2149=8),O2149&lt;=500),1,0)</f>
        <v/>
      </c>
      <c r="T2149" s="178">
        <f>IF(G2149=1,Sources!$F$24,IF(G2149=2,Sources!$F$25,IF(G2149=3,Sources!$F$26,0)))</f>
        <v/>
      </c>
      <c r="U2149" s="178">
        <f>T2149</f>
        <v/>
      </c>
      <c r="V2149" s="66" t="inlineStr">
        <is>
          <t>S01 / S04 / S05</t>
        </is>
      </c>
    </row>
    <row r="2150" ht="15" customHeight="1" s="94">
      <c r="A2150" s="66" t="inlineStr">
        <is>
          <t>U15251</t>
        </is>
      </c>
      <c r="B2150" s="66" t="inlineStr">
        <is>
          <t>O1238</t>
        </is>
      </c>
      <c r="C2150" s="66" t="n">
        <v>2023</v>
      </c>
      <c r="D2150" s="66" t="n">
        <v>7</v>
      </c>
      <c r="E2150" s="66" t="n">
        <v>6</v>
      </c>
      <c r="F2150" s="66" t="n">
        <v>9</v>
      </c>
      <c r="G2150" s="66" t="n">
        <v>2</v>
      </c>
      <c r="H2150" s="66" t="n">
        <v>3</v>
      </c>
      <c r="I2150" s="66" t="n">
        <v>0</v>
      </c>
      <c r="J2150" s="66" t="n">
        <v>0</v>
      </c>
      <c r="K2150" s="66" t="n">
        <v>1</v>
      </c>
      <c r="L2150" s="66" t="n">
        <v>0</v>
      </c>
      <c r="M2150" s="66" t="n">
        <v>0</v>
      </c>
      <c r="N2150" s="66" t="n">
        <v>0</v>
      </c>
      <c r="O2150" s="66" t="n">
        <v>417.8</v>
      </c>
      <c r="P2150" s="66" t="n">
        <v>10.2</v>
      </c>
      <c r="Q2150" s="66" t="n">
        <v>14.2649296130001</v>
      </c>
      <c r="R2150" s="66" t="n">
        <v>51.4372550800001</v>
      </c>
      <c r="S2150" s="66">
        <f>IF(AND(E2150&gt;=2,E2150&lt;=6,OR(F2150=6,F2150=7,F2150=8),O2150&lt;=500),1,0)</f>
        <v/>
      </c>
      <c r="T2150" s="178">
        <f>IF(G2150=1,Sources!$F$24,IF(G2150=2,Sources!$F$25,IF(G2150=3,Sources!$F$26,0)))</f>
        <v/>
      </c>
      <c r="U2150" s="178">
        <f>T2150</f>
        <v/>
      </c>
      <c r="V2150" s="66" t="inlineStr">
        <is>
          <t>S01 / S04 / S05</t>
        </is>
      </c>
    </row>
    <row r="2151" ht="15" customHeight="1" s="94">
      <c r="A2151" s="66" t="inlineStr">
        <is>
          <t>U15253</t>
        </is>
      </c>
      <c r="B2151" s="66" t="inlineStr">
        <is>
          <t>O1142</t>
        </is>
      </c>
      <c r="C2151" s="66" t="n">
        <v>2023</v>
      </c>
      <c r="D2151" s="66" t="n">
        <v>7</v>
      </c>
      <c r="E2151" s="66" t="n">
        <v>6</v>
      </c>
      <c r="F2151" s="66" t="n">
        <v>11</v>
      </c>
      <c r="G2151" s="66" t="n">
        <v>3</v>
      </c>
      <c r="H2151" s="66" t="n">
        <v>6</v>
      </c>
      <c r="I2151" s="66" t="n">
        <v>0</v>
      </c>
      <c r="J2151" s="66" t="n">
        <v>1</v>
      </c>
      <c r="K2151" s="66" t="n">
        <v>0</v>
      </c>
      <c r="L2151" s="66" t="n">
        <v>0</v>
      </c>
      <c r="M2151" s="66" t="n">
        <v>0</v>
      </c>
      <c r="N2151" s="66" t="n">
        <v>0</v>
      </c>
      <c r="O2151" s="66" t="n">
        <v>359.1</v>
      </c>
      <c r="P2151" s="66" t="n">
        <v>16.7</v>
      </c>
      <c r="Q2151" s="66" t="n">
        <v>14.9813691250001</v>
      </c>
      <c r="R2151" s="66" t="n">
        <v>51.1457312150001</v>
      </c>
      <c r="S2151" s="66">
        <f>IF(AND(E2151&gt;=2,E2151&lt;=6,OR(F2151=6,F2151=7,F2151=8),O2151&lt;=500),1,0)</f>
        <v/>
      </c>
      <c r="T2151" s="178">
        <f>IF(G2151=1,Sources!$F$24,IF(G2151=2,Sources!$F$25,IF(G2151=3,Sources!$F$26,0)))</f>
        <v/>
      </c>
      <c r="U2151" s="178">
        <f>T2151</f>
        <v/>
      </c>
      <c r="V2151" s="66" t="inlineStr">
        <is>
          <t>S01 / S04 / S05</t>
        </is>
      </c>
    </row>
    <row r="2152" ht="15" customHeight="1" s="94">
      <c r="A2152" s="66" t="inlineStr">
        <is>
          <t>U15268</t>
        </is>
      </c>
      <c r="B2152" s="66" t="inlineStr">
        <is>
          <t>O1763</t>
        </is>
      </c>
      <c r="C2152" s="66" t="n">
        <v>2023</v>
      </c>
      <c r="D2152" s="66" t="n">
        <v>7</v>
      </c>
      <c r="E2152" s="66" t="n">
        <v>5</v>
      </c>
      <c r="F2152" s="66" t="n">
        <v>7</v>
      </c>
      <c r="G2152" s="66" t="n">
        <v>3</v>
      </c>
      <c r="H2152" s="66" t="n">
        <v>2</v>
      </c>
      <c r="I2152" s="66" t="n">
        <v>0</v>
      </c>
      <c r="J2152" s="66" t="n">
        <v>0</v>
      </c>
      <c r="K2152" s="66" t="n">
        <v>1</v>
      </c>
      <c r="L2152" s="66" t="n">
        <v>1</v>
      </c>
      <c r="M2152" s="66" t="n">
        <v>0</v>
      </c>
      <c r="N2152" s="66" t="n">
        <v>0</v>
      </c>
      <c r="O2152" s="66" t="n">
        <v>242.1</v>
      </c>
      <c r="P2152" s="66" t="n">
        <v>14.5</v>
      </c>
      <c r="Q2152" s="66" t="n">
        <v>12.4501811690001</v>
      </c>
      <c r="R2152" s="66" t="n">
        <v>51.34552754</v>
      </c>
      <c r="S2152" s="66">
        <f>IF(AND(E2152&gt;=2,E2152&lt;=6,OR(F2152=6,F2152=7,F2152=8),O2152&lt;=500),1,0)</f>
        <v/>
      </c>
      <c r="T2152" s="178">
        <f>IF(G2152=1,Sources!$F$24,IF(G2152=2,Sources!$F$25,IF(G2152=3,Sources!$F$26,0)))</f>
        <v/>
      </c>
      <c r="U2152" s="178">
        <f>T2152</f>
        <v/>
      </c>
      <c r="V2152" s="66" t="inlineStr">
        <is>
          <t>S01 / S04 / S05</t>
        </is>
      </c>
    </row>
    <row r="2153" ht="15" customHeight="1" s="94">
      <c r="A2153" s="66" t="inlineStr">
        <is>
          <t>U15269</t>
        </is>
      </c>
      <c r="B2153" s="66" t="inlineStr">
        <is>
          <t>O1690</t>
        </is>
      </c>
      <c r="C2153" s="66" t="n">
        <v>2023</v>
      </c>
      <c r="D2153" s="66" t="n">
        <v>7</v>
      </c>
      <c r="E2153" s="66" t="n">
        <v>5</v>
      </c>
      <c r="F2153" s="66" t="n">
        <v>11</v>
      </c>
      <c r="G2153" s="66" t="n">
        <v>3</v>
      </c>
      <c r="H2153" s="66" t="n">
        <v>2</v>
      </c>
      <c r="I2153" s="66" t="n">
        <v>0</v>
      </c>
      <c r="J2153" s="66" t="n">
        <v>1</v>
      </c>
      <c r="K2153" s="66" t="n">
        <v>1</v>
      </c>
      <c r="L2153" s="66" t="n">
        <v>0</v>
      </c>
      <c r="M2153" s="66" t="n">
        <v>0</v>
      </c>
      <c r="N2153" s="66" t="n">
        <v>0</v>
      </c>
      <c r="O2153" s="66" t="n">
        <v>377.6</v>
      </c>
      <c r="P2153" s="66" t="n">
        <v>4</v>
      </c>
      <c r="Q2153" s="66" t="n">
        <v>12.376184681</v>
      </c>
      <c r="R2153" s="66" t="n">
        <v>51.3483114900001</v>
      </c>
      <c r="S2153" s="66">
        <f>IF(AND(E2153&gt;=2,E2153&lt;=6,OR(F2153=6,F2153=7,F2153=8),O2153&lt;=500),1,0)</f>
        <v/>
      </c>
      <c r="T2153" s="178">
        <f>IF(G2153=1,Sources!$F$24,IF(G2153=2,Sources!$F$25,IF(G2153=3,Sources!$F$26,0)))</f>
        <v/>
      </c>
      <c r="U2153" s="178">
        <f>T2153</f>
        <v/>
      </c>
      <c r="V2153" s="66" t="inlineStr">
        <is>
          <t>S01 / S04 / S05</t>
        </is>
      </c>
    </row>
    <row r="2154" ht="15" customHeight="1" s="94">
      <c r="A2154" s="66" t="inlineStr">
        <is>
          <t>U15270</t>
        </is>
      </c>
      <c r="B2154" s="66" t="inlineStr">
        <is>
          <t>O1734</t>
        </is>
      </c>
      <c r="C2154" s="66" t="n">
        <v>2023</v>
      </c>
      <c r="D2154" s="66" t="n">
        <v>7</v>
      </c>
      <c r="E2154" s="66" t="n">
        <v>5</v>
      </c>
      <c r="F2154" s="66" t="n">
        <v>15</v>
      </c>
      <c r="G2154" s="66" t="n">
        <v>3</v>
      </c>
      <c r="H2154" s="66" t="n">
        <v>2</v>
      </c>
      <c r="I2154" s="66" t="n">
        <v>0</v>
      </c>
      <c r="J2154" s="66" t="n">
        <v>1</v>
      </c>
      <c r="K2154" s="66" t="n">
        <v>1</v>
      </c>
      <c r="L2154" s="66" t="n">
        <v>0</v>
      </c>
      <c r="M2154" s="66" t="n">
        <v>0</v>
      </c>
      <c r="N2154" s="66" t="n">
        <v>0</v>
      </c>
      <c r="O2154" s="66" t="n">
        <v>244.7</v>
      </c>
      <c r="P2154" s="66" t="n">
        <v>17.4</v>
      </c>
      <c r="Q2154" s="66" t="n">
        <v>12.3816741650001</v>
      </c>
      <c r="R2154" s="66" t="n">
        <v>51.331775076</v>
      </c>
      <c r="S2154" s="66">
        <f>IF(AND(E2154&gt;=2,E2154&lt;=6,OR(F2154=6,F2154=7,F2154=8),O2154&lt;=500),1,0)</f>
        <v/>
      </c>
      <c r="T2154" s="178">
        <f>IF(G2154=1,Sources!$F$24,IF(G2154=2,Sources!$F$25,IF(G2154=3,Sources!$F$26,0)))</f>
        <v/>
      </c>
      <c r="U2154" s="178">
        <f>T2154</f>
        <v/>
      </c>
      <c r="V2154" s="66" t="inlineStr">
        <is>
          <t>S01 / S04 / S05</t>
        </is>
      </c>
    </row>
    <row r="2155" ht="15" customHeight="1" s="94">
      <c r="A2155" s="66" t="inlineStr">
        <is>
          <t>U15281</t>
        </is>
      </c>
      <c r="B2155" s="66" t="inlineStr">
        <is>
          <t>O0966</t>
        </is>
      </c>
      <c r="C2155" s="66" t="n">
        <v>2023</v>
      </c>
      <c r="D2155" s="66" t="n">
        <v>7</v>
      </c>
      <c r="E2155" s="66" t="n">
        <v>5</v>
      </c>
      <c r="F2155" s="66" t="n">
        <v>10</v>
      </c>
      <c r="G2155" s="66" t="n">
        <v>3</v>
      </c>
      <c r="H2155" s="66" t="n">
        <v>1</v>
      </c>
      <c r="I2155" s="66" t="n">
        <v>0</v>
      </c>
      <c r="J2155" s="66" t="n">
        <v>1</v>
      </c>
      <c r="K2155" s="66" t="n">
        <v>0</v>
      </c>
      <c r="L2155" s="66" t="n">
        <v>0</v>
      </c>
      <c r="M2155" s="66" t="n">
        <v>0</v>
      </c>
      <c r="N2155" s="66" t="n">
        <v>0</v>
      </c>
      <c r="O2155" s="66" t="n">
        <v>67.3</v>
      </c>
      <c r="P2155" s="66" t="n">
        <v>9.699999999999999</v>
      </c>
      <c r="Q2155" s="66" t="n">
        <v>13.757283994</v>
      </c>
      <c r="R2155" s="66" t="n">
        <v>51.0497256730001</v>
      </c>
      <c r="S2155" s="66">
        <f>IF(AND(E2155&gt;=2,E2155&lt;=6,OR(F2155=6,F2155=7,F2155=8),O2155&lt;=500),1,0)</f>
        <v/>
      </c>
      <c r="T2155" s="178">
        <f>IF(G2155=1,Sources!$F$24,IF(G2155=2,Sources!$F$25,IF(G2155=3,Sources!$F$26,0)))</f>
        <v/>
      </c>
      <c r="U2155" s="178">
        <f>T2155</f>
        <v/>
      </c>
      <c r="V2155" s="66" t="inlineStr">
        <is>
          <t>S01 / S04 / S05</t>
        </is>
      </c>
    </row>
    <row r="2156" ht="15" customHeight="1" s="94">
      <c r="A2156" s="66" t="inlineStr">
        <is>
          <t>U15294</t>
        </is>
      </c>
      <c r="B2156" s="66" t="inlineStr">
        <is>
          <t>O1706</t>
        </is>
      </c>
      <c r="C2156" s="66" t="n">
        <v>2023</v>
      </c>
      <c r="D2156" s="66" t="n">
        <v>7</v>
      </c>
      <c r="E2156" s="66" t="n">
        <v>4</v>
      </c>
      <c r="F2156" s="66" t="n">
        <v>17</v>
      </c>
      <c r="G2156" s="66" t="n">
        <v>3</v>
      </c>
      <c r="H2156" s="66" t="n">
        <v>2</v>
      </c>
      <c r="I2156" s="66" t="n">
        <v>0</v>
      </c>
      <c r="J2156" s="66" t="n">
        <v>1</v>
      </c>
      <c r="K2156" s="66" t="n">
        <v>1</v>
      </c>
      <c r="L2156" s="66" t="n">
        <v>0</v>
      </c>
      <c r="M2156" s="66" t="n">
        <v>0</v>
      </c>
      <c r="N2156" s="66" t="n">
        <v>0</v>
      </c>
      <c r="O2156" s="66" t="n">
        <v>202.1</v>
      </c>
      <c r="P2156" s="66" t="n">
        <v>14.6</v>
      </c>
      <c r="Q2156" s="66" t="n">
        <v>12.303139088</v>
      </c>
      <c r="R2156" s="66" t="n">
        <v>51.3143811240001</v>
      </c>
      <c r="S2156" s="66">
        <f>IF(AND(E2156&gt;=2,E2156&lt;=6,OR(F2156=6,F2156=7,F2156=8),O2156&lt;=500),1,0)</f>
        <v/>
      </c>
      <c r="T2156" s="178">
        <f>IF(G2156=1,Sources!$F$24,IF(G2156=2,Sources!$F$25,IF(G2156=3,Sources!$F$26,0)))</f>
        <v/>
      </c>
      <c r="U2156" s="178">
        <f>T2156</f>
        <v/>
      </c>
      <c r="V2156" s="66" t="inlineStr">
        <is>
          <t>S01 / S04 / S05</t>
        </is>
      </c>
    </row>
    <row r="2157" ht="15" customHeight="1" s="94">
      <c r="A2157" s="66" t="inlineStr">
        <is>
          <t>U15296</t>
        </is>
      </c>
      <c r="B2157" s="66" t="inlineStr">
        <is>
          <t>O0633</t>
        </is>
      </c>
      <c r="C2157" s="66" t="n">
        <v>2023</v>
      </c>
      <c r="D2157" s="66" t="n">
        <v>7</v>
      </c>
      <c r="E2157" s="66" t="n">
        <v>4</v>
      </c>
      <c r="F2157" s="66" t="n">
        <v>7</v>
      </c>
      <c r="G2157" s="66" t="n">
        <v>3</v>
      </c>
      <c r="H2157" s="66" t="n">
        <v>6</v>
      </c>
      <c r="I2157" s="66" t="n">
        <v>0</v>
      </c>
      <c r="J2157" s="66" t="n">
        <v>1</v>
      </c>
      <c r="K2157" s="66" t="n">
        <v>0</v>
      </c>
      <c r="L2157" s="66" t="n">
        <v>0</v>
      </c>
      <c r="M2157" s="66" t="n">
        <v>1</v>
      </c>
      <c r="N2157" s="66" t="n">
        <v>0</v>
      </c>
      <c r="O2157" s="66" t="n">
        <v>74.90000000000001</v>
      </c>
      <c r="P2157" s="66" t="n">
        <v>23</v>
      </c>
      <c r="Q2157" s="66" t="n">
        <v>13.749574797</v>
      </c>
      <c r="R2157" s="66" t="n">
        <v>51.0339043240001</v>
      </c>
      <c r="S2157" s="66">
        <f>IF(AND(E2157&gt;=2,E2157&lt;=6,OR(F2157=6,F2157=7,F2157=8),O2157&lt;=500),1,0)</f>
        <v/>
      </c>
      <c r="T2157" s="178">
        <f>IF(G2157=1,Sources!$F$24,IF(G2157=2,Sources!$F$25,IF(G2157=3,Sources!$F$26,0)))</f>
        <v/>
      </c>
      <c r="U2157" s="178">
        <f>T2157</f>
        <v/>
      </c>
      <c r="V2157" s="66" t="inlineStr">
        <is>
          <t>S01 / S04 / S05</t>
        </is>
      </c>
    </row>
    <row r="2158" ht="15" customHeight="1" s="94">
      <c r="A2158" s="66" t="inlineStr">
        <is>
          <t>U15300</t>
        </is>
      </c>
      <c r="B2158" s="66" t="inlineStr">
        <is>
          <t>O1442</t>
        </is>
      </c>
      <c r="C2158" s="66" t="n">
        <v>2023</v>
      </c>
      <c r="D2158" s="66" t="n">
        <v>7</v>
      </c>
      <c r="E2158" s="66" t="n">
        <v>3</v>
      </c>
      <c r="F2158" s="66" t="n">
        <v>9</v>
      </c>
      <c r="G2158" s="66" t="n">
        <v>3</v>
      </c>
      <c r="H2158" s="66" t="n">
        <v>6</v>
      </c>
      <c r="I2158" s="66" t="n">
        <v>0</v>
      </c>
      <c r="J2158" s="66" t="n">
        <v>1</v>
      </c>
      <c r="K2158" s="66" t="n">
        <v>1</v>
      </c>
      <c r="L2158" s="66" t="n">
        <v>0</v>
      </c>
      <c r="M2158" s="66" t="n">
        <v>0</v>
      </c>
      <c r="N2158" s="66" t="n">
        <v>0</v>
      </c>
      <c r="O2158" s="66" t="n">
        <v>384</v>
      </c>
      <c r="P2158" s="66" t="n">
        <v>11.5</v>
      </c>
      <c r="Q2158" s="66" t="n">
        <v>12.374638427</v>
      </c>
      <c r="R2158" s="66" t="n">
        <v>51.3478814370001</v>
      </c>
      <c r="S2158" s="66">
        <f>IF(AND(E2158&gt;=2,E2158&lt;=6,OR(F2158=6,F2158=7,F2158=8),O2158&lt;=500),1,0)</f>
        <v/>
      </c>
      <c r="T2158" s="178">
        <f>IF(G2158=1,Sources!$F$24,IF(G2158=2,Sources!$F$25,IF(G2158=3,Sources!$F$26,0)))</f>
        <v/>
      </c>
      <c r="U2158" s="178">
        <f>T2158</f>
        <v/>
      </c>
      <c r="V2158" s="66" t="inlineStr">
        <is>
          <t>S01 / S04 / S05</t>
        </is>
      </c>
    </row>
    <row r="2159" ht="15" customHeight="1" s="94">
      <c r="A2159" s="66" t="inlineStr">
        <is>
          <t>U15327</t>
        </is>
      </c>
      <c r="B2159" s="66" t="inlineStr">
        <is>
          <t>O1542</t>
        </is>
      </c>
      <c r="C2159" s="66" t="n">
        <v>2023</v>
      </c>
      <c r="D2159" s="66" t="n">
        <v>8</v>
      </c>
      <c r="E2159" s="66" t="n">
        <v>4</v>
      </c>
      <c r="F2159" s="66" t="n">
        <v>6</v>
      </c>
      <c r="G2159" s="66" t="n">
        <v>3</v>
      </c>
      <c r="H2159" s="66" t="n">
        <v>3</v>
      </c>
      <c r="I2159" s="66" t="n">
        <v>0</v>
      </c>
      <c r="J2159" s="66" t="n">
        <v>0</v>
      </c>
      <c r="K2159" s="66" t="n">
        <v>1</v>
      </c>
      <c r="L2159" s="66" t="n">
        <v>0</v>
      </c>
      <c r="M2159" s="66" t="n">
        <v>0</v>
      </c>
      <c r="N2159" s="66" t="n">
        <v>0</v>
      </c>
      <c r="O2159" s="66" t="n">
        <v>269.7</v>
      </c>
      <c r="P2159" s="66" t="n">
        <v>24</v>
      </c>
      <c r="Q2159" s="66" t="n">
        <v>12.384992649</v>
      </c>
      <c r="R2159" s="66" t="n">
        <v>51.338325706</v>
      </c>
      <c r="S2159" s="66">
        <f>IF(AND(E2159&gt;=2,E2159&lt;=6,OR(F2159=6,F2159=7,F2159=8),O2159&lt;=500),1,0)</f>
        <v/>
      </c>
      <c r="T2159" s="178">
        <f>IF(G2159=1,Sources!$F$24,IF(G2159=2,Sources!$F$25,IF(G2159=3,Sources!$F$26,0)))</f>
        <v/>
      </c>
      <c r="U2159" s="178">
        <f>T2159</f>
        <v/>
      </c>
      <c r="V2159" s="66" t="inlineStr">
        <is>
          <t>S01 / S04 / S05</t>
        </is>
      </c>
    </row>
    <row r="2160" ht="15" customHeight="1" s="94">
      <c r="A2160" s="66" t="inlineStr">
        <is>
          <t>U15328</t>
        </is>
      </c>
      <c r="B2160" s="66" t="inlineStr">
        <is>
          <t>O0529</t>
        </is>
      </c>
      <c r="C2160" s="66" t="n">
        <v>2023</v>
      </c>
      <c r="D2160" s="66" t="n">
        <v>7</v>
      </c>
      <c r="E2160" s="66" t="n">
        <v>1</v>
      </c>
      <c r="F2160" s="66" t="n">
        <v>7</v>
      </c>
      <c r="G2160" s="66" t="n">
        <v>3</v>
      </c>
      <c r="H2160" s="66" t="n">
        <v>1</v>
      </c>
      <c r="I2160" s="66" t="n">
        <v>0</v>
      </c>
      <c r="J2160" s="66" t="n">
        <v>1</v>
      </c>
      <c r="K2160" s="66" t="n">
        <v>0</v>
      </c>
      <c r="L2160" s="66" t="n">
        <v>0</v>
      </c>
      <c r="M2160" s="66" t="n">
        <v>0</v>
      </c>
      <c r="N2160" s="66" t="n">
        <v>0</v>
      </c>
      <c r="O2160" s="66" t="n">
        <v>123.8</v>
      </c>
      <c r="P2160" s="66" t="n">
        <v>7.8</v>
      </c>
      <c r="Q2160" s="66" t="n">
        <v>13.837431372</v>
      </c>
      <c r="R2160" s="66" t="n">
        <v>51.0248758510001</v>
      </c>
      <c r="S2160" s="66">
        <f>IF(AND(E2160&gt;=2,E2160&lt;=6,OR(F2160=6,F2160=7,F2160=8),O2160&lt;=500),1,0)</f>
        <v/>
      </c>
      <c r="T2160" s="178">
        <f>IF(G2160=1,Sources!$F$24,IF(G2160=2,Sources!$F$25,IF(G2160=3,Sources!$F$26,0)))</f>
        <v/>
      </c>
      <c r="U2160" s="178">
        <f>T2160</f>
        <v/>
      </c>
      <c r="V2160" s="66" t="inlineStr">
        <is>
          <t>S01 / S04 / S05</t>
        </is>
      </c>
    </row>
    <row r="2161" ht="15" customHeight="1" s="94">
      <c r="A2161" s="66" t="inlineStr">
        <is>
          <t>U15342</t>
        </is>
      </c>
      <c r="B2161" s="66" t="inlineStr">
        <is>
          <t>O1838</t>
        </is>
      </c>
      <c r="C2161" s="66" t="n">
        <v>2023</v>
      </c>
      <c r="D2161" s="66" t="n">
        <v>6</v>
      </c>
      <c r="E2161" s="66" t="n">
        <v>6</v>
      </c>
      <c r="F2161" s="66" t="n">
        <v>16</v>
      </c>
      <c r="G2161" s="66" t="n">
        <v>3</v>
      </c>
      <c r="H2161" s="66" t="n">
        <v>2</v>
      </c>
      <c r="I2161" s="66" t="n">
        <v>0</v>
      </c>
      <c r="J2161" s="66" t="n">
        <v>1</v>
      </c>
      <c r="K2161" s="66" t="n">
        <v>1</v>
      </c>
      <c r="L2161" s="66" t="n">
        <v>0</v>
      </c>
      <c r="M2161" s="66" t="n">
        <v>0</v>
      </c>
      <c r="N2161" s="66" t="n">
        <v>0</v>
      </c>
      <c r="O2161" s="66" t="n">
        <v>247.5</v>
      </c>
      <c r="P2161" s="66" t="n">
        <v>5.5</v>
      </c>
      <c r="Q2161" s="66" t="n">
        <v>12.406074238</v>
      </c>
      <c r="R2161" s="66" t="n">
        <v>51.346865537</v>
      </c>
      <c r="S2161" s="66">
        <f>IF(AND(E2161&gt;=2,E2161&lt;=6,OR(F2161=6,F2161=7,F2161=8),O2161&lt;=500),1,0)</f>
        <v/>
      </c>
      <c r="T2161" s="178">
        <f>IF(G2161=1,Sources!$F$24,IF(G2161=2,Sources!$F$25,IF(G2161=3,Sources!$F$26,0)))</f>
        <v/>
      </c>
      <c r="U2161" s="178">
        <f>T2161</f>
        <v/>
      </c>
      <c r="V2161" s="66" t="inlineStr">
        <is>
          <t>S01 / S04 / S05</t>
        </is>
      </c>
    </row>
    <row r="2162" ht="15" customHeight="1" s="94">
      <c r="A2162" s="66" t="inlineStr">
        <is>
          <t>U15347</t>
        </is>
      </c>
      <c r="B2162" s="66" t="inlineStr">
        <is>
          <t>O1408</t>
        </is>
      </c>
      <c r="C2162" s="66" t="n">
        <v>2023</v>
      </c>
      <c r="D2162" s="66" t="n">
        <v>6</v>
      </c>
      <c r="E2162" s="66" t="n">
        <v>6</v>
      </c>
      <c r="F2162" s="66" t="n">
        <v>6</v>
      </c>
      <c r="G2162" s="66" t="n">
        <v>2</v>
      </c>
      <c r="H2162" s="66" t="n">
        <v>3</v>
      </c>
      <c r="I2162" s="66" t="n">
        <v>0</v>
      </c>
      <c r="J2162" s="66" t="n">
        <v>1</v>
      </c>
      <c r="K2162" s="66" t="n">
        <v>0</v>
      </c>
      <c r="L2162" s="66" t="n">
        <v>0</v>
      </c>
      <c r="M2162" s="66" t="n">
        <v>0</v>
      </c>
      <c r="N2162" s="66" t="n">
        <v>1</v>
      </c>
      <c r="O2162" s="66" t="n">
        <v>293.2</v>
      </c>
      <c r="P2162" s="66" t="n">
        <v>2</v>
      </c>
      <c r="Q2162" s="66" t="n">
        <v>12.3083616010001</v>
      </c>
      <c r="R2162" s="66" t="n">
        <v>51.2740167280001</v>
      </c>
      <c r="S2162" s="66">
        <f>IF(AND(E2162&gt;=2,E2162&lt;=6,OR(F2162=6,F2162=7,F2162=8),O2162&lt;=500),1,0)</f>
        <v/>
      </c>
      <c r="T2162" s="178">
        <f>IF(G2162=1,Sources!$F$24,IF(G2162=2,Sources!$F$25,IF(G2162=3,Sources!$F$26,0)))</f>
        <v/>
      </c>
      <c r="U2162" s="178">
        <f>T2162</f>
        <v/>
      </c>
      <c r="V2162" s="66" t="inlineStr">
        <is>
          <t>S01 / S04 / S05</t>
        </is>
      </c>
    </row>
    <row r="2163" ht="15" customHeight="1" s="94">
      <c r="A2163" s="66" t="inlineStr">
        <is>
          <t>U15364</t>
        </is>
      </c>
      <c r="B2163" s="66" t="inlineStr">
        <is>
          <t>O1749</t>
        </is>
      </c>
      <c r="C2163" s="66" t="n">
        <v>2023</v>
      </c>
      <c r="D2163" s="66" t="n">
        <v>6</v>
      </c>
      <c r="E2163" s="66" t="n">
        <v>5</v>
      </c>
      <c r="F2163" s="66" t="n">
        <v>14</v>
      </c>
      <c r="G2163" s="66" t="n">
        <v>3</v>
      </c>
      <c r="H2163" s="66" t="n">
        <v>2</v>
      </c>
      <c r="I2163" s="66" t="n">
        <v>0</v>
      </c>
      <c r="J2163" s="66" t="n">
        <v>1</v>
      </c>
      <c r="K2163" s="66" t="n">
        <v>1</v>
      </c>
      <c r="L2163" s="66" t="n">
        <v>0</v>
      </c>
      <c r="M2163" s="66" t="n">
        <v>0</v>
      </c>
      <c r="N2163" s="66" t="n">
        <v>0</v>
      </c>
      <c r="O2163" s="66" t="n">
        <v>378.6</v>
      </c>
      <c r="P2163" s="66" t="n">
        <v>15.6</v>
      </c>
      <c r="Q2163" s="66" t="n">
        <v>12.373648352</v>
      </c>
      <c r="R2163" s="66" t="n">
        <v>51.3330195130001</v>
      </c>
      <c r="S2163" s="66">
        <f>IF(AND(E2163&gt;=2,E2163&lt;=6,OR(F2163=6,F2163=7,F2163=8),O2163&lt;=500),1,0)</f>
        <v/>
      </c>
      <c r="T2163" s="178">
        <f>IF(G2163=1,Sources!$F$24,IF(G2163=2,Sources!$F$25,IF(G2163=3,Sources!$F$26,0)))</f>
        <v/>
      </c>
      <c r="U2163" s="178">
        <f>T2163</f>
        <v/>
      </c>
      <c r="V2163" s="66" t="inlineStr">
        <is>
          <t>S01 / S04 / S05</t>
        </is>
      </c>
    </row>
    <row r="2164" ht="15" customHeight="1" s="94">
      <c r="A2164" s="66" t="inlineStr">
        <is>
          <t>U15382</t>
        </is>
      </c>
      <c r="B2164" s="66" t="inlineStr">
        <is>
          <t>O1352</t>
        </is>
      </c>
      <c r="C2164" s="66" t="n">
        <v>2023</v>
      </c>
      <c r="D2164" s="66" t="n">
        <v>6</v>
      </c>
      <c r="E2164" s="66" t="n">
        <v>4</v>
      </c>
      <c r="F2164" s="66" t="n">
        <v>10</v>
      </c>
      <c r="G2164" s="66" t="n">
        <v>3</v>
      </c>
      <c r="H2164" s="66" t="n">
        <v>2</v>
      </c>
      <c r="I2164" s="66" t="n">
        <v>0</v>
      </c>
      <c r="J2164" s="66" t="n">
        <v>0</v>
      </c>
      <c r="K2164" s="66" t="n">
        <v>1</v>
      </c>
      <c r="L2164" s="66" t="n">
        <v>0</v>
      </c>
      <c r="M2164" s="66" t="n">
        <v>0</v>
      </c>
      <c r="N2164" s="66" t="n">
        <v>0</v>
      </c>
      <c r="O2164" s="66" t="n">
        <v>228</v>
      </c>
      <c r="P2164" s="66" t="n">
        <v>8.800000000000001</v>
      </c>
      <c r="Q2164" s="66" t="n">
        <v>12.3708612790001</v>
      </c>
      <c r="R2164" s="66" t="n">
        <v>51.3350374120001</v>
      </c>
      <c r="S2164" s="66">
        <f>IF(AND(E2164&gt;=2,E2164&lt;=6,OR(F2164=6,F2164=7,F2164=8),O2164&lt;=500),1,0)</f>
        <v/>
      </c>
      <c r="T2164" s="178">
        <f>IF(G2164=1,Sources!$F$24,IF(G2164=2,Sources!$F$25,IF(G2164=3,Sources!$F$26,0)))</f>
        <v/>
      </c>
      <c r="U2164" s="178">
        <f>T2164</f>
        <v/>
      </c>
      <c r="V2164" s="66" t="inlineStr">
        <is>
          <t>S01 / S04 / S05</t>
        </is>
      </c>
    </row>
    <row r="2165" ht="15" customHeight="1" s="94">
      <c r="A2165" s="66" t="inlineStr">
        <is>
          <t>U15384</t>
        </is>
      </c>
      <c r="B2165" s="66" t="inlineStr">
        <is>
          <t>O1406</t>
        </is>
      </c>
      <c r="C2165" s="66" t="n">
        <v>2023</v>
      </c>
      <c r="D2165" s="66" t="n">
        <v>6</v>
      </c>
      <c r="E2165" s="66" t="n">
        <v>4</v>
      </c>
      <c r="F2165" s="66" t="n">
        <v>6</v>
      </c>
      <c r="G2165" s="66" t="n">
        <v>3</v>
      </c>
      <c r="H2165" s="66" t="n">
        <v>3</v>
      </c>
      <c r="I2165" s="66" t="n">
        <v>0</v>
      </c>
      <c r="J2165" s="66" t="n">
        <v>1</v>
      </c>
      <c r="K2165" s="66" t="n">
        <v>1</v>
      </c>
      <c r="L2165" s="66" t="n">
        <v>0</v>
      </c>
      <c r="M2165" s="66" t="n">
        <v>0</v>
      </c>
      <c r="N2165" s="66" t="n">
        <v>0</v>
      </c>
      <c r="O2165" s="66" t="n">
        <v>247.9</v>
      </c>
      <c r="P2165" s="66" t="n">
        <v>6.3</v>
      </c>
      <c r="Q2165" s="66" t="n">
        <v>12.3874607710001</v>
      </c>
      <c r="R2165" s="66" t="n">
        <v>51.3570076200001</v>
      </c>
      <c r="S2165" s="66">
        <f>IF(AND(E2165&gt;=2,E2165&lt;=6,OR(F2165=6,F2165=7,F2165=8),O2165&lt;=500),1,0)</f>
        <v/>
      </c>
      <c r="T2165" s="178">
        <f>IF(G2165=1,Sources!$F$24,IF(G2165=2,Sources!$F$25,IF(G2165=3,Sources!$F$26,0)))</f>
        <v/>
      </c>
      <c r="U2165" s="178">
        <f>T2165</f>
        <v/>
      </c>
      <c r="V2165" s="66" t="inlineStr">
        <is>
          <t>S01 / S04 / S05</t>
        </is>
      </c>
    </row>
    <row r="2166" ht="15" customHeight="1" s="94">
      <c r="A2166" s="66" t="inlineStr">
        <is>
          <t>U15409</t>
        </is>
      </c>
      <c r="B2166" s="66" t="inlineStr">
        <is>
          <t>O0904</t>
        </is>
      </c>
      <c r="C2166" s="66" t="n">
        <v>2023</v>
      </c>
      <c r="D2166" s="66" t="n">
        <v>6</v>
      </c>
      <c r="E2166" s="66" t="n">
        <v>3</v>
      </c>
      <c r="F2166" s="66" t="n">
        <v>21</v>
      </c>
      <c r="G2166" s="66" t="n">
        <v>3</v>
      </c>
      <c r="H2166" s="66" t="n">
        <v>7</v>
      </c>
      <c r="I2166" s="66" t="n">
        <v>0</v>
      </c>
      <c r="J2166" s="66" t="n">
        <v>0</v>
      </c>
      <c r="K2166" s="66" t="n">
        <v>1</v>
      </c>
      <c r="L2166" s="66" t="n">
        <v>0</v>
      </c>
      <c r="M2166" s="66" t="n">
        <v>0</v>
      </c>
      <c r="N2166" s="66" t="n">
        <v>0</v>
      </c>
      <c r="O2166" s="66" t="n">
        <v>88.8</v>
      </c>
      <c r="P2166" s="66" t="n">
        <v>6.9</v>
      </c>
      <c r="Q2166" s="66" t="n">
        <v>13.771154188</v>
      </c>
      <c r="R2166" s="66" t="n">
        <v>51.0297645860001</v>
      </c>
      <c r="S2166" s="66">
        <f>IF(AND(E2166&gt;=2,E2166&lt;=6,OR(F2166=6,F2166=7,F2166=8),O2166&lt;=500),1,0)</f>
        <v/>
      </c>
      <c r="T2166" s="178">
        <f>IF(G2166=1,Sources!$F$24,IF(G2166=2,Sources!$F$25,IF(G2166=3,Sources!$F$26,0)))</f>
        <v/>
      </c>
      <c r="U2166" s="178">
        <f>T2166</f>
        <v/>
      </c>
      <c r="V2166" s="66" t="inlineStr">
        <is>
          <t>S01 / S04 / S05</t>
        </is>
      </c>
    </row>
    <row r="2167" ht="15" customHeight="1" s="94">
      <c r="A2167" s="66" t="inlineStr">
        <is>
          <t>U15410</t>
        </is>
      </c>
      <c r="B2167" s="66" t="inlineStr">
        <is>
          <t>O0570</t>
        </is>
      </c>
      <c r="C2167" s="66" t="n">
        <v>2023</v>
      </c>
      <c r="D2167" s="66" t="n">
        <v>6</v>
      </c>
      <c r="E2167" s="66" t="n">
        <v>3</v>
      </c>
      <c r="F2167" s="66" t="n">
        <v>14</v>
      </c>
      <c r="G2167" s="66" t="n">
        <v>3</v>
      </c>
      <c r="H2167" s="66" t="n">
        <v>3</v>
      </c>
      <c r="I2167" s="66" t="n">
        <v>0</v>
      </c>
      <c r="J2167" s="66" t="n">
        <v>1</v>
      </c>
      <c r="K2167" s="66" t="n">
        <v>1</v>
      </c>
      <c r="L2167" s="66" t="n">
        <v>0</v>
      </c>
      <c r="M2167" s="66" t="n">
        <v>0</v>
      </c>
      <c r="N2167" s="66" t="n">
        <v>0</v>
      </c>
      <c r="O2167" s="66" t="n">
        <v>260.2</v>
      </c>
      <c r="P2167" s="66" t="n">
        <v>12.2</v>
      </c>
      <c r="Q2167" s="66" t="n">
        <v>13.822258221</v>
      </c>
      <c r="R2167" s="66" t="n">
        <v>50.997773373</v>
      </c>
      <c r="S2167" s="66">
        <f>IF(AND(E2167&gt;=2,E2167&lt;=6,OR(F2167=6,F2167=7,F2167=8),O2167&lt;=500),1,0)</f>
        <v/>
      </c>
      <c r="T2167" s="178">
        <f>IF(G2167=1,Sources!$F$24,IF(G2167=2,Sources!$F$25,IF(G2167=3,Sources!$F$26,0)))</f>
        <v/>
      </c>
      <c r="U2167" s="178">
        <f>T2167</f>
        <v/>
      </c>
      <c r="V2167" s="66" t="inlineStr">
        <is>
          <t>S01 / S04 / S05</t>
        </is>
      </c>
    </row>
    <row r="2168" ht="15" customHeight="1" s="94">
      <c r="A2168" s="66" t="inlineStr">
        <is>
          <t>U15418</t>
        </is>
      </c>
      <c r="B2168" s="66" t="inlineStr">
        <is>
          <t>O1437</t>
        </is>
      </c>
      <c r="C2168" s="66" t="n">
        <v>2023</v>
      </c>
      <c r="D2168" s="66" t="n">
        <v>6</v>
      </c>
      <c r="E2168" s="66" t="n">
        <v>2</v>
      </c>
      <c r="F2168" s="66" t="n">
        <v>9</v>
      </c>
      <c r="G2168" s="66" t="n">
        <v>3</v>
      </c>
      <c r="H2168" s="66" t="n">
        <v>6</v>
      </c>
      <c r="I2168" s="66" t="n">
        <v>0</v>
      </c>
      <c r="J2168" s="66" t="n">
        <v>1</v>
      </c>
      <c r="K2168" s="66" t="n">
        <v>1</v>
      </c>
      <c r="L2168" s="66" t="n">
        <v>0</v>
      </c>
      <c r="M2168" s="66" t="n">
        <v>0</v>
      </c>
      <c r="N2168" s="66" t="n">
        <v>0</v>
      </c>
      <c r="O2168" s="66" t="n">
        <v>315.7</v>
      </c>
      <c r="P2168" s="66" t="n">
        <v>10.8</v>
      </c>
      <c r="Q2168" s="66" t="n">
        <v>12.371123304</v>
      </c>
      <c r="R2168" s="66" t="n">
        <v>51.3474469720001</v>
      </c>
      <c r="S2168" s="66">
        <f>IF(AND(E2168&gt;=2,E2168&lt;=6,OR(F2168=6,F2168=7,F2168=8),O2168&lt;=500),1,0)</f>
        <v/>
      </c>
      <c r="T2168" s="178">
        <f>IF(G2168=1,Sources!$F$24,IF(G2168=2,Sources!$F$25,IF(G2168=3,Sources!$F$26,0)))</f>
        <v/>
      </c>
      <c r="U2168" s="178">
        <f>T2168</f>
        <v/>
      </c>
      <c r="V2168" s="66" t="inlineStr">
        <is>
          <t>S01 / S04 / S05</t>
        </is>
      </c>
    </row>
    <row r="2169" ht="15" customHeight="1" s="94">
      <c r="A2169" s="66" t="inlineStr">
        <is>
          <t>U15422</t>
        </is>
      </c>
      <c r="B2169" s="66" t="inlineStr">
        <is>
          <t>O0715</t>
        </is>
      </c>
      <c r="C2169" s="66" t="n">
        <v>2023</v>
      </c>
      <c r="D2169" s="66" t="n">
        <v>6</v>
      </c>
      <c r="E2169" s="66" t="n">
        <v>2</v>
      </c>
      <c r="F2169" s="66" t="n">
        <v>7</v>
      </c>
      <c r="G2169" s="66" t="n">
        <v>3</v>
      </c>
      <c r="H2169" s="66" t="n">
        <v>7</v>
      </c>
      <c r="I2169" s="66" t="n">
        <v>0</v>
      </c>
      <c r="J2169" s="66" t="n">
        <v>1</v>
      </c>
      <c r="K2169" s="66" t="n">
        <v>0</v>
      </c>
      <c r="L2169" s="66" t="n">
        <v>0</v>
      </c>
      <c r="M2169" s="66" t="n">
        <v>0</v>
      </c>
      <c r="N2169" s="66" t="n">
        <v>0</v>
      </c>
      <c r="O2169" s="66" t="n">
        <v>420.5</v>
      </c>
      <c r="P2169" s="66" t="n">
        <v>10.1</v>
      </c>
      <c r="Q2169" s="66" t="n">
        <v>13.804928881</v>
      </c>
      <c r="R2169" s="66" t="n">
        <v>51.0324172890001</v>
      </c>
      <c r="S2169" s="66">
        <f>IF(AND(E2169&gt;=2,E2169&lt;=6,OR(F2169=6,F2169=7,F2169=8),O2169&lt;=500),1,0)</f>
        <v/>
      </c>
      <c r="T2169" s="178">
        <f>IF(G2169=1,Sources!$F$24,IF(G2169=2,Sources!$F$25,IF(G2169=3,Sources!$F$26,0)))</f>
        <v/>
      </c>
      <c r="U2169" s="178">
        <f>T2169</f>
        <v/>
      </c>
      <c r="V2169" s="66" t="inlineStr">
        <is>
          <t>S01 / S04 / S05</t>
        </is>
      </c>
    </row>
    <row r="2170" ht="15" customHeight="1" s="94">
      <c r="A2170" s="66" t="inlineStr">
        <is>
          <t>U15441</t>
        </is>
      </c>
      <c r="B2170" s="66" t="inlineStr">
        <is>
          <t>O1615</t>
        </is>
      </c>
      <c r="C2170" s="66" t="n">
        <v>2023</v>
      </c>
      <c r="D2170" s="66" t="n">
        <v>6</v>
      </c>
      <c r="E2170" s="66" t="n">
        <v>7</v>
      </c>
      <c r="F2170" s="66" t="n">
        <v>13</v>
      </c>
      <c r="G2170" s="66" t="n">
        <v>3</v>
      </c>
      <c r="H2170" s="66" t="n">
        <v>3</v>
      </c>
      <c r="I2170" s="66" t="n">
        <v>0</v>
      </c>
      <c r="J2170" s="66" t="n">
        <v>0</v>
      </c>
      <c r="K2170" s="66" t="n">
        <v>1</v>
      </c>
      <c r="L2170" s="66" t="n">
        <v>0</v>
      </c>
      <c r="M2170" s="66" t="n">
        <v>0</v>
      </c>
      <c r="N2170" s="66" t="n">
        <v>1</v>
      </c>
      <c r="O2170" s="66" t="n">
        <v>329.9</v>
      </c>
      <c r="P2170" s="66" t="n">
        <v>0.7</v>
      </c>
      <c r="Q2170" s="66" t="n">
        <v>12.3667102370001</v>
      </c>
      <c r="R2170" s="66" t="n">
        <v>51.3405614990001</v>
      </c>
      <c r="S2170" s="66">
        <f>IF(AND(E2170&gt;=2,E2170&lt;=6,OR(F2170=6,F2170=7,F2170=8),O2170&lt;=500),1,0)</f>
        <v/>
      </c>
      <c r="T2170" s="178">
        <f>IF(G2170=1,Sources!$F$24,IF(G2170=2,Sources!$F$25,IF(G2170=3,Sources!$F$26,0)))</f>
        <v/>
      </c>
      <c r="U2170" s="178">
        <f>T2170</f>
        <v/>
      </c>
      <c r="V2170" s="66" t="inlineStr">
        <is>
          <t>S01 / S04 / S05</t>
        </is>
      </c>
    </row>
    <row r="2171" ht="15" customHeight="1" s="94">
      <c r="A2171" s="66" t="inlineStr">
        <is>
          <t>U15454</t>
        </is>
      </c>
      <c r="B2171" s="66" t="inlineStr">
        <is>
          <t>O0979</t>
        </is>
      </c>
      <c r="C2171" s="66" t="n">
        <v>2023</v>
      </c>
      <c r="D2171" s="66" t="n">
        <v>6</v>
      </c>
      <c r="E2171" s="66" t="n">
        <v>6</v>
      </c>
      <c r="F2171" s="66" t="n">
        <v>8</v>
      </c>
      <c r="G2171" s="66" t="n">
        <v>3</v>
      </c>
      <c r="H2171" s="66" t="n">
        <v>3</v>
      </c>
      <c r="I2171" s="66" t="n">
        <v>0</v>
      </c>
      <c r="J2171" s="66" t="n">
        <v>0</v>
      </c>
      <c r="K2171" s="66" t="n">
        <v>1</v>
      </c>
      <c r="L2171" s="66" t="n">
        <v>0</v>
      </c>
      <c r="M2171" s="66" t="n">
        <v>0</v>
      </c>
      <c r="N2171" s="66" t="n">
        <v>0</v>
      </c>
      <c r="O2171" s="66" t="n">
        <v>74</v>
      </c>
      <c r="P2171" s="66" t="n">
        <v>21.6</v>
      </c>
      <c r="Q2171" s="66" t="n">
        <v>13.708647705</v>
      </c>
      <c r="R2171" s="66" t="n">
        <v>51.0470501080001</v>
      </c>
      <c r="S2171" s="66">
        <f>IF(AND(E2171&gt;=2,E2171&lt;=6,OR(F2171=6,F2171=7,F2171=8),O2171&lt;=500),1,0)</f>
        <v/>
      </c>
      <c r="T2171" s="178">
        <f>IF(G2171=1,Sources!$F$24,IF(G2171=2,Sources!$F$25,IF(G2171=3,Sources!$F$26,0)))</f>
        <v/>
      </c>
      <c r="U2171" s="178">
        <f>T2171</f>
        <v/>
      </c>
      <c r="V2171" s="66" t="inlineStr">
        <is>
          <t>S01 / S04 / S05</t>
        </is>
      </c>
    </row>
    <row r="2172" ht="15" customHeight="1" s="94">
      <c r="A2172" s="66" t="inlineStr">
        <is>
          <t>U15458</t>
        </is>
      </c>
      <c r="B2172" s="66" t="inlineStr">
        <is>
          <t>O1749</t>
        </is>
      </c>
      <c r="C2172" s="66" t="n">
        <v>2023</v>
      </c>
      <c r="D2172" s="66" t="n">
        <v>6</v>
      </c>
      <c r="E2172" s="66" t="n">
        <v>5</v>
      </c>
      <c r="F2172" s="66" t="n">
        <v>11</v>
      </c>
      <c r="G2172" s="66" t="n">
        <v>3</v>
      </c>
      <c r="H2172" s="66" t="n">
        <v>4</v>
      </c>
      <c r="I2172" s="66" t="n">
        <v>1</v>
      </c>
      <c r="J2172" s="66" t="n">
        <v>1</v>
      </c>
      <c r="K2172" s="66" t="n">
        <v>0</v>
      </c>
      <c r="L2172" s="66" t="n">
        <v>0</v>
      </c>
      <c r="M2172" s="66" t="n">
        <v>0</v>
      </c>
      <c r="N2172" s="66" t="n">
        <v>0</v>
      </c>
      <c r="O2172" s="66" t="n">
        <v>354.7</v>
      </c>
      <c r="P2172" s="66" t="n">
        <v>9.199999999999999</v>
      </c>
      <c r="Q2172" s="66" t="n">
        <v>12.3736691140001</v>
      </c>
      <c r="R2172" s="66" t="n">
        <v>51.332795913</v>
      </c>
      <c r="S2172" s="66">
        <f>IF(AND(E2172&gt;=2,E2172&lt;=6,OR(F2172=6,F2172=7,F2172=8),O2172&lt;=500),1,0)</f>
        <v/>
      </c>
      <c r="T2172" s="178">
        <f>IF(G2172=1,Sources!$F$24,IF(G2172=2,Sources!$F$25,IF(G2172=3,Sources!$F$26,0)))</f>
        <v/>
      </c>
      <c r="U2172" s="178">
        <f>T2172</f>
        <v/>
      </c>
      <c r="V2172" s="66" t="inlineStr">
        <is>
          <t>S01 / S04 / S05</t>
        </is>
      </c>
    </row>
    <row r="2173" ht="15" customHeight="1" s="94">
      <c r="A2173" s="66" t="inlineStr">
        <is>
          <t>U15461</t>
        </is>
      </c>
      <c r="B2173" s="66" t="inlineStr">
        <is>
          <t>O1408</t>
        </is>
      </c>
      <c r="C2173" s="66" t="n">
        <v>2023</v>
      </c>
      <c r="D2173" s="66" t="n">
        <v>6</v>
      </c>
      <c r="E2173" s="66" t="n">
        <v>5</v>
      </c>
      <c r="F2173" s="66" t="n">
        <v>8</v>
      </c>
      <c r="G2173" s="66" t="n">
        <v>3</v>
      </c>
      <c r="H2173" s="66" t="n">
        <v>2</v>
      </c>
      <c r="I2173" s="66" t="n">
        <v>0</v>
      </c>
      <c r="J2173" s="66" t="n">
        <v>0</v>
      </c>
      <c r="K2173" s="66" t="n">
        <v>1</v>
      </c>
      <c r="L2173" s="66" t="n">
        <v>0</v>
      </c>
      <c r="M2173" s="66" t="n">
        <v>0</v>
      </c>
      <c r="N2173" s="66" t="n">
        <v>0</v>
      </c>
      <c r="O2173" s="66" t="n">
        <v>293.2</v>
      </c>
      <c r="P2173" s="66" t="n">
        <v>2</v>
      </c>
      <c r="Q2173" s="66" t="n">
        <v>12.3083616010001</v>
      </c>
      <c r="R2173" s="66" t="n">
        <v>51.2740167280001</v>
      </c>
      <c r="S2173" s="66">
        <f>IF(AND(E2173&gt;=2,E2173&lt;=6,OR(F2173=6,F2173=7,F2173=8),O2173&lt;=500),1,0)</f>
        <v/>
      </c>
      <c r="T2173" s="178">
        <f>IF(G2173=1,Sources!$F$24,IF(G2173=2,Sources!$F$25,IF(G2173=3,Sources!$F$26,0)))</f>
        <v/>
      </c>
      <c r="U2173" s="178">
        <f>T2173</f>
        <v/>
      </c>
      <c r="V2173" s="66" t="inlineStr">
        <is>
          <t>S01 / S04 / S05</t>
        </is>
      </c>
    </row>
    <row r="2174" ht="15" customHeight="1" s="94">
      <c r="A2174" s="66" t="inlineStr">
        <is>
          <t>U15472</t>
        </is>
      </c>
      <c r="B2174" s="66" t="inlineStr">
        <is>
          <t>O1645</t>
        </is>
      </c>
      <c r="C2174" s="66" t="n">
        <v>2023</v>
      </c>
      <c r="D2174" s="66" t="n">
        <v>6</v>
      </c>
      <c r="E2174" s="66" t="n">
        <v>4</v>
      </c>
      <c r="F2174" s="66" t="n">
        <v>7</v>
      </c>
      <c r="G2174" s="66" t="n">
        <v>3</v>
      </c>
      <c r="H2174" s="66" t="n">
        <v>7</v>
      </c>
      <c r="I2174" s="66" t="n">
        <v>0</v>
      </c>
      <c r="J2174" s="66" t="n">
        <v>1</v>
      </c>
      <c r="K2174" s="66" t="n">
        <v>0</v>
      </c>
      <c r="L2174" s="66" t="n">
        <v>0</v>
      </c>
      <c r="M2174" s="66" t="n">
        <v>0</v>
      </c>
      <c r="N2174" s="66" t="n">
        <v>0</v>
      </c>
      <c r="O2174" s="66" t="n">
        <v>386</v>
      </c>
      <c r="P2174" s="66" t="n">
        <v>0</v>
      </c>
      <c r="Q2174" s="66" t="n">
        <v>12.373652599</v>
      </c>
      <c r="R2174" s="66" t="n">
        <v>51.3254064610001</v>
      </c>
      <c r="S2174" s="66">
        <f>IF(AND(E2174&gt;=2,E2174&lt;=6,OR(F2174=6,F2174=7,F2174=8),O2174&lt;=500),1,0)</f>
        <v/>
      </c>
      <c r="T2174" s="178">
        <f>IF(G2174=1,Sources!$F$24,IF(G2174=2,Sources!$F$25,IF(G2174=3,Sources!$F$26,0)))</f>
        <v/>
      </c>
      <c r="U2174" s="178">
        <f>T2174</f>
        <v/>
      </c>
      <c r="V2174" s="66" t="inlineStr">
        <is>
          <t>S01 / S04 / S05</t>
        </is>
      </c>
    </row>
    <row r="2175" ht="15" customHeight="1" s="94">
      <c r="A2175" s="66" t="inlineStr">
        <is>
          <t>U15482</t>
        </is>
      </c>
      <c r="B2175" s="66" t="inlineStr">
        <is>
          <t>O0315</t>
        </is>
      </c>
      <c r="C2175" s="66" t="n">
        <v>2023</v>
      </c>
      <c r="D2175" s="66" t="n">
        <v>6</v>
      </c>
      <c r="E2175" s="66" t="n">
        <v>4</v>
      </c>
      <c r="F2175" s="66" t="n">
        <v>14</v>
      </c>
      <c r="G2175" s="66" t="n">
        <v>3</v>
      </c>
      <c r="H2175" s="66" t="n">
        <v>3</v>
      </c>
      <c r="I2175" s="66" t="n">
        <v>0</v>
      </c>
      <c r="J2175" s="66" t="n">
        <v>1</v>
      </c>
      <c r="K2175" s="66" t="n">
        <v>1</v>
      </c>
      <c r="L2175" s="66" t="n">
        <v>0</v>
      </c>
      <c r="M2175" s="66" t="n">
        <v>0</v>
      </c>
      <c r="N2175" s="66" t="n">
        <v>0</v>
      </c>
      <c r="O2175" s="66" t="n">
        <v>229.5</v>
      </c>
      <c r="P2175" s="66" t="n">
        <v>0.5</v>
      </c>
      <c r="Q2175" s="66" t="n">
        <v>13.761097224</v>
      </c>
      <c r="R2175" s="66" t="n">
        <v>51.0681850060001</v>
      </c>
      <c r="S2175" s="66">
        <f>IF(AND(E2175&gt;=2,E2175&lt;=6,OR(F2175=6,F2175=7,F2175=8),O2175&lt;=500),1,0)</f>
        <v/>
      </c>
      <c r="T2175" s="178">
        <f>IF(G2175=1,Sources!$F$24,IF(G2175=2,Sources!$F$25,IF(G2175=3,Sources!$F$26,0)))</f>
        <v/>
      </c>
      <c r="U2175" s="178">
        <f>T2175</f>
        <v/>
      </c>
      <c r="V2175" s="66" t="inlineStr">
        <is>
          <t>S01 / S04 / S05</t>
        </is>
      </c>
    </row>
    <row r="2176" ht="15" customHeight="1" s="94">
      <c r="A2176" s="66" t="inlineStr">
        <is>
          <t>U15483</t>
        </is>
      </c>
      <c r="B2176" s="66" t="inlineStr">
        <is>
          <t>O0594</t>
        </is>
      </c>
      <c r="C2176" s="66" t="n">
        <v>2023</v>
      </c>
      <c r="D2176" s="66" t="n">
        <v>6</v>
      </c>
      <c r="E2176" s="66" t="n">
        <v>4</v>
      </c>
      <c r="F2176" s="66" t="n">
        <v>9</v>
      </c>
      <c r="G2176" s="66" t="n">
        <v>3</v>
      </c>
      <c r="H2176" s="66" t="n">
        <v>3</v>
      </c>
      <c r="I2176" s="66" t="n">
        <v>0</v>
      </c>
      <c r="J2176" s="66" t="n">
        <v>1</v>
      </c>
      <c r="K2176" s="66" t="n">
        <v>1</v>
      </c>
      <c r="L2176" s="66" t="n">
        <v>0</v>
      </c>
      <c r="M2176" s="66" t="n">
        <v>0</v>
      </c>
      <c r="N2176" s="66" t="n">
        <v>0</v>
      </c>
      <c r="O2176" s="66" t="n">
        <v>109.8</v>
      </c>
      <c r="P2176" s="66" t="n">
        <v>0</v>
      </c>
      <c r="Q2176" s="66" t="n">
        <v>13.7491196680001</v>
      </c>
      <c r="R2176" s="66" t="n">
        <v>51.052549556</v>
      </c>
      <c r="S2176" s="66">
        <f>IF(AND(E2176&gt;=2,E2176&lt;=6,OR(F2176=6,F2176=7,F2176=8),O2176&lt;=500),1,0)</f>
        <v/>
      </c>
      <c r="T2176" s="178">
        <f>IF(G2176=1,Sources!$F$24,IF(G2176=2,Sources!$F$25,IF(G2176=3,Sources!$F$26,0)))</f>
        <v/>
      </c>
      <c r="U2176" s="178">
        <f>T2176</f>
        <v/>
      </c>
      <c r="V2176" s="66" t="inlineStr">
        <is>
          <t>S01 / S04 / S05</t>
        </is>
      </c>
    </row>
    <row r="2177" ht="15" customHeight="1" s="94">
      <c r="A2177" s="66" t="inlineStr">
        <is>
          <t>U15513</t>
        </is>
      </c>
      <c r="B2177" s="66" t="inlineStr">
        <is>
          <t>O1747</t>
        </is>
      </c>
      <c r="C2177" s="66" t="n">
        <v>2023</v>
      </c>
      <c r="D2177" s="66" t="n">
        <v>6</v>
      </c>
      <c r="E2177" s="66" t="n">
        <v>2</v>
      </c>
      <c r="F2177" s="66" t="n">
        <v>16</v>
      </c>
      <c r="G2177" s="66" t="n">
        <v>3</v>
      </c>
      <c r="H2177" s="66" t="n">
        <v>6</v>
      </c>
      <c r="I2177" s="66" t="n">
        <v>0</v>
      </c>
      <c r="J2177" s="66" t="n">
        <v>1</v>
      </c>
      <c r="K2177" s="66" t="n">
        <v>1</v>
      </c>
      <c r="L2177" s="66" t="n">
        <v>0</v>
      </c>
      <c r="M2177" s="66" t="n">
        <v>0</v>
      </c>
      <c r="N2177" s="66" t="n">
        <v>0</v>
      </c>
      <c r="O2177" s="66" t="n">
        <v>342.1</v>
      </c>
      <c r="P2177" s="66" t="n">
        <v>18.5</v>
      </c>
      <c r="Q2177" s="66" t="n">
        <v>12.3710071670001</v>
      </c>
      <c r="R2177" s="66" t="n">
        <v>51.3325967660001</v>
      </c>
      <c r="S2177" s="66">
        <f>IF(AND(E2177&gt;=2,E2177&lt;=6,OR(F2177=6,F2177=7,F2177=8),O2177&lt;=500),1,0)</f>
        <v/>
      </c>
      <c r="T2177" s="178">
        <f>IF(G2177=1,Sources!$F$24,IF(G2177=2,Sources!$F$25,IF(G2177=3,Sources!$F$26,0)))</f>
        <v/>
      </c>
      <c r="U2177" s="178">
        <f>T2177</f>
        <v/>
      </c>
      <c r="V2177" s="66" t="inlineStr">
        <is>
          <t>S01 / S04 / S05</t>
        </is>
      </c>
    </row>
    <row r="2178" ht="15" customHeight="1" s="94">
      <c r="A2178" s="66" t="inlineStr">
        <is>
          <t>U15521</t>
        </is>
      </c>
      <c r="B2178" s="66" t="inlineStr">
        <is>
          <t>O1408</t>
        </is>
      </c>
      <c r="C2178" s="66" t="n">
        <v>2023</v>
      </c>
      <c r="D2178" s="66" t="n">
        <v>6</v>
      </c>
      <c r="E2178" s="66" t="n">
        <v>1</v>
      </c>
      <c r="F2178" s="66" t="n">
        <v>9</v>
      </c>
      <c r="G2178" s="66" t="n">
        <v>3</v>
      </c>
      <c r="H2178" s="66" t="n">
        <v>7</v>
      </c>
      <c r="I2178" s="66" t="n">
        <v>0</v>
      </c>
      <c r="J2178" s="66" t="n">
        <v>1</v>
      </c>
      <c r="K2178" s="66" t="n">
        <v>0</v>
      </c>
      <c r="L2178" s="66" t="n">
        <v>0</v>
      </c>
      <c r="M2178" s="66" t="n">
        <v>0</v>
      </c>
      <c r="N2178" s="66" t="n">
        <v>0</v>
      </c>
      <c r="O2178" s="66" t="n">
        <v>293.2</v>
      </c>
      <c r="P2178" s="66" t="n">
        <v>2</v>
      </c>
      <c r="Q2178" s="66" t="n">
        <v>12.3083616010001</v>
      </c>
      <c r="R2178" s="66" t="n">
        <v>51.2740167280001</v>
      </c>
      <c r="S2178" s="66">
        <f>IF(AND(E2178&gt;=2,E2178&lt;=6,OR(F2178=6,F2178=7,F2178=8),O2178&lt;=500),1,0)</f>
        <v/>
      </c>
      <c r="T2178" s="178">
        <f>IF(G2178=1,Sources!$F$24,IF(G2178=2,Sources!$F$25,IF(G2178=3,Sources!$F$26,0)))</f>
        <v/>
      </c>
      <c r="U2178" s="178">
        <f>T2178</f>
        <v/>
      </c>
      <c r="V2178" s="66" t="inlineStr">
        <is>
          <t>S01 / S04 / S05</t>
        </is>
      </c>
    </row>
    <row r="2179" ht="15" customHeight="1" s="94">
      <c r="A2179" s="66" t="inlineStr">
        <is>
          <t>U15522</t>
        </is>
      </c>
      <c r="B2179" s="66" t="inlineStr">
        <is>
          <t>O1646</t>
        </is>
      </c>
      <c r="C2179" s="66" t="n">
        <v>2023</v>
      </c>
      <c r="D2179" s="66" t="n">
        <v>6</v>
      </c>
      <c r="E2179" s="66" t="n">
        <v>1</v>
      </c>
      <c r="F2179" s="66" t="n">
        <v>21</v>
      </c>
      <c r="G2179" s="66" t="n">
        <v>3</v>
      </c>
      <c r="H2179" s="66" t="n">
        <v>3</v>
      </c>
      <c r="I2179" s="66" t="n">
        <v>0</v>
      </c>
      <c r="J2179" s="66" t="n">
        <v>1</v>
      </c>
      <c r="K2179" s="66" t="n">
        <v>0</v>
      </c>
      <c r="L2179" s="66" t="n">
        <v>0</v>
      </c>
      <c r="M2179" s="66" t="n">
        <v>0</v>
      </c>
      <c r="N2179" s="66" t="n">
        <v>1</v>
      </c>
      <c r="O2179" s="66" t="n">
        <v>127.9</v>
      </c>
      <c r="P2179" s="66" t="n">
        <v>1.1</v>
      </c>
      <c r="Q2179" s="66" t="n">
        <v>12.3848711920001</v>
      </c>
      <c r="R2179" s="66" t="n">
        <v>51.3788396790001</v>
      </c>
      <c r="S2179" s="66">
        <f>IF(AND(E2179&gt;=2,E2179&lt;=6,OR(F2179=6,F2179=7,F2179=8),O2179&lt;=500),1,0)</f>
        <v/>
      </c>
      <c r="T2179" s="178">
        <f>IF(G2179=1,Sources!$F$24,IF(G2179=2,Sources!$F$25,IF(G2179=3,Sources!$F$26,0)))</f>
        <v/>
      </c>
      <c r="U2179" s="178">
        <f>T2179</f>
        <v/>
      </c>
      <c r="V2179" s="66" t="inlineStr">
        <is>
          <t>S01 / S04 / S05</t>
        </is>
      </c>
    </row>
    <row r="2180" ht="15" customHeight="1" s="94">
      <c r="A2180" s="66" t="inlineStr">
        <is>
          <t>U15528</t>
        </is>
      </c>
      <c r="B2180" s="66" t="inlineStr">
        <is>
          <t>O1541</t>
        </is>
      </c>
      <c r="C2180" s="66" t="n">
        <v>2023</v>
      </c>
      <c r="D2180" s="66" t="n">
        <v>6</v>
      </c>
      <c r="E2180" s="66" t="n">
        <v>7</v>
      </c>
      <c r="F2180" s="66" t="n">
        <v>22</v>
      </c>
      <c r="G2180" s="66" t="n">
        <v>3</v>
      </c>
      <c r="H2180" s="66" t="n">
        <v>4</v>
      </c>
      <c r="I2180" s="66" t="n">
        <v>1</v>
      </c>
      <c r="J2180" s="66" t="n">
        <v>0</v>
      </c>
      <c r="K2180" s="66" t="n">
        <v>0</v>
      </c>
      <c r="L2180" s="66" t="n">
        <v>1</v>
      </c>
      <c r="M2180" s="66" t="n">
        <v>0</v>
      </c>
      <c r="N2180" s="66" t="n">
        <v>0</v>
      </c>
      <c r="O2180" s="66" t="n">
        <v>389.5</v>
      </c>
      <c r="P2180" s="66" t="n">
        <v>0.6</v>
      </c>
      <c r="Q2180" s="66" t="n">
        <v>12.38215955</v>
      </c>
      <c r="R2180" s="66" t="n">
        <v>51.3388676120001</v>
      </c>
      <c r="S2180" s="66">
        <f>IF(AND(E2180&gt;=2,E2180&lt;=6,OR(F2180=6,F2180=7,F2180=8),O2180&lt;=500),1,0)</f>
        <v/>
      </c>
      <c r="T2180" s="178">
        <f>IF(G2180=1,Sources!$F$24,IF(G2180=2,Sources!$F$25,IF(G2180=3,Sources!$F$26,0)))</f>
        <v/>
      </c>
      <c r="U2180" s="178">
        <f>T2180</f>
        <v/>
      </c>
      <c r="V2180" s="66" t="inlineStr">
        <is>
          <t>S01 / S04 / S05</t>
        </is>
      </c>
    </row>
    <row r="2181" ht="15" customHeight="1" s="94">
      <c r="A2181" s="66" t="inlineStr">
        <is>
          <t>U15534</t>
        </is>
      </c>
      <c r="B2181" s="66" t="inlineStr">
        <is>
          <t>O0969</t>
        </is>
      </c>
      <c r="C2181" s="66" t="n">
        <v>2023</v>
      </c>
      <c r="D2181" s="66" t="n">
        <v>6</v>
      </c>
      <c r="E2181" s="66" t="n">
        <v>3</v>
      </c>
      <c r="F2181" s="66" t="n">
        <v>10</v>
      </c>
      <c r="G2181" s="66" t="n">
        <v>3</v>
      </c>
      <c r="H2181" s="66" t="n">
        <v>3</v>
      </c>
      <c r="I2181" s="66" t="n">
        <v>0</v>
      </c>
      <c r="J2181" s="66" t="n">
        <v>1</v>
      </c>
      <c r="K2181" s="66" t="n">
        <v>1</v>
      </c>
      <c r="L2181" s="66" t="n">
        <v>0</v>
      </c>
      <c r="M2181" s="66" t="n">
        <v>0</v>
      </c>
      <c r="N2181" s="66" t="n">
        <v>0</v>
      </c>
      <c r="O2181" s="66" t="n">
        <v>245.4</v>
      </c>
      <c r="P2181" s="66" t="n">
        <v>3</v>
      </c>
      <c r="Q2181" s="66" t="n">
        <v>13.7580508420001</v>
      </c>
      <c r="R2181" s="66" t="n">
        <v>51.052286753</v>
      </c>
      <c r="S2181" s="66">
        <f>IF(AND(E2181&gt;=2,E2181&lt;=6,OR(F2181=6,F2181=7,F2181=8),O2181&lt;=500),1,0)</f>
        <v/>
      </c>
      <c r="T2181" s="178">
        <f>IF(G2181=1,Sources!$F$24,IF(G2181=2,Sources!$F$25,IF(G2181=3,Sources!$F$26,0)))</f>
        <v/>
      </c>
      <c r="U2181" s="178">
        <f>T2181</f>
        <v/>
      </c>
      <c r="V2181" s="66" t="inlineStr">
        <is>
          <t>S01 / S04 / S05</t>
        </is>
      </c>
    </row>
    <row r="2182" ht="15" customHeight="1" s="94">
      <c r="A2182" s="66" t="inlineStr">
        <is>
          <t>U15535</t>
        </is>
      </c>
      <c r="B2182" s="66" t="inlineStr">
        <is>
          <t>O0882</t>
        </is>
      </c>
      <c r="C2182" s="66" t="n">
        <v>2023</v>
      </c>
      <c r="D2182" s="66" t="n">
        <v>6</v>
      </c>
      <c r="E2182" s="66" t="n">
        <v>7</v>
      </c>
      <c r="F2182" s="66" t="n">
        <v>5</v>
      </c>
      <c r="G2182" s="66" t="n">
        <v>3</v>
      </c>
      <c r="H2182" s="66" t="n">
        <v>1</v>
      </c>
      <c r="I2182" s="66" t="n">
        <v>0</v>
      </c>
      <c r="J2182" s="66" t="n">
        <v>1</v>
      </c>
      <c r="K2182" s="66" t="n">
        <v>0</v>
      </c>
      <c r="L2182" s="66" t="n">
        <v>0</v>
      </c>
      <c r="M2182" s="66" t="n">
        <v>0</v>
      </c>
      <c r="N2182" s="66" t="n">
        <v>0</v>
      </c>
      <c r="O2182" s="66" t="n">
        <v>496.7</v>
      </c>
      <c r="P2182" s="66" t="n">
        <v>0.7</v>
      </c>
      <c r="Q2182" s="66" t="n">
        <v>13.772699199</v>
      </c>
      <c r="R2182" s="66" t="n">
        <v>51.0465035920001</v>
      </c>
      <c r="S2182" s="66">
        <f>IF(AND(E2182&gt;=2,E2182&lt;=6,OR(F2182=6,F2182=7,F2182=8),O2182&lt;=500),1,0)</f>
        <v/>
      </c>
      <c r="T2182" s="178">
        <f>IF(G2182=1,Sources!$F$24,IF(G2182=2,Sources!$F$25,IF(G2182=3,Sources!$F$26,0)))</f>
        <v/>
      </c>
      <c r="U2182" s="178">
        <f>T2182</f>
        <v/>
      </c>
      <c r="V2182" s="66" t="inlineStr">
        <is>
          <t>S01 / S04 / S05</t>
        </is>
      </c>
    </row>
    <row r="2183" ht="15" customHeight="1" s="94">
      <c r="A2183" s="66" t="inlineStr">
        <is>
          <t>U15537</t>
        </is>
      </c>
      <c r="B2183" s="66" t="inlineStr">
        <is>
          <t>O0403</t>
        </is>
      </c>
      <c r="C2183" s="66" t="n">
        <v>2023</v>
      </c>
      <c r="D2183" s="66" t="n">
        <v>6</v>
      </c>
      <c r="E2183" s="66" t="n">
        <v>7</v>
      </c>
      <c r="F2183" s="66" t="n">
        <v>10</v>
      </c>
      <c r="G2183" s="66" t="n">
        <v>3</v>
      </c>
      <c r="H2183" s="66" t="n">
        <v>2</v>
      </c>
      <c r="I2183" s="66" t="n">
        <v>0</v>
      </c>
      <c r="J2183" s="66" t="n">
        <v>1</v>
      </c>
      <c r="K2183" s="66" t="n">
        <v>1</v>
      </c>
      <c r="L2183" s="66" t="n">
        <v>0</v>
      </c>
      <c r="M2183" s="66" t="n">
        <v>0</v>
      </c>
      <c r="N2183" s="66" t="n">
        <v>0</v>
      </c>
      <c r="O2183" s="66" t="n">
        <v>58.1</v>
      </c>
      <c r="P2183" s="66" t="n">
        <v>8.300000000000001</v>
      </c>
      <c r="Q2183" s="66" t="n">
        <v>13.729452693</v>
      </c>
      <c r="R2183" s="66" t="n">
        <v>51.0457097940001</v>
      </c>
      <c r="S2183" s="66">
        <f>IF(AND(E2183&gt;=2,E2183&lt;=6,OR(F2183=6,F2183=7,F2183=8),O2183&lt;=500),1,0)</f>
        <v/>
      </c>
      <c r="T2183" s="178">
        <f>IF(G2183=1,Sources!$F$24,IF(G2183=2,Sources!$F$25,IF(G2183=3,Sources!$F$26,0)))</f>
        <v/>
      </c>
      <c r="U2183" s="178">
        <f>T2183</f>
        <v/>
      </c>
      <c r="V2183" s="66" t="inlineStr">
        <is>
          <t>S01 / S04 / S05</t>
        </is>
      </c>
    </row>
    <row r="2184" ht="15" customHeight="1" s="94">
      <c r="A2184" s="66" t="inlineStr">
        <is>
          <t>U15550</t>
        </is>
      </c>
      <c r="B2184" s="66" t="inlineStr">
        <is>
          <t>O0514</t>
        </is>
      </c>
      <c r="C2184" s="66" t="n">
        <v>2023</v>
      </c>
      <c r="D2184" s="66" t="n">
        <v>6</v>
      </c>
      <c r="E2184" s="66" t="n">
        <v>6</v>
      </c>
      <c r="F2184" s="66" t="n">
        <v>16</v>
      </c>
      <c r="G2184" s="66" t="n">
        <v>3</v>
      </c>
      <c r="H2184" s="66" t="n">
        <v>6</v>
      </c>
      <c r="I2184" s="66" t="n">
        <v>0</v>
      </c>
      <c r="J2184" s="66" t="n">
        <v>0</v>
      </c>
      <c r="K2184" s="66" t="n">
        <v>1</v>
      </c>
      <c r="L2184" s="66" t="n">
        <v>0</v>
      </c>
      <c r="M2184" s="66" t="n">
        <v>0</v>
      </c>
      <c r="N2184" s="66" t="n">
        <v>0</v>
      </c>
      <c r="O2184" s="66" t="n">
        <v>366.3</v>
      </c>
      <c r="P2184" s="66" t="n">
        <v>10.3</v>
      </c>
      <c r="Q2184" s="66" t="n">
        <v>13.7709296080001</v>
      </c>
      <c r="R2184" s="66" t="n">
        <v>51.0399736620001</v>
      </c>
      <c r="S2184" s="66">
        <f>IF(AND(E2184&gt;=2,E2184&lt;=6,OR(F2184=6,F2184=7,F2184=8),O2184&lt;=500),1,0)</f>
        <v/>
      </c>
      <c r="T2184" s="178">
        <f>IF(G2184=1,Sources!$F$24,IF(G2184=2,Sources!$F$25,IF(G2184=3,Sources!$F$26,0)))</f>
        <v/>
      </c>
      <c r="U2184" s="178">
        <f>T2184</f>
        <v/>
      </c>
      <c r="V2184" s="66" t="inlineStr">
        <is>
          <t>S01 / S04 / S05</t>
        </is>
      </c>
    </row>
    <row r="2185" ht="15" customHeight="1" s="94">
      <c r="A2185" s="66" t="inlineStr">
        <is>
          <t>U15565</t>
        </is>
      </c>
      <c r="B2185" s="66" t="inlineStr">
        <is>
          <t>O1453</t>
        </is>
      </c>
      <c r="C2185" s="66" t="n">
        <v>2023</v>
      </c>
      <c r="D2185" s="66" t="n">
        <v>6</v>
      </c>
      <c r="E2185" s="66" t="n">
        <v>5</v>
      </c>
      <c r="F2185" s="66" t="n">
        <v>19</v>
      </c>
      <c r="G2185" s="66" t="n">
        <v>3</v>
      </c>
      <c r="H2185" s="66" t="n">
        <v>1</v>
      </c>
      <c r="I2185" s="66" t="n">
        <v>0</v>
      </c>
      <c r="J2185" s="66" t="n">
        <v>1</v>
      </c>
      <c r="K2185" s="66" t="n">
        <v>0</v>
      </c>
      <c r="L2185" s="66" t="n">
        <v>0</v>
      </c>
      <c r="M2185" s="66" t="n">
        <v>0</v>
      </c>
      <c r="N2185" s="66" t="n">
        <v>0</v>
      </c>
      <c r="O2185" s="66" t="n">
        <v>452.6</v>
      </c>
      <c r="P2185" s="66" t="n">
        <v>4.2</v>
      </c>
      <c r="Q2185" s="66" t="n">
        <v>12.3465582040001</v>
      </c>
      <c r="R2185" s="66" t="n">
        <v>51.3289459630001</v>
      </c>
      <c r="S2185" s="66">
        <f>IF(AND(E2185&gt;=2,E2185&lt;=6,OR(F2185=6,F2185=7,F2185=8),O2185&lt;=500),1,0)</f>
        <v/>
      </c>
      <c r="T2185" s="178">
        <f>IF(G2185=1,Sources!$F$24,IF(G2185=2,Sources!$F$25,IF(G2185=3,Sources!$F$26,0)))</f>
        <v/>
      </c>
      <c r="U2185" s="178">
        <f>T2185</f>
        <v/>
      </c>
      <c r="V2185" s="66" t="inlineStr">
        <is>
          <t>S01 / S04 / S05</t>
        </is>
      </c>
    </row>
    <row r="2186" ht="15" customHeight="1" s="94">
      <c r="A2186" s="66" t="inlineStr">
        <is>
          <t>U15590</t>
        </is>
      </c>
      <c r="B2186" s="66" t="inlineStr">
        <is>
          <t>O0091</t>
        </is>
      </c>
      <c r="C2186" s="66" t="n">
        <v>2023</v>
      </c>
      <c r="D2186" s="66" t="n">
        <v>6</v>
      </c>
      <c r="E2186" s="66" t="n">
        <v>4</v>
      </c>
      <c r="F2186" s="66" t="n">
        <v>17</v>
      </c>
      <c r="G2186" s="66" t="n">
        <v>3</v>
      </c>
      <c r="H2186" s="66" t="n">
        <v>2</v>
      </c>
      <c r="I2186" s="66" t="n">
        <v>0</v>
      </c>
      <c r="J2186" s="66" t="n">
        <v>0</v>
      </c>
      <c r="K2186" s="66" t="n">
        <v>1</v>
      </c>
      <c r="L2186" s="66" t="n">
        <v>1</v>
      </c>
      <c r="M2186" s="66" t="n">
        <v>0</v>
      </c>
      <c r="N2186" s="66" t="n">
        <v>0</v>
      </c>
      <c r="O2186" s="66" t="n">
        <v>16.8</v>
      </c>
      <c r="P2186" s="66" t="n">
        <v>8</v>
      </c>
      <c r="Q2186" s="66" t="n">
        <v>14.186129368</v>
      </c>
      <c r="R2186" s="66" t="n">
        <v>51.1232120160001</v>
      </c>
      <c r="S2186" s="66">
        <f>IF(AND(E2186&gt;=2,E2186&lt;=6,OR(F2186=6,F2186=7,F2186=8),O2186&lt;=500),1,0)</f>
        <v/>
      </c>
      <c r="T2186" s="178">
        <f>IF(G2186=1,Sources!$F$24,IF(G2186=2,Sources!$F$25,IF(G2186=3,Sources!$F$26,0)))</f>
        <v/>
      </c>
      <c r="U2186" s="178">
        <f>T2186</f>
        <v/>
      </c>
      <c r="V2186" s="66" t="inlineStr">
        <is>
          <t>S01 / S04 / S05</t>
        </is>
      </c>
    </row>
    <row r="2187" ht="15" customHeight="1" s="94">
      <c r="A2187" s="66" t="inlineStr">
        <is>
          <t>U15602</t>
        </is>
      </c>
      <c r="B2187" s="66" t="inlineStr">
        <is>
          <t>O1733</t>
        </is>
      </c>
      <c r="C2187" s="66" t="n">
        <v>2023</v>
      </c>
      <c r="D2187" s="66" t="n">
        <v>6</v>
      </c>
      <c r="E2187" s="66" t="n">
        <v>3</v>
      </c>
      <c r="F2187" s="66" t="n">
        <v>17</v>
      </c>
      <c r="G2187" s="66" t="n">
        <v>3</v>
      </c>
      <c r="H2187" s="66" t="n">
        <v>2</v>
      </c>
      <c r="I2187" s="66" t="n">
        <v>0</v>
      </c>
      <c r="J2187" s="66" t="n">
        <v>1</v>
      </c>
      <c r="K2187" s="66" t="n">
        <v>1</v>
      </c>
      <c r="L2187" s="66" t="n">
        <v>0</v>
      </c>
      <c r="M2187" s="66" t="n">
        <v>0</v>
      </c>
      <c r="N2187" s="66" t="n">
        <v>0</v>
      </c>
      <c r="O2187" s="66" t="n">
        <v>256.2</v>
      </c>
      <c r="P2187" s="66" t="n">
        <v>2.8</v>
      </c>
      <c r="Q2187" s="66" t="n">
        <v>12.3784424450001</v>
      </c>
      <c r="R2187" s="66" t="n">
        <v>51.3358169540001</v>
      </c>
      <c r="S2187" s="66">
        <f>IF(AND(E2187&gt;=2,E2187&lt;=6,OR(F2187=6,F2187=7,F2187=8),O2187&lt;=500),1,0)</f>
        <v/>
      </c>
      <c r="T2187" s="178">
        <f>IF(G2187=1,Sources!$F$24,IF(G2187=2,Sources!$F$25,IF(G2187=3,Sources!$F$26,0)))</f>
        <v/>
      </c>
      <c r="U2187" s="178">
        <f>T2187</f>
        <v/>
      </c>
      <c r="V2187" s="66" t="inlineStr">
        <is>
          <t>S01 / S04 / S05</t>
        </is>
      </c>
    </row>
    <row r="2188" ht="15" customHeight="1" s="94">
      <c r="A2188" s="66" t="inlineStr">
        <is>
          <t>U15603</t>
        </is>
      </c>
      <c r="B2188" s="66" t="inlineStr">
        <is>
          <t>O0912</t>
        </is>
      </c>
      <c r="C2188" s="66" t="n">
        <v>2023</v>
      </c>
      <c r="D2188" s="66" t="n">
        <v>6</v>
      </c>
      <c r="E2188" s="66" t="n">
        <v>2</v>
      </c>
      <c r="F2188" s="66" t="n">
        <v>7</v>
      </c>
      <c r="G2188" s="66" t="n">
        <v>3</v>
      </c>
      <c r="H2188" s="66" t="n">
        <v>2</v>
      </c>
      <c r="I2188" s="66" t="n">
        <v>0</v>
      </c>
      <c r="J2188" s="66" t="n">
        <v>1</v>
      </c>
      <c r="K2188" s="66" t="n">
        <v>1</v>
      </c>
      <c r="L2188" s="66" t="n">
        <v>0</v>
      </c>
      <c r="M2188" s="66" t="n">
        <v>0</v>
      </c>
      <c r="N2188" s="66" t="n">
        <v>0</v>
      </c>
      <c r="O2188" s="66" t="n">
        <v>458</v>
      </c>
      <c r="P2188" s="66" t="n">
        <v>0.1</v>
      </c>
      <c r="Q2188" s="66" t="n">
        <v>13.7758022420001</v>
      </c>
      <c r="R2188" s="66" t="n">
        <v>51.0508025550001</v>
      </c>
      <c r="S2188" s="66">
        <f>IF(AND(E2188&gt;=2,E2188&lt;=6,OR(F2188=6,F2188=7,F2188=8),O2188&lt;=500),1,0)</f>
        <v/>
      </c>
      <c r="T2188" s="178">
        <f>IF(G2188=1,Sources!$F$24,IF(G2188=2,Sources!$F$25,IF(G2188=3,Sources!$F$26,0)))</f>
        <v/>
      </c>
      <c r="U2188" s="178">
        <f>T2188</f>
        <v/>
      </c>
      <c r="V2188" s="66" t="inlineStr">
        <is>
          <t>S01 / S04 / S05</t>
        </is>
      </c>
    </row>
    <row r="2189" ht="15" customHeight="1" s="94">
      <c r="A2189" s="66" t="inlineStr">
        <is>
          <t>U15606</t>
        </is>
      </c>
      <c r="B2189" s="66" t="inlineStr">
        <is>
          <t>O1839</t>
        </is>
      </c>
      <c r="C2189" s="66" t="n">
        <v>2023</v>
      </c>
      <c r="D2189" s="66" t="n">
        <v>6</v>
      </c>
      <c r="E2189" s="66" t="n">
        <v>3</v>
      </c>
      <c r="F2189" s="66" t="n">
        <v>15</v>
      </c>
      <c r="G2189" s="66" t="n">
        <v>3</v>
      </c>
      <c r="H2189" s="66" t="n">
        <v>3</v>
      </c>
      <c r="I2189" s="66" t="n">
        <v>0</v>
      </c>
      <c r="J2189" s="66" t="n">
        <v>1</v>
      </c>
      <c r="K2189" s="66" t="n">
        <v>1</v>
      </c>
      <c r="L2189" s="66" t="n">
        <v>0</v>
      </c>
      <c r="M2189" s="66" t="n">
        <v>0</v>
      </c>
      <c r="N2189" s="66" t="n">
        <v>0</v>
      </c>
      <c r="O2189" s="66" t="n">
        <v>434.1</v>
      </c>
      <c r="P2189" s="66" t="n">
        <v>8.6</v>
      </c>
      <c r="Q2189" s="66" t="n">
        <v>12.4076257900001</v>
      </c>
      <c r="R2189" s="66" t="n">
        <v>51.351299247</v>
      </c>
      <c r="S2189" s="66">
        <f>IF(AND(E2189&gt;=2,E2189&lt;=6,OR(F2189=6,F2189=7,F2189=8),O2189&lt;=500),1,0)</f>
        <v/>
      </c>
      <c r="T2189" s="178">
        <f>IF(G2189=1,Sources!$F$24,IF(G2189=2,Sources!$F$25,IF(G2189=3,Sources!$F$26,0)))</f>
        <v/>
      </c>
      <c r="U2189" s="178">
        <f>T2189</f>
        <v/>
      </c>
      <c r="V2189" s="66" t="inlineStr">
        <is>
          <t>S01 / S04 / S05</t>
        </is>
      </c>
    </row>
    <row r="2190" ht="15" customHeight="1" s="94">
      <c r="A2190" s="66" t="inlineStr">
        <is>
          <t>U15611</t>
        </is>
      </c>
      <c r="B2190" s="66" t="inlineStr">
        <is>
          <t>O1990</t>
        </is>
      </c>
      <c r="C2190" s="66" t="n">
        <v>2023</v>
      </c>
      <c r="D2190" s="66" t="n">
        <v>6</v>
      </c>
      <c r="E2190" s="66" t="n">
        <v>3</v>
      </c>
      <c r="F2190" s="66" t="n">
        <v>7</v>
      </c>
      <c r="G2190" s="66" t="n">
        <v>3</v>
      </c>
      <c r="H2190" s="66" t="n">
        <v>1</v>
      </c>
      <c r="I2190" s="66" t="n">
        <v>0</v>
      </c>
      <c r="J2190" s="66" t="n">
        <v>1</v>
      </c>
      <c r="K2190" s="66" t="n">
        <v>0</v>
      </c>
      <c r="L2190" s="66" t="n">
        <v>0</v>
      </c>
      <c r="M2190" s="66" t="n">
        <v>0</v>
      </c>
      <c r="N2190" s="66" t="n">
        <v>0</v>
      </c>
      <c r="O2190" s="66" t="n">
        <v>311.2</v>
      </c>
      <c r="P2190" s="66" t="n">
        <v>11.4</v>
      </c>
      <c r="Q2190" s="66" t="n">
        <v>13.939697993</v>
      </c>
      <c r="R2190" s="66" t="n">
        <v>50.9639539930001</v>
      </c>
      <c r="S2190" s="66">
        <f>IF(AND(E2190&gt;=2,E2190&lt;=6,OR(F2190=6,F2190=7,F2190=8),O2190&lt;=500),1,0)</f>
        <v/>
      </c>
      <c r="T2190" s="178">
        <f>IF(G2190=1,Sources!$F$24,IF(G2190=2,Sources!$F$25,IF(G2190=3,Sources!$F$26,0)))</f>
        <v/>
      </c>
      <c r="U2190" s="178">
        <f>T2190</f>
        <v/>
      </c>
      <c r="V2190" s="66" t="inlineStr">
        <is>
          <t>S01 / S04 / S05</t>
        </is>
      </c>
    </row>
    <row r="2191" ht="15" customHeight="1" s="94">
      <c r="A2191" s="66" t="inlineStr">
        <is>
          <t>U15615</t>
        </is>
      </c>
      <c r="B2191" s="66" t="inlineStr">
        <is>
          <t>O0403</t>
        </is>
      </c>
      <c r="C2191" s="66" t="n">
        <v>2023</v>
      </c>
      <c r="D2191" s="66" t="n">
        <v>6</v>
      </c>
      <c r="E2191" s="66" t="n">
        <v>3</v>
      </c>
      <c r="F2191" s="66" t="n">
        <v>18</v>
      </c>
      <c r="G2191" s="66" t="n">
        <v>3</v>
      </c>
      <c r="H2191" s="66" t="n">
        <v>2</v>
      </c>
      <c r="I2191" s="66" t="n">
        <v>0</v>
      </c>
      <c r="J2191" s="66" t="n">
        <v>0</v>
      </c>
      <c r="K2191" s="66" t="n">
        <v>1</v>
      </c>
      <c r="L2191" s="66" t="n">
        <v>0</v>
      </c>
      <c r="M2191" s="66" t="n">
        <v>0</v>
      </c>
      <c r="N2191" s="66" t="n">
        <v>0</v>
      </c>
      <c r="O2191" s="66" t="n">
        <v>78</v>
      </c>
      <c r="P2191" s="66" t="n">
        <v>20.7</v>
      </c>
      <c r="Q2191" s="66" t="n">
        <v>13.7293242530001</v>
      </c>
      <c r="R2191" s="66" t="n">
        <v>51.04587358</v>
      </c>
      <c r="S2191" s="66">
        <f>IF(AND(E2191&gt;=2,E2191&lt;=6,OR(F2191=6,F2191=7,F2191=8),O2191&lt;=500),1,0)</f>
        <v/>
      </c>
      <c r="T2191" s="178">
        <f>IF(G2191=1,Sources!$F$24,IF(G2191=2,Sources!$F$25,IF(G2191=3,Sources!$F$26,0)))</f>
        <v/>
      </c>
      <c r="U2191" s="178">
        <f>T2191</f>
        <v/>
      </c>
      <c r="V2191" s="66" t="inlineStr">
        <is>
          <t>S01 / S04 / S05</t>
        </is>
      </c>
    </row>
    <row r="2192" ht="15" customHeight="1" s="94">
      <c r="A2192" s="66" t="inlineStr">
        <is>
          <t>U15631</t>
        </is>
      </c>
      <c r="B2192" s="66" t="inlineStr">
        <is>
          <t>O0386</t>
        </is>
      </c>
      <c r="C2192" s="66" t="n">
        <v>2023</v>
      </c>
      <c r="D2192" s="66" t="n">
        <v>6</v>
      </c>
      <c r="E2192" s="66" t="n">
        <v>2</v>
      </c>
      <c r="F2192" s="66" t="n">
        <v>11</v>
      </c>
      <c r="G2192" s="66" t="n">
        <v>3</v>
      </c>
      <c r="H2192" s="66" t="n">
        <v>4</v>
      </c>
      <c r="I2192" s="66" t="n">
        <v>1</v>
      </c>
      <c r="J2192" s="66" t="n">
        <v>0</v>
      </c>
      <c r="K2192" s="66" t="n">
        <v>1</v>
      </c>
      <c r="L2192" s="66" t="n">
        <v>0</v>
      </c>
      <c r="M2192" s="66" t="n">
        <v>0</v>
      </c>
      <c r="N2192" s="66" t="n">
        <v>0</v>
      </c>
      <c r="O2192" s="66" t="n">
        <v>403.9</v>
      </c>
      <c r="P2192" s="66" t="n">
        <v>6.3</v>
      </c>
      <c r="Q2192" s="66" t="n">
        <v>13.7472737470001</v>
      </c>
      <c r="R2192" s="66" t="n">
        <v>51.0719753210001</v>
      </c>
      <c r="S2192" s="66">
        <f>IF(AND(E2192&gt;=2,E2192&lt;=6,OR(F2192=6,F2192=7,F2192=8),O2192&lt;=500),1,0)</f>
        <v/>
      </c>
      <c r="T2192" s="178">
        <f>IF(G2192=1,Sources!$F$24,IF(G2192=2,Sources!$F$25,IF(G2192=3,Sources!$F$26,0)))</f>
        <v/>
      </c>
      <c r="U2192" s="178">
        <f>T2192</f>
        <v/>
      </c>
      <c r="V2192" s="66" t="inlineStr">
        <is>
          <t>S01 / S04 / S05</t>
        </is>
      </c>
    </row>
    <row r="2193" ht="15" customHeight="1" s="94">
      <c r="A2193" s="66" t="inlineStr">
        <is>
          <t>U15646</t>
        </is>
      </c>
      <c r="B2193" s="66" t="inlineStr">
        <is>
          <t>O2191</t>
        </is>
      </c>
      <c r="C2193" s="66" t="n">
        <v>2023</v>
      </c>
      <c r="D2193" s="66" t="n">
        <v>6</v>
      </c>
      <c r="E2193" s="66" t="n">
        <v>7</v>
      </c>
      <c r="F2193" s="66" t="n">
        <v>9</v>
      </c>
      <c r="G2193" s="66" t="n">
        <v>3</v>
      </c>
      <c r="H2193" s="66" t="n">
        <v>3</v>
      </c>
      <c r="I2193" s="66" t="n">
        <v>0</v>
      </c>
      <c r="J2193" s="66" t="n">
        <v>1</v>
      </c>
      <c r="K2193" s="66" t="n">
        <v>1</v>
      </c>
      <c r="L2193" s="66" t="n">
        <v>0</v>
      </c>
      <c r="M2193" s="66" t="n">
        <v>0</v>
      </c>
      <c r="N2193" s="66" t="n">
        <v>0</v>
      </c>
      <c r="O2193" s="66" t="n">
        <v>286</v>
      </c>
      <c r="P2193" s="66" t="n">
        <v>7.9</v>
      </c>
      <c r="Q2193" s="66" t="n">
        <v>12.376059427</v>
      </c>
      <c r="R2193" s="66" t="n">
        <v>50.7324559310001</v>
      </c>
      <c r="S2193" s="66">
        <f>IF(AND(E2193&gt;=2,E2193&lt;=6,OR(F2193=6,F2193=7,F2193=8),O2193&lt;=500),1,0)</f>
        <v/>
      </c>
      <c r="T2193" s="178">
        <f>IF(G2193=1,Sources!$F$24,IF(G2193=2,Sources!$F$25,IF(G2193=3,Sources!$F$26,0)))</f>
        <v/>
      </c>
      <c r="U2193" s="178">
        <f>T2193</f>
        <v/>
      </c>
      <c r="V2193" s="66" t="inlineStr">
        <is>
          <t>S01 / S04 / S05</t>
        </is>
      </c>
    </row>
    <row r="2194" ht="15" customHeight="1" s="94">
      <c r="A2194" s="66" t="inlineStr">
        <is>
          <t>U15658</t>
        </is>
      </c>
      <c r="B2194" s="66" t="inlineStr">
        <is>
          <t>O0791</t>
        </is>
      </c>
      <c r="C2194" s="66" t="n">
        <v>2023</v>
      </c>
      <c r="D2194" s="66" t="n">
        <v>6</v>
      </c>
      <c r="E2194" s="66" t="n">
        <v>7</v>
      </c>
      <c r="F2194" s="66" t="n">
        <v>15</v>
      </c>
      <c r="G2194" s="66" t="n">
        <v>3</v>
      </c>
      <c r="H2194" s="66" t="n">
        <v>2</v>
      </c>
      <c r="I2194" s="66" t="n">
        <v>0</v>
      </c>
      <c r="J2194" s="66" t="n">
        <v>0</v>
      </c>
      <c r="K2194" s="66" t="n">
        <v>1</v>
      </c>
      <c r="L2194" s="66" t="n">
        <v>0</v>
      </c>
      <c r="M2194" s="66" t="n">
        <v>0</v>
      </c>
      <c r="N2194" s="66" t="n">
        <v>0</v>
      </c>
      <c r="O2194" s="66" t="n">
        <v>126.6</v>
      </c>
      <c r="P2194" s="66" t="n">
        <v>5.9</v>
      </c>
      <c r="Q2194" s="66" t="n">
        <v>13.7465462750001</v>
      </c>
      <c r="R2194" s="66" t="n">
        <v>51.038417372</v>
      </c>
      <c r="S2194" s="66">
        <f>IF(AND(E2194&gt;=2,E2194&lt;=6,OR(F2194=6,F2194=7,F2194=8),O2194&lt;=500),1,0)</f>
        <v/>
      </c>
      <c r="T2194" s="178">
        <f>IF(G2194=1,Sources!$F$24,IF(G2194=2,Sources!$F$25,IF(G2194=3,Sources!$F$26,0)))</f>
        <v/>
      </c>
      <c r="U2194" s="178">
        <f>T2194</f>
        <v/>
      </c>
      <c r="V2194" s="66" t="inlineStr">
        <is>
          <t>S01 / S04 / S05</t>
        </is>
      </c>
    </row>
    <row r="2195" ht="15" customHeight="1" s="94">
      <c r="A2195" s="66" t="inlineStr">
        <is>
          <t>U15664</t>
        </is>
      </c>
      <c r="B2195" s="66" t="inlineStr">
        <is>
          <t>O0374</t>
        </is>
      </c>
      <c r="C2195" s="66" t="n">
        <v>2023</v>
      </c>
      <c r="D2195" s="66" t="n">
        <v>6</v>
      </c>
      <c r="E2195" s="66" t="n">
        <v>7</v>
      </c>
      <c r="F2195" s="66" t="n">
        <v>18</v>
      </c>
      <c r="G2195" s="66" t="n">
        <v>3</v>
      </c>
      <c r="H2195" s="66" t="n">
        <v>3</v>
      </c>
      <c r="I2195" s="66" t="n">
        <v>0</v>
      </c>
      <c r="J2195" s="66" t="n">
        <v>0</v>
      </c>
      <c r="K2195" s="66" t="n">
        <v>1</v>
      </c>
      <c r="L2195" s="66" t="n">
        <v>0</v>
      </c>
      <c r="M2195" s="66" t="n">
        <v>0</v>
      </c>
      <c r="N2195" s="66" t="n">
        <v>1</v>
      </c>
      <c r="O2195" s="66" t="n">
        <v>296.5</v>
      </c>
      <c r="P2195" s="66" t="n">
        <v>1.1</v>
      </c>
      <c r="Q2195" s="66" t="n">
        <v>13.7123396220001</v>
      </c>
      <c r="R2195" s="66" t="n">
        <v>51.0793152310001</v>
      </c>
      <c r="S2195" s="66">
        <f>IF(AND(E2195&gt;=2,E2195&lt;=6,OR(F2195=6,F2195=7,F2195=8),O2195&lt;=500),1,0)</f>
        <v/>
      </c>
      <c r="T2195" s="178">
        <f>IF(G2195=1,Sources!$F$24,IF(G2195=2,Sources!$F$25,IF(G2195=3,Sources!$F$26,0)))</f>
        <v/>
      </c>
      <c r="U2195" s="178">
        <f>T2195</f>
        <v/>
      </c>
      <c r="V2195" s="66" t="inlineStr">
        <is>
          <t>S01 / S04 / S05</t>
        </is>
      </c>
    </row>
    <row r="2196" ht="15" customHeight="1" s="94">
      <c r="A2196" s="66" t="inlineStr">
        <is>
          <t>U15668</t>
        </is>
      </c>
      <c r="B2196" s="66" t="inlineStr">
        <is>
          <t>O1408</t>
        </is>
      </c>
      <c r="C2196" s="66" t="n">
        <v>2023</v>
      </c>
      <c r="D2196" s="66" t="n">
        <v>6</v>
      </c>
      <c r="E2196" s="66" t="n">
        <v>6</v>
      </c>
      <c r="F2196" s="66" t="n">
        <v>10</v>
      </c>
      <c r="G2196" s="66" t="n">
        <v>3</v>
      </c>
      <c r="H2196" s="66" t="n">
        <v>3</v>
      </c>
      <c r="I2196" s="66" t="n">
        <v>0</v>
      </c>
      <c r="J2196" s="66" t="n">
        <v>1</v>
      </c>
      <c r="K2196" s="66" t="n">
        <v>1</v>
      </c>
      <c r="L2196" s="66" t="n">
        <v>0</v>
      </c>
      <c r="M2196" s="66" t="n">
        <v>0</v>
      </c>
      <c r="N2196" s="66" t="n">
        <v>0</v>
      </c>
      <c r="O2196" s="66" t="n">
        <v>294.3</v>
      </c>
      <c r="P2196" s="66" t="n">
        <v>3.2</v>
      </c>
      <c r="Q2196" s="66" t="n">
        <v>12.308379147</v>
      </c>
      <c r="R2196" s="66" t="n">
        <v>51.274016148</v>
      </c>
      <c r="S2196" s="66">
        <f>IF(AND(E2196&gt;=2,E2196&lt;=6,OR(F2196=6,F2196=7,F2196=8),O2196&lt;=500),1,0)</f>
        <v/>
      </c>
      <c r="T2196" s="178">
        <f>IF(G2196=1,Sources!$F$24,IF(G2196=2,Sources!$F$25,IF(G2196=3,Sources!$F$26,0)))</f>
        <v/>
      </c>
      <c r="U2196" s="178">
        <f>T2196</f>
        <v/>
      </c>
      <c r="V2196" s="66" t="inlineStr">
        <is>
          <t>S01 / S04 / S05</t>
        </is>
      </c>
    </row>
    <row r="2197" ht="15" customHeight="1" s="94">
      <c r="A2197" s="66" t="inlineStr">
        <is>
          <t>U15677</t>
        </is>
      </c>
      <c r="B2197" s="66" t="inlineStr">
        <is>
          <t>O0744</t>
        </is>
      </c>
      <c r="C2197" s="66" t="n">
        <v>2023</v>
      </c>
      <c r="D2197" s="66" t="n">
        <v>6</v>
      </c>
      <c r="E2197" s="66" t="n">
        <v>4</v>
      </c>
      <c r="F2197" s="66" t="n">
        <v>7</v>
      </c>
      <c r="G2197" s="66" t="n">
        <v>3</v>
      </c>
      <c r="H2197" s="66" t="n">
        <v>7</v>
      </c>
      <c r="I2197" s="66" t="n">
        <v>0</v>
      </c>
      <c r="J2197" s="66" t="n">
        <v>1</v>
      </c>
      <c r="K2197" s="66" t="n">
        <v>1</v>
      </c>
      <c r="L2197" s="66" t="n">
        <v>0</v>
      </c>
      <c r="M2197" s="66" t="n">
        <v>0</v>
      </c>
      <c r="N2197" s="66" t="n">
        <v>0</v>
      </c>
      <c r="O2197" s="66" t="n">
        <v>300.5</v>
      </c>
      <c r="P2197" s="66" t="n">
        <v>11.8</v>
      </c>
      <c r="Q2197" s="66" t="n">
        <v>13.7776416080001</v>
      </c>
      <c r="R2197" s="66" t="n">
        <v>51.052793396</v>
      </c>
      <c r="S2197" s="66">
        <f>IF(AND(E2197&gt;=2,E2197&lt;=6,OR(F2197=6,F2197=7,F2197=8),O2197&lt;=500),1,0)</f>
        <v/>
      </c>
      <c r="T2197" s="178">
        <f>IF(G2197=1,Sources!$F$24,IF(G2197=2,Sources!$F$25,IF(G2197=3,Sources!$F$26,0)))</f>
        <v/>
      </c>
      <c r="U2197" s="178">
        <f>T2197</f>
        <v/>
      </c>
      <c r="V2197" s="66" t="inlineStr">
        <is>
          <t>S01 / S04 / S05</t>
        </is>
      </c>
    </row>
    <row r="2198" ht="15" customHeight="1" s="94">
      <c r="A2198" s="66" t="inlineStr">
        <is>
          <t>U15682</t>
        </is>
      </c>
      <c r="B2198" s="66" t="inlineStr">
        <is>
          <t>O1646</t>
        </is>
      </c>
      <c r="C2198" s="66" t="n">
        <v>2023</v>
      </c>
      <c r="D2198" s="66" t="n">
        <v>6</v>
      </c>
      <c r="E2198" s="66" t="n">
        <v>5</v>
      </c>
      <c r="F2198" s="66" t="n">
        <v>10</v>
      </c>
      <c r="G2198" s="66" t="n">
        <v>3</v>
      </c>
      <c r="H2198" s="66" t="n">
        <v>3</v>
      </c>
      <c r="I2198" s="66" t="n">
        <v>0</v>
      </c>
      <c r="J2198" s="66" t="n">
        <v>1</v>
      </c>
      <c r="K2198" s="66" t="n">
        <v>1</v>
      </c>
      <c r="L2198" s="66" t="n">
        <v>0</v>
      </c>
      <c r="M2198" s="66" t="n">
        <v>0</v>
      </c>
      <c r="N2198" s="66" t="n">
        <v>0</v>
      </c>
      <c r="O2198" s="66" t="n">
        <v>129.5</v>
      </c>
      <c r="P2198" s="66" t="n">
        <v>3.2</v>
      </c>
      <c r="Q2198" s="66" t="n">
        <v>12.3848597590001</v>
      </c>
      <c r="R2198" s="66" t="n">
        <v>51.378866627</v>
      </c>
      <c r="S2198" s="66">
        <f>IF(AND(E2198&gt;=2,E2198&lt;=6,OR(F2198=6,F2198=7,F2198=8),O2198&lt;=500),1,0)</f>
        <v/>
      </c>
      <c r="T2198" s="178">
        <f>IF(G2198=1,Sources!$F$24,IF(G2198=2,Sources!$F$25,IF(G2198=3,Sources!$F$26,0)))</f>
        <v/>
      </c>
      <c r="U2198" s="178">
        <f>T2198</f>
        <v/>
      </c>
      <c r="V2198" s="66" t="inlineStr">
        <is>
          <t>S01 / S04 / S05</t>
        </is>
      </c>
    </row>
    <row r="2199" ht="15" customHeight="1" s="94">
      <c r="A2199" s="66" t="inlineStr">
        <is>
          <t>U15683</t>
        </is>
      </c>
      <c r="B2199" s="66" t="inlineStr">
        <is>
          <t>O1540</t>
        </is>
      </c>
      <c r="C2199" s="66" t="n">
        <v>2023</v>
      </c>
      <c r="D2199" s="66" t="n">
        <v>6</v>
      </c>
      <c r="E2199" s="66" t="n">
        <v>5</v>
      </c>
      <c r="F2199" s="66" t="n">
        <v>11</v>
      </c>
      <c r="G2199" s="66" t="n">
        <v>3</v>
      </c>
      <c r="H2199" s="66" t="n">
        <v>3</v>
      </c>
      <c r="I2199" s="66" t="n">
        <v>0</v>
      </c>
      <c r="J2199" s="66" t="n">
        <v>1</v>
      </c>
      <c r="K2199" s="66" t="n">
        <v>1</v>
      </c>
      <c r="L2199" s="66" t="n">
        <v>0</v>
      </c>
      <c r="M2199" s="66" t="n">
        <v>0</v>
      </c>
      <c r="N2199" s="66" t="n">
        <v>0</v>
      </c>
      <c r="O2199" s="66" t="n">
        <v>266.2</v>
      </c>
      <c r="P2199" s="66" t="n">
        <v>1.7</v>
      </c>
      <c r="Q2199" s="66" t="n">
        <v>12.3815350130001</v>
      </c>
      <c r="R2199" s="66" t="n">
        <v>51.3366778170001</v>
      </c>
      <c r="S2199" s="66">
        <f>IF(AND(E2199&gt;=2,E2199&lt;=6,OR(F2199=6,F2199=7,F2199=8),O2199&lt;=500),1,0)</f>
        <v/>
      </c>
      <c r="T2199" s="178">
        <f>IF(G2199=1,Sources!$F$24,IF(G2199=2,Sources!$F$25,IF(G2199=3,Sources!$F$26,0)))</f>
        <v/>
      </c>
      <c r="U2199" s="178">
        <f>T2199</f>
        <v/>
      </c>
      <c r="V2199" s="66" t="inlineStr">
        <is>
          <t>S01 / S04 / S05</t>
        </is>
      </c>
    </row>
    <row r="2200" ht="15" customHeight="1" s="94">
      <c r="A2200" s="66" t="inlineStr">
        <is>
          <t>U15687</t>
        </is>
      </c>
      <c r="B2200" s="66" t="inlineStr">
        <is>
          <t>O0593</t>
        </is>
      </c>
      <c r="C2200" s="66" t="n">
        <v>2023</v>
      </c>
      <c r="D2200" s="66" t="n">
        <v>6</v>
      </c>
      <c r="E2200" s="66" t="n">
        <v>5</v>
      </c>
      <c r="F2200" s="66" t="n">
        <v>15</v>
      </c>
      <c r="G2200" s="66" t="n">
        <v>3</v>
      </c>
      <c r="H2200" s="66" t="n">
        <v>3</v>
      </c>
      <c r="I2200" s="66" t="n">
        <v>0</v>
      </c>
      <c r="J2200" s="66" t="n">
        <v>0</v>
      </c>
      <c r="K2200" s="66" t="n">
        <v>1</v>
      </c>
      <c r="L2200" s="66" t="n">
        <v>0</v>
      </c>
      <c r="M2200" s="66" t="n">
        <v>0</v>
      </c>
      <c r="N2200" s="66" t="n">
        <v>0</v>
      </c>
      <c r="O2200" s="66" t="n">
        <v>470.1</v>
      </c>
      <c r="P2200" s="66" t="n">
        <v>2.3</v>
      </c>
      <c r="Q2200" s="66" t="n">
        <v>13.7579809480001</v>
      </c>
      <c r="R2200" s="66" t="n">
        <v>51.0328912210001</v>
      </c>
      <c r="S2200" s="66">
        <f>IF(AND(E2200&gt;=2,E2200&lt;=6,OR(F2200=6,F2200=7,F2200=8),O2200&lt;=500),1,0)</f>
        <v/>
      </c>
      <c r="T2200" s="178">
        <f>IF(G2200=1,Sources!$F$24,IF(G2200=2,Sources!$F$25,IF(G2200=3,Sources!$F$26,0)))</f>
        <v/>
      </c>
      <c r="U2200" s="178">
        <f>T2200</f>
        <v/>
      </c>
      <c r="V2200" s="66" t="inlineStr">
        <is>
          <t>S01 / S04 / S05</t>
        </is>
      </c>
    </row>
    <row r="2201" ht="15" customHeight="1" s="94">
      <c r="A2201" s="66" t="inlineStr">
        <is>
          <t>U15697</t>
        </is>
      </c>
      <c r="B2201" s="66" t="inlineStr">
        <is>
          <t>O1798</t>
        </is>
      </c>
      <c r="C2201" s="66" t="n">
        <v>2023</v>
      </c>
      <c r="D2201" s="66" t="n">
        <v>6</v>
      </c>
      <c r="E2201" s="66" t="n">
        <v>4</v>
      </c>
      <c r="F2201" s="66" t="n">
        <v>18</v>
      </c>
      <c r="G2201" s="66" t="n">
        <v>2</v>
      </c>
      <c r="H2201" s="66" t="n">
        <v>2</v>
      </c>
      <c r="I2201" s="66" t="n">
        <v>0</v>
      </c>
      <c r="J2201" s="66" t="n">
        <v>1</v>
      </c>
      <c r="K2201" s="66" t="n">
        <v>1</v>
      </c>
      <c r="L2201" s="66" t="n">
        <v>0</v>
      </c>
      <c r="M2201" s="66" t="n">
        <v>0</v>
      </c>
      <c r="N2201" s="66" t="n">
        <v>0</v>
      </c>
      <c r="O2201" s="66" t="n">
        <v>314.2</v>
      </c>
      <c r="P2201" s="66" t="n">
        <v>2.7</v>
      </c>
      <c r="Q2201" s="66" t="n">
        <v>12.384342809</v>
      </c>
      <c r="R2201" s="66" t="n">
        <v>51.3601535590001</v>
      </c>
      <c r="S2201" s="66">
        <f>IF(AND(E2201&gt;=2,E2201&lt;=6,OR(F2201=6,F2201=7,F2201=8),O2201&lt;=500),1,0)</f>
        <v/>
      </c>
      <c r="T2201" s="178">
        <f>IF(G2201=1,Sources!$F$24,IF(G2201=2,Sources!$F$25,IF(G2201=3,Sources!$F$26,0)))</f>
        <v/>
      </c>
      <c r="U2201" s="178">
        <f>T2201</f>
        <v/>
      </c>
      <c r="V2201" s="66" t="inlineStr">
        <is>
          <t>S01 / S04 / S05</t>
        </is>
      </c>
    </row>
    <row r="2202" ht="15" customHeight="1" s="94">
      <c r="A2202" s="66" t="inlineStr">
        <is>
          <t>U15705</t>
        </is>
      </c>
      <c r="B2202" s="66" t="inlineStr">
        <is>
          <t>O1747</t>
        </is>
      </c>
      <c r="C2202" s="66" t="n">
        <v>2023</v>
      </c>
      <c r="D2202" s="66" t="n">
        <v>6</v>
      </c>
      <c r="E2202" s="66" t="n">
        <v>3</v>
      </c>
      <c r="F2202" s="66" t="n">
        <v>7</v>
      </c>
      <c r="G2202" s="66" t="n">
        <v>3</v>
      </c>
      <c r="H2202" s="66" t="n">
        <v>3</v>
      </c>
      <c r="I2202" s="66" t="n">
        <v>0</v>
      </c>
      <c r="J2202" s="66" t="n">
        <v>1</v>
      </c>
      <c r="K2202" s="66" t="n">
        <v>1</v>
      </c>
      <c r="L2202" s="66" t="n">
        <v>0</v>
      </c>
      <c r="M2202" s="66" t="n">
        <v>0</v>
      </c>
      <c r="N2202" s="66" t="n">
        <v>0</v>
      </c>
      <c r="O2202" s="66" t="n">
        <v>342.8</v>
      </c>
      <c r="P2202" s="66" t="n">
        <v>0</v>
      </c>
      <c r="Q2202" s="66" t="n">
        <v>12.3712561180001</v>
      </c>
      <c r="R2202" s="66" t="n">
        <v>51.33265204</v>
      </c>
      <c r="S2202" s="66">
        <f>IF(AND(E2202&gt;=2,E2202&lt;=6,OR(F2202=6,F2202=7,F2202=8),O2202&lt;=500),1,0)</f>
        <v/>
      </c>
      <c r="T2202" s="178">
        <f>IF(G2202=1,Sources!$F$24,IF(G2202=2,Sources!$F$25,IF(G2202=3,Sources!$F$26,0)))</f>
        <v/>
      </c>
      <c r="U2202" s="178">
        <f>T2202</f>
        <v/>
      </c>
      <c r="V2202" s="66" t="inlineStr">
        <is>
          <t>S01 / S04 / S05</t>
        </is>
      </c>
    </row>
    <row r="2203" ht="15" customHeight="1" s="94">
      <c r="A2203" s="66" t="inlineStr">
        <is>
          <t>U15707</t>
        </is>
      </c>
      <c r="B2203" s="66" t="inlineStr">
        <is>
          <t>O1541</t>
        </is>
      </c>
      <c r="C2203" s="66" t="n">
        <v>2023</v>
      </c>
      <c r="D2203" s="66" t="n">
        <v>6</v>
      </c>
      <c r="E2203" s="66" t="n">
        <v>3</v>
      </c>
      <c r="F2203" s="66" t="n">
        <v>17</v>
      </c>
      <c r="G2203" s="66" t="n">
        <v>3</v>
      </c>
      <c r="H2203" s="66" t="n">
        <v>6</v>
      </c>
      <c r="I2203" s="66" t="n">
        <v>1</v>
      </c>
      <c r="J2203" s="66" t="n">
        <v>1</v>
      </c>
      <c r="K2203" s="66" t="n">
        <v>0</v>
      </c>
      <c r="L2203" s="66" t="n">
        <v>0</v>
      </c>
      <c r="M2203" s="66" t="n">
        <v>0</v>
      </c>
      <c r="N2203" s="66" t="n">
        <v>0</v>
      </c>
      <c r="O2203" s="66" t="n">
        <v>394.3</v>
      </c>
      <c r="P2203" s="66" t="n">
        <v>17.1</v>
      </c>
      <c r="Q2203" s="66" t="n">
        <v>12.381930579</v>
      </c>
      <c r="R2203" s="66" t="n">
        <v>51.3388246450001</v>
      </c>
      <c r="S2203" s="66">
        <f>IF(AND(E2203&gt;=2,E2203&lt;=6,OR(F2203=6,F2203=7,F2203=8),O2203&lt;=500),1,0)</f>
        <v/>
      </c>
      <c r="T2203" s="178">
        <f>IF(G2203=1,Sources!$F$24,IF(G2203=2,Sources!$F$25,IF(G2203=3,Sources!$F$26,0)))</f>
        <v/>
      </c>
      <c r="U2203" s="178">
        <f>T2203</f>
        <v/>
      </c>
      <c r="V2203" s="66" t="inlineStr">
        <is>
          <t>S01 / S04 / S05</t>
        </is>
      </c>
    </row>
    <row r="2204" ht="15" customHeight="1" s="94">
      <c r="A2204" s="66" t="inlineStr">
        <is>
          <t>U15724</t>
        </is>
      </c>
      <c r="B2204" s="66" t="inlineStr">
        <is>
          <t>O1545</t>
        </is>
      </c>
      <c r="C2204" s="66" t="n">
        <v>2023</v>
      </c>
      <c r="D2204" s="66" t="n">
        <v>6</v>
      </c>
      <c r="E2204" s="66" t="n">
        <v>2</v>
      </c>
      <c r="F2204" s="66" t="n">
        <v>11</v>
      </c>
      <c r="G2204" s="66" t="n">
        <v>2</v>
      </c>
      <c r="H2204" s="66" t="n">
        <v>3</v>
      </c>
      <c r="I2204" s="66" t="n">
        <v>0</v>
      </c>
      <c r="J2204" s="66" t="n">
        <v>0</v>
      </c>
      <c r="K2204" s="66" t="n">
        <v>1</v>
      </c>
      <c r="L2204" s="66" t="n">
        <v>0</v>
      </c>
      <c r="M2204" s="66" t="n">
        <v>0</v>
      </c>
      <c r="N2204" s="66" t="n">
        <v>0</v>
      </c>
      <c r="O2204" s="66" t="n">
        <v>115.5</v>
      </c>
      <c r="P2204" s="66" t="n">
        <v>5.3</v>
      </c>
      <c r="Q2204" s="66" t="n">
        <v>12.3983351320001</v>
      </c>
      <c r="R2204" s="66" t="n">
        <v>51.3392179540001</v>
      </c>
      <c r="S2204" s="66">
        <f>IF(AND(E2204&gt;=2,E2204&lt;=6,OR(F2204=6,F2204=7,F2204=8),O2204&lt;=500),1,0)</f>
        <v/>
      </c>
      <c r="T2204" s="178">
        <f>IF(G2204=1,Sources!$F$24,IF(G2204=2,Sources!$F$25,IF(G2204=3,Sources!$F$26,0)))</f>
        <v/>
      </c>
      <c r="U2204" s="178">
        <f>T2204</f>
        <v/>
      </c>
      <c r="V2204" s="66" t="inlineStr">
        <is>
          <t>S01 / S04 / S05</t>
        </is>
      </c>
    </row>
    <row r="2205" ht="15" customHeight="1" s="94">
      <c r="A2205" s="66" t="inlineStr">
        <is>
          <t>U15732</t>
        </is>
      </c>
      <c r="B2205" s="66" t="inlineStr">
        <is>
          <t>O0767</t>
        </is>
      </c>
      <c r="C2205" s="66" t="n">
        <v>2023</v>
      </c>
      <c r="D2205" s="66" t="n">
        <v>6</v>
      </c>
      <c r="E2205" s="66" t="n">
        <v>2</v>
      </c>
      <c r="F2205" s="66" t="n">
        <v>15</v>
      </c>
      <c r="G2205" s="66" t="n">
        <v>3</v>
      </c>
      <c r="H2205" s="66" t="n">
        <v>2</v>
      </c>
      <c r="I2205" s="66" t="n">
        <v>0</v>
      </c>
      <c r="J2205" s="66" t="n">
        <v>1</v>
      </c>
      <c r="K2205" s="66" t="n">
        <v>1</v>
      </c>
      <c r="L2205" s="66" t="n">
        <v>0</v>
      </c>
      <c r="M2205" s="66" t="n">
        <v>0</v>
      </c>
      <c r="N2205" s="66" t="n">
        <v>0</v>
      </c>
      <c r="O2205" s="66" t="n">
        <v>128.8</v>
      </c>
      <c r="P2205" s="66" t="n">
        <v>0</v>
      </c>
      <c r="Q2205" s="66" t="n">
        <v>13.760674803</v>
      </c>
      <c r="R2205" s="66" t="n">
        <v>51.0491968790001</v>
      </c>
      <c r="S2205" s="66">
        <f>IF(AND(E2205&gt;=2,E2205&lt;=6,OR(F2205=6,F2205=7,F2205=8),O2205&lt;=500),1,0)</f>
        <v/>
      </c>
      <c r="T2205" s="178">
        <f>IF(G2205=1,Sources!$F$24,IF(G2205=2,Sources!$F$25,IF(G2205=3,Sources!$F$26,0)))</f>
        <v/>
      </c>
      <c r="U2205" s="178">
        <f>T2205</f>
        <v/>
      </c>
      <c r="V2205" s="66" t="inlineStr">
        <is>
          <t>S01 / S04 / S05</t>
        </is>
      </c>
    </row>
    <row r="2206" ht="15" customHeight="1" s="94">
      <c r="A2206" s="66" t="inlineStr">
        <is>
          <t>U15761</t>
        </is>
      </c>
      <c r="B2206" s="66" t="inlineStr">
        <is>
          <t>O1142</t>
        </is>
      </c>
      <c r="C2206" s="66" t="n">
        <v>2023</v>
      </c>
      <c r="D2206" s="66" t="n">
        <v>6</v>
      </c>
      <c r="E2206" s="66" t="n">
        <v>7</v>
      </c>
      <c r="F2206" s="66" t="n">
        <v>0</v>
      </c>
      <c r="G2206" s="66" t="n">
        <v>3</v>
      </c>
      <c r="H2206" s="66" t="n">
        <v>1</v>
      </c>
      <c r="I2206" s="66" t="n">
        <v>0</v>
      </c>
      <c r="J2206" s="66" t="n">
        <v>0</v>
      </c>
      <c r="K2206" s="66" t="n">
        <v>1</v>
      </c>
      <c r="L2206" s="66" t="n">
        <v>0</v>
      </c>
      <c r="M2206" s="66" t="n">
        <v>0</v>
      </c>
      <c r="N2206" s="66" t="n">
        <v>0</v>
      </c>
      <c r="O2206" s="66" t="n">
        <v>350.1</v>
      </c>
      <c r="P2206" s="66" t="n">
        <v>12.7</v>
      </c>
      <c r="Q2206" s="66" t="n">
        <v>14.9812878350001</v>
      </c>
      <c r="R2206" s="66" t="n">
        <v>51.1455150420001</v>
      </c>
      <c r="S2206" s="66">
        <f>IF(AND(E2206&gt;=2,E2206&lt;=6,OR(F2206=6,F2206=7,F2206=8),O2206&lt;=500),1,0)</f>
        <v/>
      </c>
      <c r="T2206" s="178">
        <f>IF(G2206=1,Sources!$F$24,IF(G2206=2,Sources!$F$25,IF(G2206=3,Sources!$F$26,0)))</f>
        <v/>
      </c>
      <c r="U2206" s="178">
        <f>T2206</f>
        <v/>
      </c>
      <c r="V2206" s="66" t="inlineStr">
        <is>
          <t>S01 / S04 / S05</t>
        </is>
      </c>
    </row>
    <row r="2207" ht="15" customHeight="1" s="94">
      <c r="A2207" s="66" t="inlineStr">
        <is>
          <t>U15776</t>
        </is>
      </c>
      <c r="B2207" s="66" t="inlineStr">
        <is>
          <t>O1363</t>
        </is>
      </c>
      <c r="C2207" s="66" t="n">
        <v>2023</v>
      </c>
      <c r="D2207" s="66" t="n">
        <v>6</v>
      </c>
      <c r="E2207" s="66" t="n">
        <v>6</v>
      </c>
      <c r="F2207" s="66" t="n">
        <v>6</v>
      </c>
      <c r="G2207" s="66" t="n">
        <v>3</v>
      </c>
      <c r="H2207" s="66" t="n">
        <v>3</v>
      </c>
      <c r="I2207" s="66" t="n">
        <v>0</v>
      </c>
      <c r="J2207" s="66" t="n">
        <v>1</v>
      </c>
      <c r="K2207" s="66" t="n">
        <v>0</v>
      </c>
      <c r="L2207" s="66" t="n">
        <v>0</v>
      </c>
      <c r="M2207" s="66" t="n">
        <v>1</v>
      </c>
      <c r="N2207" s="66" t="n">
        <v>0</v>
      </c>
      <c r="O2207" s="66" t="n">
        <v>467.1</v>
      </c>
      <c r="P2207" s="66" t="n">
        <v>0</v>
      </c>
      <c r="Q2207" s="66" t="n">
        <v>12.3896970640001</v>
      </c>
      <c r="R2207" s="66" t="n">
        <v>51.3216005720001</v>
      </c>
      <c r="S2207" s="66">
        <f>IF(AND(E2207&gt;=2,E2207&lt;=6,OR(F2207=6,F2207=7,F2207=8),O2207&lt;=500),1,0)</f>
        <v/>
      </c>
      <c r="T2207" s="178">
        <f>IF(G2207=1,Sources!$F$24,IF(G2207=2,Sources!$F$25,IF(G2207=3,Sources!$F$26,0)))</f>
        <v/>
      </c>
      <c r="U2207" s="178">
        <f>T2207</f>
        <v/>
      </c>
      <c r="V2207" s="66" t="inlineStr">
        <is>
          <t>S01 / S04 / S05</t>
        </is>
      </c>
    </row>
    <row r="2208" ht="15" customHeight="1" s="94">
      <c r="A2208" s="66" t="inlineStr">
        <is>
          <t>U15782</t>
        </is>
      </c>
      <c r="B2208" s="66" t="inlineStr">
        <is>
          <t>O1238</t>
        </is>
      </c>
      <c r="C2208" s="66" t="n">
        <v>2023</v>
      </c>
      <c r="D2208" s="66" t="n">
        <v>6</v>
      </c>
      <c r="E2208" s="66" t="n">
        <v>6</v>
      </c>
      <c r="F2208" s="66" t="n">
        <v>18</v>
      </c>
      <c r="G2208" s="66" t="n">
        <v>3</v>
      </c>
      <c r="H2208" s="66" t="n">
        <v>1</v>
      </c>
      <c r="I2208" s="66" t="n">
        <v>0</v>
      </c>
      <c r="J2208" s="66" t="n">
        <v>1</v>
      </c>
      <c r="K2208" s="66" t="n">
        <v>0</v>
      </c>
      <c r="L2208" s="66" t="n">
        <v>0</v>
      </c>
      <c r="M2208" s="66" t="n">
        <v>0</v>
      </c>
      <c r="N2208" s="66" t="n">
        <v>0</v>
      </c>
      <c r="O2208" s="66" t="n">
        <v>445.3</v>
      </c>
      <c r="P2208" s="66" t="n">
        <v>21.4</v>
      </c>
      <c r="Q2208" s="66" t="n">
        <v>14.2650175790001</v>
      </c>
      <c r="R2208" s="66" t="n">
        <v>51.4369847510001</v>
      </c>
      <c r="S2208" s="66">
        <f>IF(AND(E2208&gt;=2,E2208&lt;=6,OR(F2208=6,F2208=7,F2208=8),O2208&lt;=500),1,0)</f>
        <v/>
      </c>
      <c r="T2208" s="178">
        <f>IF(G2208=1,Sources!$F$24,IF(G2208=2,Sources!$F$25,IF(G2208=3,Sources!$F$26,0)))</f>
        <v/>
      </c>
      <c r="U2208" s="178">
        <f>T2208</f>
        <v/>
      </c>
      <c r="V2208" s="66" t="inlineStr">
        <is>
          <t>S01 / S04 / S05</t>
        </is>
      </c>
    </row>
    <row r="2209" ht="15" customHeight="1" s="94">
      <c r="A2209" s="66" t="inlineStr">
        <is>
          <t>U15786</t>
        </is>
      </c>
      <c r="B2209" s="66" t="inlineStr">
        <is>
          <t>O0787</t>
        </is>
      </c>
      <c r="C2209" s="66" t="n">
        <v>2023</v>
      </c>
      <c r="D2209" s="66" t="n">
        <v>6</v>
      </c>
      <c r="E2209" s="66" t="n">
        <v>6</v>
      </c>
      <c r="F2209" s="66" t="n">
        <v>11</v>
      </c>
      <c r="G2209" s="66" t="n">
        <v>3</v>
      </c>
      <c r="H2209" s="66" t="n">
        <v>7</v>
      </c>
      <c r="I2209" s="66" t="n">
        <v>1</v>
      </c>
      <c r="J2209" s="66" t="n">
        <v>0</v>
      </c>
      <c r="K2209" s="66" t="n">
        <v>0</v>
      </c>
      <c r="L2209" s="66" t="n">
        <v>0</v>
      </c>
      <c r="M2209" s="66" t="n">
        <v>0</v>
      </c>
      <c r="N2209" s="66" t="n">
        <v>1</v>
      </c>
      <c r="O2209" s="66" t="n">
        <v>133.3</v>
      </c>
      <c r="P2209" s="66" t="n">
        <v>23.8</v>
      </c>
      <c r="Q2209" s="66" t="n">
        <v>13.751379238</v>
      </c>
      <c r="R2209" s="66" t="n">
        <v>51.0670161730001</v>
      </c>
      <c r="S2209" s="66">
        <f>IF(AND(E2209&gt;=2,E2209&lt;=6,OR(F2209=6,F2209=7,F2209=8),O2209&lt;=500),1,0)</f>
        <v/>
      </c>
      <c r="T2209" s="178">
        <f>IF(G2209=1,Sources!$F$24,IF(G2209=2,Sources!$F$25,IF(G2209=3,Sources!$F$26,0)))</f>
        <v/>
      </c>
      <c r="U2209" s="178">
        <f>T2209</f>
        <v/>
      </c>
      <c r="V2209" s="66" t="inlineStr">
        <is>
          <t>S01 / S04 / S05</t>
        </is>
      </c>
    </row>
    <row r="2210" ht="15" customHeight="1" s="94">
      <c r="A2210" s="66" t="inlineStr">
        <is>
          <t>U15792</t>
        </is>
      </c>
      <c r="B2210" s="66" t="inlineStr">
        <is>
          <t>O1505</t>
        </is>
      </c>
      <c r="C2210" s="66" t="n">
        <v>2023</v>
      </c>
      <c r="D2210" s="66" t="n">
        <v>6</v>
      </c>
      <c r="E2210" s="66" t="n">
        <v>5</v>
      </c>
      <c r="F2210" s="66" t="n">
        <v>8</v>
      </c>
      <c r="G2210" s="66" t="n">
        <v>3</v>
      </c>
      <c r="H2210" s="66" t="n">
        <v>2</v>
      </c>
      <c r="I2210" s="66" t="n">
        <v>0</v>
      </c>
      <c r="J2210" s="66" t="n">
        <v>1</v>
      </c>
      <c r="K2210" s="66" t="n">
        <v>1</v>
      </c>
      <c r="L2210" s="66" t="n">
        <v>0</v>
      </c>
      <c r="M2210" s="66" t="n">
        <v>0</v>
      </c>
      <c r="N2210" s="66" t="n">
        <v>0</v>
      </c>
      <c r="O2210" s="66" t="n">
        <v>470</v>
      </c>
      <c r="P2210" s="66" t="n">
        <v>0</v>
      </c>
      <c r="Q2210" s="66" t="n">
        <v>12.3629187350001</v>
      </c>
      <c r="R2210" s="66" t="n">
        <v>51.3306221670001</v>
      </c>
      <c r="S2210" s="66">
        <f>IF(AND(E2210&gt;=2,E2210&lt;=6,OR(F2210=6,F2210=7,F2210=8),O2210&lt;=500),1,0)</f>
        <v/>
      </c>
      <c r="T2210" s="178">
        <f>IF(G2210=1,Sources!$F$24,IF(G2210=2,Sources!$F$25,IF(G2210=3,Sources!$F$26,0)))</f>
        <v/>
      </c>
      <c r="U2210" s="178">
        <f>T2210</f>
        <v/>
      </c>
      <c r="V2210" s="66" t="inlineStr">
        <is>
          <t>S01 / S04 / S05</t>
        </is>
      </c>
    </row>
    <row r="2211" ht="15" customHeight="1" s="94">
      <c r="A2211" s="66" t="inlineStr">
        <is>
          <t>U15795</t>
        </is>
      </c>
      <c r="B2211" s="66" t="inlineStr">
        <is>
          <t>O0821</t>
        </is>
      </c>
      <c r="C2211" s="66" t="n">
        <v>2023</v>
      </c>
      <c r="D2211" s="66" t="n">
        <v>10</v>
      </c>
      <c r="E2211" s="66" t="n">
        <v>3</v>
      </c>
      <c r="F2211" s="66" t="n">
        <v>1</v>
      </c>
      <c r="G2211" s="66" t="n">
        <v>3</v>
      </c>
      <c r="H2211" s="66" t="n">
        <v>7</v>
      </c>
      <c r="I2211" s="66" t="n">
        <v>0</v>
      </c>
      <c r="J2211" s="66" t="n">
        <v>0</v>
      </c>
      <c r="K2211" s="66" t="n">
        <v>0</v>
      </c>
      <c r="L2211" s="66" t="n">
        <v>0</v>
      </c>
      <c r="M2211" s="66" t="n">
        <v>0</v>
      </c>
      <c r="N2211" s="66" t="n">
        <v>1</v>
      </c>
      <c r="O2211" s="66" t="n">
        <v>20.1</v>
      </c>
      <c r="P2211" s="66" t="n">
        <v>20.9</v>
      </c>
      <c r="Q2211" s="66" t="n">
        <v>13.7929238940001</v>
      </c>
      <c r="R2211" s="66" t="n">
        <v>51.043097894</v>
      </c>
      <c r="S2211" s="66">
        <f>IF(AND(E2211&gt;=2,E2211&lt;=6,OR(F2211=6,F2211=7,F2211=8),O2211&lt;=500),1,0)</f>
        <v/>
      </c>
      <c r="T2211" s="178">
        <f>IF(G2211=1,Sources!$F$24,IF(G2211=2,Sources!$F$25,IF(G2211=3,Sources!$F$26,0)))</f>
        <v/>
      </c>
      <c r="U2211" s="178">
        <f>T2211</f>
        <v/>
      </c>
      <c r="V2211" s="66" t="inlineStr">
        <is>
          <t>S01 / S04 / S05</t>
        </is>
      </c>
    </row>
    <row r="2212" ht="15" customHeight="1" s="94">
      <c r="A2212" s="66" t="inlineStr">
        <is>
          <t>U15799</t>
        </is>
      </c>
      <c r="B2212" s="66" t="inlineStr">
        <is>
          <t>O1734</t>
        </is>
      </c>
      <c r="C2212" s="66" t="n">
        <v>2023</v>
      </c>
      <c r="D2212" s="66" t="n">
        <v>10</v>
      </c>
      <c r="E2212" s="66" t="n">
        <v>2</v>
      </c>
      <c r="F2212" s="66" t="n">
        <v>9</v>
      </c>
      <c r="G2212" s="66" t="n">
        <v>3</v>
      </c>
      <c r="H2212" s="66" t="n">
        <v>2</v>
      </c>
      <c r="I2212" s="66" t="n">
        <v>0</v>
      </c>
      <c r="J2212" s="66" t="n">
        <v>1</v>
      </c>
      <c r="K2212" s="66" t="n">
        <v>1</v>
      </c>
      <c r="L2212" s="66" t="n">
        <v>0</v>
      </c>
      <c r="M2212" s="66" t="n">
        <v>0</v>
      </c>
      <c r="N2212" s="66" t="n">
        <v>0</v>
      </c>
      <c r="O2212" s="66" t="n">
        <v>244.6</v>
      </c>
      <c r="P2212" s="66" t="n">
        <v>17.3</v>
      </c>
      <c r="Q2212" s="66" t="n">
        <v>12.381670146</v>
      </c>
      <c r="R2212" s="66" t="n">
        <v>51.3317752900001</v>
      </c>
      <c r="S2212" s="66">
        <f>IF(AND(E2212&gt;=2,E2212&lt;=6,OR(F2212=6,F2212=7,F2212=8),O2212&lt;=500),1,0)</f>
        <v/>
      </c>
      <c r="T2212" s="178">
        <f>IF(G2212=1,Sources!$F$24,IF(G2212=2,Sources!$F$25,IF(G2212=3,Sources!$F$26,0)))</f>
        <v/>
      </c>
      <c r="U2212" s="178">
        <f>T2212</f>
        <v/>
      </c>
      <c r="V2212" s="66" t="inlineStr">
        <is>
          <t>S01 / S04 / S05</t>
        </is>
      </c>
    </row>
    <row r="2213" ht="15" customHeight="1" s="94">
      <c r="A2213" s="66" t="inlineStr">
        <is>
          <t>U15810</t>
        </is>
      </c>
      <c r="B2213" s="66" t="inlineStr">
        <is>
          <t>O1787</t>
        </is>
      </c>
      <c r="C2213" s="66" t="n">
        <v>2023</v>
      </c>
      <c r="D2213" s="66" t="n">
        <v>10</v>
      </c>
      <c r="E2213" s="66" t="n">
        <v>1</v>
      </c>
      <c r="F2213" s="66" t="n">
        <v>19</v>
      </c>
      <c r="G2213" s="66" t="n">
        <v>3</v>
      </c>
      <c r="H2213" s="66" t="n">
        <v>3</v>
      </c>
      <c r="I2213" s="66" t="n">
        <v>0</v>
      </c>
      <c r="J2213" s="66" t="n">
        <v>0</v>
      </c>
      <c r="K2213" s="66" t="n">
        <v>1</v>
      </c>
      <c r="L2213" s="66" t="n">
        <v>0</v>
      </c>
      <c r="M2213" s="66" t="n">
        <v>0</v>
      </c>
      <c r="N2213" s="66" t="n">
        <v>0</v>
      </c>
      <c r="O2213" s="66" t="n">
        <v>292.6</v>
      </c>
      <c r="P2213" s="66" t="n">
        <v>0.5</v>
      </c>
      <c r="Q2213" s="66" t="n">
        <v>12.3994484030001</v>
      </c>
      <c r="R2213" s="66" t="n">
        <v>51.3764027730001</v>
      </c>
      <c r="S2213" s="66">
        <f>IF(AND(E2213&gt;=2,E2213&lt;=6,OR(F2213=6,F2213=7,F2213=8),O2213&lt;=500),1,0)</f>
        <v/>
      </c>
      <c r="T2213" s="178">
        <f>IF(G2213=1,Sources!$F$24,IF(G2213=2,Sources!$F$25,IF(G2213=3,Sources!$F$26,0)))</f>
        <v/>
      </c>
      <c r="U2213" s="178">
        <f>T2213</f>
        <v/>
      </c>
      <c r="V2213" s="66" t="inlineStr">
        <is>
          <t>S01 / S04 / S05</t>
        </is>
      </c>
    </row>
    <row r="2214" ht="15" customHeight="1" s="94">
      <c r="A2214" s="66" t="inlineStr">
        <is>
          <t>U15811</t>
        </is>
      </c>
      <c r="B2214" s="66" t="inlineStr">
        <is>
          <t>O1470</t>
        </is>
      </c>
      <c r="C2214" s="66" t="n">
        <v>2023</v>
      </c>
      <c r="D2214" s="66" t="n">
        <v>9</v>
      </c>
      <c r="E2214" s="66" t="n">
        <v>7</v>
      </c>
      <c r="F2214" s="66" t="n">
        <v>17</v>
      </c>
      <c r="G2214" s="66" t="n">
        <v>3</v>
      </c>
      <c r="H2214" s="66" t="n">
        <v>3</v>
      </c>
      <c r="I2214" s="66" t="n">
        <v>0</v>
      </c>
      <c r="J2214" s="66" t="n">
        <v>1</v>
      </c>
      <c r="K2214" s="66" t="n">
        <v>0</v>
      </c>
      <c r="L2214" s="66" t="n">
        <v>0</v>
      </c>
      <c r="M2214" s="66" t="n">
        <v>0</v>
      </c>
      <c r="N2214" s="66" t="n">
        <v>0</v>
      </c>
      <c r="O2214" s="66" t="n">
        <v>137.9</v>
      </c>
      <c r="P2214" s="66" t="n">
        <v>2.5</v>
      </c>
      <c r="Q2214" s="66" t="n">
        <v>12.3942347280001</v>
      </c>
      <c r="R2214" s="66" t="n">
        <v>51.3461581400001</v>
      </c>
      <c r="S2214" s="66">
        <f>IF(AND(E2214&gt;=2,E2214&lt;=6,OR(F2214=6,F2214=7,F2214=8),O2214&lt;=500),1,0)</f>
        <v/>
      </c>
      <c r="T2214" s="178">
        <f>IF(G2214=1,Sources!$F$24,IF(G2214=2,Sources!$F$25,IF(G2214=3,Sources!$F$26,0)))</f>
        <v/>
      </c>
      <c r="U2214" s="178">
        <f>T2214</f>
        <v/>
      </c>
      <c r="V2214" s="66" t="inlineStr">
        <is>
          <t>S01 / S04 / S05</t>
        </is>
      </c>
    </row>
    <row r="2215" ht="15" customHeight="1" s="94">
      <c r="A2215" s="66" t="inlineStr">
        <is>
          <t>U15825</t>
        </is>
      </c>
      <c r="B2215" s="66" t="inlineStr">
        <is>
          <t>O0941</t>
        </is>
      </c>
      <c r="C2215" s="66" t="n">
        <v>2023</v>
      </c>
      <c r="D2215" s="66" t="n">
        <v>9</v>
      </c>
      <c r="E2215" s="66" t="n">
        <v>6</v>
      </c>
      <c r="F2215" s="66" t="n">
        <v>16</v>
      </c>
      <c r="G2215" s="66" t="n">
        <v>3</v>
      </c>
      <c r="H2215" s="66" t="n">
        <v>3</v>
      </c>
      <c r="I2215" s="66" t="n">
        <v>0</v>
      </c>
      <c r="J2215" s="66" t="n">
        <v>1</v>
      </c>
      <c r="K2215" s="66" t="n">
        <v>0</v>
      </c>
      <c r="L2215" s="66" t="n">
        <v>0</v>
      </c>
      <c r="M2215" s="66" t="n">
        <v>0</v>
      </c>
      <c r="N2215" s="66" t="n">
        <v>0</v>
      </c>
      <c r="O2215" s="66" t="n">
        <v>349.1</v>
      </c>
      <c r="P2215" s="66" t="n">
        <v>0.2</v>
      </c>
      <c r="Q2215" s="66" t="n">
        <v>13.7485780390001</v>
      </c>
      <c r="R2215" s="66" t="n">
        <v>51.0716995730001</v>
      </c>
      <c r="S2215" s="66">
        <f>IF(AND(E2215&gt;=2,E2215&lt;=6,OR(F2215=6,F2215=7,F2215=8),O2215&lt;=500),1,0)</f>
        <v/>
      </c>
      <c r="T2215" s="178">
        <f>IF(G2215=1,Sources!$F$24,IF(G2215=2,Sources!$F$25,IF(G2215=3,Sources!$F$26,0)))</f>
        <v/>
      </c>
      <c r="U2215" s="178">
        <f>T2215</f>
        <v/>
      </c>
      <c r="V2215" s="66" t="inlineStr">
        <is>
          <t>S01 / S04 / S05</t>
        </is>
      </c>
    </row>
    <row r="2216" ht="15" customHeight="1" s="94">
      <c r="A2216" s="66" t="inlineStr">
        <is>
          <t>U15840</t>
        </is>
      </c>
      <c r="B2216" s="66" t="inlineStr">
        <is>
          <t>O0598</t>
        </is>
      </c>
      <c r="C2216" s="66" t="n">
        <v>2023</v>
      </c>
      <c r="D2216" s="66" t="n">
        <v>9</v>
      </c>
      <c r="E2216" s="66" t="n">
        <v>5</v>
      </c>
      <c r="F2216" s="66" t="n">
        <v>9</v>
      </c>
      <c r="G2216" s="66" t="n">
        <v>3</v>
      </c>
      <c r="H2216" s="66" t="n">
        <v>2</v>
      </c>
      <c r="I2216" s="66" t="n">
        <v>0</v>
      </c>
      <c r="J2216" s="66" t="n">
        <v>1</v>
      </c>
      <c r="K2216" s="66" t="n">
        <v>1</v>
      </c>
      <c r="L2216" s="66" t="n">
        <v>0</v>
      </c>
      <c r="M2216" s="66" t="n">
        <v>0</v>
      </c>
      <c r="N2216" s="66" t="n">
        <v>0</v>
      </c>
      <c r="O2216" s="66" t="n">
        <v>422.2</v>
      </c>
      <c r="P2216" s="66" t="n">
        <v>13.9</v>
      </c>
      <c r="Q2216" s="66" t="n">
        <v>13.7550272360001</v>
      </c>
      <c r="R2216" s="66" t="n">
        <v>51.0554728820001</v>
      </c>
      <c r="S2216" s="66">
        <f>IF(AND(E2216&gt;=2,E2216&lt;=6,OR(F2216=6,F2216=7,F2216=8),O2216&lt;=500),1,0)</f>
        <v/>
      </c>
      <c r="T2216" s="178">
        <f>IF(G2216=1,Sources!$F$24,IF(G2216=2,Sources!$F$25,IF(G2216=3,Sources!$F$26,0)))</f>
        <v/>
      </c>
      <c r="U2216" s="178">
        <f>T2216</f>
        <v/>
      </c>
      <c r="V2216" s="66" t="inlineStr">
        <is>
          <t>S01 / S04 / S05</t>
        </is>
      </c>
    </row>
    <row r="2217" ht="15" customHeight="1" s="94">
      <c r="A2217" s="66" t="inlineStr">
        <is>
          <t>U15847</t>
        </is>
      </c>
      <c r="B2217" s="66" t="inlineStr">
        <is>
          <t>O1353</t>
        </is>
      </c>
      <c r="C2217" s="66" t="n">
        <v>2023</v>
      </c>
      <c r="D2217" s="66" t="n">
        <v>9</v>
      </c>
      <c r="E2217" s="66" t="n">
        <v>4</v>
      </c>
      <c r="F2217" s="66" t="n">
        <v>16</v>
      </c>
      <c r="G2217" s="66" t="n">
        <v>3</v>
      </c>
      <c r="H2217" s="66" t="n">
        <v>2</v>
      </c>
      <c r="I2217" s="66" t="n">
        <v>0</v>
      </c>
      <c r="J2217" s="66" t="n">
        <v>0</v>
      </c>
      <c r="K2217" s="66" t="n">
        <v>1</v>
      </c>
      <c r="L2217" s="66" t="n">
        <v>0</v>
      </c>
      <c r="M2217" s="66" t="n">
        <v>0</v>
      </c>
      <c r="N2217" s="66" t="n">
        <v>1</v>
      </c>
      <c r="O2217" s="66" t="n">
        <v>191.8</v>
      </c>
      <c r="P2217" s="66" t="n">
        <v>24.6</v>
      </c>
      <c r="Q2217" s="66" t="n">
        <v>12.371160961</v>
      </c>
      <c r="R2217" s="66" t="n">
        <v>51.336493272</v>
      </c>
      <c r="S2217" s="66">
        <f>IF(AND(E2217&gt;=2,E2217&lt;=6,OR(F2217=6,F2217=7,F2217=8),O2217&lt;=500),1,0)</f>
        <v/>
      </c>
      <c r="T2217" s="178">
        <f>IF(G2217=1,Sources!$F$24,IF(G2217=2,Sources!$F$25,IF(G2217=3,Sources!$F$26,0)))</f>
        <v/>
      </c>
      <c r="U2217" s="178">
        <f>T2217</f>
        <v/>
      </c>
      <c r="V2217" s="66" t="inlineStr">
        <is>
          <t>S01 / S04 / S05</t>
        </is>
      </c>
    </row>
    <row r="2218" ht="15" customHeight="1" s="94">
      <c r="A2218" s="66" t="inlineStr">
        <is>
          <t>U15867</t>
        </is>
      </c>
      <c r="B2218" s="66" t="inlineStr">
        <is>
          <t>O1238</t>
        </is>
      </c>
      <c r="C2218" s="66" t="n">
        <v>2023</v>
      </c>
      <c r="D2218" s="66" t="n">
        <v>9</v>
      </c>
      <c r="E2218" s="66" t="n">
        <v>3</v>
      </c>
      <c r="F2218" s="66" t="n">
        <v>17</v>
      </c>
      <c r="G2218" s="66" t="n">
        <v>3</v>
      </c>
      <c r="H2218" s="66" t="n">
        <v>2</v>
      </c>
      <c r="I2218" s="66" t="n">
        <v>0</v>
      </c>
      <c r="J2218" s="66" t="n">
        <v>1</v>
      </c>
      <c r="K2218" s="66" t="n">
        <v>1</v>
      </c>
      <c r="L2218" s="66" t="n">
        <v>0</v>
      </c>
      <c r="M2218" s="66" t="n">
        <v>0</v>
      </c>
      <c r="N2218" s="66" t="n">
        <v>0</v>
      </c>
      <c r="O2218" s="66" t="n">
        <v>418.3</v>
      </c>
      <c r="P2218" s="66" t="n">
        <v>10.4</v>
      </c>
      <c r="Q2218" s="66" t="n">
        <v>14.264915725</v>
      </c>
      <c r="R2218" s="66" t="n">
        <v>51.437249815</v>
      </c>
      <c r="S2218" s="66">
        <f>IF(AND(E2218&gt;=2,E2218&lt;=6,OR(F2218=6,F2218=7,F2218=8),O2218&lt;=500),1,0)</f>
        <v/>
      </c>
      <c r="T2218" s="178">
        <f>IF(G2218=1,Sources!$F$24,IF(G2218=2,Sources!$F$25,IF(G2218=3,Sources!$F$26,0)))</f>
        <v/>
      </c>
      <c r="U2218" s="178">
        <f>T2218</f>
        <v/>
      </c>
      <c r="V2218" s="66" t="inlineStr">
        <is>
          <t>S01 / S04 / S05</t>
        </is>
      </c>
    </row>
    <row r="2219" ht="15" customHeight="1" s="94">
      <c r="A2219" s="66" t="inlineStr">
        <is>
          <t>U15880</t>
        </is>
      </c>
      <c r="B2219" s="66" t="inlineStr">
        <is>
          <t>O1193</t>
        </is>
      </c>
      <c r="C2219" s="66" t="n">
        <v>2023</v>
      </c>
      <c r="D2219" s="66" t="n">
        <v>9</v>
      </c>
      <c r="E2219" s="66" t="n">
        <v>2</v>
      </c>
      <c r="F2219" s="66" t="n">
        <v>16</v>
      </c>
      <c r="G2219" s="66" t="n">
        <v>3</v>
      </c>
      <c r="H2219" s="66" t="n">
        <v>2</v>
      </c>
      <c r="I2219" s="66" t="n">
        <v>0</v>
      </c>
      <c r="J2219" s="66" t="n">
        <v>1</v>
      </c>
      <c r="K2219" s="66" t="n">
        <v>1</v>
      </c>
      <c r="L2219" s="66" t="n">
        <v>0</v>
      </c>
      <c r="M2219" s="66" t="n">
        <v>0</v>
      </c>
      <c r="N2219" s="66" t="n">
        <v>0</v>
      </c>
      <c r="O2219" s="66" t="n">
        <v>377.9</v>
      </c>
      <c r="P2219" s="66" t="n">
        <v>1.3</v>
      </c>
      <c r="Q2219" s="66" t="n">
        <v>13.872721241</v>
      </c>
      <c r="R2219" s="66" t="n">
        <v>50.9735493140001</v>
      </c>
      <c r="S2219" s="66">
        <f>IF(AND(E2219&gt;=2,E2219&lt;=6,OR(F2219=6,F2219=7,F2219=8),O2219&lt;=500),1,0)</f>
        <v/>
      </c>
      <c r="T2219" s="178">
        <f>IF(G2219=1,Sources!$F$24,IF(G2219=2,Sources!$F$25,IF(G2219=3,Sources!$F$26,0)))</f>
        <v/>
      </c>
      <c r="U2219" s="178">
        <f>T2219</f>
        <v/>
      </c>
      <c r="V2219" s="66" t="inlineStr">
        <is>
          <t>S01 / S04 / S05</t>
        </is>
      </c>
    </row>
    <row r="2220" ht="15" customHeight="1" s="94">
      <c r="A2220" s="66" t="inlineStr">
        <is>
          <t>U15884</t>
        </is>
      </c>
      <c r="B2220" s="66" t="inlineStr">
        <is>
          <t>O0432</t>
        </is>
      </c>
      <c r="C2220" s="66" t="n">
        <v>2023</v>
      </c>
      <c r="D2220" s="66" t="n">
        <v>9</v>
      </c>
      <c r="E2220" s="66" t="n">
        <v>2</v>
      </c>
      <c r="F2220" s="66" t="n">
        <v>7</v>
      </c>
      <c r="G2220" s="66" t="n">
        <v>3</v>
      </c>
      <c r="H2220" s="66" t="n">
        <v>2</v>
      </c>
      <c r="I2220" s="66" t="n">
        <v>0</v>
      </c>
      <c r="J2220" s="66" t="n">
        <v>1</v>
      </c>
      <c r="K2220" s="66" t="n">
        <v>1</v>
      </c>
      <c r="L2220" s="66" t="n">
        <v>0</v>
      </c>
      <c r="M2220" s="66" t="n">
        <v>0</v>
      </c>
      <c r="N2220" s="66" t="n">
        <v>0</v>
      </c>
      <c r="O2220" s="66" t="n">
        <v>384.6</v>
      </c>
      <c r="P2220" s="66" t="n">
        <v>5</v>
      </c>
      <c r="Q2220" s="66" t="n">
        <v>13.8032274870001</v>
      </c>
      <c r="R2220" s="66" t="n">
        <v>51.021690979</v>
      </c>
      <c r="S2220" s="66">
        <f>IF(AND(E2220&gt;=2,E2220&lt;=6,OR(F2220=6,F2220=7,F2220=8),O2220&lt;=500),1,0)</f>
        <v/>
      </c>
      <c r="T2220" s="178">
        <f>IF(G2220=1,Sources!$F$24,IF(G2220=2,Sources!$F$25,IF(G2220=3,Sources!$F$26,0)))</f>
        <v/>
      </c>
      <c r="U2220" s="178">
        <f>T2220</f>
        <v/>
      </c>
      <c r="V2220" s="66" t="inlineStr">
        <is>
          <t>S01 / S04 / S05</t>
        </is>
      </c>
    </row>
    <row r="2221" ht="15" customHeight="1" s="94">
      <c r="A2221" s="66" t="inlineStr">
        <is>
          <t>U15888</t>
        </is>
      </c>
      <c r="B2221" s="66" t="inlineStr">
        <is>
          <t>O0262</t>
        </is>
      </c>
      <c r="C2221" s="66" t="n">
        <v>2023</v>
      </c>
      <c r="D2221" s="66" t="n">
        <v>9</v>
      </c>
      <c r="E2221" s="66" t="n">
        <v>2</v>
      </c>
      <c r="F2221" s="66" t="n">
        <v>8</v>
      </c>
      <c r="G2221" s="66" t="n">
        <v>3</v>
      </c>
      <c r="H2221" s="66" t="n">
        <v>6</v>
      </c>
      <c r="I2221" s="66" t="n">
        <v>0</v>
      </c>
      <c r="J2221" s="66" t="n">
        <v>0</v>
      </c>
      <c r="K2221" s="66" t="n">
        <v>1</v>
      </c>
      <c r="L2221" s="66" t="n">
        <v>0</v>
      </c>
      <c r="M2221" s="66" t="n">
        <v>0</v>
      </c>
      <c r="N2221" s="66" t="n">
        <v>0</v>
      </c>
      <c r="O2221" s="66" t="n">
        <v>197.8</v>
      </c>
      <c r="P2221" s="66" t="n">
        <v>15</v>
      </c>
      <c r="Q2221" s="66" t="n">
        <v>12.921867611</v>
      </c>
      <c r="R2221" s="66" t="n">
        <v>50.8413389230001</v>
      </c>
      <c r="S2221" s="66">
        <f>IF(AND(E2221&gt;=2,E2221&lt;=6,OR(F2221=6,F2221=7,F2221=8),O2221&lt;=500),1,0)</f>
        <v/>
      </c>
      <c r="T2221" s="178">
        <f>IF(G2221=1,Sources!$F$24,IF(G2221=2,Sources!$F$25,IF(G2221=3,Sources!$F$26,0)))</f>
        <v/>
      </c>
      <c r="U2221" s="178">
        <f>T2221</f>
        <v/>
      </c>
      <c r="V2221" s="66" t="inlineStr">
        <is>
          <t>S01 / S04 / S05</t>
        </is>
      </c>
    </row>
    <row r="2222" ht="15" customHeight="1" s="94">
      <c r="A2222" s="66" t="inlineStr">
        <is>
          <t>U15905</t>
        </is>
      </c>
      <c r="B2222" s="66" t="inlineStr">
        <is>
          <t>O1245</t>
        </is>
      </c>
      <c r="C2222" s="66" t="n">
        <v>2023</v>
      </c>
      <c r="D2222" s="66" t="n">
        <v>9</v>
      </c>
      <c r="E2222" s="66" t="n">
        <v>6</v>
      </c>
      <c r="F2222" s="66" t="n">
        <v>16</v>
      </c>
      <c r="G2222" s="66" t="n">
        <v>3</v>
      </c>
      <c r="H2222" s="66" t="n">
        <v>6</v>
      </c>
      <c r="I2222" s="66" t="n">
        <v>0</v>
      </c>
      <c r="J2222" s="66" t="n">
        <v>0</v>
      </c>
      <c r="K2222" s="66" t="n">
        <v>1</v>
      </c>
      <c r="L2222" s="66" t="n">
        <v>0</v>
      </c>
      <c r="M2222" s="66" t="n">
        <v>1</v>
      </c>
      <c r="N2222" s="66" t="n">
        <v>0</v>
      </c>
      <c r="O2222" s="66" t="n">
        <v>359.9</v>
      </c>
      <c r="P2222" s="66" t="n">
        <v>1.7</v>
      </c>
      <c r="Q2222" s="66" t="n">
        <v>14.093492989</v>
      </c>
      <c r="R2222" s="66" t="n">
        <v>51.2742387850001</v>
      </c>
      <c r="S2222" s="66">
        <f>IF(AND(E2222&gt;=2,E2222&lt;=6,OR(F2222=6,F2222=7,F2222=8),O2222&lt;=500),1,0)</f>
        <v/>
      </c>
      <c r="T2222" s="178">
        <f>IF(G2222=1,Sources!$F$24,IF(G2222=2,Sources!$F$25,IF(G2222=3,Sources!$F$26,0)))</f>
        <v/>
      </c>
      <c r="U2222" s="178">
        <f>T2222</f>
        <v/>
      </c>
      <c r="V2222" s="66" t="inlineStr">
        <is>
          <t>S01 / S04 / S05</t>
        </is>
      </c>
    </row>
    <row r="2223" ht="15" customHeight="1" s="94">
      <c r="A2223" s="66" t="inlineStr">
        <is>
          <t>U15926</t>
        </is>
      </c>
      <c r="B2223" s="66" t="inlineStr">
        <is>
          <t>O1439</t>
        </is>
      </c>
      <c r="C2223" s="66" t="n">
        <v>2023</v>
      </c>
      <c r="D2223" s="66" t="n">
        <v>9</v>
      </c>
      <c r="E2223" s="66" t="n">
        <v>4</v>
      </c>
      <c r="F2223" s="66" t="n">
        <v>10</v>
      </c>
      <c r="G2223" s="66" t="n">
        <v>3</v>
      </c>
      <c r="H2223" s="66" t="n">
        <v>2</v>
      </c>
      <c r="I2223" s="66" t="n">
        <v>0</v>
      </c>
      <c r="J2223" s="66" t="n">
        <v>1</v>
      </c>
      <c r="K2223" s="66" t="n">
        <v>0</v>
      </c>
      <c r="L2223" s="66" t="n">
        <v>1</v>
      </c>
      <c r="M2223" s="66" t="n">
        <v>0</v>
      </c>
      <c r="N2223" s="66" t="n">
        <v>0</v>
      </c>
      <c r="O2223" s="66" t="n">
        <v>188.2</v>
      </c>
      <c r="P2223" s="66" t="n">
        <v>3.4</v>
      </c>
      <c r="Q2223" s="66" t="n">
        <v>12.3713610790001</v>
      </c>
      <c r="R2223" s="66" t="n">
        <v>51.3462772710001</v>
      </c>
      <c r="S2223" s="66">
        <f>IF(AND(E2223&gt;=2,E2223&lt;=6,OR(F2223=6,F2223=7,F2223=8),O2223&lt;=500),1,0)</f>
        <v/>
      </c>
      <c r="T2223" s="178">
        <f>IF(G2223=1,Sources!$F$24,IF(G2223=2,Sources!$F$25,IF(G2223=3,Sources!$F$26,0)))</f>
        <v/>
      </c>
      <c r="U2223" s="178">
        <f>T2223</f>
        <v/>
      </c>
      <c r="V2223" s="66" t="inlineStr">
        <is>
          <t>S01 / S04 / S05</t>
        </is>
      </c>
    </row>
    <row r="2224" ht="15" customHeight="1" s="94">
      <c r="A2224" s="66" t="inlineStr">
        <is>
          <t>U15933</t>
        </is>
      </c>
      <c r="B2224" s="66" t="inlineStr">
        <is>
          <t>O0514</t>
        </is>
      </c>
      <c r="C2224" s="66" t="n">
        <v>2023</v>
      </c>
      <c r="D2224" s="66" t="n">
        <v>9</v>
      </c>
      <c r="E2224" s="66" t="n">
        <v>4</v>
      </c>
      <c r="F2224" s="66" t="n">
        <v>10</v>
      </c>
      <c r="G2224" s="66" t="n">
        <v>3</v>
      </c>
      <c r="H2224" s="66" t="n">
        <v>3</v>
      </c>
      <c r="I2224" s="66" t="n">
        <v>0</v>
      </c>
      <c r="J2224" s="66" t="n">
        <v>0</v>
      </c>
      <c r="K2224" s="66" t="n">
        <v>1</v>
      </c>
      <c r="L2224" s="66" t="n">
        <v>0</v>
      </c>
      <c r="M2224" s="66" t="n">
        <v>0</v>
      </c>
      <c r="N2224" s="66" t="n">
        <v>0</v>
      </c>
      <c r="O2224" s="66" t="n">
        <v>376.5</v>
      </c>
      <c r="P2224" s="66" t="n">
        <v>10.1</v>
      </c>
      <c r="Q2224" s="66" t="n">
        <v>13.7707812210001</v>
      </c>
      <c r="R2224" s="66" t="n">
        <v>51.039814854</v>
      </c>
      <c r="S2224" s="66">
        <f>IF(AND(E2224&gt;=2,E2224&lt;=6,OR(F2224=6,F2224=7,F2224=8),O2224&lt;=500),1,0)</f>
        <v/>
      </c>
      <c r="T2224" s="178">
        <f>IF(G2224=1,Sources!$F$24,IF(G2224=2,Sources!$F$25,IF(G2224=3,Sources!$F$26,0)))</f>
        <v/>
      </c>
      <c r="U2224" s="178">
        <f>T2224</f>
        <v/>
      </c>
      <c r="V2224" s="66" t="inlineStr">
        <is>
          <t>S01 / S04 / S05</t>
        </is>
      </c>
    </row>
    <row r="2225" ht="15" customHeight="1" s="94">
      <c r="A2225" s="66" t="inlineStr">
        <is>
          <t>U15934</t>
        </is>
      </c>
      <c r="B2225" s="66" t="inlineStr">
        <is>
          <t>O0873</t>
        </is>
      </c>
      <c r="C2225" s="66" t="n">
        <v>2023</v>
      </c>
      <c r="D2225" s="66" t="n">
        <v>9</v>
      </c>
      <c r="E2225" s="66" t="n">
        <v>4</v>
      </c>
      <c r="F2225" s="66" t="n">
        <v>11</v>
      </c>
      <c r="G2225" s="66" t="n">
        <v>3</v>
      </c>
      <c r="H2225" s="66" t="n">
        <v>2</v>
      </c>
      <c r="I2225" s="66" t="n">
        <v>0</v>
      </c>
      <c r="J2225" s="66" t="n">
        <v>1</v>
      </c>
      <c r="K2225" s="66" t="n">
        <v>1</v>
      </c>
      <c r="L2225" s="66" t="n">
        <v>0</v>
      </c>
      <c r="M2225" s="66" t="n">
        <v>0</v>
      </c>
      <c r="N2225" s="66" t="n">
        <v>0</v>
      </c>
      <c r="O2225" s="66" t="n">
        <v>368.4</v>
      </c>
      <c r="P2225" s="66" t="n">
        <v>3.8</v>
      </c>
      <c r="Q2225" s="66" t="n">
        <v>13.808685869</v>
      </c>
      <c r="R2225" s="66" t="n">
        <v>51.0379958550001</v>
      </c>
      <c r="S2225" s="66">
        <f>IF(AND(E2225&gt;=2,E2225&lt;=6,OR(F2225=6,F2225=7,F2225=8),O2225&lt;=500),1,0)</f>
        <v/>
      </c>
      <c r="T2225" s="178">
        <f>IF(G2225=1,Sources!$F$24,IF(G2225=2,Sources!$F$25,IF(G2225=3,Sources!$F$26,0)))</f>
        <v/>
      </c>
      <c r="U2225" s="178">
        <f>T2225</f>
        <v/>
      </c>
      <c r="V2225" s="66" t="inlineStr">
        <is>
          <t>S01 / S04 / S05</t>
        </is>
      </c>
    </row>
    <row r="2226" ht="15" customHeight="1" s="94">
      <c r="A2226" s="66" t="inlineStr">
        <is>
          <t>U15956</t>
        </is>
      </c>
      <c r="B2226" s="66" t="inlineStr">
        <is>
          <t>O1664</t>
        </is>
      </c>
      <c r="C2226" s="66" t="n">
        <v>2023</v>
      </c>
      <c r="D2226" s="66" t="n">
        <v>9</v>
      </c>
      <c r="E2226" s="66" t="n">
        <v>2</v>
      </c>
      <c r="F2226" s="66" t="n">
        <v>16</v>
      </c>
      <c r="G2226" s="66" t="n">
        <v>3</v>
      </c>
      <c r="H2226" s="66" t="n">
        <v>2</v>
      </c>
      <c r="I2226" s="66" t="n">
        <v>0</v>
      </c>
      <c r="J2226" s="66" t="n">
        <v>0</v>
      </c>
      <c r="K2226" s="66" t="n">
        <v>1</v>
      </c>
      <c r="L2226" s="66" t="n">
        <v>0</v>
      </c>
      <c r="M2226" s="66" t="n">
        <v>0</v>
      </c>
      <c r="N2226" s="66" t="n">
        <v>0</v>
      </c>
      <c r="O2226" s="66" t="n">
        <v>60.1</v>
      </c>
      <c r="P2226" s="66" t="n">
        <v>6.3</v>
      </c>
      <c r="Q2226" s="66" t="n">
        <v>12.3134034710001</v>
      </c>
      <c r="R2226" s="66" t="n">
        <v>51.3479024540001</v>
      </c>
      <c r="S2226" s="66">
        <f>IF(AND(E2226&gt;=2,E2226&lt;=6,OR(F2226=6,F2226=7,F2226=8),O2226&lt;=500),1,0)</f>
        <v/>
      </c>
      <c r="T2226" s="178">
        <f>IF(G2226=1,Sources!$F$24,IF(G2226=2,Sources!$F$25,IF(G2226=3,Sources!$F$26,0)))</f>
        <v/>
      </c>
      <c r="U2226" s="178">
        <f>T2226</f>
        <v/>
      </c>
      <c r="V2226" s="66" t="inlineStr">
        <is>
          <t>S01 / S04 / S05</t>
        </is>
      </c>
    </row>
    <row r="2227" ht="15" customHeight="1" s="94">
      <c r="A2227" s="66" t="inlineStr">
        <is>
          <t>U15959</t>
        </is>
      </c>
      <c r="B2227" s="66" t="inlineStr">
        <is>
          <t>O0981</t>
        </is>
      </c>
      <c r="C2227" s="66" t="n">
        <v>2023</v>
      </c>
      <c r="D2227" s="66" t="n">
        <v>9</v>
      </c>
      <c r="E2227" s="66" t="n">
        <v>2</v>
      </c>
      <c r="F2227" s="66" t="n">
        <v>14</v>
      </c>
      <c r="G2227" s="66" t="n">
        <v>3</v>
      </c>
      <c r="H2227" s="66" t="n">
        <v>3</v>
      </c>
      <c r="I2227" s="66" t="n">
        <v>0</v>
      </c>
      <c r="J2227" s="66" t="n">
        <v>0</v>
      </c>
      <c r="K2227" s="66" t="n">
        <v>1</v>
      </c>
      <c r="L2227" s="66" t="n">
        <v>0</v>
      </c>
      <c r="M2227" s="66" t="n">
        <v>0</v>
      </c>
      <c r="N2227" s="66" t="n">
        <v>0</v>
      </c>
      <c r="O2227" s="66" t="n">
        <v>72.90000000000001</v>
      </c>
      <c r="P2227" s="66" t="n">
        <v>3.9</v>
      </c>
      <c r="Q2227" s="66" t="n">
        <v>13.7089448800001</v>
      </c>
      <c r="R2227" s="66" t="n">
        <v>51.0472668750001</v>
      </c>
      <c r="S2227" s="66">
        <f>IF(AND(E2227&gt;=2,E2227&lt;=6,OR(F2227=6,F2227=7,F2227=8),O2227&lt;=500),1,0)</f>
        <v/>
      </c>
      <c r="T2227" s="178">
        <f>IF(G2227=1,Sources!$F$24,IF(G2227=2,Sources!$F$25,IF(G2227=3,Sources!$F$26,0)))</f>
        <v/>
      </c>
      <c r="U2227" s="178">
        <f>T2227</f>
        <v/>
      </c>
      <c r="V2227" s="66" t="inlineStr">
        <is>
          <t>S01 / S04 / S05</t>
        </is>
      </c>
    </row>
    <row r="2228" ht="15" customHeight="1" s="94">
      <c r="A2228" s="66" t="inlineStr">
        <is>
          <t>U15963</t>
        </is>
      </c>
      <c r="B2228" s="66" t="inlineStr">
        <is>
          <t>O0810</t>
        </is>
      </c>
      <c r="C2228" s="66" t="n">
        <v>2023</v>
      </c>
      <c r="D2228" s="66" t="n">
        <v>9</v>
      </c>
      <c r="E2228" s="66" t="n">
        <v>2</v>
      </c>
      <c r="F2228" s="66" t="n">
        <v>9</v>
      </c>
      <c r="G2228" s="66" t="n">
        <v>2</v>
      </c>
      <c r="H2228" s="66" t="n">
        <v>2</v>
      </c>
      <c r="I2228" s="66" t="n">
        <v>0</v>
      </c>
      <c r="J2228" s="66" t="n">
        <v>1</v>
      </c>
      <c r="K2228" s="66" t="n">
        <v>1</v>
      </c>
      <c r="L2228" s="66" t="n">
        <v>0</v>
      </c>
      <c r="M2228" s="66" t="n">
        <v>0</v>
      </c>
      <c r="N2228" s="66" t="n">
        <v>0</v>
      </c>
      <c r="O2228" s="66" t="n">
        <v>356.6</v>
      </c>
      <c r="P2228" s="66" t="n">
        <v>8.5</v>
      </c>
      <c r="Q2228" s="66" t="n">
        <v>13.7736512660001</v>
      </c>
      <c r="R2228" s="66" t="n">
        <v>51.1182913910001</v>
      </c>
      <c r="S2228" s="66">
        <f>IF(AND(E2228&gt;=2,E2228&lt;=6,OR(F2228=6,F2228=7,F2228=8),O2228&lt;=500),1,0)</f>
        <v/>
      </c>
      <c r="T2228" s="178">
        <f>IF(G2228=1,Sources!$F$24,IF(G2228=2,Sources!$F$25,IF(G2228=3,Sources!$F$26,0)))</f>
        <v/>
      </c>
      <c r="U2228" s="178">
        <f>T2228</f>
        <v/>
      </c>
      <c r="V2228" s="66" t="inlineStr">
        <is>
          <t>S01 / S04 / S05</t>
        </is>
      </c>
    </row>
    <row r="2229" ht="15" customHeight="1" s="94">
      <c r="A2229" s="66" t="inlineStr">
        <is>
          <t>U15971</t>
        </is>
      </c>
      <c r="B2229" s="66" t="inlineStr">
        <is>
          <t>O0334</t>
        </is>
      </c>
      <c r="C2229" s="66" t="n">
        <v>2023</v>
      </c>
      <c r="D2229" s="66" t="n">
        <v>9</v>
      </c>
      <c r="E2229" s="66" t="n">
        <v>1</v>
      </c>
      <c r="F2229" s="66" t="n">
        <v>17</v>
      </c>
      <c r="G2229" s="66" t="n">
        <v>3</v>
      </c>
      <c r="H2229" s="66" t="n">
        <v>3</v>
      </c>
      <c r="I2229" s="66" t="n">
        <v>0</v>
      </c>
      <c r="J2229" s="66" t="n">
        <v>0</v>
      </c>
      <c r="K2229" s="66" t="n">
        <v>1</v>
      </c>
      <c r="L2229" s="66" t="n">
        <v>1</v>
      </c>
      <c r="M2229" s="66" t="n">
        <v>0</v>
      </c>
      <c r="N2229" s="66" t="n">
        <v>0</v>
      </c>
      <c r="O2229" s="66" t="n">
        <v>337.4</v>
      </c>
      <c r="P2229" s="66" t="n">
        <v>5.3</v>
      </c>
      <c r="Q2229" s="66" t="n">
        <v>13.7876563410001</v>
      </c>
      <c r="R2229" s="66" t="n">
        <v>51.0359554580001</v>
      </c>
      <c r="S2229" s="66">
        <f>IF(AND(E2229&gt;=2,E2229&lt;=6,OR(F2229=6,F2229=7,F2229=8),O2229&lt;=500),1,0)</f>
        <v/>
      </c>
      <c r="T2229" s="178">
        <f>IF(G2229=1,Sources!$F$24,IF(G2229=2,Sources!$F$25,IF(G2229=3,Sources!$F$26,0)))</f>
        <v/>
      </c>
      <c r="U2229" s="178">
        <f>T2229</f>
        <v/>
      </c>
      <c r="V2229" s="66" t="inlineStr">
        <is>
          <t>S01 / S04 / S05</t>
        </is>
      </c>
    </row>
    <row r="2230" ht="15" customHeight="1" s="94">
      <c r="A2230" s="66" t="inlineStr">
        <is>
          <t>U15985</t>
        </is>
      </c>
      <c r="B2230" s="66" t="inlineStr">
        <is>
          <t>O1329</t>
        </is>
      </c>
      <c r="C2230" s="66" t="n">
        <v>2023</v>
      </c>
      <c r="D2230" s="66" t="n">
        <v>9</v>
      </c>
      <c r="E2230" s="66" t="n">
        <v>6</v>
      </c>
      <c r="F2230" s="66" t="n">
        <v>11</v>
      </c>
      <c r="G2230" s="66" t="n">
        <v>3</v>
      </c>
      <c r="H2230" s="66" t="n">
        <v>4</v>
      </c>
      <c r="I2230" s="66" t="n">
        <v>1</v>
      </c>
      <c r="J2230" s="66" t="n">
        <v>0</v>
      </c>
      <c r="K2230" s="66" t="n">
        <v>1</v>
      </c>
      <c r="L2230" s="66" t="n">
        <v>0</v>
      </c>
      <c r="M2230" s="66" t="n">
        <v>0</v>
      </c>
      <c r="N2230" s="66" t="n">
        <v>0</v>
      </c>
      <c r="O2230" s="66" t="n">
        <v>166.3</v>
      </c>
      <c r="P2230" s="66" t="n">
        <v>23.7</v>
      </c>
      <c r="Q2230" s="66" t="n">
        <v>12.365473192</v>
      </c>
      <c r="R2230" s="66" t="n">
        <v>51.3626335010001</v>
      </c>
      <c r="S2230" s="66">
        <f>IF(AND(E2230&gt;=2,E2230&lt;=6,OR(F2230=6,F2230=7,F2230=8),O2230&lt;=500),1,0)</f>
        <v/>
      </c>
      <c r="T2230" s="178">
        <f>IF(G2230=1,Sources!$F$24,IF(G2230=2,Sources!$F$25,IF(G2230=3,Sources!$F$26,0)))</f>
        <v/>
      </c>
      <c r="U2230" s="178">
        <f>T2230</f>
        <v/>
      </c>
      <c r="V2230" s="66" t="inlineStr">
        <is>
          <t>S01 / S04 / S05</t>
        </is>
      </c>
    </row>
    <row r="2231" ht="15" customHeight="1" s="94">
      <c r="A2231" s="66" t="inlineStr">
        <is>
          <t>U15989</t>
        </is>
      </c>
      <c r="B2231" s="66" t="inlineStr">
        <is>
          <t>O1356</t>
        </is>
      </c>
      <c r="C2231" s="66" t="n">
        <v>2023</v>
      </c>
      <c r="D2231" s="66" t="n">
        <v>9</v>
      </c>
      <c r="E2231" s="66" t="n">
        <v>6</v>
      </c>
      <c r="F2231" s="66" t="n">
        <v>11</v>
      </c>
      <c r="G2231" s="66" t="n">
        <v>3</v>
      </c>
      <c r="H2231" s="66" t="n">
        <v>2</v>
      </c>
      <c r="I2231" s="66" t="n">
        <v>0</v>
      </c>
      <c r="J2231" s="66" t="n">
        <v>0</v>
      </c>
      <c r="K2231" s="66" t="n">
        <v>1</v>
      </c>
      <c r="L2231" s="66" t="n">
        <v>0</v>
      </c>
      <c r="M2231" s="66" t="n">
        <v>0</v>
      </c>
      <c r="N2231" s="66" t="n">
        <v>0</v>
      </c>
      <c r="O2231" s="66" t="n">
        <v>418.1</v>
      </c>
      <c r="P2231" s="66" t="n">
        <v>14.6</v>
      </c>
      <c r="Q2231" s="66" t="n">
        <v>12.3711036820001</v>
      </c>
      <c r="R2231" s="66" t="n">
        <v>51.3397872370001</v>
      </c>
      <c r="S2231" s="66">
        <f>IF(AND(E2231&gt;=2,E2231&lt;=6,OR(F2231=6,F2231=7,F2231=8),O2231&lt;=500),1,0)</f>
        <v/>
      </c>
      <c r="T2231" s="178">
        <f>IF(G2231=1,Sources!$F$24,IF(G2231=2,Sources!$F$25,IF(G2231=3,Sources!$F$26,0)))</f>
        <v/>
      </c>
      <c r="U2231" s="178">
        <f>T2231</f>
        <v/>
      </c>
      <c r="V2231" s="66" t="inlineStr">
        <is>
          <t>S01 / S04 / S05</t>
        </is>
      </c>
    </row>
    <row r="2232" ht="15" customHeight="1" s="94">
      <c r="A2232" s="66" t="inlineStr">
        <is>
          <t>U16002</t>
        </is>
      </c>
      <c r="B2232" s="66" t="inlineStr">
        <is>
          <t>O1388</t>
        </is>
      </c>
      <c r="C2232" s="66" t="n">
        <v>2023</v>
      </c>
      <c r="D2232" s="66" t="n">
        <v>9</v>
      </c>
      <c r="E2232" s="66" t="n">
        <v>5</v>
      </c>
      <c r="F2232" s="66" t="n">
        <v>8</v>
      </c>
      <c r="G2232" s="66" t="n">
        <v>3</v>
      </c>
      <c r="H2232" s="66" t="n">
        <v>4</v>
      </c>
      <c r="I2232" s="66" t="n">
        <v>1</v>
      </c>
      <c r="J2232" s="66" t="n">
        <v>1</v>
      </c>
      <c r="K2232" s="66" t="n">
        <v>0</v>
      </c>
      <c r="L2232" s="66" t="n">
        <v>0</v>
      </c>
      <c r="M2232" s="66" t="n">
        <v>0</v>
      </c>
      <c r="N2232" s="66" t="n">
        <v>0</v>
      </c>
      <c r="O2232" s="66" t="n">
        <v>297.1</v>
      </c>
      <c r="P2232" s="66" t="n">
        <v>7.2</v>
      </c>
      <c r="Q2232" s="66" t="n">
        <v>12.3767238340001</v>
      </c>
      <c r="R2232" s="66" t="n">
        <v>51.3564986700001</v>
      </c>
      <c r="S2232" s="66">
        <f>IF(AND(E2232&gt;=2,E2232&lt;=6,OR(F2232=6,F2232=7,F2232=8),O2232&lt;=500),1,0)</f>
        <v/>
      </c>
      <c r="T2232" s="178">
        <f>IF(G2232=1,Sources!$F$24,IF(G2232=2,Sources!$F$25,IF(G2232=3,Sources!$F$26,0)))</f>
        <v/>
      </c>
      <c r="U2232" s="178">
        <f>T2232</f>
        <v/>
      </c>
      <c r="V2232" s="66" t="inlineStr">
        <is>
          <t>S01 / S04 / S05</t>
        </is>
      </c>
    </row>
    <row r="2233" ht="15" customHeight="1" s="94">
      <c r="A2233" s="66" t="inlineStr">
        <is>
          <t>U16026</t>
        </is>
      </c>
      <c r="B2233" s="66" t="inlineStr">
        <is>
          <t>O1000</t>
        </is>
      </c>
      <c r="C2233" s="66" t="n">
        <v>2023</v>
      </c>
      <c r="D2233" s="66" t="n">
        <v>9</v>
      </c>
      <c r="E2233" s="66" t="n">
        <v>4</v>
      </c>
      <c r="F2233" s="66" t="n">
        <v>9</v>
      </c>
      <c r="G2233" s="66" t="n">
        <v>3</v>
      </c>
      <c r="H2233" s="66" t="n">
        <v>6</v>
      </c>
      <c r="I2233" s="66" t="n">
        <v>0</v>
      </c>
      <c r="J2233" s="66" t="n">
        <v>0</v>
      </c>
      <c r="K2233" s="66" t="n">
        <v>1</v>
      </c>
      <c r="L2233" s="66" t="n">
        <v>0</v>
      </c>
      <c r="M2233" s="66" t="n">
        <v>0</v>
      </c>
      <c r="N2233" s="66" t="n">
        <v>0</v>
      </c>
      <c r="O2233" s="66" t="n">
        <v>434</v>
      </c>
      <c r="P2233" s="66" t="n">
        <v>10.4</v>
      </c>
      <c r="Q2233" s="66" t="n">
        <v>13.74092855</v>
      </c>
      <c r="R2233" s="66" t="n">
        <v>51.047277857</v>
      </c>
      <c r="S2233" s="66">
        <f>IF(AND(E2233&gt;=2,E2233&lt;=6,OR(F2233=6,F2233=7,F2233=8),O2233&lt;=500),1,0)</f>
        <v/>
      </c>
      <c r="T2233" s="178">
        <f>IF(G2233=1,Sources!$F$24,IF(G2233=2,Sources!$F$25,IF(G2233=3,Sources!$F$26,0)))</f>
        <v/>
      </c>
      <c r="U2233" s="178">
        <f>T2233</f>
        <v/>
      </c>
      <c r="V2233" s="66" t="inlineStr">
        <is>
          <t>S01 / S04 / S05</t>
        </is>
      </c>
    </row>
    <row r="2234" ht="15" customHeight="1" s="94">
      <c r="A2234" s="66" t="inlineStr">
        <is>
          <t>U16027</t>
        </is>
      </c>
      <c r="B2234" s="66" t="inlineStr">
        <is>
          <t>O0639</t>
        </is>
      </c>
      <c r="C2234" s="66" t="n">
        <v>2023</v>
      </c>
      <c r="D2234" s="66" t="n">
        <v>9</v>
      </c>
      <c r="E2234" s="66" t="n">
        <v>4</v>
      </c>
      <c r="F2234" s="66" t="n">
        <v>7</v>
      </c>
      <c r="G2234" s="66" t="n">
        <v>3</v>
      </c>
      <c r="H2234" s="66" t="n">
        <v>1</v>
      </c>
      <c r="I2234" s="66" t="n">
        <v>0</v>
      </c>
      <c r="J2234" s="66" t="n">
        <v>1</v>
      </c>
      <c r="K2234" s="66" t="n">
        <v>0</v>
      </c>
      <c r="L2234" s="66" t="n">
        <v>0</v>
      </c>
      <c r="M2234" s="66" t="n">
        <v>0</v>
      </c>
      <c r="N2234" s="66" t="n">
        <v>0</v>
      </c>
      <c r="O2234" s="66" t="n">
        <v>188.9</v>
      </c>
      <c r="P2234" s="66" t="n">
        <v>1.2</v>
      </c>
      <c r="Q2234" s="66" t="n">
        <v>13.7150401590001</v>
      </c>
      <c r="R2234" s="66" t="n">
        <v>51.0478099110001</v>
      </c>
      <c r="S2234" s="66">
        <f>IF(AND(E2234&gt;=2,E2234&lt;=6,OR(F2234=6,F2234=7,F2234=8),O2234&lt;=500),1,0)</f>
        <v/>
      </c>
      <c r="T2234" s="178">
        <f>IF(G2234=1,Sources!$F$24,IF(G2234=2,Sources!$F$25,IF(G2234=3,Sources!$F$26,0)))</f>
        <v/>
      </c>
      <c r="U2234" s="178">
        <f>T2234</f>
        <v/>
      </c>
      <c r="V2234" s="66" t="inlineStr">
        <is>
          <t>S01 / S04 / S05</t>
        </is>
      </c>
    </row>
    <row r="2235" ht="15" customHeight="1" s="94">
      <c r="A2235" s="66" t="inlineStr">
        <is>
          <t>U16031</t>
        </is>
      </c>
      <c r="B2235" s="66" t="inlineStr">
        <is>
          <t>O1592</t>
        </is>
      </c>
      <c r="C2235" s="66" t="n">
        <v>2023</v>
      </c>
      <c r="D2235" s="66" t="n">
        <v>9</v>
      </c>
      <c r="E2235" s="66" t="n">
        <v>3</v>
      </c>
      <c r="F2235" s="66" t="n">
        <v>7</v>
      </c>
      <c r="G2235" s="66" t="n">
        <v>3</v>
      </c>
      <c r="H2235" s="66" t="n">
        <v>3</v>
      </c>
      <c r="I2235" s="66" t="n">
        <v>0</v>
      </c>
      <c r="J2235" s="66" t="n">
        <v>1</v>
      </c>
      <c r="K2235" s="66" t="n">
        <v>1</v>
      </c>
      <c r="L2235" s="66" t="n">
        <v>0</v>
      </c>
      <c r="M2235" s="66" t="n">
        <v>0</v>
      </c>
      <c r="N2235" s="66" t="n">
        <v>0</v>
      </c>
      <c r="O2235" s="66" t="n">
        <v>118.8</v>
      </c>
      <c r="P2235" s="66" t="n">
        <v>0</v>
      </c>
      <c r="Q2235" s="66" t="n">
        <v>12.3733700600001</v>
      </c>
      <c r="R2235" s="66" t="n">
        <v>51.3524228870001</v>
      </c>
      <c r="S2235" s="66">
        <f>IF(AND(E2235&gt;=2,E2235&lt;=6,OR(F2235=6,F2235=7,F2235=8),O2235&lt;=500),1,0)</f>
        <v/>
      </c>
      <c r="T2235" s="178">
        <f>IF(G2235=1,Sources!$F$24,IF(G2235=2,Sources!$F$25,IF(G2235=3,Sources!$F$26,0)))</f>
        <v/>
      </c>
      <c r="U2235" s="178">
        <f>T2235</f>
        <v/>
      </c>
      <c r="V2235" s="66" t="inlineStr">
        <is>
          <t>S01 / S04 / S05</t>
        </is>
      </c>
    </row>
    <row r="2236" ht="15" customHeight="1" s="94">
      <c r="A2236" s="66" t="inlineStr">
        <is>
          <t>U16039</t>
        </is>
      </c>
      <c r="B2236" s="66" t="inlineStr">
        <is>
          <t>O0966</t>
        </is>
      </c>
      <c r="C2236" s="66" t="n">
        <v>2023</v>
      </c>
      <c r="D2236" s="66" t="n">
        <v>9</v>
      </c>
      <c r="E2236" s="66" t="n">
        <v>3</v>
      </c>
      <c r="F2236" s="66" t="n">
        <v>17</v>
      </c>
      <c r="G2236" s="66" t="n">
        <v>3</v>
      </c>
      <c r="H2236" s="66" t="n">
        <v>1</v>
      </c>
      <c r="I2236" s="66" t="n">
        <v>0</v>
      </c>
      <c r="J2236" s="66" t="n">
        <v>1</v>
      </c>
      <c r="K2236" s="66" t="n">
        <v>0</v>
      </c>
      <c r="L2236" s="66" t="n">
        <v>0</v>
      </c>
      <c r="M2236" s="66" t="n">
        <v>0</v>
      </c>
      <c r="N2236" s="66" t="n">
        <v>0</v>
      </c>
      <c r="O2236" s="66" t="n">
        <v>66.40000000000001</v>
      </c>
      <c r="P2236" s="66" t="n">
        <v>8.4</v>
      </c>
      <c r="Q2236" s="66" t="n">
        <v>13.757266481</v>
      </c>
      <c r="R2236" s="66" t="n">
        <v>51.0497287430001</v>
      </c>
      <c r="S2236" s="66">
        <f>IF(AND(E2236&gt;=2,E2236&lt;=6,OR(F2236=6,F2236=7,F2236=8),O2236&lt;=500),1,0)</f>
        <v/>
      </c>
      <c r="T2236" s="178">
        <f>IF(G2236=1,Sources!$F$24,IF(G2236=2,Sources!$F$25,IF(G2236=3,Sources!$F$26,0)))</f>
        <v/>
      </c>
      <c r="U2236" s="178">
        <f>T2236</f>
        <v/>
      </c>
      <c r="V2236" s="66" t="inlineStr">
        <is>
          <t>S01 / S04 / S05</t>
        </is>
      </c>
    </row>
    <row r="2237" ht="15" customHeight="1" s="94">
      <c r="A2237" s="66" t="inlineStr">
        <is>
          <t>U16040</t>
        </is>
      </c>
      <c r="B2237" s="66" t="inlineStr">
        <is>
          <t>O0602</t>
        </is>
      </c>
      <c r="C2237" s="66" t="n">
        <v>2023</v>
      </c>
      <c r="D2237" s="66" t="n">
        <v>9</v>
      </c>
      <c r="E2237" s="66" t="n">
        <v>3</v>
      </c>
      <c r="F2237" s="66" t="n">
        <v>12</v>
      </c>
      <c r="G2237" s="66" t="n">
        <v>3</v>
      </c>
      <c r="H2237" s="66" t="n">
        <v>2</v>
      </c>
      <c r="I2237" s="66" t="n">
        <v>0</v>
      </c>
      <c r="J2237" s="66" t="n">
        <v>0</v>
      </c>
      <c r="K2237" s="66" t="n">
        <v>1</v>
      </c>
      <c r="L2237" s="66" t="n">
        <v>0</v>
      </c>
      <c r="M2237" s="66" t="n">
        <v>0</v>
      </c>
      <c r="N2237" s="66" t="n">
        <v>0</v>
      </c>
      <c r="O2237" s="66" t="n">
        <v>40.7</v>
      </c>
      <c r="P2237" s="66" t="n">
        <v>20.2</v>
      </c>
      <c r="Q2237" s="66" t="n">
        <v>13.7204972110001</v>
      </c>
      <c r="R2237" s="66" t="n">
        <v>51.0548228870001</v>
      </c>
      <c r="S2237" s="66">
        <f>IF(AND(E2237&gt;=2,E2237&lt;=6,OR(F2237=6,F2237=7,F2237=8),O2237&lt;=500),1,0)</f>
        <v/>
      </c>
      <c r="T2237" s="178">
        <f>IF(G2237=1,Sources!$F$24,IF(G2237=2,Sources!$F$25,IF(G2237=3,Sources!$F$26,0)))</f>
        <v/>
      </c>
      <c r="U2237" s="178">
        <f>T2237</f>
        <v/>
      </c>
      <c r="V2237" s="66" t="inlineStr">
        <is>
          <t>S01 / S04 / S05</t>
        </is>
      </c>
    </row>
    <row r="2238" ht="15" customHeight="1" s="94">
      <c r="A2238" s="66" t="inlineStr">
        <is>
          <t>U16045</t>
        </is>
      </c>
      <c r="B2238" s="66" t="inlineStr">
        <is>
          <t>O1361</t>
        </is>
      </c>
      <c r="C2238" s="66" t="n">
        <v>2023</v>
      </c>
      <c r="D2238" s="66" t="n">
        <v>9</v>
      </c>
      <c r="E2238" s="66" t="n">
        <v>2</v>
      </c>
      <c r="F2238" s="66" t="n">
        <v>20</v>
      </c>
      <c r="G2238" s="66" t="n">
        <v>3</v>
      </c>
      <c r="H2238" s="66" t="n">
        <v>3</v>
      </c>
      <c r="I2238" s="66" t="n">
        <v>0</v>
      </c>
      <c r="J2238" s="66" t="n">
        <v>0</v>
      </c>
      <c r="K2238" s="66" t="n">
        <v>1</v>
      </c>
      <c r="L2238" s="66" t="n">
        <v>1</v>
      </c>
      <c r="M2238" s="66" t="n">
        <v>0</v>
      </c>
      <c r="N2238" s="66" t="n">
        <v>0</v>
      </c>
      <c r="O2238" s="66" t="n">
        <v>176.8</v>
      </c>
      <c r="P2238" s="66" t="n">
        <v>0.7</v>
      </c>
      <c r="Q2238" s="66" t="n">
        <v>12.388513183</v>
      </c>
      <c r="R2238" s="66" t="n">
        <v>51.3259528100001</v>
      </c>
      <c r="S2238" s="66">
        <f>IF(AND(E2238&gt;=2,E2238&lt;=6,OR(F2238=6,F2238=7,F2238=8),O2238&lt;=500),1,0)</f>
        <v/>
      </c>
      <c r="T2238" s="178">
        <f>IF(G2238=1,Sources!$F$24,IF(G2238=2,Sources!$F$25,IF(G2238=3,Sources!$F$26,0)))</f>
        <v/>
      </c>
      <c r="U2238" s="178">
        <f>T2238</f>
        <v/>
      </c>
      <c r="V2238" s="66" t="inlineStr">
        <is>
          <t>S01 / S04 / S05</t>
        </is>
      </c>
    </row>
    <row r="2239" ht="15" customHeight="1" s="94">
      <c r="A2239" s="66" t="inlineStr">
        <is>
          <t>U16047</t>
        </is>
      </c>
      <c r="B2239" s="66" t="inlineStr">
        <is>
          <t>O1587</t>
        </is>
      </c>
      <c r="C2239" s="66" t="n">
        <v>2023</v>
      </c>
      <c r="D2239" s="66" t="n">
        <v>9</v>
      </c>
      <c r="E2239" s="66" t="n">
        <v>2</v>
      </c>
      <c r="F2239" s="66" t="n">
        <v>7</v>
      </c>
      <c r="G2239" s="66" t="n">
        <v>3</v>
      </c>
      <c r="H2239" s="66" t="n">
        <v>1</v>
      </c>
      <c r="I2239" s="66" t="n">
        <v>0</v>
      </c>
      <c r="J2239" s="66" t="n">
        <v>0</v>
      </c>
      <c r="K2239" s="66" t="n">
        <v>0</v>
      </c>
      <c r="L2239" s="66" t="n">
        <v>1</v>
      </c>
      <c r="M2239" s="66" t="n">
        <v>0</v>
      </c>
      <c r="N2239" s="66" t="n">
        <v>0</v>
      </c>
      <c r="O2239" s="66" t="n">
        <v>439.8</v>
      </c>
      <c r="P2239" s="66" t="n">
        <v>1.4</v>
      </c>
      <c r="Q2239" s="66" t="n">
        <v>12.3741247</v>
      </c>
      <c r="R2239" s="66" t="n">
        <v>51.3033750270001</v>
      </c>
      <c r="S2239" s="66">
        <f>IF(AND(E2239&gt;=2,E2239&lt;=6,OR(F2239=6,F2239=7,F2239=8),O2239&lt;=500),1,0)</f>
        <v/>
      </c>
      <c r="T2239" s="178">
        <f>IF(G2239=1,Sources!$F$24,IF(G2239=2,Sources!$F$25,IF(G2239=3,Sources!$F$26,0)))</f>
        <v/>
      </c>
      <c r="U2239" s="178">
        <f>T2239</f>
        <v/>
      </c>
      <c r="V2239" s="66" t="inlineStr">
        <is>
          <t>S01 / S04 / S05</t>
        </is>
      </c>
    </row>
    <row r="2240" ht="15" customHeight="1" s="94">
      <c r="A2240" s="66" t="inlineStr">
        <is>
          <t>U16049</t>
        </is>
      </c>
      <c r="B2240" s="66" t="inlineStr">
        <is>
          <t>O1439</t>
        </is>
      </c>
      <c r="C2240" s="66" t="n">
        <v>2023</v>
      </c>
      <c r="D2240" s="66" t="n">
        <v>9</v>
      </c>
      <c r="E2240" s="66" t="n">
        <v>2</v>
      </c>
      <c r="F2240" s="66" t="n">
        <v>13</v>
      </c>
      <c r="G2240" s="66" t="n">
        <v>3</v>
      </c>
      <c r="H2240" s="66" t="n">
        <v>2</v>
      </c>
      <c r="I2240" s="66" t="n">
        <v>0</v>
      </c>
      <c r="J2240" s="66" t="n">
        <v>0</v>
      </c>
      <c r="K2240" s="66" t="n">
        <v>1</v>
      </c>
      <c r="L2240" s="66" t="n">
        <v>0</v>
      </c>
      <c r="M2240" s="66" t="n">
        <v>0</v>
      </c>
      <c r="N2240" s="66" t="n">
        <v>1</v>
      </c>
      <c r="O2240" s="66" t="n">
        <v>190.9</v>
      </c>
      <c r="P2240" s="66" t="n">
        <v>2.8</v>
      </c>
      <c r="Q2240" s="66" t="n">
        <v>12.3713311620001</v>
      </c>
      <c r="R2240" s="66" t="n">
        <v>51.3462962350001</v>
      </c>
      <c r="S2240" s="66">
        <f>IF(AND(E2240&gt;=2,E2240&lt;=6,OR(F2240=6,F2240=7,F2240=8),O2240&lt;=500),1,0)</f>
        <v/>
      </c>
      <c r="T2240" s="178">
        <f>IF(G2240=1,Sources!$F$24,IF(G2240=2,Sources!$F$25,IF(G2240=3,Sources!$F$26,0)))</f>
        <v/>
      </c>
      <c r="U2240" s="178">
        <f>T2240</f>
        <v/>
      </c>
      <c r="V2240" s="66" t="inlineStr">
        <is>
          <t>S01 / S04 / S05</t>
        </is>
      </c>
    </row>
    <row r="2241" ht="15" customHeight="1" s="94">
      <c r="A2241" s="66" t="inlineStr">
        <is>
          <t>U16052</t>
        </is>
      </c>
      <c r="B2241" s="66" t="inlineStr">
        <is>
          <t>O0767</t>
        </is>
      </c>
      <c r="C2241" s="66" t="n">
        <v>2023</v>
      </c>
      <c r="D2241" s="66" t="n">
        <v>9</v>
      </c>
      <c r="E2241" s="66" t="n">
        <v>2</v>
      </c>
      <c r="F2241" s="66" t="n">
        <v>7</v>
      </c>
      <c r="G2241" s="66" t="n">
        <v>3</v>
      </c>
      <c r="H2241" s="66" t="n">
        <v>2</v>
      </c>
      <c r="I2241" s="66" t="n">
        <v>0</v>
      </c>
      <c r="J2241" s="66" t="n">
        <v>1</v>
      </c>
      <c r="K2241" s="66" t="n">
        <v>1</v>
      </c>
      <c r="L2241" s="66" t="n">
        <v>0</v>
      </c>
      <c r="M2241" s="66" t="n">
        <v>0</v>
      </c>
      <c r="N2241" s="66" t="n">
        <v>0</v>
      </c>
      <c r="O2241" s="66" t="n">
        <v>128.8</v>
      </c>
      <c r="P2241" s="66" t="n">
        <v>0.1</v>
      </c>
      <c r="Q2241" s="66" t="n">
        <v>13.760674894</v>
      </c>
      <c r="R2241" s="66" t="n">
        <v>51.0491971370001</v>
      </c>
      <c r="S2241" s="66">
        <f>IF(AND(E2241&gt;=2,E2241&lt;=6,OR(F2241=6,F2241=7,F2241=8),O2241&lt;=500),1,0)</f>
        <v/>
      </c>
      <c r="T2241" s="178">
        <f>IF(G2241=1,Sources!$F$24,IF(G2241=2,Sources!$F$25,IF(G2241=3,Sources!$F$26,0)))</f>
        <v/>
      </c>
      <c r="U2241" s="178">
        <f>T2241</f>
        <v/>
      </c>
      <c r="V2241" s="66" t="inlineStr">
        <is>
          <t>S01 / S04 / S05</t>
        </is>
      </c>
    </row>
    <row r="2242" ht="15" customHeight="1" s="94">
      <c r="A2242" s="66" t="inlineStr">
        <is>
          <t>U16053</t>
        </is>
      </c>
      <c r="B2242" s="66" t="inlineStr">
        <is>
          <t>O0791</t>
        </is>
      </c>
      <c r="C2242" s="66" t="n">
        <v>2023</v>
      </c>
      <c r="D2242" s="66" t="n">
        <v>9</v>
      </c>
      <c r="E2242" s="66" t="n">
        <v>2</v>
      </c>
      <c r="F2242" s="66" t="n">
        <v>7</v>
      </c>
      <c r="G2242" s="66" t="n">
        <v>3</v>
      </c>
      <c r="H2242" s="66" t="n">
        <v>3</v>
      </c>
      <c r="I2242" s="66" t="n">
        <v>0</v>
      </c>
      <c r="J2242" s="66" t="n">
        <v>1</v>
      </c>
      <c r="K2242" s="66" t="n">
        <v>1</v>
      </c>
      <c r="L2242" s="66" t="n">
        <v>0</v>
      </c>
      <c r="M2242" s="66" t="n">
        <v>0</v>
      </c>
      <c r="N2242" s="66" t="n">
        <v>0</v>
      </c>
      <c r="O2242" s="66" t="n">
        <v>120.8</v>
      </c>
      <c r="P2242" s="66" t="n">
        <v>0</v>
      </c>
      <c r="Q2242" s="66" t="n">
        <v>13.7464745840001</v>
      </c>
      <c r="R2242" s="66" t="n">
        <v>51.038444516</v>
      </c>
      <c r="S2242" s="66">
        <f>IF(AND(E2242&gt;=2,E2242&lt;=6,OR(F2242=6,F2242=7,F2242=8),O2242&lt;=500),1,0)</f>
        <v/>
      </c>
      <c r="T2242" s="178">
        <f>IF(G2242=1,Sources!$F$24,IF(G2242=2,Sources!$F$25,IF(G2242=3,Sources!$F$26,0)))</f>
        <v/>
      </c>
      <c r="U2242" s="178">
        <f>T2242</f>
        <v/>
      </c>
      <c r="V2242" s="66" t="inlineStr">
        <is>
          <t>S01 / S04 / S05</t>
        </is>
      </c>
    </row>
    <row r="2243" ht="15" customHeight="1" s="94">
      <c r="A2243" s="66" t="inlineStr">
        <is>
          <t>U16075</t>
        </is>
      </c>
      <c r="B2243" s="66" t="inlineStr">
        <is>
          <t>O1787</t>
        </is>
      </c>
      <c r="C2243" s="66" t="n">
        <v>2023</v>
      </c>
      <c r="D2243" s="66" t="n">
        <v>9</v>
      </c>
      <c r="E2243" s="66" t="n">
        <v>6</v>
      </c>
      <c r="F2243" s="66" t="n">
        <v>10</v>
      </c>
      <c r="G2243" s="66" t="n">
        <v>3</v>
      </c>
      <c r="H2243" s="66" t="n">
        <v>3</v>
      </c>
      <c r="I2243" s="66" t="n">
        <v>0</v>
      </c>
      <c r="J2243" s="66" t="n">
        <v>1</v>
      </c>
      <c r="K2243" s="66" t="n">
        <v>1</v>
      </c>
      <c r="L2243" s="66" t="n">
        <v>0</v>
      </c>
      <c r="M2243" s="66" t="n">
        <v>0</v>
      </c>
      <c r="N2243" s="66" t="n">
        <v>0</v>
      </c>
      <c r="O2243" s="66" t="n">
        <v>293.4</v>
      </c>
      <c r="P2243" s="66" t="n">
        <v>1</v>
      </c>
      <c r="Q2243" s="66" t="n">
        <v>12.399427755</v>
      </c>
      <c r="R2243" s="66" t="n">
        <v>51.3764047490001</v>
      </c>
      <c r="S2243" s="66">
        <f>IF(AND(E2243&gt;=2,E2243&lt;=6,OR(F2243=6,F2243=7,F2243=8),O2243&lt;=500),1,0)</f>
        <v/>
      </c>
      <c r="T2243" s="178">
        <f>IF(G2243=1,Sources!$F$24,IF(G2243=2,Sources!$F$25,IF(G2243=3,Sources!$F$26,0)))</f>
        <v/>
      </c>
      <c r="U2243" s="178">
        <f>T2243</f>
        <v/>
      </c>
      <c r="V2243" s="66" t="inlineStr">
        <is>
          <t>S01 / S04 / S05</t>
        </is>
      </c>
    </row>
    <row r="2244" ht="15" customHeight="1" s="94">
      <c r="A2244" s="66" t="inlineStr">
        <is>
          <t>U16079</t>
        </is>
      </c>
      <c r="B2244" s="66" t="inlineStr">
        <is>
          <t>O1212</t>
        </is>
      </c>
      <c r="C2244" s="66" t="n">
        <v>2023</v>
      </c>
      <c r="D2244" s="66" t="n">
        <v>9</v>
      </c>
      <c r="E2244" s="66" t="n">
        <v>6</v>
      </c>
      <c r="F2244" s="66" t="n">
        <v>13</v>
      </c>
      <c r="G2244" s="66" t="n">
        <v>2</v>
      </c>
      <c r="H2244" s="66" t="n">
        <v>2</v>
      </c>
      <c r="I2244" s="66" t="n">
        <v>0</v>
      </c>
      <c r="J2244" s="66" t="n">
        <v>0</v>
      </c>
      <c r="K2244" s="66" t="n">
        <v>1</v>
      </c>
      <c r="L2244" s="66" t="n">
        <v>1</v>
      </c>
      <c r="M2244" s="66" t="n">
        <v>0</v>
      </c>
      <c r="N2244" s="66" t="n">
        <v>0</v>
      </c>
      <c r="O2244" s="66" t="n">
        <v>422</v>
      </c>
      <c r="P2244" s="66" t="n">
        <v>9.199999999999999</v>
      </c>
      <c r="Q2244" s="66" t="n">
        <v>14.2487360930001</v>
      </c>
      <c r="R2244" s="66" t="n">
        <v>51.44015919</v>
      </c>
      <c r="S2244" s="66">
        <f>IF(AND(E2244&gt;=2,E2244&lt;=6,OR(F2244=6,F2244=7,F2244=8),O2244&lt;=500),1,0)</f>
        <v/>
      </c>
      <c r="T2244" s="178">
        <f>IF(G2244=1,Sources!$F$24,IF(G2244=2,Sources!$F$25,IF(G2244=3,Sources!$F$26,0)))</f>
        <v/>
      </c>
      <c r="U2244" s="178">
        <f>T2244</f>
        <v/>
      </c>
      <c r="V2244" s="66" t="inlineStr">
        <is>
          <t>S01 / S04 / S05</t>
        </is>
      </c>
    </row>
    <row r="2245" ht="15" customHeight="1" s="94">
      <c r="A2245" s="66" t="inlineStr">
        <is>
          <t>U16082</t>
        </is>
      </c>
      <c r="B2245" s="66" t="inlineStr">
        <is>
          <t>O0593</t>
        </is>
      </c>
      <c r="C2245" s="66" t="n">
        <v>2023</v>
      </c>
      <c r="D2245" s="66" t="n">
        <v>9</v>
      </c>
      <c r="E2245" s="66" t="n">
        <v>6</v>
      </c>
      <c r="F2245" s="66" t="n">
        <v>15</v>
      </c>
      <c r="G2245" s="66" t="n">
        <v>3</v>
      </c>
      <c r="H2245" s="66" t="n">
        <v>3</v>
      </c>
      <c r="I2245" s="66" t="n">
        <v>0</v>
      </c>
      <c r="J2245" s="66" t="n">
        <v>1</v>
      </c>
      <c r="K2245" s="66" t="n">
        <v>1</v>
      </c>
      <c r="L2245" s="66" t="n">
        <v>0</v>
      </c>
      <c r="M2245" s="66" t="n">
        <v>0</v>
      </c>
      <c r="N2245" s="66" t="n">
        <v>0</v>
      </c>
      <c r="O2245" s="66" t="n">
        <v>469.9</v>
      </c>
      <c r="P2245" s="66" t="n">
        <v>1.9</v>
      </c>
      <c r="Q2245" s="66" t="n">
        <v>13.7579352000001</v>
      </c>
      <c r="R2245" s="66" t="n">
        <v>51.032867557</v>
      </c>
      <c r="S2245" s="66">
        <f>IF(AND(E2245&gt;=2,E2245&lt;=6,OR(F2245=6,F2245=7,F2245=8),O2245&lt;=500),1,0)</f>
        <v/>
      </c>
      <c r="T2245" s="178">
        <f>IF(G2245=1,Sources!$F$24,IF(G2245=2,Sources!$F$25,IF(G2245=3,Sources!$F$26,0)))</f>
        <v/>
      </c>
      <c r="U2245" s="178">
        <f>T2245</f>
        <v/>
      </c>
      <c r="V2245" s="66" t="inlineStr">
        <is>
          <t>S01 / S04 / S05</t>
        </is>
      </c>
    </row>
    <row r="2246" ht="15" customHeight="1" s="94">
      <c r="A2246" s="66" t="inlineStr">
        <is>
          <t>U16107</t>
        </is>
      </c>
      <c r="B2246" s="66" t="inlineStr">
        <is>
          <t>O1651</t>
        </is>
      </c>
      <c r="C2246" s="66" t="n">
        <v>2023</v>
      </c>
      <c r="D2246" s="66" t="n">
        <v>9</v>
      </c>
      <c r="E2246" s="66" t="n">
        <v>4</v>
      </c>
      <c r="F2246" s="66" t="n">
        <v>16</v>
      </c>
      <c r="G2246" s="66" t="n">
        <v>3</v>
      </c>
      <c r="H2246" s="66" t="n">
        <v>3</v>
      </c>
      <c r="I2246" s="66" t="n">
        <v>0</v>
      </c>
      <c r="J2246" s="66" t="n">
        <v>1</v>
      </c>
      <c r="K2246" s="66" t="n">
        <v>1</v>
      </c>
      <c r="L2246" s="66" t="n">
        <v>0</v>
      </c>
      <c r="M2246" s="66" t="n">
        <v>0</v>
      </c>
      <c r="N2246" s="66" t="n">
        <v>0</v>
      </c>
      <c r="O2246" s="66" t="n">
        <v>276.3</v>
      </c>
      <c r="P2246" s="66" t="n">
        <v>19.2</v>
      </c>
      <c r="Q2246" s="66" t="n">
        <v>12.367516364</v>
      </c>
      <c r="R2246" s="66" t="n">
        <v>51.320955714</v>
      </c>
      <c r="S2246" s="66">
        <f>IF(AND(E2246&gt;=2,E2246&lt;=6,OR(F2246=6,F2246=7,F2246=8),O2246&lt;=500),1,0)</f>
        <v/>
      </c>
      <c r="T2246" s="178">
        <f>IF(G2246=1,Sources!$F$24,IF(G2246=2,Sources!$F$25,IF(G2246=3,Sources!$F$26,0)))</f>
        <v/>
      </c>
      <c r="U2246" s="178">
        <f>T2246</f>
        <v/>
      </c>
      <c r="V2246" s="66" t="inlineStr">
        <is>
          <t>S01 / S04 / S05</t>
        </is>
      </c>
    </row>
    <row r="2247" ht="15" customHeight="1" s="94">
      <c r="A2247" s="66" t="inlineStr">
        <is>
          <t>U16115</t>
        </is>
      </c>
      <c r="B2247" s="66" t="inlineStr">
        <is>
          <t>O0969</t>
        </is>
      </c>
      <c r="C2247" s="66" t="n">
        <v>2023</v>
      </c>
      <c r="D2247" s="66" t="n">
        <v>9</v>
      </c>
      <c r="E2247" s="66" t="n">
        <v>4</v>
      </c>
      <c r="F2247" s="66" t="n">
        <v>6</v>
      </c>
      <c r="G2247" s="66" t="n">
        <v>3</v>
      </c>
      <c r="H2247" s="66" t="n">
        <v>3</v>
      </c>
      <c r="I2247" s="66" t="n">
        <v>0</v>
      </c>
      <c r="J2247" s="66" t="n">
        <v>1</v>
      </c>
      <c r="K2247" s="66" t="n">
        <v>1</v>
      </c>
      <c r="L2247" s="66" t="n">
        <v>0</v>
      </c>
      <c r="M2247" s="66" t="n">
        <v>0</v>
      </c>
      <c r="N2247" s="66" t="n">
        <v>0</v>
      </c>
      <c r="O2247" s="66" t="n">
        <v>240.4</v>
      </c>
      <c r="P2247" s="66" t="n">
        <v>3.8</v>
      </c>
      <c r="Q2247" s="66" t="n">
        <v>13.7579639160001</v>
      </c>
      <c r="R2247" s="66" t="n">
        <v>51.0522595100001</v>
      </c>
      <c r="S2247" s="66">
        <f>IF(AND(E2247&gt;=2,E2247&lt;=6,OR(F2247=6,F2247=7,F2247=8),O2247&lt;=500),1,0)</f>
        <v/>
      </c>
      <c r="T2247" s="178">
        <f>IF(G2247=1,Sources!$F$24,IF(G2247=2,Sources!$F$25,IF(G2247=3,Sources!$F$26,0)))</f>
        <v/>
      </c>
      <c r="U2247" s="178">
        <f>T2247</f>
        <v/>
      </c>
      <c r="V2247" s="66" t="inlineStr">
        <is>
          <t>S01 / S04 / S05</t>
        </is>
      </c>
    </row>
    <row r="2248" ht="15" customHeight="1" s="94">
      <c r="A2248" s="66" t="inlineStr">
        <is>
          <t>U16118</t>
        </is>
      </c>
      <c r="B2248" s="66" t="inlineStr">
        <is>
          <t>O0190</t>
        </is>
      </c>
      <c r="C2248" s="66" t="n">
        <v>2023</v>
      </c>
      <c r="D2248" s="66" t="n">
        <v>9</v>
      </c>
      <c r="E2248" s="66" t="n">
        <v>4</v>
      </c>
      <c r="F2248" s="66" t="n">
        <v>12</v>
      </c>
      <c r="G2248" s="66" t="n">
        <v>3</v>
      </c>
      <c r="H2248" s="66" t="n">
        <v>3</v>
      </c>
      <c r="I2248" s="66" t="n">
        <v>0</v>
      </c>
      <c r="J2248" s="66" t="n">
        <v>1</v>
      </c>
      <c r="K2248" s="66" t="n">
        <v>1</v>
      </c>
      <c r="L2248" s="66" t="n">
        <v>0</v>
      </c>
      <c r="M2248" s="66" t="n">
        <v>0</v>
      </c>
      <c r="N2248" s="66" t="n">
        <v>0</v>
      </c>
      <c r="O2248" s="66" t="n">
        <v>249</v>
      </c>
      <c r="P2248" s="66" t="n">
        <v>8.1</v>
      </c>
      <c r="Q2248" s="66" t="n">
        <v>12.9392090640001</v>
      </c>
      <c r="R2248" s="66" t="n">
        <v>50.8435159160001</v>
      </c>
      <c r="S2248" s="66">
        <f>IF(AND(E2248&gt;=2,E2248&lt;=6,OR(F2248=6,F2248=7,F2248=8),O2248&lt;=500),1,0)</f>
        <v/>
      </c>
      <c r="T2248" s="178">
        <f>IF(G2248=1,Sources!$F$24,IF(G2248=2,Sources!$F$25,IF(G2248=3,Sources!$F$26,0)))</f>
        <v/>
      </c>
      <c r="U2248" s="178">
        <f>T2248</f>
        <v/>
      </c>
      <c r="V2248" s="66" t="inlineStr">
        <is>
          <t>S01 / S04 / S05</t>
        </is>
      </c>
    </row>
    <row r="2249" ht="15" customHeight="1" s="94">
      <c r="A2249" s="66" t="inlineStr">
        <is>
          <t>U16124</t>
        </is>
      </c>
      <c r="B2249" s="66" t="inlineStr">
        <is>
          <t>O1750</t>
        </is>
      </c>
      <c r="C2249" s="66" t="n">
        <v>2023</v>
      </c>
      <c r="D2249" s="66" t="n">
        <v>9</v>
      </c>
      <c r="E2249" s="66" t="n">
        <v>3</v>
      </c>
      <c r="F2249" s="66" t="n">
        <v>22</v>
      </c>
      <c r="G2249" s="66" t="n">
        <v>3</v>
      </c>
      <c r="H2249" s="66" t="n">
        <v>4</v>
      </c>
      <c r="I2249" s="66" t="n">
        <v>1</v>
      </c>
      <c r="J2249" s="66" t="n">
        <v>1</v>
      </c>
      <c r="K2249" s="66" t="n">
        <v>0</v>
      </c>
      <c r="L2249" s="66" t="n">
        <v>0</v>
      </c>
      <c r="M2249" s="66" t="n">
        <v>0</v>
      </c>
      <c r="N2249" s="66" t="n">
        <v>0</v>
      </c>
      <c r="O2249" s="66" t="n">
        <v>332</v>
      </c>
      <c r="P2249" s="66" t="n">
        <v>17.5</v>
      </c>
      <c r="Q2249" s="66" t="n">
        <v>12.373684687</v>
      </c>
      <c r="R2249" s="66" t="n">
        <v>51.3325830690001</v>
      </c>
      <c r="S2249" s="66">
        <f>IF(AND(E2249&gt;=2,E2249&lt;=6,OR(F2249=6,F2249=7,F2249=8),O2249&lt;=500),1,0)</f>
        <v/>
      </c>
      <c r="T2249" s="178">
        <f>IF(G2249=1,Sources!$F$24,IF(G2249=2,Sources!$F$25,IF(G2249=3,Sources!$F$26,0)))</f>
        <v/>
      </c>
      <c r="U2249" s="178">
        <f>T2249</f>
        <v/>
      </c>
      <c r="V2249" s="66" t="inlineStr">
        <is>
          <t>S01 / S04 / S05</t>
        </is>
      </c>
    </row>
    <row r="2250" ht="15" customHeight="1" s="94">
      <c r="A2250" s="66" t="inlineStr">
        <is>
          <t>U16132</t>
        </is>
      </c>
      <c r="B2250" s="66" t="inlineStr">
        <is>
          <t>O0720</t>
        </is>
      </c>
      <c r="C2250" s="66" t="n">
        <v>2023</v>
      </c>
      <c r="D2250" s="66" t="n">
        <v>9</v>
      </c>
      <c r="E2250" s="66" t="n">
        <v>3</v>
      </c>
      <c r="F2250" s="66" t="n">
        <v>10</v>
      </c>
      <c r="G2250" s="66" t="n">
        <v>3</v>
      </c>
      <c r="H2250" s="66" t="n">
        <v>2</v>
      </c>
      <c r="I2250" s="66" t="n">
        <v>0</v>
      </c>
      <c r="J2250" s="66" t="n">
        <v>1</v>
      </c>
      <c r="K2250" s="66" t="n">
        <v>1</v>
      </c>
      <c r="L2250" s="66" t="n">
        <v>0</v>
      </c>
      <c r="M2250" s="66" t="n">
        <v>0</v>
      </c>
      <c r="N2250" s="66" t="n">
        <v>0</v>
      </c>
      <c r="O2250" s="66" t="n">
        <v>185</v>
      </c>
      <c r="P2250" s="66" t="n">
        <v>4</v>
      </c>
      <c r="Q2250" s="66" t="n">
        <v>13.7886554680001</v>
      </c>
      <c r="R2250" s="66" t="n">
        <v>51.04327698</v>
      </c>
      <c r="S2250" s="66">
        <f>IF(AND(E2250&gt;=2,E2250&lt;=6,OR(F2250=6,F2250=7,F2250=8),O2250&lt;=500),1,0)</f>
        <v/>
      </c>
      <c r="T2250" s="178">
        <f>IF(G2250=1,Sources!$F$24,IF(G2250=2,Sources!$F$25,IF(G2250=3,Sources!$F$26,0)))</f>
        <v/>
      </c>
      <c r="U2250" s="178">
        <f>T2250</f>
        <v/>
      </c>
      <c r="V2250" s="66" t="inlineStr">
        <is>
          <t>S01 / S04 / S05</t>
        </is>
      </c>
    </row>
    <row r="2251" ht="15" customHeight="1" s="94">
      <c r="A2251" s="66" t="inlineStr">
        <is>
          <t>U16136</t>
        </is>
      </c>
      <c r="B2251" s="66" t="inlineStr">
        <is>
          <t>O2278</t>
        </is>
      </c>
      <c r="C2251" s="66" t="n">
        <v>2023</v>
      </c>
      <c r="D2251" s="66" t="n">
        <v>9</v>
      </c>
      <c r="E2251" s="66" t="n">
        <v>2</v>
      </c>
      <c r="F2251" s="66" t="n">
        <v>20</v>
      </c>
      <c r="G2251" s="66" t="n">
        <v>3</v>
      </c>
      <c r="H2251" s="66" t="n">
        <v>2</v>
      </c>
      <c r="I2251" s="66" t="n">
        <v>0</v>
      </c>
      <c r="J2251" s="66" t="n">
        <v>1</v>
      </c>
      <c r="K2251" s="66" t="n">
        <v>1</v>
      </c>
      <c r="L2251" s="66" t="n">
        <v>0</v>
      </c>
      <c r="M2251" s="66" t="n">
        <v>0</v>
      </c>
      <c r="N2251" s="66" t="n">
        <v>0</v>
      </c>
      <c r="O2251" s="66" t="n">
        <v>387.1</v>
      </c>
      <c r="P2251" s="66" t="n">
        <v>2.2</v>
      </c>
      <c r="Q2251" s="66" t="n">
        <v>12.484728535</v>
      </c>
      <c r="R2251" s="66" t="n">
        <v>50.7190222500001</v>
      </c>
      <c r="S2251" s="66">
        <f>IF(AND(E2251&gt;=2,E2251&lt;=6,OR(F2251=6,F2251=7,F2251=8),O2251&lt;=500),1,0)</f>
        <v/>
      </c>
      <c r="T2251" s="178">
        <f>IF(G2251=1,Sources!$F$24,IF(G2251=2,Sources!$F$25,IF(G2251=3,Sources!$F$26,0)))</f>
        <v/>
      </c>
      <c r="U2251" s="178">
        <f>T2251</f>
        <v/>
      </c>
      <c r="V2251" s="66" t="inlineStr">
        <is>
          <t>S01 / S04 / S05</t>
        </is>
      </c>
    </row>
    <row r="2252" ht="15" customHeight="1" s="94">
      <c r="A2252" s="66" t="inlineStr">
        <is>
          <t>U16141</t>
        </is>
      </c>
      <c r="B2252" s="66" t="inlineStr">
        <is>
          <t>O1749</t>
        </is>
      </c>
      <c r="C2252" s="66" t="n">
        <v>2023</v>
      </c>
      <c r="D2252" s="66" t="n">
        <v>9</v>
      </c>
      <c r="E2252" s="66" t="n">
        <v>2</v>
      </c>
      <c r="F2252" s="66" t="n">
        <v>8</v>
      </c>
      <c r="G2252" s="66" t="n">
        <v>3</v>
      </c>
      <c r="H2252" s="66" t="n">
        <v>3</v>
      </c>
      <c r="I2252" s="66" t="n">
        <v>0</v>
      </c>
      <c r="J2252" s="66" t="n">
        <v>1</v>
      </c>
      <c r="K2252" s="66" t="n">
        <v>1</v>
      </c>
      <c r="L2252" s="66" t="n">
        <v>0</v>
      </c>
      <c r="M2252" s="66" t="n">
        <v>0</v>
      </c>
      <c r="N2252" s="66" t="n">
        <v>0</v>
      </c>
      <c r="O2252" s="66" t="n">
        <v>361.2</v>
      </c>
      <c r="P2252" s="66" t="n">
        <v>2.4</v>
      </c>
      <c r="Q2252" s="66" t="n">
        <v>12.3736633240001</v>
      </c>
      <c r="R2252" s="66" t="n">
        <v>51.3328566120001</v>
      </c>
      <c r="S2252" s="66">
        <f>IF(AND(E2252&gt;=2,E2252&lt;=6,OR(F2252=6,F2252=7,F2252=8),O2252&lt;=500),1,0)</f>
        <v/>
      </c>
      <c r="T2252" s="178">
        <f>IF(G2252=1,Sources!$F$24,IF(G2252=2,Sources!$F$25,IF(G2252=3,Sources!$F$26,0)))</f>
        <v/>
      </c>
      <c r="U2252" s="178">
        <f>T2252</f>
        <v/>
      </c>
      <c r="V2252" s="66" t="inlineStr">
        <is>
          <t>S01 / S04 / S05</t>
        </is>
      </c>
    </row>
    <row r="2253" ht="15" customHeight="1" s="94">
      <c r="A2253" s="66" t="inlineStr">
        <is>
          <t>U16147</t>
        </is>
      </c>
      <c r="B2253" s="66" t="inlineStr">
        <is>
          <t>O0293</t>
        </is>
      </c>
      <c r="C2253" s="66" t="n">
        <v>2023</v>
      </c>
      <c r="D2253" s="66" t="n">
        <v>9</v>
      </c>
      <c r="E2253" s="66" t="n">
        <v>2</v>
      </c>
      <c r="F2253" s="66" t="n">
        <v>12</v>
      </c>
      <c r="G2253" s="66" t="n">
        <v>2</v>
      </c>
      <c r="H2253" s="66" t="n">
        <v>3</v>
      </c>
      <c r="I2253" s="66" t="n">
        <v>0</v>
      </c>
      <c r="J2253" s="66" t="n">
        <v>1</v>
      </c>
      <c r="K2253" s="66" t="n">
        <v>1</v>
      </c>
      <c r="L2253" s="66" t="n">
        <v>0</v>
      </c>
      <c r="M2253" s="66" t="n">
        <v>0</v>
      </c>
      <c r="N2253" s="66" t="n">
        <v>0</v>
      </c>
      <c r="O2253" s="66" t="n">
        <v>351.5</v>
      </c>
      <c r="P2253" s="66" t="n">
        <v>15.9</v>
      </c>
      <c r="Q2253" s="66" t="n">
        <v>12.34447304</v>
      </c>
      <c r="R2253" s="66" t="n">
        <v>51.5245391250001</v>
      </c>
      <c r="S2253" s="66">
        <f>IF(AND(E2253&gt;=2,E2253&lt;=6,OR(F2253=6,F2253=7,F2253=8),O2253&lt;=500),1,0)</f>
        <v/>
      </c>
      <c r="T2253" s="178">
        <f>IF(G2253=1,Sources!$F$24,IF(G2253=2,Sources!$F$25,IF(G2253=3,Sources!$F$26,0)))</f>
        <v/>
      </c>
      <c r="U2253" s="178">
        <f>T2253</f>
        <v/>
      </c>
      <c r="V2253" s="66" t="inlineStr">
        <is>
          <t>S01 / S04 / S05</t>
        </is>
      </c>
    </row>
    <row r="2254" ht="15" customHeight="1" s="94">
      <c r="A2254" s="66" t="inlineStr">
        <is>
          <t>U16148</t>
        </is>
      </c>
      <c r="B2254" s="66" t="inlineStr">
        <is>
          <t>O1777</t>
        </is>
      </c>
      <c r="C2254" s="66" t="n">
        <v>2023</v>
      </c>
      <c r="D2254" s="66" t="n">
        <v>9</v>
      </c>
      <c r="E2254" s="66" t="n">
        <v>2</v>
      </c>
      <c r="F2254" s="66" t="n">
        <v>15</v>
      </c>
      <c r="G2254" s="66" t="n">
        <v>2</v>
      </c>
      <c r="H2254" s="66" t="n">
        <v>3</v>
      </c>
      <c r="I2254" s="66" t="n">
        <v>0</v>
      </c>
      <c r="J2254" s="66" t="n">
        <v>0</v>
      </c>
      <c r="K2254" s="66" t="n">
        <v>1</v>
      </c>
      <c r="L2254" s="66" t="n">
        <v>1</v>
      </c>
      <c r="M2254" s="66" t="n">
        <v>0</v>
      </c>
      <c r="N2254" s="66" t="n">
        <v>0</v>
      </c>
      <c r="O2254" s="66" t="n">
        <v>360.2</v>
      </c>
      <c r="P2254" s="66" t="n">
        <v>8.699999999999999</v>
      </c>
      <c r="Q2254" s="66" t="n">
        <v>12.4059566730001</v>
      </c>
      <c r="R2254" s="66" t="n">
        <v>51.345528599</v>
      </c>
      <c r="S2254" s="66">
        <f>IF(AND(E2254&gt;=2,E2254&lt;=6,OR(F2254=6,F2254=7,F2254=8),O2254&lt;=500),1,0)</f>
        <v/>
      </c>
      <c r="T2254" s="178">
        <f>IF(G2254=1,Sources!$F$24,IF(G2254=2,Sources!$F$25,IF(G2254=3,Sources!$F$26,0)))</f>
        <v/>
      </c>
      <c r="U2254" s="178">
        <f>T2254</f>
        <v/>
      </c>
      <c r="V2254" s="66" t="inlineStr">
        <is>
          <t>S01 / S04 / S05</t>
        </is>
      </c>
    </row>
    <row r="2255" ht="15" customHeight="1" s="94">
      <c r="A2255" s="66" t="inlineStr">
        <is>
          <t>U16159</t>
        </is>
      </c>
      <c r="B2255" s="66" t="inlineStr">
        <is>
          <t>O1470</t>
        </is>
      </c>
      <c r="C2255" s="66" t="n">
        <v>2023</v>
      </c>
      <c r="D2255" s="66" t="n">
        <v>9</v>
      </c>
      <c r="E2255" s="66" t="n">
        <v>1</v>
      </c>
      <c r="F2255" s="66" t="n">
        <v>12</v>
      </c>
      <c r="G2255" s="66" t="n">
        <v>2</v>
      </c>
      <c r="H2255" s="66" t="n">
        <v>3</v>
      </c>
      <c r="I2255" s="66" t="n">
        <v>0</v>
      </c>
      <c r="J2255" s="66" t="n">
        <v>1</v>
      </c>
      <c r="K2255" s="66" t="n">
        <v>1</v>
      </c>
      <c r="L2255" s="66" t="n">
        <v>0</v>
      </c>
      <c r="M2255" s="66" t="n">
        <v>0</v>
      </c>
      <c r="N2255" s="66" t="n">
        <v>0</v>
      </c>
      <c r="O2255" s="66" t="n">
        <v>134.4</v>
      </c>
      <c r="P2255" s="66" t="n">
        <v>1.8</v>
      </c>
      <c r="Q2255" s="66" t="n">
        <v>12.394294539</v>
      </c>
      <c r="R2255" s="66" t="n">
        <v>51.3461523730001</v>
      </c>
      <c r="S2255" s="66">
        <f>IF(AND(E2255&gt;=2,E2255&lt;=6,OR(F2255=6,F2255=7,F2255=8),O2255&lt;=500),1,0)</f>
        <v/>
      </c>
      <c r="T2255" s="178">
        <f>IF(G2255=1,Sources!$F$24,IF(G2255=2,Sources!$F$25,IF(G2255=3,Sources!$F$26,0)))</f>
        <v/>
      </c>
      <c r="U2255" s="178">
        <f>T2255</f>
        <v/>
      </c>
      <c r="V2255" s="66" t="inlineStr">
        <is>
          <t>S01 / S04 / S05</t>
        </is>
      </c>
    </row>
    <row r="2256" ht="15" customHeight="1" s="94">
      <c r="A2256" s="66" t="inlineStr">
        <is>
          <t>U16166</t>
        </is>
      </c>
      <c r="B2256" s="66" t="inlineStr">
        <is>
          <t>O0257</t>
        </is>
      </c>
      <c r="C2256" s="66" t="n">
        <v>2023</v>
      </c>
      <c r="D2256" s="66" t="n">
        <v>9</v>
      </c>
      <c r="E2256" s="66" t="n">
        <v>1</v>
      </c>
      <c r="F2256" s="66" t="n">
        <v>16</v>
      </c>
      <c r="G2256" s="66" t="n">
        <v>2</v>
      </c>
      <c r="H2256" s="66" t="n">
        <v>1</v>
      </c>
      <c r="I2256" s="66" t="n">
        <v>0</v>
      </c>
      <c r="J2256" s="66" t="n">
        <v>1</v>
      </c>
      <c r="K2256" s="66" t="n">
        <v>0</v>
      </c>
      <c r="L2256" s="66" t="n">
        <v>0</v>
      </c>
      <c r="M2256" s="66" t="n">
        <v>0</v>
      </c>
      <c r="N2256" s="66" t="n">
        <v>0</v>
      </c>
      <c r="O2256" s="66" t="n">
        <v>478.7</v>
      </c>
      <c r="P2256" s="66" t="n">
        <v>23.7</v>
      </c>
      <c r="Q2256" s="66" t="n">
        <v>12.895189144</v>
      </c>
      <c r="R2256" s="66" t="n">
        <v>50.8196784360001</v>
      </c>
      <c r="S2256" s="66">
        <f>IF(AND(E2256&gt;=2,E2256&lt;=6,OR(F2256=6,F2256=7,F2256=8),O2256&lt;=500),1,0)</f>
        <v/>
      </c>
      <c r="T2256" s="178">
        <f>IF(G2256=1,Sources!$F$24,IF(G2256=2,Sources!$F$25,IF(G2256=3,Sources!$F$26,0)))</f>
        <v/>
      </c>
      <c r="U2256" s="178">
        <f>T2256</f>
        <v/>
      </c>
      <c r="V2256" s="66" t="inlineStr">
        <is>
          <t>S01 / S04 / S05</t>
        </is>
      </c>
    </row>
    <row r="2257" ht="15" customHeight="1" s="94">
      <c r="A2257" s="66" t="inlineStr">
        <is>
          <t>U16175</t>
        </is>
      </c>
      <c r="B2257" s="66" t="inlineStr">
        <is>
          <t>O2167</t>
        </is>
      </c>
      <c r="C2257" s="66" t="n">
        <v>2023</v>
      </c>
      <c r="D2257" s="66" t="n">
        <v>9</v>
      </c>
      <c r="E2257" s="66" t="n">
        <v>6</v>
      </c>
      <c r="F2257" s="66" t="n">
        <v>9</v>
      </c>
      <c r="G2257" s="66" t="n">
        <v>2</v>
      </c>
      <c r="H2257" s="66" t="n">
        <v>3</v>
      </c>
      <c r="I2257" s="66" t="n">
        <v>0</v>
      </c>
      <c r="J2257" s="66" t="n">
        <v>1</v>
      </c>
      <c r="K2257" s="66" t="n">
        <v>0</v>
      </c>
      <c r="L2257" s="66" t="n">
        <v>0</v>
      </c>
      <c r="M2257" s="66" t="n">
        <v>0</v>
      </c>
      <c r="N2257" s="66" t="n">
        <v>1</v>
      </c>
      <c r="O2257" s="66" t="n">
        <v>348.8</v>
      </c>
      <c r="P2257" s="66" t="n">
        <v>2</v>
      </c>
      <c r="Q2257" s="66" t="n">
        <v>13.001087849</v>
      </c>
      <c r="R2257" s="66" t="n">
        <v>51.5612579090001</v>
      </c>
      <c r="S2257" s="66">
        <f>IF(AND(E2257&gt;=2,E2257&lt;=6,OR(F2257=6,F2257=7,F2257=8),O2257&lt;=500),1,0)</f>
        <v/>
      </c>
      <c r="T2257" s="178">
        <f>IF(G2257=1,Sources!$F$24,IF(G2257=2,Sources!$F$25,IF(G2257=3,Sources!$F$26,0)))</f>
        <v/>
      </c>
      <c r="U2257" s="178">
        <f>T2257</f>
        <v/>
      </c>
      <c r="V2257" s="66" t="inlineStr">
        <is>
          <t>S01 / S04 / S05</t>
        </is>
      </c>
    </row>
    <row r="2258" ht="15" customHeight="1" s="94">
      <c r="A2258" s="66" t="inlineStr">
        <is>
          <t>U16185</t>
        </is>
      </c>
      <c r="B2258" s="66" t="inlineStr">
        <is>
          <t>O0723</t>
        </is>
      </c>
      <c r="C2258" s="66" t="n">
        <v>2023</v>
      </c>
      <c r="D2258" s="66" t="n">
        <v>9</v>
      </c>
      <c r="E2258" s="66" t="n">
        <v>6</v>
      </c>
      <c r="F2258" s="66" t="n">
        <v>7</v>
      </c>
      <c r="G2258" s="66" t="n">
        <v>2</v>
      </c>
      <c r="H2258" s="66" t="n">
        <v>4</v>
      </c>
      <c r="I2258" s="66" t="n">
        <v>1</v>
      </c>
      <c r="J2258" s="66" t="n">
        <v>0</v>
      </c>
      <c r="K2258" s="66" t="n">
        <v>1</v>
      </c>
      <c r="L2258" s="66" t="n">
        <v>0</v>
      </c>
      <c r="M2258" s="66" t="n">
        <v>0</v>
      </c>
      <c r="N2258" s="66" t="n">
        <v>0</v>
      </c>
      <c r="O2258" s="66" t="n">
        <v>248.4</v>
      </c>
      <c r="P2258" s="66" t="n">
        <v>0</v>
      </c>
      <c r="Q2258" s="66" t="n">
        <v>13.7830683930001</v>
      </c>
      <c r="R2258" s="66" t="n">
        <v>51.0434255050001</v>
      </c>
      <c r="S2258" s="66">
        <f>IF(AND(E2258&gt;=2,E2258&lt;=6,OR(F2258=6,F2258=7,F2258=8),O2258&lt;=500),1,0)</f>
        <v/>
      </c>
      <c r="T2258" s="178">
        <f>IF(G2258=1,Sources!$F$24,IF(G2258=2,Sources!$F$25,IF(G2258=3,Sources!$F$26,0)))</f>
        <v/>
      </c>
      <c r="U2258" s="178">
        <f>T2258</f>
        <v/>
      </c>
      <c r="V2258" s="66" t="inlineStr">
        <is>
          <t>S01 / S04 / S05</t>
        </is>
      </c>
    </row>
    <row r="2259" ht="15" customHeight="1" s="94">
      <c r="A2259" s="66" t="inlineStr">
        <is>
          <t>U16197</t>
        </is>
      </c>
      <c r="B2259" s="66" t="inlineStr">
        <is>
          <t>O1543</t>
        </is>
      </c>
      <c r="C2259" s="66" t="n">
        <v>2023</v>
      </c>
      <c r="D2259" s="66" t="n">
        <v>9</v>
      </c>
      <c r="E2259" s="66" t="n">
        <v>2</v>
      </c>
      <c r="F2259" s="66" t="n">
        <v>14</v>
      </c>
      <c r="G2259" s="66" t="n">
        <v>3</v>
      </c>
      <c r="H2259" s="66" t="n">
        <v>3</v>
      </c>
      <c r="I2259" s="66" t="n">
        <v>0</v>
      </c>
      <c r="J2259" s="66" t="n">
        <v>0</v>
      </c>
      <c r="K2259" s="66" t="n">
        <v>1</v>
      </c>
      <c r="L2259" s="66" t="n">
        <v>0</v>
      </c>
      <c r="M2259" s="66" t="n">
        <v>0</v>
      </c>
      <c r="N2259" s="66" t="n">
        <v>0</v>
      </c>
      <c r="O2259" s="66" t="n">
        <v>102.5</v>
      </c>
      <c r="P2259" s="66" t="n">
        <v>1.9</v>
      </c>
      <c r="Q2259" s="66" t="n">
        <v>12.386541391</v>
      </c>
      <c r="R2259" s="66" t="n">
        <v>51.3356554280001</v>
      </c>
      <c r="S2259" s="66">
        <f>IF(AND(E2259&gt;=2,E2259&lt;=6,OR(F2259=6,F2259=7,F2259=8),O2259&lt;=500),1,0)</f>
        <v/>
      </c>
      <c r="T2259" s="178">
        <f>IF(G2259=1,Sources!$F$24,IF(G2259=2,Sources!$F$25,IF(G2259=3,Sources!$F$26,0)))</f>
        <v/>
      </c>
      <c r="U2259" s="178">
        <f>T2259</f>
        <v/>
      </c>
      <c r="V2259" s="66" t="inlineStr">
        <is>
          <t>S01 / S04 / S05</t>
        </is>
      </c>
    </row>
    <row r="2260" ht="15" customHeight="1" s="94">
      <c r="A2260" s="66" t="inlineStr">
        <is>
          <t>U16199</t>
        </is>
      </c>
      <c r="B2260" s="66" t="inlineStr">
        <is>
          <t>O1866</t>
        </is>
      </c>
      <c r="C2260" s="66" t="n">
        <v>2023</v>
      </c>
      <c r="D2260" s="66" t="n">
        <v>8</v>
      </c>
      <c r="E2260" s="66" t="n">
        <v>4</v>
      </c>
      <c r="F2260" s="66" t="n">
        <v>14</v>
      </c>
      <c r="G2260" s="66" t="n">
        <v>3</v>
      </c>
      <c r="H2260" s="66" t="n">
        <v>3</v>
      </c>
      <c r="I2260" s="66" t="n">
        <v>0</v>
      </c>
      <c r="J2260" s="66" t="n">
        <v>0</v>
      </c>
      <c r="K2260" s="66" t="n">
        <v>1</v>
      </c>
      <c r="L2260" s="66" t="n">
        <v>1</v>
      </c>
      <c r="M2260" s="66" t="n">
        <v>0</v>
      </c>
      <c r="N2260" s="66" t="n">
        <v>0</v>
      </c>
      <c r="O2260" s="66" t="n">
        <v>418</v>
      </c>
      <c r="P2260" s="66" t="n">
        <v>1.1</v>
      </c>
      <c r="Q2260" s="66" t="n">
        <v>12.3659178610001</v>
      </c>
      <c r="R2260" s="66" t="n">
        <v>51.2855579880001</v>
      </c>
      <c r="S2260" s="66">
        <f>IF(AND(E2260&gt;=2,E2260&lt;=6,OR(F2260=6,F2260=7,F2260=8),O2260&lt;=500),1,0)</f>
        <v/>
      </c>
      <c r="T2260" s="178">
        <f>IF(G2260=1,Sources!$F$24,IF(G2260=2,Sources!$F$25,IF(G2260=3,Sources!$F$26,0)))</f>
        <v/>
      </c>
      <c r="U2260" s="178">
        <f>T2260</f>
        <v/>
      </c>
      <c r="V2260" s="66" t="inlineStr">
        <is>
          <t>S01 / S04 / S05</t>
        </is>
      </c>
    </row>
    <row r="2261" ht="15" customHeight="1" s="94">
      <c r="A2261" s="66" t="inlineStr">
        <is>
          <t>U16215</t>
        </is>
      </c>
      <c r="B2261" s="66" t="inlineStr">
        <is>
          <t>O1717</t>
        </is>
      </c>
      <c r="C2261" s="66" t="n">
        <v>2023</v>
      </c>
      <c r="D2261" s="66" t="n">
        <v>8</v>
      </c>
      <c r="E2261" s="66" t="n">
        <v>3</v>
      </c>
      <c r="F2261" s="66" t="n">
        <v>14</v>
      </c>
      <c r="G2261" s="66" t="n">
        <v>3</v>
      </c>
      <c r="H2261" s="66" t="n">
        <v>2</v>
      </c>
      <c r="I2261" s="66" t="n">
        <v>0</v>
      </c>
      <c r="J2261" s="66" t="n">
        <v>1</v>
      </c>
      <c r="K2261" s="66" t="n">
        <v>1</v>
      </c>
      <c r="L2261" s="66" t="n">
        <v>0</v>
      </c>
      <c r="M2261" s="66" t="n">
        <v>0</v>
      </c>
      <c r="N2261" s="66" t="n">
        <v>0</v>
      </c>
      <c r="O2261" s="66" t="n">
        <v>177.9</v>
      </c>
      <c r="P2261" s="66" t="n">
        <v>4.5</v>
      </c>
      <c r="Q2261" s="66" t="n">
        <v>12.369669898</v>
      </c>
      <c r="R2261" s="66" t="n">
        <v>51.324523765</v>
      </c>
      <c r="S2261" s="66">
        <f>IF(AND(E2261&gt;=2,E2261&lt;=6,OR(F2261=6,F2261=7,F2261=8),O2261&lt;=500),1,0)</f>
        <v/>
      </c>
      <c r="T2261" s="178">
        <f>IF(G2261=1,Sources!$F$24,IF(G2261=2,Sources!$F$25,IF(G2261=3,Sources!$F$26,0)))</f>
        <v/>
      </c>
      <c r="U2261" s="178">
        <f>T2261</f>
        <v/>
      </c>
      <c r="V2261" s="66" t="inlineStr">
        <is>
          <t>S01 / S04 / S05</t>
        </is>
      </c>
    </row>
    <row r="2262" ht="15" customHeight="1" s="94">
      <c r="A2262" s="66" t="inlineStr">
        <is>
          <t>U16218</t>
        </is>
      </c>
      <c r="B2262" s="66" t="inlineStr">
        <is>
          <t>O1650</t>
        </is>
      </c>
      <c r="C2262" s="66" t="n">
        <v>2023</v>
      </c>
      <c r="D2262" s="66" t="n">
        <v>8</v>
      </c>
      <c r="E2262" s="66" t="n">
        <v>3</v>
      </c>
      <c r="F2262" s="66" t="n">
        <v>9</v>
      </c>
      <c r="G2262" s="66" t="n">
        <v>3</v>
      </c>
      <c r="H2262" s="66" t="n">
        <v>3</v>
      </c>
      <c r="I2262" s="66" t="n">
        <v>0</v>
      </c>
      <c r="J2262" s="66" t="n">
        <v>1</v>
      </c>
      <c r="K2262" s="66" t="n">
        <v>0</v>
      </c>
      <c r="L2262" s="66" t="n">
        <v>0</v>
      </c>
      <c r="M2262" s="66" t="n">
        <v>0</v>
      </c>
      <c r="N2262" s="66" t="n">
        <v>1</v>
      </c>
      <c r="O2262" s="66" t="n">
        <v>404.3</v>
      </c>
      <c r="P2262" s="66" t="n">
        <v>2.2</v>
      </c>
      <c r="Q2262" s="66" t="n">
        <v>12.3656689960001</v>
      </c>
      <c r="R2262" s="66" t="n">
        <v>51.3210167720001</v>
      </c>
      <c r="S2262" s="66">
        <f>IF(AND(E2262&gt;=2,E2262&lt;=6,OR(F2262=6,F2262=7,F2262=8),O2262&lt;=500),1,0)</f>
        <v/>
      </c>
      <c r="T2262" s="178">
        <f>IF(G2262=1,Sources!$F$24,IF(G2262=2,Sources!$F$25,IF(G2262=3,Sources!$F$26,0)))</f>
        <v/>
      </c>
      <c r="U2262" s="178">
        <f>T2262</f>
        <v/>
      </c>
      <c r="V2262" s="66" t="inlineStr">
        <is>
          <t>S01 / S04 / S05</t>
        </is>
      </c>
    </row>
    <row r="2263" ht="15" customHeight="1" s="94">
      <c r="A2263" s="66" t="inlineStr">
        <is>
          <t>U16228</t>
        </is>
      </c>
      <c r="B2263" s="66" t="inlineStr">
        <is>
          <t>O1437</t>
        </is>
      </c>
      <c r="C2263" s="66" t="n">
        <v>2023</v>
      </c>
      <c r="D2263" s="66" t="n">
        <v>8</v>
      </c>
      <c r="E2263" s="66" t="n">
        <v>2</v>
      </c>
      <c r="F2263" s="66" t="n">
        <v>12</v>
      </c>
      <c r="G2263" s="66" t="n">
        <v>3</v>
      </c>
      <c r="H2263" s="66" t="n">
        <v>1</v>
      </c>
      <c r="I2263" s="66" t="n">
        <v>0</v>
      </c>
      <c r="J2263" s="66" t="n">
        <v>1</v>
      </c>
      <c r="K2263" s="66" t="n">
        <v>0</v>
      </c>
      <c r="L2263" s="66" t="n">
        <v>0</v>
      </c>
      <c r="M2263" s="66" t="n">
        <v>0</v>
      </c>
      <c r="N2263" s="66" t="n">
        <v>0</v>
      </c>
      <c r="O2263" s="66" t="n">
        <v>289</v>
      </c>
      <c r="P2263" s="66" t="n">
        <v>16.6</v>
      </c>
      <c r="Q2263" s="66" t="n">
        <v>12.3711576980001</v>
      </c>
      <c r="R2263" s="66" t="n">
        <v>51.34720077</v>
      </c>
      <c r="S2263" s="66">
        <f>IF(AND(E2263&gt;=2,E2263&lt;=6,OR(F2263=6,F2263=7,F2263=8),O2263&lt;=500),1,0)</f>
        <v/>
      </c>
      <c r="T2263" s="178">
        <f>IF(G2263=1,Sources!$F$24,IF(G2263=2,Sources!$F$25,IF(G2263=3,Sources!$F$26,0)))</f>
        <v/>
      </c>
      <c r="U2263" s="178">
        <f>T2263</f>
        <v/>
      </c>
      <c r="V2263" s="66" t="inlineStr">
        <is>
          <t>S01 / S04 / S05</t>
        </is>
      </c>
    </row>
    <row r="2264" ht="15" customHeight="1" s="94">
      <c r="A2264" s="66" t="inlineStr">
        <is>
          <t>U16235</t>
        </is>
      </c>
      <c r="B2264" s="66" t="inlineStr">
        <is>
          <t>O0141</t>
        </is>
      </c>
      <c r="C2264" s="66" t="n">
        <v>2023</v>
      </c>
      <c r="D2264" s="66" t="n">
        <v>8</v>
      </c>
      <c r="E2264" s="66" t="n">
        <v>2</v>
      </c>
      <c r="F2264" s="66" t="n">
        <v>15</v>
      </c>
      <c r="G2264" s="66" t="n">
        <v>3</v>
      </c>
      <c r="H2264" s="66" t="n">
        <v>2</v>
      </c>
      <c r="I2264" s="66" t="n">
        <v>0</v>
      </c>
      <c r="J2264" s="66" t="n">
        <v>1</v>
      </c>
      <c r="K2264" s="66" t="n">
        <v>1</v>
      </c>
      <c r="L2264" s="66" t="n">
        <v>0</v>
      </c>
      <c r="M2264" s="66" t="n">
        <v>0</v>
      </c>
      <c r="N2264" s="66" t="n">
        <v>0</v>
      </c>
      <c r="O2264" s="66" t="n">
        <v>86.7</v>
      </c>
      <c r="P2264" s="66" t="n">
        <v>1.6</v>
      </c>
      <c r="Q2264" s="66" t="n">
        <v>12.9153407750001</v>
      </c>
      <c r="R2264" s="66" t="n">
        <v>50.8375947210001</v>
      </c>
      <c r="S2264" s="66">
        <f>IF(AND(E2264&gt;=2,E2264&lt;=6,OR(F2264=6,F2264=7,F2264=8),O2264&lt;=500),1,0)</f>
        <v/>
      </c>
      <c r="T2264" s="178">
        <f>IF(G2264=1,Sources!$F$24,IF(G2264=2,Sources!$F$25,IF(G2264=3,Sources!$F$26,0)))</f>
        <v/>
      </c>
      <c r="U2264" s="178">
        <f>T2264</f>
        <v/>
      </c>
      <c r="V2264" s="66" t="inlineStr">
        <is>
          <t>S01 / S04 / S05</t>
        </is>
      </c>
    </row>
    <row r="2265" ht="15" customHeight="1" s="94">
      <c r="A2265" s="66" t="inlineStr">
        <is>
          <t>U16250</t>
        </is>
      </c>
      <c r="B2265" s="66" t="inlineStr">
        <is>
          <t>O0926</t>
        </is>
      </c>
      <c r="C2265" s="66" t="n">
        <v>2023</v>
      </c>
      <c r="D2265" s="66" t="n">
        <v>8</v>
      </c>
      <c r="E2265" s="66" t="n">
        <v>7</v>
      </c>
      <c r="F2265" s="66" t="n">
        <v>17</v>
      </c>
      <c r="G2265" s="66" t="n">
        <v>2</v>
      </c>
      <c r="H2265" s="66" t="n">
        <v>1</v>
      </c>
      <c r="I2265" s="66" t="n">
        <v>0</v>
      </c>
      <c r="J2265" s="66" t="n">
        <v>1</v>
      </c>
      <c r="K2265" s="66" t="n">
        <v>0</v>
      </c>
      <c r="L2265" s="66" t="n">
        <v>0</v>
      </c>
      <c r="M2265" s="66" t="n">
        <v>0</v>
      </c>
      <c r="N2265" s="66" t="n">
        <v>0</v>
      </c>
      <c r="O2265" s="66" t="n">
        <v>339.4</v>
      </c>
      <c r="P2265" s="66" t="n">
        <v>6.3</v>
      </c>
      <c r="Q2265" s="66" t="n">
        <v>13.8118064</v>
      </c>
      <c r="R2265" s="66" t="n">
        <v>51.020235218</v>
      </c>
      <c r="S2265" s="66">
        <f>IF(AND(E2265&gt;=2,E2265&lt;=6,OR(F2265=6,F2265=7,F2265=8),O2265&lt;=500),1,0)</f>
        <v/>
      </c>
      <c r="T2265" s="178">
        <f>IF(G2265=1,Sources!$F$24,IF(G2265=2,Sources!$F$25,IF(G2265=3,Sources!$F$26,0)))</f>
        <v/>
      </c>
      <c r="U2265" s="178">
        <f>T2265</f>
        <v/>
      </c>
      <c r="V2265" s="66" t="inlineStr">
        <is>
          <t>S01 / S04 / S05</t>
        </is>
      </c>
    </row>
    <row r="2266" ht="15" customHeight="1" s="94">
      <c r="A2266" s="66" t="inlineStr">
        <is>
          <t>U16261</t>
        </is>
      </c>
      <c r="B2266" s="66" t="inlineStr">
        <is>
          <t>O1647</t>
        </is>
      </c>
      <c r="C2266" s="66" t="n">
        <v>2023</v>
      </c>
      <c r="D2266" s="66" t="n">
        <v>8</v>
      </c>
      <c r="E2266" s="66" t="n">
        <v>6</v>
      </c>
      <c r="F2266" s="66" t="n">
        <v>17</v>
      </c>
      <c r="G2266" s="66" t="n">
        <v>3</v>
      </c>
      <c r="H2266" s="66" t="n">
        <v>3</v>
      </c>
      <c r="I2266" s="66" t="n">
        <v>0</v>
      </c>
      <c r="J2266" s="66" t="n">
        <v>1</v>
      </c>
      <c r="K2266" s="66" t="n">
        <v>1</v>
      </c>
      <c r="L2266" s="66" t="n">
        <v>0</v>
      </c>
      <c r="M2266" s="66" t="n">
        <v>0</v>
      </c>
      <c r="N2266" s="66" t="n">
        <v>0</v>
      </c>
      <c r="O2266" s="66" t="n">
        <v>267.9</v>
      </c>
      <c r="P2266" s="66" t="n">
        <v>11.8</v>
      </c>
      <c r="Q2266" s="66" t="n">
        <v>12.3854544330001</v>
      </c>
      <c r="R2266" s="66" t="n">
        <v>51.376212686</v>
      </c>
      <c r="S2266" s="66">
        <f>IF(AND(E2266&gt;=2,E2266&lt;=6,OR(F2266=6,F2266=7,F2266=8),O2266&lt;=500),1,0)</f>
        <v/>
      </c>
      <c r="T2266" s="178">
        <f>IF(G2266=1,Sources!$F$24,IF(G2266=2,Sources!$F$25,IF(G2266=3,Sources!$F$26,0)))</f>
        <v/>
      </c>
      <c r="U2266" s="178">
        <f>T2266</f>
        <v/>
      </c>
      <c r="V2266" s="66" t="inlineStr">
        <is>
          <t>S01 / S04 / S05</t>
        </is>
      </c>
    </row>
    <row r="2267" ht="15" customHeight="1" s="94">
      <c r="A2267" s="66" t="inlineStr">
        <is>
          <t>U16263</t>
        </is>
      </c>
      <c r="B2267" s="66" t="inlineStr">
        <is>
          <t>O2079</t>
        </is>
      </c>
      <c r="C2267" s="66" t="n">
        <v>2023</v>
      </c>
      <c r="D2267" s="66" t="n">
        <v>8</v>
      </c>
      <c r="E2267" s="66" t="n">
        <v>6</v>
      </c>
      <c r="F2267" s="66" t="n">
        <v>7</v>
      </c>
      <c r="G2267" s="66" t="n">
        <v>3</v>
      </c>
      <c r="H2267" s="66" t="n">
        <v>3</v>
      </c>
      <c r="I2267" s="66" t="n">
        <v>0</v>
      </c>
      <c r="J2267" s="66" t="n">
        <v>1</v>
      </c>
      <c r="K2267" s="66" t="n">
        <v>1</v>
      </c>
      <c r="L2267" s="66" t="n">
        <v>0</v>
      </c>
      <c r="M2267" s="66" t="n">
        <v>0</v>
      </c>
      <c r="N2267" s="66" t="n">
        <v>0</v>
      </c>
      <c r="O2267" s="66" t="n">
        <v>278.3</v>
      </c>
      <c r="P2267" s="66" t="n">
        <v>0.2</v>
      </c>
      <c r="Q2267" s="66" t="n">
        <v>13.6678096580001</v>
      </c>
      <c r="R2267" s="66" t="n">
        <v>51.1024461260001</v>
      </c>
      <c r="S2267" s="66">
        <f>IF(AND(E2267&gt;=2,E2267&lt;=6,OR(F2267=6,F2267=7,F2267=8),O2267&lt;=500),1,0)</f>
        <v/>
      </c>
      <c r="T2267" s="178">
        <f>IF(G2267=1,Sources!$F$24,IF(G2267=2,Sources!$F$25,IF(G2267=3,Sources!$F$26,0)))</f>
        <v/>
      </c>
      <c r="U2267" s="178">
        <f>T2267</f>
        <v/>
      </c>
      <c r="V2267" s="66" t="inlineStr">
        <is>
          <t>S01 / S04 / S05</t>
        </is>
      </c>
    </row>
    <row r="2268" ht="15" customHeight="1" s="94">
      <c r="A2268" s="66" t="inlineStr">
        <is>
          <t>U16272</t>
        </is>
      </c>
      <c r="B2268" s="66" t="inlineStr">
        <is>
          <t>O1329</t>
        </is>
      </c>
      <c r="C2268" s="66" t="n">
        <v>2023</v>
      </c>
      <c r="D2268" s="66" t="n">
        <v>8</v>
      </c>
      <c r="E2268" s="66" t="n">
        <v>5</v>
      </c>
      <c r="F2268" s="66" t="n">
        <v>16</v>
      </c>
      <c r="G2268" s="66" t="n">
        <v>3</v>
      </c>
      <c r="H2268" s="66" t="n">
        <v>2</v>
      </c>
      <c r="I2268" s="66" t="n">
        <v>0</v>
      </c>
      <c r="J2268" s="66" t="n">
        <v>0</v>
      </c>
      <c r="K2268" s="66" t="n">
        <v>1</v>
      </c>
      <c r="L2268" s="66" t="n">
        <v>0</v>
      </c>
      <c r="M2268" s="66" t="n">
        <v>0</v>
      </c>
      <c r="N2268" s="66" t="n">
        <v>0</v>
      </c>
      <c r="O2268" s="66" t="n">
        <v>161.4</v>
      </c>
      <c r="P2268" s="66" t="n">
        <v>19.2</v>
      </c>
      <c r="Q2268" s="66" t="n">
        <v>12.3654662640001</v>
      </c>
      <c r="R2268" s="66" t="n">
        <v>51.362578807</v>
      </c>
      <c r="S2268" s="66">
        <f>IF(AND(E2268&gt;=2,E2268&lt;=6,OR(F2268=6,F2268=7,F2268=8),O2268&lt;=500),1,0)</f>
        <v/>
      </c>
      <c r="T2268" s="178">
        <f>IF(G2268=1,Sources!$F$24,IF(G2268=2,Sources!$F$25,IF(G2268=3,Sources!$F$26,0)))</f>
        <v/>
      </c>
      <c r="U2268" s="178">
        <f>T2268</f>
        <v/>
      </c>
      <c r="V2268" s="66" t="inlineStr">
        <is>
          <t>S01 / S04 / S05</t>
        </is>
      </c>
    </row>
    <row r="2269" ht="15" customHeight="1" s="94">
      <c r="A2269" s="66" t="inlineStr">
        <is>
          <t>U16284</t>
        </is>
      </c>
      <c r="B2269" s="66" t="inlineStr">
        <is>
          <t>O0966</t>
        </is>
      </c>
      <c r="C2269" s="66" t="n">
        <v>2023</v>
      </c>
      <c r="D2269" s="66" t="n">
        <v>8</v>
      </c>
      <c r="E2269" s="66" t="n">
        <v>5</v>
      </c>
      <c r="F2269" s="66" t="n">
        <v>17</v>
      </c>
      <c r="G2269" s="66" t="n">
        <v>3</v>
      </c>
      <c r="H2269" s="66" t="n">
        <v>2</v>
      </c>
      <c r="I2269" s="66" t="n">
        <v>0</v>
      </c>
      <c r="J2269" s="66" t="n">
        <v>1</v>
      </c>
      <c r="K2269" s="66" t="n">
        <v>1</v>
      </c>
      <c r="L2269" s="66" t="n">
        <v>0</v>
      </c>
      <c r="M2269" s="66" t="n">
        <v>0</v>
      </c>
      <c r="N2269" s="66" t="n">
        <v>0</v>
      </c>
      <c r="O2269" s="66" t="n">
        <v>64.09999999999999</v>
      </c>
      <c r="P2269" s="66" t="n">
        <v>5.4</v>
      </c>
      <c r="Q2269" s="66" t="n">
        <v>13.7572243880001</v>
      </c>
      <c r="R2269" s="66" t="n">
        <v>51.0497361220001</v>
      </c>
      <c r="S2269" s="66">
        <f>IF(AND(E2269&gt;=2,E2269&lt;=6,OR(F2269=6,F2269=7,F2269=8),O2269&lt;=500),1,0)</f>
        <v/>
      </c>
      <c r="T2269" s="178">
        <f>IF(G2269=1,Sources!$F$24,IF(G2269=2,Sources!$F$25,IF(G2269=3,Sources!$F$26,0)))</f>
        <v/>
      </c>
      <c r="U2269" s="178">
        <f>T2269</f>
        <v/>
      </c>
      <c r="V2269" s="66" t="inlineStr">
        <is>
          <t>S01 / S04 / S05</t>
        </is>
      </c>
    </row>
    <row r="2270" ht="15" customHeight="1" s="94">
      <c r="A2270" s="66" t="inlineStr">
        <is>
          <t>U16303</t>
        </is>
      </c>
      <c r="B2270" s="66" t="inlineStr">
        <is>
          <t>O1352</t>
        </is>
      </c>
      <c r="C2270" s="66" t="n">
        <v>2023</v>
      </c>
      <c r="D2270" s="66" t="n">
        <v>8</v>
      </c>
      <c r="E2270" s="66" t="n">
        <v>4</v>
      </c>
      <c r="F2270" s="66" t="n">
        <v>7</v>
      </c>
      <c r="G2270" s="66" t="n">
        <v>1</v>
      </c>
      <c r="H2270" s="66" t="n">
        <v>4</v>
      </c>
      <c r="I2270" s="66" t="n">
        <v>1</v>
      </c>
      <c r="J2270" s="66" t="n">
        <v>0</v>
      </c>
      <c r="K2270" s="66" t="n">
        <v>1</v>
      </c>
      <c r="L2270" s="66" t="n">
        <v>0</v>
      </c>
      <c r="M2270" s="66" t="n">
        <v>0</v>
      </c>
      <c r="N2270" s="66" t="n">
        <v>0</v>
      </c>
      <c r="O2270" s="66" t="n">
        <v>220.5</v>
      </c>
      <c r="P2270" s="66" t="n">
        <v>0</v>
      </c>
      <c r="Q2270" s="66" t="n">
        <v>12.3707375990001</v>
      </c>
      <c r="R2270" s="66" t="n">
        <v>51.3350528</v>
      </c>
      <c r="S2270" s="66">
        <f>IF(AND(E2270&gt;=2,E2270&lt;=6,OR(F2270=6,F2270=7,F2270=8),O2270&lt;=500),1,0)</f>
        <v/>
      </c>
      <c r="T2270" s="178">
        <f>IF(G2270=1,Sources!$F$24,IF(G2270=2,Sources!$F$25,IF(G2270=3,Sources!$F$26,0)))</f>
        <v/>
      </c>
      <c r="U2270" s="178">
        <f>T2270</f>
        <v/>
      </c>
      <c r="V2270" s="66" t="inlineStr">
        <is>
          <t>S01 / S04 / S05</t>
        </is>
      </c>
    </row>
    <row r="2271" ht="15" customHeight="1" s="94">
      <c r="A2271" s="66" t="inlineStr">
        <is>
          <t>U16304</t>
        </is>
      </c>
      <c r="B2271" s="66" t="inlineStr">
        <is>
          <t>O1815</t>
        </is>
      </c>
      <c r="C2271" s="66" t="n">
        <v>2023</v>
      </c>
      <c r="D2271" s="66" t="n">
        <v>8</v>
      </c>
      <c r="E2271" s="66" t="n">
        <v>4</v>
      </c>
      <c r="F2271" s="66" t="n">
        <v>14</v>
      </c>
      <c r="G2271" s="66" t="n">
        <v>3</v>
      </c>
      <c r="H2271" s="66" t="n">
        <v>6</v>
      </c>
      <c r="I2271" s="66" t="n">
        <v>1</v>
      </c>
      <c r="J2271" s="66" t="n">
        <v>1</v>
      </c>
      <c r="K2271" s="66" t="n">
        <v>0</v>
      </c>
      <c r="L2271" s="66" t="n">
        <v>0</v>
      </c>
      <c r="M2271" s="66" t="n">
        <v>0</v>
      </c>
      <c r="N2271" s="66" t="n">
        <v>0</v>
      </c>
      <c r="O2271" s="66" t="n">
        <v>186.1</v>
      </c>
      <c r="P2271" s="66" t="n">
        <v>19</v>
      </c>
      <c r="Q2271" s="66" t="n">
        <v>12.3573035680001</v>
      </c>
      <c r="R2271" s="66" t="n">
        <v>51.3362833800001</v>
      </c>
      <c r="S2271" s="66">
        <f>IF(AND(E2271&gt;=2,E2271&lt;=6,OR(F2271=6,F2271=7,F2271=8),O2271&lt;=500),1,0)</f>
        <v/>
      </c>
      <c r="T2271" s="178">
        <f>IF(G2271=1,Sources!$F$24,IF(G2271=2,Sources!$F$25,IF(G2271=3,Sources!$F$26,0)))</f>
        <v/>
      </c>
      <c r="U2271" s="178">
        <f>T2271</f>
        <v/>
      </c>
      <c r="V2271" s="66" t="inlineStr">
        <is>
          <t>S01 / S04 / S05</t>
        </is>
      </c>
    </row>
    <row r="2272" ht="15" customHeight="1" s="94">
      <c r="A2272" s="66" t="inlineStr">
        <is>
          <t>U16316</t>
        </is>
      </c>
      <c r="B2272" s="66" t="inlineStr">
        <is>
          <t>O0155</t>
        </is>
      </c>
      <c r="C2272" s="66" t="n">
        <v>2023</v>
      </c>
      <c r="D2272" s="66" t="n">
        <v>8</v>
      </c>
      <c r="E2272" s="66" t="n">
        <v>4</v>
      </c>
      <c r="F2272" s="66" t="n">
        <v>20</v>
      </c>
      <c r="G2272" s="66" t="n">
        <v>3</v>
      </c>
      <c r="H2272" s="66" t="n">
        <v>2</v>
      </c>
      <c r="I2272" s="66" t="n">
        <v>0</v>
      </c>
      <c r="J2272" s="66" t="n">
        <v>1</v>
      </c>
      <c r="K2272" s="66" t="n">
        <v>0</v>
      </c>
      <c r="L2272" s="66" t="n">
        <v>0</v>
      </c>
      <c r="M2272" s="66" t="n">
        <v>0</v>
      </c>
      <c r="N2272" s="66" t="n">
        <v>0</v>
      </c>
      <c r="O2272" s="66" t="n">
        <v>96.2</v>
      </c>
      <c r="P2272" s="66" t="n">
        <v>5.6</v>
      </c>
      <c r="Q2272" s="66" t="n">
        <v>12.925676197</v>
      </c>
      <c r="R2272" s="66" t="n">
        <v>50.8232913050001</v>
      </c>
      <c r="S2272" s="66">
        <f>IF(AND(E2272&gt;=2,E2272&lt;=6,OR(F2272=6,F2272=7,F2272=8),O2272&lt;=500),1,0)</f>
        <v/>
      </c>
      <c r="T2272" s="178">
        <f>IF(G2272=1,Sources!$F$24,IF(G2272=2,Sources!$F$25,IF(G2272=3,Sources!$F$26,0)))</f>
        <v/>
      </c>
      <c r="U2272" s="178">
        <f>T2272</f>
        <v/>
      </c>
      <c r="V2272" s="66" t="inlineStr">
        <is>
          <t>S01 / S04 / S05</t>
        </is>
      </c>
    </row>
    <row r="2273" ht="15" customHeight="1" s="94">
      <c r="A2273" s="66" t="inlineStr">
        <is>
          <t>U16321</t>
        </is>
      </c>
      <c r="B2273" s="66" t="inlineStr">
        <is>
          <t>O1592</t>
        </is>
      </c>
      <c r="C2273" s="66" t="n">
        <v>2023</v>
      </c>
      <c r="D2273" s="66" t="n">
        <v>8</v>
      </c>
      <c r="E2273" s="66" t="n">
        <v>3</v>
      </c>
      <c r="F2273" s="66" t="n">
        <v>11</v>
      </c>
      <c r="G2273" s="66" t="n">
        <v>3</v>
      </c>
      <c r="H2273" s="66" t="n">
        <v>6</v>
      </c>
      <c r="I2273" s="66" t="n">
        <v>0</v>
      </c>
      <c r="J2273" s="66" t="n">
        <v>1</v>
      </c>
      <c r="K2273" s="66" t="n">
        <v>0</v>
      </c>
      <c r="L2273" s="66" t="n">
        <v>0</v>
      </c>
      <c r="M2273" s="66" t="n">
        <v>0</v>
      </c>
      <c r="N2273" s="66" t="n">
        <v>0</v>
      </c>
      <c r="O2273" s="66" t="n">
        <v>120.8</v>
      </c>
      <c r="P2273" s="66" t="n">
        <v>12.6</v>
      </c>
      <c r="Q2273" s="66" t="n">
        <v>12.373399405</v>
      </c>
      <c r="R2273" s="66" t="n">
        <v>51.352535565</v>
      </c>
      <c r="S2273" s="66">
        <f>IF(AND(E2273&gt;=2,E2273&lt;=6,OR(F2273=6,F2273=7,F2273=8),O2273&lt;=500),1,0)</f>
        <v/>
      </c>
      <c r="T2273" s="178">
        <f>IF(G2273=1,Sources!$F$24,IF(G2273=2,Sources!$F$25,IF(G2273=3,Sources!$F$26,0)))</f>
        <v/>
      </c>
      <c r="U2273" s="178">
        <f>T2273</f>
        <v/>
      </c>
      <c r="V2273" s="66" t="inlineStr">
        <is>
          <t>S01 / S04 / S05</t>
        </is>
      </c>
    </row>
    <row r="2274" ht="15" customHeight="1" s="94">
      <c r="A2274" s="66" t="inlineStr">
        <is>
          <t>U16324</t>
        </is>
      </c>
      <c r="B2274" s="66" t="inlineStr">
        <is>
          <t>O1647</t>
        </is>
      </c>
      <c r="C2274" s="66" t="n">
        <v>2023</v>
      </c>
      <c r="D2274" s="66" t="n">
        <v>8</v>
      </c>
      <c r="E2274" s="66" t="n">
        <v>3</v>
      </c>
      <c r="F2274" s="66" t="n">
        <v>16</v>
      </c>
      <c r="G2274" s="66" t="n">
        <v>3</v>
      </c>
      <c r="H2274" s="66" t="n">
        <v>2</v>
      </c>
      <c r="I2274" s="66" t="n">
        <v>0</v>
      </c>
      <c r="J2274" s="66" t="n">
        <v>1</v>
      </c>
      <c r="K2274" s="66" t="n">
        <v>1</v>
      </c>
      <c r="L2274" s="66" t="n">
        <v>0</v>
      </c>
      <c r="M2274" s="66" t="n">
        <v>0</v>
      </c>
      <c r="N2274" s="66" t="n">
        <v>0</v>
      </c>
      <c r="O2274" s="66" t="n">
        <v>275</v>
      </c>
      <c r="P2274" s="66" t="n">
        <v>4.4</v>
      </c>
      <c r="Q2274" s="66" t="n">
        <v>12.38548431</v>
      </c>
      <c r="R2274" s="66" t="n">
        <v>51.3761401310001</v>
      </c>
      <c r="S2274" s="66">
        <f>IF(AND(E2274&gt;=2,E2274&lt;=6,OR(F2274=6,F2274=7,F2274=8),O2274&lt;=500),1,0)</f>
        <v/>
      </c>
      <c r="T2274" s="178">
        <f>IF(G2274=1,Sources!$F$24,IF(G2274=2,Sources!$F$25,IF(G2274=3,Sources!$F$26,0)))</f>
        <v/>
      </c>
      <c r="U2274" s="178">
        <f>T2274</f>
        <v/>
      </c>
      <c r="V2274" s="66" t="inlineStr">
        <is>
          <t>S01 / S04 / S05</t>
        </is>
      </c>
    </row>
    <row r="2275" ht="15" customHeight="1" s="94">
      <c r="A2275" s="66" t="inlineStr">
        <is>
          <t>U16326</t>
        </is>
      </c>
      <c r="B2275" s="66" t="inlineStr">
        <is>
          <t>O1361</t>
        </is>
      </c>
      <c r="C2275" s="66" t="n">
        <v>2023</v>
      </c>
      <c r="D2275" s="66" t="n">
        <v>8</v>
      </c>
      <c r="E2275" s="66" t="n">
        <v>3</v>
      </c>
      <c r="F2275" s="66" t="n">
        <v>18</v>
      </c>
      <c r="G2275" s="66" t="n">
        <v>2</v>
      </c>
      <c r="H2275" s="66" t="n">
        <v>4</v>
      </c>
      <c r="I2275" s="66" t="n">
        <v>1</v>
      </c>
      <c r="J2275" s="66" t="n">
        <v>0</v>
      </c>
      <c r="K2275" s="66" t="n">
        <v>1</v>
      </c>
      <c r="L2275" s="66" t="n">
        <v>0</v>
      </c>
      <c r="M2275" s="66" t="n">
        <v>0</v>
      </c>
      <c r="N2275" s="66" t="n">
        <v>0</v>
      </c>
      <c r="O2275" s="66" t="n">
        <v>172.8</v>
      </c>
      <c r="P2275" s="66" t="n">
        <v>15.2</v>
      </c>
      <c r="Q2275" s="66" t="n">
        <v>12.3883548260001</v>
      </c>
      <c r="R2275" s="66" t="n">
        <v>51.326055813</v>
      </c>
      <c r="S2275" s="66">
        <f>IF(AND(E2275&gt;=2,E2275&lt;=6,OR(F2275=6,F2275=7,F2275=8),O2275&lt;=500),1,0)</f>
        <v/>
      </c>
      <c r="T2275" s="178">
        <f>IF(G2275=1,Sources!$F$24,IF(G2275=2,Sources!$F$25,IF(G2275=3,Sources!$F$26,0)))</f>
        <v/>
      </c>
      <c r="U2275" s="178">
        <f>T2275</f>
        <v/>
      </c>
      <c r="V2275" s="66" t="inlineStr">
        <is>
          <t>S01 / S04 / S05</t>
        </is>
      </c>
    </row>
    <row r="2276" ht="15" customHeight="1" s="94">
      <c r="A2276" s="66" t="inlineStr">
        <is>
          <t>U16327</t>
        </is>
      </c>
      <c r="B2276" s="66" t="inlineStr">
        <is>
          <t>O1651</t>
        </is>
      </c>
      <c r="C2276" s="66" t="n">
        <v>2023</v>
      </c>
      <c r="D2276" s="66" t="n">
        <v>8</v>
      </c>
      <c r="E2276" s="66" t="n">
        <v>3</v>
      </c>
      <c r="F2276" s="66" t="n">
        <v>15</v>
      </c>
      <c r="G2276" s="66" t="n">
        <v>3</v>
      </c>
      <c r="H2276" s="66" t="n">
        <v>3</v>
      </c>
      <c r="I2276" s="66" t="n">
        <v>0</v>
      </c>
      <c r="J2276" s="66" t="n">
        <v>1</v>
      </c>
      <c r="K2276" s="66" t="n">
        <v>1</v>
      </c>
      <c r="L2276" s="66" t="n">
        <v>0</v>
      </c>
      <c r="M2276" s="66" t="n">
        <v>0</v>
      </c>
      <c r="N2276" s="66" t="n">
        <v>0</v>
      </c>
      <c r="O2276" s="66" t="n">
        <v>273.8</v>
      </c>
      <c r="P2276" s="66" t="n">
        <v>20.2</v>
      </c>
      <c r="Q2276" s="66" t="n">
        <v>12.36755083</v>
      </c>
      <c r="R2276" s="66" t="n">
        <v>51.320964449</v>
      </c>
      <c r="S2276" s="66">
        <f>IF(AND(E2276&gt;=2,E2276&lt;=6,OR(F2276=6,F2276=7,F2276=8),O2276&lt;=500),1,0)</f>
        <v/>
      </c>
      <c r="T2276" s="178">
        <f>IF(G2276=1,Sources!$F$24,IF(G2276=2,Sources!$F$25,IF(G2276=3,Sources!$F$26,0)))</f>
        <v/>
      </c>
      <c r="U2276" s="178">
        <f>T2276</f>
        <v/>
      </c>
      <c r="V2276" s="66" t="inlineStr">
        <is>
          <t>S01 / S04 / S05</t>
        </is>
      </c>
    </row>
    <row r="2277" ht="15" customHeight="1" s="94">
      <c r="A2277" s="66" t="inlineStr">
        <is>
          <t>U16330</t>
        </is>
      </c>
      <c r="B2277" s="66" t="inlineStr">
        <is>
          <t>O0861</t>
        </is>
      </c>
      <c r="C2277" s="66" t="n">
        <v>2023</v>
      </c>
      <c r="D2277" s="66" t="n">
        <v>8</v>
      </c>
      <c r="E2277" s="66" t="n">
        <v>3</v>
      </c>
      <c r="F2277" s="66" t="n">
        <v>14</v>
      </c>
      <c r="G2277" s="66" t="n">
        <v>3</v>
      </c>
      <c r="H2277" s="66" t="n">
        <v>1</v>
      </c>
      <c r="I2277" s="66" t="n">
        <v>0</v>
      </c>
      <c r="J2277" s="66" t="n">
        <v>1</v>
      </c>
      <c r="K2277" s="66" t="n">
        <v>0</v>
      </c>
      <c r="L2277" s="66" t="n">
        <v>0</v>
      </c>
      <c r="M2277" s="66" t="n">
        <v>0</v>
      </c>
      <c r="N2277" s="66" t="n">
        <v>0</v>
      </c>
      <c r="O2277" s="66" t="n">
        <v>495.2</v>
      </c>
      <c r="P2277" s="66" t="n">
        <v>7.1</v>
      </c>
      <c r="Q2277" s="66" t="n">
        <v>13.786919691</v>
      </c>
      <c r="R2277" s="66" t="n">
        <v>51.0158152010001</v>
      </c>
      <c r="S2277" s="66">
        <f>IF(AND(E2277&gt;=2,E2277&lt;=6,OR(F2277=6,F2277=7,F2277=8),O2277&lt;=500),1,0)</f>
        <v/>
      </c>
      <c r="T2277" s="178">
        <f>IF(G2277=1,Sources!$F$24,IF(G2277=2,Sources!$F$25,IF(G2277=3,Sources!$F$26,0)))</f>
        <v/>
      </c>
      <c r="U2277" s="178">
        <f>T2277</f>
        <v/>
      </c>
      <c r="V2277" s="66" t="inlineStr">
        <is>
          <t>S01 / S04 / S05</t>
        </is>
      </c>
    </row>
    <row r="2278" ht="15" customHeight="1" s="94">
      <c r="A2278" s="66" t="inlineStr">
        <is>
          <t>U16342</t>
        </is>
      </c>
      <c r="B2278" s="66" t="inlineStr">
        <is>
          <t>O1751</t>
        </is>
      </c>
      <c r="C2278" s="66" t="n">
        <v>2023</v>
      </c>
      <c r="D2278" s="66" t="n">
        <v>8</v>
      </c>
      <c r="E2278" s="66" t="n">
        <v>2</v>
      </c>
      <c r="F2278" s="66" t="n">
        <v>8</v>
      </c>
      <c r="G2278" s="66" t="n">
        <v>3</v>
      </c>
      <c r="H2278" s="66" t="n">
        <v>6</v>
      </c>
      <c r="I2278" s="66" t="n">
        <v>0</v>
      </c>
      <c r="J2278" s="66" t="n">
        <v>1</v>
      </c>
      <c r="K2278" s="66" t="n">
        <v>1</v>
      </c>
      <c r="L2278" s="66" t="n">
        <v>0</v>
      </c>
      <c r="M2278" s="66" t="n">
        <v>0</v>
      </c>
      <c r="N2278" s="66" t="n">
        <v>0</v>
      </c>
      <c r="O2278" s="66" t="n">
        <v>201.9</v>
      </c>
      <c r="P2278" s="66" t="n">
        <v>12.4</v>
      </c>
      <c r="Q2278" s="66" t="n">
        <v>12.3737122590001</v>
      </c>
      <c r="R2278" s="66" t="n">
        <v>51.3313400610001</v>
      </c>
      <c r="S2278" s="66">
        <f>IF(AND(E2278&gt;=2,E2278&lt;=6,OR(F2278=6,F2278=7,F2278=8),O2278&lt;=500),1,0)</f>
        <v/>
      </c>
      <c r="T2278" s="178">
        <f>IF(G2278=1,Sources!$F$24,IF(G2278=2,Sources!$F$25,IF(G2278=3,Sources!$F$26,0)))</f>
        <v/>
      </c>
      <c r="U2278" s="178">
        <f>T2278</f>
        <v/>
      </c>
      <c r="V2278" s="66" t="inlineStr">
        <is>
          <t>S01 / S04 / S05</t>
        </is>
      </c>
    </row>
    <row r="2279" ht="15" customHeight="1" s="94">
      <c r="A2279" s="66" t="inlineStr">
        <is>
          <t>U16354</t>
        </is>
      </c>
      <c r="B2279" s="66" t="inlineStr">
        <is>
          <t>O0333</t>
        </is>
      </c>
      <c r="C2279" s="66" t="n">
        <v>2023</v>
      </c>
      <c r="D2279" s="66" t="n">
        <v>8</v>
      </c>
      <c r="E2279" s="66" t="n">
        <v>2</v>
      </c>
      <c r="F2279" s="66" t="n">
        <v>16</v>
      </c>
      <c r="G2279" s="66" t="n">
        <v>3</v>
      </c>
      <c r="H2279" s="66" t="n">
        <v>3</v>
      </c>
      <c r="I2279" s="66" t="n">
        <v>0</v>
      </c>
      <c r="J2279" s="66" t="n">
        <v>1</v>
      </c>
      <c r="K2279" s="66" t="n">
        <v>1</v>
      </c>
      <c r="L2279" s="66" t="n">
        <v>0</v>
      </c>
      <c r="M2279" s="66" t="n">
        <v>0</v>
      </c>
      <c r="N2279" s="66" t="n">
        <v>0</v>
      </c>
      <c r="O2279" s="66" t="n">
        <v>234.8</v>
      </c>
      <c r="P2279" s="66" t="n">
        <v>0.4</v>
      </c>
      <c r="Q2279" s="66" t="n">
        <v>13.785325723</v>
      </c>
      <c r="R2279" s="66" t="n">
        <v>51.0359466300001</v>
      </c>
      <c r="S2279" s="66">
        <f>IF(AND(E2279&gt;=2,E2279&lt;=6,OR(F2279=6,F2279=7,F2279=8),O2279&lt;=500),1,0)</f>
        <v/>
      </c>
      <c r="T2279" s="178">
        <f>IF(G2279=1,Sources!$F$24,IF(G2279=2,Sources!$F$25,IF(G2279=3,Sources!$F$26,0)))</f>
        <v/>
      </c>
      <c r="U2279" s="178">
        <f>T2279</f>
        <v/>
      </c>
      <c r="V2279" s="66" t="inlineStr">
        <is>
          <t>S01 / S04 / S05</t>
        </is>
      </c>
    </row>
    <row r="2280" ht="15" customHeight="1" s="94">
      <c r="A2280" s="66" t="inlineStr">
        <is>
          <t>U16356</t>
        </is>
      </c>
      <c r="B2280" s="66" t="inlineStr">
        <is>
          <t>O0574</t>
        </is>
      </c>
      <c r="C2280" s="66" t="n">
        <v>2023</v>
      </c>
      <c r="D2280" s="66" t="n">
        <v>8</v>
      </c>
      <c r="E2280" s="66" t="n">
        <v>2</v>
      </c>
      <c r="F2280" s="66" t="n">
        <v>6</v>
      </c>
      <c r="G2280" s="66" t="n">
        <v>3</v>
      </c>
      <c r="H2280" s="66" t="n">
        <v>2</v>
      </c>
      <c r="I2280" s="66" t="n">
        <v>0</v>
      </c>
      <c r="J2280" s="66" t="n">
        <v>0</v>
      </c>
      <c r="K2280" s="66" t="n">
        <v>1</v>
      </c>
      <c r="L2280" s="66" t="n">
        <v>0</v>
      </c>
      <c r="M2280" s="66" t="n">
        <v>0</v>
      </c>
      <c r="N2280" s="66" t="n">
        <v>0</v>
      </c>
      <c r="O2280" s="66" t="n">
        <v>391.9</v>
      </c>
      <c r="P2280" s="66" t="n">
        <v>13</v>
      </c>
      <c r="Q2280" s="66" t="n">
        <v>13.6930675610001</v>
      </c>
      <c r="R2280" s="66" t="n">
        <v>51.0817709740001</v>
      </c>
      <c r="S2280" s="66">
        <f>IF(AND(E2280&gt;=2,E2280&lt;=6,OR(F2280=6,F2280=7,F2280=8),O2280&lt;=500),1,0)</f>
        <v/>
      </c>
      <c r="T2280" s="178">
        <f>IF(G2280=1,Sources!$F$24,IF(G2280=2,Sources!$F$25,IF(G2280=3,Sources!$F$26,0)))</f>
        <v/>
      </c>
      <c r="U2280" s="178">
        <f>T2280</f>
        <v/>
      </c>
      <c r="V2280" s="66" t="inlineStr">
        <is>
          <t>S01 / S04 / S05</t>
        </is>
      </c>
    </row>
    <row r="2281" ht="15" customHeight="1" s="94">
      <c r="A2281" s="66" t="inlineStr">
        <is>
          <t>U16382</t>
        </is>
      </c>
      <c r="B2281" s="66" t="inlineStr">
        <is>
          <t>O0529</t>
        </is>
      </c>
      <c r="C2281" s="66" t="n">
        <v>2023</v>
      </c>
      <c r="D2281" s="66" t="n">
        <v>8</v>
      </c>
      <c r="E2281" s="66" t="n">
        <v>7</v>
      </c>
      <c r="F2281" s="66" t="n">
        <v>9</v>
      </c>
      <c r="G2281" s="66" t="n">
        <v>2</v>
      </c>
      <c r="H2281" s="66" t="n">
        <v>4</v>
      </c>
      <c r="I2281" s="66" t="n">
        <v>1</v>
      </c>
      <c r="J2281" s="66" t="n">
        <v>0</v>
      </c>
      <c r="K2281" s="66" t="n">
        <v>0</v>
      </c>
      <c r="L2281" s="66" t="n">
        <v>0</v>
      </c>
      <c r="M2281" s="66" t="n">
        <v>0</v>
      </c>
      <c r="N2281" s="66" t="n">
        <v>1</v>
      </c>
      <c r="O2281" s="66" t="n">
        <v>119.1</v>
      </c>
      <c r="P2281" s="66" t="n">
        <v>0.8</v>
      </c>
      <c r="Q2281" s="66" t="n">
        <v>13.837480645</v>
      </c>
      <c r="R2281" s="66" t="n">
        <v>51.024820859</v>
      </c>
      <c r="S2281" s="66">
        <f>IF(AND(E2281&gt;=2,E2281&lt;=6,OR(F2281=6,F2281=7,F2281=8),O2281&lt;=500),1,0)</f>
        <v/>
      </c>
      <c r="T2281" s="178">
        <f>IF(G2281=1,Sources!$F$24,IF(G2281=2,Sources!$F$25,IF(G2281=3,Sources!$F$26,0)))</f>
        <v/>
      </c>
      <c r="U2281" s="178">
        <f>T2281</f>
        <v/>
      </c>
      <c r="V2281" s="66" t="inlineStr">
        <is>
          <t>S01 / S04 / S05</t>
        </is>
      </c>
    </row>
    <row r="2282" ht="15" customHeight="1" s="94">
      <c r="A2282" s="66" t="inlineStr">
        <is>
          <t>U16390</t>
        </is>
      </c>
      <c r="B2282" s="66" t="inlineStr">
        <is>
          <t>O0572</t>
        </is>
      </c>
      <c r="C2282" s="66" t="n">
        <v>2023</v>
      </c>
      <c r="D2282" s="66" t="n">
        <v>8</v>
      </c>
      <c r="E2282" s="66" t="n">
        <v>6</v>
      </c>
      <c r="F2282" s="66" t="n">
        <v>14</v>
      </c>
      <c r="G2282" s="66" t="n">
        <v>3</v>
      </c>
      <c r="H2282" s="66" t="n">
        <v>3</v>
      </c>
      <c r="I2282" s="66" t="n">
        <v>0</v>
      </c>
      <c r="J2282" s="66" t="n">
        <v>0</v>
      </c>
      <c r="K2282" s="66" t="n">
        <v>1</v>
      </c>
      <c r="L2282" s="66" t="n">
        <v>1</v>
      </c>
      <c r="M2282" s="66" t="n">
        <v>0</v>
      </c>
      <c r="N2282" s="66" t="n">
        <v>0</v>
      </c>
      <c r="O2282" s="66" t="n">
        <v>273.1</v>
      </c>
      <c r="P2282" s="66" t="n">
        <v>0.8</v>
      </c>
      <c r="Q2282" s="66" t="n">
        <v>13.828162058</v>
      </c>
      <c r="R2282" s="66" t="n">
        <v>50.998830861</v>
      </c>
      <c r="S2282" s="66">
        <f>IF(AND(E2282&gt;=2,E2282&lt;=6,OR(F2282=6,F2282=7,F2282=8),O2282&lt;=500),1,0)</f>
        <v/>
      </c>
      <c r="T2282" s="178">
        <f>IF(G2282=1,Sources!$F$24,IF(G2282=2,Sources!$F$25,IF(G2282=3,Sources!$F$26,0)))</f>
        <v/>
      </c>
      <c r="U2282" s="178">
        <f>T2282</f>
        <v/>
      </c>
      <c r="V2282" s="66" t="inlineStr">
        <is>
          <t>S01 / S04 / S05</t>
        </is>
      </c>
    </row>
    <row r="2283" ht="15" customHeight="1" s="94">
      <c r="A2283" s="66" t="inlineStr">
        <is>
          <t>U16393</t>
        </is>
      </c>
      <c r="B2283" s="66" t="inlineStr">
        <is>
          <t>O1815</t>
        </is>
      </c>
      <c r="C2283" s="66" t="n">
        <v>2023</v>
      </c>
      <c r="D2283" s="66" t="n">
        <v>8</v>
      </c>
      <c r="E2283" s="66" t="n">
        <v>5</v>
      </c>
      <c r="F2283" s="66" t="n">
        <v>11</v>
      </c>
      <c r="G2283" s="66" t="n">
        <v>3</v>
      </c>
      <c r="H2283" s="66" t="n">
        <v>6</v>
      </c>
      <c r="I2283" s="66" t="n">
        <v>0</v>
      </c>
      <c r="J2283" s="66" t="n">
        <v>1</v>
      </c>
      <c r="K2283" s="66" t="n">
        <v>0</v>
      </c>
      <c r="L2283" s="66" t="n">
        <v>0</v>
      </c>
      <c r="M2283" s="66" t="n">
        <v>1</v>
      </c>
      <c r="N2283" s="66" t="n">
        <v>0</v>
      </c>
      <c r="O2283" s="66" t="n">
        <v>197.7</v>
      </c>
      <c r="P2283" s="66" t="n">
        <v>6.1</v>
      </c>
      <c r="Q2283" s="66" t="n">
        <v>12.357161369</v>
      </c>
      <c r="R2283" s="66" t="n">
        <v>51.3362084740001</v>
      </c>
      <c r="S2283" s="66">
        <f>IF(AND(E2283&gt;=2,E2283&lt;=6,OR(F2283=6,F2283=7,F2283=8),O2283&lt;=500),1,0)</f>
        <v/>
      </c>
      <c r="T2283" s="178">
        <f>IF(G2283=1,Sources!$F$24,IF(G2283=2,Sources!$F$25,IF(G2283=3,Sources!$F$26,0)))</f>
        <v/>
      </c>
      <c r="U2283" s="178">
        <f>T2283</f>
        <v/>
      </c>
      <c r="V2283" s="66" t="inlineStr">
        <is>
          <t>S01 / S04 / S05</t>
        </is>
      </c>
    </row>
    <row r="2284" ht="15" customHeight="1" s="94">
      <c r="A2284" s="66" t="inlineStr">
        <is>
          <t>U16394</t>
        </is>
      </c>
      <c r="B2284" s="66" t="inlineStr">
        <is>
          <t>O0039</t>
        </is>
      </c>
      <c r="C2284" s="66" t="n">
        <v>2023</v>
      </c>
      <c r="D2284" s="66" t="n">
        <v>8</v>
      </c>
      <c r="E2284" s="66" t="n">
        <v>5</v>
      </c>
      <c r="F2284" s="66" t="n">
        <v>10</v>
      </c>
      <c r="G2284" s="66" t="n">
        <v>3</v>
      </c>
      <c r="H2284" s="66" t="n">
        <v>1</v>
      </c>
      <c r="I2284" s="66" t="n">
        <v>0</v>
      </c>
      <c r="J2284" s="66" t="n">
        <v>0</v>
      </c>
      <c r="K2284" s="66" t="n">
        <v>0</v>
      </c>
      <c r="L2284" s="66" t="n">
        <v>0</v>
      </c>
      <c r="M2284" s="66" t="n">
        <v>0</v>
      </c>
      <c r="N2284" s="66" t="n">
        <v>1</v>
      </c>
      <c r="O2284" s="66" t="n">
        <v>312.9</v>
      </c>
      <c r="P2284" s="66" t="n">
        <v>6.6</v>
      </c>
      <c r="Q2284" s="66" t="n">
        <v>14.4295928030001</v>
      </c>
      <c r="R2284" s="66" t="n">
        <v>51.17350787</v>
      </c>
      <c r="S2284" s="66">
        <f>IF(AND(E2284&gt;=2,E2284&lt;=6,OR(F2284=6,F2284=7,F2284=8),O2284&lt;=500),1,0)</f>
        <v/>
      </c>
      <c r="T2284" s="178">
        <f>IF(G2284=1,Sources!$F$24,IF(G2284=2,Sources!$F$25,IF(G2284=3,Sources!$F$26,0)))</f>
        <v/>
      </c>
      <c r="U2284" s="178">
        <f>T2284</f>
        <v/>
      </c>
      <c r="V2284" s="66" t="inlineStr">
        <is>
          <t>S01 / S04 / S05</t>
        </is>
      </c>
    </row>
    <row r="2285" ht="15" customHeight="1" s="94">
      <c r="A2285" s="66" t="inlineStr">
        <is>
          <t>U16406</t>
        </is>
      </c>
      <c r="B2285" s="66" t="inlineStr">
        <is>
          <t>O0937</t>
        </is>
      </c>
      <c r="C2285" s="66" t="n">
        <v>2023</v>
      </c>
      <c r="D2285" s="66" t="n">
        <v>8</v>
      </c>
      <c r="E2285" s="66" t="n">
        <v>4</v>
      </c>
      <c r="F2285" s="66" t="n">
        <v>11</v>
      </c>
      <c r="G2285" s="66" t="n">
        <v>2</v>
      </c>
      <c r="H2285" s="66" t="n">
        <v>3</v>
      </c>
      <c r="I2285" s="66" t="n">
        <v>0</v>
      </c>
      <c r="J2285" s="66" t="n">
        <v>1</v>
      </c>
      <c r="K2285" s="66" t="n">
        <v>1</v>
      </c>
      <c r="L2285" s="66" t="n">
        <v>0</v>
      </c>
      <c r="M2285" s="66" t="n">
        <v>0</v>
      </c>
      <c r="N2285" s="66" t="n">
        <v>0</v>
      </c>
      <c r="O2285" s="66" t="n">
        <v>312.6</v>
      </c>
      <c r="P2285" s="66" t="n">
        <v>5.3</v>
      </c>
      <c r="Q2285" s="66" t="n">
        <v>13.745500636</v>
      </c>
      <c r="R2285" s="66" t="n">
        <v>51.06829206</v>
      </c>
      <c r="S2285" s="66">
        <f>IF(AND(E2285&gt;=2,E2285&lt;=6,OR(F2285=6,F2285=7,F2285=8),O2285&lt;=500),1,0)</f>
        <v/>
      </c>
      <c r="T2285" s="178">
        <f>IF(G2285=1,Sources!$F$24,IF(G2285=2,Sources!$F$25,IF(G2285=3,Sources!$F$26,0)))</f>
        <v/>
      </c>
      <c r="U2285" s="178">
        <f>T2285</f>
        <v/>
      </c>
      <c r="V2285" s="66" t="inlineStr">
        <is>
          <t>S01 / S04 / S05</t>
        </is>
      </c>
    </row>
    <row r="2286" ht="15" customHeight="1" s="94">
      <c r="A2286" s="66" t="inlineStr">
        <is>
          <t>U16411</t>
        </is>
      </c>
      <c r="B2286" s="66" t="inlineStr">
        <is>
          <t>O0725</t>
        </is>
      </c>
      <c r="C2286" s="66" t="n">
        <v>2023</v>
      </c>
      <c r="D2286" s="66" t="n">
        <v>8</v>
      </c>
      <c r="E2286" s="66" t="n">
        <v>4</v>
      </c>
      <c r="F2286" s="66" t="n">
        <v>7</v>
      </c>
      <c r="G2286" s="66" t="n">
        <v>3</v>
      </c>
      <c r="H2286" s="66" t="n">
        <v>3</v>
      </c>
      <c r="I2286" s="66" t="n">
        <v>0</v>
      </c>
      <c r="J2286" s="66" t="n">
        <v>1</v>
      </c>
      <c r="K2286" s="66" t="n">
        <v>1</v>
      </c>
      <c r="L2286" s="66" t="n">
        <v>0</v>
      </c>
      <c r="M2286" s="66" t="n">
        <v>0</v>
      </c>
      <c r="N2286" s="66" t="n">
        <v>0</v>
      </c>
      <c r="O2286" s="66" t="n">
        <v>405.1</v>
      </c>
      <c r="P2286" s="66" t="n">
        <v>0</v>
      </c>
      <c r="Q2286" s="66" t="n">
        <v>13.7803018820001</v>
      </c>
      <c r="R2286" s="66" t="n">
        <v>51.042217324</v>
      </c>
      <c r="S2286" s="66">
        <f>IF(AND(E2286&gt;=2,E2286&lt;=6,OR(F2286=6,F2286=7,F2286=8),O2286&lt;=500),1,0)</f>
        <v/>
      </c>
      <c r="T2286" s="178">
        <f>IF(G2286=1,Sources!$F$24,IF(G2286=2,Sources!$F$25,IF(G2286=3,Sources!$F$26,0)))</f>
        <v/>
      </c>
      <c r="U2286" s="178">
        <f>T2286</f>
        <v/>
      </c>
      <c r="V2286" s="66" t="inlineStr">
        <is>
          <t>S01 / S04 / S05</t>
        </is>
      </c>
    </row>
    <row r="2287" ht="15" customHeight="1" s="94">
      <c r="A2287" s="66" t="inlineStr">
        <is>
          <t>U16416</t>
        </is>
      </c>
      <c r="B2287" s="66" t="inlineStr">
        <is>
          <t>O1777</t>
        </is>
      </c>
      <c r="C2287" s="66" t="n">
        <v>2023</v>
      </c>
      <c r="D2287" s="66" t="n">
        <v>8</v>
      </c>
      <c r="E2287" s="66" t="n">
        <v>3</v>
      </c>
      <c r="F2287" s="66" t="n">
        <v>17</v>
      </c>
      <c r="G2287" s="66" t="n">
        <v>3</v>
      </c>
      <c r="H2287" s="66" t="n">
        <v>6</v>
      </c>
      <c r="I2287" s="66" t="n">
        <v>0</v>
      </c>
      <c r="J2287" s="66" t="n">
        <v>1</v>
      </c>
      <c r="K2287" s="66" t="n">
        <v>0</v>
      </c>
      <c r="L2287" s="66" t="n">
        <v>0</v>
      </c>
      <c r="M2287" s="66" t="n">
        <v>0</v>
      </c>
      <c r="N2287" s="66" t="n">
        <v>0</v>
      </c>
      <c r="O2287" s="66" t="n">
        <v>344.4</v>
      </c>
      <c r="P2287" s="66" t="n">
        <v>11.1</v>
      </c>
      <c r="Q2287" s="66" t="n">
        <v>12.405675424</v>
      </c>
      <c r="R2287" s="66" t="n">
        <v>51.3455431610001</v>
      </c>
      <c r="S2287" s="66">
        <f>IF(AND(E2287&gt;=2,E2287&lt;=6,OR(F2287=6,F2287=7,F2287=8),O2287&lt;=500),1,0)</f>
        <v/>
      </c>
      <c r="T2287" s="178">
        <f>IF(G2287=1,Sources!$F$24,IF(G2287=2,Sources!$F$25,IF(G2287=3,Sources!$F$26,0)))</f>
        <v/>
      </c>
      <c r="U2287" s="178">
        <f>T2287</f>
        <v/>
      </c>
      <c r="V2287" s="66" t="inlineStr">
        <is>
          <t>S01 / S04 / S05</t>
        </is>
      </c>
    </row>
    <row r="2288" ht="15" customHeight="1" s="94">
      <c r="A2288" s="66" t="inlineStr">
        <is>
          <t>U16425</t>
        </is>
      </c>
      <c r="B2288" s="66" t="inlineStr">
        <is>
          <t>O1353</t>
        </is>
      </c>
      <c r="C2288" s="66" t="n">
        <v>2023</v>
      </c>
      <c r="D2288" s="66" t="n">
        <v>8</v>
      </c>
      <c r="E2288" s="66" t="n">
        <v>2</v>
      </c>
      <c r="F2288" s="66" t="n">
        <v>11</v>
      </c>
      <c r="G2288" s="66" t="n">
        <v>3</v>
      </c>
      <c r="H2288" s="66" t="n">
        <v>3</v>
      </c>
      <c r="I2288" s="66" t="n">
        <v>0</v>
      </c>
      <c r="J2288" s="66" t="n">
        <v>1</v>
      </c>
      <c r="K2288" s="66" t="n">
        <v>1</v>
      </c>
      <c r="L2288" s="66" t="n">
        <v>0</v>
      </c>
      <c r="M2288" s="66" t="n">
        <v>0</v>
      </c>
      <c r="N2288" s="66" t="n">
        <v>0</v>
      </c>
      <c r="O2288" s="66" t="n">
        <v>191.8</v>
      </c>
      <c r="P2288" s="66" t="n">
        <v>24.6</v>
      </c>
      <c r="Q2288" s="66" t="n">
        <v>12.3711606810001</v>
      </c>
      <c r="R2288" s="66" t="n">
        <v>51.336493197</v>
      </c>
      <c r="S2288" s="66">
        <f>IF(AND(E2288&gt;=2,E2288&lt;=6,OR(F2288=6,F2288=7,F2288=8),O2288&lt;=500),1,0)</f>
        <v/>
      </c>
      <c r="T2288" s="178">
        <f>IF(G2288=1,Sources!$F$24,IF(G2288=2,Sources!$F$25,IF(G2288=3,Sources!$F$26,0)))</f>
        <v/>
      </c>
      <c r="U2288" s="178">
        <f>T2288</f>
        <v/>
      </c>
      <c r="V2288" s="66" t="inlineStr">
        <is>
          <t>S01 / S04 / S05</t>
        </is>
      </c>
    </row>
    <row r="2289" ht="15" customHeight="1" s="94">
      <c r="A2289" s="66" t="inlineStr">
        <is>
          <t>U16427</t>
        </is>
      </c>
      <c r="B2289" s="66" t="inlineStr">
        <is>
          <t>O1791</t>
        </is>
      </c>
      <c r="C2289" s="66" t="n">
        <v>2023</v>
      </c>
      <c r="D2289" s="66" t="n">
        <v>8</v>
      </c>
      <c r="E2289" s="66" t="n">
        <v>2</v>
      </c>
      <c r="F2289" s="66" t="n">
        <v>22</v>
      </c>
      <c r="G2289" s="66" t="n">
        <v>3</v>
      </c>
      <c r="H2289" s="66" t="n">
        <v>3</v>
      </c>
      <c r="I2289" s="66" t="n">
        <v>0</v>
      </c>
      <c r="J2289" s="66" t="n">
        <v>0</v>
      </c>
      <c r="K2289" s="66" t="n">
        <v>1</v>
      </c>
      <c r="L2289" s="66" t="n">
        <v>0</v>
      </c>
      <c r="M2289" s="66" t="n">
        <v>0</v>
      </c>
      <c r="N2289" s="66" t="n">
        <v>0</v>
      </c>
      <c r="O2289" s="66" t="n">
        <v>66.3</v>
      </c>
      <c r="P2289" s="66" t="n">
        <v>2.3</v>
      </c>
      <c r="Q2289" s="66" t="n">
        <v>12.408682997</v>
      </c>
      <c r="R2289" s="66" t="n">
        <v>51.360003293</v>
      </c>
      <c r="S2289" s="66">
        <f>IF(AND(E2289&gt;=2,E2289&lt;=6,OR(F2289=6,F2289=7,F2289=8),O2289&lt;=500),1,0)</f>
        <v/>
      </c>
      <c r="T2289" s="178">
        <f>IF(G2289=1,Sources!$F$24,IF(G2289=2,Sources!$F$25,IF(G2289=3,Sources!$F$26,0)))</f>
        <v/>
      </c>
      <c r="U2289" s="178">
        <f>T2289</f>
        <v/>
      </c>
      <c r="V2289" s="66" t="inlineStr">
        <is>
          <t>S01 / S04 / S05</t>
        </is>
      </c>
    </row>
    <row r="2290" ht="15" customHeight="1" s="94">
      <c r="A2290" s="66" t="inlineStr">
        <is>
          <t>U16435</t>
        </is>
      </c>
      <c r="B2290" s="66" t="inlineStr">
        <is>
          <t>O0969</t>
        </is>
      </c>
      <c r="C2290" s="66" t="n">
        <v>2023</v>
      </c>
      <c r="D2290" s="66" t="n">
        <v>8</v>
      </c>
      <c r="E2290" s="66" t="n">
        <v>2</v>
      </c>
      <c r="F2290" s="66" t="n">
        <v>11</v>
      </c>
      <c r="G2290" s="66" t="n">
        <v>3</v>
      </c>
      <c r="H2290" s="66" t="n">
        <v>3</v>
      </c>
      <c r="I2290" s="66" t="n">
        <v>0</v>
      </c>
      <c r="J2290" s="66" t="n">
        <v>0</v>
      </c>
      <c r="K2290" s="66" t="n">
        <v>1</v>
      </c>
      <c r="L2290" s="66" t="n">
        <v>1</v>
      </c>
      <c r="M2290" s="66" t="n">
        <v>0</v>
      </c>
      <c r="N2290" s="66" t="n">
        <v>0</v>
      </c>
      <c r="O2290" s="66" t="n">
        <v>247.6</v>
      </c>
      <c r="P2290" s="66" t="n">
        <v>4.6</v>
      </c>
      <c r="Q2290" s="66" t="n">
        <v>13.758058256</v>
      </c>
      <c r="R2290" s="66" t="n">
        <v>51.052306651</v>
      </c>
      <c r="S2290" s="66">
        <f>IF(AND(E2290&gt;=2,E2290&lt;=6,OR(F2290=6,F2290=7,F2290=8),O2290&lt;=500),1,0)</f>
        <v/>
      </c>
      <c r="T2290" s="178">
        <f>IF(G2290=1,Sources!$F$24,IF(G2290=2,Sources!$F$25,IF(G2290=3,Sources!$F$26,0)))</f>
        <v/>
      </c>
      <c r="U2290" s="178">
        <f>T2290</f>
        <v/>
      </c>
      <c r="V2290" s="66" t="inlineStr">
        <is>
          <t>S01 / S04 / S05</t>
        </is>
      </c>
    </row>
    <row r="2291" ht="15" customHeight="1" s="94">
      <c r="A2291" s="66" t="inlineStr">
        <is>
          <t>U16455</t>
        </is>
      </c>
      <c r="B2291" s="66" t="inlineStr">
        <is>
          <t>O1589</t>
        </is>
      </c>
      <c r="C2291" s="66" t="n">
        <v>2023</v>
      </c>
      <c r="D2291" s="66" t="n">
        <v>8</v>
      </c>
      <c r="E2291" s="66" t="n">
        <v>6</v>
      </c>
      <c r="F2291" s="66" t="n">
        <v>15</v>
      </c>
      <c r="G2291" s="66" t="n">
        <v>3</v>
      </c>
      <c r="H2291" s="66" t="n">
        <v>2</v>
      </c>
      <c r="I2291" s="66" t="n">
        <v>0</v>
      </c>
      <c r="J2291" s="66" t="n">
        <v>0</v>
      </c>
      <c r="K2291" s="66" t="n">
        <v>1</v>
      </c>
      <c r="L2291" s="66" t="n">
        <v>0</v>
      </c>
      <c r="M2291" s="66" t="n">
        <v>0</v>
      </c>
      <c r="N2291" s="66" t="n">
        <v>0</v>
      </c>
      <c r="O2291" s="66" t="n">
        <v>162.6</v>
      </c>
      <c r="P2291" s="66" t="n">
        <v>20.5</v>
      </c>
      <c r="Q2291" s="66" t="n">
        <v>12.3784790020001</v>
      </c>
      <c r="R2291" s="66" t="n">
        <v>51.3206926290001</v>
      </c>
      <c r="S2291" s="66">
        <f>IF(AND(E2291&gt;=2,E2291&lt;=6,OR(F2291=6,F2291=7,F2291=8),O2291&lt;=500),1,0)</f>
        <v/>
      </c>
      <c r="T2291" s="178">
        <f>IF(G2291=1,Sources!$F$24,IF(G2291=2,Sources!$F$25,IF(G2291=3,Sources!$F$26,0)))</f>
        <v/>
      </c>
      <c r="U2291" s="178">
        <f>T2291</f>
        <v/>
      </c>
      <c r="V2291" s="66" t="inlineStr">
        <is>
          <t>S01 / S04 / S05</t>
        </is>
      </c>
    </row>
    <row r="2292" ht="15" customHeight="1" s="94">
      <c r="A2292" s="66" t="inlineStr">
        <is>
          <t>U16462</t>
        </is>
      </c>
      <c r="B2292" s="66" t="inlineStr">
        <is>
          <t>O1653</t>
        </is>
      </c>
      <c r="C2292" s="66" t="n">
        <v>2023</v>
      </c>
      <c r="D2292" s="66" t="n">
        <v>8</v>
      </c>
      <c r="E2292" s="66" t="n">
        <v>6</v>
      </c>
      <c r="F2292" s="66" t="n">
        <v>16</v>
      </c>
      <c r="G2292" s="66" t="n">
        <v>3</v>
      </c>
      <c r="H2292" s="66" t="n">
        <v>2</v>
      </c>
      <c r="I2292" s="66" t="n">
        <v>0</v>
      </c>
      <c r="J2292" s="66" t="n">
        <v>1</v>
      </c>
      <c r="K2292" s="66" t="n">
        <v>1</v>
      </c>
      <c r="L2292" s="66" t="n">
        <v>0</v>
      </c>
      <c r="M2292" s="66" t="n">
        <v>0</v>
      </c>
      <c r="N2292" s="66" t="n">
        <v>0</v>
      </c>
      <c r="O2292" s="66" t="n">
        <v>164.8</v>
      </c>
      <c r="P2292" s="66" t="n">
        <v>5.5</v>
      </c>
      <c r="Q2292" s="66" t="n">
        <v>12.3691395590001</v>
      </c>
      <c r="R2292" s="66" t="n">
        <v>51.320940916</v>
      </c>
      <c r="S2292" s="66">
        <f>IF(AND(E2292&gt;=2,E2292&lt;=6,OR(F2292=6,F2292=7,F2292=8),O2292&lt;=500),1,0)</f>
        <v/>
      </c>
      <c r="T2292" s="178">
        <f>IF(G2292=1,Sources!$F$24,IF(G2292=2,Sources!$F$25,IF(G2292=3,Sources!$F$26,0)))</f>
        <v/>
      </c>
      <c r="U2292" s="178">
        <f>T2292</f>
        <v/>
      </c>
      <c r="V2292" s="66" t="inlineStr">
        <is>
          <t>S01 / S04 / S05</t>
        </is>
      </c>
    </row>
    <row r="2293" ht="15" customHeight="1" s="94">
      <c r="A2293" s="66" t="inlineStr">
        <is>
          <t>U16465</t>
        </is>
      </c>
      <c r="B2293" s="66" t="inlineStr">
        <is>
          <t>O0979</t>
        </is>
      </c>
      <c r="C2293" s="66" t="n">
        <v>2023</v>
      </c>
      <c r="D2293" s="66" t="n">
        <v>8</v>
      </c>
      <c r="E2293" s="66" t="n">
        <v>6</v>
      </c>
      <c r="F2293" s="66" t="n">
        <v>17</v>
      </c>
      <c r="G2293" s="66" t="n">
        <v>3</v>
      </c>
      <c r="H2293" s="66" t="n">
        <v>2</v>
      </c>
      <c r="I2293" s="66" t="n">
        <v>0</v>
      </c>
      <c r="J2293" s="66" t="n">
        <v>1</v>
      </c>
      <c r="K2293" s="66" t="n">
        <v>0</v>
      </c>
      <c r="L2293" s="66" t="n">
        <v>0</v>
      </c>
      <c r="M2293" s="66" t="n">
        <v>0</v>
      </c>
      <c r="N2293" s="66" t="n">
        <v>1</v>
      </c>
      <c r="O2293" s="66" t="n">
        <v>81</v>
      </c>
      <c r="P2293" s="66" t="n">
        <v>2.3</v>
      </c>
      <c r="Q2293" s="66" t="n">
        <v>13.7084674880001</v>
      </c>
      <c r="R2293" s="66" t="n">
        <v>51.0469188480001</v>
      </c>
      <c r="S2293" s="66">
        <f>IF(AND(E2293&gt;=2,E2293&lt;=6,OR(F2293=6,F2293=7,F2293=8),O2293&lt;=500),1,0)</f>
        <v/>
      </c>
      <c r="T2293" s="178">
        <f>IF(G2293=1,Sources!$F$24,IF(G2293=2,Sources!$F$25,IF(G2293=3,Sources!$F$26,0)))</f>
        <v/>
      </c>
      <c r="U2293" s="178">
        <f>T2293</f>
        <v/>
      </c>
      <c r="V2293" s="66" t="inlineStr">
        <is>
          <t>S01 / S04 / S05</t>
        </is>
      </c>
    </row>
    <row r="2294" ht="15" customHeight="1" s="94">
      <c r="A2294" s="66" t="inlineStr">
        <is>
          <t>U16472</t>
        </is>
      </c>
      <c r="B2294" s="66" t="inlineStr">
        <is>
          <t>O0600</t>
        </is>
      </c>
      <c r="C2294" s="66" t="n">
        <v>2023</v>
      </c>
      <c r="D2294" s="66" t="n">
        <v>8</v>
      </c>
      <c r="E2294" s="66" t="n">
        <v>6</v>
      </c>
      <c r="F2294" s="66" t="n">
        <v>10</v>
      </c>
      <c r="G2294" s="66" t="n">
        <v>3</v>
      </c>
      <c r="H2294" s="66" t="n">
        <v>3</v>
      </c>
      <c r="I2294" s="66" t="n">
        <v>0</v>
      </c>
      <c r="J2294" s="66" t="n">
        <v>1</v>
      </c>
      <c r="K2294" s="66" t="n">
        <v>1</v>
      </c>
      <c r="L2294" s="66" t="n">
        <v>0</v>
      </c>
      <c r="M2294" s="66" t="n">
        <v>0</v>
      </c>
      <c r="N2294" s="66" t="n">
        <v>0</v>
      </c>
      <c r="O2294" s="66" t="n">
        <v>499.3</v>
      </c>
      <c r="P2294" s="66" t="n">
        <v>0.3</v>
      </c>
      <c r="Q2294" s="66" t="n">
        <v>13.7565784290001</v>
      </c>
      <c r="R2294" s="66" t="n">
        <v>51.0550987090001</v>
      </c>
      <c r="S2294" s="66">
        <f>IF(AND(E2294&gt;=2,E2294&lt;=6,OR(F2294=6,F2294=7,F2294=8),O2294&lt;=500),1,0)</f>
        <v/>
      </c>
      <c r="T2294" s="178">
        <f>IF(G2294=1,Sources!$F$24,IF(G2294=2,Sources!$F$25,IF(G2294=3,Sources!$F$26,0)))</f>
        <v/>
      </c>
      <c r="U2294" s="178">
        <f>T2294</f>
        <v/>
      </c>
      <c r="V2294" s="66" t="inlineStr">
        <is>
          <t>S01 / S04 / S05</t>
        </is>
      </c>
    </row>
    <row r="2295" ht="15" customHeight="1" s="94">
      <c r="A2295" s="66" t="inlineStr">
        <is>
          <t>U16476</t>
        </is>
      </c>
      <c r="B2295" s="66" t="inlineStr">
        <is>
          <t>O1439</t>
        </is>
      </c>
      <c r="C2295" s="66" t="n">
        <v>2023</v>
      </c>
      <c r="D2295" s="66" t="n">
        <v>8</v>
      </c>
      <c r="E2295" s="66" t="n">
        <v>5</v>
      </c>
      <c r="F2295" s="66" t="n">
        <v>11</v>
      </c>
      <c r="G2295" s="66" t="n">
        <v>3</v>
      </c>
      <c r="H2295" s="66" t="n">
        <v>2</v>
      </c>
      <c r="I2295" s="66" t="n">
        <v>0</v>
      </c>
      <c r="J2295" s="66" t="n">
        <v>1</v>
      </c>
      <c r="K2295" s="66" t="n">
        <v>1</v>
      </c>
      <c r="L2295" s="66" t="n">
        <v>0</v>
      </c>
      <c r="M2295" s="66" t="n">
        <v>0</v>
      </c>
      <c r="N2295" s="66" t="n">
        <v>0</v>
      </c>
      <c r="O2295" s="66" t="n">
        <v>188</v>
      </c>
      <c r="P2295" s="66" t="n">
        <v>4</v>
      </c>
      <c r="Q2295" s="66" t="n">
        <v>12.3713689320001</v>
      </c>
      <c r="R2295" s="66" t="n">
        <v>51.3462779070001</v>
      </c>
      <c r="S2295" s="66">
        <f>IF(AND(E2295&gt;=2,E2295&lt;=6,OR(F2295=6,F2295=7,F2295=8),O2295&lt;=500),1,0)</f>
        <v/>
      </c>
      <c r="T2295" s="178">
        <f>IF(G2295=1,Sources!$F$24,IF(G2295=2,Sources!$F$25,IF(G2295=3,Sources!$F$26,0)))</f>
        <v/>
      </c>
      <c r="U2295" s="178">
        <f>T2295</f>
        <v/>
      </c>
      <c r="V2295" s="66" t="inlineStr">
        <is>
          <t>S01 / S04 / S05</t>
        </is>
      </c>
    </row>
    <row r="2296" ht="15" customHeight="1" s="94">
      <c r="A2296" s="66" t="inlineStr">
        <is>
          <t>U16493</t>
        </is>
      </c>
      <c r="B2296" s="66" t="inlineStr">
        <is>
          <t>O0596</t>
        </is>
      </c>
      <c r="C2296" s="66" t="n">
        <v>2023</v>
      </c>
      <c r="D2296" s="66" t="n">
        <v>8</v>
      </c>
      <c r="E2296" s="66" t="n">
        <v>4</v>
      </c>
      <c r="F2296" s="66" t="n">
        <v>18</v>
      </c>
      <c r="G2296" s="66" t="n">
        <v>3</v>
      </c>
      <c r="H2296" s="66" t="n">
        <v>2</v>
      </c>
      <c r="I2296" s="66" t="n">
        <v>0</v>
      </c>
      <c r="J2296" s="66" t="n">
        <v>0</v>
      </c>
      <c r="K2296" s="66" t="n">
        <v>1</v>
      </c>
      <c r="L2296" s="66" t="n">
        <v>0</v>
      </c>
      <c r="M2296" s="66" t="n">
        <v>0</v>
      </c>
      <c r="N2296" s="66" t="n">
        <v>0</v>
      </c>
      <c r="O2296" s="66" t="n">
        <v>199.1</v>
      </c>
      <c r="P2296" s="66" t="n">
        <v>7.8</v>
      </c>
      <c r="Q2296" s="66" t="n">
        <v>13.752230716</v>
      </c>
      <c r="R2296" s="66" t="n">
        <v>51.05448426</v>
      </c>
      <c r="S2296" s="66">
        <f>IF(AND(E2296&gt;=2,E2296&lt;=6,OR(F2296=6,F2296=7,F2296=8),O2296&lt;=500),1,0)</f>
        <v/>
      </c>
      <c r="T2296" s="178">
        <f>IF(G2296=1,Sources!$F$24,IF(G2296=2,Sources!$F$25,IF(G2296=3,Sources!$F$26,0)))</f>
        <v/>
      </c>
      <c r="U2296" s="178">
        <f>T2296</f>
        <v/>
      </c>
      <c r="V2296" s="66" t="inlineStr">
        <is>
          <t>S01 / S04 / S05</t>
        </is>
      </c>
    </row>
    <row r="2297" ht="15" customHeight="1" s="94">
      <c r="A2297" s="66" t="inlineStr">
        <is>
          <t>U16510</t>
        </is>
      </c>
      <c r="B2297" s="66" t="inlineStr">
        <is>
          <t>O2191</t>
        </is>
      </c>
      <c r="C2297" s="66" t="n">
        <v>2023</v>
      </c>
      <c r="D2297" s="66" t="n">
        <v>12</v>
      </c>
      <c r="E2297" s="66" t="n">
        <v>5</v>
      </c>
      <c r="F2297" s="66" t="n">
        <v>11</v>
      </c>
      <c r="G2297" s="66" t="n">
        <v>3</v>
      </c>
      <c r="H2297" s="66" t="n">
        <v>3</v>
      </c>
      <c r="I2297" s="66" t="n">
        <v>0</v>
      </c>
      <c r="J2297" s="66" t="n">
        <v>0</v>
      </c>
      <c r="K2297" s="66" t="n">
        <v>1</v>
      </c>
      <c r="L2297" s="66" t="n">
        <v>1</v>
      </c>
      <c r="M2297" s="66" t="n">
        <v>0</v>
      </c>
      <c r="N2297" s="66" t="n">
        <v>0</v>
      </c>
      <c r="O2297" s="66" t="n">
        <v>289.6</v>
      </c>
      <c r="P2297" s="66" t="n">
        <v>4.3</v>
      </c>
      <c r="Q2297" s="66" t="n">
        <v>12.3760080970001</v>
      </c>
      <c r="R2297" s="66" t="n">
        <v>50.7324497810001</v>
      </c>
      <c r="S2297" s="66">
        <f>IF(AND(E2297&gt;=2,E2297&lt;=6,OR(F2297=6,F2297=7,F2297=8),O2297&lt;=500),1,0)</f>
        <v/>
      </c>
      <c r="T2297" s="178">
        <f>IF(G2297=1,Sources!$F$24,IF(G2297=2,Sources!$F$25,IF(G2297=3,Sources!$F$26,0)))</f>
        <v/>
      </c>
      <c r="U2297" s="178">
        <f>T2297</f>
        <v/>
      </c>
      <c r="V2297" s="66" t="inlineStr">
        <is>
          <t>S01 / S04 / S05</t>
        </is>
      </c>
    </row>
    <row r="2298" ht="15" customHeight="1" s="94">
      <c r="A2298" s="66" t="inlineStr">
        <is>
          <t>U16515</t>
        </is>
      </c>
      <c r="B2298" s="66" t="inlineStr">
        <is>
          <t>O0790</t>
        </is>
      </c>
      <c r="C2298" s="66" t="n">
        <v>2023</v>
      </c>
      <c r="D2298" s="66" t="n">
        <v>12</v>
      </c>
      <c r="E2298" s="66" t="n">
        <v>4</v>
      </c>
      <c r="F2298" s="66" t="n">
        <v>16</v>
      </c>
      <c r="G2298" s="66" t="n">
        <v>3</v>
      </c>
      <c r="H2298" s="66" t="n">
        <v>3</v>
      </c>
      <c r="I2298" s="66" t="n">
        <v>0</v>
      </c>
      <c r="J2298" s="66" t="n">
        <v>0</v>
      </c>
      <c r="K2298" s="66" t="n">
        <v>1</v>
      </c>
      <c r="L2298" s="66" t="n">
        <v>0</v>
      </c>
      <c r="M2298" s="66" t="n">
        <v>0</v>
      </c>
      <c r="N2298" s="66" t="n">
        <v>0</v>
      </c>
      <c r="O2298" s="66" t="n">
        <v>182.5</v>
      </c>
      <c r="P2298" s="66" t="n">
        <v>23.7</v>
      </c>
      <c r="Q2298" s="66" t="n">
        <v>13.7447807470001</v>
      </c>
      <c r="R2298" s="66" t="n">
        <v>51.0371719660001</v>
      </c>
      <c r="S2298" s="66">
        <f>IF(AND(E2298&gt;=2,E2298&lt;=6,OR(F2298=6,F2298=7,F2298=8),O2298&lt;=500),1,0)</f>
        <v/>
      </c>
      <c r="T2298" s="178">
        <f>IF(G2298=1,Sources!$F$24,IF(G2298=2,Sources!$F$25,IF(G2298=3,Sources!$F$26,0)))</f>
        <v/>
      </c>
      <c r="U2298" s="178">
        <f>T2298</f>
        <v/>
      </c>
      <c r="V2298" s="66" t="inlineStr">
        <is>
          <t>S01 / S04 / S05</t>
        </is>
      </c>
    </row>
    <row r="2299" ht="15" customHeight="1" s="94">
      <c r="A2299" s="66" t="inlineStr">
        <is>
          <t>U16521</t>
        </is>
      </c>
      <c r="B2299" s="66" t="inlineStr">
        <is>
          <t>O1498</t>
        </is>
      </c>
      <c r="C2299" s="66" t="n">
        <v>2023</v>
      </c>
      <c r="D2299" s="66" t="n">
        <v>12</v>
      </c>
      <c r="E2299" s="66" t="n">
        <v>2</v>
      </c>
      <c r="F2299" s="66" t="n">
        <v>10</v>
      </c>
      <c r="G2299" s="66" t="n">
        <v>3</v>
      </c>
      <c r="H2299" s="66" t="n">
        <v>2</v>
      </c>
      <c r="I2299" s="66" t="n">
        <v>0</v>
      </c>
      <c r="J2299" s="66" t="n">
        <v>0</v>
      </c>
      <c r="K2299" s="66" t="n">
        <v>1</v>
      </c>
      <c r="L2299" s="66" t="n">
        <v>0</v>
      </c>
      <c r="M2299" s="66" t="n">
        <v>0</v>
      </c>
      <c r="N2299" s="66" t="n">
        <v>0</v>
      </c>
      <c r="O2299" s="66" t="n">
        <v>263.7</v>
      </c>
      <c r="P2299" s="66" t="n">
        <v>10.4</v>
      </c>
      <c r="Q2299" s="66" t="n">
        <v>12.412749628</v>
      </c>
      <c r="R2299" s="66" t="n">
        <v>51.3751313030001</v>
      </c>
      <c r="S2299" s="66">
        <f>IF(AND(E2299&gt;=2,E2299&lt;=6,OR(F2299=6,F2299=7,F2299=8),O2299&lt;=500),1,0)</f>
        <v/>
      </c>
      <c r="T2299" s="178">
        <f>IF(G2299=1,Sources!$F$24,IF(G2299=2,Sources!$F$25,IF(G2299=3,Sources!$F$26,0)))</f>
        <v/>
      </c>
      <c r="U2299" s="178">
        <f>T2299</f>
        <v/>
      </c>
      <c r="V2299" s="66" t="inlineStr">
        <is>
          <t>S01 / S04 / S05</t>
        </is>
      </c>
    </row>
    <row r="2300" ht="15" customHeight="1" s="94">
      <c r="A2300" s="66" t="inlineStr">
        <is>
          <t>U16536</t>
        </is>
      </c>
      <c r="B2300" s="66" t="inlineStr">
        <is>
          <t>O0784</t>
        </is>
      </c>
      <c r="C2300" s="66" t="n">
        <v>2023</v>
      </c>
      <c r="D2300" s="66" t="n">
        <v>12</v>
      </c>
      <c r="E2300" s="66" t="n">
        <v>6</v>
      </c>
      <c r="F2300" s="66" t="n">
        <v>12</v>
      </c>
      <c r="G2300" s="66" t="n">
        <v>3</v>
      </c>
      <c r="H2300" s="66" t="n">
        <v>3</v>
      </c>
      <c r="I2300" s="66" t="n">
        <v>0</v>
      </c>
      <c r="J2300" s="66" t="n">
        <v>0</v>
      </c>
      <c r="K2300" s="66" t="n">
        <v>1</v>
      </c>
      <c r="L2300" s="66" t="n">
        <v>0</v>
      </c>
      <c r="M2300" s="66" t="n">
        <v>0</v>
      </c>
      <c r="N2300" s="66" t="n">
        <v>1</v>
      </c>
      <c r="O2300" s="66" t="n">
        <v>274.3</v>
      </c>
      <c r="P2300" s="66" t="n">
        <v>10.1</v>
      </c>
      <c r="Q2300" s="66" t="n">
        <v>13.757996006</v>
      </c>
      <c r="R2300" s="66" t="n">
        <v>51.0758158610001</v>
      </c>
      <c r="S2300" s="66">
        <f>IF(AND(E2300&gt;=2,E2300&lt;=6,OR(F2300=6,F2300=7,F2300=8),O2300&lt;=500),1,0)</f>
        <v/>
      </c>
      <c r="T2300" s="178">
        <f>IF(G2300=1,Sources!$F$24,IF(G2300=2,Sources!$F$25,IF(G2300=3,Sources!$F$26,0)))</f>
        <v/>
      </c>
      <c r="U2300" s="178">
        <f>T2300</f>
        <v/>
      </c>
      <c r="V2300" s="66" t="inlineStr">
        <is>
          <t>S01 / S04 / S05</t>
        </is>
      </c>
    </row>
    <row r="2301" ht="15" customHeight="1" s="94">
      <c r="A2301" s="66" t="inlineStr">
        <is>
          <t>U16541</t>
        </is>
      </c>
      <c r="B2301" s="66" t="inlineStr">
        <is>
          <t>O1433</t>
        </is>
      </c>
      <c r="C2301" s="66" t="n">
        <v>2023</v>
      </c>
      <c r="D2301" s="66" t="n">
        <v>12</v>
      </c>
      <c r="E2301" s="66" t="n">
        <v>5</v>
      </c>
      <c r="F2301" s="66" t="n">
        <v>8</v>
      </c>
      <c r="G2301" s="66" t="n">
        <v>3</v>
      </c>
      <c r="H2301" s="66" t="n">
        <v>3</v>
      </c>
      <c r="I2301" s="66" t="n">
        <v>0</v>
      </c>
      <c r="J2301" s="66" t="n">
        <v>1</v>
      </c>
      <c r="K2301" s="66" t="n">
        <v>1</v>
      </c>
      <c r="L2301" s="66" t="n">
        <v>0</v>
      </c>
      <c r="M2301" s="66" t="n">
        <v>0</v>
      </c>
      <c r="N2301" s="66" t="n">
        <v>0</v>
      </c>
      <c r="O2301" s="66" t="n">
        <v>333.8</v>
      </c>
      <c r="P2301" s="66" t="n">
        <v>0</v>
      </c>
      <c r="Q2301" s="66" t="n">
        <v>12.367794584</v>
      </c>
      <c r="R2301" s="66" t="n">
        <v>51.3454705340001</v>
      </c>
      <c r="S2301" s="66">
        <f>IF(AND(E2301&gt;=2,E2301&lt;=6,OR(F2301=6,F2301=7,F2301=8),O2301&lt;=500),1,0)</f>
        <v/>
      </c>
      <c r="T2301" s="178">
        <f>IF(G2301=1,Sources!$F$24,IF(G2301=2,Sources!$F$25,IF(G2301=3,Sources!$F$26,0)))</f>
        <v/>
      </c>
      <c r="U2301" s="178">
        <f>T2301</f>
        <v/>
      </c>
      <c r="V2301" s="66" t="inlineStr">
        <is>
          <t>S01 / S04 / S05</t>
        </is>
      </c>
    </row>
    <row r="2302" ht="15" customHeight="1" s="94">
      <c r="A2302" s="66" t="inlineStr">
        <is>
          <t>U16542</t>
        </is>
      </c>
      <c r="B2302" s="66" t="inlineStr">
        <is>
          <t>O1706</t>
        </is>
      </c>
      <c r="C2302" s="66" t="n">
        <v>2023</v>
      </c>
      <c r="D2302" s="66" t="n">
        <v>12</v>
      </c>
      <c r="E2302" s="66" t="n">
        <v>5</v>
      </c>
      <c r="F2302" s="66" t="n">
        <v>7</v>
      </c>
      <c r="G2302" s="66" t="n">
        <v>3</v>
      </c>
      <c r="H2302" s="66" t="n">
        <v>6</v>
      </c>
      <c r="I2302" s="66" t="n">
        <v>0</v>
      </c>
      <c r="J2302" s="66" t="n">
        <v>1</v>
      </c>
      <c r="K2302" s="66" t="n">
        <v>1</v>
      </c>
      <c r="L2302" s="66" t="n">
        <v>0</v>
      </c>
      <c r="M2302" s="66" t="n">
        <v>0</v>
      </c>
      <c r="N2302" s="66" t="n">
        <v>0</v>
      </c>
      <c r="O2302" s="66" t="n">
        <v>190</v>
      </c>
      <c r="P2302" s="66" t="n">
        <v>0</v>
      </c>
      <c r="Q2302" s="66" t="n">
        <v>12.303250927</v>
      </c>
      <c r="R2302" s="66" t="n">
        <v>51.3144923560001</v>
      </c>
      <c r="S2302" s="66">
        <f>IF(AND(E2302&gt;=2,E2302&lt;=6,OR(F2302=6,F2302=7,F2302=8),O2302&lt;=500),1,0)</f>
        <v/>
      </c>
      <c r="T2302" s="178">
        <f>IF(G2302=1,Sources!$F$24,IF(G2302=2,Sources!$F$25,IF(G2302=3,Sources!$F$26,0)))</f>
        <v/>
      </c>
      <c r="U2302" s="178">
        <f>T2302</f>
        <v/>
      </c>
      <c r="V2302" s="66" t="inlineStr">
        <is>
          <t>S01 / S04 / S05</t>
        </is>
      </c>
    </row>
    <row r="2303" ht="15" customHeight="1" s="94">
      <c r="A2303" s="66" t="inlineStr">
        <is>
          <t>U16544</t>
        </is>
      </c>
      <c r="B2303" s="66" t="inlineStr">
        <is>
          <t>O1595</t>
        </is>
      </c>
      <c r="C2303" s="66" t="n">
        <v>2023</v>
      </c>
      <c r="D2303" s="66" t="n">
        <v>12</v>
      </c>
      <c r="E2303" s="66" t="n">
        <v>5</v>
      </c>
      <c r="F2303" s="66" t="n">
        <v>18</v>
      </c>
      <c r="G2303" s="66" t="n">
        <v>3</v>
      </c>
      <c r="H2303" s="66" t="n">
        <v>2</v>
      </c>
      <c r="I2303" s="66" t="n">
        <v>0</v>
      </c>
      <c r="J2303" s="66" t="n">
        <v>1</v>
      </c>
      <c r="K2303" s="66" t="n">
        <v>1</v>
      </c>
      <c r="L2303" s="66" t="n">
        <v>0</v>
      </c>
      <c r="M2303" s="66" t="n">
        <v>0</v>
      </c>
      <c r="N2303" s="66" t="n">
        <v>0</v>
      </c>
      <c r="O2303" s="66" t="n">
        <v>157.9</v>
      </c>
      <c r="P2303" s="66" t="n">
        <v>1.4</v>
      </c>
      <c r="Q2303" s="66" t="n">
        <v>12.37652209</v>
      </c>
      <c r="R2303" s="66" t="n">
        <v>51.3531871770001</v>
      </c>
      <c r="S2303" s="66">
        <f>IF(AND(E2303&gt;=2,E2303&lt;=6,OR(F2303=6,F2303=7,F2303=8),O2303&lt;=500),1,0)</f>
        <v/>
      </c>
      <c r="T2303" s="178">
        <f>IF(G2303=1,Sources!$F$24,IF(G2303=2,Sources!$F$25,IF(G2303=3,Sources!$F$26,0)))</f>
        <v/>
      </c>
      <c r="U2303" s="178">
        <f>T2303</f>
        <v/>
      </c>
      <c r="V2303" s="66" t="inlineStr">
        <is>
          <t>S01 / S04 / S05</t>
        </is>
      </c>
    </row>
    <row r="2304" ht="15" customHeight="1" s="94">
      <c r="A2304" s="66" t="inlineStr">
        <is>
          <t>U16546</t>
        </is>
      </c>
      <c r="B2304" s="66" t="inlineStr">
        <is>
          <t>O1390</t>
        </is>
      </c>
      <c r="C2304" s="66" t="n">
        <v>2023</v>
      </c>
      <c r="D2304" s="66" t="n">
        <v>12</v>
      </c>
      <c r="E2304" s="66" t="n">
        <v>5</v>
      </c>
      <c r="F2304" s="66" t="n">
        <v>7</v>
      </c>
      <c r="G2304" s="66" t="n">
        <v>3</v>
      </c>
      <c r="H2304" s="66" t="n">
        <v>2</v>
      </c>
      <c r="I2304" s="66" t="n">
        <v>0</v>
      </c>
      <c r="J2304" s="66" t="n">
        <v>1</v>
      </c>
      <c r="K2304" s="66" t="n">
        <v>1</v>
      </c>
      <c r="L2304" s="66" t="n">
        <v>0</v>
      </c>
      <c r="M2304" s="66" t="n">
        <v>0</v>
      </c>
      <c r="N2304" s="66" t="n">
        <v>0</v>
      </c>
      <c r="O2304" s="66" t="n">
        <v>157.8</v>
      </c>
      <c r="P2304" s="66" t="n">
        <v>3.8</v>
      </c>
      <c r="Q2304" s="66" t="n">
        <v>12.381993359</v>
      </c>
      <c r="R2304" s="66" t="n">
        <v>51.332622782</v>
      </c>
      <c r="S2304" s="66">
        <f>IF(AND(E2304&gt;=2,E2304&lt;=6,OR(F2304=6,F2304=7,F2304=8),O2304&lt;=500),1,0)</f>
        <v/>
      </c>
      <c r="T2304" s="178">
        <f>IF(G2304=1,Sources!$F$24,IF(G2304=2,Sources!$F$25,IF(G2304=3,Sources!$F$26,0)))</f>
        <v/>
      </c>
      <c r="U2304" s="178">
        <f>T2304</f>
        <v/>
      </c>
      <c r="V2304" s="66" t="inlineStr">
        <is>
          <t>S01 / S04 / S05</t>
        </is>
      </c>
    </row>
    <row r="2305" ht="15" customHeight="1" s="94">
      <c r="A2305" s="66" t="inlineStr">
        <is>
          <t>U16549</t>
        </is>
      </c>
      <c r="B2305" s="66" t="inlineStr">
        <is>
          <t>O0981</t>
        </is>
      </c>
      <c r="C2305" s="66" t="n">
        <v>2023</v>
      </c>
      <c r="D2305" s="66" t="n">
        <v>12</v>
      </c>
      <c r="E2305" s="66" t="n">
        <v>5</v>
      </c>
      <c r="F2305" s="66" t="n">
        <v>13</v>
      </c>
      <c r="G2305" s="66" t="n">
        <v>2</v>
      </c>
      <c r="H2305" s="66" t="n">
        <v>3</v>
      </c>
      <c r="I2305" s="66" t="n">
        <v>0</v>
      </c>
      <c r="J2305" s="66" t="n">
        <v>0</v>
      </c>
      <c r="K2305" s="66" t="n">
        <v>1</v>
      </c>
      <c r="L2305" s="66" t="n">
        <v>0</v>
      </c>
      <c r="M2305" s="66" t="n">
        <v>0</v>
      </c>
      <c r="N2305" s="66" t="n">
        <v>1</v>
      </c>
      <c r="O2305" s="66" t="n">
        <v>74</v>
      </c>
      <c r="P2305" s="66" t="n">
        <v>1.7</v>
      </c>
      <c r="Q2305" s="66" t="n">
        <v>13.7089401910001</v>
      </c>
      <c r="R2305" s="66" t="n">
        <v>51.0472426790001</v>
      </c>
      <c r="S2305" s="66">
        <f>IF(AND(E2305&gt;=2,E2305&lt;=6,OR(F2305=6,F2305=7,F2305=8),O2305&lt;=500),1,0)</f>
        <v/>
      </c>
      <c r="T2305" s="178">
        <f>IF(G2305=1,Sources!$F$24,IF(G2305=2,Sources!$F$25,IF(G2305=3,Sources!$F$26,0)))</f>
        <v/>
      </c>
      <c r="U2305" s="178">
        <f>T2305</f>
        <v/>
      </c>
      <c r="V2305" s="66" t="inlineStr">
        <is>
          <t>S01 / S04 / S05</t>
        </is>
      </c>
    </row>
    <row r="2306" ht="15" customHeight="1" s="94">
      <c r="A2306" s="66" t="inlineStr">
        <is>
          <t>U16555</t>
        </is>
      </c>
      <c r="B2306" s="66" t="inlineStr">
        <is>
          <t>O1541</t>
        </is>
      </c>
      <c r="C2306" s="66" t="n">
        <v>2023</v>
      </c>
      <c r="D2306" s="66" t="n">
        <v>12</v>
      </c>
      <c r="E2306" s="66" t="n">
        <v>4</v>
      </c>
      <c r="F2306" s="66" t="n">
        <v>17</v>
      </c>
      <c r="G2306" s="66" t="n">
        <v>3</v>
      </c>
      <c r="H2306" s="66" t="n">
        <v>2</v>
      </c>
      <c r="I2306" s="66" t="n">
        <v>1</v>
      </c>
      <c r="J2306" s="66" t="n">
        <v>0</v>
      </c>
      <c r="K2306" s="66" t="n">
        <v>1</v>
      </c>
      <c r="L2306" s="66" t="n">
        <v>0</v>
      </c>
      <c r="M2306" s="66" t="n">
        <v>0</v>
      </c>
      <c r="N2306" s="66" t="n">
        <v>0</v>
      </c>
      <c r="O2306" s="66" t="n">
        <v>391.2</v>
      </c>
      <c r="P2306" s="66" t="n">
        <v>2.5</v>
      </c>
      <c r="Q2306" s="66" t="n">
        <v>12.3821759630001</v>
      </c>
      <c r="R2306" s="66" t="n">
        <v>51.3388931200001</v>
      </c>
      <c r="S2306" s="66">
        <f>IF(AND(E2306&gt;=2,E2306&lt;=6,OR(F2306=6,F2306=7,F2306=8),O2306&lt;=500),1,0)</f>
        <v/>
      </c>
      <c r="T2306" s="178">
        <f>IF(G2306=1,Sources!$F$24,IF(G2306=2,Sources!$F$25,IF(G2306=3,Sources!$F$26,0)))</f>
        <v/>
      </c>
      <c r="U2306" s="178">
        <f>T2306</f>
        <v/>
      </c>
      <c r="V2306" s="66" t="inlineStr">
        <is>
          <t>S01 / S04 / S05</t>
        </is>
      </c>
    </row>
    <row r="2307" ht="15" customHeight="1" s="94">
      <c r="A2307" s="66" t="inlineStr">
        <is>
          <t>U16560</t>
        </is>
      </c>
      <c r="B2307" s="66" t="inlineStr">
        <is>
          <t>O0643</t>
        </is>
      </c>
      <c r="C2307" s="66" t="n">
        <v>2023</v>
      </c>
      <c r="D2307" s="66" t="n">
        <v>12</v>
      </c>
      <c r="E2307" s="66" t="n">
        <v>4</v>
      </c>
      <c r="F2307" s="66" t="n">
        <v>18</v>
      </c>
      <c r="G2307" s="66" t="n">
        <v>3</v>
      </c>
      <c r="H2307" s="66" t="n">
        <v>7</v>
      </c>
      <c r="I2307" s="66" t="n">
        <v>0</v>
      </c>
      <c r="J2307" s="66" t="n">
        <v>1</v>
      </c>
      <c r="K2307" s="66" t="n">
        <v>0</v>
      </c>
      <c r="L2307" s="66" t="n">
        <v>0</v>
      </c>
      <c r="M2307" s="66" t="n">
        <v>0</v>
      </c>
      <c r="N2307" s="66" t="n">
        <v>0</v>
      </c>
      <c r="O2307" s="66" t="n">
        <v>99.09999999999999</v>
      </c>
      <c r="P2307" s="66" t="n">
        <v>6.2</v>
      </c>
      <c r="Q2307" s="66" t="n">
        <v>13.752032242</v>
      </c>
      <c r="R2307" s="66" t="n">
        <v>51.062175009</v>
      </c>
      <c r="S2307" s="66">
        <f>IF(AND(E2307&gt;=2,E2307&lt;=6,OR(F2307=6,F2307=7,F2307=8),O2307&lt;=500),1,0)</f>
        <v/>
      </c>
      <c r="T2307" s="178">
        <f>IF(G2307=1,Sources!$F$24,IF(G2307=2,Sources!$F$25,IF(G2307=3,Sources!$F$26,0)))</f>
        <v/>
      </c>
      <c r="U2307" s="178">
        <f>T2307</f>
        <v/>
      </c>
      <c r="V2307" s="66" t="inlineStr">
        <is>
          <t>S01 / S04 / S05</t>
        </is>
      </c>
    </row>
    <row r="2308" ht="15" customHeight="1" s="94">
      <c r="A2308" s="66" t="inlineStr">
        <is>
          <t>U16568</t>
        </is>
      </c>
      <c r="B2308" s="66" t="inlineStr">
        <is>
          <t>O0720</t>
        </is>
      </c>
      <c r="C2308" s="66" t="n">
        <v>2023</v>
      </c>
      <c r="D2308" s="66" t="n">
        <v>12</v>
      </c>
      <c r="E2308" s="66" t="n">
        <v>3</v>
      </c>
      <c r="F2308" s="66" t="n">
        <v>18</v>
      </c>
      <c r="G2308" s="66" t="n">
        <v>3</v>
      </c>
      <c r="H2308" s="66" t="n">
        <v>2</v>
      </c>
      <c r="I2308" s="66" t="n">
        <v>1</v>
      </c>
      <c r="J2308" s="66" t="n">
        <v>0</v>
      </c>
      <c r="K2308" s="66" t="n">
        <v>1</v>
      </c>
      <c r="L2308" s="66" t="n">
        <v>0</v>
      </c>
      <c r="M2308" s="66" t="n">
        <v>0</v>
      </c>
      <c r="N2308" s="66" t="n">
        <v>0</v>
      </c>
      <c r="O2308" s="66" t="n">
        <v>190.8</v>
      </c>
      <c r="P2308" s="66" t="n">
        <v>10.5</v>
      </c>
      <c r="Q2308" s="66" t="n">
        <v>13.788762611</v>
      </c>
      <c r="R2308" s="66" t="n">
        <v>51.0432741160001</v>
      </c>
      <c r="S2308" s="66">
        <f>IF(AND(E2308&gt;=2,E2308&lt;=6,OR(F2308=6,F2308=7,F2308=8),O2308&lt;=500),1,0)</f>
        <v/>
      </c>
      <c r="T2308" s="178">
        <f>IF(G2308=1,Sources!$F$24,IF(G2308=2,Sources!$F$25,IF(G2308=3,Sources!$F$26,0)))</f>
        <v/>
      </c>
      <c r="U2308" s="178">
        <f>T2308</f>
        <v/>
      </c>
      <c r="V2308" s="66" t="inlineStr">
        <is>
          <t>S01 / S04 / S05</t>
        </is>
      </c>
    </row>
    <row r="2309" ht="15" customHeight="1" s="94">
      <c r="A2309" s="66" t="inlineStr">
        <is>
          <t>U16570</t>
        </is>
      </c>
      <c r="B2309" s="66" t="inlineStr">
        <is>
          <t>O0958</t>
        </is>
      </c>
      <c r="C2309" s="66" t="n">
        <v>2023</v>
      </c>
      <c r="D2309" s="66" t="n">
        <v>12</v>
      </c>
      <c r="E2309" s="66" t="n">
        <v>3</v>
      </c>
      <c r="F2309" s="66" t="n">
        <v>7</v>
      </c>
      <c r="G2309" s="66" t="n">
        <v>3</v>
      </c>
      <c r="H2309" s="66" t="n">
        <v>3</v>
      </c>
      <c r="I2309" s="66" t="n">
        <v>0</v>
      </c>
      <c r="J2309" s="66" t="n">
        <v>1</v>
      </c>
      <c r="K2309" s="66" t="n">
        <v>1</v>
      </c>
      <c r="L2309" s="66" t="n">
        <v>0</v>
      </c>
      <c r="M2309" s="66" t="n">
        <v>0</v>
      </c>
      <c r="N2309" s="66" t="n">
        <v>0</v>
      </c>
      <c r="O2309" s="66" t="n">
        <v>215.9</v>
      </c>
      <c r="P2309" s="66" t="n">
        <v>0</v>
      </c>
      <c r="Q2309" s="66" t="n">
        <v>13.7968249690001</v>
      </c>
      <c r="R2309" s="66" t="n">
        <v>51.0414852050001</v>
      </c>
      <c r="S2309" s="66">
        <f>IF(AND(E2309&gt;=2,E2309&lt;=6,OR(F2309=6,F2309=7,F2309=8),O2309&lt;=500),1,0)</f>
        <v/>
      </c>
      <c r="T2309" s="178">
        <f>IF(G2309=1,Sources!$F$24,IF(G2309=2,Sources!$F$25,IF(G2309=3,Sources!$F$26,0)))</f>
        <v/>
      </c>
      <c r="U2309" s="178">
        <f>T2309</f>
        <v/>
      </c>
      <c r="V2309" s="66" t="inlineStr">
        <is>
          <t>S01 / S04 / S05</t>
        </is>
      </c>
    </row>
    <row r="2310" ht="15" customHeight="1" s="94">
      <c r="A2310" s="66" t="inlineStr">
        <is>
          <t>U16573</t>
        </is>
      </c>
      <c r="B2310" s="66" t="inlineStr">
        <is>
          <t>O0293</t>
        </is>
      </c>
      <c r="C2310" s="66" t="n">
        <v>2023</v>
      </c>
      <c r="D2310" s="66" t="n">
        <v>12</v>
      </c>
      <c r="E2310" s="66" t="n">
        <v>2</v>
      </c>
      <c r="F2310" s="66" t="n">
        <v>8</v>
      </c>
      <c r="G2310" s="66" t="n">
        <v>3</v>
      </c>
      <c r="H2310" s="66" t="n">
        <v>3</v>
      </c>
      <c r="I2310" s="66" t="n">
        <v>0</v>
      </c>
      <c r="J2310" s="66" t="n">
        <v>1</v>
      </c>
      <c r="K2310" s="66" t="n">
        <v>1</v>
      </c>
      <c r="L2310" s="66" t="n">
        <v>0</v>
      </c>
      <c r="M2310" s="66" t="n">
        <v>0</v>
      </c>
      <c r="N2310" s="66" t="n">
        <v>0</v>
      </c>
      <c r="O2310" s="66" t="n">
        <v>336.1</v>
      </c>
      <c r="P2310" s="66" t="n">
        <v>0</v>
      </c>
      <c r="Q2310" s="66" t="n">
        <v>12.3442842270001</v>
      </c>
      <c r="R2310" s="66" t="n">
        <v>51.524618214</v>
      </c>
      <c r="S2310" s="66">
        <f>IF(AND(E2310&gt;=2,E2310&lt;=6,OR(F2310=6,F2310=7,F2310=8),O2310&lt;=500),1,0)</f>
        <v/>
      </c>
      <c r="T2310" s="178">
        <f>IF(G2310=1,Sources!$F$24,IF(G2310=2,Sources!$F$25,IF(G2310=3,Sources!$F$26,0)))</f>
        <v/>
      </c>
      <c r="U2310" s="178">
        <f>T2310</f>
        <v/>
      </c>
      <c r="V2310" s="66" t="inlineStr">
        <is>
          <t>S01 / S04 / S05</t>
        </is>
      </c>
    </row>
    <row r="2311" ht="15" customHeight="1" s="94">
      <c r="A2311" s="66" t="inlineStr">
        <is>
          <t>U16577</t>
        </is>
      </c>
      <c r="B2311" s="66" t="inlineStr">
        <is>
          <t>O1447</t>
        </is>
      </c>
      <c r="C2311" s="66" t="n">
        <v>2023</v>
      </c>
      <c r="D2311" s="66" t="n">
        <v>12</v>
      </c>
      <c r="E2311" s="66" t="n">
        <v>2</v>
      </c>
      <c r="F2311" s="66" t="n">
        <v>17</v>
      </c>
      <c r="G2311" s="66" t="n">
        <v>3</v>
      </c>
      <c r="H2311" s="66" t="n">
        <v>2</v>
      </c>
      <c r="I2311" s="66" t="n">
        <v>0</v>
      </c>
      <c r="J2311" s="66" t="n">
        <v>1</v>
      </c>
      <c r="K2311" s="66" t="n">
        <v>1</v>
      </c>
      <c r="L2311" s="66" t="n">
        <v>0</v>
      </c>
      <c r="M2311" s="66" t="n">
        <v>0</v>
      </c>
      <c r="N2311" s="66" t="n">
        <v>0</v>
      </c>
      <c r="O2311" s="66" t="n">
        <v>335.2</v>
      </c>
      <c r="P2311" s="66" t="n">
        <v>2.8</v>
      </c>
      <c r="Q2311" s="66" t="n">
        <v>12.376936663</v>
      </c>
      <c r="R2311" s="66" t="n">
        <v>51.343735575</v>
      </c>
      <c r="S2311" s="66">
        <f>IF(AND(E2311&gt;=2,E2311&lt;=6,OR(F2311=6,F2311=7,F2311=8),O2311&lt;=500),1,0)</f>
        <v/>
      </c>
      <c r="T2311" s="178">
        <f>IF(G2311=1,Sources!$F$24,IF(G2311=2,Sources!$F$25,IF(G2311=3,Sources!$F$26,0)))</f>
        <v/>
      </c>
      <c r="U2311" s="178">
        <f>T2311</f>
        <v/>
      </c>
      <c r="V2311" s="66" t="inlineStr">
        <is>
          <t>S01 / S04 / S05</t>
        </is>
      </c>
    </row>
    <row r="2312" ht="15" customHeight="1" s="94">
      <c r="A2312" s="66" t="inlineStr">
        <is>
          <t>U16579</t>
        </is>
      </c>
      <c r="B2312" s="66" t="inlineStr">
        <is>
          <t>O1733</t>
        </is>
      </c>
      <c r="C2312" s="66" t="n">
        <v>2023</v>
      </c>
      <c r="D2312" s="66" t="n">
        <v>12</v>
      </c>
      <c r="E2312" s="66" t="n">
        <v>2</v>
      </c>
      <c r="F2312" s="66" t="n">
        <v>11</v>
      </c>
      <c r="G2312" s="66" t="n">
        <v>2</v>
      </c>
      <c r="H2312" s="66" t="n">
        <v>2</v>
      </c>
      <c r="I2312" s="66" t="n">
        <v>1</v>
      </c>
      <c r="J2312" s="66" t="n">
        <v>0</v>
      </c>
      <c r="K2312" s="66" t="n">
        <v>1</v>
      </c>
      <c r="L2312" s="66" t="n">
        <v>0</v>
      </c>
      <c r="M2312" s="66" t="n">
        <v>0</v>
      </c>
      <c r="N2312" s="66" t="n">
        <v>0</v>
      </c>
      <c r="O2312" s="66" t="n">
        <v>257.9</v>
      </c>
      <c r="P2312" s="66" t="n">
        <v>4.9</v>
      </c>
      <c r="Q2312" s="66" t="n">
        <v>12.3784439630001</v>
      </c>
      <c r="R2312" s="66" t="n">
        <v>51.3358351540001</v>
      </c>
      <c r="S2312" s="66">
        <f>IF(AND(E2312&gt;=2,E2312&lt;=6,OR(F2312=6,F2312=7,F2312=8),O2312&lt;=500),1,0)</f>
        <v/>
      </c>
      <c r="T2312" s="178">
        <f>IF(G2312=1,Sources!$F$24,IF(G2312=2,Sources!$F$25,IF(G2312=3,Sources!$F$26,0)))</f>
        <v/>
      </c>
      <c r="U2312" s="178">
        <f>T2312</f>
        <v/>
      </c>
      <c r="V2312" s="66" t="inlineStr">
        <is>
          <t>S01 / S04 / S05</t>
        </is>
      </c>
    </row>
    <row r="2313" ht="15" customHeight="1" s="94">
      <c r="A2313" s="66" t="inlineStr">
        <is>
          <t>U16582</t>
        </is>
      </c>
      <c r="B2313" s="66" t="inlineStr">
        <is>
          <t>O1217</t>
        </is>
      </c>
      <c r="C2313" s="66" t="n">
        <v>2023</v>
      </c>
      <c r="D2313" s="66" t="n">
        <v>12</v>
      </c>
      <c r="E2313" s="66" t="n">
        <v>2</v>
      </c>
      <c r="F2313" s="66" t="n">
        <v>13</v>
      </c>
      <c r="G2313" s="66" t="n">
        <v>3</v>
      </c>
      <c r="H2313" s="66" t="n">
        <v>3</v>
      </c>
      <c r="I2313" s="66" t="n">
        <v>0</v>
      </c>
      <c r="J2313" s="66" t="n">
        <v>0</v>
      </c>
      <c r="K2313" s="66" t="n">
        <v>1</v>
      </c>
      <c r="L2313" s="66" t="n">
        <v>0</v>
      </c>
      <c r="M2313" s="66" t="n">
        <v>0</v>
      </c>
      <c r="N2313" s="66" t="n">
        <v>0</v>
      </c>
      <c r="O2313" s="66" t="n">
        <v>244</v>
      </c>
      <c r="P2313" s="66" t="n">
        <v>0.8</v>
      </c>
      <c r="Q2313" s="66" t="n">
        <v>14.239791973</v>
      </c>
      <c r="R2313" s="66" t="n">
        <v>51.4354663570001</v>
      </c>
      <c r="S2313" s="66">
        <f>IF(AND(E2313&gt;=2,E2313&lt;=6,OR(F2313=6,F2313=7,F2313=8),O2313&lt;=500),1,0)</f>
        <v/>
      </c>
      <c r="T2313" s="178">
        <f>IF(G2313=1,Sources!$F$24,IF(G2313=2,Sources!$F$25,IF(G2313=3,Sources!$F$26,0)))</f>
        <v/>
      </c>
      <c r="U2313" s="178">
        <f>T2313</f>
        <v/>
      </c>
      <c r="V2313" s="66" t="inlineStr">
        <is>
          <t>S01 / S04 / S05</t>
        </is>
      </c>
    </row>
    <row r="2314" ht="15" customHeight="1" s="94">
      <c r="A2314" s="66" t="inlineStr">
        <is>
          <t>U16591</t>
        </is>
      </c>
      <c r="B2314" s="66" t="inlineStr">
        <is>
          <t>O0403</t>
        </is>
      </c>
      <c r="C2314" s="66" t="n">
        <v>2023</v>
      </c>
      <c r="D2314" s="66" t="n">
        <v>12</v>
      </c>
      <c r="E2314" s="66" t="n">
        <v>2</v>
      </c>
      <c r="F2314" s="66" t="n">
        <v>18</v>
      </c>
      <c r="G2314" s="66" t="n">
        <v>3</v>
      </c>
      <c r="H2314" s="66" t="n">
        <v>2</v>
      </c>
      <c r="I2314" s="66" t="n">
        <v>0</v>
      </c>
      <c r="J2314" s="66" t="n">
        <v>1</v>
      </c>
      <c r="K2314" s="66" t="n">
        <v>1</v>
      </c>
      <c r="L2314" s="66" t="n">
        <v>0</v>
      </c>
      <c r="M2314" s="66" t="n">
        <v>0</v>
      </c>
      <c r="N2314" s="66" t="n">
        <v>0</v>
      </c>
      <c r="O2314" s="66" t="n">
        <v>80.2</v>
      </c>
      <c r="P2314" s="66" t="n">
        <v>22.1</v>
      </c>
      <c r="Q2314" s="66" t="n">
        <v>13.729261159</v>
      </c>
      <c r="R2314" s="66" t="n">
        <v>51.045880497</v>
      </c>
      <c r="S2314" s="66">
        <f>IF(AND(E2314&gt;=2,E2314&lt;=6,OR(F2314=6,F2314=7,F2314=8),O2314&lt;=500),1,0)</f>
        <v/>
      </c>
      <c r="T2314" s="178">
        <f>IF(G2314=1,Sources!$F$24,IF(G2314=2,Sources!$F$25,IF(G2314=3,Sources!$F$26,0)))</f>
        <v/>
      </c>
      <c r="U2314" s="178">
        <f>T2314</f>
        <v/>
      </c>
      <c r="V2314" s="66" t="inlineStr">
        <is>
          <t>S01 / S04 / S05</t>
        </is>
      </c>
    </row>
    <row r="2315" ht="15" customHeight="1" s="94">
      <c r="A2315" s="66" t="inlineStr">
        <is>
          <t>U16592</t>
        </is>
      </c>
      <c r="B2315" s="66" t="inlineStr">
        <is>
          <t>O0590</t>
        </is>
      </c>
      <c r="C2315" s="66" t="n">
        <v>2023</v>
      </c>
      <c r="D2315" s="66" t="n">
        <v>12</v>
      </c>
      <c r="E2315" s="66" t="n">
        <v>2</v>
      </c>
      <c r="F2315" s="66" t="n">
        <v>18</v>
      </c>
      <c r="G2315" s="66" t="n">
        <v>2</v>
      </c>
      <c r="H2315" s="66" t="n">
        <v>2</v>
      </c>
      <c r="I2315" s="66" t="n">
        <v>0</v>
      </c>
      <c r="J2315" s="66" t="n">
        <v>0</v>
      </c>
      <c r="K2315" s="66" t="n">
        <v>1</v>
      </c>
      <c r="L2315" s="66" t="n">
        <v>0</v>
      </c>
      <c r="M2315" s="66" t="n">
        <v>0</v>
      </c>
      <c r="N2315" s="66" t="n">
        <v>0</v>
      </c>
      <c r="O2315" s="66" t="n">
        <v>245</v>
      </c>
      <c r="P2315" s="66" t="n">
        <v>3.6</v>
      </c>
      <c r="Q2315" s="66" t="n">
        <v>13.7507772390001</v>
      </c>
      <c r="R2315" s="66" t="n">
        <v>51.047305722</v>
      </c>
      <c r="S2315" s="66">
        <f>IF(AND(E2315&gt;=2,E2315&lt;=6,OR(F2315=6,F2315=7,F2315=8),O2315&lt;=500),1,0)</f>
        <v/>
      </c>
      <c r="T2315" s="178">
        <f>IF(G2315=1,Sources!$F$24,IF(G2315=2,Sources!$F$25,IF(G2315=3,Sources!$F$26,0)))</f>
        <v/>
      </c>
      <c r="U2315" s="178">
        <f>T2315</f>
        <v/>
      </c>
      <c r="V2315" s="66" t="inlineStr">
        <is>
          <t>S01 / S04 / S05</t>
        </is>
      </c>
    </row>
    <row r="2316" ht="15" customHeight="1" s="94">
      <c r="A2316" s="66" t="inlineStr">
        <is>
          <t>U16597</t>
        </is>
      </c>
      <c r="B2316" s="66" t="inlineStr">
        <is>
          <t>O1656</t>
        </is>
      </c>
      <c r="C2316" s="66" t="n">
        <v>2023</v>
      </c>
      <c r="D2316" s="66" t="n">
        <v>12</v>
      </c>
      <c r="E2316" s="66" t="n">
        <v>7</v>
      </c>
      <c r="F2316" s="66" t="n">
        <v>13</v>
      </c>
      <c r="G2316" s="66" t="n">
        <v>3</v>
      </c>
      <c r="H2316" s="66" t="n">
        <v>4</v>
      </c>
      <c r="I2316" s="66" t="n">
        <v>1</v>
      </c>
      <c r="J2316" s="66" t="n">
        <v>1</v>
      </c>
      <c r="K2316" s="66" t="n">
        <v>0</v>
      </c>
      <c r="L2316" s="66" t="n">
        <v>0</v>
      </c>
      <c r="M2316" s="66" t="n">
        <v>0</v>
      </c>
      <c r="N2316" s="66" t="n">
        <v>0</v>
      </c>
      <c r="O2316" s="66" t="n">
        <v>366.2</v>
      </c>
      <c r="P2316" s="66" t="n">
        <v>2.9</v>
      </c>
      <c r="Q2316" s="66" t="n">
        <v>12.3736987790001</v>
      </c>
      <c r="R2316" s="66" t="n">
        <v>51.3242800140001</v>
      </c>
      <c r="S2316" s="66">
        <f>IF(AND(E2316&gt;=2,E2316&lt;=6,OR(F2316=6,F2316=7,F2316=8),O2316&lt;=500),1,0)</f>
        <v/>
      </c>
      <c r="T2316" s="178">
        <f>IF(G2316=1,Sources!$F$24,IF(G2316=2,Sources!$F$25,IF(G2316=3,Sources!$F$26,0)))</f>
        <v/>
      </c>
      <c r="U2316" s="178">
        <f>T2316</f>
        <v/>
      </c>
      <c r="V2316" s="66" t="inlineStr">
        <is>
          <t>S01 / S04 / S05</t>
        </is>
      </c>
    </row>
    <row r="2317" ht="15" customHeight="1" s="94">
      <c r="A2317" s="66" t="inlineStr">
        <is>
          <t>U16607</t>
        </is>
      </c>
      <c r="B2317" s="66" t="inlineStr">
        <is>
          <t>O1498</t>
        </is>
      </c>
      <c r="C2317" s="66" t="n">
        <v>2023</v>
      </c>
      <c r="D2317" s="66" t="n">
        <v>12</v>
      </c>
      <c r="E2317" s="66" t="n">
        <v>6</v>
      </c>
      <c r="F2317" s="66" t="n">
        <v>17</v>
      </c>
      <c r="G2317" s="66" t="n">
        <v>3</v>
      </c>
      <c r="H2317" s="66" t="n">
        <v>6</v>
      </c>
      <c r="I2317" s="66" t="n">
        <v>0</v>
      </c>
      <c r="J2317" s="66" t="n">
        <v>0</v>
      </c>
      <c r="K2317" s="66" t="n">
        <v>1</v>
      </c>
      <c r="L2317" s="66" t="n">
        <v>0</v>
      </c>
      <c r="M2317" s="66" t="n">
        <v>0</v>
      </c>
      <c r="N2317" s="66" t="n">
        <v>0</v>
      </c>
      <c r="O2317" s="66" t="n">
        <v>259.7</v>
      </c>
      <c r="P2317" s="66" t="n">
        <v>4</v>
      </c>
      <c r="Q2317" s="66" t="n">
        <v>12.412775128</v>
      </c>
      <c r="R2317" s="66" t="n">
        <v>51.375186973</v>
      </c>
      <c r="S2317" s="66">
        <f>IF(AND(E2317&gt;=2,E2317&lt;=6,OR(F2317=6,F2317=7,F2317=8),O2317&lt;=500),1,0)</f>
        <v/>
      </c>
      <c r="T2317" s="178">
        <f>IF(G2317=1,Sources!$F$24,IF(G2317=2,Sources!$F$25,IF(G2317=3,Sources!$F$26,0)))</f>
        <v/>
      </c>
      <c r="U2317" s="178">
        <f>T2317</f>
        <v/>
      </c>
      <c r="V2317" s="66" t="inlineStr">
        <is>
          <t>S01 / S04 / S05</t>
        </is>
      </c>
    </row>
    <row r="2318" ht="15" customHeight="1" s="94">
      <c r="A2318" s="66" t="inlineStr">
        <is>
          <t>U16615</t>
        </is>
      </c>
      <c r="B2318" s="66" t="inlineStr">
        <is>
          <t>O2219</t>
        </is>
      </c>
      <c r="C2318" s="66" t="n">
        <v>2023</v>
      </c>
      <c r="D2318" s="66" t="n">
        <v>12</v>
      </c>
      <c r="E2318" s="66" t="n">
        <v>5</v>
      </c>
      <c r="F2318" s="66" t="n">
        <v>11</v>
      </c>
      <c r="G2318" s="66" t="n">
        <v>3</v>
      </c>
      <c r="H2318" s="66" t="n">
        <v>2</v>
      </c>
      <c r="I2318" s="66" t="n">
        <v>1</v>
      </c>
      <c r="J2318" s="66" t="n">
        <v>0</v>
      </c>
      <c r="K2318" s="66" t="n">
        <v>1</v>
      </c>
      <c r="L2318" s="66" t="n">
        <v>0</v>
      </c>
      <c r="M2318" s="66" t="n">
        <v>0</v>
      </c>
      <c r="N2318" s="66" t="n">
        <v>0</v>
      </c>
      <c r="O2318" s="66" t="n">
        <v>200.7</v>
      </c>
      <c r="P2318" s="66" t="n">
        <v>17.6</v>
      </c>
      <c r="Q2318" s="66" t="n">
        <v>12.74058525</v>
      </c>
      <c r="R2318" s="66" t="n">
        <v>51.3684599380001</v>
      </c>
      <c r="S2318" s="66">
        <f>IF(AND(E2318&gt;=2,E2318&lt;=6,OR(F2318=6,F2318=7,F2318=8),O2318&lt;=500),1,0)</f>
        <v/>
      </c>
      <c r="T2318" s="178">
        <f>IF(G2318=1,Sources!$F$24,IF(G2318=2,Sources!$F$25,IF(G2318=3,Sources!$F$26,0)))</f>
        <v/>
      </c>
      <c r="U2318" s="178">
        <f>T2318</f>
        <v/>
      </c>
      <c r="V2318" s="66" t="inlineStr">
        <is>
          <t>S01 / S04 / S05</t>
        </is>
      </c>
    </row>
    <row r="2319" ht="15" customHeight="1" s="94">
      <c r="A2319" s="66" t="inlineStr">
        <is>
          <t>U16622</t>
        </is>
      </c>
      <c r="B2319" s="66" t="inlineStr">
        <is>
          <t>O0403</t>
        </is>
      </c>
      <c r="C2319" s="66" t="n">
        <v>2023</v>
      </c>
      <c r="D2319" s="66" t="n">
        <v>12</v>
      </c>
      <c r="E2319" s="66" t="n">
        <v>5</v>
      </c>
      <c r="F2319" s="66" t="n">
        <v>20</v>
      </c>
      <c r="G2319" s="66" t="n">
        <v>3</v>
      </c>
      <c r="H2319" s="66" t="n">
        <v>2</v>
      </c>
      <c r="I2319" s="66" t="n">
        <v>1</v>
      </c>
      <c r="J2319" s="66" t="n">
        <v>0</v>
      </c>
      <c r="K2319" s="66" t="n">
        <v>1</v>
      </c>
      <c r="L2319" s="66" t="n">
        <v>0</v>
      </c>
      <c r="M2319" s="66" t="n">
        <v>0</v>
      </c>
      <c r="N2319" s="66" t="n">
        <v>0</v>
      </c>
      <c r="O2319" s="66" t="n">
        <v>64.59999999999999</v>
      </c>
      <c r="P2319" s="66" t="n">
        <v>19.8</v>
      </c>
      <c r="Q2319" s="66" t="n">
        <v>13.7295781500001</v>
      </c>
      <c r="R2319" s="66" t="n">
        <v>51.0457829440001</v>
      </c>
      <c r="S2319" s="66">
        <f>IF(AND(E2319&gt;=2,E2319&lt;=6,OR(F2319=6,F2319=7,F2319=8),O2319&lt;=500),1,0)</f>
        <v/>
      </c>
      <c r="T2319" s="178">
        <f>IF(G2319=1,Sources!$F$24,IF(G2319=2,Sources!$F$25,IF(G2319=3,Sources!$F$26,0)))</f>
        <v/>
      </c>
      <c r="U2319" s="178">
        <f>T2319</f>
        <v/>
      </c>
      <c r="V2319" s="66" t="inlineStr">
        <is>
          <t>S01 / S04 / S05</t>
        </is>
      </c>
    </row>
    <row r="2320" ht="15" customHeight="1" s="94">
      <c r="A2320" s="66" t="inlineStr">
        <is>
          <t>U16626</t>
        </is>
      </c>
      <c r="B2320" s="66" t="inlineStr">
        <is>
          <t>O1752</t>
        </is>
      </c>
      <c r="C2320" s="66" t="n">
        <v>2023</v>
      </c>
      <c r="D2320" s="66" t="n">
        <v>12</v>
      </c>
      <c r="E2320" s="66" t="n">
        <v>4</v>
      </c>
      <c r="F2320" s="66" t="n">
        <v>7</v>
      </c>
      <c r="G2320" s="66" t="n">
        <v>3</v>
      </c>
      <c r="H2320" s="66" t="n">
        <v>2</v>
      </c>
      <c r="I2320" s="66" t="n">
        <v>0</v>
      </c>
      <c r="J2320" s="66" t="n">
        <v>1</v>
      </c>
      <c r="K2320" s="66" t="n">
        <v>1</v>
      </c>
      <c r="L2320" s="66" t="n">
        <v>0</v>
      </c>
      <c r="M2320" s="66" t="n">
        <v>0</v>
      </c>
      <c r="N2320" s="66" t="n">
        <v>0</v>
      </c>
      <c r="O2320" s="66" t="n">
        <v>247.7</v>
      </c>
      <c r="P2320" s="66" t="n">
        <v>0</v>
      </c>
      <c r="Q2320" s="66" t="n">
        <v>12.3737405260001</v>
      </c>
      <c r="R2320" s="66" t="n">
        <v>51.3317779240001</v>
      </c>
      <c r="S2320" s="66">
        <f>IF(AND(E2320&gt;=2,E2320&lt;=6,OR(F2320=6,F2320=7,F2320=8),O2320&lt;=500),1,0)</f>
        <v/>
      </c>
      <c r="T2320" s="178">
        <f>IF(G2320=1,Sources!$F$24,IF(G2320=2,Sources!$F$25,IF(G2320=3,Sources!$F$26,0)))</f>
        <v/>
      </c>
      <c r="U2320" s="178">
        <f>T2320</f>
        <v/>
      </c>
      <c r="V2320" s="66" t="inlineStr">
        <is>
          <t>S01 / S04 / S05</t>
        </is>
      </c>
    </row>
    <row r="2321" ht="15" customHeight="1" s="94">
      <c r="A2321" s="66" t="inlineStr">
        <is>
          <t>U16631</t>
        </is>
      </c>
      <c r="B2321" s="66" t="inlineStr">
        <is>
          <t>O0715</t>
        </is>
      </c>
      <c r="C2321" s="66" t="n">
        <v>2023</v>
      </c>
      <c r="D2321" s="66" t="n">
        <v>12</v>
      </c>
      <c r="E2321" s="66" t="n">
        <v>4</v>
      </c>
      <c r="F2321" s="66" t="n">
        <v>8</v>
      </c>
      <c r="G2321" s="66" t="n">
        <v>3</v>
      </c>
      <c r="H2321" s="66" t="n">
        <v>1</v>
      </c>
      <c r="I2321" s="66" t="n">
        <v>0</v>
      </c>
      <c r="J2321" s="66" t="n">
        <v>0</v>
      </c>
      <c r="K2321" s="66" t="n">
        <v>1</v>
      </c>
      <c r="L2321" s="66" t="n">
        <v>0</v>
      </c>
      <c r="M2321" s="66" t="n">
        <v>0</v>
      </c>
      <c r="N2321" s="66" t="n">
        <v>0</v>
      </c>
      <c r="O2321" s="66" t="n">
        <v>417.6</v>
      </c>
      <c r="P2321" s="66" t="n">
        <v>4.5</v>
      </c>
      <c r="Q2321" s="66" t="n">
        <v>13.804968607</v>
      </c>
      <c r="R2321" s="66" t="n">
        <v>51.0324616170001</v>
      </c>
      <c r="S2321" s="66">
        <f>IF(AND(E2321&gt;=2,E2321&lt;=6,OR(F2321=6,F2321=7,F2321=8),O2321&lt;=500),1,0)</f>
        <v/>
      </c>
      <c r="T2321" s="178">
        <f>IF(G2321=1,Sources!$F$24,IF(G2321=2,Sources!$F$25,IF(G2321=3,Sources!$F$26,0)))</f>
        <v/>
      </c>
      <c r="U2321" s="178">
        <f>T2321</f>
        <v/>
      </c>
      <c r="V2321" s="66" t="inlineStr">
        <is>
          <t>S01 / S04 / S05</t>
        </is>
      </c>
    </row>
    <row r="2322" ht="15" customHeight="1" s="94">
      <c r="A2322" s="66" t="inlineStr">
        <is>
          <t>U16641</t>
        </is>
      </c>
      <c r="B2322" s="66" t="inlineStr">
        <is>
          <t>O0311</t>
        </is>
      </c>
      <c r="C2322" s="66" t="n">
        <v>2023</v>
      </c>
      <c r="D2322" s="66" t="n">
        <v>12</v>
      </c>
      <c r="E2322" s="66" t="n">
        <v>3</v>
      </c>
      <c r="F2322" s="66" t="n">
        <v>6</v>
      </c>
      <c r="G2322" s="66" t="n">
        <v>3</v>
      </c>
      <c r="H2322" s="66" t="n">
        <v>4</v>
      </c>
      <c r="I2322" s="66" t="n">
        <v>1</v>
      </c>
      <c r="J2322" s="66" t="n">
        <v>0</v>
      </c>
      <c r="K2322" s="66" t="n">
        <v>1</v>
      </c>
      <c r="L2322" s="66" t="n">
        <v>0</v>
      </c>
      <c r="M2322" s="66" t="n">
        <v>0</v>
      </c>
      <c r="N2322" s="66" t="n">
        <v>0</v>
      </c>
      <c r="O2322" s="66" t="n">
        <v>274.5</v>
      </c>
      <c r="P2322" s="66" t="n">
        <v>0</v>
      </c>
      <c r="Q2322" s="66" t="n">
        <v>13.7400840220001</v>
      </c>
      <c r="R2322" s="66" t="n">
        <v>51.038627009</v>
      </c>
      <c r="S2322" s="66">
        <f>IF(AND(E2322&gt;=2,E2322&lt;=6,OR(F2322=6,F2322=7,F2322=8),O2322&lt;=500),1,0)</f>
        <v/>
      </c>
      <c r="T2322" s="178">
        <f>IF(G2322=1,Sources!$F$24,IF(G2322=2,Sources!$F$25,IF(G2322=3,Sources!$F$26,0)))</f>
        <v/>
      </c>
      <c r="U2322" s="178">
        <f>T2322</f>
        <v/>
      </c>
      <c r="V2322" s="66" t="inlineStr">
        <is>
          <t>S01 / S04 / S05</t>
        </is>
      </c>
    </row>
    <row r="2323" ht="15" customHeight="1" s="94">
      <c r="A2323" s="66" t="inlineStr">
        <is>
          <t>U16653</t>
        </is>
      </c>
      <c r="B2323" s="66" t="inlineStr">
        <is>
          <t>O0431</t>
        </is>
      </c>
      <c r="C2323" s="66" t="n">
        <v>2023</v>
      </c>
      <c r="D2323" s="66" t="n">
        <v>12</v>
      </c>
      <c r="E2323" s="66" t="n">
        <v>2</v>
      </c>
      <c r="F2323" s="66" t="n">
        <v>7</v>
      </c>
      <c r="G2323" s="66" t="n">
        <v>3</v>
      </c>
      <c r="H2323" s="66" t="n">
        <v>4</v>
      </c>
      <c r="I2323" s="66" t="n">
        <v>1</v>
      </c>
      <c r="J2323" s="66" t="n">
        <v>0</v>
      </c>
      <c r="K2323" s="66" t="n">
        <v>0</v>
      </c>
      <c r="L2323" s="66" t="n">
        <v>0</v>
      </c>
      <c r="M2323" s="66" t="n">
        <v>0</v>
      </c>
      <c r="N2323" s="66" t="n">
        <v>1</v>
      </c>
      <c r="O2323" s="66" t="n">
        <v>293.2</v>
      </c>
      <c r="P2323" s="66" t="n">
        <v>0</v>
      </c>
      <c r="Q2323" s="66" t="n">
        <v>13.8005555710001</v>
      </c>
      <c r="R2323" s="66" t="n">
        <v>51.027277751</v>
      </c>
      <c r="S2323" s="66">
        <f>IF(AND(E2323&gt;=2,E2323&lt;=6,OR(F2323=6,F2323=7,F2323=8),O2323&lt;=500),1,0)</f>
        <v/>
      </c>
      <c r="T2323" s="178">
        <f>IF(G2323=1,Sources!$F$24,IF(G2323=2,Sources!$F$25,IF(G2323=3,Sources!$F$26,0)))</f>
        <v/>
      </c>
      <c r="U2323" s="178">
        <f>T2323</f>
        <v/>
      </c>
      <c r="V2323" s="66" t="inlineStr">
        <is>
          <t>S01 / S04 / S05</t>
        </is>
      </c>
    </row>
    <row r="2324" ht="15" customHeight="1" s="94">
      <c r="A2324" s="66" t="inlineStr">
        <is>
          <t>U16660</t>
        </is>
      </c>
      <c r="B2324" s="66" t="inlineStr">
        <is>
          <t>O1787</t>
        </is>
      </c>
      <c r="C2324" s="66" t="n">
        <v>2023</v>
      </c>
      <c r="D2324" s="66" t="n">
        <v>12</v>
      </c>
      <c r="E2324" s="66" t="n">
        <v>7</v>
      </c>
      <c r="F2324" s="66" t="n">
        <v>14</v>
      </c>
      <c r="G2324" s="66" t="n">
        <v>3</v>
      </c>
      <c r="H2324" s="66" t="n">
        <v>3</v>
      </c>
      <c r="I2324" s="66" t="n">
        <v>0</v>
      </c>
      <c r="J2324" s="66" t="n">
        <v>1</v>
      </c>
      <c r="K2324" s="66" t="n">
        <v>1</v>
      </c>
      <c r="L2324" s="66" t="n">
        <v>0</v>
      </c>
      <c r="M2324" s="66" t="n">
        <v>0</v>
      </c>
      <c r="N2324" s="66" t="n">
        <v>0</v>
      </c>
      <c r="O2324" s="66" t="n">
        <v>292.5</v>
      </c>
      <c r="P2324" s="66" t="n">
        <v>0.6</v>
      </c>
      <c r="Q2324" s="66" t="n">
        <v>12.3994503070001</v>
      </c>
      <c r="R2324" s="66" t="n">
        <v>51.376402591</v>
      </c>
      <c r="S2324" s="66">
        <f>IF(AND(E2324&gt;=2,E2324&lt;=6,OR(F2324=6,F2324=7,F2324=8),O2324&lt;=500),1,0)</f>
        <v/>
      </c>
      <c r="T2324" s="178">
        <f>IF(G2324=1,Sources!$F$24,IF(G2324=2,Sources!$F$25,IF(G2324=3,Sources!$F$26,0)))</f>
        <v/>
      </c>
      <c r="U2324" s="178">
        <f>T2324</f>
        <v/>
      </c>
      <c r="V2324" s="66" t="inlineStr">
        <is>
          <t>S01 / S04 / S05</t>
        </is>
      </c>
    </row>
    <row r="2325" ht="15" customHeight="1" s="94">
      <c r="A2325" s="66" t="inlineStr">
        <is>
          <t>U16661</t>
        </is>
      </c>
      <c r="B2325" s="66" t="inlineStr">
        <is>
          <t>O1838</t>
        </is>
      </c>
      <c r="C2325" s="66" t="n">
        <v>2023</v>
      </c>
      <c r="D2325" s="66" t="n">
        <v>12</v>
      </c>
      <c r="E2325" s="66" t="n">
        <v>7</v>
      </c>
      <c r="F2325" s="66" t="n">
        <v>14</v>
      </c>
      <c r="G2325" s="66" t="n">
        <v>3</v>
      </c>
      <c r="H2325" s="66" t="n">
        <v>3</v>
      </c>
      <c r="I2325" s="66" t="n">
        <v>0</v>
      </c>
      <c r="J2325" s="66" t="n">
        <v>1</v>
      </c>
      <c r="K2325" s="66" t="n">
        <v>1</v>
      </c>
      <c r="L2325" s="66" t="n">
        <v>0</v>
      </c>
      <c r="M2325" s="66" t="n">
        <v>0</v>
      </c>
      <c r="N2325" s="66" t="n">
        <v>0</v>
      </c>
      <c r="O2325" s="66" t="n">
        <v>251.8</v>
      </c>
      <c r="P2325" s="66" t="n">
        <v>5</v>
      </c>
      <c r="Q2325" s="66" t="n">
        <v>12.4061036750001</v>
      </c>
      <c r="R2325" s="66" t="n">
        <v>51.3468282800001</v>
      </c>
      <c r="S2325" s="66">
        <f>IF(AND(E2325&gt;=2,E2325&lt;=6,OR(F2325=6,F2325=7,F2325=8),O2325&lt;=500),1,0)</f>
        <v/>
      </c>
      <c r="T2325" s="178">
        <f>IF(G2325=1,Sources!$F$24,IF(G2325=2,Sources!$F$25,IF(G2325=3,Sources!$F$26,0)))</f>
        <v/>
      </c>
      <c r="U2325" s="178">
        <f>T2325</f>
        <v/>
      </c>
      <c r="V2325" s="66" t="inlineStr">
        <is>
          <t>S01 / S04 / S05</t>
        </is>
      </c>
    </row>
    <row r="2326" ht="15" customHeight="1" s="94">
      <c r="A2326" s="66" t="inlineStr">
        <is>
          <t>U16671</t>
        </is>
      </c>
      <c r="B2326" s="66" t="inlineStr">
        <is>
          <t>O0403</t>
        </is>
      </c>
      <c r="C2326" s="66" t="n">
        <v>2023</v>
      </c>
      <c r="D2326" s="66" t="n">
        <v>12</v>
      </c>
      <c r="E2326" s="66" t="n">
        <v>6</v>
      </c>
      <c r="F2326" s="66" t="n">
        <v>21</v>
      </c>
      <c r="G2326" s="66" t="n">
        <v>3</v>
      </c>
      <c r="H2326" s="66" t="n">
        <v>3</v>
      </c>
      <c r="I2326" s="66" t="n">
        <v>0</v>
      </c>
      <c r="J2326" s="66" t="n">
        <v>0</v>
      </c>
      <c r="K2326" s="66" t="n">
        <v>1</v>
      </c>
      <c r="L2326" s="66" t="n">
        <v>0</v>
      </c>
      <c r="M2326" s="66" t="n">
        <v>0</v>
      </c>
      <c r="N2326" s="66" t="n">
        <v>0</v>
      </c>
      <c r="O2326" s="66" t="n">
        <v>78.90000000000001</v>
      </c>
      <c r="P2326" s="66" t="n">
        <v>20.9</v>
      </c>
      <c r="Q2326" s="66" t="n">
        <v>13.7292745230001</v>
      </c>
      <c r="R2326" s="66" t="n">
        <v>51.045870666</v>
      </c>
      <c r="S2326" s="66">
        <f>IF(AND(E2326&gt;=2,E2326&lt;=6,OR(F2326=6,F2326=7,F2326=8),O2326&lt;=500),1,0)</f>
        <v/>
      </c>
      <c r="T2326" s="178">
        <f>IF(G2326=1,Sources!$F$24,IF(G2326=2,Sources!$F$25,IF(G2326=3,Sources!$F$26,0)))</f>
        <v/>
      </c>
      <c r="U2326" s="178">
        <f>T2326</f>
        <v/>
      </c>
      <c r="V2326" s="66" t="inlineStr">
        <is>
          <t>S01 / S04 / S05</t>
        </is>
      </c>
    </row>
    <row r="2327" ht="15" customHeight="1" s="94">
      <c r="A2327" s="66" t="inlineStr">
        <is>
          <t>U16672</t>
        </is>
      </c>
      <c r="B2327" s="66" t="inlineStr">
        <is>
          <t>O0591</t>
        </is>
      </c>
      <c r="C2327" s="66" t="n">
        <v>2023</v>
      </c>
      <c r="D2327" s="66" t="n">
        <v>12</v>
      </c>
      <c r="E2327" s="66" t="n">
        <v>7</v>
      </c>
      <c r="F2327" s="66" t="n">
        <v>14</v>
      </c>
      <c r="G2327" s="66" t="n">
        <v>3</v>
      </c>
      <c r="H2327" s="66" t="n">
        <v>3</v>
      </c>
      <c r="I2327" s="66" t="n">
        <v>0</v>
      </c>
      <c r="J2327" s="66" t="n">
        <v>1</v>
      </c>
      <c r="K2327" s="66" t="n">
        <v>1</v>
      </c>
      <c r="L2327" s="66" t="n">
        <v>0</v>
      </c>
      <c r="M2327" s="66" t="n">
        <v>0</v>
      </c>
      <c r="N2327" s="66" t="n">
        <v>0</v>
      </c>
      <c r="O2327" s="66" t="n">
        <v>183.5</v>
      </c>
      <c r="P2327" s="66" t="n">
        <v>2.8</v>
      </c>
      <c r="Q2327" s="66" t="n">
        <v>13.7516473910001</v>
      </c>
      <c r="R2327" s="66" t="n">
        <v>51.0472345210001</v>
      </c>
      <c r="S2327" s="66">
        <f>IF(AND(E2327&gt;=2,E2327&lt;=6,OR(F2327=6,F2327=7,F2327=8),O2327&lt;=500),1,0)</f>
        <v/>
      </c>
      <c r="T2327" s="178">
        <f>IF(G2327=1,Sources!$F$24,IF(G2327=2,Sources!$F$25,IF(G2327=3,Sources!$F$26,0)))</f>
        <v/>
      </c>
      <c r="U2327" s="178">
        <f>T2327</f>
        <v/>
      </c>
      <c r="V2327" s="66" t="inlineStr">
        <is>
          <t>S01 / S04 / S05</t>
        </is>
      </c>
    </row>
    <row r="2328" ht="15" customHeight="1" s="94">
      <c r="A2328" s="66" t="inlineStr">
        <is>
          <t>U16680</t>
        </is>
      </c>
      <c r="B2328" s="66" t="inlineStr">
        <is>
          <t>O1353</t>
        </is>
      </c>
      <c r="C2328" s="66" t="n">
        <v>2023</v>
      </c>
      <c r="D2328" s="66" t="n">
        <v>12</v>
      </c>
      <c r="E2328" s="66" t="n">
        <v>5</v>
      </c>
      <c r="F2328" s="66" t="n">
        <v>16</v>
      </c>
      <c r="G2328" s="66" t="n">
        <v>3</v>
      </c>
      <c r="H2328" s="66" t="n">
        <v>3</v>
      </c>
      <c r="I2328" s="66" t="n">
        <v>0</v>
      </c>
      <c r="J2328" s="66" t="n">
        <v>0</v>
      </c>
      <c r="K2328" s="66" t="n">
        <v>1</v>
      </c>
      <c r="L2328" s="66" t="n">
        <v>0</v>
      </c>
      <c r="M2328" s="66" t="n">
        <v>0</v>
      </c>
      <c r="N2328" s="66" t="n">
        <v>0</v>
      </c>
      <c r="O2328" s="66" t="n">
        <v>174.2</v>
      </c>
      <c r="P2328" s="66" t="n">
        <v>5.3</v>
      </c>
      <c r="Q2328" s="66" t="n">
        <v>12.370913946</v>
      </c>
      <c r="R2328" s="66" t="n">
        <v>51.336413265</v>
      </c>
      <c r="S2328" s="66">
        <f>IF(AND(E2328&gt;=2,E2328&lt;=6,OR(F2328=6,F2328=7,F2328=8),O2328&lt;=500),1,0)</f>
        <v/>
      </c>
      <c r="T2328" s="178">
        <f>IF(G2328=1,Sources!$F$24,IF(G2328=2,Sources!$F$25,IF(G2328=3,Sources!$F$26,0)))</f>
        <v/>
      </c>
      <c r="U2328" s="178">
        <f>T2328</f>
        <v/>
      </c>
      <c r="V2328" s="66" t="inlineStr">
        <is>
          <t>S01 / S04 / S05</t>
        </is>
      </c>
    </row>
    <row r="2329" ht="15" customHeight="1" s="94">
      <c r="A2329" s="66" t="inlineStr">
        <is>
          <t>U16681</t>
        </is>
      </c>
      <c r="B2329" s="66" t="inlineStr">
        <is>
          <t>O1311</t>
        </is>
      </c>
      <c r="C2329" s="66" t="n">
        <v>2023</v>
      </c>
      <c r="D2329" s="66" t="n">
        <v>12</v>
      </c>
      <c r="E2329" s="66" t="n">
        <v>2</v>
      </c>
      <c r="F2329" s="66" t="n">
        <v>23</v>
      </c>
      <c r="G2329" s="66" t="n">
        <v>3</v>
      </c>
      <c r="H2329" s="66" t="n">
        <v>1</v>
      </c>
      <c r="I2329" s="66" t="n">
        <v>0</v>
      </c>
      <c r="J2329" s="66" t="n">
        <v>1</v>
      </c>
      <c r="K2329" s="66" t="n">
        <v>0</v>
      </c>
      <c r="L2329" s="66" t="n">
        <v>0</v>
      </c>
      <c r="M2329" s="66" t="n">
        <v>0</v>
      </c>
      <c r="N2329" s="66" t="n">
        <v>0</v>
      </c>
      <c r="O2329" s="66" t="n">
        <v>338.3</v>
      </c>
      <c r="P2329" s="66" t="n">
        <v>8.9</v>
      </c>
      <c r="Q2329" s="66" t="n">
        <v>12.382787873</v>
      </c>
      <c r="R2329" s="66" t="n">
        <v>51.3404766750001</v>
      </c>
      <c r="S2329" s="66">
        <f>IF(AND(E2329&gt;=2,E2329&lt;=6,OR(F2329=6,F2329=7,F2329=8),O2329&lt;=500),1,0)</f>
        <v/>
      </c>
      <c r="T2329" s="178">
        <f>IF(G2329=1,Sources!$F$24,IF(G2329=2,Sources!$F$25,IF(G2329=3,Sources!$F$26,0)))</f>
        <v/>
      </c>
      <c r="U2329" s="178">
        <f>T2329</f>
        <v/>
      </c>
      <c r="V2329" s="66" t="inlineStr">
        <is>
          <t>S01 / S04 / S05</t>
        </is>
      </c>
    </row>
    <row r="2330" ht="15" customHeight="1" s="94">
      <c r="A2330" s="66" t="inlineStr">
        <is>
          <t>U16688</t>
        </is>
      </c>
      <c r="B2330" s="66" t="inlineStr">
        <is>
          <t>O0328</t>
        </is>
      </c>
      <c r="C2330" s="66" t="n">
        <v>2023</v>
      </c>
      <c r="D2330" s="66" t="n">
        <v>12</v>
      </c>
      <c r="E2330" s="66" t="n">
        <v>5</v>
      </c>
      <c r="F2330" s="66" t="n">
        <v>18</v>
      </c>
      <c r="G2330" s="66" t="n">
        <v>3</v>
      </c>
      <c r="H2330" s="66" t="n">
        <v>3</v>
      </c>
      <c r="I2330" s="66" t="n">
        <v>0</v>
      </c>
      <c r="J2330" s="66" t="n">
        <v>0</v>
      </c>
      <c r="K2330" s="66" t="n">
        <v>1</v>
      </c>
      <c r="L2330" s="66" t="n">
        <v>1</v>
      </c>
      <c r="M2330" s="66" t="n">
        <v>0</v>
      </c>
      <c r="N2330" s="66" t="n">
        <v>0</v>
      </c>
      <c r="O2330" s="66" t="n">
        <v>428.4</v>
      </c>
      <c r="P2330" s="66" t="n">
        <v>2.2</v>
      </c>
      <c r="Q2330" s="66" t="n">
        <v>13.7797312920001</v>
      </c>
      <c r="R2330" s="66" t="n">
        <v>51.0409349070001</v>
      </c>
      <c r="S2330" s="66">
        <f>IF(AND(E2330&gt;=2,E2330&lt;=6,OR(F2330=6,F2330=7,F2330=8),O2330&lt;=500),1,0)</f>
        <v/>
      </c>
      <c r="T2330" s="178">
        <f>IF(G2330=1,Sources!$F$24,IF(G2330=2,Sources!$F$25,IF(G2330=3,Sources!$F$26,0)))</f>
        <v/>
      </c>
      <c r="U2330" s="178">
        <f>T2330</f>
        <v/>
      </c>
      <c r="V2330" s="66" t="inlineStr">
        <is>
          <t>S01 / S04 / S05</t>
        </is>
      </c>
    </row>
    <row r="2331" ht="15" customHeight="1" s="94">
      <c r="A2331" s="66" t="inlineStr">
        <is>
          <t>U16691</t>
        </is>
      </c>
      <c r="B2331" s="66" t="inlineStr">
        <is>
          <t>O1775</t>
        </is>
      </c>
      <c r="C2331" s="66" t="n">
        <v>2023</v>
      </c>
      <c r="D2331" s="66" t="n">
        <v>12</v>
      </c>
      <c r="E2331" s="66" t="n">
        <v>4</v>
      </c>
      <c r="F2331" s="66" t="n">
        <v>13</v>
      </c>
      <c r="G2331" s="66" t="n">
        <v>3</v>
      </c>
      <c r="H2331" s="66" t="n">
        <v>3</v>
      </c>
      <c r="I2331" s="66" t="n">
        <v>0</v>
      </c>
      <c r="J2331" s="66" t="n">
        <v>0</v>
      </c>
      <c r="K2331" s="66" t="n">
        <v>0</v>
      </c>
      <c r="L2331" s="66" t="n">
        <v>0</v>
      </c>
      <c r="M2331" s="66" t="n">
        <v>1</v>
      </c>
      <c r="N2331" s="66" t="n">
        <v>1</v>
      </c>
      <c r="O2331" s="66" t="n">
        <v>81.09999999999999</v>
      </c>
      <c r="P2331" s="66" t="n">
        <v>6.9</v>
      </c>
      <c r="Q2331" s="66" t="n">
        <v>12.400278826</v>
      </c>
      <c r="R2331" s="66" t="n">
        <v>51.3458314860001</v>
      </c>
      <c r="S2331" s="66">
        <f>IF(AND(E2331&gt;=2,E2331&lt;=6,OR(F2331=6,F2331=7,F2331=8),O2331&lt;=500),1,0)</f>
        <v/>
      </c>
      <c r="T2331" s="178">
        <f>IF(G2331=1,Sources!$F$24,IF(G2331=2,Sources!$F$25,IF(G2331=3,Sources!$F$26,0)))</f>
        <v/>
      </c>
      <c r="U2331" s="178">
        <f>T2331</f>
        <v/>
      </c>
      <c r="V2331" s="66" t="inlineStr">
        <is>
          <t>S01 / S04 / S05</t>
        </is>
      </c>
    </row>
    <row r="2332" ht="15" customHeight="1" s="94">
      <c r="A2332" s="66" t="inlineStr">
        <is>
          <t>U16716</t>
        </is>
      </c>
      <c r="B2332" s="66" t="inlineStr">
        <is>
          <t>O0979</t>
        </is>
      </c>
      <c r="C2332" s="66" t="n">
        <v>2023</v>
      </c>
      <c r="D2332" s="66" t="n">
        <v>12</v>
      </c>
      <c r="E2332" s="66" t="n">
        <v>7</v>
      </c>
      <c r="F2332" s="66" t="n">
        <v>5</v>
      </c>
      <c r="G2332" s="66" t="n">
        <v>3</v>
      </c>
      <c r="H2332" s="66" t="n">
        <v>7</v>
      </c>
      <c r="I2332" s="66" t="n">
        <v>0</v>
      </c>
      <c r="J2332" s="66" t="n">
        <v>1</v>
      </c>
      <c r="K2332" s="66" t="n">
        <v>1</v>
      </c>
      <c r="L2332" s="66" t="n">
        <v>0</v>
      </c>
      <c r="M2332" s="66" t="n">
        <v>0</v>
      </c>
      <c r="N2332" s="66" t="n">
        <v>0</v>
      </c>
      <c r="O2332" s="66" t="n">
        <v>74</v>
      </c>
      <c r="P2332" s="66" t="n">
        <v>21.8</v>
      </c>
      <c r="Q2332" s="66" t="n">
        <v>13.7086497380001</v>
      </c>
      <c r="R2332" s="66" t="n">
        <v>51.047051589</v>
      </c>
      <c r="S2332" s="66">
        <f>IF(AND(E2332&gt;=2,E2332&lt;=6,OR(F2332=6,F2332=7,F2332=8),O2332&lt;=500),1,0)</f>
        <v/>
      </c>
      <c r="T2332" s="178">
        <f>IF(G2332=1,Sources!$F$24,IF(G2332=2,Sources!$F$25,IF(G2332=3,Sources!$F$26,0)))</f>
        <v/>
      </c>
      <c r="U2332" s="178">
        <f>T2332</f>
        <v/>
      </c>
      <c r="V2332" s="66" t="inlineStr">
        <is>
          <t>S01 / S04 / S05</t>
        </is>
      </c>
    </row>
    <row r="2333" ht="15" customHeight="1" s="94">
      <c r="A2333" s="66" t="inlineStr">
        <is>
          <t>U16720</t>
        </is>
      </c>
      <c r="B2333" s="66" t="inlineStr">
        <is>
          <t>O0720</t>
        </is>
      </c>
      <c r="C2333" s="66" t="n">
        <v>2023</v>
      </c>
      <c r="D2333" s="66" t="n">
        <v>12</v>
      </c>
      <c r="E2333" s="66" t="n">
        <v>6</v>
      </c>
      <c r="F2333" s="66" t="n">
        <v>16</v>
      </c>
      <c r="G2333" s="66" t="n">
        <v>3</v>
      </c>
      <c r="H2333" s="66" t="n">
        <v>3</v>
      </c>
      <c r="I2333" s="66" t="n">
        <v>0</v>
      </c>
      <c r="J2333" s="66" t="n">
        <v>1</v>
      </c>
      <c r="K2333" s="66" t="n">
        <v>1</v>
      </c>
      <c r="L2333" s="66" t="n">
        <v>0</v>
      </c>
      <c r="M2333" s="66" t="n">
        <v>0</v>
      </c>
      <c r="N2333" s="66" t="n">
        <v>0</v>
      </c>
      <c r="O2333" s="66" t="n">
        <v>184.8</v>
      </c>
      <c r="P2333" s="66" t="n">
        <v>3.8</v>
      </c>
      <c r="Q2333" s="66" t="n">
        <v>13.788652449</v>
      </c>
      <c r="R2333" s="66" t="n">
        <v>51.0432770880001</v>
      </c>
      <c r="S2333" s="66">
        <f>IF(AND(E2333&gt;=2,E2333&lt;=6,OR(F2333=6,F2333=7,F2333=8),O2333&lt;=500),1,0)</f>
        <v/>
      </c>
      <c r="T2333" s="178">
        <f>IF(G2333=1,Sources!$F$24,IF(G2333=2,Sources!$F$25,IF(G2333=3,Sources!$F$26,0)))</f>
        <v/>
      </c>
      <c r="U2333" s="178">
        <f>T2333</f>
        <v/>
      </c>
      <c r="V2333" s="66" t="inlineStr">
        <is>
          <t>S01 / S04 / S05</t>
        </is>
      </c>
    </row>
    <row r="2334" ht="15" customHeight="1" s="94">
      <c r="A2334" s="66" t="inlineStr">
        <is>
          <t>U16728</t>
        </is>
      </c>
      <c r="B2334" s="66" t="inlineStr">
        <is>
          <t>O0674</t>
        </is>
      </c>
      <c r="C2334" s="66" t="n">
        <v>2023</v>
      </c>
      <c r="D2334" s="66" t="n">
        <v>11</v>
      </c>
      <c r="E2334" s="66" t="n">
        <v>5</v>
      </c>
      <c r="F2334" s="66" t="n">
        <v>18</v>
      </c>
      <c r="G2334" s="66" t="n">
        <v>3</v>
      </c>
      <c r="H2334" s="66" t="n">
        <v>6</v>
      </c>
      <c r="I2334" s="66" t="n">
        <v>0</v>
      </c>
      <c r="J2334" s="66" t="n">
        <v>0</v>
      </c>
      <c r="K2334" s="66" t="n">
        <v>1</v>
      </c>
      <c r="L2334" s="66" t="n">
        <v>0</v>
      </c>
      <c r="M2334" s="66" t="n">
        <v>0</v>
      </c>
      <c r="N2334" s="66" t="n">
        <v>0</v>
      </c>
      <c r="O2334" s="66" t="n">
        <v>490.3</v>
      </c>
      <c r="P2334" s="66" t="n">
        <v>12.1</v>
      </c>
      <c r="Q2334" s="66" t="n">
        <v>13.7771935860001</v>
      </c>
      <c r="R2334" s="66" t="n">
        <v>51.0601267260001</v>
      </c>
      <c r="S2334" s="66">
        <f>IF(AND(E2334&gt;=2,E2334&lt;=6,OR(F2334=6,F2334=7,F2334=8),O2334&lt;=500),1,0)</f>
        <v/>
      </c>
      <c r="T2334" s="178">
        <f>IF(G2334=1,Sources!$F$24,IF(G2334=2,Sources!$F$25,IF(G2334=3,Sources!$F$26,0)))</f>
        <v/>
      </c>
      <c r="U2334" s="178">
        <f>T2334</f>
        <v/>
      </c>
      <c r="V2334" s="66" t="inlineStr">
        <is>
          <t>S01 / S04 / S05</t>
        </is>
      </c>
    </row>
    <row r="2335" ht="15" customHeight="1" s="94">
      <c r="A2335" s="66" t="inlineStr">
        <is>
          <t>U16729</t>
        </is>
      </c>
      <c r="B2335" s="66" t="inlineStr">
        <is>
          <t>O1797</t>
        </is>
      </c>
      <c r="C2335" s="66" t="n">
        <v>2023</v>
      </c>
      <c r="D2335" s="66" t="n">
        <v>11</v>
      </c>
      <c r="E2335" s="66" t="n">
        <v>4</v>
      </c>
      <c r="F2335" s="66" t="n">
        <v>8</v>
      </c>
      <c r="G2335" s="66" t="n">
        <v>3</v>
      </c>
      <c r="H2335" s="66" t="n">
        <v>2</v>
      </c>
      <c r="I2335" s="66" t="n">
        <v>0</v>
      </c>
      <c r="J2335" s="66" t="n">
        <v>1</v>
      </c>
      <c r="K2335" s="66" t="n">
        <v>1</v>
      </c>
      <c r="L2335" s="66" t="n">
        <v>0</v>
      </c>
      <c r="M2335" s="66" t="n">
        <v>0</v>
      </c>
      <c r="N2335" s="66" t="n">
        <v>0</v>
      </c>
      <c r="O2335" s="66" t="n">
        <v>274.5</v>
      </c>
      <c r="P2335" s="66" t="n">
        <v>0</v>
      </c>
      <c r="Q2335" s="66" t="n">
        <v>12.3810184590001</v>
      </c>
      <c r="R2335" s="66" t="n">
        <v>51.3308545530001</v>
      </c>
      <c r="S2335" s="66">
        <f>IF(AND(E2335&gt;=2,E2335&lt;=6,OR(F2335=6,F2335=7,F2335=8),O2335&lt;=500),1,0)</f>
        <v/>
      </c>
      <c r="T2335" s="178">
        <f>IF(G2335=1,Sources!$F$24,IF(G2335=2,Sources!$F$25,IF(G2335=3,Sources!$F$26,0)))</f>
        <v/>
      </c>
      <c r="U2335" s="178">
        <f>T2335</f>
        <v/>
      </c>
      <c r="V2335" s="66" t="inlineStr">
        <is>
          <t>S01 / S04 / S05</t>
        </is>
      </c>
    </row>
    <row r="2336" ht="15" customHeight="1" s="94">
      <c r="A2336" s="66" t="inlineStr">
        <is>
          <t>U16744</t>
        </is>
      </c>
      <c r="B2336" s="66" t="inlineStr">
        <is>
          <t>O1408</t>
        </is>
      </c>
      <c r="C2336" s="66" t="n">
        <v>2023</v>
      </c>
      <c r="D2336" s="66" t="n">
        <v>11</v>
      </c>
      <c r="E2336" s="66" t="n">
        <v>2</v>
      </c>
      <c r="F2336" s="66" t="n">
        <v>8</v>
      </c>
      <c r="G2336" s="66" t="n">
        <v>3</v>
      </c>
      <c r="H2336" s="66" t="n">
        <v>2</v>
      </c>
      <c r="I2336" s="66" t="n">
        <v>0</v>
      </c>
      <c r="J2336" s="66" t="n">
        <v>1</v>
      </c>
      <c r="K2336" s="66" t="n">
        <v>1</v>
      </c>
      <c r="L2336" s="66" t="n">
        <v>0</v>
      </c>
      <c r="M2336" s="66" t="n">
        <v>0</v>
      </c>
      <c r="N2336" s="66" t="n">
        <v>0</v>
      </c>
      <c r="O2336" s="66" t="n">
        <v>290.1</v>
      </c>
      <c r="P2336" s="66" t="n">
        <v>2</v>
      </c>
      <c r="Q2336" s="66" t="n">
        <v>12.3083060770001</v>
      </c>
      <c r="R2336" s="66" t="n">
        <v>51.2740196720001</v>
      </c>
      <c r="S2336" s="66">
        <f>IF(AND(E2336&gt;=2,E2336&lt;=6,OR(F2336=6,F2336=7,F2336=8),O2336&lt;=500),1,0)</f>
        <v/>
      </c>
      <c r="T2336" s="178">
        <f>IF(G2336=1,Sources!$F$24,IF(G2336=2,Sources!$F$25,IF(G2336=3,Sources!$F$26,0)))</f>
        <v/>
      </c>
      <c r="U2336" s="178">
        <f>T2336</f>
        <v/>
      </c>
      <c r="V2336" s="66" t="inlineStr">
        <is>
          <t>S01 / S04 / S05</t>
        </is>
      </c>
    </row>
    <row r="2337" ht="15" customHeight="1" s="94">
      <c r="A2337" s="66" t="inlineStr">
        <is>
          <t>U16751</t>
        </is>
      </c>
      <c r="B2337" s="66" t="inlineStr">
        <is>
          <t>O1653</t>
        </is>
      </c>
      <c r="C2337" s="66" t="n">
        <v>2023</v>
      </c>
      <c r="D2337" s="66" t="n">
        <v>11</v>
      </c>
      <c r="E2337" s="66" t="n">
        <v>1</v>
      </c>
      <c r="F2337" s="66" t="n">
        <v>17</v>
      </c>
      <c r="G2337" s="66" t="n">
        <v>3</v>
      </c>
      <c r="H2337" s="66" t="n">
        <v>3</v>
      </c>
      <c r="I2337" s="66" t="n">
        <v>0</v>
      </c>
      <c r="J2337" s="66" t="n">
        <v>0</v>
      </c>
      <c r="K2337" s="66" t="n">
        <v>1</v>
      </c>
      <c r="L2337" s="66" t="n">
        <v>0</v>
      </c>
      <c r="M2337" s="66" t="n">
        <v>0</v>
      </c>
      <c r="N2337" s="66" t="n">
        <v>0</v>
      </c>
      <c r="O2337" s="66" t="n">
        <v>171.2</v>
      </c>
      <c r="P2337" s="66" t="n">
        <v>18.1</v>
      </c>
      <c r="Q2337" s="66" t="n">
        <v>12.369151217</v>
      </c>
      <c r="R2337" s="66" t="n">
        <v>51.3207279170001</v>
      </c>
      <c r="S2337" s="66">
        <f>IF(AND(E2337&gt;=2,E2337&lt;=6,OR(F2337=6,F2337=7,F2337=8),O2337&lt;=500),1,0)</f>
        <v/>
      </c>
      <c r="T2337" s="178">
        <f>IF(G2337=1,Sources!$F$24,IF(G2337=2,Sources!$F$25,IF(G2337=3,Sources!$F$26,0)))</f>
        <v/>
      </c>
      <c r="U2337" s="178">
        <f>T2337</f>
        <v/>
      </c>
      <c r="V2337" s="66" t="inlineStr">
        <is>
          <t>S01 / S04 / S05</t>
        </is>
      </c>
    </row>
    <row r="2338" ht="15" customHeight="1" s="94">
      <c r="A2338" s="66" t="inlineStr">
        <is>
          <t>U16753</t>
        </is>
      </c>
      <c r="B2338" s="66" t="inlineStr">
        <is>
          <t>O0644</t>
        </is>
      </c>
      <c r="C2338" s="66" t="n">
        <v>2023</v>
      </c>
      <c r="D2338" s="66" t="n">
        <v>11</v>
      </c>
      <c r="E2338" s="66" t="n">
        <v>1</v>
      </c>
      <c r="F2338" s="66" t="n">
        <v>18</v>
      </c>
      <c r="G2338" s="66" t="n">
        <v>3</v>
      </c>
      <c r="H2338" s="66" t="n">
        <v>3</v>
      </c>
      <c r="I2338" s="66" t="n">
        <v>0</v>
      </c>
      <c r="J2338" s="66" t="n">
        <v>0</v>
      </c>
      <c r="K2338" s="66" t="n">
        <v>1</v>
      </c>
      <c r="L2338" s="66" t="n">
        <v>0</v>
      </c>
      <c r="M2338" s="66" t="n">
        <v>0</v>
      </c>
      <c r="N2338" s="66" t="n">
        <v>1</v>
      </c>
      <c r="O2338" s="66" t="n">
        <v>65</v>
      </c>
      <c r="P2338" s="66" t="n">
        <v>6.5</v>
      </c>
      <c r="Q2338" s="66" t="n">
        <v>13.752326016</v>
      </c>
      <c r="R2338" s="66" t="n">
        <v>51.0614820020001</v>
      </c>
      <c r="S2338" s="66">
        <f>IF(AND(E2338&gt;=2,E2338&lt;=6,OR(F2338=6,F2338=7,F2338=8),O2338&lt;=500),1,0)</f>
        <v/>
      </c>
      <c r="T2338" s="178">
        <f>IF(G2338=1,Sources!$F$24,IF(G2338=2,Sources!$F$25,IF(G2338=3,Sources!$F$26,0)))</f>
        <v/>
      </c>
      <c r="U2338" s="178">
        <f>T2338</f>
        <v/>
      </c>
      <c r="V2338" s="66" t="inlineStr">
        <is>
          <t>S01 / S04 / S05</t>
        </is>
      </c>
    </row>
    <row r="2339" ht="15" customHeight="1" s="94">
      <c r="A2339" s="66" t="inlineStr">
        <is>
          <t>U16755</t>
        </is>
      </c>
      <c r="B2339" s="66" t="inlineStr">
        <is>
          <t>O0262</t>
        </is>
      </c>
      <c r="C2339" s="66" t="n">
        <v>2023</v>
      </c>
      <c r="D2339" s="66" t="n">
        <v>11</v>
      </c>
      <c r="E2339" s="66" t="n">
        <v>1</v>
      </c>
      <c r="F2339" s="66" t="n">
        <v>19</v>
      </c>
      <c r="G2339" s="66" t="n">
        <v>2</v>
      </c>
      <c r="H2339" s="66" t="n">
        <v>2</v>
      </c>
      <c r="I2339" s="66" t="n">
        <v>1</v>
      </c>
      <c r="J2339" s="66" t="n">
        <v>0</v>
      </c>
      <c r="K2339" s="66" t="n">
        <v>1</v>
      </c>
      <c r="L2339" s="66" t="n">
        <v>0</v>
      </c>
      <c r="M2339" s="66" t="n">
        <v>0</v>
      </c>
      <c r="N2339" s="66" t="n">
        <v>0</v>
      </c>
      <c r="O2339" s="66" t="n">
        <v>202.3</v>
      </c>
      <c r="P2339" s="66" t="n">
        <v>3.8</v>
      </c>
      <c r="Q2339" s="66" t="n">
        <v>12.922015222</v>
      </c>
      <c r="R2339" s="66" t="n">
        <v>50.8412967620001</v>
      </c>
      <c r="S2339" s="66">
        <f>IF(AND(E2339&gt;=2,E2339&lt;=6,OR(F2339=6,F2339=7,F2339=8),O2339&lt;=500),1,0)</f>
        <v/>
      </c>
      <c r="T2339" s="178">
        <f>IF(G2339=1,Sources!$F$24,IF(G2339=2,Sources!$F$25,IF(G2339=3,Sources!$F$26,0)))</f>
        <v/>
      </c>
      <c r="U2339" s="178">
        <f>T2339</f>
        <v/>
      </c>
      <c r="V2339" s="66" t="inlineStr">
        <is>
          <t>S01 / S04 / S05</t>
        </is>
      </c>
    </row>
    <row r="2340" ht="15" customHeight="1" s="94">
      <c r="A2340" s="66" t="inlineStr">
        <is>
          <t>U16759</t>
        </is>
      </c>
      <c r="B2340" s="66" t="inlineStr">
        <is>
          <t>O0599</t>
        </is>
      </c>
      <c r="C2340" s="66" t="n">
        <v>2023</v>
      </c>
      <c r="D2340" s="66" t="n">
        <v>11</v>
      </c>
      <c r="E2340" s="66" t="n">
        <v>7</v>
      </c>
      <c r="F2340" s="66" t="n">
        <v>15</v>
      </c>
      <c r="G2340" s="66" t="n">
        <v>3</v>
      </c>
      <c r="H2340" s="66" t="n">
        <v>2</v>
      </c>
      <c r="I2340" s="66" t="n">
        <v>0</v>
      </c>
      <c r="J2340" s="66" t="n">
        <v>1</v>
      </c>
      <c r="K2340" s="66" t="n">
        <v>1</v>
      </c>
      <c r="L2340" s="66" t="n">
        <v>0</v>
      </c>
      <c r="M2340" s="66" t="n">
        <v>0</v>
      </c>
      <c r="N2340" s="66" t="n">
        <v>0</v>
      </c>
      <c r="O2340" s="66" t="n">
        <v>498.8</v>
      </c>
      <c r="P2340" s="66" t="n">
        <v>0.2</v>
      </c>
      <c r="Q2340" s="66" t="n">
        <v>13.7559208120001</v>
      </c>
      <c r="R2340" s="66" t="n">
        <v>51.0558723400001</v>
      </c>
      <c r="S2340" s="66">
        <f>IF(AND(E2340&gt;=2,E2340&lt;=6,OR(F2340=6,F2340=7,F2340=8),O2340&lt;=500),1,0)</f>
        <v/>
      </c>
      <c r="T2340" s="178">
        <f>IF(G2340=1,Sources!$F$24,IF(G2340=2,Sources!$F$25,IF(G2340=3,Sources!$F$26,0)))</f>
        <v/>
      </c>
      <c r="U2340" s="178">
        <f>T2340</f>
        <v/>
      </c>
      <c r="V2340" s="66" t="inlineStr">
        <is>
          <t>S01 / S04 / S05</t>
        </is>
      </c>
    </row>
    <row r="2341" ht="15" customHeight="1" s="94">
      <c r="A2341" s="66" t="inlineStr">
        <is>
          <t>U16768</t>
        </is>
      </c>
      <c r="B2341" s="66" t="inlineStr">
        <is>
          <t>O0580</t>
        </is>
      </c>
      <c r="C2341" s="66" t="n">
        <v>2023</v>
      </c>
      <c r="D2341" s="66" t="n">
        <v>11</v>
      </c>
      <c r="E2341" s="66" t="n">
        <v>6</v>
      </c>
      <c r="F2341" s="66" t="n">
        <v>16</v>
      </c>
      <c r="G2341" s="66" t="n">
        <v>3</v>
      </c>
      <c r="H2341" s="66" t="n">
        <v>2</v>
      </c>
      <c r="I2341" s="66" t="n">
        <v>0</v>
      </c>
      <c r="J2341" s="66" t="n">
        <v>1</v>
      </c>
      <c r="K2341" s="66" t="n">
        <v>1</v>
      </c>
      <c r="L2341" s="66" t="n">
        <v>0</v>
      </c>
      <c r="M2341" s="66" t="n">
        <v>0</v>
      </c>
      <c r="N2341" s="66" t="n">
        <v>0</v>
      </c>
      <c r="O2341" s="66" t="n">
        <v>452</v>
      </c>
      <c r="P2341" s="66" t="n">
        <v>19.1</v>
      </c>
      <c r="Q2341" s="66" t="n">
        <v>13.8101335430001</v>
      </c>
      <c r="R2341" s="66" t="n">
        <v>51.0125607950001</v>
      </c>
      <c r="S2341" s="66">
        <f>IF(AND(E2341&gt;=2,E2341&lt;=6,OR(F2341=6,F2341=7,F2341=8),O2341&lt;=500),1,0)</f>
        <v/>
      </c>
      <c r="T2341" s="178">
        <f>IF(G2341=1,Sources!$F$24,IF(G2341=2,Sources!$F$25,IF(G2341=3,Sources!$F$26,0)))</f>
        <v/>
      </c>
      <c r="U2341" s="178">
        <f>T2341</f>
        <v/>
      </c>
      <c r="V2341" s="66" t="inlineStr">
        <is>
          <t>S01 / S04 / S05</t>
        </is>
      </c>
    </row>
    <row r="2342" ht="15" customHeight="1" s="94">
      <c r="A2342" s="66" t="inlineStr">
        <is>
          <t>U16769</t>
        </is>
      </c>
      <c r="B2342" s="66" t="inlineStr">
        <is>
          <t>O0981</t>
        </is>
      </c>
      <c r="C2342" s="66" t="n">
        <v>2023</v>
      </c>
      <c r="D2342" s="66" t="n">
        <v>11</v>
      </c>
      <c r="E2342" s="66" t="n">
        <v>6</v>
      </c>
      <c r="F2342" s="66" t="n">
        <v>11</v>
      </c>
      <c r="G2342" s="66" t="n">
        <v>2</v>
      </c>
      <c r="H2342" s="66" t="n">
        <v>3</v>
      </c>
      <c r="I2342" s="66" t="n">
        <v>0</v>
      </c>
      <c r="J2342" s="66" t="n">
        <v>0</v>
      </c>
      <c r="K2342" s="66" t="n">
        <v>1</v>
      </c>
      <c r="L2342" s="66" t="n">
        <v>0</v>
      </c>
      <c r="M2342" s="66" t="n">
        <v>0</v>
      </c>
      <c r="N2342" s="66" t="n">
        <v>1</v>
      </c>
      <c r="O2342" s="66" t="n">
        <v>72.90000000000001</v>
      </c>
      <c r="P2342" s="66" t="n">
        <v>3.9</v>
      </c>
      <c r="Q2342" s="66" t="n">
        <v>13.708944494</v>
      </c>
      <c r="R2342" s="66" t="n">
        <v>51.0472665890001</v>
      </c>
      <c r="S2342" s="66">
        <f>IF(AND(E2342&gt;=2,E2342&lt;=6,OR(F2342=6,F2342=7,F2342=8),O2342&lt;=500),1,0)</f>
        <v/>
      </c>
      <c r="T2342" s="178">
        <f>IF(G2342=1,Sources!$F$24,IF(G2342=2,Sources!$F$25,IF(G2342=3,Sources!$F$26,0)))</f>
        <v/>
      </c>
      <c r="U2342" s="178">
        <f>T2342</f>
        <v/>
      </c>
      <c r="V2342" s="66" t="inlineStr">
        <is>
          <t>S01 / S04 / S05</t>
        </is>
      </c>
    </row>
    <row r="2343" ht="15" customHeight="1" s="94">
      <c r="A2343" s="66" t="inlineStr">
        <is>
          <t>U16773</t>
        </is>
      </c>
      <c r="B2343" s="66" t="inlineStr">
        <is>
          <t>O1751</t>
        </is>
      </c>
      <c r="C2343" s="66" t="n">
        <v>2023</v>
      </c>
      <c r="D2343" s="66" t="n">
        <v>11</v>
      </c>
      <c r="E2343" s="66" t="n">
        <v>5</v>
      </c>
      <c r="F2343" s="66" t="n">
        <v>14</v>
      </c>
      <c r="G2343" s="66" t="n">
        <v>3</v>
      </c>
      <c r="H2343" s="66" t="n">
        <v>2</v>
      </c>
      <c r="I2343" s="66" t="n">
        <v>0</v>
      </c>
      <c r="J2343" s="66" t="n">
        <v>1</v>
      </c>
      <c r="K2343" s="66" t="n">
        <v>0</v>
      </c>
      <c r="L2343" s="66" t="n">
        <v>0</v>
      </c>
      <c r="M2343" s="66" t="n">
        <v>0</v>
      </c>
      <c r="N2343" s="66" t="n">
        <v>1</v>
      </c>
      <c r="O2343" s="66" t="n">
        <v>185.4</v>
      </c>
      <c r="P2343" s="66" t="n">
        <v>6.5</v>
      </c>
      <c r="Q2343" s="66" t="n">
        <v>12.3737314790001</v>
      </c>
      <c r="R2343" s="66" t="n">
        <v>51.3311702070001</v>
      </c>
      <c r="S2343" s="66">
        <f>IF(AND(E2343&gt;=2,E2343&lt;=6,OR(F2343=6,F2343=7,F2343=8),O2343&lt;=500),1,0)</f>
        <v/>
      </c>
      <c r="T2343" s="178">
        <f>IF(G2343=1,Sources!$F$24,IF(G2343=2,Sources!$F$25,IF(G2343=3,Sources!$F$26,0)))</f>
        <v/>
      </c>
      <c r="U2343" s="178">
        <f>T2343</f>
        <v/>
      </c>
      <c r="V2343" s="66" t="inlineStr">
        <is>
          <t>S01 / S04 / S05</t>
        </is>
      </c>
    </row>
    <row r="2344" ht="15" customHeight="1" s="94">
      <c r="A2344" s="66" t="inlineStr">
        <is>
          <t>U16777</t>
        </is>
      </c>
      <c r="B2344" s="66" t="inlineStr">
        <is>
          <t>O1565</t>
        </is>
      </c>
      <c r="C2344" s="66" t="n">
        <v>2023</v>
      </c>
      <c r="D2344" s="66" t="n">
        <v>11</v>
      </c>
      <c r="E2344" s="66" t="n">
        <v>5</v>
      </c>
      <c r="F2344" s="66" t="n">
        <v>16</v>
      </c>
      <c r="G2344" s="66" t="n">
        <v>3</v>
      </c>
      <c r="H2344" s="66" t="n">
        <v>4</v>
      </c>
      <c r="I2344" s="66" t="n">
        <v>1</v>
      </c>
      <c r="J2344" s="66" t="n">
        <v>0</v>
      </c>
      <c r="K2344" s="66" t="n">
        <v>1</v>
      </c>
      <c r="L2344" s="66" t="n">
        <v>0</v>
      </c>
      <c r="M2344" s="66" t="n">
        <v>0</v>
      </c>
      <c r="N2344" s="66" t="n">
        <v>0</v>
      </c>
      <c r="O2344" s="66" t="n">
        <v>143.9</v>
      </c>
      <c r="P2344" s="66" t="n">
        <v>4</v>
      </c>
      <c r="Q2344" s="66" t="n">
        <v>12.3736018760001</v>
      </c>
      <c r="R2344" s="66" t="n">
        <v>51.3208194540001</v>
      </c>
      <c r="S2344" s="66">
        <f>IF(AND(E2344&gt;=2,E2344&lt;=6,OR(F2344=6,F2344=7,F2344=8),O2344&lt;=500),1,0)</f>
        <v/>
      </c>
      <c r="T2344" s="178">
        <f>IF(G2344=1,Sources!$F$24,IF(G2344=2,Sources!$F$25,IF(G2344=3,Sources!$F$26,0)))</f>
        <v/>
      </c>
      <c r="U2344" s="178">
        <f>T2344</f>
        <v/>
      </c>
      <c r="V2344" s="66" t="inlineStr">
        <is>
          <t>S01 / S04 / S05</t>
        </is>
      </c>
    </row>
    <row r="2345" ht="15" customHeight="1" s="94">
      <c r="A2345" s="66" t="inlineStr">
        <is>
          <t>U16781</t>
        </is>
      </c>
      <c r="B2345" s="66" t="inlineStr">
        <is>
          <t>O0514</t>
        </is>
      </c>
      <c r="C2345" s="66" t="n">
        <v>2023</v>
      </c>
      <c r="D2345" s="66" t="n">
        <v>11</v>
      </c>
      <c r="E2345" s="66" t="n">
        <v>5</v>
      </c>
      <c r="F2345" s="66" t="n">
        <v>15</v>
      </c>
      <c r="G2345" s="66" t="n">
        <v>3</v>
      </c>
      <c r="H2345" s="66" t="n">
        <v>3</v>
      </c>
      <c r="I2345" s="66" t="n">
        <v>0</v>
      </c>
      <c r="J2345" s="66" t="n">
        <v>1</v>
      </c>
      <c r="K2345" s="66" t="n">
        <v>1</v>
      </c>
      <c r="L2345" s="66" t="n">
        <v>0</v>
      </c>
      <c r="M2345" s="66" t="n">
        <v>0</v>
      </c>
      <c r="N2345" s="66" t="n">
        <v>0</v>
      </c>
      <c r="O2345" s="66" t="n">
        <v>359.7</v>
      </c>
      <c r="P2345" s="66" t="n">
        <v>24.6</v>
      </c>
      <c r="Q2345" s="66" t="n">
        <v>13.771033082</v>
      </c>
      <c r="R2345" s="66" t="n">
        <v>51.0400846010001</v>
      </c>
      <c r="S2345" s="66">
        <f>IF(AND(E2345&gt;=2,E2345&lt;=6,OR(F2345=6,F2345=7,F2345=8),O2345&lt;=500),1,0)</f>
        <v/>
      </c>
      <c r="T2345" s="178">
        <f>IF(G2345=1,Sources!$F$24,IF(G2345=2,Sources!$F$25,IF(G2345=3,Sources!$F$26,0)))</f>
        <v/>
      </c>
      <c r="U2345" s="178">
        <f>T2345</f>
        <v/>
      </c>
      <c r="V2345" s="66" t="inlineStr">
        <is>
          <t>S01 / S04 / S05</t>
        </is>
      </c>
    </row>
    <row r="2346" ht="15" customHeight="1" s="94">
      <c r="A2346" s="66" t="inlineStr">
        <is>
          <t>U16786</t>
        </is>
      </c>
      <c r="B2346" s="66" t="inlineStr">
        <is>
          <t>O1512</t>
        </is>
      </c>
      <c r="C2346" s="66" t="n">
        <v>2023</v>
      </c>
      <c r="D2346" s="66" t="n">
        <v>11</v>
      </c>
      <c r="E2346" s="66" t="n">
        <v>3</v>
      </c>
      <c r="F2346" s="66" t="n">
        <v>6</v>
      </c>
      <c r="G2346" s="66" t="n">
        <v>3</v>
      </c>
      <c r="H2346" s="66" t="n">
        <v>2</v>
      </c>
      <c r="I2346" s="66" t="n">
        <v>0</v>
      </c>
      <c r="J2346" s="66" t="n">
        <v>1</v>
      </c>
      <c r="K2346" s="66" t="n">
        <v>1</v>
      </c>
      <c r="L2346" s="66" t="n">
        <v>0</v>
      </c>
      <c r="M2346" s="66" t="n">
        <v>0</v>
      </c>
      <c r="N2346" s="66" t="n">
        <v>0</v>
      </c>
      <c r="O2346" s="66" t="n">
        <v>337.5</v>
      </c>
      <c r="P2346" s="66" t="n">
        <v>0</v>
      </c>
      <c r="Q2346" s="66" t="n">
        <v>12.413275792</v>
      </c>
      <c r="R2346" s="66" t="n">
        <v>51.3594140230001</v>
      </c>
      <c r="S2346" s="66">
        <f>IF(AND(E2346&gt;=2,E2346&lt;=6,OR(F2346=6,F2346=7,F2346=8),O2346&lt;=500),1,0)</f>
        <v/>
      </c>
      <c r="T2346" s="178">
        <f>IF(G2346=1,Sources!$F$24,IF(G2346=2,Sources!$F$25,IF(G2346=3,Sources!$F$26,0)))</f>
        <v/>
      </c>
      <c r="U2346" s="178">
        <f>T2346</f>
        <v/>
      </c>
      <c r="V2346" s="66" t="inlineStr">
        <is>
          <t>S01 / S04 / S05</t>
        </is>
      </c>
    </row>
    <row r="2347" ht="15" customHeight="1" s="94">
      <c r="A2347" s="66" t="inlineStr">
        <is>
          <t>U16792</t>
        </is>
      </c>
      <c r="B2347" s="66" t="inlineStr">
        <is>
          <t>O1752</t>
        </is>
      </c>
      <c r="C2347" s="66" t="n">
        <v>2023</v>
      </c>
      <c r="D2347" s="66" t="n">
        <v>11</v>
      </c>
      <c r="E2347" s="66" t="n">
        <v>2</v>
      </c>
      <c r="F2347" s="66" t="n">
        <v>16</v>
      </c>
      <c r="G2347" s="66" t="n">
        <v>3</v>
      </c>
      <c r="H2347" s="66" t="n">
        <v>2</v>
      </c>
      <c r="I2347" s="66" t="n">
        <v>1</v>
      </c>
      <c r="J2347" s="66" t="n">
        <v>0</v>
      </c>
      <c r="K2347" s="66" t="n">
        <v>1</v>
      </c>
      <c r="L2347" s="66" t="n">
        <v>0</v>
      </c>
      <c r="M2347" s="66" t="n">
        <v>0</v>
      </c>
      <c r="N2347" s="66" t="n">
        <v>0</v>
      </c>
      <c r="O2347" s="66" t="n">
        <v>241.8</v>
      </c>
      <c r="P2347" s="66" t="n">
        <v>6</v>
      </c>
      <c r="Q2347" s="66" t="n">
        <v>12.373704001</v>
      </c>
      <c r="R2347" s="66" t="n">
        <v>51.3317288860001</v>
      </c>
      <c r="S2347" s="66">
        <f>IF(AND(E2347&gt;=2,E2347&lt;=6,OR(F2347=6,F2347=7,F2347=8),O2347&lt;=500),1,0)</f>
        <v/>
      </c>
      <c r="T2347" s="178">
        <f>IF(G2347=1,Sources!$F$24,IF(G2347=2,Sources!$F$25,IF(G2347=3,Sources!$F$26,0)))</f>
        <v/>
      </c>
      <c r="U2347" s="178">
        <f>T2347</f>
        <v/>
      </c>
      <c r="V2347" s="66" t="inlineStr">
        <is>
          <t>S01 / S04 / S05</t>
        </is>
      </c>
    </row>
    <row r="2348" ht="15" customHeight="1" s="94">
      <c r="A2348" s="66" t="inlineStr">
        <is>
          <t>U16797</t>
        </is>
      </c>
      <c r="B2348" s="66" t="inlineStr">
        <is>
          <t>O1390</t>
        </is>
      </c>
      <c r="C2348" s="66" t="n">
        <v>2023</v>
      </c>
      <c r="D2348" s="66" t="n">
        <v>11</v>
      </c>
      <c r="E2348" s="66" t="n">
        <v>2</v>
      </c>
      <c r="F2348" s="66" t="n">
        <v>13</v>
      </c>
      <c r="G2348" s="66" t="n">
        <v>3</v>
      </c>
      <c r="H2348" s="66" t="n">
        <v>3</v>
      </c>
      <c r="I2348" s="66" t="n">
        <v>0</v>
      </c>
      <c r="J2348" s="66" t="n">
        <v>1</v>
      </c>
      <c r="K2348" s="66" t="n">
        <v>1</v>
      </c>
      <c r="L2348" s="66" t="n">
        <v>0</v>
      </c>
      <c r="M2348" s="66" t="n">
        <v>0</v>
      </c>
      <c r="N2348" s="66" t="n">
        <v>0</v>
      </c>
      <c r="O2348" s="66" t="n">
        <v>162.9</v>
      </c>
      <c r="P2348" s="66" t="n">
        <v>4</v>
      </c>
      <c r="Q2348" s="66" t="n">
        <v>12.382084369</v>
      </c>
      <c r="R2348" s="66" t="n">
        <v>51.3325830030001</v>
      </c>
      <c r="S2348" s="66">
        <f>IF(AND(E2348&gt;=2,E2348&lt;=6,OR(F2348=6,F2348=7,F2348=8),O2348&lt;=500),1,0)</f>
        <v/>
      </c>
      <c r="T2348" s="178">
        <f>IF(G2348=1,Sources!$F$24,IF(G2348=2,Sources!$F$25,IF(G2348=3,Sources!$F$26,0)))</f>
        <v/>
      </c>
      <c r="U2348" s="178">
        <f>T2348</f>
        <v/>
      </c>
      <c r="V2348" s="66" t="inlineStr">
        <is>
          <t>S01 / S04 / S05</t>
        </is>
      </c>
    </row>
    <row r="2349" ht="15" customHeight="1" s="94">
      <c r="A2349" s="66" t="inlineStr">
        <is>
          <t>U16799</t>
        </is>
      </c>
      <c r="B2349" s="66" t="inlineStr">
        <is>
          <t>O0591</t>
        </is>
      </c>
      <c r="C2349" s="66" t="n">
        <v>2023</v>
      </c>
      <c r="D2349" s="66" t="n">
        <v>11</v>
      </c>
      <c r="E2349" s="66" t="n">
        <v>2</v>
      </c>
      <c r="F2349" s="66" t="n">
        <v>20</v>
      </c>
      <c r="G2349" s="66" t="n">
        <v>2</v>
      </c>
      <c r="H2349" s="66" t="n">
        <v>3</v>
      </c>
      <c r="I2349" s="66" t="n">
        <v>0</v>
      </c>
      <c r="J2349" s="66" t="n">
        <v>1</v>
      </c>
      <c r="K2349" s="66" t="n">
        <v>1</v>
      </c>
      <c r="L2349" s="66" t="n">
        <v>0</v>
      </c>
      <c r="M2349" s="66" t="n">
        <v>0</v>
      </c>
      <c r="N2349" s="66" t="n">
        <v>0</v>
      </c>
      <c r="O2349" s="66" t="n">
        <v>190.8</v>
      </c>
      <c r="P2349" s="66" t="n">
        <v>5.4</v>
      </c>
      <c r="Q2349" s="66" t="n">
        <v>13.751536914</v>
      </c>
      <c r="R2349" s="66" t="n">
        <v>51.047210756</v>
      </c>
      <c r="S2349" s="66">
        <f>IF(AND(E2349&gt;=2,E2349&lt;=6,OR(F2349=6,F2349=7,F2349=8),O2349&lt;=500),1,0)</f>
        <v/>
      </c>
      <c r="T2349" s="178">
        <f>IF(G2349=1,Sources!$F$24,IF(G2349=2,Sources!$F$25,IF(G2349=3,Sources!$F$26,0)))</f>
        <v/>
      </c>
      <c r="U2349" s="178">
        <f>T2349</f>
        <v/>
      </c>
      <c r="V2349" s="66" t="inlineStr">
        <is>
          <t>S01 / S04 / S05</t>
        </is>
      </c>
    </row>
    <row r="2350" ht="15" customHeight="1" s="94">
      <c r="A2350" s="66" t="inlineStr">
        <is>
          <t>U16802</t>
        </is>
      </c>
      <c r="B2350" s="66" t="inlineStr">
        <is>
          <t>O0162</t>
        </is>
      </c>
      <c r="C2350" s="66" t="n">
        <v>2023</v>
      </c>
      <c r="D2350" s="66" t="n">
        <v>11</v>
      </c>
      <c r="E2350" s="66" t="n">
        <v>2</v>
      </c>
      <c r="F2350" s="66" t="n">
        <v>7</v>
      </c>
      <c r="G2350" s="66" t="n">
        <v>3</v>
      </c>
      <c r="H2350" s="66" t="n">
        <v>2</v>
      </c>
      <c r="I2350" s="66" t="n">
        <v>0</v>
      </c>
      <c r="J2350" s="66" t="n">
        <v>0</v>
      </c>
      <c r="K2350" s="66" t="n">
        <v>1</v>
      </c>
      <c r="L2350" s="66" t="n">
        <v>0</v>
      </c>
      <c r="M2350" s="66" t="n">
        <v>0</v>
      </c>
      <c r="N2350" s="66" t="n">
        <v>0</v>
      </c>
      <c r="O2350" s="66" t="n">
        <v>260</v>
      </c>
      <c r="P2350" s="66" t="n">
        <v>4.9</v>
      </c>
      <c r="Q2350" s="66" t="n">
        <v>12.8790427600001</v>
      </c>
      <c r="R2350" s="66" t="n">
        <v>50.833560102</v>
      </c>
      <c r="S2350" s="66">
        <f>IF(AND(E2350&gt;=2,E2350&lt;=6,OR(F2350=6,F2350=7,F2350=8),O2350&lt;=500),1,0)</f>
        <v/>
      </c>
      <c r="T2350" s="178">
        <f>IF(G2350=1,Sources!$F$24,IF(G2350=2,Sources!$F$25,IF(G2350=3,Sources!$F$26,0)))</f>
        <v/>
      </c>
      <c r="U2350" s="178">
        <f>T2350</f>
        <v/>
      </c>
      <c r="V2350" s="66" t="inlineStr">
        <is>
          <t>S01 / S04 / S05</t>
        </is>
      </c>
    </row>
    <row r="2351" ht="15" customHeight="1" s="94">
      <c r="A2351" s="66" t="inlineStr">
        <is>
          <t>U16812</t>
        </is>
      </c>
      <c r="B2351" s="66" t="inlineStr">
        <is>
          <t>O1309</t>
        </is>
      </c>
      <c r="C2351" s="66" t="n">
        <v>2023</v>
      </c>
      <c r="D2351" s="66" t="n">
        <v>11</v>
      </c>
      <c r="E2351" s="66" t="n">
        <v>5</v>
      </c>
      <c r="F2351" s="66" t="n">
        <v>18</v>
      </c>
      <c r="G2351" s="66" t="n">
        <v>3</v>
      </c>
      <c r="H2351" s="66" t="n">
        <v>2</v>
      </c>
      <c r="I2351" s="66" t="n">
        <v>0</v>
      </c>
      <c r="J2351" s="66" t="n">
        <v>0</v>
      </c>
      <c r="K2351" s="66" t="n">
        <v>1</v>
      </c>
      <c r="L2351" s="66" t="n">
        <v>0</v>
      </c>
      <c r="M2351" s="66" t="n">
        <v>0</v>
      </c>
      <c r="N2351" s="66" t="n">
        <v>1</v>
      </c>
      <c r="O2351" s="66" t="n">
        <v>424.5</v>
      </c>
      <c r="P2351" s="66" t="n">
        <v>4.4</v>
      </c>
      <c r="Q2351" s="66" t="n">
        <v>12.3811800980001</v>
      </c>
      <c r="R2351" s="66" t="n">
        <v>51.3427060460001</v>
      </c>
      <c r="S2351" s="66">
        <f>IF(AND(E2351&gt;=2,E2351&lt;=6,OR(F2351=6,F2351=7,F2351=8),O2351&lt;=500),1,0)</f>
        <v/>
      </c>
      <c r="T2351" s="178">
        <f>IF(G2351=1,Sources!$F$24,IF(G2351=2,Sources!$F$25,IF(G2351=3,Sources!$F$26,0)))</f>
        <v/>
      </c>
      <c r="U2351" s="178">
        <f>T2351</f>
        <v/>
      </c>
      <c r="V2351" s="66" t="inlineStr">
        <is>
          <t>S01 / S04 / S05</t>
        </is>
      </c>
    </row>
    <row r="2352" ht="15" customHeight="1" s="94">
      <c r="A2352" s="66" t="inlineStr">
        <is>
          <t>U16815</t>
        </is>
      </c>
      <c r="B2352" s="66" t="inlineStr">
        <is>
          <t>O0061</t>
        </is>
      </c>
      <c r="C2352" s="66" t="n">
        <v>2023</v>
      </c>
      <c r="D2352" s="66" t="n">
        <v>11</v>
      </c>
      <c r="E2352" s="66" t="n">
        <v>5</v>
      </c>
      <c r="F2352" s="66" t="n">
        <v>13</v>
      </c>
      <c r="G2352" s="66" t="n">
        <v>3</v>
      </c>
      <c r="H2352" s="66" t="n">
        <v>3</v>
      </c>
      <c r="I2352" s="66" t="n">
        <v>0</v>
      </c>
      <c r="J2352" s="66" t="n">
        <v>1</v>
      </c>
      <c r="K2352" s="66" t="n">
        <v>1</v>
      </c>
      <c r="L2352" s="66" t="n">
        <v>0</v>
      </c>
      <c r="M2352" s="66" t="n">
        <v>0</v>
      </c>
      <c r="N2352" s="66" t="n">
        <v>0</v>
      </c>
      <c r="O2352" s="66" t="n">
        <v>45.2</v>
      </c>
      <c r="P2352" s="66" t="n">
        <v>4.3</v>
      </c>
      <c r="Q2352" s="66" t="n">
        <v>14.4291643290001</v>
      </c>
      <c r="R2352" s="66" t="n">
        <v>51.17690271</v>
      </c>
      <c r="S2352" s="66">
        <f>IF(AND(E2352&gt;=2,E2352&lt;=6,OR(F2352=6,F2352=7,F2352=8),O2352&lt;=500),1,0)</f>
        <v/>
      </c>
      <c r="T2352" s="178">
        <f>IF(G2352=1,Sources!$F$24,IF(G2352=2,Sources!$F$25,IF(G2352=3,Sources!$F$26,0)))</f>
        <v/>
      </c>
      <c r="U2352" s="178">
        <f>T2352</f>
        <v/>
      </c>
      <c r="V2352" s="66" t="inlineStr">
        <is>
          <t>S01 / S04 / S05</t>
        </is>
      </c>
    </row>
    <row r="2353" ht="15" customHeight="1" s="94">
      <c r="A2353" s="66" t="inlineStr">
        <is>
          <t>U16820</t>
        </is>
      </c>
      <c r="B2353" s="66" t="inlineStr">
        <is>
          <t>O0594</t>
        </is>
      </c>
      <c r="C2353" s="66" t="n">
        <v>2023</v>
      </c>
      <c r="D2353" s="66" t="n">
        <v>11</v>
      </c>
      <c r="E2353" s="66" t="n">
        <v>5</v>
      </c>
      <c r="F2353" s="66" t="n">
        <v>6</v>
      </c>
      <c r="G2353" s="66" t="n">
        <v>3</v>
      </c>
      <c r="H2353" s="66" t="n">
        <v>3</v>
      </c>
      <c r="I2353" s="66" t="n">
        <v>0</v>
      </c>
      <c r="J2353" s="66" t="n">
        <v>1</v>
      </c>
      <c r="K2353" s="66" t="n">
        <v>1</v>
      </c>
      <c r="L2353" s="66" t="n">
        <v>0</v>
      </c>
      <c r="M2353" s="66" t="n">
        <v>0</v>
      </c>
      <c r="N2353" s="66" t="n">
        <v>0</v>
      </c>
      <c r="O2353" s="66" t="n">
        <v>109.8</v>
      </c>
      <c r="P2353" s="66" t="n">
        <v>0</v>
      </c>
      <c r="Q2353" s="66" t="n">
        <v>13.749119685</v>
      </c>
      <c r="R2353" s="66" t="n">
        <v>51.0525494950001</v>
      </c>
      <c r="S2353" s="66">
        <f>IF(AND(E2353&gt;=2,E2353&lt;=6,OR(F2353=6,F2353=7,F2353=8),O2353&lt;=500),1,0)</f>
        <v/>
      </c>
      <c r="T2353" s="178">
        <f>IF(G2353=1,Sources!$F$24,IF(G2353=2,Sources!$F$25,IF(G2353=3,Sources!$F$26,0)))</f>
        <v/>
      </c>
      <c r="U2353" s="178">
        <f>T2353</f>
        <v/>
      </c>
      <c r="V2353" s="66" t="inlineStr">
        <is>
          <t>S01 / S04 / S05</t>
        </is>
      </c>
    </row>
    <row r="2354" ht="15" customHeight="1" s="94">
      <c r="A2354" s="66" t="inlineStr">
        <is>
          <t>U16831</t>
        </is>
      </c>
      <c r="B2354" s="66" t="inlineStr">
        <is>
          <t>O1526</t>
        </is>
      </c>
      <c r="C2354" s="66" t="n">
        <v>2023</v>
      </c>
      <c r="D2354" s="66" t="n">
        <v>11</v>
      </c>
      <c r="E2354" s="66" t="n">
        <v>4</v>
      </c>
      <c r="F2354" s="66" t="n">
        <v>14</v>
      </c>
      <c r="G2354" s="66" t="n">
        <v>3</v>
      </c>
      <c r="H2354" s="66" t="n">
        <v>3</v>
      </c>
      <c r="I2354" s="66" t="n">
        <v>0</v>
      </c>
      <c r="J2354" s="66" t="n">
        <v>1</v>
      </c>
      <c r="K2354" s="66" t="n">
        <v>1</v>
      </c>
      <c r="L2354" s="66" t="n">
        <v>0</v>
      </c>
      <c r="M2354" s="66" t="n">
        <v>0</v>
      </c>
      <c r="N2354" s="66" t="n">
        <v>0</v>
      </c>
      <c r="O2354" s="66" t="n">
        <v>208.3</v>
      </c>
      <c r="P2354" s="66" t="n">
        <v>2</v>
      </c>
      <c r="Q2354" s="66" t="n">
        <v>12.3931345570001</v>
      </c>
      <c r="R2354" s="66" t="n">
        <v>51.3369596890001</v>
      </c>
      <c r="S2354" s="66">
        <f>IF(AND(E2354&gt;=2,E2354&lt;=6,OR(F2354=6,F2354=7,F2354=8),O2354&lt;=500),1,0)</f>
        <v/>
      </c>
      <c r="T2354" s="178">
        <f>IF(G2354=1,Sources!$F$24,IF(G2354=2,Sources!$F$25,IF(G2354=3,Sources!$F$26,0)))</f>
        <v/>
      </c>
      <c r="U2354" s="178">
        <f>T2354</f>
        <v/>
      </c>
      <c r="V2354" s="66" t="inlineStr">
        <is>
          <t>S01 / S04 / S05</t>
        </is>
      </c>
    </row>
    <row r="2355" ht="15" customHeight="1" s="94">
      <c r="A2355" s="66" t="inlineStr">
        <is>
          <t>U16843</t>
        </is>
      </c>
      <c r="B2355" s="66" t="inlineStr">
        <is>
          <t>O1777</t>
        </is>
      </c>
      <c r="C2355" s="66" t="n">
        <v>2023</v>
      </c>
      <c r="D2355" s="66" t="n">
        <v>11</v>
      </c>
      <c r="E2355" s="66" t="n">
        <v>3</v>
      </c>
      <c r="F2355" s="66" t="n">
        <v>6</v>
      </c>
      <c r="G2355" s="66" t="n">
        <v>3</v>
      </c>
      <c r="H2355" s="66" t="n">
        <v>4</v>
      </c>
      <c r="I2355" s="66" t="n">
        <v>1</v>
      </c>
      <c r="J2355" s="66" t="n">
        <v>0</v>
      </c>
      <c r="K2355" s="66" t="n">
        <v>1</v>
      </c>
      <c r="L2355" s="66" t="n">
        <v>0</v>
      </c>
      <c r="M2355" s="66" t="n">
        <v>0</v>
      </c>
      <c r="N2355" s="66" t="n">
        <v>0</v>
      </c>
      <c r="O2355" s="66" t="n">
        <v>355.5</v>
      </c>
      <c r="P2355" s="66" t="n">
        <v>0.2</v>
      </c>
      <c r="Q2355" s="66" t="n">
        <v>12.4058362960001</v>
      </c>
      <c r="R2355" s="66" t="n">
        <v>51.3455348370001</v>
      </c>
      <c r="S2355" s="66">
        <f>IF(AND(E2355&gt;=2,E2355&lt;=6,OR(F2355=6,F2355=7,F2355=8),O2355&lt;=500),1,0)</f>
        <v/>
      </c>
      <c r="T2355" s="178">
        <f>IF(G2355=1,Sources!$F$24,IF(G2355=2,Sources!$F$25,IF(G2355=3,Sources!$F$26,0)))</f>
        <v/>
      </c>
      <c r="U2355" s="178">
        <f>T2355</f>
        <v/>
      </c>
      <c r="V2355" s="66" t="inlineStr">
        <is>
          <t>S01 / S04 / S05</t>
        </is>
      </c>
    </row>
    <row r="2356" ht="15" customHeight="1" s="94">
      <c r="A2356" s="66" t="inlineStr">
        <is>
          <t>U16844</t>
        </is>
      </c>
      <c r="B2356" s="66" t="inlineStr">
        <is>
          <t>O1813</t>
        </is>
      </c>
      <c r="C2356" s="66" t="n">
        <v>2023</v>
      </c>
      <c r="D2356" s="66" t="n">
        <v>11</v>
      </c>
      <c r="E2356" s="66" t="n">
        <v>3</v>
      </c>
      <c r="F2356" s="66" t="n">
        <v>18</v>
      </c>
      <c r="G2356" s="66" t="n">
        <v>2</v>
      </c>
      <c r="H2356" s="66" t="n">
        <v>2</v>
      </c>
      <c r="I2356" s="66" t="n">
        <v>0</v>
      </c>
      <c r="J2356" s="66" t="n">
        <v>0</v>
      </c>
      <c r="K2356" s="66" t="n">
        <v>1</v>
      </c>
      <c r="L2356" s="66" t="n">
        <v>1</v>
      </c>
      <c r="M2356" s="66" t="n">
        <v>0</v>
      </c>
      <c r="N2356" s="66" t="n">
        <v>0</v>
      </c>
      <c r="O2356" s="66" t="n">
        <v>467.6</v>
      </c>
      <c r="P2356" s="66" t="n">
        <v>10.9</v>
      </c>
      <c r="Q2356" s="66" t="n">
        <v>12.3540918270001</v>
      </c>
      <c r="R2356" s="66" t="n">
        <v>51.3345665250001</v>
      </c>
      <c r="S2356" s="66">
        <f>IF(AND(E2356&gt;=2,E2356&lt;=6,OR(F2356=6,F2356=7,F2356=8),O2356&lt;=500),1,0)</f>
        <v/>
      </c>
      <c r="T2356" s="178">
        <f>IF(G2356=1,Sources!$F$24,IF(G2356=2,Sources!$F$25,IF(G2356=3,Sources!$F$26,0)))</f>
        <v/>
      </c>
      <c r="U2356" s="178">
        <f>T2356</f>
        <v/>
      </c>
      <c r="V2356" s="66" t="inlineStr">
        <is>
          <t>S01 / S04 / S05</t>
        </is>
      </c>
    </row>
    <row r="2357" ht="15" customHeight="1" s="94">
      <c r="A2357" s="66" t="inlineStr">
        <is>
          <t>U16845</t>
        </is>
      </c>
      <c r="B2357" s="66" t="inlineStr">
        <is>
          <t>O2227</t>
        </is>
      </c>
      <c r="C2357" s="66" t="n">
        <v>2023</v>
      </c>
      <c r="D2357" s="66" t="n">
        <v>11</v>
      </c>
      <c r="E2357" s="66" t="n">
        <v>3</v>
      </c>
      <c r="F2357" s="66" t="n">
        <v>10</v>
      </c>
      <c r="G2357" s="66" t="n">
        <v>3</v>
      </c>
      <c r="H2357" s="66" t="n">
        <v>3</v>
      </c>
      <c r="I2357" s="66" t="n">
        <v>0</v>
      </c>
      <c r="J2357" s="66" t="n">
        <v>1</v>
      </c>
      <c r="K2357" s="66" t="n">
        <v>1</v>
      </c>
      <c r="L2357" s="66" t="n">
        <v>0</v>
      </c>
      <c r="M2357" s="66" t="n">
        <v>0</v>
      </c>
      <c r="N2357" s="66" t="n">
        <v>0</v>
      </c>
      <c r="O2357" s="66" t="n">
        <v>78</v>
      </c>
      <c r="P2357" s="66" t="n">
        <v>6.9</v>
      </c>
      <c r="Q2357" s="66" t="n">
        <v>14.805301544</v>
      </c>
      <c r="R2357" s="66" t="n">
        <v>50.890451114</v>
      </c>
      <c r="S2357" s="66">
        <f>IF(AND(E2357&gt;=2,E2357&lt;=6,OR(F2357=6,F2357=7,F2357=8),O2357&lt;=500),1,0)</f>
        <v/>
      </c>
      <c r="T2357" s="178">
        <f>IF(G2357=1,Sources!$F$24,IF(G2357=2,Sources!$F$25,IF(G2357=3,Sources!$F$26,0)))</f>
        <v/>
      </c>
      <c r="U2357" s="178">
        <f>T2357</f>
        <v/>
      </c>
      <c r="V2357" s="66" t="inlineStr">
        <is>
          <t>S01 / S04 / S05</t>
        </is>
      </c>
    </row>
    <row r="2358" ht="15" customHeight="1" s="94">
      <c r="A2358" s="66" t="inlineStr">
        <is>
          <t>U16850</t>
        </is>
      </c>
      <c r="B2358" s="66" t="inlineStr">
        <is>
          <t>O0333</t>
        </is>
      </c>
      <c r="C2358" s="66" t="n">
        <v>2023</v>
      </c>
      <c r="D2358" s="66" t="n">
        <v>11</v>
      </c>
      <c r="E2358" s="66" t="n">
        <v>3</v>
      </c>
      <c r="F2358" s="66" t="n">
        <v>22</v>
      </c>
      <c r="G2358" s="66" t="n">
        <v>3</v>
      </c>
      <c r="H2358" s="66" t="n">
        <v>3</v>
      </c>
      <c r="I2358" s="66" t="n">
        <v>0</v>
      </c>
      <c r="J2358" s="66" t="n">
        <v>1</v>
      </c>
      <c r="K2358" s="66" t="n">
        <v>1</v>
      </c>
      <c r="L2358" s="66" t="n">
        <v>0</v>
      </c>
      <c r="M2358" s="66" t="n">
        <v>0</v>
      </c>
      <c r="N2358" s="66" t="n">
        <v>0</v>
      </c>
      <c r="O2358" s="66" t="n">
        <v>234.8</v>
      </c>
      <c r="P2358" s="66" t="n">
        <v>0.5</v>
      </c>
      <c r="Q2358" s="66" t="n">
        <v>13.785325831</v>
      </c>
      <c r="R2358" s="66" t="n">
        <v>51.0359465080001</v>
      </c>
      <c r="S2358" s="66">
        <f>IF(AND(E2358&gt;=2,E2358&lt;=6,OR(F2358=6,F2358=7,F2358=8),O2358&lt;=500),1,0)</f>
        <v/>
      </c>
      <c r="T2358" s="178">
        <f>IF(G2358=1,Sources!$F$24,IF(G2358=2,Sources!$F$25,IF(G2358=3,Sources!$F$26,0)))</f>
        <v/>
      </c>
      <c r="U2358" s="178">
        <f>T2358</f>
        <v/>
      </c>
      <c r="V2358" s="66" t="inlineStr">
        <is>
          <t>S01 / S04 / S05</t>
        </is>
      </c>
    </row>
    <row r="2359" ht="15" customHeight="1" s="94">
      <c r="A2359" s="66" t="inlineStr">
        <is>
          <t>U16857</t>
        </is>
      </c>
      <c r="B2359" s="66" t="inlineStr">
        <is>
          <t>O1990</t>
        </is>
      </c>
      <c r="C2359" s="66" t="n">
        <v>2023</v>
      </c>
      <c r="D2359" s="66" t="n">
        <v>11</v>
      </c>
      <c r="E2359" s="66" t="n">
        <v>2</v>
      </c>
      <c r="F2359" s="66" t="n">
        <v>8</v>
      </c>
      <c r="G2359" s="66" t="n">
        <v>3</v>
      </c>
      <c r="H2359" s="66" t="n">
        <v>3</v>
      </c>
      <c r="I2359" s="66" t="n">
        <v>0</v>
      </c>
      <c r="J2359" s="66" t="n">
        <v>1</v>
      </c>
      <c r="K2359" s="66" t="n">
        <v>1</v>
      </c>
      <c r="L2359" s="66" t="n">
        <v>0</v>
      </c>
      <c r="M2359" s="66" t="n">
        <v>0</v>
      </c>
      <c r="N2359" s="66" t="n">
        <v>0</v>
      </c>
      <c r="O2359" s="66" t="n">
        <v>322</v>
      </c>
      <c r="P2359" s="66" t="n">
        <v>11.4</v>
      </c>
      <c r="Q2359" s="66" t="n">
        <v>13.9397966990001</v>
      </c>
      <c r="R2359" s="66" t="n">
        <v>50.9641503020001</v>
      </c>
      <c r="S2359" s="66">
        <f>IF(AND(E2359&gt;=2,E2359&lt;=6,OR(F2359=6,F2359=7,F2359=8),O2359&lt;=500),1,0)</f>
        <v/>
      </c>
      <c r="T2359" s="178">
        <f>IF(G2359=1,Sources!$F$24,IF(G2359=2,Sources!$F$25,IF(G2359=3,Sources!$F$26,0)))</f>
        <v/>
      </c>
      <c r="U2359" s="178">
        <f>T2359</f>
        <v/>
      </c>
      <c r="V2359" s="66" t="inlineStr">
        <is>
          <t>S01 / S04 / S05</t>
        </is>
      </c>
    </row>
    <row r="2360" ht="15" customHeight="1" s="94">
      <c r="A2360" s="66" t="inlineStr">
        <is>
          <t>U16859</t>
        </is>
      </c>
      <c r="B2360" s="66" t="inlineStr">
        <is>
          <t>O0650</t>
        </is>
      </c>
      <c r="C2360" s="66" t="n">
        <v>2023</v>
      </c>
      <c r="D2360" s="66" t="n">
        <v>11</v>
      </c>
      <c r="E2360" s="66" t="n">
        <v>2</v>
      </c>
      <c r="F2360" s="66" t="n">
        <v>15</v>
      </c>
      <c r="G2360" s="66" t="n">
        <v>2</v>
      </c>
      <c r="H2360" s="66" t="n">
        <v>2</v>
      </c>
      <c r="I2360" s="66" t="n">
        <v>0</v>
      </c>
      <c r="J2360" s="66" t="n">
        <v>1</v>
      </c>
      <c r="K2360" s="66" t="n">
        <v>1</v>
      </c>
      <c r="L2360" s="66" t="n">
        <v>0</v>
      </c>
      <c r="M2360" s="66" t="n">
        <v>0</v>
      </c>
      <c r="N2360" s="66" t="n">
        <v>0</v>
      </c>
      <c r="O2360" s="66" t="n">
        <v>159.6</v>
      </c>
      <c r="P2360" s="66" t="n">
        <v>5.9</v>
      </c>
      <c r="Q2360" s="66" t="n">
        <v>13.786423294</v>
      </c>
      <c r="R2360" s="66" t="n">
        <v>51.0285590890001</v>
      </c>
      <c r="S2360" s="66">
        <f>IF(AND(E2360&gt;=2,E2360&lt;=6,OR(F2360=6,F2360=7,F2360=8),O2360&lt;=500),1,0)</f>
        <v/>
      </c>
      <c r="T2360" s="178">
        <f>IF(G2360=1,Sources!$F$24,IF(G2360=2,Sources!$F$25,IF(G2360=3,Sources!$F$26,0)))</f>
        <v/>
      </c>
      <c r="U2360" s="178">
        <f>T2360</f>
        <v/>
      </c>
      <c r="V2360" s="66" t="inlineStr">
        <is>
          <t>S01 / S04 / S05</t>
        </is>
      </c>
    </row>
    <row r="2361" ht="15" customHeight="1" s="94">
      <c r="A2361" s="66" t="inlineStr">
        <is>
          <t>U16870</t>
        </is>
      </c>
      <c r="B2361" s="66" t="inlineStr">
        <is>
          <t>O0723</t>
        </is>
      </c>
      <c r="C2361" s="66" t="n">
        <v>2023</v>
      </c>
      <c r="D2361" s="66" t="n">
        <v>11</v>
      </c>
      <c r="E2361" s="66" t="n">
        <v>1</v>
      </c>
      <c r="F2361" s="66" t="n">
        <v>17</v>
      </c>
      <c r="G2361" s="66" t="n">
        <v>3</v>
      </c>
      <c r="H2361" s="66" t="n">
        <v>3</v>
      </c>
      <c r="I2361" s="66" t="n">
        <v>0</v>
      </c>
      <c r="J2361" s="66" t="n">
        <v>1</v>
      </c>
      <c r="K2361" s="66" t="n">
        <v>1</v>
      </c>
      <c r="L2361" s="66" t="n">
        <v>0</v>
      </c>
      <c r="M2361" s="66" t="n">
        <v>0</v>
      </c>
      <c r="N2361" s="66" t="n">
        <v>0</v>
      </c>
      <c r="O2361" s="66" t="n">
        <v>249.3</v>
      </c>
      <c r="P2361" s="66" t="n">
        <v>2.9</v>
      </c>
      <c r="Q2361" s="66" t="n">
        <v>13.783076981</v>
      </c>
      <c r="R2361" s="66" t="n">
        <v>51.043451325</v>
      </c>
      <c r="S2361" s="66">
        <f>IF(AND(E2361&gt;=2,E2361&lt;=6,OR(F2361=6,F2361=7,F2361=8),O2361&lt;=500),1,0)</f>
        <v/>
      </c>
      <c r="T2361" s="178">
        <f>IF(G2361=1,Sources!$F$24,IF(G2361=2,Sources!$F$25,IF(G2361=3,Sources!$F$26,0)))</f>
        <v/>
      </c>
      <c r="U2361" s="178">
        <f>T2361</f>
        <v/>
      </c>
      <c r="V2361" s="66" t="inlineStr">
        <is>
          <t>S01 / S04 / S05</t>
        </is>
      </c>
    </row>
    <row r="2362" ht="15" customHeight="1" s="94">
      <c r="A2362" s="66" t="inlineStr">
        <is>
          <t>U16871</t>
        </is>
      </c>
      <c r="B2362" s="66" t="inlineStr">
        <is>
          <t>O1753</t>
        </is>
      </c>
      <c r="C2362" s="66" t="n">
        <v>2023</v>
      </c>
      <c r="D2362" s="66" t="n">
        <v>11</v>
      </c>
      <c r="E2362" s="66" t="n">
        <v>7</v>
      </c>
      <c r="F2362" s="66" t="n">
        <v>10</v>
      </c>
      <c r="G2362" s="66" t="n">
        <v>3</v>
      </c>
      <c r="H2362" s="66" t="n">
        <v>2</v>
      </c>
      <c r="I2362" s="66" t="n">
        <v>1</v>
      </c>
      <c r="J2362" s="66" t="n">
        <v>0</v>
      </c>
      <c r="K2362" s="66" t="n">
        <v>1</v>
      </c>
      <c r="L2362" s="66" t="n">
        <v>0</v>
      </c>
      <c r="M2362" s="66" t="n">
        <v>0</v>
      </c>
      <c r="N2362" s="66" t="n">
        <v>0</v>
      </c>
      <c r="O2362" s="66" t="n">
        <v>383.1</v>
      </c>
      <c r="P2362" s="66" t="n">
        <v>2.8</v>
      </c>
      <c r="Q2362" s="66" t="n">
        <v>12.3237698130001</v>
      </c>
      <c r="R2362" s="66" t="n">
        <v>51.3203909800001</v>
      </c>
      <c r="S2362" s="66">
        <f>IF(AND(E2362&gt;=2,E2362&lt;=6,OR(F2362=6,F2362=7,F2362=8),O2362&lt;=500),1,0)</f>
        <v/>
      </c>
      <c r="T2362" s="178">
        <f>IF(G2362=1,Sources!$F$24,IF(G2362=2,Sources!$F$25,IF(G2362=3,Sources!$F$26,0)))</f>
        <v/>
      </c>
      <c r="U2362" s="178">
        <f>T2362</f>
        <v/>
      </c>
      <c r="V2362" s="66" t="inlineStr">
        <is>
          <t>S01 / S04 / S05</t>
        </is>
      </c>
    </row>
    <row r="2363" ht="15" customHeight="1" s="94">
      <c r="A2363" s="66" t="inlineStr">
        <is>
          <t>U16881</t>
        </is>
      </c>
      <c r="B2363" s="66" t="inlineStr">
        <is>
          <t>O1398</t>
        </is>
      </c>
      <c r="C2363" s="66" t="n">
        <v>2023</v>
      </c>
      <c r="D2363" s="66" t="n">
        <v>11</v>
      </c>
      <c r="E2363" s="66" t="n">
        <v>6</v>
      </c>
      <c r="F2363" s="66" t="n">
        <v>9</v>
      </c>
      <c r="G2363" s="66" t="n">
        <v>3</v>
      </c>
      <c r="H2363" s="66" t="n">
        <v>3</v>
      </c>
      <c r="I2363" s="66" t="n">
        <v>0</v>
      </c>
      <c r="J2363" s="66" t="n">
        <v>0</v>
      </c>
      <c r="K2363" s="66" t="n">
        <v>1</v>
      </c>
      <c r="L2363" s="66" t="n">
        <v>0</v>
      </c>
      <c r="M2363" s="66" t="n">
        <v>0</v>
      </c>
      <c r="N2363" s="66" t="n">
        <v>0</v>
      </c>
      <c r="O2363" s="66" t="n">
        <v>10</v>
      </c>
      <c r="P2363" s="66" t="n">
        <v>4.1</v>
      </c>
      <c r="Q2363" s="66" t="n">
        <v>12.3671051650001</v>
      </c>
      <c r="R2363" s="66" t="n">
        <v>51.325443944</v>
      </c>
      <c r="S2363" s="66">
        <f>IF(AND(E2363&gt;=2,E2363&lt;=6,OR(F2363=6,F2363=7,F2363=8),O2363&lt;=500),1,0)</f>
        <v/>
      </c>
      <c r="T2363" s="178">
        <f>IF(G2363=1,Sources!$F$24,IF(G2363=2,Sources!$F$25,IF(G2363=3,Sources!$F$26,0)))</f>
        <v/>
      </c>
      <c r="U2363" s="178">
        <f>T2363</f>
        <v/>
      </c>
      <c r="V2363" s="66" t="inlineStr">
        <is>
          <t>S01 / S04 / S05</t>
        </is>
      </c>
    </row>
    <row r="2364" ht="15" customHeight="1" s="94">
      <c r="A2364" s="66" t="inlineStr">
        <is>
          <t>U16883</t>
        </is>
      </c>
      <c r="B2364" s="66" t="inlineStr">
        <is>
          <t>O1690</t>
        </is>
      </c>
      <c r="C2364" s="66" t="n">
        <v>2023</v>
      </c>
      <c r="D2364" s="66" t="n">
        <v>11</v>
      </c>
      <c r="E2364" s="66" t="n">
        <v>6</v>
      </c>
      <c r="F2364" s="66" t="n">
        <v>7</v>
      </c>
      <c r="G2364" s="66" t="n">
        <v>3</v>
      </c>
      <c r="H2364" s="66" t="n">
        <v>2</v>
      </c>
      <c r="I2364" s="66" t="n">
        <v>0</v>
      </c>
      <c r="J2364" s="66" t="n">
        <v>1</v>
      </c>
      <c r="K2364" s="66" t="n">
        <v>1</v>
      </c>
      <c r="L2364" s="66" t="n">
        <v>0</v>
      </c>
      <c r="M2364" s="66" t="n">
        <v>0</v>
      </c>
      <c r="N2364" s="66" t="n">
        <v>0</v>
      </c>
      <c r="O2364" s="66" t="n">
        <v>375.3</v>
      </c>
      <c r="P2364" s="66" t="n">
        <v>1.7</v>
      </c>
      <c r="Q2364" s="66" t="n">
        <v>12.376216152</v>
      </c>
      <c r="R2364" s="66" t="n">
        <v>51.348317492</v>
      </c>
      <c r="S2364" s="66">
        <f>IF(AND(E2364&gt;=2,E2364&lt;=6,OR(F2364=6,F2364=7,F2364=8),O2364&lt;=500),1,0)</f>
        <v/>
      </c>
      <c r="T2364" s="178">
        <f>IF(G2364=1,Sources!$F$24,IF(G2364=2,Sources!$F$25,IF(G2364=3,Sources!$F$26,0)))</f>
        <v/>
      </c>
      <c r="U2364" s="178">
        <f>T2364</f>
        <v/>
      </c>
      <c r="V2364" s="66" t="inlineStr">
        <is>
          <t>S01 / S04 / S05</t>
        </is>
      </c>
    </row>
    <row r="2365" ht="15" customHeight="1" s="94">
      <c r="A2365" s="66" t="inlineStr">
        <is>
          <t>U16902</t>
        </is>
      </c>
      <c r="B2365" s="66" t="inlineStr">
        <is>
          <t>O0333</t>
        </is>
      </c>
      <c r="C2365" s="66" t="n">
        <v>2023</v>
      </c>
      <c r="D2365" s="66" t="n">
        <v>11</v>
      </c>
      <c r="E2365" s="66" t="n">
        <v>5</v>
      </c>
      <c r="F2365" s="66" t="n">
        <v>8</v>
      </c>
      <c r="G2365" s="66" t="n">
        <v>3</v>
      </c>
      <c r="H2365" s="66" t="n">
        <v>3</v>
      </c>
      <c r="I2365" s="66" t="n">
        <v>0</v>
      </c>
      <c r="J2365" s="66" t="n">
        <v>1</v>
      </c>
      <c r="K2365" s="66" t="n">
        <v>1</v>
      </c>
      <c r="L2365" s="66" t="n">
        <v>0</v>
      </c>
      <c r="M2365" s="66" t="n">
        <v>0</v>
      </c>
      <c r="N2365" s="66" t="n">
        <v>0</v>
      </c>
      <c r="O2365" s="66" t="n">
        <v>234.8</v>
      </c>
      <c r="P2365" s="66" t="n">
        <v>0.4</v>
      </c>
      <c r="Q2365" s="66" t="n">
        <v>13.7853254310001</v>
      </c>
      <c r="R2365" s="66" t="n">
        <v>51.035946962</v>
      </c>
      <c r="S2365" s="66">
        <f>IF(AND(E2365&gt;=2,E2365&lt;=6,OR(F2365=6,F2365=7,F2365=8),O2365&lt;=500),1,0)</f>
        <v/>
      </c>
      <c r="T2365" s="178">
        <f>IF(G2365=1,Sources!$F$24,IF(G2365=2,Sources!$F$25,IF(G2365=3,Sources!$F$26,0)))</f>
        <v/>
      </c>
      <c r="U2365" s="178">
        <f>T2365</f>
        <v/>
      </c>
      <c r="V2365" s="66" t="inlineStr">
        <is>
          <t>S01 / S04 / S05</t>
        </is>
      </c>
    </row>
    <row r="2366" ht="15" customHeight="1" s="94">
      <c r="A2366" s="66" t="inlineStr">
        <is>
          <t>U16922</t>
        </is>
      </c>
      <c r="B2366" s="66" t="inlineStr">
        <is>
          <t>O1753</t>
        </is>
      </c>
      <c r="C2366" s="66" t="n">
        <v>2023</v>
      </c>
      <c r="D2366" s="66" t="n">
        <v>11</v>
      </c>
      <c r="E2366" s="66" t="n">
        <v>3</v>
      </c>
      <c r="F2366" s="66" t="n">
        <v>14</v>
      </c>
      <c r="G2366" s="66" t="n">
        <v>3</v>
      </c>
      <c r="H2366" s="66" t="n">
        <v>3</v>
      </c>
      <c r="I2366" s="66" t="n">
        <v>0</v>
      </c>
      <c r="J2366" s="66" t="n">
        <v>1</v>
      </c>
      <c r="K2366" s="66" t="n">
        <v>1</v>
      </c>
      <c r="L2366" s="66" t="n">
        <v>0</v>
      </c>
      <c r="M2366" s="66" t="n">
        <v>0</v>
      </c>
      <c r="N2366" s="66" t="n">
        <v>0</v>
      </c>
      <c r="O2366" s="66" t="n">
        <v>375.9</v>
      </c>
      <c r="P2366" s="66" t="n">
        <v>4.3</v>
      </c>
      <c r="Q2366" s="66" t="n">
        <v>12.323872383</v>
      </c>
      <c r="R2366" s="66" t="n">
        <v>51.320390773</v>
      </c>
      <c r="S2366" s="66">
        <f>IF(AND(E2366&gt;=2,E2366&lt;=6,OR(F2366=6,F2366=7,F2366=8),O2366&lt;=500),1,0)</f>
        <v/>
      </c>
      <c r="T2366" s="178">
        <f>IF(G2366=1,Sources!$F$24,IF(G2366=2,Sources!$F$25,IF(G2366=3,Sources!$F$26,0)))</f>
        <v/>
      </c>
      <c r="U2366" s="178">
        <f>T2366</f>
        <v/>
      </c>
      <c r="V2366" s="66" t="inlineStr">
        <is>
          <t>S01 / S04 / S05</t>
        </is>
      </c>
    </row>
    <row r="2367" ht="15" customHeight="1" s="94">
      <c r="A2367" s="66" t="inlineStr">
        <is>
          <t>U16931</t>
        </is>
      </c>
      <c r="B2367" s="66" t="inlineStr">
        <is>
          <t>O2167</t>
        </is>
      </c>
      <c r="C2367" s="66" t="n">
        <v>2023</v>
      </c>
      <c r="D2367" s="66" t="n">
        <v>11</v>
      </c>
      <c r="E2367" s="66" t="n">
        <v>2</v>
      </c>
      <c r="F2367" s="66" t="n">
        <v>13</v>
      </c>
      <c r="G2367" s="66" t="n">
        <v>3</v>
      </c>
      <c r="H2367" s="66" t="n">
        <v>3</v>
      </c>
      <c r="I2367" s="66" t="n">
        <v>0</v>
      </c>
      <c r="J2367" s="66" t="n">
        <v>1</v>
      </c>
      <c r="K2367" s="66" t="n">
        <v>1</v>
      </c>
      <c r="L2367" s="66" t="n">
        <v>0</v>
      </c>
      <c r="M2367" s="66" t="n">
        <v>0</v>
      </c>
      <c r="N2367" s="66" t="n">
        <v>0</v>
      </c>
      <c r="O2367" s="66" t="n">
        <v>350</v>
      </c>
      <c r="P2367" s="66" t="n">
        <v>4.3</v>
      </c>
      <c r="Q2367" s="66" t="n">
        <v>13.001056551</v>
      </c>
      <c r="R2367" s="66" t="n">
        <v>51.5612514280001</v>
      </c>
      <c r="S2367" s="66">
        <f>IF(AND(E2367&gt;=2,E2367&lt;=6,OR(F2367=6,F2367=7,F2367=8),O2367&lt;=500),1,0)</f>
        <v/>
      </c>
      <c r="T2367" s="178">
        <f>IF(G2367=1,Sources!$F$24,IF(G2367=2,Sources!$F$25,IF(G2367=3,Sources!$F$26,0)))</f>
        <v/>
      </c>
      <c r="U2367" s="178">
        <f>T2367</f>
        <v/>
      </c>
      <c r="V2367" s="66" t="inlineStr">
        <is>
          <t>S01 / S04 / S05</t>
        </is>
      </c>
    </row>
    <row r="2368" ht="15" customHeight="1" s="94">
      <c r="A2368" s="66" t="inlineStr">
        <is>
          <t>U16934</t>
        </is>
      </c>
      <c r="B2368" s="66" t="inlineStr">
        <is>
          <t>O0591</t>
        </is>
      </c>
      <c r="C2368" s="66" t="n">
        <v>2023</v>
      </c>
      <c r="D2368" s="66" t="n">
        <v>11</v>
      </c>
      <c r="E2368" s="66" t="n">
        <v>2</v>
      </c>
      <c r="F2368" s="66" t="n">
        <v>15</v>
      </c>
      <c r="G2368" s="66" t="n">
        <v>3</v>
      </c>
      <c r="H2368" s="66" t="n">
        <v>3</v>
      </c>
      <c r="I2368" s="66" t="n">
        <v>0</v>
      </c>
      <c r="J2368" s="66" t="n">
        <v>1</v>
      </c>
      <c r="K2368" s="66" t="n">
        <v>1</v>
      </c>
      <c r="L2368" s="66" t="n">
        <v>0</v>
      </c>
      <c r="M2368" s="66" t="n">
        <v>0</v>
      </c>
      <c r="N2368" s="66" t="n">
        <v>0</v>
      </c>
      <c r="O2368" s="66" t="n">
        <v>190.9</v>
      </c>
      <c r="P2368" s="66" t="n">
        <v>5.5</v>
      </c>
      <c r="Q2368" s="66" t="n">
        <v>13.751536027</v>
      </c>
      <c r="R2368" s="66" t="n">
        <v>51.0472110700001</v>
      </c>
      <c r="S2368" s="66">
        <f>IF(AND(E2368&gt;=2,E2368&lt;=6,OR(F2368=6,F2368=7,F2368=8),O2368&lt;=500),1,0)</f>
        <v/>
      </c>
      <c r="T2368" s="178">
        <f>IF(G2368=1,Sources!$F$24,IF(G2368=2,Sources!$F$25,IF(G2368=3,Sources!$F$26,0)))</f>
        <v/>
      </c>
      <c r="U2368" s="178">
        <f>T2368</f>
        <v/>
      </c>
      <c r="V2368" s="66" t="inlineStr">
        <is>
          <t>S01 / S04 / S05</t>
        </is>
      </c>
    </row>
    <row r="2369" ht="15" customHeight="1" s="94">
      <c r="A2369" s="66" t="inlineStr">
        <is>
          <t>U16935</t>
        </is>
      </c>
      <c r="B2369" s="66" t="inlineStr">
        <is>
          <t>O0912</t>
        </is>
      </c>
      <c r="C2369" s="66" t="n">
        <v>2023</v>
      </c>
      <c r="D2369" s="66" t="n">
        <v>11</v>
      </c>
      <c r="E2369" s="66" t="n">
        <v>2</v>
      </c>
      <c r="F2369" s="66" t="n">
        <v>12</v>
      </c>
      <c r="G2369" s="66" t="n">
        <v>3</v>
      </c>
      <c r="H2369" s="66" t="n">
        <v>2</v>
      </c>
      <c r="I2369" s="66" t="n">
        <v>0</v>
      </c>
      <c r="J2369" s="66" t="n">
        <v>1</v>
      </c>
      <c r="K2369" s="66" t="n">
        <v>1</v>
      </c>
      <c r="L2369" s="66" t="n">
        <v>0</v>
      </c>
      <c r="M2369" s="66" t="n">
        <v>0</v>
      </c>
      <c r="N2369" s="66" t="n">
        <v>0</v>
      </c>
      <c r="O2369" s="66" t="n">
        <v>460.9</v>
      </c>
      <c r="P2369" s="66" t="n">
        <v>7</v>
      </c>
      <c r="Q2369" s="66" t="n">
        <v>13.7757530600001</v>
      </c>
      <c r="R2369" s="66" t="n">
        <v>51.050858562</v>
      </c>
      <c r="S2369" s="66">
        <f>IF(AND(E2369&gt;=2,E2369&lt;=6,OR(F2369=6,F2369=7,F2369=8),O2369&lt;=500),1,0)</f>
        <v/>
      </c>
      <c r="T2369" s="178">
        <f>IF(G2369=1,Sources!$F$24,IF(G2369=2,Sources!$F$25,IF(G2369=3,Sources!$F$26,0)))</f>
        <v/>
      </c>
      <c r="U2369" s="178">
        <f>T2369</f>
        <v/>
      </c>
      <c r="V2369" s="66" t="inlineStr">
        <is>
          <t>S01 / S04 / S05</t>
        </is>
      </c>
    </row>
    <row r="2370" ht="15" customHeight="1" s="94">
      <c r="A2370" s="66" t="inlineStr">
        <is>
          <t>U16943</t>
        </is>
      </c>
      <c r="B2370" s="66" t="inlineStr">
        <is>
          <t>O1197</t>
        </is>
      </c>
      <c r="C2370" s="66" t="n">
        <v>2023</v>
      </c>
      <c r="D2370" s="66" t="n">
        <v>11</v>
      </c>
      <c r="E2370" s="66" t="n">
        <v>7</v>
      </c>
      <c r="F2370" s="66" t="n">
        <v>12</v>
      </c>
      <c r="G2370" s="66" t="n">
        <v>3</v>
      </c>
      <c r="H2370" s="66" t="n">
        <v>2</v>
      </c>
      <c r="I2370" s="66" t="n">
        <v>1</v>
      </c>
      <c r="J2370" s="66" t="n">
        <v>0</v>
      </c>
      <c r="K2370" s="66" t="n">
        <v>1</v>
      </c>
      <c r="L2370" s="66" t="n">
        <v>0</v>
      </c>
      <c r="M2370" s="66" t="n">
        <v>0</v>
      </c>
      <c r="N2370" s="66" t="n">
        <v>0</v>
      </c>
      <c r="O2370" s="66" t="n">
        <v>300.2</v>
      </c>
      <c r="P2370" s="66" t="n">
        <v>6.3</v>
      </c>
      <c r="Q2370" s="66" t="n">
        <v>12.7284052480001</v>
      </c>
      <c r="R2370" s="66" t="n">
        <v>50.801657538</v>
      </c>
      <c r="S2370" s="66">
        <f>IF(AND(E2370&gt;=2,E2370&lt;=6,OR(F2370=6,F2370=7,F2370=8),O2370&lt;=500),1,0)</f>
        <v/>
      </c>
      <c r="T2370" s="178">
        <f>IF(G2370=1,Sources!$F$24,IF(G2370=2,Sources!$F$25,IF(G2370=3,Sources!$F$26,0)))</f>
        <v/>
      </c>
      <c r="U2370" s="178">
        <f>T2370</f>
        <v/>
      </c>
      <c r="V2370" s="66" t="inlineStr">
        <is>
          <t>S01 / S04 / S05</t>
        </is>
      </c>
    </row>
    <row r="2371" ht="15" customHeight="1" s="94">
      <c r="A2371" s="66" t="inlineStr">
        <is>
          <t>U16965</t>
        </is>
      </c>
      <c r="B2371" s="66" t="inlineStr">
        <is>
          <t>O1556</t>
        </is>
      </c>
      <c r="C2371" s="66" t="n">
        <v>2023</v>
      </c>
      <c r="D2371" s="66" t="n">
        <v>11</v>
      </c>
      <c r="E2371" s="66" t="n">
        <v>5</v>
      </c>
      <c r="F2371" s="66" t="n">
        <v>11</v>
      </c>
      <c r="G2371" s="66" t="n">
        <v>3</v>
      </c>
      <c r="H2371" s="66" t="n">
        <v>2</v>
      </c>
      <c r="I2371" s="66" t="n">
        <v>1</v>
      </c>
      <c r="J2371" s="66" t="n">
        <v>0</v>
      </c>
      <c r="K2371" s="66" t="n">
        <v>1</v>
      </c>
      <c r="L2371" s="66" t="n">
        <v>0</v>
      </c>
      <c r="M2371" s="66" t="n">
        <v>0</v>
      </c>
      <c r="N2371" s="66" t="n">
        <v>0</v>
      </c>
      <c r="O2371" s="66" t="n">
        <v>130.4</v>
      </c>
      <c r="P2371" s="66" t="n">
        <v>7.3</v>
      </c>
      <c r="Q2371" s="66" t="n">
        <v>12.3767924680001</v>
      </c>
      <c r="R2371" s="66" t="n">
        <v>51.320561121</v>
      </c>
      <c r="S2371" s="66">
        <f>IF(AND(E2371&gt;=2,E2371&lt;=6,OR(F2371=6,F2371=7,F2371=8),O2371&lt;=500),1,0)</f>
        <v/>
      </c>
      <c r="T2371" s="178">
        <f>IF(G2371=1,Sources!$F$24,IF(G2371=2,Sources!$F$25,IF(G2371=3,Sources!$F$26,0)))</f>
        <v/>
      </c>
      <c r="U2371" s="178">
        <f>T2371</f>
        <v/>
      </c>
      <c r="V2371" s="66" t="inlineStr">
        <is>
          <t>S01 / S04 / S05</t>
        </is>
      </c>
    </row>
    <row r="2372" ht="15" customHeight="1" s="94">
      <c r="A2372" s="66" t="inlineStr">
        <is>
          <t>U16968</t>
        </is>
      </c>
      <c r="B2372" s="66" t="inlineStr">
        <is>
          <t>O1688</t>
        </is>
      </c>
      <c r="C2372" s="66" t="n">
        <v>2023</v>
      </c>
      <c r="D2372" s="66" t="n">
        <v>11</v>
      </c>
      <c r="E2372" s="66" t="n">
        <v>5</v>
      </c>
      <c r="F2372" s="66" t="n">
        <v>18</v>
      </c>
      <c r="G2372" s="66" t="n">
        <v>3</v>
      </c>
      <c r="H2372" s="66" t="n">
        <v>6</v>
      </c>
      <c r="I2372" s="66" t="n">
        <v>0</v>
      </c>
      <c r="J2372" s="66" t="n">
        <v>1</v>
      </c>
      <c r="K2372" s="66" t="n">
        <v>0</v>
      </c>
      <c r="L2372" s="66" t="n">
        <v>1</v>
      </c>
      <c r="M2372" s="66" t="n">
        <v>0</v>
      </c>
      <c r="N2372" s="66" t="n">
        <v>0</v>
      </c>
      <c r="O2372" s="66" t="n">
        <v>79.40000000000001</v>
      </c>
      <c r="P2372" s="66" t="n">
        <v>24.6</v>
      </c>
      <c r="Q2372" s="66" t="n">
        <v>12.3258749990001</v>
      </c>
      <c r="R2372" s="66" t="n">
        <v>51.307084554</v>
      </c>
      <c r="S2372" s="66">
        <f>IF(AND(E2372&gt;=2,E2372&lt;=6,OR(F2372=6,F2372=7,F2372=8),O2372&lt;=500),1,0)</f>
        <v/>
      </c>
      <c r="T2372" s="178">
        <f>IF(G2372=1,Sources!$F$24,IF(G2372=2,Sources!$F$25,IF(G2372=3,Sources!$F$26,0)))</f>
        <v/>
      </c>
      <c r="U2372" s="178">
        <f>T2372</f>
        <v/>
      </c>
      <c r="V2372" s="66" t="inlineStr">
        <is>
          <t>S01 / S04 / S05</t>
        </is>
      </c>
    </row>
    <row r="2373" ht="15" customHeight="1" s="94">
      <c r="A2373" s="66" t="inlineStr">
        <is>
          <t>U16975</t>
        </is>
      </c>
      <c r="B2373" s="66" t="inlineStr">
        <is>
          <t>O1452</t>
        </is>
      </c>
      <c r="C2373" s="66" t="n">
        <v>2023</v>
      </c>
      <c r="D2373" s="66" t="n">
        <v>11</v>
      </c>
      <c r="E2373" s="66" t="n">
        <v>4</v>
      </c>
      <c r="F2373" s="66" t="n">
        <v>14</v>
      </c>
      <c r="G2373" s="66" t="n">
        <v>3</v>
      </c>
      <c r="H2373" s="66" t="n">
        <v>3</v>
      </c>
      <c r="I2373" s="66" t="n">
        <v>0</v>
      </c>
      <c r="J2373" s="66" t="n">
        <v>1</v>
      </c>
      <c r="K2373" s="66" t="n">
        <v>1</v>
      </c>
      <c r="L2373" s="66" t="n">
        <v>0</v>
      </c>
      <c r="M2373" s="66" t="n">
        <v>0</v>
      </c>
      <c r="N2373" s="66" t="n">
        <v>0</v>
      </c>
      <c r="O2373" s="66" t="n">
        <v>352.5</v>
      </c>
      <c r="P2373" s="66" t="n">
        <v>3.4</v>
      </c>
      <c r="Q2373" s="66" t="n">
        <v>12.345693399</v>
      </c>
      <c r="R2373" s="66" t="n">
        <v>51.3300345610001</v>
      </c>
      <c r="S2373" s="66">
        <f>IF(AND(E2373&gt;=2,E2373&lt;=6,OR(F2373=6,F2373=7,F2373=8),O2373&lt;=500),1,0)</f>
        <v/>
      </c>
      <c r="T2373" s="178">
        <f>IF(G2373=1,Sources!$F$24,IF(G2373=2,Sources!$F$25,IF(G2373=3,Sources!$F$26,0)))</f>
        <v/>
      </c>
      <c r="U2373" s="178">
        <f>T2373</f>
        <v/>
      </c>
      <c r="V2373" s="66" t="inlineStr">
        <is>
          <t>S01 / S04 / S05</t>
        </is>
      </c>
    </row>
    <row r="2374" ht="15" customHeight="1" s="94">
      <c r="A2374" s="66" t="inlineStr">
        <is>
          <t>U16982</t>
        </is>
      </c>
      <c r="B2374" s="66" t="inlineStr">
        <is>
          <t>O1388</t>
        </is>
      </c>
      <c r="C2374" s="66" t="n">
        <v>2023</v>
      </c>
      <c r="D2374" s="66" t="n">
        <v>11</v>
      </c>
      <c r="E2374" s="66" t="n">
        <v>4</v>
      </c>
      <c r="F2374" s="66" t="n">
        <v>8</v>
      </c>
      <c r="G2374" s="66" t="n">
        <v>3</v>
      </c>
      <c r="H2374" s="66" t="n">
        <v>4</v>
      </c>
      <c r="I2374" s="66" t="n">
        <v>1</v>
      </c>
      <c r="J2374" s="66" t="n">
        <v>0</v>
      </c>
      <c r="K2374" s="66" t="n">
        <v>1</v>
      </c>
      <c r="L2374" s="66" t="n">
        <v>0</v>
      </c>
      <c r="M2374" s="66" t="n">
        <v>0</v>
      </c>
      <c r="N2374" s="66" t="n">
        <v>0</v>
      </c>
      <c r="O2374" s="66" t="n">
        <v>298.9</v>
      </c>
      <c r="P2374" s="66" t="n">
        <v>7.2</v>
      </c>
      <c r="Q2374" s="66" t="n">
        <v>12.376732695</v>
      </c>
      <c r="R2374" s="66" t="n">
        <v>51.3566284870001</v>
      </c>
      <c r="S2374" s="66">
        <f>IF(AND(E2374&gt;=2,E2374&lt;=6,OR(F2374=6,F2374=7,F2374=8),O2374&lt;=500),1,0)</f>
        <v/>
      </c>
      <c r="T2374" s="178">
        <f>IF(G2374=1,Sources!$F$24,IF(G2374=2,Sources!$F$25,IF(G2374=3,Sources!$F$26,0)))</f>
        <v/>
      </c>
      <c r="U2374" s="178">
        <f>T2374</f>
        <v/>
      </c>
      <c r="V2374" s="66" t="inlineStr">
        <is>
          <t>S01 / S04 / S05</t>
        </is>
      </c>
    </row>
    <row r="2375" ht="15" customHeight="1" s="94">
      <c r="A2375" s="66" t="inlineStr">
        <is>
          <t>U17000</t>
        </is>
      </c>
      <c r="B2375" s="66" t="inlineStr">
        <is>
          <t>O1437</t>
        </is>
      </c>
      <c r="C2375" s="66" t="n">
        <v>2023</v>
      </c>
      <c r="D2375" s="66" t="n">
        <v>11</v>
      </c>
      <c r="E2375" s="66" t="n">
        <v>5</v>
      </c>
      <c r="F2375" s="66" t="n">
        <v>16</v>
      </c>
      <c r="G2375" s="66" t="n">
        <v>3</v>
      </c>
      <c r="H2375" s="66" t="n">
        <v>2</v>
      </c>
      <c r="I2375" s="66" t="n">
        <v>0</v>
      </c>
      <c r="J2375" s="66" t="n">
        <v>1</v>
      </c>
      <c r="K2375" s="66" t="n">
        <v>1</v>
      </c>
      <c r="L2375" s="66" t="n">
        <v>0</v>
      </c>
      <c r="M2375" s="66" t="n">
        <v>0</v>
      </c>
      <c r="N2375" s="66" t="n">
        <v>0</v>
      </c>
      <c r="O2375" s="66" t="n">
        <v>305.8</v>
      </c>
      <c r="P2375" s="66" t="n">
        <v>0.6</v>
      </c>
      <c r="Q2375" s="66" t="n">
        <v>12.3711282300001</v>
      </c>
      <c r="R2375" s="66" t="n">
        <v>51.3473544250001</v>
      </c>
      <c r="S2375" s="66">
        <f>IF(AND(E2375&gt;=2,E2375&lt;=6,OR(F2375=6,F2375=7,F2375=8),O2375&lt;=500),1,0)</f>
        <v/>
      </c>
      <c r="T2375" s="178">
        <f>IF(G2375=1,Sources!$F$24,IF(G2375=2,Sources!$F$25,IF(G2375=3,Sources!$F$26,0)))</f>
        <v/>
      </c>
      <c r="U2375" s="178">
        <f>T2375</f>
        <v/>
      </c>
      <c r="V2375" s="66" t="inlineStr">
        <is>
          <t>S01 / S04 / S05</t>
        </is>
      </c>
    </row>
    <row r="2376" ht="15" customHeight="1" s="94">
      <c r="A2376" s="66" t="inlineStr">
        <is>
          <t>U17018</t>
        </is>
      </c>
      <c r="B2376" s="66" t="inlineStr">
        <is>
          <t>O0966</t>
        </is>
      </c>
      <c r="C2376" s="66" t="n">
        <v>2023</v>
      </c>
      <c r="D2376" s="66" t="n">
        <v>10</v>
      </c>
      <c r="E2376" s="66" t="n">
        <v>7</v>
      </c>
      <c r="F2376" s="66" t="n">
        <v>16</v>
      </c>
      <c r="G2376" s="66" t="n">
        <v>3</v>
      </c>
      <c r="H2376" s="66" t="n">
        <v>6</v>
      </c>
      <c r="I2376" s="66" t="n">
        <v>0</v>
      </c>
      <c r="J2376" s="66" t="n">
        <v>0</v>
      </c>
      <c r="K2376" s="66" t="n">
        <v>1</v>
      </c>
      <c r="L2376" s="66" t="n">
        <v>1</v>
      </c>
      <c r="M2376" s="66" t="n">
        <v>0</v>
      </c>
      <c r="N2376" s="66" t="n">
        <v>0</v>
      </c>
      <c r="O2376" s="66" t="n">
        <v>77.3</v>
      </c>
      <c r="P2376" s="66" t="n">
        <v>22.1</v>
      </c>
      <c r="Q2376" s="66" t="n">
        <v>13.757065192</v>
      </c>
      <c r="R2376" s="66" t="n">
        <v>51.0495593330001</v>
      </c>
      <c r="S2376" s="66">
        <f>IF(AND(E2376&gt;=2,E2376&lt;=6,OR(F2376=6,F2376=7,F2376=8),O2376&lt;=500),1,0)</f>
        <v/>
      </c>
      <c r="T2376" s="178">
        <f>IF(G2376=1,Sources!$F$24,IF(G2376=2,Sources!$F$25,IF(G2376=3,Sources!$F$26,0)))</f>
        <v/>
      </c>
      <c r="U2376" s="178">
        <f>T2376</f>
        <v/>
      </c>
      <c r="V2376" s="66" t="inlineStr">
        <is>
          <t>S01 / S04 / S05</t>
        </is>
      </c>
    </row>
    <row r="2377" ht="15" customHeight="1" s="94">
      <c r="A2377" s="66" t="inlineStr">
        <is>
          <t>U17025</t>
        </is>
      </c>
      <c r="B2377" s="66" t="inlineStr">
        <is>
          <t>O1433</t>
        </is>
      </c>
      <c r="C2377" s="66" t="n">
        <v>2023</v>
      </c>
      <c r="D2377" s="66" t="n">
        <v>10</v>
      </c>
      <c r="E2377" s="66" t="n">
        <v>6</v>
      </c>
      <c r="F2377" s="66" t="n">
        <v>13</v>
      </c>
      <c r="G2377" s="66" t="n">
        <v>3</v>
      </c>
      <c r="H2377" s="66" t="n">
        <v>3</v>
      </c>
      <c r="I2377" s="66" t="n">
        <v>0</v>
      </c>
      <c r="J2377" s="66" t="n">
        <v>1</v>
      </c>
      <c r="K2377" s="66" t="n">
        <v>1</v>
      </c>
      <c r="L2377" s="66" t="n">
        <v>0</v>
      </c>
      <c r="M2377" s="66" t="n">
        <v>0</v>
      </c>
      <c r="N2377" s="66" t="n">
        <v>0</v>
      </c>
      <c r="O2377" s="66" t="n">
        <v>335</v>
      </c>
      <c r="P2377" s="66" t="n">
        <v>1.4</v>
      </c>
      <c r="Q2377" s="66" t="n">
        <v>12.367781188</v>
      </c>
      <c r="R2377" s="66" t="n">
        <v>51.3454804020001</v>
      </c>
      <c r="S2377" s="66">
        <f>IF(AND(E2377&gt;=2,E2377&lt;=6,OR(F2377=6,F2377=7,F2377=8),O2377&lt;=500),1,0)</f>
        <v/>
      </c>
      <c r="T2377" s="178">
        <f>IF(G2377=1,Sources!$F$24,IF(G2377=2,Sources!$F$25,IF(G2377=3,Sources!$F$26,0)))</f>
        <v/>
      </c>
      <c r="U2377" s="178">
        <f>T2377</f>
        <v/>
      </c>
      <c r="V2377" s="66" t="inlineStr">
        <is>
          <t>S01 / S04 / S05</t>
        </is>
      </c>
    </row>
    <row r="2378" ht="15" customHeight="1" s="94">
      <c r="A2378" s="66" t="inlineStr">
        <is>
          <t>U17035</t>
        </is>
      </c>
      <c r="B2378" s="66" t="inlineStr">
        <is>
          <t>O0315</t>
        </is>
      </c>
      <c r="C2378" s="66" t="n">
        <v>2023</v>
      </c>
      <c r="D2378" s="66" t="n">
        <v>10</v>
      </c>
      <c r="E2378" s="66" t="n">
        <v>6</v>
      </c>
      <c r="F2378" s="66" t="n">
        <v>8</v>
      </c>
      <c r="G2378" s="66" t="n">
        <v>3</v>
      </c>
      <c r="H2378" s="66" t="n">
        <v>3</v>
      </c>
      <c r="I2378" s="66" t="n">
        <v>0</v>
      </c>
      <c r="J2378" s="66" t="n">
        <v>1</v>
      </c>
      <c r="K2378" s="66" t="n">
        <v>1</v>
      </c>
      <c r="L2378" s="66" t="n">
        <v>0</v>
      </c>
      <c r="M2378" s="66" t="n">
        <v>0</v>
      </c>
      <c r="N2378" s="66" t="n">
        <v>0</v>
      </c>
      <c r="O2378" s="66" t="n">
        <v>229.5</v>
      </c>
      <c r="P2378" s="66" t="n">
        <v>0.5</v>
      </c>
      <c r="Q2378" s="66" t="n">
        <v>13.761097019</v>
      </c>
      <c r="R2378" s="66" t="n">
        <v>51.068184672</v>
      </c>
      <c r="S2378" s="66">
        <f>IF(AND(E2378&gt;=2,E2378&lt;=6,OR(F2378=6,F2378=7,F2378=8),O2378&lt;=500),1,0)</f>
        <v/>
      </c>
      <c r="T2378" s="178">
        <f>IF(G2378=1,Sources!$F$24,IF(G2378=2,Sources!$F$25,IF(G2378=3,Sources!$F$26,0)))</f>
        <v/>
      </c>
      <c r="U2378" s="178">
        <f>T2378</f>
        <v/>
      </c>
      <c r="V2378" s="66" t="inlineStr">
        <is>
          <t>S01 / S04 / S05</t>
        </is>
      </c>
    </row>
    <row r="2379" ht="15" customHeight="1" s="94">
      <c r="A2379" s="66" t="inlineStr">
        <is>
          <t>U17037</t>
        </is>
      </c>
      <c r="B2379" s="66" t="inlineStr">
        <is>
          <t>O1777</t>
        </is>
      </c>
      <c r="C2379" s="66" t="n">
        <v>2023</v>
      </c>
      <c r="D2379" s="66" t="n">
        <v>11</v>
      </c>
      <c r="E2379" s="66" t="n">
        <v>2</v>
      </c>
      <c r="F2379" s="66" t="n">
        <v>13</v>
      </c>
      <c r="G2379" s="66" t="n">
        <v>3</v>
      </c>
      <c r="H2379" s="66" t="n">
        <v>3</v>
      </c>
      <c r="I2379" s="66" t="n">
        <v>0</v>
      </c>
      <c r="J2379" s="66" t="n">
        <v>1</v>
      </c>
      <c r="K2379" s="66" t="n">
        <v>1</v>
      </c>
      <c r="L2379" s="66" t="n">
        <v>0</v>
      </c>
      <c r="M2379" s="66" t="n">
        <v>0</v>
      </c>
      <c r="N2379" s="66" t="n">
        <v>0</v>
      </c>
      <c r="O2379" s="66" t="n">
        <v>353.5</v>
      </c>
      <c r="P2379" s="66" t="n">
        <v>10.4</v>
      </c>
      <c r="Q2379" s="66" t="n">
        <v>12.4059482340001</v>
      </c>
      <c r="R2379" s="66" t="n">
        <v>51.3455944620001</v>
      </c>
      <c r="S2379" s="66">
        <f>IF(AND(E2379&gt;=2,E2379&lt;=6,OR(F2379=6,F2379=7,F2379=8),O2379&lt;=500),1,0)</f>
        <v/>
      </c>
      <c r="T2379" s="178">
        <f>IF(G2379=1,Sources!$F$24,IF(G2379=2,Sources!$F$25,IF(G2379=3,Sources!$F$26,0)))</f>
        <v/>
      </c>
      <c r="U2379" s="178">
        <f>T2379</f>
        <v/>
      </c>
      <c r="V2379" s="66" t="inlineStr">
        <is>
          <t>S01 / S04 / S05</t>
        </is>
      </c>
    </row>
    <row r="2380" ht="15" customHeight="1" s="94">
      <c r="A2380" s="66" t="inlineStr">
        <is>
          <t>U17039</t>
        </is>
      </c>
      <c r="B2380" s="66" t="inlineStr">
        <is>
          <t>O0429</t>
        </is>
      </c>
      <c r="C2380" s="66" t="n">
        <v>2023</v>
      </c>
      <c r="D2380" s="66" t="n">
        <v>10</v>
      </c>
      <c r="E2380" s="66" t="n">
        <v>6</v>
      </c>
      <c r="F2380" s="66" t="n">
        <v>19</v>
      </c>
      <c r="G2380" s="66" t="n">
        <v>3</v>
      </c>
      <c r="H2380" s="66" t="n">
        <v>6</v>
      </c>
      <c r="I2380" s="66" t="n">
        <v>0</v>
      </c>
      <c r="J2380" s="66" t="n">
        <v>0</v>
      </c>
      <c r="K2380" s="66" t="n">
        <v>1</v>
      </c>
      <c r="L2380" s="66" t="n">
        <v>0</v>
      </c>
      <c r="M2380" s="66" t="n">
        <v>0</v>
      </c>
      <c r="N2380" s="66" t="n">
        <v>0</v>
      </c>
      <c r="O2380" s="66" t="n">
        <v>407.8</v>
      </c>
      <c r="P2380" s="66" t="n">
        <v>7.6</v>
      </c>
      <c r="Q2380" s="66" t="n">
        <v>13.79744398</v>
      </c>
      <c r="R2380" s="66" t="n">
        <v>51.024281703</v>
      </c>
      <c r="S2380" s="66">
        <f>IF(AND(E2380&gt;=2,E2380&lt;=6,OR(F2380=6,F2380=7,F2380=8),O2380&lt;=500),1,0)</f>
        <v/>
      </c>
      <c r="T2380" s="178">
        <f>IF(G2380=1,Sources!$F$24,IF(G2380=2,Sources!$F$25,IF(G2380=3,Sources!$F$26,0)))</f>
        <v/>
      </c>
      <c r="U2380" s="178">
        <f>T2380</f>
        <v/>
      </c>
      <c r="V2380" s="66" t="inlineStr">
        <is>
          <t>S01 / S04 / S05</t>
        </is>
      </c>
    </row>
    <row r="2381" ht="15" customHeight="1" s="94">
      <c r="A2381" s="66" t="inlineStr">
        <is>
          <t>U17048</t>
        </is>
      </c>
      <c r="B2381" s="66" t="inlineStr">
        <is>
          <t>O1442</t>
        </is>
      </c>
      <c r="C2381" s="66" t="n">
        <v>2023</v>
      </c>
      <c r="D2381" s="66" t="n">
        <v>10</v>
      </c>
      <c r="E2381" s="66" t="n">
        <v>5</v>
      </c>
      <c r="F2381" s="66" t="n">
        <v>0</v>
      </c>
      <c r="G2381" s="66" t="n">
        <v>3</v>
      </c>
      <c r="H2381" s="66" t="n">
        <v>1</v>
      </c>
      <c r="I2381" s="66" t="n">
        <v>0</v>
      </c>
      <c r="J2381" s="66" t="n">
        <v>0</v>
      </c>
      <c r="K2381" s="66" t="n">
        <v>1</v>
      </c>
      <c r="L2381" s="66" t="n">
        <v>0</v>
      </c>
      <c r="M2381" s="66" t="n">
        <v>0</v>
      </c>
      <c r="N2381" s="66" t="n">
        <v>0</v>
      </c>
      <c r="O2381" s="66" t="n">
        <v>394.2</v>
      </c>
      <c r="P2381" s="66" t="n">
        <v>0.2</v>
      </c>
      <c r="Q2381" s="66" t="n">
        <v>12.3746338820001</v>
      </c>
      <c r="R2381" s="66" t="n">
        <v>51.3479832640001</v>
      </c>
      <c r="S2381" s="66">
        <f>IF(AND(E2381&gt;=2,E2381&lt;=6,OR(F2381=6,F2381=7,F2381=8),O2381&lt;=500),1,0)</f>
        <v/>
      </c>
      <c r="T2381" s="178">
        <f>IF(G2381=1,Sources!$F$24,IF(G2381=2,Sources!$F$25,IF(G2381=3,Sources!$F$26,0)))</f>
        <v/>
      </c>
      <c r="U2381" s="178">
        <f>T2381</f>
        <v/>
      </c>
      <c r="V2381" s="66" t="inlineStr">
        <is>
          <t>S01 / S04 / S05</t>
        </is>
      </c>
    </row>
    <row r="2382" ht="15" customHeight="1" s="94">
      <c r="A2382" s="66" t="inlineStr">
        <is>
          <t>U17058</t>
        </is>
      </c>
      <c r="B2382" s="66" t="inlineStr">
        <is>
          <t>O0431</t>
        </is>
      </c>
      <c r="C2382" s="66" t="n">
        <v>2023</v>
      </c>
      <c r="D2382" s="66" t="n">
        <v>10</v>
      </c>
      <c r="E2382" s="66" t="n">
        <v>5</v>
      </c>
      <c r="F2382" s="66" t="n">
        <v>18</v>
      </c>
      <c r="G2382" s="66" t="n">
        <v>3</v>
      </c>
      <c r="H2382" s="66" t="n">
        <v>3</v>
      </c>
      <c r="I2382" s="66" t="n">
        <v>0</v>
      </c>
      <c r="J2382" s="66" t="n">
        <v>1</v>
      </c>
      <c r="K2382" s="66" t="n">
        <v>1</v>
      </c>
      <c r="L2382" s="66" t="n">
        <v>0</v>
      </c>
      <c r="M2382" s="66" t="n">
        <v>0</v>
      </c>
      <c r="N2382" s="66" t="n">
        <v>0</v>
      </c>
      <c r="O2382" s="66" t="n">
        <v>306.8</v>
      </c>
      <c r="P2382" s="66" t="n">
        <v>15</v>
      </c>
      <c r="Q2382" s="66" t="n">
        <v>13.800510145</v>
      </c>
      <c r="R2382" s="66" t="n">
        <v>51.027410575</v>
      </c>
      <c r="S2382" s="66">
        <f>IF(AND(E2382&gt;=2,E2382&lt;=6,OR(F2382=6,F2382=7,F2382=8),O2382&lt;=500),1,0)</f>
        <v/>
      </c>
      <c r="T2382" s="178">
        <f>IF(G2382=1,Sources!$F$24,IF(G2382=2,Sources!$F$25,IF(G2382=3,Sources!$F$26,0)))</f>
        <v/>
      </c>
      <c r="U2382" s="178">
        <f>T2382</f>
        <v/>
      </c>
      <c r="V2382" s="66" t="inlineStr">
        <is>
          <t>S01 / S04 / S05</t>
        </is>
      </c>
    </row>
    <row r="2383" ht="15" customHeight="1" s="94">
      <c r="A2383" s="66" t="inlineStr">
        <is>
          <t>U17059</t>
        </is>
      </c>
      <c r="B2383" s="66" t="inlineStr">
        <is>
          <t>O0974</t>
        </is>
      </c>
      <c r="C2383" s="66" t="n">
        <v>2023</v>
      </c>
      <c r="D2383" s="66" t="n">
        <v>10</v>
      </c>
      <c r="E2383" s="66" t="n">
        <v>5</v>
      </c>
      <c r="F2383" s="66" t="n">
        <v>22</v>
      </c>
      <c r="G2383" s="66" t="n">
        <v>3</v>
      </c>
      <c r="H2383" s="66" t="n">
        <v>3</v>
      </c>
      <c r="I2383" s="66" t="n">
        <v>0</v>
      </c>
      <c r="J2383" s="66" t="n">
        <v>1</v>
      </c>
      <c r="K2383" s="66" t="n">
        <v>1</v>
      </c>
      <c r="L2383" s="66" t="n">
        <v>0</v>
      </c>
      <c r="M2383" s="66" t="n">
        <v>0</v>
      </c>
      <c r="N2383" s="66" t="n">
        <v>0</v>
      </c>
      <c r="O2383" s="66" t="n">
        <v>269.2</v>
      </c>
      <c r="P2383" s="66" t="n">
        <v>1</v>
      </c>
      <c r="Q2383" s="66" t="n">
        <v>13.704776194</v>
      </c>
      <c r="R2383" s="66" t="n">
        <v>51.04632531</v>
      </c>
      <c r="S2383" s="66">
        <f>IF(AND(E2383&gt;=2,E2383&lt;=6,OR(F2383=6,F2383=7,F2383=8),O2383&lt;=500),1,0)</f>
        <v/>
      </c>
      <c r="T2383" s="178">
        <f>IF(G2383=1,Sources!$F$24,IF(G2383=2,Sources!$F$25,IF(G2383=3,Sources!$F$26,0)))</f>
        <v/>
      </c>
      <c r="U2383" s="178">
        <f>T2383</f>
        <v/>
      </c>
      <c r="V2383" s="66" t="inlineStr">
        <is>
          <t>S01 / S04 / S05</t>
        </is>
      </c>
    </row>
    <row r="2384" ht="15" customHeight="1" s="94">
      <c r="A2384" s="66" t="inlineStr">
        <is>
          <t>U17062</t>
        </is>
      </c>
      <c r="B2384" s="66" t="inlineStr">
        <is>
          <t>O1542</t>
        </is>
      </c>
      <c r="C2384" s="66" t="n">
        <v>2023</v>
      </c>
      <c r="D2384" s="66" t="n">
        <v>10</v>
      </c>
      <c r="E2384" s="66" t="n">
        <v>4</v>
      </c>
      <c r="F2384" s="66" t="n">
        <v>9</v>
      </c>
      <c r="G2384" s="66" t="n">
        <v>3</v>
      </c>
      <c r="H2384" s="66" t="n">
        <v>3</v>
      </c>
      <c r="I2384" s="66" t="n">
        <v>0</v>
      </c>
      <c r="J2384" s="66" t="n">
        <v>0</v>
      </c>
      <c r="K2384" s="66" t="n">
        <v>1</v>
      </c>
      <c r="L2384" s="66" t="n">
        <v>0</v>
      </c>
      <c r="M2384" s="66" t="n">
        <v>0</v>
      </c>
      <c r="N2384" s="66" t="n">
        <v>0</v>
      </c>
      <c r="O2384" s="66" t="n">
        <v>269.7</v>
      </c>
      <c r="P2384" s="66" t="n">
        <v>23.7</v>
      </c>
      <c r="Q2384" s="66" t="n">
        <v>12.385000812</v>
      </c>
      <c r="R2384" s="66" t="n">
        <v>51.3383254490001</v>
      </c>
      <c r="S2384" s="66">
        <f>IF(AND(E2384&gt;=2,E2384&lt;=6,OR(F2384=6,F2384=7,F2384=8),O2384&lt;=500),1,0)</f>
        <v/>
      </c>
      <c r="T2384" s="178">
        <f>IF(G2384=1,Sources!$F$24,IF(G2384=2,Sources!$F$25,IF(G2384=3,Sources!$F$26,0)))</f>
        <v/>
      </c>
      <c r="U2384" s="178">
        <f>T2384</f>
        <v/>
      </c>
      <c r="V2384" s="66" t="inlineStr">
        <is>
          <t>S01 / S04 / S05</t>
        </is>
      </c>
    </row>
    <row r="2385" ht="15" customHeight="1" s="94">
      <c r="A2385" s="66" t="inlineStr">
        <is>
          <t>U17067</t>
        </is>
      </c>
      <c r="B2385" s="66" t="inlineStr">
        <is>
          <t>O1439</t>
        </is>
      </c>
      <c r="C2385" s="66" t="n">
        <v>2023</v>
      </c>
      <c r="D2385" s="66" t="n">
        <v>10</v>
      </c>
      <c r="E2385" s="66" t="n">
        <v>4</v>
      </c>
      <c r="F2385" s="66" t="n">
        <v>14</v>
      </c>
      <c r="G2385" s="66" t="n">
        <v>3</v>
      </c>
      <c r="H2385" s="66" t="n">
        <v>6</v>
      </c>
      <c r="I2385" s="66" t="n">
        <v>0</v>
      </c>
      <c r="J2385" s="66" t="n">
        <v>1</v>
      </c>
      <c r="K2385" s="66" t="n">
        <v>1</v>
      </c>
      <c r="L2385" s="66" t="n">
        <v>0</v>
      </c>
      <c r="M2385" s="66" t="n">
        <v>0</v>
      </c>
      <c r="N2385" s="66" t="n">
        <v>0</v>
      </c>
      <c r="O2385" s="66" t="n">
        <v>176.3</v>
      </c>
      <c r="P2385" s="66" t="n">
        <v>13.1</v>
      </c>
      <c r="Q2385" s="66" t="n">
        <v>12.3713582930001</v>
      </c>
      <c r="R2385" s="66" t="n">
        <v>51.346159313</v>
      </c>
      <c r="S2385" s="66">
        <f>IF(AND(E2385&gt;=2,E2385&lt;=6,OR(F2385=6,F2385=7,F2385=8),O2385&lt;=500),1,0)</f>
        <v/>
      </c>
      <c r="T2385" s="178">
        <f>IF(G2385=1,Sources!$F$24,IF(G2385=2,Sources!$F$25,IF(G2385=3,Sources!$F$26,0)))</f>
        <v/>
      </c>
      <c r="U2385" s="178">
        <f>T2385</f>
        <v/>
      </c>
      <c r="V2385" s="66" t="inlineStr">
        <is>
          <t>S01 / S04 / S05</t>
        </is>
      </c>
    </row>
    <row r="2386" ht="15" customHeight="1" s="94">
      <c r="A2386" s="66" t="inlineStr">
        <is>
          <t>U17077</t>
        </is>
      </c>
      <c r="B2386" s="66" t="inlineStr">
        <is>
          <t>O0821</t>
        </is>
      </c>
      <c r="C2386" s="66" t="n">
        <v>2023</v>
      </c>
      <c r="D2386" s="66" t="n">
        <v>10</v>
      </c>
      <c r="E2386" s="66" t="n">
        <v>4</v>
      </c>
      <c r="F2386" s="66" t="n">
        <v>16</v>
      </c>
      <c r="G2386" s="66" t="n">
        <v>3</v>
      </c>
      <c r="H2386" s="66" t="n">
        <v>3</v>
      </c>
      <c r="I2386" s="66" t="n">
        <v>0</v>
      </c>
      <c r="J2386" s="66" t="n">
        <v>0</v>
      </c>
      <c r="K2386" s="66" t="n">
        <v>1</v>
      </c>
      <c r="L2386" s="66" t="n">
        <v>0</v>
      </c>
      <c r="M2386" s="66" t="n">
        <v>0</v>
      </c>
      <c r="N2386" s="66" t="n">
        <v>0</v>
      </c>
      <c r="O2386" s="66" t="n">
        <v>20</v>
      </c>
      <c r="P2386" s="66" t="n">
        <v>19.8</v>
      </c>
      <c r="Q2386" s="66" t="n">
        <v>13.792938436</v>
      </c>
      <c r="R2386" s="66" t="n">
        <v>51.043096502</v>
      </c>
      <c r="S2386" s="66">
        <f>IF(AND(E2386&gt;=2,E2386&lt;=6,OR(F2386=6,F2386=7,F2386=8),O2386&lt;=500),1,0)</f>
        <v/>
      </c>
      <c r="T2386" s="178">
        <f>IF(G2386=1,Sources!$F$24,IF(G2386=2,Sources!$F$25,IF(G2386=3,Sources!$F$26,0)))</f>
        <v/>
      </c>
      <c r="U2386" s="178">
        <f>T2386</f>
        <v/>
      </c>
      <c r="V2386" s="66" t="inlineStr">
        <is>
          <t>S01 / S04 / S05</t>
        </is>
      </c>
    </row>
    <row r="2387" ht="15" customHeight="1" s="94">
      <c r="A2387" s="66" t="inlineStr">
        <is>
          <t>U17083</t>
        </is>
      </c>
      <c r="B2387" s="66" t="inlineStr">
        <is>
          <t>O1662</t>
        </is>
      </c>
      <c r="C2387" s="66" t="n">
        <v>2023</v>
      </c>
      <c r="D2387" s="66" t="n">
        <v>10</v>
      </c>
      <c r="E2387" s="66" t="n">
        <v>3</v>
      </c>
      <c r="F2387" s="66" t="n">
        <v>13</v>
      </c>
      <c r="G2387" s="66" t="n">
        <v>3</v>
      </c>
      <c r="H2387" s="66" t="n">
        <v>2</v>
      </c>
      <c r="I2387" s="66" t="n">
        <v>0</v>
      </c>
      <c r="J2387" s="66" t="n">
        <v>1</v>
      </c>
      <c r="K2387" s="66" t="n">
        <v>1</v>
      </c>
      <c r="L2387" s="66" t="n">
        <v>0</v>
      </c>
      <c r="M2387" s="66" t="n">
        <v>0</v>
      </c>
      <c r="N2387" s="66" t="n">
        <v>0</v>
      </c>
      <c r="O2387" s="66" t="n">
        <v>157.7</v>
      </c>
      <c r="P2387" s="66" t="n">
        <v>5.7</v>
      </c>
      <c r="Q2387" s="66" t="n">
        <v>12.390856947</v>
      </c>
      <c r="R2387" s="66" t="n">
        <v>51.338669838</v>
      </c>
      <c r="S2387" s="66">
        <f>IF(AND(E2387&gt;=2,E2387&lt;=6,OR(F2387=6,F2387=7,F2387=8),O2387&lt;=500),1,0)</f>
        <v/>
      </c>
      <c r="T2387" s="178">
        <f>IF(G2387=1,Sources!$F$24,IF(G2387=2,Sources!$F$25,IF(G2387=3,Sources!$F$26,0)))</f>
        <v/>
      </c>
      <c r="U2387" s="178">
        <f>T2387</f>
        <v/>
      </c>
      <c r="V2387" s="66" t="inlineStr">
        <is>
          <t>S01 / S04 / S05</t>
        </is>
      </c>
    </row>
    <row r="2388" ht="15" customHeight="1" s="94">
      <c r="A2388" s="66" t="inlineStr">
        <is>
          <t>U17086</t>
        </is>
      </c>
      <c r="B2388" s="66" t="inlineStr">
        <is>
          <t>O1749</t>
        </is>
      </c>
      <c r="C2388" s="66" t="n">
        <v>2023</v>
      </c>
      <c r="D2388" s="66" t="n">
        <v>10</v>
      </c>
      <c r="E2388" s="66" t="n">
        <v>3</v>
      </c>
      <c r="F2388" s="66" t="n">
        <v>16</v>
      </c>
      <c r="G2388" s="66" t="n">
        <v>3</v>
      </c>
      <c r="H2388" s="66" t="n">
        <v>3</v>
      </c>
      <c r="I2388" s="66" t="n">
        <v>0</v>
      </c>
      <c r="J2388" s="66" t="n">
        <v>1</v>
      </c>
      <c r="K2388" s="66" t="n">
        <v>0</v>
      </c>
      <c r="L2388" s="66" t="n">
        <v>0</v>
      </c>
      <c r="M2388" s="66" t="n">
        <v>0</v>
      </c>
      <c r="N2388" s="66" t="n">
        <v>0</v>
      </c>
      <c r="O2388" s="66" t="n">
        <v>377.4</v>
      </c>
      <c r="P2388" s="66" t="n">
        <v>14.4</v>
      </c>
      <c r="Q2388" s="66" t="n">
        <v>12.373649245</v>
      </c>
      <c r="R2388" s="66" t="n">
        <v>51.3330089020001</v>
      </c>
      <c r="S2388" s="66">
        <f>IF(AND(E2388&gt;=2,E2388&lt;=6,OR(F2388=6,F2388=7,F2388=8),O2388&lt;=500),1,0)</f>
        <v/>
      </c>
      <c r="T2388" s="178">
        <f>IF(G2388=1,Sources!$F$24,IF(G2388=2,Sources!$F$25,IF(G2388=3,Sources!$F$26,0)))</f>
        <v/>
      </c>
      <c r="U2388" s="178">
        <f>T2388</f>
        <v/>
      </c>
      <c r="V2388" s="66" t="inlineStr">
        <is>
          <t>S01 / S04 / S05</t>
        </is>
      </c>
    </row>
    <row r="2389" ht="15" customHeight="1" s="94">
      <c r="A2389" s="66" t="inlineStr">
        <is>
          <t>U17105</t>
        </is>
      </c>
      <c r="B2389" s="66" t="inlineStr">
        <is>
          <t>O1706</t>
        </is>
      </c>
      <c r="C2389" s="66" t="n">
        <v>2023</v>
      </c>
      <c r="D2389" s="66" t="n">
        <v>10</v>
      </c>
      <c r="E2389" s="66" t="n">
        <v>2</v>
      </c>
      <c r="F2389" s="66" t="n">
        <v>13</v>
      </c>
      <c r="G2389" s="66" t="n">
        <v>3</v>
      </c>
      <c r="H2389" s="66" t="n">
        <v>6</v>
      </c>
      <c r="I2389" s="66" t="n">
        <v>0</v>
      </c>
      <c r="J2389" s="66" t="n">
        <v>0</v>
      </c>
      <c r="K2389" s="66" t="n">
        <v>1</v>
      </c>
      <c r="L2389" s="66" t="n">
        <v>0</v>
      </c>
      <c r="M2389" s="66" t="n">
        <v>0</v>
      </c>
      <c r="N2389" s="66" t="n">
        <v>0</v>
      </c>
      <c r="O2389" s="66" t="n">
        <v>213.1</v>
      </c>
      <c r="P2389" s="66" t="n">
        <v>23.4</v>
      </c>
      <c r="Q2389" s="66" t="n">
        <v>12.3029254040001</v>
      </c>
      <c r="R2389" s="66" t="n">
        <v>51.3144446690001</v>
      </c>
      <c r="S2389" s="66">
        <f>IF(AND(E2389&gt;=2,E2389&lt;=6,OR(F2389=6,F2389=7,F2389=8),O2389&lt;=500),1,0)</f>
        <v/>
      </c>
      <c r="T2389" s="178">
        <f>IF(G2389=1,Sources!$F$24,IF(G2389=2,Sources!$F$25,IF(G2389=3,Sources!$F$26,0)))</f>
        <v/>
      </c>
      <c r="U2389" s="178">
        <f>T2389</f>
        <v/>
      </c>
      <c r="V2389" s="66" t="inlineStr">
        <is>
          <t>S01 / S04 / S05</t>
        </is>
      </c>
    </row>
    <row r="2390" ht="15" customHeight="1" s="94">
      <c r="A2390" s="66" t="inlineStr">
        <is>
          <t>U17114</t>
        </is>
      </c>
      <c r="B2390" s="66" t="inlineStr">
        <is>
          <t>O0432</t>
        </is>
      </c>
      <c r="C2390" s="66" t="n">
        <v>2023</v>
      </c>
      <c r="D2390" s="66" t="n">
        <v>10</v>
      </c>
      <c r="E2390" s="66" t="n">
        <v>2</v>
      </c>
      <c r="F2390" s="66" t="n">
        <v>14</v>
      </c>
      <c r="G2390" s="66" t="n">
        <v>3</v>
      </c>
      <c r="H2390" s="66" t="n">
        <v>2</v>
      </c>
      <c r="I2390" s="66" t="n">
        <v>0</v>
      </c>
      <c r="J2390" s="66" t="n">
        <v>1</v>
      </c>
      <c r="K2390" s="66" t="n">
        <v>1</v>
      </c>
      <c r="L2390" s="66" t="n">
        <v>0</v>
      </c>
      <c r="M2390" s="66" t="n">
        <v>0</v>
      </c>
      <c r="N2390" s="66" t="n">
        <v>0</v>
      </c>
      <c r="O2390" s="66" t="n">
        <v>384.6</v>
      </c>
      <c r="P2390" s="66" t="n">
        <v>5</v>
      </c>
      <c r="Q2390" s="66" t="n">
        <v>13.8032279760001</v>
      </c>
      <c r="R2390" s="66" t="n">
        <v>51.021690559</v>
      </c>
      <c r="S2390" s="66">
        <f>IF(AND(E2390&gt;=2,E2390&lt;=6,OR(F2390=6,F2390=7,F2390=8),O2390&lt;=500),1,0)</f>
        <v/>
      </c>
      <c r="T2390" s="178">
        <f>IF(G2390=1,Sources!$F$24,IF(G2390=2,Sources!$F$25,IF(G2390=3,Sources!$F$26,0)))</f>
        <v/>
      </c>
      <c r="U2390" s="178">
        <f>T2390</f>
        <v/>
      </c>
      <c r="V2390" s="66" t="inlineStr">
        <is>
          <t>S01 / S04 / S05</t>
        </is>
      </c>
    </row>
    <row r="2391" ht="15" customHeight="1" s="94">
      <c r="A2391" s="66" t="inlineStr">
        <is>
          <t>U17120</t>
        </is>
      </c>
      <c r="B2391" s="66" t="inlineStr">
        <is>
          <t>O0251</t>
        </is>
      </c>
      <c r="C2391" s="66" t="n">
        <v>2023</v>
      </c>
      <c r="D2391" s="66" t="n">
        <v>10</v>
      </c>
      <c r="E2391" s="66" t="n">
        <v>2</v>
      </c>
      <c r="F2391" s="66" t="n">
        <v>7</v>
      </c>
      <c r="G2391" s="66" t="n">
        <v>3</v>
      </c>
      <c r="H2391" s="66" t="n">
        <v>6</v>
      </c>
      <c r="I2391" s="66" t="n">
        <v>0</v>
      </c>
      <c r="J2391" s="66" t="n">
        <v>0</v>
      </c>
      <c r="K2391" s="66" t="n">
        <v>1</v>
      </c>
      <c r="L2391" s="66" t="n">
        <v>0</v>
      </c>
      <c r="M2391" s="66" t="n">
        <v>0</v>
      </c>
      <c r="N2391" s="66" t="n">
        <v>0</v>
      </c>
      <c r="O2391" s="66" t="n">
        <v>190</v>
      </c>
      <c r="P2391" s="66" t="n">
        <v>9</v>
      </c>
      <c r="Q2391" s="66" t="n">
        <v>12.897777084</v>
      </c>
      <c r="R2391" s="66" t="n">
        <v>50.805161216</v>
      </c>
      <c r="S2391" s="66">
        <f>IF(AND(E2391&gt;=2,E2391&lt;=6,OR(F2391=6,F2391=7,F2391=8),O2391&lt;=500),1,0)</f>
        <v/>
      </c>
      <c r="T2391" s="178">
        <f>IF(G2391=1,Sources!$F$24,IF(G2391=2,Sources!$F$25,IF(G2391=3,Sources!$F$26,0)))</f>
        <v/>
      </c>
      <c r="U2391" s="178">
        <f>T2391</f>
        <v/>
      </c>
      <c r="V2391" s="66" t="inlineStr">
        <is>
          <t>S01 / S04 / S05</t>
        </is>
      </c>
    </row>
    <row r="2392" ht="15" customHeight="1" s="94">
      <c r="A2392" s="66" t="inlineStr">
        <is>
          <t>U17125</t>
        </is>
      </c>
      <c r="B2392" s="66" t="inlineStr">
        <is>
          <t>O1738</t>
        </is>
      </c>
      <c r="C2392" s="66" t="n">
        <v>2023</v>
      </c>
      <c r="D2392" s="66" t="n">
        <v>10</v>
      </c>
      <c r="E2392" s="66" t="n">
        <v>7</v>
      </c>
      <c r="F2392" s="66" t="n">
        <v>13</v>
      </c>
      <c r="G2392" s="66" t="n">
        <v>2</v>
      </c>
      <c r="H2392" s="66" t="n">
        <v>2</v>
      </c>
      <c r="I2392" s="66" t="n">
        <v>0</v>
      </c>
      <c r="J2392" s="66" t="n">
        <v>1</v>
      </c>
      <c r="K2392" s="66" t="n">
        <v>1</v>
      </c>
      <c r="L2392" s="66" t="n">
        <v>0</v>
      </c>
      <c r="M2392" s="66" t="n">
        <v>0</v>
      </c>
      <c r="N2392" s="66" t="n">
        <v>0</v>
      </c>
      <c r="O2392" s="66" t="n">
        <v>309.9</v>
      </c>
      <c r="P2392" s="66" t="n">
        <v>4.7</v>
      </c>
      <c r="Q2392" s="66" t="n">
        <v>12.342575149</v>
      </c>
      <c r="R2392" s="66" t="n">
        <v>51.321619039</v>
      </c>
      <c r="S2392" s="66">
        <f>IF(AND(E2392&gt;=2,E2392&lt;=6,OR(F2392=6,F2392=7,F2392=8),O2392&lt;=500),1,0)</f>
        <v/>
      </c>
      <c r="T2392" s="178">
        <f>IF(G2392=1,Sources!$F$24,IF(G2392=2,Sources!$F$25,IF(G2392=3,Sources!$F$26,0)))</f>
        <v/>
      </c>
      <c r="U2392" s="178">
        <f>T2392</f>
        <v/>
      </c>
      <c r="V2392" s="66" t="inlineStr">
        <is>
          <t>S01 / S04 / S05</t>
        </is>
      </c>
    </row>
    <row r="2393" ht="15" customHeight="1" s="94">
      <c r="A2393" s="66" t="inlineStr">
        <is>
          <t>U17140</t>
        </is>
      </c>
      <c r="B2393" s="66" t="inlineStr">
        <is>
          <t>O1637</t>
        </is>
      </c>
      <c r="C2393" s="66" t="n">
        <v>2023</v>
      </c>
      <c r="D2393" s="66" t="n">
        <v>10</v>
      </c>
      <c r="E2393" s="66" t="n">
        <v>6</v>
      </c>
      <c r="F2393" s="66" t="n">
        <v>7</v>
      </c>
      <c r="G2393" s="66" t="n">
        <v>3</v>
      </c>
      <c r="H2393" s="66" t="n">
        <v>3</v>
      </c>
      <c r="I2393" s="66" t="n">
        <v>0</v>
      </c>
      <c r="J2393" s="66" t="n">
        <v>1</v>
      </c>
      <c r="K2393" s="66" t="n">
        <v>1</v>
      </c>
      <c r="L2393" s="66" t="n">
        <v>0</v>
      </c>
      <c r="M2393" s="66" t="n">
        <v>0</v>
      </c>
      <c r="N2393" s="66" t="n">
        <v>0</v>
      </c>
      <c r="O2393" s="66" t="n">
        <v>350.8</v>
      </c>
      <c r="P2393" s="66" t="n">
        <v>9.300000000000001</v>
      </c>
      <c r="Q2393" s="66" t="n">
        <v>12.4174814640001</v>
      </c>
      <c r="R2393" s="66" t="n">
        <v>51.316068048</v>
      </c>
      <c r="S2393" s="66">
        <f>IF(AND(E2393&gt;=2,E2393&lt;=6,OR(F2393=6,F2393=7,F2393=8),O2393&lt;=500),1,0)</f>
        <v/>
      </c>
      <c r="T2393" s="178">
        <f>IF(G2393=1,Sources!$F$24,IF(G2393=2,Sources!$F$25,IF(G2393=3,Sources!$F$26,0)))</f>
        <v/>
      </c>
      <c r="U2393" s="178">
        <f>T2393</f>
        <v/>
      </c>
      <c r="V2393" s="66" t="inlineStr">
        <is>
          <t>S01 / S04 / S05</t>
        </is>
      </c>
    </row>
    <row r="2394" ht="15" customHeight="1" s="94">
      <c r="A2394" s="66" t="inlineStr">
        <is>
          <t>U17143</t>
        </is>
      </c>
      <c r="B2394" s="66" t="inlineStr">
        <is>
          <t>O0790</t>
        </is>
      </c>
      <c r="C2394" s="66" t="n">
        <v>2023</v>
      </c>
      <c r="D2394" s="66" t="n">
        <v>10</v>
      </c>
      <c r="E2394" s="66" t="n">
        <v>6</v>
      </c>
      <c r="F2394" s="66" t="n">
        <v>14</v>
      </c>
      <c r="G2394" s="66" t="n">
        <v>3</v>
      </c>
      <c r="H2394" s="66" t="n">
        <v>2</v>
      </c>
      <c r="I2394" s="66" t="n">
        <v>0</v>
      </c>
      <c r="J2394" s="66" t="n">
        <v>0</v>
      </c>
      <c r="K2394" s="66" t="n">
        <v>1</v>
      </c>
      <c r="L2394" s="66" t="n">
        <v>1</v>
      </c>
      <c r="M2394" s="66" t="n">
        <v>0</v>
      </c>
      <c r="N2394" s="66" t="n">
        <v>0</v>
      </c>
      <c r="O2394" s="66" t="n">
        <v>190.8</v>
      </c>
      <c r="P2394" s="66" t="n">
        <v>19.2</v>
      </c>
      <c r="Q2394" s="66" t="n">
        <v>13.744571348</v>
      </c>
      <c r="R2394" s="66" t="n">
        <v>51.0371050110001</v>
      </c>
      <c r="S2394" s="66">
        <f>IF(AND(E2394&gt;=2,E2394&lt;=6,OR(F2394=6,F2394=7,F2394=8),O2394&lt;=500),1,0)</f>
        <v/>
      </c>
      <c r="T2394" s="178">
        <f>IF(G2394=1,Sources!$F$24,IF(G2394=2,Sources!$F$25,IF(G2394=3,Sources!$F$26,0)))</f>
        <v/>
      </c>
      <c r="U2394" s="178">
        <f>T2394</f>
        <v/>
      </c>
      <c r="V2394" s="66" t="inlineStr">
        <is>
          <t>S01 / S04 / S05</t>
        </is>
      </c>
    </row>
    <row r="2395" ht="15" customHeight="1" s="94">
      <c r="A2395" s="66" t="inlineStr">
        <is>
          <t>U17181</t>
        </is>
      </c>
      <c r="B2395" s="66" t="inlineStr">
        <is>
          <t>O0580</t>
        </is>
      </c>
      <c r="C2395" s="66" t="n">
        <v>2023</v>
      </c>
      <c r="D2395" s="66" t="n">
        <v>10</v>
      </c>
      <c r="E2395" s="66" t="n">
        <v>3</v>
      </c>
      <c r="F2395" s="66" t="n">
        <v>13</v>
      </c>
      <c r="G2395" s="66" t="n">
        <v>3</v>
      </c>
      <c r="H2395" s="66" t="n">
        <v>2</v>
      </c>
      <c r="I2395" s="66" t="n">
        <v>0</v>
      </c>
      <c r="J2395" s="66" t="n">
        <v>1</v>
      </c>
      <c r="K2395" s="66" t="n">
        <v>1</v>
      </c>
      <c r="L2395" s="66" t="n">
        <v>0</v>
      </c>
      <c r="M2395" s="66" t="n">
        <v>0</v>
      </c>
      <c r="N2395" s="66" t="n">
        <v>0</v>
      </c>
      <c r="O2395" s="66" t="n">
        <v>454</v>
      </c>
      <c r="P2395" s="66" t="n">
        <v>11.4</v>
      </c>
      <c r="Q2395" s="66" t="n">
        <v>13.8100301550001</v>
      </c>
      <c r="R2395" s="66" t="n">
        <v>51.0126249950001</v>
      </c>
      <c r="S2395" s="66">
        <f>IF(AND(E2395&gt;=2,E2395&lt;=6,OR(F2395=6,F2395=7,F2395=8),O2395&lt;=500),1,0)</f>
        <v/>
      </c>
      <c r="T2395" s="178">
        <f>IF(G2395=1,Sources!$F$24,IF(G2395=2,Sources!$F$25,IF(G2395=3,Sources!$F$26,0)))</f>
        <v/>
      </c>
      <c r="U2395" s="178">
        <f>T2395</f>
        <v/>
      </c>
      <c r="V2395" s="66" t="inlineStr">
        <is>
          <t>S01 / S04 / S05</t>
        </is>
      </c>
    </row>
    <row r="2396" ht="15" customHeight="1" s="94">
      <c r="A2396" s="66" t="inlineStr">
        <is>
          <t>U17183</t>
        </is>
      </c>
      <c r="B2396" s="66" t="inlineStr">
        <is>
          <t>O0969</t>
        </is>
      </c>
      <c r="C2396" s="66" t="n">
        <v>2023</v>
      </c>
      <c r="D2396" s="66" t="n">
        <v>10</v>
      </c>
      <c r="E2396" s="66" t="n">
        <v>3</v>
      </c>
      <c r="F2396" s="66" t="n">
        <v>9</v>
      </c>
      <c r="G2396" s="66" t="n">
        <v>3</v>
      </c>
      <c r="H2396" s="66" t="n">
        <v>3</v>
      </c>
      <c r="I2396" s="66" t="n">
        <v>0</v>
      </c>
      <c r="J2396" s="66" t="n">
        <v>1</v>
      </c>
      <c r="K2396" s="66" t="n">
        <v>1</v>
      </c>
      <c r="L2396" s="66" t="n">
        <v>0</v>
      </c>
      <c r="M2396" s="66" t="n">
        <v>0</v>
      </c>
      <c r="N2396" s="66" t="n">
        <v>0</v>
      </c>
      <c r="O2396" s="66" t="n">
        <v>240.3</v>
      </c>
      <c r="P2396" s="66" t="n">
        <v>4</v>
      </c>
      <c r="Q2396" s="66" t="n">
        <v>13.7579620080001</v>
      </c>
      <c r="R2396" s="66" t="n">
        <v>51.0522596290001</v>
      </c>
      <c r="S2396" s="66">
        <f>IF(AND(E2396&gt;=2,E2396&lt;=6,OR(F2396=6,F2396=7,F2396=8),O2396&lt;=500),1,0)</f>
        <v/>
      </c>
      <c r="T2396" s="178">
        <f>IF(G2396=1,Sources!$F$24,IF(G2396=2,Sources!$F$25,IF(G2396=3,Sources!$F$26,0)))</f>
        <v/>
      </c>
      <c r="U2396" s="178">
        <f>T2396</f>
        <v/>
      </c>
      <c r="V2396" s="66" t="inlineStr">
        <is>
          <t>S01 / S04 / S05</t>
        </is>
      </c>
    </row>
    <row r="2397" ht="15" customHeight="1" s="94">
      <c r="A2397" s="66" t="inlineStr">
        <is>
          <t>U17188</t>
        </is>
      </c>
      <c r="B2397" s="66" t="inlineStr">
        <is>
          <t>O1542</t>
        </is>
      </c>
      <c r="C2397" s="66" t="n">
        <v>2023</v>
      </c>
      <c r="D2397" s="66" t="n">
        <v>10</v>
      </c>
      <c r="E2397" s="66" t="n">
        <v>2</v>
      </c>
      <c r="F2397" s="66" t="n">
        <v>8</v>
      </c>
      <c r="G2397" s="66" t="n">
        <v>3</v>
      </c>
      <c r="H2397" s="66" t="n">
        <v>6</v>
      </c>
      <c r="I2397" s="66" t="n">
        <v>1</v>
      </c>
      <c r="J2397" s="66" t="n">
        <v>1</v>
      </c>
      <c r="K2397" s="66" t="n">
        <v>0</v>
      </c>
      <c r="L2397" s="66" t="n">
        <v>0</v>
      </c>
      <c r="M2397" s="66" t="n">
        <v>0</v>
      </c>
      <c r="N2397" s="66" t="n">
        <v>0</v>
      </c>
      <c r="O2397" s="66" t="n">
        <v>268.8</v>
      </c>
      <c r="P2397" s="66" t="n">
        <v>19.6</v>
      </c>
      <c r="Q2397" s="66" t="n">
        <v>12.385249893</v>
      </c>
      <c r="R2397" s="66" t="n">
        <v>51.3383175800001</v>
      </c>
      <c r="S2397" s="66">
        <f>IF(AND(E2397&gt;=2,E2397&lt;=6,OR(F2397=6,F2397=7,F2397=8),O2397&lt;=500),1,0)</f>
        <v/>
      </c>
      <c r="T2397" s="178">
        <f>IF(G2397=1,Sources!$F$24,IF(G2397=2,Sources!$F$25,IF(G2397=3,Sources!$F$26,0)))</f>
        <v/>
      </c>
      <c r="U2397" s="178">
        <f>T2397</f>
        <v/>
      </c>
      <c r="V2397" s="66" t="inlineStr">
        <is>
          <t>S01 / S04 / S05</t>
        </is>
      </c>
    </row>
    <row r="2398" ht="15" customHeight="1" s="94">
      <c r="A2398" s="66" t="inlineStr">
        <is>
          <t>U17199</t>
        </is>
      </c>
      <c r="B2398" s="66" t="inlineStr">
        <is>
          <t>O0141</t>
        </is>
      </c>
      <c r="C2398" s="66" t="n">
        <v>2023</v>
      </c>
      <c r="D2398" s="66" t="n">
        <v>10</v>
      </c>
      <c r="E2398" s="66" t="n">
        <v>2</v>
      </c>
      <c r="F2398" s="66" t="n">
        <v>7</v>
      </c>
      <c r="G2398" s="66" t="n">
        <v>3</v>
      </c>
      <c r="H2398" s="66" t="n">
        <v>2</v>
      </c>
      <c r="I2398" s="66" t="n">
        <v>0</v>
      </c>
      <c r="J2398" s="66" t="n">
        <v>1</v>
      </c>
      <c r="K2398" s="66" t="n">
        <v>1</v>
      </c>
      <c r="L2398" s="66" t="n">
        <v>0</v>
      </c>
      <c r="M2398" s="66" t="n">
        <v>0</v>
      </c>
      <c r="N2398" s="66" t="n">
        <v>0</v>
      </c>
      <c r="O2398" s="66" t="n">
        <v>89.7</v>
      </c>
      <c r="P2398" s="66" t="n">
        <v>2.3</v>
      </c>
      <c r="Q2398" s="66" t="n">
        <v>12.9153002000001</v>
      </c>
      <c r="R2398" s="66" t="n">
        <v>50.837575729</v>
      </c>
      <c r="S2398" s="66">
        <f>IF(AND(E2398&gt;=2,E2398&lt;=6,OR(F2398=6,F2398=7,F2398=8),O2398&lt;=500),1,0)</f>
        <v/>
      </c>
      <c r="T2398" s="178">
        <f>IF(G2398=1,Sources!$F$24,IF(G2398=2,Sources!$F$25,IF(G2398=3,Sources!$F$26,0)))</f>
        <v/>
      </c>
      <c r="U2398" s="178">
        <f>T2398</f>
        <v/>
      </c>
      <c r="V2398" s="66" t="inlineStr">
        <is>
          <t>S01 / S04 / S05</t>
        </is>
      </c>
    </row>
    <row r="2399" ht="15" customHeight="1" s="94">
      <c r="A2399" s="66" t="inlineStr">
        <is>
          <t>U17201</t>
        </is>
      </c>
      <c r="B2399" s="66" t="inlineStr">
        <is>
          <t>O1353</t>
        </is>
      </c>
      <c r="C2399" s="66" t="n">
        <v>2023</v>
      </c>
      <c r="D2399" s="66" t="n">
        <v>10</v>
      </c>
      <c r="E2399" s="66" t="n">
        <v>1</v>
      </c>
      <c r="F2399" s="66" t="n">
        <v>18</v>
      </c>
      <c r="G2399" s="66" t="n">
        <v>3</v>
      </c>
      <c r="H2399" s="66" t="n">
        <v>4</v>
      </c>
      <c r="I2399" s="66" t="n">
        <v>1</v>
      </c>
      <c r="J2399" s="66" t="n">
        <v>0</v>
      </c>
      <c r="K2399" s="66" t="n">
        <v>1</v>
      </c>
      <c r="L2399" s="66" t="n">
        <v>0</v>
      </c>
      <c r="M2399" s="66" t="n">
        <v>0</v>
      </c>
      <c r="N2399" s="66" t="n">
        <v>0</v>
      </c>
      <c r="O2399" s="66" t="n">
        <v>173.6</v>
      </c>
      <c r="P2399" s="66" t="n">
        <v>5.6</v>
      </c>
      <c r="Q2399" s="66" t="n">
        <v>12.3709028640001</v>
      </c>
      <c r="R2399" s="66" t="n">
        <v>51.336339008</v>
      </c>
      <c r="S2399" s="66">
        <f>IF(AND(E2399&gt;=2,E2399&lt;=6,OR(F2399=6,F2399=7,F2399=8),O2399&lt;=500),1,0)</f>
        <v/>
      </c>
      <c r="T2399" s="178">
        <f>IF(G2399=1,Sources!$F$24,IF(G2399=2,Sources!$F$25,IF(G2399=3,Sources!$F$26,0)))</f>
        <v/>
      </c>
      <c r="U2399" s="178">
        <f>T2399</f>
        <v/>
      </c>
      <c r="V2399" s="66" t="inlineStr">
        <is>
          <t>S01 / S04 / S05</t>
        </is>
      </c>
    </row>
    <row r="2400" ht="15" customHeight="1" s="94">
      <c r="A2400" s="66" t="inlineStr">
        <is>
          <t>U17207</t>
        </is>
      </c>
      <c r="B2400" s="66" t="inlineStr">
        <is>
          <t>O0593</t>
        </is>
      </c>
      <c r="C2400" s="66" t="n">
        <v>2023</v>
      </c>
      <c r="D2400" s="66" t="n">
        <v>10</v>
      </c>
      <c r="E2400" s="66" t="n">
        <v>7</v>
      </c>
      <c r="F2400" s="66" t="n">
        <v>8</v>
      </c>
      <c r="G2400" s="66" t="n">
        <v>3</v>
      </c>
      <c r="H2400" s="66" t="n">
        <v>3</v>
      </c>
      <c r="I2400" s="66" t="n">
        <v>0</v>
      </c>
      <c r="J2400" s="66" t="n">
        <v>1</v>
      </c>
      <c r="K2400" s="66" t="n">
        <v>1</v>
      </c>
      <c r="L2400" s="66" t="n">
        <v>0</v>
      </c>
      <c r="M2400" s="66" t="n">
        <v>0</v>
      </c>
      <c r="N2400" s="66" t="n">
        <v>0</v>
      </c>
      <c r="O2400" s="66" t="n">
        <v>469.9</v>
      </c>
      <c r="P2400" s="66" t="n">
        <v>1.6</v>
      </c>
      <c r="Q2400" s="66" t="n">
        <v>13.7579375670001</v>
      </c>
      <c r="R2400" s="66" t="n">
        <v>51.0328698390001</v>
      </c>
      <c r="S2400" s="66">
        <f>IF(AND(E2400&gt;=2,E2400&lt;=6,OR(F2400=6,F2400=7,F2400=8),O2400&lt;=500),1,0)</f>
        <v/>
      </c>
      <c r="T2400" s="178">
        <f>IF(G2400=1,Sources!$F$24,IF(G2400=2,Sources!$F$25,IF(G2400=3,Sources!$F$26,0)))</f>
        <v/>
      </c>
      <c r="U2400" s="178">
        <f>T2400</f>
        <v/>
      </c>
      <c r="V2400" s="66" t="inlineStr">
        <is>
          <t>S01 / S04 / S05</t>
        </is>
      </c>
    </row>
    <row r="2401" ht="15" customHeight="1" s="94">
      <c r="A2401" s="66" t="inlineStr">
        <is>
          <t>U17210</t>
        </is>
      </c>
      <c r="B2401" s="66" t="inlineStr">
        <is>
          <t>O1408</t>
        </is>
      </c>
      <c r="C2401" s="66" t="n">
        <v>2023</v>
      </c>
      <c r="D2401" s="66" t="n">
        <v>12</v>
      </c>
      <c r="E2401" s="66" t="n">
        <v>7</v>
      </c>
      <c r="F2401" s="66" t="n">
        <v>13</v>
      </c>
      <c r="G2401" s="66" t="n">
        <v>3</v>
      </c>
      <c r="H2401" s="66" t="n">
        <v>2</v>
      </c>
      <c r="I2401" s="66" t="n">
        <v>0</v>
      </c>
      <c r="J2401" s="66" t="n">
        <v>0</v>
      </c>
      <c r="K2401" s="66" t="n">
        <v>1</v>
      </c>
      <c r="L2401" s="66" t="n">
        <v>0</v>
      </c>
      <c r="M2401" s="66" t="n">
        <v>0</v>
      </c>
      <c r="N2401" s="66" t="n">
        <v>0</v>
      </c>
      <c r="O2401" s="66" t="n">
        <v>293.2</v>
      </c>
      <c r="P2401" s="66" t="n">
        <v>2</v>
      </c>
      <c r="Q2401" s="66" t="n">
        <v>12.3083616010001</v>
      </c>
      <c r="R2401" s="66" t="n">
        <v>51.2740167280001</v>
      </c>
      <c r="S2401" s="66">
        <f>IF(AND(E2401&gt;=2,E2401&lt;=6,OR(F2401=6,F2401=7,F2401=8),O2401&lt;=500),1,0)</f>
        <v/>
      </c>
      <c r="T2401" s="178">
        <f>IF(G2401=1,Sources!$F$24,IF(G2401=2,Sources!$F$25,IF(G2401=3,Sources!$F$26,0)))</f>
        <v/>
      </c>
      <c r="U2401" s="178">
        <f>T2401</f>
        <v/>
      </c>
      <c r="V2401" s="66" t="inlineStr">
        <is>
          <t>S01 / S04 / S05</t>
        </is>
      </c>
    </row>
    <row r="2402" ht="15" customHeight="1" s="94">
      <c r="A2402" s="66" t="inlineStr">
        <is>
          <t>U17214</t>
        </is>
      </c>
      <c r="B2402" s="66" t="inlineStr">
        <is>
          <t>O1436</t>
        </is>
      </c>
      <c r="C2402" s="66" t="n">
        <v>2023</v>
      </c>
      <c r="D2402" s="66" t="n">
        <v>10</v>
      </c>
      <c r="E2402" s="66" t="n">
        <v>6</v>
      </c>
      <c r="F2402" s="66" t="n">
        <v>18</v>
      </c>
      <c r="G2402" s="66" t="n">
        <v>3</v>
      </c>
      <c r="H2402" s="66" t="n">
        <v>3</v>
      </c>
      <c r="I2402" s="66" t="n">
        <v>0</v>
      </c>
      <c r="J2402" s="66" t="n">
        <v>1</v>
      </c>
      <c r="K2402" s="66" t="n">
        <v>0</v>
      </c>
      <c r="L2402" s="66" t="n">
        <v>0</v>
      </c>
      <c r="M2402" s="66" t="n">
        <v>0</v>
      </c>
      <c r="N2402" s="66" t="n">
        <v>0</v>
      </c>
      <c r="O2402" s="66" t="n">
        <v>122.6</v>
      </c>
      <c r="P2402" s="66" t="n">
        <v>16.6</v>
      </c>
      <c r="Q2402" s="66" t="n">
        <v>12.3710586020001</v>
      </c>
      <c r="R2402" s="66" t="n">
        <v>51.3440006400001</v>
      </c>
      <c r="S2402" s="66">
        <f>IF(AND(E2402&gt;=2,E2402&lt;=6,OR(F2402=6,F2402=7,F2402=8),O2402&lt;=500),1,0)</f>
        <v/>
      </c>
      <c r="T2402" s="178">
        <f>IF(G2402=1,Sources!$F$24,IF(G2402=2,Sources!$F$25,IF(G2402=3,Sources!$F$26,0)))</f>
        <v/>
      </c>
      <c r="U2402" s="178">
        <f>T2402</f>
        <v/>
      </c>
      <c r="V2402" s="66" t="inlineStr">
        <is>
          <t>S01 / S04 / S05</t>
        </is>
      </c>
    </row>
    <row r="2403" ht="15" customHeight="1" s="94">
      <c r="A2403" s="66" t="inlineStr">
        <is>
          <t>U17219</t>
        </is>
      </c>
      <c r="B2403" s="66" t="inlineStr">
        <is>
          <t>O1217</t>
        </is>
      </c>
      <c r="C2403" s="66" t="n">
        <v>2023</v>
      </c>
      <c r="D2403" s="66" t="n">
        <v>10</v>
      </c>
      <c r="E2403" s="66" t="n">
        <v>6</v>
      </c>
      <c r="F2403" s="66" t="n">
        <v>11</v>
      </c>
      <c r="G2403" s="66" t="n">
        <v>3</v>
      </c>
      <c r="H2403" s="66" t="n">
        <v>3</v>
      </c>
      <c r="I2403" s="66" t="n">
        <v>0</v>
      </c>
      <c r="J2403" s="66" t="n">
        <v>0</v>
      </c>
      <c r="K2403" s="66" t="n">
        <v>1</v>
      </c>
      <c r="L2403" s="66" t="n">
        <v>0</v>
      </c>
      <c r="M2403" s="66" t="n">
        <v>0</v>
      </c>
      <c r="N2403" s="66" t="n">
        <v>0</v>
      </c>
      <c r="O2403" s="66" t="n">
        <v>244.5</v>
      </c>
      <c r="P2403" s="66" t="n">
        <v>1.1</v>
      </c>
      <c r="Q2403" s="66" t="n">
        <v>14.2398200220001</v>
      </c>
      <c r="R2403" s="66" t="n">
        <v>51.4354654110001</v>
      </c>
      <c r="S2403" s="66">
        <f>IF(AND(E2403&gt;=2,E2403&lt;=6,OR(F2403=6,F2403=7,F2403=8),O2403&lt;=500),1,0)</f>
        <v/>
      </c>
      <c r="T2403" s="178">
        <f>IF(G2403=1,Sources!$F$24,IF(G2403=2,Sources!$F$25,IF(G2403=3,Sources!$F$26,0)))</f>
        <v/>
      </c>
      <c r="U2403" s="178">
        <f>T2403</f>
        <v/>
      </c>
      <c r="V2403" s="66" t="inlineStr">
        <is>
          <t>S01 / S04 / S05</t>
        </is>
      </c>
    </row>
    <row r="2404" ht="15" customHeight="1" s="94">
      <c r="A2404" s="66" t="inlineStr">
        <is>
          <t>U17221</t>
        </is>
      </c>
      <c r="B2404" s="66" t="inlineStr">
        <is>
          <t>O0674</t>
        </is>
      </c>
      <c r="C2404" s="66" t="n">
        <v>2023</v>
      </c>
      <c r="D2404" s="66" t="n">
        <v>10</v>
      </c>
      <c r="E2404" s="66" t="n">
        <v>6</v>
      </c>
      <c r="F2404" s="66" t="n">
        <v>5</v>
      </c>
      <c r="G2404" s="66" t="n">
        <v>3</v>
      </c>
      <c r="H2404" s="66" t="n">
        <v>3</v>
      </c>
      <c r="I2404" s="66" t="n">
        <v>0</v>
      </c>
      <c r="J2404" s="66" t="n">
        <v>1</v>
      </c>
      <c r="K2404" s="66" t="n">
        <v>1</v>
      </c>
      <c r="L2404" s="66" t="n">
        <v>0</v>
      </c>
      <c r="M2404" s="66" t="n">
        <v>0</v>
      </c>
      <c r="N2404" s="66" t="n">
        <v>0</v>
      </c>
      <c r="O2404" s="66" t="n">
        <v>488.6</v>
      </c>
      <c r="P2404" s="66" t="n">
        <v>6.6</v>
      </c>
      <c r="Q2404" s="66" t="n">
        <v>13.777199395</v>
      </c>
      <c r="R2404" s="66" t="n">
        <v>51.060057832</v>
      </c>
      <c r="S2404" s="66">
        <f>IF(AND(E2404&gt;=2,E2404&lt;=6,OR(F2404=6,F2404=7,F2404=8),O2404&lt;=500),1,0)</f>
        <v/>
      </c>
      <c r="T2404" s="178">
        <f>IF(G2404=1,Sources!$F$24,IF(G2404=2,Sources!$F$25,IF(G2404=3,Sources!$F$26,0)))</f>
        <v/>
      </c>
      <c r="U2404" s="178">
        <f>T2404</f>
        <v/>
      </c>
      <c r="V2404" s="66" t="inlineStr">
        <is>
          <t>S01 / S04 / S05</t>
        </is>
      </c>
    </row>
    <row r="2405" ht="15" customHeight="1" s="94">
      <c r="A2405" s="66" t="inlineStr">
        <is>
          <t>U17234</t>
        </is>
      </c>
      <c r="B2405" s="66" t="inlineStr">
        <is>
          <t>O2079</t>
        </is>
      </c>
      <c r="C2405" s="66" t="n">
        <v>2023</v>
      </c>
      <c r="D2405" s="66" t="n">
        <v>10</v>
      </c>
      <c r="E2405" s="66" t="n">
        <v>5</v>
      </c>
      <c r="F2405" s="66" t="n">
        <v>22</v>
      </c>
      <c r="G2405" s="66" t="n">
        <v>2</v>
      </c>
      <c r="H2405" s="66" t="n">
        <v>3</v>
      </c>
      <c r="I2405" s="66" t="n">
        <v>0</v>
      </c>
      <c r="J2405" s="66" t="n">
        <v>1</v>
      </c>
      <c r="K2405" s="66" t="n">
        <v>1</v>
      </c>
      <c r="L2405" s="66" t="n">
        <v>0</v>
      </c>
      <c r="M2405" s="66" t="n">
        <v>0</v>
      </c>
      <c r="N2405" s="66" t="n">
        <v>0</v>
      </c>
      <c r="O2405" s="66" t="n">
        <v>281</v>
      </c>
      <c r="P2405" s="66" t="n">
        <v>3.6</v>
      </c>
      <c r="Q2405" s="66" t="n">
        <v>13.667794859</v>
      </c>
      <c r="R2405" s="66" t="n">
        <v>51.1024763820001</v>
      </c>
      <c r="S2405" s="66">
        <f>IF(AND(E2405&gt;=2,E2405&lt;=6,OR(F2405=6,F2405=7,F2405=8),O2405&lt;=500),1,0)</f>
        <v/>
      </c>
      <c r="T2405" s="178">
        <f>IF(G2405=1,Sources!$F$24,IF(G2405=2,Sources!$F$25,IF(G2405=3,Sources!$F$26,0)))</f>
        <v/>
      </c>
      <c r="U2405" s="178">
        <f>T2405</f>
        <v/>
      </c>
      <c r="V2405" s="66" t="inlineStr">
        <is>
          <t>S01 / S04 / S05</t>
        </is>
      </c>
    </row>
    <row r="2406" ht="15" customHeight="1" s="94">
      <c r="A2406" s="66" t="inlineStr">
        <is>
          <t>U17238</t>
        </is>
      </c>
      <c r="B2406" s="66" t="inlineStr">
        <is>
          <t>O0731</t>
        </is>
      </c>
      <c r="C2406" s="66" t="n">
        <v>2023</v>
      </c>
      <c r="D2406" s="66" t="n">
        <v>10</v>
      </c>
      <c r="E2406" s="66" t="n">
        <v>5</v>
      </c>
      <c r="F2406" s="66" t="n">
        <v>17</v>
      </c>
      <c r="G2406" s="66" t="n">
        <v>3</v>
      </c>
      <c r="H2406" s="66" t="n">
        <v>6</v>
      </c>
      <c r="I2406" s="66" t="n">
        <v>0</v>
      </c>
      <c r="J2406" s="66" t="n">
        <v>0</v>
      </c>
      <c r="K2406" s="66" t="n">
        <v>1</v>
      </c>
      <c r="L2406" s="66" t="n">
        <v>1</v>
      </c>
      <c r="M2406" s="66" t="n">
        <v>0</v>
      </c>
      <c r="N2406" s="66" t="n">
        <v>0</v>
      </c>
      <c r="O2406" s="66" t="n">
        <v>125.5</v>
      </c>
      <c r="P2406" s="66" t="n">
        <v>5.5</v>
      </c>
      <c r="Q2406" s="66" t="n">
        <v>13.7654360230001</v>
      </c>
      <c r="R2406" s="66" t="n">
        <v>51.0732798390001</v>
      </c>
      <c r="S2406" s="66">
        <f>IF(AND(E2406&gt;=2,E2406&lt;=6,OR(F2406=6,F2406=7,F2406=8),O2406&lt;=500),1,0)</f>
        <v/>
      </c>
      <c r="T2406" s="178">
        <f>IF(G2406=1,Sources!$F$24,IF(G2406=2,Sources!$F$25,IF(G2406=3,Sources!$F$26,0)))</f>
        <v/>
      </c>
      <c r="U2406" s="178">
        <f>T2406</f>
        <v/>
      </c>
      <c r="V2406" s="66" t="inlineStr">
        <is>
          <t>S01 / S04 / S05</t>
        </is>
      </c>
    </row>
    <row r="2407" ht="15" customHeight="1" s="94">
      <c r="A2407" s="66" t="inlineStr">
        <is>
          <t>U17251</t>
        </is>
      </c>
      <c r="B2407" s="66" t="inlineStr">
        <is>
          <t>O0720</t>
        </is>
      </c>
      <c r="C2407" s="66" t="n">
        <v>2023</v>
      </c>
      <c r="D2407" s="66" t="n">
        <v>10</v>
      </c>
      <c r="E2407" s="66" t="n">
        <v>4</v>
      </c>
      <c r="F2407" s="66" t="n">
        <v>16</v>
      </c>
      <c r="G2407" s="66" t="n">
        <v>3</v>
      </c>
      <c r="H2407" s="66" t="n">
        <v>2</v>
      </c>
      <c r="I2407" s="66" t="n">
        <v>0</v>
      </c>
      <c r="J2407" s="66" t="n">
        <v>1</v>
      </c>
      <c r="K2407" s="66" t="n">
        <v>1</v>
      </c>
      <c r="L2407" s="66" t="n">
        <v>0</v>
      </c>
      <c r="M2407" s="66" t="n">
        <v>0</v>
      </c>
      <c r="N2407" s="66" t="n">
        <v>0</v>
      </c>
      <c r="O2407" s="66" t="n">
        <v>190.4</v>
      </c>
      <c r="P2407" s="66" t="n">
        <v>9.6</v>
      </c>
      <c r="Q2407" s="66" t="n">
        <v>13.7887025800001</v>
      </c>
      <c r="R2407" s="66" t="n">
        <v>51.0433186860001</v>
      </c>
      <c r="S2407" s="66">
        <f>IF(AND(E2407&gt;=2,E2407&lt;=6,OR(F2407=6,F2407=7,F2407=8),O2407&lt;=500),1,0)</f>
        <v/>
      </c>
      <c r="T2407" s="178">
        <f>IF(G2407=1,Sources!$F$24,IF(G2407=2,Sources!$F$25,IF(G2407=3,Sources!$F$26,0)))</f>
        <v/>
      </c>
      <c r="U2407" s="178">
        <f>T2407</f>
        <v/>
      </c>
      <c r="V2407" s="66" t="inlineStr">
        <is>
          <t>S01 / S04 / S05</t>
        </is>
      </c>
    </row>
    <row r="2408" ht="15" customHeight="1" s="94">
      <c r="A2408" s="66" t="inlineStr">
        <is>
          <t>U17252</t>
        </is>
      </c>
      <c r="B2408" s="66" t="inlineStr">
        <is>
          <t>O0638</t>
        </is>
      </c>
      <c r="C2408" s="66" t="n">
        <v>2023</v>
      </c>
      <c r="D2408" s="66" t="n">
        <v>10</v>
      </c>
      <c r="E2408" s="66" t="n">
        <v>4</v>
      </c>
      <c r="F2408" s="66" t="n">
        <v>15</v>
      </c>
      <c r="G2408" s="66" t="n">
        <v>3</v>
      </c>
      <c r="H2408" s="66" t="n">
        <v>3</v>
      </c>
      <c r="I2408" s="66" t="n">
        <v>0</v>
      </c>
      <c r="J2408" s="66" t="n">
        <v>0</v>
      </c>
      <c r="K2408" s="66" t="n">
        <v>1</v>
      </c>
      <c r="L2408" s="66" t="n">
        <v>0</v>
      </c>
      <c r="M2408" s="66" t="n">
        <v>0</v>
      </c>
      <c r="N2408" s="66" t="n">
        <v>0</v>
      </c>
      <c r="O2408" s="66" t="n">
        <v>391.6</v>
      </c>
      <c r="P2408" s="66" t="n">
        <v>2.7</v>
      </c>
      <c r="Q2408" s="66" t="n">
        <v>13.769616925</v>
      </c>
      <c r="R2408" s="66" t="n">
        <v>51.0510863980001</v>
      </c>
      <c r="S2408" s="66">
        <f>IF(AND(E2408&gt;=2,E2408&lt;=6,OR(F2408=6,F2408=7,F2408=8),O2408&lt;=500),1,0)</f>
        <v/>
      </c>
      <c r="T2408" s="178">
        <f>IF(G2408=1,Sources!$F$24,IF(G2408=2,Sources!$F$25,IF(G2408=3,Sources!$F$26,0)))</f>
        <v/>
      </c>
      <c r="U2408" s="178">
        <f>T2408</f>
        <v/>
      </c>
      <c r="V2408" s="66" t="inlineStr">
        <is>
          <t>S01 / S04 / S05</t>
        </is>
      </c>
    </row>
    <row r="2409" ht="15" customHeight="1" s="94">
      <c r="A2409" s="66" t="inlineStr">
        <is>
          <t>U17253</t>
        </is>
      </c>
      <c r="B2409" s="66" t="inlineStr">
        <is>
          <t>O0596</t>
        </is>
      </c>
      <c r="C2409" s="66" t="n">
        <v>2023</v>
      </c>
      <c r="D2409" s="66" t="n">
        <v>10</v>
      </c>
      <c r="E2409" s="66" t="n">
        <v>4</v>
      </c>
      <c r="F2409" s="66" t="n">
        <v>19</v>
      </c>
      <c r="G2409" s="66" t="n">
        <v>3</v>
      </c>
      <c r="H2409" s="66" t="n">
        <v>6</v>
      </c>
      <c r="I2409" s="66" t="n">
        <v>0</v>
      </c>
      <c r="J2409" s="66" t="n">
        <v>0</v>
      </c>
      <c r="K2409" s="66" t="n">
        <v>1</v>
      </c>
      <c r="L2409" s="66" t="n">
        <v>0</v>
      </c>
      <c r="M2409" s="66" t="n">
        <v>0</v>
      </c>
      <c r="N2409" s="66" t="n">
        <v>0</v>
      </c>
      <c r="O2409" s="66" t="n">
        <v>208.5</v>
      </c>
      <c r="P2409" s="66" t="n">
        <v>16.4</v>
      </c>
      <c r="Q2409" s="66" t="n">
        <v>13.7523511200001</v>
      </c>
      <c r="R2409" s="66" t="n">
        <v>51.0545240910001</v>
      </c>
      <c r="S2409" s="66">
        <f>IF(AND(E2409&gt;=2,E2409&lt;=6,OR(F2409=6,F2409=7,F2409=8),O2409&lt;=500),1,0)</f>
        <v/>
      </c>
      <c r="T2409" s="178">
        <f>IF(G2409=1,Sources!$F$24,IF(G2409=2,Sources!$F$25,IF(G2409=3,Sources!$F$26,0)))</f>
        <v/>
      </c>
      <c r="U2409" s="178">
        <f>T2409</f>
        <v/>
      </c>
      <c r="V2409" s="66" t="inlineStr">
        <is>
          <t>S01 / S04 / S05</t>
        </is>
      </c>
    </row>
    <row r="2410" ht="15" customHeight="1" s="94">
      <c r="A2410" s="66" t="inlineStr">
        <is>
          <t>U17254</t>
        </is>
      </c>
      <c r="B2410" s="66" t="inlineStr">
        <is>
          <t>O0966</t>
        </is>
      </c>
      <c r="C2410" s="66" t="n">
        <v>2023</v>
      </c>
      <c r="D2410" s="66" t="n">
        <v>10</v>
      </c>
      <c r="E2410" s="66" t="n">
        <v>4</v>
      </c>
      <c r="F2410" s="66" t="n">
        <v>15</v>
      </c>
      <c r="G2410" s="66" t="n">
        <v>2</v>
      </c>
      <c r="H2410" s="66" t="n">
        <v>4</v>
      </c>
      <c r="I2410" s="66" t="n">
        <v>1</v>
      </c>
      <c r="J2410" s="66" t="n">
        <v>0</v>
      </c>
      <c r="K2410" s="66" t="n">
        <v>1</v>
      </c>
      <c r="L2410" s="66" t="n">
        <v>0</v>
      </c>
      <c r="M2410" s="66" t="n">
        <v>0</v>
      </c>
      <c r="N2410" s="66" t="n">
        <v>0</v>
      </c>
      <c r="O2410" s="66" t="n">
        <v>63.8</v>
      </c>
      <c r="P2410" s="66" t="n">
        <v>5</v>
      </c>
      <c r="Q2410" s="66" t="n">
        <v>13.757219417</v>
      </c>
      <c r="R2410" s="66" t="n">
        <v>51.0497369940001</v>
      </c>
      <c r="S2410" s="66">
        <f>IF(AND(E2410&gt;=2,E2410&lt;=6,OR(F2410=6,F2410=7,F2410=8),O2410&lt;=500),1,0)</f>
        <v/>
      </c>
      <c r="T2410" s="178">
        <f>IF(G2410=1,Sources!$F$24,IF(G2410=2,Sources!$F$25,IF(G2410=3,Sources!$F$26,0)))</f>
        <v/>
      </c>
      <c r="U2410" s="178">
        <f>T2410</f>
        <v/>
      </c>
      <c r="V2410" s="66" t="inlineStr">
        <is>
          <t>S01 / S04 / S05</t>
        </is>
      </c>
    </row>
    <row r="2411" ht="15" customHeight="1" s="94">
      <c r="A2411" s="66" t="inlineStr">
        <is>
          <t>U17261</t>
        </is>
      </c>
      <c r="B2411" s="66" t="inlineStr">
        <is>
          <t>O2066</t>
        </is>
      </c>
      <c r="C2411" s="66" t="n">
        <v>2023</v>
      </c>
      <c r="D2411" s="66" t="n">
        <v>10</v>
      </c>
      <c r="E2411" s="66" t="n">
        <v>3</v>
      </c>
      <c r="F2411" s="66" t="n">
        <v>6</v>
      </c>
      <c r="G2411" s="66" t="n">
        <v>3</v>
      </c>
      <c r="H2411" s="66" t="n">
        <v>3</v>
      </c>
      <c r="I2411" s="66" t="n">
        <v>0</v>
      </c>
      <c r="J2411" s="66" t="n">
        <v>1</v>
      </c>
      <c r="K2411" s="66" t="n">
        <v>1</v>
      </c>
      <c r="L2411" s="66" t="n">
        <v>0</v>
      </c>
      <c r="M2411" s="66" t="n">
        <v>0</v>
      </c>
      <c r="N2411" s="66" t="n">
        <v>0</v>
      </c>
      <c r="O2411" s="66" t="n">
        <v>286.8</v>
      </c>
      <c r="P2411" s="66" t="n">
        <v>0</v>
      </c>
      <c r="Q2411" s="66" t="n">
        <v>13.610743004</v>
      </c>
      <c r="R2411" s="66" t="n">
        <v>51.109436241</v>
      </c>
      <c r="S2411" s="66">
        <f>IF(AND(E2411&gt;=2,E2411&lt;=6,OR(F2411=6,F2411=7,F2411=8),O2411&lt;=500),1,0)</f>
        <v/>
      </c>
      <c r="T2411" s="178">
        <f>IF(G2411=1,Sources!$F$24,IF(G2411=2,Sources!$F$25,IF(G2411=3,Sources!$F$26,0)))</f>
        <v/>
      </c>
      <c r="U2411" s="178">
        <f>T2411</f>
        <v/>
      </c>
      <c r="V2411" s="66" t="inlineStr">
        <is>
          <t>S01 / S04 / S05</t>
        </is>
      </c>
    </row>
    <row r="2412" ht="15" customHeight="1" s="94">
      <c r="A2412" s="66" t="inlineStr">
        <is>
          <t>U17274</t>
        </is>
      </c>
      <c r="B2412" s="66" t="inlineStr">
        <is>
          <t>O2164</t>
        </is>
      </c>
      <c r="C2412" s="66" t="n">
        <v>2023</v>
      </c>
      <c r="D2412" s="66" t="n">
        <v>10</v>
      </c>
      <c r="E2412" s="66" t="n">
        <v>2</v>
      </c>
      <c r="F2412" s="66" t="n">
        <v>17</v>
      </c>
      <c r="G2412" s="66" t="n">
        <v>3</v>
      </c>
      <c r="H2412" s="66" t="n">
        <v>1</v>
      </c>
      <c r="I2412" s="66" t="n">
        <v>0</v>
      </c>
      <c r="J2412" s="66" t="n">
        <v>1</v>
      </c>
      <c r="K2412" s="66" t="n">
        <v>0</v>
      </c>
      <c r="L2412" s="66" t="n">
        <v>0</v>
      </c>
      <c r="M2412" s="66" t="n">
        <v>0</v>
      </c>
      <c r="N2412" s="66" t="n">
        <v>0</v>
      </c>
      <c r="O2412" s="66" t="n">
        <v>402.6</v>
      </c>
      <c r="P2412" s="66" t="n">
        <v>21.1</v>
      </c>
      <c r="Q2412" s="66" t="n">
        <v>12.9882732720001</v>
      </c>
      <c r="R2412" s="66" t="n">
        <v>51.5591479140001</v>
      </c>
      <c r="S2412" s="66">
        <f>IF(AND(E2412&gt;=2,E2412&lt;=6,OR(F2412=6,F2412=7,F2412=8),O2412&lt;=500),1,0)</f>
        <v/>
      </c>
      <c r="T2412" s="178">
        <f>IF(G2412=1,Sources!$F$24,IF(G2412=2,Sources!$F$25,IF(G2412=3,Sources!$F$26,0)))</f>
        <v/>
      </c>
      <c r="U2412" s="178">
        <f>T2412</f>
        <v/>
      </c>
      <c r="V2412" s="66" t="inlineStr">
        <is>
          <t>S01 / S04 / S05</t>
        </is>
      </c>
    </row>
    <row r="2413" ht="15" customHeight="1" s="94">
      <c r="A2413" s="66" t="inlineStr">
        <is>
          <t>U17282</t>
        </is>
      </c>
      <c r="B2413" s="66" t="inlineStr">
        <is>
          <t>O0350</t>
        </is>
      </c>
      <c r="C2413" s="66" t="n">
        <v>2023</v>
      </c>
      <c r="D2413" s="66" t="n">
        <v>10</v>
      </c>
      <c r="E2413" s="66" t="n">
        <v>2</v>
      </c>
      <c r="F2413" s="66" t="n">
        <v>17</v>
      </c>
      <c r="G2413" s="66" t="n">
        <v>3</v>
      </c>
      <c r="H2413" s="66" t="n">
        <v>7</v>
      </c>
      <c r="I2413" s="66" t="n">
        <v>0</v>
      </c>
      <c r="J2413" s="66" t="n">
        <v>1</v>
      </c>
      <c r="K2413" s="66" t="n">
        <v>0</v>
      </c>
      <c r="L2413" s="66" t="n">
        <v>0</v>
      </c>
      <c r="M2413" s="66" t="n">
        <v>0</v>
      </c>
      <c r="N2413" s="66" t="n">
        <v>0</v>
      </c>
      <c r="O2413" s="66" t="n">
        <v>411.1</v>
      </c>
      <c r="P2413" s="66" t="n">
        <v>16.4</v>
      </c>
      <c r="Q2413" s="66" t="n">
        <v>13.6907999280001</v>
      </c>
      <c r="R2413" s="66" t="n">
        <v>51.0533476040001</v>
      </c>
      <c r="S2413" s="66">
        <f>IF(AND(E2413&gt;=2,E2413&lt;=6,OR(F2413=6,F2413=7,F2413=8),O2413&lt;=500),1,0)</f>
        <v/>
      </c>
      <c r="T2413" s="178">
        <f>IF(G2413=1,Sources!$F$24,IF(G2413=2,Sources!$F$25,IF(G2413=3,Sources!$F$26,0)))</f>
        <v/>
      </c>
      <c r="U2413" s="178">
        <f>T2413</f>
        <v/>
      </c>
      <c r="V2413" s="66" t="inlineStr">
        <is>
          <t>S01 / S04 / S05</t>
        </is>
      </c>
    </row>
    <row r="2414" ht="15" customHeight="1" s="94">
      <c r="A2414" s="66" t="inlineStr">
        <is>
          <t>U17288</t>
        </is>
      </c>
      <c r="B2414" s="66" t="inlineStr">
        <is>
          <t>O1688</t>
        </is>
      </c>
      <c r="C2414" s="66" t="n">
        <v>2023</v>
      </c>
      <c r="D2414" s="66" t="n">
        <v>10</v>
      </c>
      <c r="E2414" s="66" t="n">
        <v>1</v>
      </c>
      <c r="F2414" s="66" t="n">
        <v>13</v>
      </c>
      <c r="G2414" s="66" t="n">
        <v>3</v>
      </c>
      <c r="H2414" s="66" t="n">
        <v>3</v>
      </c>
      <c r="I2414" s="66" t="n">
        <v>0</v>
      </c>
      <c r="J2414" s="66" t="n">
        <v>0</v>
      </c>
      <c r="K2414" s="66" t="n">
        <v>1</v>
      </c>
      <c r="L2414" s="66" t="n">
        <v>0</v>
      </c>
      <c r="M2414" s="66" t="n">
        <v>0</v>
      </c>
      <c r="N2414" s="66" t="n">
        <v>0</v>
      </c>
      <c r="O2414" s="66" t="n">
        <v>68.3</v>
      </c>
      <c r="P2414" s="66" t="n">
        <v>4.2</v>
      </c>
      <c r="Q2414" s="66" t="n">
        <v>12.326008621</v>
      </c>
      <c r="R2414" s="66" t="n">
        <v>51.3072698830001</v>
      </c>
      <c r="S2414" s="66">
        <f>IF(AND(E2414&gt;=2,E2414&lt;=6,OR(F2414=6,F2414=7,F2414=8),O2414&lt;=500),1,0)</f>
        <v/>
      </c>
      <c r="T2414" s="178">
        <f>IF(G2414=1,Sources!$F$24,IF(G2414=2,Sources!$F$25,IF(G2414=3,Sources!$F$26,0)))</f>
        <v/>
      </c>
      <c r="U2414" s="178">
        <f>T2414</f>
        <v/>
      </c>
      <c r="V2414" s="66" t="inlineStr">
        <is>
          <t>S01 / S04 / S05</t>
        </is>
      </c>
    </row>
    <row r="2415" ht="15" customHeight="1" s="94">
      <c r="A2415" s="66" t="inlineStr">
        <is>
          <t>U17296</t>
        </is>
      </c>
      <c r="B2415" s="66" t="inlineStr">
        <is>
          <t>O1556</t>
        </is>
      </c>
      <c r="C2415" s="66" t="n">
        <v>2023</v>
      </c>
      <c r="D2415" s="66" t="n">
        <v>10</v>
      </c>
      <c r="E2415" s="66" t="n">
        <v>7</v>
      </c>
      <c r="F2415" s="66" t="n">
        <v>17</v>
      </c>
      <c r="G2415" s="66" t="n">
        <v>3</v>
      </c>
      <c r="H2415" s="66" t="n">
        <v>3</v>
      </c>
      <c r="I2415" s="66" t="n">
        <v>0</v>
      </c>
      <c r="J2415" s="66" t="n">
        <v>1</v>
      </c>
      <c r="K2415" s="66" t="n">
        <v>1</v>
      </c>
      <c r="L2415" s="66" t="n">
        <v>0</v>
      </c>
      <c r="M2415" s="66" t="n">
        <v>0</v>
      </c>
      <c r="N2415" s="66" t="n">
        <v>0</v>
      </c>
      <c r="O2415" s="66" t="n">
        <v>125.5</v>
      </c>
      <c r="P2415" s="66" t="n">
        <v>5.2</v>
      </c>
      <c r="Q2415" s="66" t="n">
        <v>12.376790597</v>
      </c>
      <c r="R2415" s="66" t="n">
        <v>51.320514841</v>
      </c>
      <c r="S2415" s="66">
        <f>IF(AND(E2415&gt;=2,E2415&lt;=6,OR(F2415=6,F2415=7,F2415=8),O2415&lt;=500),1,0)</f>
        <v/>
      </c>
      <c r="T2415" s="178">
        <f>IF(G2415=1,Sources!$F$24,IF(G2415=2,Sources!$F$25,IF(G2415=3,Sources!$F$26,0)))</f>
        <v/>
      </c>
      <c r="U2415" s="178">
        <f>T2415</f>
        <v/>
      </c>
      <c r="V2415" s="66" t="inlineStr">
        <is>
          <t>S01 / S04 / S05</t>
        </is>
      </c>
    </row>
    <row r="2416" ht="15" customHeight="1" s="94">
      <c r="A2416" s="66" t="inlineStr">
        <is>
          <t>U17299</t>
        </is>
      </c>
      <c r="B2416" s="66" t="inlineStr">
        <is>
          <t>O1353</t>
        </is>
      </c>
      <c r="C2416" s="66" t="n">
        <v>2023</v>
      </c>
      <c r="D2416" s="66" t="n">
        <v>10</v>
      </c>
      <c r="E2416" s="66" t="n">
        <v>6</v>
      </c>
      <c r="F2416" s="66" t="n">
        <v>19</v>
      </c>
      <c r="G2416" s="66" t="n">
        <v>3</v>
      </c>
      <c r="H2416" s="66" t="n">
        <v>2</v>
      </c>
      <c r="I2416" s="66" t="n">
        <v>0</v>
      </c>
      <c r="J2416" s="66" t="n">
        <v>0</v>
      </c>
      <c r="K2416" s="66" t="n">
        <v>1</v>
      </c>
      <c r="L2416" s="66" t="n">
        <v>0</v>
      </c>
      <c r="M2416" s="66" t="n">
        <v>0</v>
      </c>
      <c r="N2416" s="66" t="n">
        <v>1</v>
      </c>
      <c r="O2416" s="66" t="n">
        <v>174.3</v>
      </c>
      <c r="P2416" s="66" t="n">
        <v>5.6</v>
      </c>
      <c r="Q2416" s="66" t="n">
        <v>12.370914285</v>
      </c>
      <c r="R2416" s="66" t="n">
        <v>51.3364163840001</v>
      </c>
      <c r="S2416" s="66">
        <f>IF(AND(E2416&gt;=2,E2416&lt;=6,OR(F2416=6,F2416=7,F2416=8),O2416&lt;=500),1,0)</f>
        <v/>
      </c>
      <c r="T2416" s="178">
        <f>IF(G2416=1,Sources!$F$24,IF(G2416=2,Sources!$F$25,IF(G2416=3,Sources!$F$26,0)))</f>
        <v/>
      </c>
      <c r="U2416" s="178">
        <f>T2416</f>
        <v/>
      </c>
      <c r="V2416" s="66" t="inlineStr">
        <is>
          <t>S01 / S04 / S05</t>
        </is>
      </c>
    </row>
    <row r="2417" ht="15" customHeight="1" s="94">
      <c r="A2417" s="66" t="inlineStr">
        <is>
          <t>U17300</t>
        </is>
      </c>
      <c r="B2417" s="66" t="inlineStr">
        <is>
          <t>O1353</t>
        </is>
      </c>
      <c r="C2417" s="66" t="n">
        <v>2023</v>
      </c>
      <c r="D2417" s="66" t="n">
        <v>10</v>
      </c>
      <c r="E2417" s="66" t="n">
        <v>6</v>
      </c>
      <c r="F2417" s="66" t="n">
        <v>12</v>
      </c>
      <c r="G2417" s="66" t="n">
        <v>3</v>
      </c>
      <c r="H2417" s="66" t="n">
        <v>3</v>
      </c>
      <c r="I2417" s="66" t="n">
        <v>0</v>
      </c>
      <c r="J2417" s="66" t="n">
        <v>1</v>
      </c>
      <c r="K2417" s="66" t="n">
        <v>1</v>
      </c>
      <c r="L2417" s="66" t="n">
        <v>0</v>
      </c>
      <c r="M2417" s="66" t="n">
        <v>0</v>
      </c>
      <c r="N2417" s="66" t="n">
        <v>0</v>
      </c>
      <c r="O2417" s="66" t="n">
        <v>173.6</v>
      </c>
      <c r="P2417" s="66" t="n">
        <v>6.2</v>
      </c>
      <c r="Q2417" s="66" t="n">
        <v>12.37090175</v>
      </c>
      <c r="R2417" s="66" t="n">
        <v>51.336332966</v>
      </c>
      <c r="S2417" s="66">
        <f>IF(AND(E2417&gt;=2,E2417&lt;=6,OR(F2417=6,F2417=7,F2417=8),O2417&lt;=500),1,0)</f>
        <v/>
      </c>
      <c r="T2417" s="178">
        <f>IF(G2417=1,Sources!$F$24,IF(G2417=2,Sources!$F$25,IF(G2417=3,Sources!$F$26,0)))</f>
        <v/>
      </c>
      <c r="U2417" s="178">
        <f>T2417</f>
        <v/>
      </c>
      <c r="V2417" s="66" t="inlineStr">
        <is>
          <t>S01 / S04 / S05</t>
        </is>
      </c>
    </row>
    <row r="2418" ht="15" customHeight="1" s="94">
      <c r="A2418" s="66" t="inlineStr">
        <is>
          <t>U17307</t>
        </is>
      </c>
      <c r="B2418" s="66" t="inlineStr">
        <is>
          <t>O1734</t>
        </is>
      </c>
      <c r="C2418" s="66" t="n">
        <v>2023</v>
      </c>
      <c r="D2418" s="66" t="n">
        <v>10</v>
      </c>
      <c r="E2418" s="66" t="n">
        <v>5</v>
      </c>
      <c r="F2418" s="66" t="n">
        <v>13</v>
      </c>
      <c r="G2418" s="66" t="n">
        <v>3</v>
      </c>
      <c r="H2418" s="66" t="n">
        <v>2</v>
      </c>
      <c r="I2418" s="66" t="n">
        <v>0</v>
      </c>
      <c r="J2418" s="66" t="n">
        <v>1</v>
      </c>
      <c r="K2418" s="66" t="n">
        <v>1</v>
      </c>
      <c r="L2418" s="66" t="n">
        <v>0</v>
      </c>
      <c r="M2418" s="66" t="n">
        <v>0</v>
      </c>
      <c r="N2418" s="66" t="n">
        <v>0</v>
      </c>
      <c r="O2418" s="66" t="n">
        <v>244</v>
      </c>
      <c r="P2418" s="66" t="n">
        <v>13.8</v>
      </c>
      <c r="Q2418" s="66" t="n">
        <v>12.381606737</v>
      </c>
      <c r="R2418" s="66" t="n">
        <v>51.3317614010001</v>
      </c>
      <c r="S2418" s="66">
        <f>IF(AND(E2418&gt;=2,E2418&lt;=6,OR(F2418=6,F2418=7,F2418=8),O2418&lt;=500),1,0)</f>
        <v/>
      </c>
      <c r="T2418" s="178">
        <f>IF(G2418=1,Sources!$F$24,IF(G2418=2,Sources!$F$25,IF(G2418=3,Sources!$F$26,0)))</f>
        <v/>
      </c>
      <c r="U2418" s="178">
        <f>T2418</f>
        <v/>
      </c>
      <c r="V2418" s="66" t="inlineStr">
        <is>
          <t>S01 / S04 / S05</t>
        </is>
      </c>
    </row>
    <row r="2419" ht="15" customHeight="1" s="94">
      <c r="A2419" s="66" t="inlineStr">
        <is>
          <t>U17317</t>
        </is>
      </c>
      <c r="B2419" s="66" t="inlineStr">
        <is>
          <t>O1815</t>
        </is>
      </c>
      <c r="C2419" s="66" t="n">
        <v>2023</v>
      </c>
      <c r="D2419" s="66" t="n">
        <v>10</v>
      </c>
      <c r="E2419" s="66" t="n">
        <v>4</v>
      </c>
      <c r="F2419" s="66" t="n">
        <v>23</v>
      </c>
      <c r="G2419" s="66" t="n">
        <v>3</v>
      </c>
      <c r="H2419" s="66" t="n">
        <v>4</v>
      </c>
      <c r="I2419" s="66" t="n">
        <v>1</v>
      </c>
      <c r="J2419" s="66" t="n">
        <v>0</v>
      </c>
      <c r="K2419" s="66" t="n">
        <v>1</v>
      </c>
      <c r="L2419" s="66" t="n">
        <v>0</v>
      </c>
      <c r="M2419" s="66" t="n">
        <v>0</v>
      </c>
      <c r="N2419" s="66" t="n">
        <v>0</v>
      </c>
      <c r="O2419" s="66" t="n">
        <v>216.1</v>
      </c>
      <c r="P2419" s="66" t="n">
        <v>14</v>
      </c>
      <c r="Q2419" s="66" t="n">
        <v>12.3568973450001</v>
      </c>
      <c r="R2419" s="66" t="n">
        <v>51.3361920780001</v>
      </c>
      <c r="S2419" s="66">
        <f>IF(AND(E2419&gt;=2,E2419&lt;=6,OR(F2419=6,F2419=7,F2419=8),O2419&lt;=500),1,0)</f>
        <v/>
      </c>
      <c r="T2419" s="178">
        <f>IF(G2419=1,Sources!$F$24,IF(G2419=2,Sources!$F$25,IF(G2419=3,Sources!$F$26,0)))</f>
        <v/>
      </c>
      <c r="U2419" s="178">
        <f>T2419</f>
        <v/>
      </c>
      <c r="V2419" s="66" t="inlineStr">
        <is>
          <t>S01 / S04 / S05</t>
        </is>
      </c>
    </row>
    <row r="2420" ht="15" customHeight="1" s="94">
      <c r="A2420" s="66" t="inlineStr">
        <is>
          <t>U17327</t>
        </is>
      </c>
      <c r="B2420" s="66" t="inlineStr">
        <is>
          <t>O1777</t>
        </is>
      </c>
      <c r="C2420" s="66" t="n">
        <v>2023</v>
      </c>
      <c r="D2420" s="66" t="n">
        <v>10</v>
      </c>
      <c r="E2420" s="66" t="n">
        <v>3</v>
      </c>
      <c r="F2420" s="66" t="n">
        <v>21</v>
      </c>
      <c r="G2420" s="66" t="n">
        <v>2</v>
      </c>
      <c r="H2420" s="66" t="n">
        <v>1</v>
      </c>
      <c r="I2420" s="66" t="n">
        <v>0</v>
      </c>
      <c r="J2420" s="66" t="n">
        <v>1</v>
      </c>
      <c r="K2420" s="66" t="n">
        <v>0</v>
      </c>
      <c r="L2420" s="66" t="n">
        <v>0</v>
      </c>
      <c r="M2420" s="66" t="n">
        <v>0</v>
      </c>
      <c r="N2420" s="66" t="n">
        <v>0</v>
      </c>
      <c r="O2420" s="66" t="n">
        <v>356.7</v>
      </c>
      <c r="P2420" s="66" t="n">
        <v>8.199999999999999</v>
      </c>
      <c r="Q2420" s="66" t="n">
        <v>12.4059430200001</v>
      </c>
      <c r="R2420" s="66" t="n">
        <v>51.3455596550001</v>
      </c>
      <c r="S2420" s="66">
        <f>IF(AND(E2420&gt;=2,E2420&lt;=6,OR(F2420=6,F2420=7,F2420=8),O2420&lt;=500),1,0)</f>
        <v/>
      </c>
      <c r="T2420" s="178">
        <f>IF(G2420=1,Sources!$F$24,IF(G2420=2,Sources!$F$25,IF(G2420=3,Sources!$F$26,0)))</f>
        <v/>
      </c>
      <c r="U2420" s="178">
        <f>T2420</f>
        <v/>
      </c>
      <c r="V2420" s="66" t="inlineStr">
        <is>
          <t>S01 / S04 / S05</t>
        </is>
      </c>
    </row>
    <row r="2421" ht="15" customHeight="1" s="94">
      <c r="A2421" s="66" t="inlineStr">
        <is>
          <t>U17398</t>
        </is>
      </c>
      <c r="B2421" s="66" t="inlineStr">
        <is>
          <t>O0102</t>
        </is>
      </c>
      <c r="C2421" s="66" t="n">
        <v>2024</v>
      </c>
      <c r="D2421" s="66" t="n">
        <v>2</v>
      </c>
      <c r="E2421" s="66" t="n">
        <v>4</v>
      </c>
      <c r="F2421" s="66" t="n">
        <v>9</v>
      </c>
      <c r="G2421" s="66" t="n">
        <v>2</v>
      </c>
      <c r="H2421" s="66" t="n">
        <v>3</v>
      </c>
      <c r="I2421" s="66" t="n">
        <v>0</v>
      </c>
      <c r="J2421" s="66" t="n">
        <v>0</v>
      </c>
      <c r="K2421" s="66" t="n">
        <v>1</v>
      </c>
      <c r="L2421" s="66" t="n">
        <v>0</v>
      </c>
      <c r="M2421" s="66" t="n">
        <v>1</v>
      </c>
      <c r="N2421" s="66" t="n">
        <v>0</v>
      </c>
      <c r="O2421" s="66" t="n">
        <v>384.2</v>
      </c>
      <c r="P2421" s="66" t="n">
        <v>7.1</v>
      </c>
      <c r="Q2421" s="66" t="n">
        <v>12.4946916800001</v>
      </c>
      <c r="R2421" s="66" t="n">
        <v>51.1254814020001</v>
      </c>
      <c r="S2421" s="66">
        <f>IF(AND(E2421&gt;=2,E2421&lt;=6,OR(F2421=6,F2421=7,F2421=8),O2421&lt;=500),1,0)</f>
        <v/>
      </c>
      <c r="T2421" s="178">
        <f>IF(G2421=1,Sources!$F$24,IF(G2421=2,Sources!$F$25,IF(G2421=3,Sources!$F$26,0)))</f>
        <v/>
      </c>
      <c r="U2421" s="178">
        <f>T2421</f>
        <v/>
      </c>
      <c r="V2421" s="66" t="inlineStr">
        <is>
          <t>S01 / S04 / S05</t>
        </is>
      </c>
    </row>
    <row r="2422" ht="15" customHeight="1" s="94">
      <c r="A2422" s="66" t="inlineStr">
        <is>
          <t>U17403</t>
        </is>
      </c>
      <c r="B2422" s="66" t="inlineStr">
        <is>
          <t>O0780</t>
        </is>
      </c>
      <c r="C2422" s="66" t="n">
        <v>2024</v>
      </c>
      <c r="D2422" s="66" t="n">
        <v>2</v>
      </c>
      <c r="E2422" s="66" t="n">
        <v>3</v>
      </c>
      <c r="F2422" s="66" t="n">
        <v>13</v>
      </c>
      <c r="G2422" s="66" t="n">
        <v>3</v>
      </c>
      <c r="H2422" s="66" t="n">
        <v>3</v>
      </c>
      <c r="I2422" s="66" t="n">
        <v>0</v>
      </c>
      <c r="J2422" s="66" t="n">
        <v>1</v>
      </c>
      <c r="K2422" s="66" t="n">
        <v>1</v>
      </c>
      <c r="L2422" s="66" t="n">
        <v>0</v>
      </c>
      <c r="M2422" s="66" t="n">
        <v>0</v>
      </c>
      <c r="N2422" s="66" t="n">
        <v>0</v>
      </c>
      <c r="O2422" s="66" t="n">
        <v>432.2</v>
      </c>
      <c r="P2422" s="66" t="n">
        <v>0.4</v>
      </c>
      <c r="Q2422" s="66" t="n">
        <v>13.7529748370001</v>
      </c>
      <c r="R2422" s="66" t="n">
        <v>51.073889051</v>
      </c>
      <c r="S2422" s="66">
        <f>IF(AND(E2422&gt;=2,E2422&lt;=6,OR(F2422=6,F2422=7,F2422=8),O2422&lt;=500),1,0)</f>
        <v/>
      </c>
      <c r="T2422" s="178">
        <f>IF(G2422=1,Sources!$F$24,IF(G2422=2,Sources!$F$25,IF(G2422=3,Sources!$F$26,0)))</f>
        <v/>
      </c>
      <c r="U2422" s="178">
        <f>T2422</f>
        <v/>
      </c>
      <c r="V2422" s="66" t="inlineStr">
        <is>
          <t>S01 / S04 / S05</t>
        </is>
      </c>
    </row>
    <row r="2423" ht="15" customHeight="1" s="94">
      <c r="A2423" s="66" t="inlineStr">
        <is>
          <t>U17406</t>
        </is>
      </c>
      <c r="B2423" s="66" t="inlineStr">
        <is>
          <t>O1046</t>
        </is>
      </c>
      <c r="C2423" s="66" t="n">
        <v>2024</v>
      </c>
      <c r="D2423" s="66" t="n">
        <v>2</v>
      </c>
      <c r="E2423" s="66" t="n">
        <v>1</v>
      </c>
      <c r="F2423" s="66" t="n">
        <v>16</v>
      </c>
      <c r="G2423" s="66" t="n">
        <v>3</v>
      </c>
      <c r="H2423" s="66" t="n">
        <v>2</v>
      </c>
      <c r="I2423" s="66" t="n">
        <v>0</v>
      </c>
      <c r="J2423" s="66" t="n">
        <v>0</v>
      </c>
      <c r="K2423" s="66" t="n">
        <v>1</v>
      </c>
      <c r="L2423" s="66" t="n">
        <v>0</v>
      </c>
      <c r="M2423" s="66" t="n">
        <v>0</v>
      </c>
      <c r="N2423" s="66" t="n">
        <v>1</v>
      </c>
      <c r="O2423" s="66" t="n">
        <v>187</v>
      </c>
      <c r="P2423" s="66" t="n">
        <v>9.800000000000001</v>
      </c>
      <c r="Q2423" s="66" t="n">
        <v>13.338841416</v>
      </c>
      <c r="R2423" s="66" t="n">
        <v>50.9142996850001</v>
      </c>
      <c r="S2423" s="66">
        <f>IF(AND(E2423&gt;=2,E2423&lt;=6,OR(F2423=6,F2423=7,F2423=8),O2423&lt;=500),1,0)</f>
        <v/>
      </c>
      <c r="T2423" s="178">
        <f>IF(G2423=1,Sources!$F$24,IF(G2423=2,Sources!$F$25,IF(G2423=3,Sources!$F$26,0)))</f>
        <v/>
      </c>
      <c r="U2423" s="178">
        <f>T2423</f>
        <v/>
      </c>
      <c r="V2423" s="66" t="inlineStr">
        <is>
          <t>S01 / S04 / S05</t>
        </is>
      </c>
    </row>
    <row r="2424" ht="15" customHeight="1" s="94">
      <c r="A2424" s="66" t="inlineStr">
        <is>
          <t>U17408</t>
        </is>
      </c>
      <c r="B2424" s="66" t="inlineStr">
        <is>
          <t>O1058</t>
        </is>
      </c>
      <c r="C2424" s="66" t="n">
        <v>2024</v>
      </c>
      <c r="D2424" s="66" t="n">
        <v>2</v>
      </c>
      <c r="E2424" s="66" t="n">
        <v>7</v>
      </c>
      <c r="F2424" s="66" t="n">
        <v>16</v>
      </c>
      <c r="G2424" s="66" t="n">
        <v>3</v>
      </c>
      <c r="H2424" s="66" t="n">
        <v>6</v>
      </c>
      <c r="I2424" s="66" t="n">
        <v>0</v>
      </c>
      <c r="J2424" s="66" t="n">
        <v>0</v>
      </c>
      <c r="K2424" s="66" t="n">
        <v>1</v>
      </c>
      <c r="L2424" s="66" t="n">
        <v>0</v>
      </c>
      <c r="M2424" s="66" t="n">
        <v>0</v>
      </c>
      <c r="N2424" s="66" t="n">
        <v>0</v>
      </c>
      <c r="O2424" s="66" t="n">
        <v>352.7</v>
      </c>
      <c r="P2424" s="66" t="n">
        <v>22.3</v>
      </c>
      <c r="Q2424" s="66" t="n">
        <v>13.349954461</v>
      </c>
      <c r="R2424" s="66" t="n">
        <v>50.9173712680001</v>
      </c>
      <c r="S2424" s="66">
        <f>IF(AND(E2424&gt;=2,E2424&lt;=6,OR(F2424=6,F2424=7,F2424=8),O2424&lt;=500),1,0)</f>
        <v/>
      </c>
      <c r="T2424" s="178">
        <f>IF(G2424=1,Sources!$F$24,IF(G2424=2,Sources!$F$25,IF(G2424=3,Sources!$F$26,0)))</f>
        <v/>
      </c>
      <c r="U2424" s="178">
        <f>T2424</f>
        <v/>
      </c>
      <c r="V2424" s="66" t="inlineStr">
        <is>
          <t>S01 / S04 / S05</t>
        </is>
      </c>
    </row>
    <row r="2425" ht="15" customHeight="1" s="94">
      <c r="A2425" s="66" t="inlineStr">
        <is>
          <t>U17414</t>
        </is>
      </c>
      <c r="B2425" s="66" t="inlineStr">
        <is>
          <t>O0615</t>
        </is>
      </c>
      <c r="C2425" s="66" t="n">
        <v>2024</v>
      </c>
      <c r="D2425" s="66" t="n">
        <v>2</v>
      </c>
      <c r="E2425" s="66" t="n">
        <v>5</v>
      </c>
      <c r="F2425" s="66" t="n">
        <v>13</v>
      </c>
      <c r="G2425" s="66" t="n">
        <v>3</v>
      </c>
      <c r="H2425" s="66" t="n">
        <v>3</v>
      </c>
      <c r="I2425" s="66" t="n">
        <v>0</v>
      </c>
      <c r="J2425" s="66" t="n">
        <v>1</v>
      </c>
      <c r="K2425" s="66" t="n">
        <v>1</v>
      </c>
      <c r="L2425" s="66" t="n">
        <v>0</v>
      </c>
      <c r="M2425" s="66" t="n">
        <v>0</v>
      </c>
      <c r="N2425" s="66" t="n">
        <v>0</v>
      </c>
      <c r="O2425" s="66" t="n">
        <v>377.7</v>
      </c>
      <c r="P2425" s="66" t="n">
        <v>19.3</v>
      </c>
      <c r="Q2425" s="66" t="n">
        <v>13.747014791</v>
      </c>
      <c r="R2425" s="66" t="n">
        <v>51.063701452</v>
      </c>
      <c r="S2425" s="66">
        <f>IF(AND(E2425&gt;=2,E2425&lt;=6,OR(F2425=6,F2425=7,F2425=8),O2425&lt;=500),1,0)</f>
        <v/>
      </c>
      <c r="T2425" s="178">
        <f>IF(G2425=1,Sources!$F$24,IF(G2425=2,Sources!$F$25,IF(G2425=3,Sources!$F$26,0)))</f>
        <v/>
      </c>
      <c r="U2425" s="178">
        <f>T2425</f>
        <v/>
      </c>
      <c r="V2425" s="66" t="inlineStr">
        <is>
          <t>S01 / S04 / S05</t>
        </is>
      </c>
    </row>
    <row r="2426" ht="15" customHeight="1" s="94">
      <c r="A2426" s="66" t="inlineStr">
        <is>
          <t>U17416</t>
        </is>
      </c>
      <c r="B2426" s="66" t="inlineStr">
        <is>
          <t>O1981</t>
        </is>
      </c>
      <c r="C2426" s="66" t="n">
        <v>2024</v>
      </c>
      <c r="D2426" s="66" t="n">
        <v>2</v>
      </c>
      <c r="E2426" s="66" t="n">
        <v>4</v>
      </c>
      <c r="F2426" s="66" t="n">
        <v>9</v>
      </c>
      <c r="G2426" s="66" t="n">
        <v>3</v>
      </c>
      <c r="H2426" s="66" t="n">
        <v>2</v>
      </c>
      <c r="I2426" s="66" t="n">
        <v>0</v>
      </c>
      <c r="J2426" s="66" t="n">
        <v>1</v>
      </c>
      <c r="K2426" s="66" t="n">
        <v>0</v>
      </c>
      <c r="L2426" s="66" t="n">
        <v>1</v>
      </c>
      <c r="M2426" s="66" t="n">
        <v>0</v>
      </c>
      <c r="N2426" s="66" t="n">
        <v>0</v>
      </c>
      <c r="O2426" s="66" t="n">
        <v>118.3</v>
      </c>
      <c r="P2426" s="66" t="n">
        <v>23.9</v>
      </c>
      <c r="Q2426" s="66" t="n">
        <v>13.9307941330001</v>
      </c>
      <c r="R2426" s="66" t="n">
        <v>50.96216623</v>
      </c>
      <c r="S2426" s="66">
        <f>IF(AND(E2426&gt;=2,E2426&lt;=6,OR(F2426=6,F2426=7,F2426=8),O2426&lt;=500),1,0)</f>
        <v/>
      </c>
      <c r="T2426" s="178">
        <f>IF(G2426=1,Sources!$F$24,IF(G2426=2,Sources!$F$25,IF(G2426=3,Sources!$F$26,0)))</f>
        <v/>
      </c>
      <c r="U2426" s="178">
        <f>T2426</f>
        <v/>
      </c>
      <c r="V2426" s="66" t="inlineStr">
        <is>
          <t>S01 / S04 / S05</t>
        </is>
      </c>
    </row>
    <row r="2427" ht="15" customHeight="1" s="94">
      <c r="A2427" s="66" t="inlineStr">
        <is>
          <t>U17424</t>
        </is>
      </c>
      <c r="B2427" s="66" t="inlineStr">
        <is>
          <t>O1062</t>
        </is>
      </c>
      <c r="C2427" s="66" t="n">
        <v>2024</v>
      </c>
      <c r="D2427" s="66" t="n">
        <v>2</v>
      </c>
      <c r="E2427" s="66" t="n">
        <v>2</v>
      </c>
      <c r="F2427" s="66" t="n">
        <v>6</v>
      </c>
      <c r="G2427" s="66" t="n">
        <v>3</v>
      </c>
      <c r="H2427" s="66" t="n">
        <v>2</v>
      </c>
      <c r="I2427" s="66" t="n">
        <v>1</v>
      </c>
      <c r="J2427" s="66" t="n">
        <v>0</v>
      </c>
      <c r="K2427" s="66" t="n">
        <v>1</v>
      </c>
      <c r="L2427" s="66" t="n">
        <v>0</v>
      </c>
      <c r="M2427" s="66" t="n">
        <v>0</v>
      </c>
      <c r="N2427" s="66" t="n">
        <v>0</v>
      </c>
      <c r="O2427" s="66" t="n">
        <v>256</v>
      </c>
      <c r="P2427" s="66" t="n">
        <v>0</v>
      </c>
      <c r="Q2427" s="66" t="n">
        <v>13.3370525090001</v>
      </c>
      <c r="R2427" s="66" t="n">
        <v>50.9018501580001</v>
      </c>
      <c r="S2427" s="66">
        <f>IF(AND(E2427&gt;=2,E2427&lt;=6,OR(F2427=6,F2427=7,F2427=8),O2427&lt;=500),1,0)</f>
        <v/>
      </c>
      <c r="T2427" s="178">
        <f>IF(G2427=1,Sources!$F$24,IF(G2427=2,Sources!$F$25,IF(G2427=3,Sources!$F$26,0)))</f>
        <v/>
      </c>
      <c r="U2427" s="178">
        <f>T2427</f>
        <v/>
      </c>
      <c r="V2427" s="66" t="inlineStr">
        <is>
          <t>S01 / S04 / S05</t>
        </is>
      </c>
    </row>
    <row r="2428" ht="15" customHeight="1" s="94">
      <c r="A2428" s="66" t="inlineStr">
        <is>
          <t>U17443</t>
        </is>
      </c>
      <c r="B2428" s="66" t="inlineStr">
        <is>
          <t>O0663</t>
        </is>
      </c>
      <c r="C2428" s="66" t="n">
        <v>2024</v>
      </c>
      <c r="D2428" s="66" t="n">
        <v>2</v>
      </c>
      <c r="E2428" s="66" t="n">
        <v>3</v>
      </c>
      <c r="F2428" s="66" t="n">
        <v>13</v>
      </c>
      <c r="G2428" s="66" t="n">
        <v>3</v>
      </c>
      <c r="H2428" s="66" t="n">
        <v>3</v>
      </c>
      <c r="I2428" s="66" t="n">
        <v>0</v>
      </c>
      <c r="J2428" s="66" t="n">
        <v>1</v>
      </c>
      <c r="K2428" s="66" t="n">
        <v>0</v>
      </c>
      <c r="L2428" s="66" t="n">
        <v>0</v>
      </c>
      <c r="M2428" s="66" t="n">
        <v>0</v>
      </c>
      <c r="N2428" s="66" t="n">
        <v>1</v>
      </c>
      <c r="O2428" s="66" t="n">
        <v>400.6</v>
      </c>
      <c r="P2428" s="66" t="n">
        <v>0.7</v>
      </c>
      <c r="Q2428" s="66" t="n">
        <v>13.743028495</v>
      </c>
      <c r="R2428" s="66" t="n">
        <v>51.0286930350001</v>
      </c>
      <c r="S2428" s="66">
        <f>IF(AND(E2428&gt;=2,E2428&lt;=6,OR(F2428=6,F2428=7,F2428=8),O2428&lt;=500),1,0)</f>
        <v/>
      </c>
      <c r="T2428" s="178">
        <f>IF(G2428=1,Sources!$F$24,IF(G2428=2,Sources!$F$25,IF(G2428=3,Sources!$F$26,0)))</f>
        <v/>
      </c>
      <c r="U2428" s="178">
        <f>T2428</f>
        <v/>
      </c>
      <c r="V2428" s="66" t="inlineStr">
        <is>
          <t>S01 / S04 / S05</t>
        </is>
      </c>
    </row>
    <row r="2429" ht="15" customHeight="1" s="94">
      <c r="A2429" s="66" t="inlineStr">
        <is>
          <t>U17462</t>
        </is>
      </c>
      <c r="B2429" s="66" t="inlineStr">
        <is>
          <t>O0780</t>
        </is>
      </c>
      <c r="C2429" s="66" t="n">
        <v>2024</v>
      </c>
      <c r="D2429" s="66" t="n">
        <v>2</v>
      </c>
      <c r="E2429" s="66" t="n">
        <v>5</v>
      </c>
      <c r="F2429" s="66" t="n">
        <v>19</v>
      </c>
      <c r="G2429" s="66" t="n">
        <v>3</v>
      </c>
      <c r="H2429" s="66" t="n">
        <v>3</v>
      </c>
      <c r="I2429" s="66" t="n">
        <v>0</v>
      </c>
      <c r="J2429" s="66" t="n">
        <v>0</v>
      </c>
      <c r="K2429" s="66" t="n">
        <v>1</v>
      </c>
      <c r="L2429" s="66" t="n">
        <v>0</v>
      </c>
      <c r="M2429" s="66" t="n">
        <v>0</v>
      </c>
      <c r="N2429" s="66" t="n">
        <v>1</v>
      </c>
      <c r="O2429" s="66" t="n">
        <v>432.5</v>
      </c>
      <c r="P2429" s="66" t="n">
        <v>0.8</v>
      </c>
      <c r="Q2429" s="66" t="n">
        <v>13.7529722300001</v>
      </c>
      <c r="R2429" s="66" t="n">
        <v>51.073886138</v>
      </c>
      <c r="S2429" s="66">
        <f>IF(AND(E2429&gt;=2,E2429&lt;=6,OR(F2429=6,F2429=7,F2429=8),O2429&lt;=500),1,0)</f>
        <v/>
      </c>
      <c r="T2429" s="178">
        <f>IF(G2429=1,Sources!$F$24,IF(G2429=2,Sources!$F$25,IF(G2429=3,Sources!$F$26,0)))</f>
        <v/>
      </c>
      <c r="U2429" s="178">
        <f>T2429</f>
        <v/>
      </c>
      <c r="V2429" s="66" t="inlineStr">
        <is>
          <t>S01 / S04 / S05</t>
        </is>
      </c>
    </row>
    <row r="2430" ht="15" customHeight="1" s="94">
      <c r="A2430" s="66" t="inlineStr">
        <is>
          <t>U17469</t>
        </is>
      </c>
      <c r="B2430" s="66" t="inlineStr">
        <is>
          <t>O0615</t>
        </is>
      </c>
      <c r="C2430" s="66" t="n">
        <v>2024</v>
      </c>
      <c r="D2430" s="66" t="n">
        <v>2</v>
      </c>
      <c r="E2430" s="66" t="n">
        <v>2</v>
      </c>
      <c r="F2430" s="66" t="n">
        <v>15</v>
      </c>
      <c r="G2430" s="66" t="n">
        <v>3</v>
      </c>
      <c r="H2430" s="66" t="n">
        <v>3</v>
      </c>
      <c r="I2430" s="66" t="n">
        <v>0</v>
      </c>
      <c r="J2430" s="66" t="n">
        <v>1</v>
      </c>
      <c r="K2430" s="66" t="n">
        <v>1</v>
      </c>
      <c r="L2430" s="66" t="n">
        <v>0</v>
      </c>
      <c r="M2430" s="66" t="n">
        <v>0</v>
      </c>
      <c r="N2430" s="66" t="n">
        <v>0</v>
      </c>
      <c r="O2430" s="66" t="n">
        <v>378</v>
      </c>
      <c r="P2430" s="66" t="n">
        <v>19.6</v>
      </c>
      <c r="Q2430" s="66" t="n">
        <v>13.747018396</v>
      </c>
      <c r="R2430" s="66" t="n">
        <v>51.0637004860001</v>
      </c>
      <c r="S2430" s="66">
        <f>IF(AND(E2430&gt;=2,E2430&lt;=6,OR(F2430=6,F2430=7,F2430=8),O2430&lt;=500),1,0)</f>
        <v/>
      </c>
      <c r="T2430" s="178">
        <f>IF(G2430=1,Sources!$F$24,IF(G2430=2,Sources!$F$25,IF(G2430=3,Sources!$F$26,0)))</f>
        <v/>
      </c>
      <c r="U2430" s="178">
        <f>T2430</f>
        <v/>
      </c>
      <c r="V2430" s="66" t="inlineStr">
        <is>
          <t>S01 / S04 / S05</t>
        </is>
      </c>
    </row>
    <row r="2431" ht="15" customHeight="1" s="94">
      <c r="A2431" s="66" t="inlineStr">
        <is>
          <t>U17472</t>
        </is>
      </c>
      <c r="B2431" s="66" t="inlineStr">
        <is>
          <t>O1620</t>
        </is>
      </c>
      <c r="C2431" s="66" t="n">
        <v>2024</v>
      </c>
      <c r="D2431" s="66" t="n">
        <v>2</v>
      </c>
      <c r="E2431" s="66" t="n">
        <v>1</v>
      </c>
      <c r="F2431" s="66" t="n">
        <v>15</v>
      </c>
      <c r="G2431" s="66" t="n">
        <v>3</v>
      </c>
      <c r="H2431" s="66" t="n">
        <v>2</v>
      </c>
      <c r="I2431" s="66" t="n">
        <v>0</v>
      </c>
      <c r="J2431" s="66" t="n">
        <v>1</v>
      </c>
      <c r="K2431" s="66" t="n">
        <v>1</v>
      </c>
      <c r="L2431" s="66" t="n">
        <v>0</v>
      </c>
      <c r="M2431" s="66" t="n">
        <v>0</v>
      </c>
      <c r="N2431" s="66" t="n">
        <v>0</v>
      </c>
      <c r="O2431" s="66" t="n">
        <v>246.4</v>
      </c>
      <c r="P2431" s="66" t="n">
        <v>0.5</v>
      </c>
      <c r="Q2431" s="66" t="n">
        <v>12.336318948</v>
      </c>
      <c r="R2431" s="66" t="n">
        <v>51.335425812</v>
      </c>
      <c r="S2431" s="66">
        <f>IF(AND(E2431&gt;=2,E2431&lt;=6,OR(F2431=6,F2431=7,F2431=8),O2431&lt;=500),1,0)</f>
        <v/>
      </c>
      <c r="T2431" s="178">
        <f>IF(G2431=1,Sources!$F$24,IF(G2431=2,Sources!$F$25,IF(G2431=3,Sources!$F$26,0)))</f>
        <v/>
      </c>
      <c r="U2431" s="178">
        <f>T2431</f>
        <v/>
      </c>
      <c r="V2431" s="66" t="inlineStr">
        <is>
          <t>S01 / S04 / S05</t>
        </is>
      </c>
    </row>
    <row r="2432" ht="15" customHeight="1" s="94">
      <c r="A2432" s="66" t="inlineStr">
        <is>
          <t>U17488</t>
        </is>
      </c>
      <c r="B2432" s="66" t="inlineStr">
        <is>
          <t>O1743</t>
        </is>
      </c>
      <c r="C2432" s="66" t="n">
        <v>2024</v>
      </c>
      <c r="D2432" s="66" t="n">
        <v>1</v>
      </c>
      <c r="E2432" s="66" t="n">
        <v>4</v>
      </c>
      <c r="F2432" s="66" t="n">
        <v>12</v>
      </c>
      <c r="G2432" s="66" t="n">
        <v>3</v>
      </c>
      <c r="H2432" s="66" t="n">
        <v>4</v>
      </c>
      <c r="I2432" s="66" t="n">
        <v>1</v>
      </c>
      <c r="J2432" s="66" t="n">
        <v>1</v>
      </c>
      <c r="K2432" s="66" t="n">
        <v>0</v>
      </c>
      <c r="L2432" s="66" t="n">
        <v>0</v>
      </c>
      <c r="M2432" s="66" t="n">
        <v>0</v>
      </c>
      <c r="N2432" s="66" t="n">
        <v>0</v>
      </c>
      <c r="O2432" s="66" t="n">
        <v>83.7</v>
      </c>
      <c r="P2432" s="66" t="n">
        <v>1.2</v>
      </c>
      <c r="Q2432" s="66" t="n">
        <v>12.40395224</v>
      </c>
      <c r="R2432" s="66" t="n">
        <v>51.3217215770001</v>
      </c>
      <c r="S2432" s="66">
        <f>IF(AND(E2432&gt;=2,E2432&lt;=6,OR(F2432=6,F2432=7,F2432=8),O2432&lt;=500),1,0)</f>
        <v/>
      </c>
      <c r="T2432" s="178">
        <f>IF(G2432=1,Sources!$F$24,IF(G2432=2,Sources!$F$25,IF(G2432=3,Sources!$F$26,0)))</f>
        <v/>
      </c>
      <c r="U2432" s="178">
        <f>T2432</f>
        <v/>
      </c>
      <c r="V2432" s="66" t="inlineStr">
        <is>
          <t>S01 / S04 / S05</t>
        </is>
      </c>
    </row>
    <row r="2433" ht="15" customHeight="1" s="94">
      <c r="A2433" s="66" t="inlineStr">
        <is>
          <t>U17490</t>
        </is>
      </c>
      <c r="B2433" s="66" t="inlineStr">
        <is>
          <t>O0464</t>
        </is>
      </c>
      <c r="C2433" s="66" t="n">
        <v>2024</v>
      </c>
      <c r="D2433" s="66" t="n">
        <v>1</v>
      </c>
      <c r="E2433" s="66" t="n">
        <v>4</v>
      </c>
      <c r="F2433" s="66" t="n">
        <v>16</v>
      </c>
      <c r="G2433" s="66" t="n">
        <v>3</v>
      </c>
      <c r="H2433" s="66" t="n">
        <v>6</v>
      </c>
      <c r="I2433" s="66" t="n">
        <v>0</v>
      </c>
      <c r="J2433" s="66" t="n">
        <v>0</v>
      </c>
      <c r="K2433" s="66" t="n">
        <v>1</v>
      </c>
      <c r="L2433" s="66" t="n">
        <v>0</v>
      </c>
      <c r="M2433" s="66" t="n">
        <v>0</v>
      </c>
      <c r="N2433" s="66" t="n">
        <v>1</v>
      </c>
      <c r="O2433" s="66" t="n">
        <v>289.8</v>
      </c>
      <c r="P2433" s="66" t="n">
        <v>17.2</v>
      </c>
      <c r="Q2433" s="66" t="n">
        <v>13.7014916970001</v>
      </c>
      <c r="R2433" s="66" t="n">
        <v>51.0308196140001</v>
      </c>
      <c r="S2433" s="66">
        <f>IF(AND(E2433&gt;=2,E2433&lt;=6,OR(F2433=6,F2433=7,F2433=8),O2433&lt;=500),1,0)</f>
        <v/>
      </c>
      <c r="T2433" s="178">
        <f>IF(G2433=1,Sources!$F$24,IF(G2433=2,Sources!$F$25,IF(G2433=3,Sources!$F$26,0)))</f>
        <v/>
      </c>
      <c r="U2433" s="178">
        <f>T2433</f>
        <v/>
      </c>
      <c r="V2433" s="66" t="inlineStr">
        <is>
          <t>S01 / S04 / S05</t>
        </is>
      </c>
    </row>
    <row r="2434" ht="15" customHeight="1" s="94">
      <c r="A2434" s="66" t="inlineStr">
        <is>
          <t>U17493</t>
        </is>
      </c>
      <c r="B2434" s="66" t="inlineStr">
        <is>
          <t>O0023</t>
        </is>
      </c>
      <c r="C2434" s="66" t="n">
        <v>2024</v>
      </c>
      <c r="D2434" s="66" t="n">
        <v>1</v>
      </c>
      <c r="E2434" s="66" t="n">
        <v>3</v>
      </c>
      <c r="F2434" s="66" t="n">
        <v>8</v>
      </c>
      <c r="G2434" s="66" t="n">
        <v>3</v>
      </c>
      <c r="H2434" s="66" t="n">
        <v>4</v>
      </c>
      <c r="I2434" s="66" t="n">
        <v>1</v>
      </c>
      <c r="J2434" s="66" t="n">
        <v>0</v>
      </c>
      <c r="K2434" s="66" t="n">
        <v>1</v>
      </c>
      <c r="L2434" s="66" t="n">
        <v>0</v>
      </c>
      <c r="M2434" s="66" t="n">
        <v>0</v>
      </c>
      <c r="N2434" s="66" t="n">
        <v>0</v>
      </c>
      <c r="O2434" s="66" t="n">
        <v>264</v>
      </c>
      <c r="P2434" s="66" t="n">
        <v>0.3</v>
      </c>
      <c r="Q2434" s="66" t="n">
        <v>12.5876544930001</v>
      </c>
      <c r="R2434" s="66" t="n">
        <v>51.5934111710001</v>
      </c>
      <c r="S2434" s="66">
        <f>IF(AND(E2434&gt;=2,E2434&lt;=6,OR(F2434=6,F2434=7,F2434=8),O2434&lt;=500),1,0)</f>
        <v/>
      </c>
      <c r="T2434" s="178">
        <f>IF(G2434=1,Sources!$F$24,IF(G2434=2,Sources!$F$25,IF(G2434=3,Sources!$F$26,0)))</f>
        <v/>
      </c>
      <c r="U2434" s="178">
        <f>T2434</f>
        <v/>
      </c>
      <c r="V2434" s="66" t="inlineStr">
        <is>
          <t>S01 / S04 / S05</t>
        </is>
      </c>
    </row>
    <row r="2435" ht="15" customHeight="1" s="94">
      <c r="A2435" s="66" t="inlineStr">
        <is>
          <t>U17495</t>
        </is>
      </c>
      <c r="B2435" s="66" t="inlineStr">
        <is>
          <t>O0398</t>
        </is>
      </c>
      <c r="C2435" s="66" t="n">
        <v>2024</v>
      </c>
      <c r="D2435" s="66" t="n">
        <v>1</v>
      </c>
      <c r="E2435" s="66" t="n">
        <v>3</v>
      </c>
      <c r="F2435" s="66" t="n">
        <v>16</v>
      </c>
      <c r="G2435" s="66" t="n">
        <v>3</v>
      </c>
      <c r="H2435" s="66" t="n">
        <v>3</v>
      </c>
      <c r="I2435" s="66" t="n">
        <v>0</v>
      </c>
      <c r="J2435" s="66" t="n">
        <v>1</v>
      </c>
      <c r="K2435" s="66" t="n">
        <v>1</v>
      </c>
      <c r="L2435" s="66" t="n">
        <v>0</v>
      </c>
      <c r="M2435" s="66" t="n">
        <v>0</v>
      </c>
      <c r="N2435" s="66" t="n">
        <v>0</v>
      </c>
      <c r="O2435" s="66" t="n">
        <v>358.8</v>
      </c>
      <c r="P2435" s="66" t="n">
        <v>2.6</v>
      </c>
      <c r="Q2435" s="66" t="n">
        <v>13.724934944</v>
      </c>
      <c r="R2435" s="66" t="n">
        <v>51.0439517840001</v>
      </c>
      <c r="S2435" s="66">
        <f>IF(AND(E2435&gt;=2,E2435&lt;=6,OR(F2435=6,F2435=7,F2435=8),O2435&lt;=500),1,0)</f>
        <v/>
      </c>
      <c r="T2435" s="178">
        <f>IF(G2435=1,Sources!$F$24,IF(G2435=2,Sources!$F$25,IF(G2435=3,Sources!$F$26,0)))</f>
        <v/>
      </c>
      <c r="U2435" s="178">
        <f>T2435</f>
        <v/>
      </c>
      <c r="V2435" s="66" t="inlineStr">
        <is>
          <t>S01 / S04 / S05</t>
        </is>
      </c>
    </row>
    <row r="2436" ht="15" customHeight="1" s="94">
      <c r="A2436" s="66" t="inlineStr">
        <is>
          <t>U17496</t>
        </is>
      </c>
      <c r="B2436" s="66" t="inlineStr">
        <is>
          <t>O1923</t>
        </is>
      </c>
      <c r="C2436" s="66" t="n">
        <v>2024</v>
      </c>
      <c r="D2436" s="66" t="n">
        <v>1</v>
      </c>
      <c r="E2436" s="66" t="n">
        <v>3</v>
      </c>
      <c r="F2436" s="66" t="n">
        <v>16</v>
      </c>
      <c r="G2436" s="66" t="n">
        <v>3</v>
      </c>
      <c r="H2436" s="66" t="n">
        <v>3</v>
      </c>
      <c r="I2436" s="66" t="n">
        <v>0</v>
      </c>
      <c r="J2436" s="66" t="n">
        <v>0</v>
      </c>
      <c r="K2436" s="66" t="n">
        <v>0</v>
      </c>
      <c r="L2436" s="66" t="n">
        <v>1</v>
      </c>
      <c r="M2436" s="66" t="n">
        <v>0</v>
      </c>
      <c r="N2436" s="66" t="n">
        <v>1</v>
      </c>
      <c r="O2436" s="66" t="n">
        <v>172.6</v>
      </c>
      <c r="P2436" s="66" t="n">
        <v>2.4</v>
      </c>
      <c r="Q2436" s="66" t="n">
        <v>12.8767502960001</v>
      </c>
      <c r="R2436" s="66" t="n">
        <v>50.776563535</v>
      </c>
      <c r="S2436" s="66">
        <f>IF(AND(E2436&gt;=2,E2436&lt;=6,OR(F2436=6,F2436=7,F2436=8),O2436&lt;=500),1,0)</f>
        <v/>
      </c>
      <c r="T2436" s="178">
        <f>IF(G2436=1,Sources!$F$24,IF(G2436=2,Sources!$F$25,IF(G2436=3,Sources!$F$26,0)))</f>
        <v/>
      </c>
      <c r="U2436" s="178">
        <f>T2436</f>
        <v/>
      </c>
      <c r="V2436" s="66" t="inlineStr">
        <is>
          <t>S01 / S04 / S05</t>
        </is>
      </c>
    </row>
    <row r="2437" ht="15" customHeight="1" s="94">
      <c r="A2437" s="66" t="inlineStr">
        <is>
          <t>U17508</t>
        </is>
      </c>
      <c r="B2437" s="66" t="inlineStr">
        <is>
          <t>O0694</t>
        </is>
      </c>
      <c r="C2437" s="66" t="n">
        <v>2024</v>
      </c>
      <c r="D2437" s="66" t="n">
        <v>1</v>
      </c>
      <c r="E2437" s="66" t="n">
        <v>7</v>
      </c>
      <c r="F2437" s="66" t="n">
        <v>14</v>
      </c>
      <c r="G2437" s="66" t="n">
        <v>2</v>
      </c>
      <c r="H2437" s="66" t="n">
        <v>2</v>
      </c>
      <c r="I2437" s="66" t="n">
        <v>0</v>
      </c>
      <c r="J2437" s="66" t="n">
        <v>1</v>
      </c>
      <c r="K2437" s="66" t="n">
        <v>0</v>
      </c>
      <c r="L2437" s="66" t="n">
        <v>0</v>
      </c>
      <c r="M2437" s="66" t="n">
        <v>0</v>
      </c>
      <c r="N2437" s="66" t="n">
        <v>1</v>
      </c>
      <c r="O2437" s="66" t="n">
        <v>343.4</v>
      </c>
      <c r="P2437" s="66" t="n">
        <v>13.9</v>
      </c>
      <c r="Q2437" s="66" t="n">
        <v>13.7333845630001</v>
      </c>
      <c r="R2437" s="66" t="n">
        <v>51.0389649760001</v>
      </c>
      <c r="S2437" s="66">
        <f>IF(AND(E2437&gt;=2,E2437&lt;=6,OR(F2437=6,F2437=7,F2437=8),O2437&lt;=500),1,0)</f>
        <v/>
      </c>
      <c r="T2437" s="178">
        <f>IF(G2437=1,Sources!$F$24,IF(G2437=2,Sources!$F$25,IF(G2437=3,Sources!$F$26,0)))</f>
        <v/>
      </c>
      <c r="U2437" s="178">
        <f>T2437</f>
        <v/>
      </c>
      <c r="V2437" s="66" t="inlineStr">
        <is>
          <t>S01 / S04 / S05</t>
        </is>
      </c>
    </row>
    <row r="2438" ht="15" customHeight="1" s="94">
      <c r="A2438" s="66" t="inlineStr">
        <is>
          <t>U17511</t>
        </is>
      </c>
      <c r="B2438" s="66" t="inlineStr">
        <is>
          <t>O0224</t>
        </is>
      </c>
      <c r="C2438" s="66" t="n">
        <v>2024</v>
      </c>
      <c r="D2438" s="66" t="n">
        <v>1</v>
      </c>
      <c r="E2438" s="66" t="n">
        <v>6</v>
      </c>
      <c r="F2438" s="66" t="n">
        <v>6</v>
      </c>
      <c r="G2438" s="66" t="n">
        <v>2</v>
      </c>
      <c r="H2438" s="66" t="n">
        <v>2</v>
      </c>
      <c r="I2438" s="66" t="n">
        <v>1</v>
      </c>
      <c r="J2438" s="66" t="n">
        <v>1</v>
      </c>
      <c r="K2438" s="66" t="n">
        <v>0</v>
      </c>
      <c r="L2438" s="66" t="n">
        <v>0</v>
      </c>
      <c r="M2438" s="66" t="n">
        <v>0</v>
      </c>
      <c r="N2438" s="66" t="n">
        <v>0</v>
      </c>
      <c r="O2438" s="66" t="n">
        <v>239.8</v>
      </c>
      <c r="P2438" s="66" t="n">
        <v>0</v>
      </c>
      <c r="Q2438" s="66" t="n">
        <v>12.9062975590001</v>
      </c>
      <c r="R2438" s="66" t="n">
        <v>50.8418573810001</v>
      </c>
      <c r="S2438" s="66">
        <f>IF(AND(E2438&gt;=2,E2438&lt;=6,OR(F2438=6,F2438=7,F2438=8),O2438&lt;=500),1,0)</f>
        <v/>
      </c>
      <c r="T2438" s="178">
        <f>IF(G2438=1,Sources!$F$24,IF(G2438=2,Sources!$F$25,IF(G2438=3,Sources!$F$26,0)))</f>
        <v/>
      </c>
      <c r="U2438" s="178">
        <f>T2438</f>
        <v/>
      </c>
      <c r="V2438" s="66" t="inlineStr">
        <is>
          <t>S01 / S04 / S05</t>
        </is>
      </c>
    </row>
    <row r="2439" ht="15" customHeight="1" s="94">
      <c r="A2439" s="66" t="inlineStr">
        <is>
          <t>U17517</t>
        </is>
      </c>
      <c r="B2439" s="66" t="inlineStr">
        <is>
          <t>O1807</t>
        </is>
      </c>
      <c r="C2439" s="66" t="n">
        <v>2024</v>
      </c>
      <c r="D2439" s="66" t="n">
        <v>1</v>
      </c>
      <c r="E2439" s="66" t="n">
        <v>2</v>
      </c>
      <c r="F2439" s="66" t="n">
        <v>14</v>
      </c>
      <c r="G2439" s="66" t="n">
        <v>3</v>
      </c>
      <c r="H2439" s="66" t="n">
        <v>2</v>
      </c>
      <c r="I2439" s="66" t="n">
        <v>0</v>
      </c>
      <c r="J2439" s="66" t="n">
        <v>0</v>
      </c>
      <c r="K2439" s="66" t="n">
        <v>1</v>
      </c>
      <c r="L2439" s="66" t="n">
        <v>0</v>
      </c>
      <c r="M2439" s="66" t="n">
        <v>0</v>
      </c>
      <c r="N2439" s="66" t="n">
        <v>1</v>
      </c>
      <c r="O2439" s="66" t="n">
        <v>217.4</v>
      </c>
      <c r="P2439" s="66" t="n">
        <v>0.3</v>
      </c>
      <c r="Q2439" s="66" t="n">
        <v>12.397965175</v>
      </c>
      <c r="R2439" s="66" t="n">
        <v>51.3299840270001</v>
      </c>
      <c r="S2439" s="66">
        <f>IF(AND(E2439&gt;=2,E2439&lt;=6,OR(F2439=6,F2439=7,F2439=8),O2439&lt;=500),1,0)</f>
        <v/>
      </c>
      <c r="T2439" s="178">
        <f>IF(G2439=1,Sources!$F$24,IF(G2439=2,Sources!$F$25,IF(G2439=3,Sources!$F$26,0)))</f>
        <v/>
      </c>
      <c r="U2439" s="178">
        <f>T2439</f>
        <v/>
      </c>
      <c r="V2439" s="66" t="inlineStr">
        <is>
          <t>S01 / S04 / S05</t>
        </is>
      </c>
    </row>
    <row r="2440" ht="15" customHeight="1" s="94">
      <c r="A2440" s="66" t="inlineStr">
        <is>
          <t>U17522</t>
        </is>
      </c>
      <c r="B2440" s="66" t="inlineStr">
        <is>
          <t>O2241</t>
        </is>
      </c>
      <c r="C2440" s="66" t="n">
        <v>2024</v>
      </c>
      <c r="D2440" s="66" t="n">
        <v>1</v>
      </c>
      <c r="E2440" s="66" t="n">
        <v>7</v>
      </c>
      <c r="F2440" s="66" t="n">
        <v>14</v>
      </c>
      <c r="G2440" s="66" t="n">
        <v>3</v>
      </c>
      <c r="H2440" s="66" t="n">
        <v>3</v>
      </c>
      <c r="I2440" s="66" t="n">
        <v>0</v>
      </c>
      <c r="J2440" s="66" t="n">
        <v>0</v>
      </c>
      <c r="K2440" s="66" t="n">
        <v>1</v>
      </c>
      <c r="L2440" s="66" t="n">
        <v>0</v>
      </c>
      <c r="M2440" s="66" t="n">
        <v>0</v>
      </c>
      <c r="N2440" s="66" t="n">
        <v>0</v>
      </c>
      <c r="O2440" s="66" t="n">
        <v>125.2</v>
      </c>
      <c r="P2440" s="66" t="n">
        <v>8</v>
      </c>
      <c r="Q2440" s="66" t="n">
        <v>14.809886057</v>
      </c>
      <c r="R2440" s="66" t="n">
        <v>50.8931192330001</v>
      </c>
      <c r="S2440" s="66">
        <f>IF(AND(E2440&gt;=2,E2440&lt;=6,OR(F2440=6,F2440=7,F2440=8),O2440&lt;=500),1,0)</f>
        <v/>
      </c>
      <c r="T2440" s="178">
        <f>IF(G2440=1,Sources!$F$24,IF(G2440=2,Sources!$F$25,IF(G2440=3,Sources!$F$26,0)))</f>
        <v/>
      </c>
      <c r="U2440" s="178">
        <f>T2440</f>
        <v/>
      </c>
      <c r="V2440" s="66" t="inlineStr">
        <is>
          <t>S01 / S04 / S05</t>
        </is>
      </c>
    </row>
    <row r="2441" ht="15" customHeight="1" s="94">
      <c r="A2441" s="66" t="inlineStr">
        <is>
          <t>U17537</t>
        </is>
      </c>
      <c r="B2441" s="66" t="inlineStr">
        <is>
          <t>O0275</t>
        </is>
      </c>
      <c r="C2441" s="66" t="n">
        <v>2024</v>
      </c>
      <c r="D2441" s="66" t="n">
        <v>1</v>
      </c>
      <c r="E2441" s="66" t="n">
        <v>3</v>
      </c>
      <c r="F2441" s="66" t="n">
        <v>13</v>
      </c>
      <c r="G2441" s="66" t="n">
        <v>3</v>
      </c>
      <c r="H2441" s="66" t="n">
        <v>4</v>
      </c>
      <c r="I2441" s="66" t="n">
        <v>1</v>
      </c>
      <c r="J2441" s="66" t="n">
        <v>1</v>
      </c>
      <c r="K2441" s="66" t="n">
        <v>0</v>
      </c>
      <c r="L2441" s="66" t="n">
        <v>0</v>
      </c>
      <c r="M2441" s="66" t="n">
        <v>0</v>
      </c>
      <c r="N2441" s="66" t="n">
        <v>0</v>
      </c>
      <c r="O2441" s="66" t="n">
        <v>61.9</v>
      </c>
      <c r="P2441" s="66" t="n">
        <v>14.8</v>
      </c>
      <c r="Q2441" s="66" t="n">
        <v>13.5805364300001</v>
      </c>
      <c r="R2441" s="66" t="n">
        <v>51.1259640800001</v>
      </c>
      <c r="S2441" s="66">
        <f>IF(AND(E2441&gt;=2,E2441&lt;=6,OR(F2441=6,F2441=7,F2441=8),O2441&lt;=500),1,0)</f>
        <v/>
      </c>
      <c r="T2441" s="178">
        <f>IF(G2441=1,Sources!$F$24,IF(G2441=2,Sources!$F$25,IF(G2441=3,Sources!$F$26,0)))</f>
        <v/>
      </c>
      <c r="U2441" s="178">
        <f>T2441</f>
        <v/>
      </c>
      <c r="V2441" s="66" t="inlineStr">
        <is>
          <t>S01 / S04 / S05</t>
        </is>
      </c>
    </row>
    <row r="2442" ht="15" customHeight="1" s="94">
      <c r="A2442" s="66" t="inlineStr">
        <is>
          <t>U17539</t>
        </is>
      </c>
      <c r="B2442" s="66" t="inlineStr">
        <is>
          <t>O0910</t>
        </is>
      </c>
      <c r="C2442" s="66" t="n">
        <v>2024</v>
      </c>
      <c r="D2442" s="66" t="n">
        <v>1</v>
      </c>
      <c r="E2442" s="66" t="n">
        <v>3</v>
      </c>
      <c r="F2442" s="66" t="n">
        <v>21</v>
      </c>
      <c r="G2442" s="66" t="n">
        <v>3</v>
      </c>
      <c r="H2442" s="66" t="n">
        <v>3</v>
      </c>
      <c r="I2442" s="66" t="n">
        <v>0</v>
      </c>
      <c r="J2442" s="66" t="n">
        <v>1</v>
      </c>
      <c r="K2442" s="66" t="n">
        <v>1</v>
      </c>
      <c r="L2442" s="66" t="n">
        <v>0</v>
      </c>
      <c r="M2442" s="66" t="n">
        <v>0</v>
      </c>
      <c r="N2442" s="66" t="n">
        <v>0</v>
      </c>
      <c r="O2442" s="66" t="n">
        <v>350.4</v>
      </c>
      <c r="P2442" s="66" t="n">
        <v>1.4</v>
      </c>
      <c r="Q2442" s="66" t="n">
        <v>13.7331241470001</v>
      </c>
      <c r="R2442" s="66" t="n">
        <v>51.076343766</v>
      </c>
      <c r="S2442" s="66">
        <f>IF(AND(E2442&gt;=2,E2442&lt;=6,OR(F2442=6,F2442=7,F2442=8),O2442&lt;=500),1,0)</f>
        <v/>
      </c>
      <c r="T2442" s="178">
        <f>IF(G2442=1,Sources!$F$24,IF(G2442=2,Sources!$F$25,IF(G2442=3,Sources!$F$26,0)))</f>
        <v/>
      </c>
      <c r="U2442" s="178">
        <f>T2442</f>
        <v/>
      </c>
      <c r="V2442" s="66" t="inlineStr">
        <is>
          <t>S01 / S04 / S05</t>
        </is>
      </c>
    </row>
    <row r="2443" ht="15" customHeight="1" s="94">
      <c r="A2443" s="66" t="inlineStr">
        <is>
          <t>U17543</t>
        </is>
      </c>
      <c r="B2443" s="66" t="inlineStr">
        <is>
          <t>O0031</t>
        </is>
      </c>
      <c r="C2443" s="66" t="n">
        <v>2024</v>
      </c>
      <c r="D2443" s="66" t="n">
        <v>1</v>
      </c>
      <c r="E2443" s="66" t="n">
        <v>7</v>
      </c>
      <c r="F2443" s="66" t="n">
        <v>21</v>
      </c>
      <c r="G2443" s="66" t="n">
        <v>3</v>
      </c>
      <c r="H2443" s="66" t="n">
        <v>3</v>
      </c>
      <c r="I2443" s="66" t="n">
        <v>0</v>
      </c>
      <c r="J2443" s="66" t="n">
        <v>0</v>
      </c>
      <c r="K2443" s="66" t="n">
        <v>1</v>
      </c>
      <c r="L2443" s="66" t="n">
        <v>0</v>
      </c>
      <c r="M2443" s="66" t="n">
        <v>0</v>
      </c>
      <c r="N2443" s="66" t="n">
        <v>1</v>
      </c>
      <c r="O2443" s="66" t="n">
        <v>141.8</v>
      </c>
      <c r="P2443" s="66" t="n">
        <v>0.4</v>
      </c>
      <c r="Q2443" s="66" t="n">
        <v>14.4280867220001</v>
      </c>
      <c r="R2443" s="66" t="n">
        <v>51.1808649540001</v>
      </c>
      <c r="S2443" s="66">
        <f>IF(AND(E2443&gt;=2,E2443&lt;=6,OR(F2443=6,F2443=7,F2443=8),O2443&lt;=500),1,0)</f>
        <v/>
      </c>
      <c r="T2443" s="178">
        <f>IF(G2443=1,Sources!$F$24,IF(G2443=2,Sources!$F$25,IF(G2443=3,Sources!$F$26,0)))</f>
        <v/>
      </c>
      <c r="U2443" s="178">
        <f>T2443</f>
        <v/>
      </c>
      <c r="V2443" s="66" t="inlineStr">
        <is>
          <t>S01 / S04 / S05</t>
        </is>
      </c>
    </row>
    <row r="2444" ht="15" customHeight="1" s="94">
      <c r="A2444" s="66" t="inlineStr">
        <is>
          <t>U17545</t>
        </is>
      </c>
      <c r="B2444" s="66" t="inlineStr">
        <is>
          <t>O1492</t>
        </is>
      </c>
      <c r="C2444" s="66" t="n">
        <v>2024</v>
      </c>
      <c r="D2444" s="66" t="n">
        <v>1</v>
      </c>
      <c r="E2444" s="66" t="n">
        <v>6</v>
      </c>
      <c r="F2444" s="66" t="n">
        <v>5</v>
      </c>
      <c r="G2444" s="66" t="n">
        <v>3</v>
      </c>
      <c r="H2444" s="66" t="n">
        <v>6</v>
      </c>
      <c r="I2444" s="66" t="n">
        <v>0</v>
      </c>
      <c r="J2444" s="66" t="n">
        <v>0</v>
      </c>
      <c r="K2444" s="66" t="n">
        <v>1</v>
      </c>
      <c r="L2444" s="66" t="n">
        <v>0</v>
      </c>
      <c r="M2444" s="66" t="n">
        <v>0</v>
      </c>
      <c r="N2444" s="66" t="n">
        <v>0</v>
      </c>
      <c r="O2444" s="66" t="n">
        <v>481</v>
      </c>
      <c r="P2444" s="66" t="n">
        <v>11.8</v>
      </c>
      <c r="Q2444" s="66" t="n">
        <v>12.399372022</v>
      </c>
      <c r="R2444" s="66" t="n">
        <v>51.363378659</v>
      </c>
      <c r="S2444" s="66">
        <f>IF(AND(E2444&gt;=2,E2444&lt;=6,OR(F2444=6,F2444=7,F2444=8),O2444&lt;=500),1,0)</f>
        <v/>
      </c>
      <c r="T2444" s="178">
        <f>IF(G2444=1,Sources!$F$24,IF(G2444=2,Sources!$F$25,IF(G2444=3,Sources!$F$26,0)))</f>
        <v/>
      </c>
      <c r="U2444" s="178">
        <f>T2444</f>
        <v/>
      </c>
      <c r="V2444" s="66" t="inlineStr">
        <is>
          <t>S01 / S04 / S05</t>
        </is>
      </c>
    </row>
    <row r="2445" ht="15" customHeight="1" s="94">
      <c r="A2445" s="66" t="inlineStr">
        <is>
          <t>U17554</t>
        </is>
      </c>
      <c r="B2445" s="66" t="inlineStr">
        <is>
          <t>O0606</t>
        </is>
      </c>
      <c r="C2445" s="66" t="n">
        <v>2024</v>
      </c>
      <c r="D2445" s="66" t="n">
        <v>1</v>
      </c>
      <c r="E2445" s="66" t="n">
        <v>4</v>
      </c>
      <c r="F2445" s="66" t="n">
        <v>18</v>
      </c>
      <c r="G2445" s="66" t="n">
        <v>3</v>
      </c>
      <c r="H2445" s="66" t="n">
        <v>2</v>
      </c>
      <c r="I2445" s="66" t="n">
        <v>0</v>
      </c>
      <c r="J2445" s="66" t="n">
        <v>1</v>
      </c>
      <c r="K2445" s="66" t="n">
        <v>1</v>
      </c>
      <c r="L2445" s="66" t="n">
        <v>0</v>
      </c>
      <c r="M2445" s="66" t="n">
        <v>0</v>
      </c>
      <c r="N2445" s="66" t="n">
        <v>0</v>
      </c>
      <c r="O2445" s="66" t="n">
        <v>251.7</v>
      </c>
      <c r="P2445" s="66" t="n">
        <v>4.7</v>
      </c>
      <c r="Q2445" s="66" t="n">
        <v>13.738277877</v>
      </c>
      <c r="R2445" s="66" t="n">
        <v>51.0639190740001</v>
      </c>
      <c r="S2445" s="66">
        <f>IF(AND(E2445&gt;=2,E2445&lt;=6,OR(F2445=6,F2445=7,F2445=8),O2445&lt;=500),1,0)</f>
        <v/>
      </c>
      <c r="T2445" s="178">
        <f>IF(G2445=1,Sources!$F$24,IF(G2445=2,Sources!$F$25,IF(G2445=3,Sources!$F$26,0)))</f>
        <v/>
      </c>
      <c r="U2445" s="178">
        <f>T2445</f>
        <v/>
      </c>
      <c r="V2445" s="66" t="inlineStr">
        <is>
          <t>S01 / S04 / S05</t>
        </is>
      </c>
    </row>
    <row r="2446" ht="15" customHeight="1" s="94">
      <c r="A2446" s="66" t="inlineStr">
        <is>
          <t>U17555</t>
        </is>
      </c>
      <c r="B2446" s="66" t="inlineStr">
        <is>
          <t>O0642</t>
        </is>
      </c>
      <c r="C2446" s="66" t="n">
        <v>2024</v>
      </c>
      <c r="D2446" s="66" t="n">
        <v>1</v>
      </c>
      <c r="E2446" s="66" t="n">
        <v>4</v>
      </c>
      <c r="F2446" s="66" t="n">
        <v>11</v>
      </c>
      <c r="G2446" s="66" t="n">
        <v>3</v>
      </c>
      <c r="H2446" s="66" t="n">
        <v>6</v>
      </c>
      <c r="I2446" s="66" t="n">
        <v>0</v>
      </c>
      <c r="J2446" s="66" t="n">
        <v>0</v>
      </c>
      <c r="K2446" s="66" t="n">
        <v>1</v>
      </c>
      <c r="L2446" s="66" t="n">
        <v>0</v>
      </c>
      <c r="M2446" s="66" t="n">
        <v>0</v>
      </c>
      <c r="N2446" s="66" t="n">
        <v>1</v>
      </c>
      <c r="O2446" s="66" t="n">
        <v>168.5</v>
      </c>
      <c r="P2446" s="66" t="n">
        <v>7.9</v>
      </c>
      <c r="Q2446" s="66" t="n">
        <v>13.7519591490001</v>
      </c>
      <c r="R2446" s="66" t="n">
        <v>51.0629770880001</v>
      </c>
      <c r="S2446" s="66">
        <f>IF(AND(E2446&gt;=2,E2446&lt;=6,OR(F2446=6,F2446=7,F2446=8),O2446&lt;=500),1,0)</f>
        <v/>
      </c>
      <c r="T2446" s="178">
        <f>IF(G2446=1,Sources!$F$24,IF(G2446=2,Sources!$F$25,IF(G2446=3,Sources!$F$26,0)))</f>
        <v/>
      </c>
      <c r="U2446" s="178">
        <f>T2446</f>
        <v/>
      </c>
      <c r="V2446" s="66" t="inlineStr">
        <is>
          <t>S01 / S04 / S05</t>
        </is>
      </c>
    </row>
    <row r="2447" ht="15" customHeight="1" s="94">
      <c r="A2447" s="66" t="inlineStr">
        <is>
          <t>U17558</t>
        </is>
      </c>
      <c r="B2447" s="66" t="inlineStr">
        <is>
          <t>O1622</t>
        </is>
      </c>
      <c r="C2447" s="66" t="n">
        <v>2024</v>
      </c>
      <c r="D2447" s="66" t="n">
        <v>1</v>
      </c>
      <c r="E2447" s="66" t="n">
        <v>3</v>
      </c>
      <c r="F2447" s="66" t="n">
        <v>15</v>
      </c>
      <c r="G2447" s="66" t="n">
        <v>3</v>
      </c>
      <c r="H2447" s="66" t="n">
        <v>2</v>
      </c>
      <c r="I2447" s="66" t="n">
        <v>0</v>
      </c>
      <c r="J2447" s="66" t="n">
        <v>1</v>
      </c>
      <c r="K2447" s="66" t="n">
        <v>1</v>
      </c>
      <c r="L2447" s="66" t="n">
        <v>0</v>
      </c>
      <c r="M2447" s="66" t="n">
        <v>0</v>
      </c>
      <c r="N2447" s="66" t="n">
        <v>0</v>
      </c>
      <c r="O2447" s="66" t="n">
        <v>324.5</v>
      </c>
      <c r="P2447" s="66" t="n">
        <v>5.4</v>
      </c>
      <c r="Q2447" s="66" t="n">
        <v>12.337718093</v>
      </c>
      <c r="R2447" s="66" t="n">
        <v>51.335380436</v>
      </c>
      <c r="S2447" s="66">
        <f>IF(AND(E2447&gt;=2,E2447&lt;=6,OR(F2447=6,F2447=7,F2447=8),O2447&lt;=500),1,0)</f>
        <v/>
      </c>
      <c r="T2447" s="178">
        <f>IF(G2447=1,Sources!$F$24,IF(G2447=2,Sources!$F$25,IF(G2447=3,Sources!$F$26,0)))</f>
        <v/>
      </c>
      <c r="U2447" s="178">
        <f>T2447</f>
        <v/>
      </c>
      <c r="V2447" s="66" t="inlineStr">
        <is>
          <t>S01 / S04 / S05</t>
        </is>
      </c>
    </row>
    <row r="2448" ht="15" customHeight="1" s="94">
      <c r="A2448" s="66" t="inlineStr">
        <is>
          <t>U17565</t>
        </is>
      </c>
      <c r="B2448" s="66" t="inlineStr">
        <is>
          <t>O0490</t>
        </is>
      </c>
      <c r="C2448" s="66" t="n">
        <v>2024</v>
      </c>
      <c r="D2448" s="66" t="n">
        <v>1</v>
      </c>
      <c r="E2448" s="66" t="n">
        <v>2</v>
      </c>
      <c r="F2448" s="66" t="n">
        <v>17</v>
      </c>
      <c r="G2448" s="66" t="n">
        <v>3</v>
      </c>
      <c r="H2448" s="66" t="n">
        <v>2</v>
      </c>
      <c r="I2448" s="66" t="n">
        <v>0</v>
      </c>
      <c r="J2448" s="66" t="n">
        <v>1</v>
      </c>
      <c r="K2448" s="66" t="n">
        <v>1</v>
      </c>
      <c r="L2448" s="66" t="n">
        <v>0</v>
      </c>
      <c r="M2448" s="66" t="n">
        <v>0</v>
      </c>
      <c r="N2448" s="66" t="n">
        <v>0</v>
      </c>
      <c r="O2448" s="66" t="n">
        <v>111</v>
      </c>
      <c r="P2448" s="66" t="n">
        <v>5.9</v>
      </c>
      <c r="Q2448" s="66" t="n">
        <v>13.760141259</v>
      </c>
      <c r="R2448" s="66" t="n">
        <v>51.023301883</v>
      </c>
      <c r="S2448" s="66">
        <f>IF(AND(E2448&gt;=2,E2448&lt;=6,OR(F2448=6,F2448=7,F2448=8),O2448&lt;=500),1,0)</f>
        <v/>
      </c>
      <c r="T2448" s="178">
        <f>IF(G2448=1,Sources!$F$24,IF(G2448=2,Sources!$F$25,IF(G2448=3,Sources!$F$26,0)))</f>
        <v/>
      </c>
      <c r="U2448" s="178">
        <f>T2448</f>
        <v/>
      </c>
      <c r="V2448" s="66" t="inlineStr">
        <is>
          <t>S01 / S04 / S05</t>
        </is>
      </c>
    </row>
    <row r="2449" ht="15" customHeight="1" s="94">
      <c r="A2449" s="66" t="inlineStr">
        <is>
          <t>U17581</t>
        </is>
      </c>
      <c r="B2449" s="66" t="inlineStr">
        <is>
          <t>O0199</t>
        </is>
      </c>
      <c r="C2449" s="66" t="n">
        <v>2024</v>
      </c>
      <c r="D2449" s="66" t="n">
        <v>1</v>
      </c>
      <c r="E2449" s="66" t="n">
        <v>3</v>
      </c>
      <c r="F2449" s="66" t="n">
        <v>5</v>
      </c>
      <c r="G2449" s="66" t="n">
        <v>3</v>
      </c>
      <c r="H2449" s="66" t="n">
        <v>3</v>
      </c>
      <c r="I2449" s="66" t="n">
        <v>0</v>
      </c>
      <c r="J2449" s="66" t="n">
        <v>0</v>
      </c>
      <c r="K2449" s="66" t="n">
        <v>1</v>
      </c>
      <c r="L2449" s="66" t="n">
        <v>0</v>
      </c>
      <c r="M2449" s="66" t="n">
        <v>0</v>
      </c>
      <c r="N2449" s="66" t="n">
        <v>1</v>
      </c>
      <c r="O2449" s="66" t="n">
        <v>54.6</v>
      </c>
      <c r="P2449" s="66" t="n">
        <v>3</v>
      </c>
      <c r="Q2449" s="66" t="n">
        <v>12.908072153</v>
      </c>
      <c r="R2449" s="66" t="n">
        <v>50.8330302380001</v>
      </c>
      <c r="S2449" s="66">
        <f>IF(AND(E2449&gt;=2,E2449&lt;=6,OR(F2449=6,F2449=7,F2449=8),O2449&lt;=500),1,0)</f>
        <v/>
      </c>
      <c r="T2449" s="178">
        <f>IF(G2449=1,Sources!$F$24,IF(G2449=2,Sources!$F$25,IF(G2449=3,Sources!$F$26,0)))</f>
        <v/>
      </c>
      <c r="U2449" s="178">
        <f>T2449</f>
        <v/>
      </c>
      <c r="V2449" s="66" t="inlineStr">
        <is>
          <t>S01 / S04 / S05</t>
        </is>
      </c>
    </row>
    <row r="2450" ht="15" customHeight="1" s="94">
      <c r="A2450" s="66" t="inlineStr">
        <is>
          <t>U17582</t>
        </is>
      </c>
      <c r="B2450" s="66" t="inlineStr">
        <is>
          <t>O0257</t>
        </is>
      </c>
      <c r="C2450" s="66" t="n">
        <v>2024</v>
      </c>
      <c r="D2450" s="66" t="n">
        <v>1</v>
      </c>
      <c r="E2450" s="66" t="n">
        <v>3</v>
      </c>
      <c r="F2450" s="66" t="n">
        <v>18</v>
      </c>
      <c r="G2450" s="66" t="n">
        <v>3</v>
      </c>
      <c r="H2450" s="66" t="n">
        <v>3</v>
      </c>
      <c r="I2450" s="66" t="n">
        <v>0</v>
      </c>
      <c r="J2450" s="66" t="n">
        <v>0</v>
      </c>
      <c r="K2450" s="66" t="n">
        <v>1</v>
      </c>
      <c r="L2450" s="66" t="n">
        <v>0</v>
      </c>
      <c r="M2450" s="66" t="n">
        <v>0</v>
      </c>
      <c r="N2450" s="66" t="n">
        <v>0</v>
      </c>
      <c r="O2450" s="66" t="n">
        <v>494.1</v>
      </c>
      <c r="P2450" s="66" t="n">
        <v>1.7</v>
      </c>
      <c r="Q2450" s="66" t="n">
        <v>12.895111797</v>
      </c>
      <c r="R2450" s="66" t="n">
        <v>50.8198873650001</v>
      </c>
      <c r="S2450" s="66">
        <f>IF(AND(E2450&gt;=2,E2450&lt;=6,OR(F2450=6,F2450=7,F2450=8),O2450&lt;=500),1,0)</f>
        <v/>
      </c>
      <c r="T2450" s="178">
        <f>IF(G2450=1,Sources!$F$24,IF(G2450=2,Sources!$F$25,IF(G2450=3,Sources!$F$26,0)))</f>
        <v/>
      </c>
      <c r="U2450" s="178">
        <f>T2450</f>
        <v/>
      </c>
      <c r="V2450" s="66" t="inlineStr">
        <is>
          <t>S01 / S04 / S05</t>
        </is>
      </c>
    </row>
    <row r="2451" ht="15" customHeight="1" s="94">
      <c r="A2451" s="66" t="inlineStr">
        <is>
          <t>U17586</t>
        </is>
      </c>
      <c r="B2451" s="66" t="inlineStr">
        <is>
          <t>O1642</t>
        </is>
      </c>
      <c r="C2451" s="66" t="n">
        <v>2024</v>
      </c>
      <c r="D2451" s="66" t="n">
        <v>2</v>
      </c>
      <c r="E2451" s="66" t="n">
        <v>4</v>
      </c>
      <c r="F2451" s="66" t="n">
        <v>17</v>
      </c>
      <c r="G2451" s="66" t="n">
        <v>3</v>
      </c>
      <c r="H2451" s="66" t="n">
        <v>2</v>
      </c>
      <c r="I2451" s="66" t="n">
        <v>0</v>
      </c>
      <c r="J2451" s="66" t="n">
        <v>1</v>
      </c>
      <c r="K2451" s="66" t="n">
        <v>1</v>
      </c>
      <c r="L2451" s="66" t="n">
        <v>0</v>
      </c>
      <c r="M2451" s="66" t="n">
        <v>0</v>
      </c>
      <c r="N2451" s="66" t="n">
        <v>0</v>
      </c>
      <c r="O2451" s="66" t="n">
        <v>398.1</v>
      </c>
      <c r="P2451" s="66" t="n">
        <v>2.9</v>
      </c>
      <c r="Q2451" s="66" t="n">
        <v>12.3237591550001</v>
      </c>
      <c r="R2451" s="66" t="n">
        <v>51.379440453</v>
      </c>
      <c r="S2451" s="66">
        <f>IF(AND(E2451&gt;=2,E2451&lt;=6,OR(F2451=6,F2451=7,F2451=8),O2451&lt;=500),1,0)</f>
        <v/>
      </c>
      <c r="T2451" s="178">
        <f>IF(G2451=1,Sources!$F$24,IF(G2451=2,Sources!$F$25,IF(G2451=3,Sources!$F$26,0)))</f>
        <v/>
      </c>
      <c r="U2451" s="178">
        <f>T2451</f>
        <v/>
      </c>
      <c r="V2451" s="66" t="inlineStr">
        <is>
          <t>S01 / S04 / S05</t>
        </is>
      </c>
    </row>
    <row r="2452" ht="15" customHeight="1" s="94">
      <c r="A2452" s="66" t="inlineStr">
        <is>
          <t>U17591</t>
        </is>
      </c>
      <c r="B2452" s="66" t="inlineStr">
        <is>
          <t>O1492</t>
        </is>
      </c>
      <c r="C2452" s="66" t="n">
        <v>2024</v>
      </c>
      <c r="D2452" s="66" t="n">
        <v>1</v>
      </c>
      <c r="E2452" s="66" t="n">
        <v>2</v>
      </c>
      <c r="F2452" s="66" t="n">
        <v>6</v>
      </c>
      <c r="G2452" s="66" t="n">
        <v>3</v>
      </c>
      <c r="H2452" s="66" t="n">
        <v>2</v>
      </c>
      <c r="I2452" s="66" t="n">
        <v>1</v>
      </c>
      <c r="J2452" s="66" t="n">
        <v>0</v>
      </c>
      <c r="K2452" s="66" t="n">
        <v>1</v>
      </c>
      <c r="L2452" s="66" t="n">
        <v>0</v>
      </c>
      <c r="M2452" s="66" t="n">
        <v>0</v>
      </c>
      <c r="N2452" s="66" t="n">
        <v>0</v>
      </c>
      <c r="O2452" s="66" t="n">
        <v>475.3</v>
      </c>
      <c r="P2452" s="66" t="n">
        <v>4.6</v>
      </c>
      <c r="Q2452" s="66" t="n">
        <v>12.3993578670001</v>
      </c>
      <c r="R2452" s="66" t="n">
        <v>51.3635265200001</v>
      </c>
      <c r="S2452" s="66">
        <f>IF(AND(E2452&gt;=2,E2452&lt;=6,OR(F2452=6,F2452=7,F2452=8),O2452&lt;=500),1,0)</f>
        <v/>
      </c>
      <c r="T2452" s="178">
        <f>IF(G2452=1,Sources!$F$24,IF(G2452=2,Sources!$F$25,IF(G2452=3,Sources!$F$26,0)))</f>
        <v/>
      </c>
      <c r="U2452" s="178">
        <f>T2452</f>
        <v/>
      </c>
      <c r="V2452" s="66" t="inlineStr">
        <is>
          <t>S01 / S04 / S05</t>
        </is>
      </c>
    </row>
    <row r="2453" ht="15" customHeight="1" s="94">
      <c r="A2453" s="66" t="inlineStr">
        <is>
          <t>U17610</t>
        </is>
      </c>
      <c r="B2453" s="66" t="inlineStr">
        <is>
          <t>O1622</t>
        </is>
      </c>
      <c r="C2453" s="66" t="n">
        <v>2024</v>
      </c>
      <c r="D2453" s="66" t="n">
        <v>1</v>
      </c>
      <c r="E2453" s="66" t="n">
        <v>4</v>
      </c>
      <c r="F2453" s="66" t="n">
        <v>14</v>
      </c>
      <c r="G2453" s="66" t="n">
        <v>3</v>
      </c>
      <c r="H2453" s="66" t="n">
        <v>2</v>
      </c>
      <c r="I2453" s="66" t="n">
        <v>0</v>
      </c>
      <c r="J2453" s="66" t="n">
        <v>1</v>
      </c>
      <c r="K2453" s="66" t="n">
        <v>1</v>
      </c>
      <c r="L2453" s="66" t="n">
        <v>0</v>
      </c>
      <c r="M2453" s="66" t="n">
        <v>0</v>
      </c>
      <c r="N2453" s="66" t="n">
        <v>0</v>
      </c>
      <c r="O2453" s="66" t="n">
        <v>323.2</v>
      </c>
      <c r="P2453" s="66" t="n">
        <v>3.8</v>
      </c>
      <c r="Q2453" s="66" t="n">
        <v>12.3376952080001</v>
      </c>
      <c r="R2453" s="66" t="n">
        <v>51.3353801700001</v>
      </c>
      <c r="S2453" s="66">
        <f>IF(AND(E2453&gt;=2,E2453&lt;=6,OR(F2453=6,F2453=7,F2453=8),O2453&lt;=500),1,0)</f>
        <v/>
      </c>
      <c r="T2453" s="178">
        <f>IF(G2453=1,Sources!$F$24,IF(G2453=2,Sources!$F$25,IF(G2453=3,Sources!$F$26,0)))</f>
        <v/>
      </c>
      <c r="U2453" s="178">
        <f>T2453</f>
        <v/>
      </c>
      <c r="V2453" s="66" t="inlineStr">
        <is>
          <t>S01 / S04 / S05</t>
        </is>
      </c>
    </row>
    <row r="2454" ht="15" customHeight="1" s="94">
      <c r="A2454" s="66" t="inlineStr">
        <is>
          <t>U17612</t>
        </is>
      </c>
      <c r="B2454" s="66" t="inlineStr">
        <is>
          <t>O1570</t>
        </is>
      </c>
      <c r="C2454" s="66" t="n">
        <v>2024</v>
      </c>
      <c r="D2454" s="66" t="n">
        <v>1</v>
      </c>
      <c r="E2454" s="66" t="n">
        <v>5</v>
      </c>
      <c r="F2454" s="66" t="n">
        <v>17</v>
      </c>
      <c r="G2454" s="66" t="n">
        <v>3</v>
      </c>
      <c r="H2454" s="66" t="n">
        <v>4</v>
      </c>
      <c r="I2454" s="66" t="n">
        <v>1</v>
      </c>
      <c r="J2454" s="66" t="n">
        <v>0</v>
      </c>
      <c r="K2454" s="66" t="n">
        <v>0</v>
      </c>
      <c r="L2454" s="66" t="n">
        <v>0</v>
      </c>
      <c r="M2454" s="66" t="n">
        <v>0</v>
      </c>
      <c r="N2454" s="66" t="n">
        <v>1</v>
      </c>
      <c r="O2454" s="66" t="n">
        <v>439.6</v>
      </c>
      <c r="P2454" s="66" t="n">
        <v>22.8</v>
      </c>
      <c r="Q2454" s="66" t="n">
        <v>12.3695792250001</v>
      </c>
      <c r="R2454" s="66" t="n">
        <v>51.3760949600001</v>
      </c>
      <c r="S2454" s="66">
        <f>IF(AND(E2454&gt;=2,E2454&lt;=6,OR(F2454=6,F2454=7,F2454=8),O2454&lt;=500),1,0)</f>
        <v/>
      </c>
      <c r="T2454" s="178">
        <f>IF(G2454=1,Sources!$F$24,IF(G2454=2,Sources!$F$25,IF(G2454=3,Sources!$F$26,0)))</f>
        <v/>
      </c>
      <c r="U2454" s="178">
        <f>T2454</f>
        <v/>
      </c>
      <c r="V2454" s="66" t="inlineStr">
        <is>
          <t>S01 / S04 / S05</t>
        </is>
      </c>
    </row>
    <row r="2455" ht="15" customHeight="1" s="94">
      <c r="A2455" s="66" t="inlineStr">
        <is>
          <t>U17621</t>
        </is>
      </c>
      <c r="B2455" s="66" t="inlineStr">
        <is>
          <t>O1467</t>
        </is>
      </c>
      <c r="C2455" s="66" t="n">
        <v>2024</v>
      </c>
      <c r="D2455" s="66" t="n">
        <v>2</v>
      </c>
      <c r="E2455" s="66" t="n">
        <v>4</v>
      </c>
      <c r="F2455" s="66" t="n">
        <v>18</v>
      </c>
      <c r="G2455" s="66" t="n">
        <v>3</v>
      </c>
      <c r="H2455" s="66" t="n">
        <v>3</v>
      </c>
      <c r="I2455" s="66" t="n">
        <v>0</v>
      </c>
      <c r="J2455" s="66" t="n">
        <v>1</v>
      </c>
      <c r="K2455" s="66" t="n">
        <v>1</v>
      </c>
      <c r="L2455" s="66" t="n">
        <v>0</v>
      </c>
      <c r="M2455" s="66" t="n">
        <v>0</v>
      </c>
      <c r="N2455" s="66" t="n">
        <v>0</v>
      </c>
      <c r="O2455" s="66" t="n">
        <v>278.5</v>
      </c>
      <c r="P2455" s="66" t="n">
        <v>11.4</v>
      </c>
      <c r="Q2455" s="66" t="n">
        <v>12.392111255</v>
      </c>
      <c r="R2455" s="66" t="n">
        <v>51.3464148460001</v>
      </c>
      <c r="S2455" s="66">
        <f>IF(AND(E2455&gt;=2,E2455&lt;=6,OR(F2455=6,F2455=7,F2455=8),O2455&lt;=500),1,0)</f>
        <v/>
      </c>
      <c r="T2455" s="178">
        <f>IF(G2455=1,Sources!$F$24,IF(G2455=2,Sources!$F$25,IF(G2455=3,Sources!$F$26,0)))</f>
        <v/>
      </c>
      <c r="U2455" s="178">
        <f>T2455</f>
        <v/>
      </c>
      <c r="V2455" s="66" t="inlineStr">
        <is>
          <t>S01 / S04 / S05</t>
        </is>
      </c>
    </row>
    <row r="2456" ht="15" customHeight="1" s="94">
      <c r="A2456" s="66" t="inlineStr">
        <is>
          <t>U17622</t>
        </is>
      </c>
      <c r="B2456" s="66" t="inlineStr">
        <is>
          <t>O0676</t>
        </is>
      </c>
      <c r="C2456" s="66" t="n">
        <v>2024</v>
      </c>
      <c r="D2456" s="66" t="n">
        <v>3</v>
      </c>
      <c r="E2456" s="66" t="n">
        <v>6</v>
      </c>
      <c r="F2456" s="66" t="n">
        <v>19</v>
      </c>
      <c r="G2456" s="66" t="n">
        <v>3</v>
      </c>
      <c r="H2456" s="66" t="n">
        <v>6</v>
      </c>
      <c r="I2456" s="66" t="n">
        <v>0</v>
      </c>
      <c r="J2456" s="66" t="n">
        <v>0</v>
      </c>
      <c r="K2456" s="66" t="n">
        <v>1</v>
      </c>
      <c r="L2456" s="66" t="n">
        <v>0</v>
      </c>
      <c r="M2456" s="66" t="n">
        <v>0</v>
      </c>
      <c r="N2456" s="66" t="n">
        <v>0</v>
      </c>
      <c r="O2456" s="66" t="n">
        <v>432.7</v>
      </c>
      <c r="P2456" s="66" t="n">
        <v>18.2</v>
      </c>
      <c r="Q2456" s="66" t="n">
        <v>13.70742183</v>
      </c>
      <c r="R2456" s="66" t="n">
        <v>51.0584669340001</v>
      </c>
      <c r="S2456" s="66">
        <f>IF(AND(E2456&gt;=2,E2456&lt;=6,OR(F2456=6,F2456=7,F2456=8),O2456&lt;=500),1,0)</f>
        <v/>
      </c>
      <c r="T2456" s="178">
        <f>IF(G2456=1,Sources!$F$24,IF(G2456=2,Sources!$F$25,IF(G2456=3,Sources!$F$26,0)))</f>
        <v/>
      </c>
      <c r="U2456" s="178">
        <f>T2456</f>
        <v/>
      </c>
      <c r="V2456" s="66" t="inlineStr">
        <is>
          <t>S01 / S04 / S05</t>
        </is>
      </c>
    </row>
    <row r="2457" ht="15" customHeight="1" s="94">
      <c r="A2457" s="66" t="inlineStr">
        <is>
          <t>U17632</t>
        </is>
      </c>
      <c r="B2457" s="66" t="inlineStr">
        <is>
          <t>O0172</t>
        </is>
      </c>
      <c r="C2457" s="66" t="n">
        <v>2024</v>
      </c>
      <c r="D2457" s="66" t="n">
        <v>1</v>
      </c>
      <c r="E2457" s="66" t="n">
        <v>3</v>
      </c>
      <c r="F2457" s="66" t="n">
        <v>17</v>
      </c>
      <c r="G2457" s="66" t="n">
        <v>3</v>
      </c>
      <c r="H2457" s="66" t="n">
        <v>6</v>
      </c>
      <c r="I2457" s="66" t="n">
        <v>0</v>
      </c>
      <c r="J2457" s="66" t="n">
        <v>0</v>
      </c>
      <c r="K2457" s="66" t="n">
        <v>1</v>
      </c>
      <c r="L2457" s="66" t="n">
        <v>0</v>
      </c>
      <c r="M2457" s="66" t="n">
        <v>0</v>
      </c>
      <c r="N2457" s="66" t="n">
        <v>0</v>
      </c>
      <c r="O2457" s="66" t="n">
        <v>319.9</v>
      </c>
      <c r="P2457" s="66" t="n">
        <v>3.2</v>
      </c>
      <c r="Q2457" s="66" t="n">
        <v>12.9264616150001</v>
      </c>
      <c r="R2457" s="66" t="n">
        <v>50.8337553430001</v>
      </c>
      <c r="S2457" s="66">
        <f>IF(AND(E2457&gt;=2,E2457&lt;=6,OR(F2457=6,F2457=7,F2457=8),O2457&lt;=500),1,0)</f>
        <v/>
      </c>
      <c r="T2457" s="178">
        <f>IF(G2457=1,Sources!$F$24,IF(G2457=2,Sources!$F$25,IF(G2457=3,Sources!$F$26,0)))</f>
        <v/>
      </c>
      <c r="U2457" s="178">
        <f>T2457</f>
        <v/>
      </c>
      <c r="V2457" s="66" t="inlineStr">
        <is>
          <t>S01 / S04 / S05</t>
        </is>
      </c>
    </row>
    <row r="2458" ht="15" customHeight="1" s="94">
      <c r="A2458" s="66" t="inlineStr">
        <is>
          <t>U17633</t>
        </is>
      </c>
      <c r="B2458" s="66" t="inlineStr">
        <is>
          <t>O2249</t>
        </is>
      </c>
      <c r="C2458" s="66" t="n">
        <v>2024</v>
      </c>
      <c r="D2458" s="66" t="n">
        <v>1</v>
      </c>
      <c r="E2458" s="66" t="n">
        <v>5</v>
      </c>
      <c r="F2458" s="66" t="n">
        <v>8</v>
      </c>
      <c r="G2458" s="66" t="n">
        <v>2</v>
      </c>
      <c r="H2458" s="66" t="n">
        <v>4</v>
      </c>
      <c r="I2458" s="66" t="n">
        <v>1</v>
      </c>
      <c r="J2458" s="66" t="n">
        <v>0</v>
      </c>
      <c r="K2458" s="66" t="n">
        <v>1</v>
      </c>
      <c r="L2458" s="66" t="n">
        <v>0</v>
      </c>
      <c r="M2458" s="66" t="n">
        <v>0</v>
      </c>
      <c r="N2458" s="66" t="n">
        <v>0</v>
      </c>
      <c r="O2458" s="66" t="n">
        <v>372.2</v>
      </c>
      <c r="P2458" s="66" t="n">
        <v>0</v>
      </c>
      <c r="Q2458" s="66" t="n">
        <v>14.8007811000001</v>
      </c>
      <c r="R2458" s="66" t="n">
        <v>50.895970268</v>
      </c>
      <c r="S2458" s="66">
        <f>IF(AND(E2458&gt;=2,E2458&lt;=6,OR(F2458=6,F2458=7,F2458=8),O2458&lt;=500),1,0)</f>
        <v/>
      </c>
      <c r="T2458" s="178">
        <f>IF(G2458=1,Sources!$F$24,IF(G2458=2,Sources!$F$25,IF(G2458=3,Sources!$F$26,0)))</f>
        <v/>
      </c>
      <c r="U2458" s="178">
        <f>T2458</f>
        <v/>
      </c>
      <c r="V2458" s="66" t="inlineStr">
        <is>
          <t>S01 / S04 / S05</t>
        </is>
      </c>
    </row>
    <row r="2459" ht="15" customHeight="1" s="94">
      <c r="A2459" s="66" t="inlineStr">
        <is>
          <t>U17641</t>
        </is>
      </c>
      <c r="B2459" s="66" t="inlineStr">
        <is>
          <t>O1825</t>
        </is>
      </c>
      <c r="C2459" s="66" t="n">
        <v>2024</v>
      </c>
      <c r="D2459" s="66" t="n">
        <v>1</v>
      </c>
      <c r="E2459" s="66" t="n">
        <v>4</v>
      </c>
      <c r="F2459" s="66" t="n">
        <v>15</v>
      </c>
      <c r="G2459" s="66" t="n">
        <v>3</v>
      </c>
      <c r="H2459" s="66" t="n">
        <v>6</v>
      </c>
      <c r="I2459" s="66" t="n">
        <v>0</v>
      </c>
      <c r="J2459" s="66" t="n">
        <v>1</v>
      </c>
      <c r="K2459" s="66" t="n">
        <v>0</v>
      </c>
      <c r="L2459" s="66" t="n">
        <v>0</v>
      </c>
      <c r="M2459" s="66" t="n">
        <v>0</v>
      </c>
      <c r="N2459" s="66" t="n">
        <v>1</v>
      </c>
      <c r="O2459" s="66" t="n">
        <v>471</v>
      </c>
      <c r="P2459" s="66" t="n">
        <v>10.2</v>
      </c>
      <c r="Q2459" s="66" t="n">
        <v>12.342486568</v>
      </c>
      <c r="R2459" s="66" t="n">
        <v>51.3384361220001</v>
      </c>
      <c r="S2459" s="66">
        <f>IF(AND(E2459&gt;=2,E2459&lt;=6,OR(F2459=6,F2459=7,F2459=8),O2459&lt;=500),1,0)</f>
        <v/>
      </c>
      <c r="T2459" s="178">
        <f>IF(G2459=1,Sources!$F$24,IF(G2459=2,Sources!$F$25,IF(G2459=3,Sources!$F$26,0)))</f>
        <v/>
      </c>
      <c r="U2459" s="178">
        <f>T2459</f>
        <v/>
      </c>
      <c r="V2459" s="66" t="inlineStr">
        <is>
          <t>S01 / S04 / S05</t>
        </is>
      </c>
    </row>
    <row r="2460" ht="15" customHeight="1" s="94">
      <c r="A2460" s="66" t="inlineStr">
        <is>
          <t>U17646</t>
        </is>
      </c>
      <c r="B2460" s="66" t="inlineStr">
        <is>
          <t>O1062</t>
        </is>
      </c>
      <c r="C2460" s="66" t="n">
        <v>2024</v>
      </c>
      <c r="D2460" s="66" t="n">
        <v>2</v>
      </c>
      <c r="E2460" s="66" t="n">
        <v>2</v>
      </c>
      <c r="F2460" s="66" t="n">
        <v>6</v>
      </c>
      <c r="G2460" s="66" t="n">
        <v>3</v>
      </c>
      <c r="H2460" s="66" t="n">
        <v>2</v>
      </c>
      <c r="I2460" s="66" t="n">
        <v>0</v>
      </c>
      <c r="J2460" s="66" t="n">
        <v>0</v>
      </c>
      <c r="K2460" s="66" t="n">
        <v>1</v>
      </c>
      <c r="L2460" s="66" t="n">
        <v>1</v>
      </c>
      <c r="M2460" s="66" t="n">
        <v>0</v>
      </c>
      <c r="N2460" s="66" t="n">
        <v>0</v>
      </c>
      <c r="O2460" s="66" t="n">
        <v>256</v>
      </c>
      <c r="P2460" s="66" t="n">
        <v>0</v>
      </c>
      <c r="Q2460" s="66" t="n">
        <v>13.3370525090001</v>
      </c>
      <c r="R2460" s="66" t="n">
        <v>50.9018501580001</v>
      </c>
      <c r="S2460" s="66">
        <f>IF(AND(E2460&gt;=2,E2460&lt;=6,OR(F2460=6,F2460=7,F2460=8),O2460&lt;=500),1,0)</f>
        <v/>
      </c>
      <c r="T2460" s="178">
        <f>IF(G2460=1,Sources!$F$24,IF(G2460=2,Sources!$F$25,IF(G2460=3,Sources!$F$26,0)))</f>
        <v/>
      </c>
      <c r="U2460" s="178">
        <f>T2460</f>
        <v/>
      </c>
      <c r="V2460" s="66" t="inlineStr">
        <is>
          <t>S01 / S04 / S05</t>
        </is>
      </c>
    </row>
    <row r="2461" ht="15" customHeight="1" s="94">
      <c r="A2461" s="66" t="inlineStr">
        <is>
          <t>U17654</t>
        </is>
      </c>
      <c r="B2461" s="66" t="inlineStr">
        <is>
          <t>O0274</t>
        </is>
      </c>
      <c r="C2461" s="66" t="n">
        <v>2024</v>
      </c>
      <c r="D2461" s="66" t="n">
        <v>10</v>
      </c>
      <c r="E2461" s="66" t="n">
        <v>7</v>
      </c>
      <c r="F2461" s="66" t="n">
        <v>15</v>
      </c>
      <c r="G2461" s="66" t="n">
        <v>3</v>
      </c>
      <c r="H2461" s="66" t="n">
        <v>2</v>
      </c>
      <c r="I2461" s="66" t="n">
        <v>0</v>
      </c>
      <c r="J2461" s="66" t="n">
        <v>1</v>
      </c>
      <c r="K2461" s="66" t="n">
        <v>1</v>
      </c>
      <c r="L2461" s="66" t="n">
        <v>0</v>
      </c>
      <c r="M2461" s="66" t="n">
        <v>0</v>
      </c>
      <c r="N2461" s="66" t="n">
        <v>0</v>
      </c>
      <c r="O2461" s="66" t="n">
        <v>105</v>
      </c>
      <c r="P2461" s="66" t="n">
        <v>8</v>
      </c>
      <c r="Q2461" s="66" t="n">
        <v>13.580213913</v>
      </c>
      <c r="R2461" s="66" t="n">
        <v>51.1247360350001</v>
      </c>
      <c r="S2461" s="66">
        <f>IF(AND(E2461&gt;=2,E2461&lt;=6,OR(F2461=6,F2461=7,F2461=8),O2461&lt;=500),1,0)</f>
        <v/>
      </c>
      <c r="T2461" s="178">
        <f>IF(G2461=1,Sources!$F$24,IF(G2461=2,Sources!$F$25,IF(G2461=3,Sources!$F$26,0)))</f>
        <v/>
      </c>
      <c r="U2461" s="178">
        <f>T2461</f>
        <v/>
      </c>
      <c r="V2461" s="66" t="inlineStr">
        <is>
          <t>S01 / S04 / S05</t>
        </is>
      </c>
    </row>
    <row r="2462" ht="15" customHeight="1" s="94">
      <c r="A2462" s="66" t="inlineStr">
        <is>
          <t>U17656</t>
        </is>
      </c>
      <c r="B2462" s="66" t="inlineStr">
        <is>
          <t>O0206</t>
        </is>
      </c>
      <c r="C2462" s="66" t="n">
        <v>2024</v>
      </c>
      <c r="D2462" s="66" t="n">
        <v>10</v>
      </c>
      <c r="E2462" s="66" t="n">
        <v>7</v>
      </c>
      <c r="F2462" s="66" t="n">
        <v>8</v>
      </c>
      <c r="G2462" s="66" t="n">
        <v>2</v>
      </c>
      <c r="H2462" s="66" t="n">
        <v>2</v>
      </c>
      <c r="I2462" s="66" t="n">
        <v>0</v>
      </c>
      <c r="J2462" s="66" t="n">
        <v>1</v>
      </c>
      <c r="K2462" s="66" t="n">
        <v>1</v>
      </c>
      <c r="L2462" s="66" t="n">
        <v>0</v>
      </c>
      <c r="M2462" s="66" t="n">
        <v>0</v>
      </c>
      <c r="N2462" s="66" t="n">
        <v>0</v>
      </c>
      <c r="O2462" s="66" t="n">
        <v>441.1</v>
      </c>
      <c r="P2462" s="66" t="n">
        <v>0.4</v>
      </c>
      <c r="Q2462" s="66" t="n">
        <v>12.941628259</v>
      </c>
      <c r="R2462" s="66" t="n">
        <v>50.819933022</v>
      </c>
      <c r="S2462" s="66">
        <f>IF(AND(E2462&gt;=2,E2462&lt;=6,OR(F2462=6,F2462=7,F2462=8),O2462&lt;=500),1,0)</f>
        <v/>
      </c>
      <c r="T2462" s="178">
        <f>IF(G2462=1,Sources!$F$24,IF(G2462=2,Sources!$F$25,IF(G2462=3,Sources!$F$26,0)))</f>
        <v/>
      </c>
      <c r="U2462" s="178">
        <f>T2462</f>
        <v/>
      </c>
      <c r="V2462" s="66" t="inlineStr">
        <is>
          <t>S01 / S04 / S05</t>
        </is>
      </c>
    </row>
    <row r="2463" ht="15" customHeight="1" s="94">
      <c r="A2463" s="66" t="inlineStr">
        <is>
          <t>U17665</t>
        </is>
      </c>
      <c r="B2463" s="66" t="inlineStr">
        <is>
          <t>O0700</t>
        </is>
      </c>
      <c r="C2463" s="66" t="n">
        <v>2024</v>
      </c>
      <c r="D2463" s="66" t="n">
        <v>10</v>
      </c>
      <c r="E2463" s="66" t="n">
        <v>2</v>
      </c>
      <c r="F2463" s="66" t="n">
        <v>19</v>
      </c>
      <c r="G2463" s="66" t="n">
        <v>3</v>
      </c>
      <c r="H2463" s="66" t="n">
        <v>3</v>
      </c>
      <c r="I2463" s="66" t="n">
        <v>0</v>
      </c>
      <c r="J2463" s="66" t="n">
        <v>0</v>
      </c>
      <c r="K2463" s="66" t="n">
        <v>1</v>
      </c>
      <c r="L2463" s="66" t="n">
        <v>0</v>
      </c>
      <c r="M2463" s="66" t="n">
        <v>0</v>
      </c>
      <c r="N2463" s="66" t="n">
        <v>0</v>
      </c>
      <c r="O2463" s="66" t="n">
        <v>51.5</v>
      </c>
      <c r="P2463" s="66" t="n">
        <v>2.7</v>
      </c>
      <c r="Q2463" s="66" t="n">
        <v>13.722179034</v>
      </c>
      <c r="R2463" s="66" t="n">
        <v>51.0540639710001</v>
      </c>
      <c r="S2463" s="66">
        <f>IF(AND(E2463&gt;=2,E2463&lt;=6,OR(F2463=6,F2463=7,F2463=8),O2463&lt;=500),1,0)</f>
        <v/>
      </c>
      <c r="T2463" s="178">
        <f>IF(G2463=1,Sources!$F$24,IF(G2463=2,Sources!$F$25,IF(G2463=3,Sources!$F$26,0)))</f>
        <v/>
      </c>
      <c r="U2463" s="178">
        <f>T2463</f>
        <v/>
      </c>
      <c r="V2463" s="66" t="inlineStr">
        <is>
          <t>S01 / S04 / S05</t>
        </is>
      </c>
    </row>
    <row r="2464" ht="15" customHeight="1" s="94">
      <c r="A2464" s="66" t="inlineStr">
        <is>
          <t>U17668</t>
        </is>
      </c>
      <c r="B2464" s="66" t="inlineStr">
        <is>
          <t>O0031</t>
        </is>
      </c>
      <c r="C2464" s="66" t="n">
        <v>2024</v>
      </c>
      <c r="D2464" s="66" t="n">
        <v>10</v>
      </c>
      <c r="E2464" s="66" t="n">
        <v>1</v>
      </c>
      <c r="F2464" s="66" t="n">
        <v>20</v>
      </c>
      <c r="G2464" s="66" t="n">
        <v>3</v>
      </c>
      <c r="H2464" s="66" t="n">
        <v>2</v>
      </c>
      <c r="I2464" s="66" t="n">
        <v>1</v>
      </c>
      <c r="J2464" s="66" t="n">
        <v>0</v>
      </c>
      <c r="K2464" s="66" t="n">
        <v>1</v>
      </c>
      <c r="L2464" s="66" t="n">
        <v>0</v>
      </c>
      <c r="M2464" s="66" t="n">
        <v>0</v>
      </c>
      <c r="N2464" s="66" t="n">
        <v>0</v>
      </c>
      <c r="O2464" s="66" t="n">
        <v>144.2</v>
      </c>
      <c r="P2464" s="66" t="n">
        <v>4.8</v>
      </c>
      <c r="Q2464" s="66" t="n">
        <v>14.428136164</v>
      </c>
      <c r="R2464" s="66" t="n">
        <v>51.180889576</v>
      </c>
      <c r="S2464" s="66">
        <f>IF(AND(E2464&gt;=2,E2464&lt;=6,OR(F2464=6,F2464=7,F2464=8),O2464&lt;=500),1,0)</f>
        <v/>
      </c>
      <c r="T2464" s="178">
        <f>IF(G2464=1,Sources!$F$24,IF(G2464=2,Sources!$F$25,IF(G2464=3,Sources!$F$26,0)))</f>
        <v/>
      </c>
      <c r="U2464" s="178">
        <f>T2464</f>
        <v/>
      </c>
      <c r="V2464" s="66" t="inlineStr">
        <is>
          <t>S01 / S04 / S05</t>
        </is>
      </c>
    </row>
    <row r="2465" ht="15" customHeight="1" s="94">
      <c r="A2465" s="66" t="inlineStr">
        <is>
          <t>U17675</t>
        </is>
      </c>
      <c r="B2465" s="66" t="inlineStr">
        <is>
          <t>O2267</t>
        </is>
      </c>
      <c r="C2465" s="66" t="n">
        <v>2024</v>
      </c>
      <c r="D2465" s="66" t="n">
        <v>10</v>
      </c>
      <c r="E2465" s="66" t="n">
        <v>6</v>
      </c>
      <c r="F2465" s="66" t="n">
        <v>15</v>
      </c>
      <c r="G2465" s="66" t="n">
        <v>3</v>
      </c>
      <c r="H2465" s="66" t="n">
        <v>7</v>
      </c>
      <c r="I2465" s="66" t="n">
        <v>0</v>
      </c>
      <c r="J2465" s="66" t="n">
        <v>1</v>
      </c>
      <c r="K2465" s="66" t="n">
        <v>0</v>
      </c>
      <c r="L2465" s="66" t="n">
        <v>0</v>
      </c>
      <c r="M2465" s="66" t="n">
        <v>0</v>
      </c>
      <c r="N2465" s="66" t="n">
        <v>0</v>
      </c>
      <c r="O2465" s="66" t="n">
        <v>191.6</v>
      </c>
      <c r="P2465" s="66" t="n">
        <v>11.1</v>
      </c>
      <c r="Q2465" s="66" t="n">
        <v>12.4902138810001</v>
      </c>
      <c r="R2465" s="66" t="n">
        <v>50.7363914470001</v>
      </c>
      <c r="S2465" s="66">
        <f>IF(AND(E2465&gt;=2,E2465&lt;=6,OR(F2465=6,F2465=7,F2465=8),O2465&lt;=500),1,0)</f>
        <v/>
      </c>
      <c r="T2465" s="178">
        <f>IF(G2465=1,Sources!$F$24,IF(G2465=2,Sources!$F$25,IF(G2465=3,Sources!$F$26,0)))</f>
        <v/>
      </c>
      <c r="U2465" s="178">
        <f>T2465</f>
        <v/>
      </c>
      <c r="V2465" s="66" t="inlineStr">
        <is>
          <t>S01 / S04 / S05</t>
        </is>
      </c>
    </row>
    <row r="2466" ht="15" customHeight="1" s="94">
      <c r="A2466" s="66" t="inlineStr">
        <is>
          <t>U17680</t>
        </is>
      </c>
      <c r="B2466" s="66" t="inlineStr">
        <is>
          <t>O1467</t>
        </is>
      </c>
      <c r="C2466" s="66" t="n">
        <v>2024</v>
      </c>
      <c r="D2466" s="66" t="n">
        <v>10</v>
      </c>
      <c r="E2466" s="66" t="n">
        <v>5</v>
      </c>
      <c r="F2466" s="66" t="n">
        <v>10</v>
      </c>
      <c r="G2466" s="66" t="n">
        <v>3</v>
      </c>
      <c r="H2466" s="66" t="n">
        <v>3</v>
      </c>
      <c r="I2466" s="66" t="n">
        <v>0</v>
      </c>
      <c r="J2466" s="66" t="n">
        <v>0</v>
      </c>
      <c r="K2466" s="66" t="n">
        <v>1</v>
      </c>
      <c r="L2466" s="66" t="n">
        <v>0</v>
      </c>
      <c r="M2466" s="66" t="n">
        <v>0</v>
      </c>
      <c r="N2466" s="66" t="n">
        <v>0</v>
      </c>
      <c r="O2466" s="66" t="n">
        <v>291.7</v>
      </c>
      <c r="P2466" s="66" t="n">
        <v>15.3</v>
      </c>
      <c r="Q2466" s="66" t="n">
        <v>12.3919123170001</v>
      </c>
      <c r="R2466" s="66" t="n">
        <v>51.3464269830001</v>
      </c>
      <c r="S2466" s="66">
        <f>IF(AND(E2466&gt;=2,E2466&lt;=6,OR(F2466=6,F2466=7,F2466=8),O2466&lt;=500),1,0)</f>
        <v/>
      </c>
      <c r="T2466" s="178">
        <f>IF(G2466=1,Sources!$F$24,IF(G2466=2,Sources!$F$25,IF(G2466=3,Sources!$F$26,0)))</f>
        <v/>
      </c>
      <c r="U2466" s="178">
        <f>T2466</f>
        <v/>
      </c>
      <c r="V2466" s="66" t="inlineStr">
        <is>
          <t>S01 / S04 / S05</t>
        </is>
      </c>
    </row>
    <row r="2467" ht="15" customHeight="1" s="94">
      <c r="A2467" s="66" t="inlineStr">
        <is>
          <t>U17686</t>
        </is>
      </c>
      <c r="B2467" s="66" t="inlineStr">
        <is>
          <t>O0700</t>
        </is>
      </c>
      <c r="C2467" s="66" t="n">
        <v>2024</v>
      </c>
      <c r="D2467" s="66" t="n">
        <v>10</v>
      </c>
      <c r="E2467" s="66" t="n">
        <v>4</v>
      </c>
      <c r="F2467" s="66" t="n">
        <v>21</v>
      </c>
      <c r="G2467" s="66" t="n">
        <v>3</v>
      </c>
      <c r="H2467" s="66" t="n">
        <v>2</v>
      </c>
      <c r="I2467" s="66" t="n">
        <v>0</v>
      </c>
      <c r="J2467" s="66" t="n">
        <v>0</v>
      </c>
      <c r="K2467" s="66" t="n">
        <v>1</v>
      </c>
      <c r="L2467" s="66" t="n">
        <v>0</v>
      </c>
      <c r="M2467" s="66" t="n">
        <v>0</v>
      </c>
      <c r="N2467" s="66" t="n">
        <v>0</v>
      </c>
      <c r="O2467" s="66" t="n">
        <v>50.3</v>
      </c>
      <c r="P2467" s="66" t="n">
        <v>1.5</v>
      </c>
      <c r="Q2467" s="66" t="n">
        <v>13.7221877810001</v>
      </c>
      <c r="R2467" s="66" t="n">
        <v>51.054073773</v>
      </c>
      <c r="S2467" s="66">
        <f>IF(AND(E2467&gt;=2,E2467&lt;=6,OR(F2467=6,F2467=7,F2467=8),O2467&lt;=500),1,0)</f>
        <v/>
      </c>
      <c r="T2467" s="178">
        <f>IF(G2467=1,Sources!$F$24,IF(G2467=2,Sources!$F$25,IF(G2467=3,Sources!$F$26,0)))</f>
        <v/>
      </c>
      <c r="U2467" s="178">
        <f>T2467</f>
        <v/>
      </c>
      <c r="V2467" s="66" t="inlineStr">
        <is>
          <t>S01 / S04 / S05</t>
        </is>
      </c>
    </row>
    <row r="2468" ht="15" customHeight="1" s="94">
      <c r="A2468" s="66" t="inlineStr">
        <is>
          <t>U17694</t>
        </is>
      </c>
      <c r="B2468" s="66" t="inlineStr">
        <is>
          <t>O1534</t>
        </is>
      </c>
      <c r="C2468" s="66" t="n">
        <v>2024</v>
      </c>
      <c r="D2468" s="66" t="n">
        <v>9</v>
      </c>
      <c r="E2468" s="66" t="n">
        <v>2</v>
      </c>
      <c r="F2468" s="66" t="n">
        <v>15</v>
      </c>
      <c r="G2468" s="66" t="n">
        <v>3</v>
      </c>
      <c r="H2468" s="66" t="n">
        <v>7</v>
      </c>
      <c r="I2468" s="66" t="n">
        <v>0</v>
      </c>
      <c r="J2468" s="66" t="n">
        <v>0</v>
      </c>
      <c r="K2468" s="66" t="n">
        <v>1</v>
      </c>
      <c r="L2468" s="66" t="n">
        <v>0</v>
      </c>
      <c r="M2468" s="66" t="n">
        <v>0</v>
      </c>
      <c r="N2468" s="66" t="n">
        <v>0</v>
      </c>
      <c r="O2468" s="66" t="n">
        <v>401.6</v>
      </c>
      <c r="P2468" s="66" t="n">
        <v>4.4</v>
      </c>
      <c r="Q2468" s="66" t="n">
        <v>12.4222937050001</v>
      </c>
      <c r="R2468" s="66" t="n">
        <v>51.351686569</v>
      </c>
      <c r="S2468" s="66">
        <f>IF(AND(E2468&gt;=2,E2468&lt;=6,OR(F2468=6,F2468=7,F2468=8),O2468&lt;=500),1,0)</f>
        <v/>
      </c>
      <c r="T2468" s="178">
        <f>IF(G2468=1,Sources!$F$24,IF(G2468=2,Sources!$F$25,IF(G2468=3,Sources!$F$26,0)))</f>
        <v/>
      </c>
      <c r="U2468" s="178">
        <f>T2468</f>
        <v/>
      </c>
      <c r="V2468" s="66" t="inlineStr">
        <is>
          <t>S01 / S04 / S05</t>
        </is>
      </c>
    </row>
    <row r="2469" ht="15" customHeight="1" s="94">
      <c r="A2469" s="66" t="inlineStr">
        <is>
          <t>U17695</t>
        </is>
      </c>
      <c r="B2469" s="66" t="inlineStr">
        <is>
          <t>O1529</t>
        </is>
      </c>
      <c r="C2469" s="66" t="n">
        <v>2024</v>
      </c>
      <c r="D2469" s="66" t="n">
        <v>9</v>
      </c>
      <c r="E2469" s="66" t="n">
        <v>2</v>
      </c>
      <c r="F2469" s="66" t="n">
        <v>14</v>
      </c>
      <c r="G2469" s="66" t="n">
        <v>3</v>
      </c>
      <c r="H2469" s="66" t="n">
        <v>2</v>
      </c>
      <c r="I2469" s="66" t="n">
        <v>0</v>
      </c>
      <c r="J2469" s="66" t="n">
        <v>1</v>
      </c>
      <c r="K2469" s="66" t="n">
        <v>1</v>
      </c>
      <c r="L2469" s="66" t="n">
        <v>0</v>
      </c>
      <c r="M2469" s="66" t="n">
        <v>0</v>
      </c>
      <c r="N2469" s="66" t="n">
        <v>0</v>
      </c>
      <c r="O2469" s="66" t="n">
        <v>266.9</v>
      </c>
      <c r="P2469" s="66" t="n">
        <v>4.7</v>
      </c>
      <c r="Q2469" s="66" t="n">
        <v>12.394433221</v>
      </c>
      <c r="R2469" s="66" t="n">
        <v>51.336802812</v>
      </c>
      <c r="S2469" s="66">
        <f>IF(AND(E2469&gt;=2,E2469&lt;=6,OR(F2469=6,F2469=7,F2469=8),O2469&lt;=500),1,0)</f>
        <v/>
      </c>
      <c r="T2469" s="178">
        <f>IF(G2469=1,Sources!$F$24,IF(G2469=2,Sources!$F$25,IF(G2469=3,Sources!$F$26,0)))</f>
        <v/>
      </c>
      <c r="U2469" s="178">
        <f>T2469</f>
        <v/>
      </c>
      <c r="V2469" s="66" t="inlineStr">
        <is>
          <t>S01 / S04 / S05</t>
        </is>
      </c>
    </row>
    <row r="2470" ht="15" customHeight="1" s="94">
      <c r="A2470" s="66" t="inlineStr">
        <is>
          <t>U17704</t>
        </is>
      </c>
      <c r="B2470" s="66" t="inlineStr">
        <is>
          <t>O0754</t>
        </is>
      </c>
      <c r="C2470" s="66" t="n">
        <v>2024</v>
      </c>
      <c r="D2470" s="66" t="n">
        <v>9</v>
      </c>
      <c r="E2470" s="66" t="n">
        <v>6</v>
      </c>
      <c r="F2470" s="66" t="n">
        <v>6</v>
      </c>
      <c r="G2470" s="66" t="n">
        <v>2</v>
      </c>
      <c r="H2470" s="66" t="n">
        <v>4</v>
      </c>
      <c r="I2470" s="66" t="n">
        <v>1</v>
      </c>
      <c r="J2470" s="66" t="n">
        <v>1</v>
      </c>
      <c r="K2470" s="66" t="n">
        <v>0</v>
      </c>
      <c r="L2470" s="66" t="n">
        <v>0</v>
      </c>
      <c r="M2470" s="66" t="n">
        <v>0</v>
      </c>
      <c r="N2470" s="66" t="n">
        <v>0</v>
      </c>
      <c r="O2470" s="66" t="n">
        <v>476.7</v>
      </c>
      <c r="P2470" s="66" t="n">
        <v>0</v>
      </c>
      <c r="Q2470" s="66" t="n">
        <v>13.7274626030001</v>
      </c>
      <c r="R2470" s="66" t="n">
        <v>51.084980054</v>
      </c>
      <c r="S2470" s="66">
        <f>IF(AND(E2470&gt;=2,E2470&lt;=6,OR(F2470=6,F2470=7,F2470=8),O2470&lt;=500),1,0)</f>
        <v/>
      </c>
      <c r="T2470" s="178">
        <f>IF(G2470=1,Sources!$F$24,IF(G2470=2,Sources!$F$25,IF(G2470=3,Sources!$F$26,0)))</f>
        <v/>
      </c>
      <c r="U2470" s="178">
        <f>T2470</f>
        <v/>
      </c>
      <c r="V2470" s="66" t="inlineStr">
        <is>
          <t>S01 / S04 / S05</t>
        </is>
      </c>
    </row>
    <row r="2471" ht="15" customHeight="1" s="94">
      <c r="A2471" s="66" t="inlineStr">
        <is>
          <t>U17705</t>
        </is>
      </c>
      <c r="B2471" s="66" t="inlineStr">
        <is>
          <t>O0615</t>
        </is>
      </c>
      <c r="C2471" s="66" t="n">
        <v>2024</v>
      </c>
      <c r="D2471" s="66" t="n">
        <v>9</v>
      </c>
      <c r="E2471" s="66" t="n">
        <v>6</v>
      </c>
      <c r="F2471" s="66" t="n">
        <v>19</v>
      </c>
      <c r="G2471" s="66" t="n">
        <v>3</v>
      </c>
      <c r="H2471" s="66" t="n">
        <v>7</v>
      </c>
      <c r="I2471" s="66" t="n">
        <v>0</v>
      </c>
      <c r="J2471" s="66" t="n">
        <v>0</v>
      </c>
      <c r="K2471" s="66" t="n">
        <v>0</v>
      </c>
      <c r="L2471" s="66" t="n">
        <v>0</v>
      </c>
      <c r="M2471" s="66" t="n">
        <v>0</v>
      </c>
      <c r="N2471" s="66" t="n">
        <v>1</v>
      </c>
      <c r="O2471" s="66" t="n">
        <v>361.7</v>
      </c>
      <c r="P2471" s="66" t="n">
        <v>3.1</v>
      </c>
      <c r="Q2471" s="66" t="n">
        <v>13.7468009880001</v>
      </c>
      <c r="R2471" s="66" t="n">
        <v>51.06375868</v>
      </c>
      <c r="S2471" s="66">
        <f>IF(AND(E2471&gt;=2,E2471&lt;=6,OR(F2471=6,F2471=7,F2471=8),O2471&lt;=500),1,0)</f>
        <v/>
      </c>
      <c r="T2471" s="178">
        <f>IF(G2471=1,Sources!$F$24,IF(G2471=2,Sources!$F$25,IF(G2471=3,Sources!$F$26,0)))</f>
        <v/>
      </c>
      <c r="U2471" s="178">
        <f>T2471</f>
        <v/>
      </c>
      <c r="V2471" s="66" t="inlineStr">
        <is>
          <t>S01 / S04 / S05</t>
        </is>
      </c>
    </row>
    <row r="2472" ht="15" customHeight="1" s="94">
      <c r="A2472" s="66" t="inlineStr">
        <is>
          <t>U17707</t>
        </is>
      </c>
      <c r="B2472" s="66" t="inlineStr">
        <is>
          <t>O0149</t>
        </is>
      </c>
      <c r="C2472" s="66" t="n">
        <v>2024</v>
      </c>
      <c r="D2472" s="66" t="n">
        <v>9</v>
      </c>
      <c r="E2472" s="66" t="n">
        <v>6</v>
      </c>
      <c r="F2472" s="66" t="n">
        <v>15</v>
      </c>
      <c r="G2472" s="66" t="n">
        <v>2</v>
      </c>
      <c r="H2472" s="66" t="n">
        <v>4</v>
      </c>
      <c r="I2472" s="66" t="n">
        <v>1</v>
      </c>
      <c r="J2472" s="66" t="n">
        <v>0</v>
      </c>
      <c r="K2472" s="66" t="n">
        <v>0</v>
      </c>
      <c r="L2472" s="66" t="n">
        <v>0</v>
      </c>
      <c r="M2472" s="66" t="n">
        <v>0</v>
      </c>
      <c r="N2472" s="66" t="n">
        <v>1</v>
      </c>
      <c r="O2472" s="66" t="n">
        <v>453.2</v>
      </c>
      <c r="P2472" s="66" t="n">
        <v>6.9</v>
      </c>
      <c r="Q2472" s="66" t="n">
        <v>12.90539656</v>
      </c>
      <c r="R2472" s="66" t="n">
        <v>50.8261973800001</v>
      </c>
      <c r="S2472" s="66">
        <f>IF(AND(E2472&gt;=2,E2472&lt;=6,OR(F2472=6,F2472=7,F2472=8),O2472&lt;=500),1,0)</f>
        <v/>
      </c>
      <c r="T2472" s="178">
        <f>IF(G2472=1,Sources!$F$24,IF(G2472=2,Sources!$F$25,IF(G2472=3,Sources!$F$26,0)))</f>
        <v/>
      </c>
      <c r="U2472" s="178">
        <f>T2472</f>
        <v/>
      </c>
      <c r="V2472" s="66" t="inlineStr">
        <is>
          <t>S01 / S04 / S05</t>
        </is>
      </c>
    </row>
    <row r="2473" ht="15" customHeight="1" s="94">
      <c r="A2473" s="66" t="inlineStr">
        <is>
          <t>U17710</t>
        </is>
      </c>
      <c r="B2473" s="66" t="inlineStr">
        <is>
          <t>O0549</t>
        </is>
      </c>
      <c r="C2473" s="66" t="n">
        <v>2024</v>
      </c>
      <c r="D2473" s="66" t="n">
        <v>9</v>
      </c>
      <c r="E2473" s="66" t="n">
        <v>5</v>
      </c>
      <c r="F2473" s="66" t="n">
        <v>7</v>
      </c>
      <c r="G2473" s="66" t="n">
        <v>3</v>
      </c>
      <c r="H2473" s="66" t="n">
        <v>6</v>
      </c>
      <c r="I2473" s="66" t="n">
        <v>0</v>
      </c>
      <c r="J2473" s="66" t="n">
        <v>0</v>
      </c>
      <c r="K2473" s="66" t="n">
        <v>1</v>
      </c>
      <c r="L2473" s="66" t="n">
        <v>0</v>
      </c>
      <c r="M2473" s="66" t="n">
        <v>0</v>
      </c>
      <c r="N2473" s="66" t="n">
        <v>1</v>
      </c>
      <c r="O2473" s="66" t="n">
        <v>327.9</v>
      </c>
      <c r="P2473" s="66" t="n">
        <v>10.4</v>
      </c>
      <c r="Q2473" s="66" t="n">
        <v>13.7249565330001</v>
      </c>
      <c r="R2473" s="66" t="n">
        <v>51.0731029990001</v>
      </c>
      <c r="S2473" s="66">
        <f>IF(AND(E2473&gt;=2,E2473&lt;=6,OR(F2473=6,F2473=7,F2473=8),O2473&lt;=500),1,0)</f>
        <v/>
      </c>
      <c r="T2473" s="178">
        <f>IF(G2473=1,Sources!$F$24,IF(G2473=2,Sources!$F$25,IF(G2473=3,Sources!$F$26,0)))</f>
        <v/>
      </c>
      <c r="U2473" s="178">
        <f>T2473</f>
        <v/>
      </c>
      <c r="V2473" s="66" t="inlineStr">
        <is>
          <t>S01 / S04 / S05</t>
        </is>
      </c>
    </row>
    <row r="2474" ht="15" customHeight="1" s="94">
      <c r="A2474" s="66" t="inlineStr">
        <is>
          <t>U17716</t>
        </is>
      </c>
      <c r="B2474" s="66" t="inlineStr">
        <is>
          <t>O0900</t>
        </is>
      </c>
      <c r="C2474" s="66" t="n">
        <v>2024</v>
      </c>
      <c r="D2474" s="66" t="n">
        <v>9</v>
      </c>
      <c r="E2474" s="66" t="n">
        <v>4</v>
      </c>
      <c r="F2474" s="66" t="n">
        <v>7</v>
      </c>
      <c r="G2474" s="66" t="n">
        <v>3</v>
      </c>
      <c r="H2474" s="66" t="n">
        <v>3</v>
      </c>
      <c r="I2474" s="66" t="n">
        <v>0</v>
      </c>
      <c r="J2474" s="66" t="n">
        <v>1</v>
      </c>
      <c r="K2474" s="66" t="n">
        <v>1</v>
      </c>
      <c r="L2474" s="66" t="n">
        <v>0</v>
      </c>
      <c r="M2474" s="66" t="n">
        <v>0</v>
      </c>
      <c r="N2474" s="66" t="n">
        <v>0</v>
      </c>
      <c r="O2474" s="66" t="n">
        <v>435.2</v>
      </c>
      <c r="P2474" s="66" t="n">
        <v>0.2</v>
      </c>
      <c r="Q2474" s="66" t="n">
        <v>13.8784684460001</v>
      </c>
      <c r="R2474" s="66" t="n">
        <v>51.0599597560001</v>
      </c>
      <c r="S2474" s="66">
        <f>IF(AND(E2474&gt;=2,E2474&lt;=6,OR(F2474=6,F2474=7,F2474=8),O2474&lt;=500),1,0)</f>
        <v/>
      </c>
      <c r="T2474" s="178">
        <f>IF(G2474=1,Sources!$F$24,IF(G2474=2,Sources!$F$25,IF(G2474=3,Sources!$F$26,0)))</f>
        <v/>
      </c>
      <c r="U2474" s="178">
        <f>T2474</f>
        <v/>
      </c>
      <c r="V2474" s="66" t="inlineStr">
        <is>
          <t>S01 / S04 / S05</t>
        </is>
      </c>
    </row>
    <row r="2475" ht="15" customHeight="1" s="94">
      <c r="A2475" s="66" t="inlineStr">
        <is>
          <t>U17726</t>
        </is>
      </c>
      <c r="B2475" s="66" t="inlineStr">
        <is>
          <t>O0611</t>
        </is>
      </c>
      <c r="C2475" s="66" t="n">
        <v>2024</v>
      </c>
      <c r="D2475" s="66" t="n">
        <v>9</v>
      </c>
      <c r="E2475" s="66" t="n">
        <v>2</v>
      </c>
      <c r="F2475" s="66" t="n">
        <v>9</v>
      </c>
      <c r="G2475" s="66" t="n">
        <v>2</v>
      </c>
      <c r="H2475" s="66" t="n">
        <v>4</v>
      </c>
      <c r="I2475" s="66" t="n">
        <v>1</v>
      </c>
      <c r="J2475" s="66" t="n">
        <v>0</v>
      </c>
      <c r="K2475" s="66" t="n">
        <v>0</v>
      </c>
      <c r="L2475" s="66" t="n">
        <v>0</v>
      </c>
      <c r="M2475" s="66" t="n">
        <v>0</v>
      </c>
      <c r="N2475" s="66" t="n">
        <v>1</v>
      </c>
      <c r="O2475" s="66" t="n">
        <v>26.3</v>
      </c>
      <c r="P2475" s="66" t="n">
        <v>8.4</v>
      </c>
      <c r="Q2475" s="66" t="n">
        <v>13.741941653</v>
      </c>
      <c r="R2475" s="66" t="n">
        <v>51.064682373</v>
      </c>
      <c r="S2475" s="66">
        <f>IF(AND(E2475&gt;=2,E2475&lt;=6,OR(F2475=6,F2475=7,F2475=8),O2475&lt;=500),1,0)</f>
        <v/>
      </c>
      <c r="T2475" s="178">
        <f>IF(G2475=1,Sources!$F$24,IF(G2475=2,Sources!$F$25,IF(G2475=3,Sources!$F$26,0)))</f>
        <v/>
      </c>
      <c r="U2475" s="178">
        <f>T2475</f>
        <v/>
      </c>
      <c r="V2475" s="66" t="inlineStr">
        <is>
          <t>S01 / S04 / S05</t>
        </is>
      </c>
    </row>
    <row r="2476" ht="15" customHeight="1" s="94">
      <c r="A2476" s="66" t="inlineStr">
        <is>
          <t>U17731</t>
        </is>
      </c>
      <c r="B2476" s="66" t="inlineStr">
        <is>
          <t>O1302</t>
        </is>
      </c>
      <c r="C2476" s="66" t="n">
        <v>2024</v>
      </c>
      <c r="D2476" s="66" t="n">
        <v>9</v>
      </c>
      <c r="E2476" s="66" t="n">
        <v>6</v>
      </c>
      <c r="F2476" s="66" t="n">
        <v>16</v>
      </c>
      <c r="G2476" s="66" t="n">
        <v>3</v>
      </c>
      <c r="H2476" s="66" t="n">
        <v>3</v>
      </c>
      <c r="I2476" s="66" t="n">
        <v>0</v>
      </c>
      <c r="J2476" s="66" t="n">
        <v>0</v>
      </c>
      <c r="K2476" s="66" t="n">
        <v>1</v>
      </c>
      <c r="L2476" s="66" t="n">
        <v>0</v>
      </c>
      <c r="M2476" s="66" t="n">
        <v>0</v>
      </c>
      <c r="N2476" s="66" t="n">
        <v>1</v>
      </c>
      <c r="O2476" s="66" t="n">
        <v>154</v>
      </c>
      <c r="P2476" s="66" t="n">
        <v>8.1</v>
      </c>
      <c r="Q2476" s="66" t="n">
        <v>12.276715161</v>
      </c>
      <c r="R2476" s="66" t="n">
        <v>51.3207895790001</v>
      </c>
      <c r="S2476" s="66">
        <f>IF(AND(E2476&gt;=2,E2476&lt;=6,OR(F2476=6,F2476=7,F2476=8),O2476&lt;=500),1,0)</f>
        <v/>
      </c>
      <c r="T2476" s="178">
        <f>IF(G2476=1,Sources!$F$24,IF(G2476=2,Sources!$F$25,IF(G2476=3,Sources!$F$26,0)))</f>
        <v/>
      </c>
      <c r="U2476" s="178">
        <f>T2476</f>
        <v/>
      </c>
      <c r="V2476" s="66" t="inlineStr">
        <is>
          <t>S01 / S04 / S05</t>
        </is>
      </c>
    </row>
    <row r="2477" ht="15" customHeight="1" s="94">
      <c r="A2477" s="66" t="inlineStr">
        <is>
          <t>U17734</t>
        </is>
      </c>
      <c r="B2477" s="66" t="inlineStr">
        <is>
          <t>O0145</t>
        </is>
      </c>
      <c r="C2477" s="66" t="n">
        <v>2024</v>
      </c>
      <c r="D2477" s="66" t="n">
        <v>9</v>
      </c>
      <c r="E2477" s="66" t="n">
        <v>6</v>
      </c>
      <c r="F2477" s="66" t="n">
        <v>17</v>
      </c>
      <c r="G2477" s="66" t="n">
        <v>3</v>
      </c>
      <c r="H2477" s="66" t="n">
        <v>6</v>
      </c>
      <c r="I2477" s="66" t="n">
        <v>0</v>
      </c>
      <c r="J2477" s="66" t="n">
        <v>0</v>
      </c>
      <c r="K2477" s="66" t="n">
        <v>1</v>
      </c>
      <c r="L2477" s="66" t="n">
        <v>0</v>
      </c>
      <c r="M2477" s="66" t="n">
        <v>0</v>
      </c>
      <c r="N2477" s="66" t="n">
        <v>0</v>
      </c>
      <c r="O2477" s="66" t="n">
        <v>366.2</v>
      </c>
      <c r="P2477" s="66" t="n">
        <v>13.1</v>
      </c>
      <c r="Q2477" s="66" t="n">
        <v>12.932290885</v>
      </c>
      <c r="R2477" s="66" t="n">
        <v>50.823564569</v>
      </c>
      <c r="S2477" s="66">
        <f>IF(AND(E2477&gt;=2,E2477&lt;=6,OR(F2477=6,F2477=7,F2477=8),O2477&lt;=500),1,0)</f>
        <v/>
      </c>
      <c r="T2477" s="178">
        <f>IF(G2477=1,Sources!$F$24,IF(G2477=2,Sources!$F$25,IF(G2477=3,Sources!$F$26,0)))</f>
        <v/>
      </c>
      <c r="U2477" s="178">
        <f>T2477</f>
        <v/>
      </c>
      <c r="V2477" s="66" t="inlineStr">
        <is>
          <t>S01 / S04 / S05</t>
        </is>
      </c>
    </row>
    <row r="2478" ht="15" customHeight="1" s="94">
      <c r="A2478" s="66" t="inlineStr">
        <is>
          <t>U17741</t>
        </is>
      </c>
      <c r="B2478" s="66" t="inlineStr">
        <is>
          <t>O0856</t>
        </is>
      </c>
      <c r="C2478" s="66" t="n">
        <v>2024</v>
      </c>
      <c r="D2478" s="66" t="n">
        <v>9</v>
      </c>
      <c r="E2478" s="66" t="n">
        <v>4</v>
      </c>
      <c r="F2478" s="66" t="n">
        <v>13</v>
      </c>
      <c r="G2478" s="66" t="n">
        <v>3</v>
      </c>
      <c r="H2478" s="66" t="n">
        <v>1</v>
      </c>
      <c r="I2478" s="66" t="n">
        <v>0</v>
      </c>
      <c r="J2478" s="66" t="n">
        <v>1</v>
      </c>
      <c r="K2478" s="66" t="n">
        <v>0</v>
      </c>
      <c r="L2478" s="66" t="n">
        <v>0</v>
      </c>
      <c r="M2478" s="66" t="n">
        <v>0</v>
      </c>
      <c r="N2478" s="66" t="n">
        <v>0</v>
      </c>
      <c r="O2478" s="66" t="n">
        <v>304.1</v>
      </c>
      <c r="P2478" s="66" t="n">
        <v>7.8</v>
      </c>
      <c r="Q2478" s="66" t="n">
        <v>13.701974389</v>
      </c>
      <c r="R2478" s="66" t="n">
        <v>51.0324272990001</v>
      </c>
      <c r="S2478" s="66">
        <f>IF(AND(E2478&gt;=2,E2478&lt;=6,OR(F2478=6,F2478=7,F2478=8),O2478&lt;=500),1,0)</f>
        <v/>
      </c>
      <c r="T2478" s="178">
        <f>IF(G2478=1,Sources!$F$24,IF(G2478=2,Sources!$F$25,IF(G2478=3,Sources!$F$26,0)))</f>
        <v/>
      </c>
      <c r="U2478" s="178">
        <f>T2478</f>
        <v/>
      </c>
      <c r="V2478" s="66" t="inlineStr">
        <is>
          <t>S01 / S04 / S05</t>
        </is>
      </c>
    </row>
    <row r="2479" ht="15" customHeight="1" s="94">
      <c r="A2479" s="66" t="inlineStr">
        <is>
          <t>U17743</t>
        </is>
      </c>
      <c r="B2479" s="66" t="inlineStr">
        <is>
          <t>O0780</t>
        </is>
      </c>
      <c r="C2479" s="66" t="n">
        <v>2024</v>
      </c>
      <c r="D2479" s="66" t="n">
        <v>9</v>
      </c>
      <c r="E2479" s="66" t="n">
        <v>4</v>
      </c>
      <c r="F2479" s="66" t="n">
        <v>8</v>
      </c>
      <c r="G2479" s="66" t="n">
        <v>3</v>
      </c>
      <c r="H2479" s="66" t="n">
        <v>3</v>
      </c>
      <c r="I2479" s="66" t="n">
        <v>0</v>
      </c>
      <c r="J2479" s="66" t="n">
        <v>0</v>
      </c>
      <c r="K2479" s="66" t="n">
        <v>1</v>
      </c>
      <c r="L2479" s="66" t="n">
        <v>1</v>
      </c>
      <c r="M2479" s="66" t="n">
        <v>0</v>
      </c>
      <c r="N2479" s="66" t="n">
        <v>0</v>
      </c>
      <c r="O2479" s="66" t="n">
        <v>433.2</v>
      </c>
      <c r="P2479" s="66" t="n">
        <v>1.4</v>
      </c>
      <c r="Q2479" s="66" t="n">
        <v>13.7529675280001</v>
      </c>
      <c r="R2479" s="66" t="n">
        <v>51.073880886</v>
      </c>
      <c r="S2479" s="66">
        <f>IF(AND(E2479&gt;=2,E2479&lt;=6,OR(F2479=6,F2479=7,F2479=8),O2479&lt;=500),1,0)</f>
        <v/>
      </c>
      <c r="T2479" s="178">
        <f>IF(G2479=1,Sources!$F$24,IF(G2479=2,Sources!$F$25,IF(G2479=3,Sources!$F$26,0)))</f>
        <v/>
      </c>
      <c r="U2479" s="178">
        <f>T2479</f>
        <v/>
      </c>
      <c r="V2479" s="66" t="inlineStr">
        <is>
          <t>S01 / S04 / S05</t>
        </is>
      </c>
    </row>
    <row r="2480" ht="15" customHeight="1" s="94">
      <c r="A2480" s="66" t="inlineStr">
        <is>
          <t>U17761</t>
        </is>
      </c>
      <c r="B2480" s="66" t="inlineStr">
        <is>
          <t>O1630</t>
        </is>
      </c>
      <c r="C2480" s="66" t="n">
        <v>2024</v>
      </c>
      <c r="D2480" s="66" t="n">
        <v>9</v>
      </c>
      <c r="E2480" s="66" t="n">
        <v>5</v>
      </c>
      <c r="F2480" s="66" t="n">
        <v>9</v>
      </c>
      <c r="G2480" s="66" t="n">
        <v>3</v>
      </c>
      <c r="H2480" s="66" t="n">
        <v>4</v>
      </c>
      <c r="I2480" s="66" t="n">
        <v>1</v>
      </c>
      <c r="J2480" s="66" t="n">
        <v>1</v>
      </c>
      <c r="K2480" s="66" t="n">
        <v>0</v>
      </c>
      <c r="L2480" s="66" t="n">
        <v>0</v>
      </c>
      <c r="M2480" s="66" t="n">
        <v>0</v>
      </c>
      <c r="N2480" s="66" t="n">
        <v>0</v>
      </c>
      <c r="O2480" s="66" t="n">
        <v>152.4</v>
      </c>
      <c r="P2480" s="66" t="n">
        <v>12</v>
      </c>
      <c r="Q2480" s="66" t="n">
        <v>12.3303917000001</v>
      </c>
      <c r="R2480" s="66" t="n">
        <v>51.3357292490001</v>
      </c>
      <c r="S2480" s="66">
        <f>IF(AND(E2480&gt;=2,E2480&lt;=6,OR(F2480=6,F2480=7,F2480=8),O2480&lt;=500),1,0)</f>
        <v/>
      </c>
      <c r="T2480" s="178">
        <f>IF(G2480=1,Sources!$F$24,IF(G2480=2,Sources!$F$25,IF(G2480=3,Sources!$F$26,0)))</f>
        <v/>
      </c>
      <c r="U2480" s="178">
        <f>T2480</f>
        <v/>
      </c>
      <c r="V2480" s="66" t="inlineStr">
        <is>
          <t>S01 / S04 / S05</t>
        </is>
      </c>
    </row>
    <row r="2481" ht="15" customHeight="1" s="94">
      <c r="A2481" s="66" t="inlineStr">
        <is>
          <t>U17787</t>
        </is>
      </c>
      <c r="B2481" s="66" t="inlineStr">
        <is>
          <t>O0615</t>
        </is>
      </c>
      <c r="C2481" s="66" t="n">
        <v>2024</v>
      </c>
      <c r="D2481" s="66" t="n">
        <v>9</v>
      </c>
      <c r="E2481" s="66" t="n">
        <v>1</v>
      </c>
      <c r="F2481" s="66" t="n">
        <v>14</v>
      </c>
      <c r="G2481" s="66" t="n">
        <v>3</v>
      </c>
      <c r="H2481" s="66" t="n">
        <v>3</v>
      </c>
      <c r="I2481" s="66" t="n">
        <v>0</v>
      </c>
      <c r="J2481" s="66" t="n">
        <v>1</v>
      </c>
      <c r="K2481" s="66" t="n">
        <v>1</v>
      </c>
      <c r="L2481" s="66" t="n">
        <v>0</v>
      </c>
      <c r="M2481" s="66" t="n">
        <v>0</v>
      </c>
      <c r="N2481" s="66" t="n">
        <v>0</v>
      </c>
      <c r="O2481" s="66" t="n">
        <v>381.2</v>
      </c>
      <c r="P2481" s="66" t="n">
        <v>22.8</v>
      </c>
      <c r="Q2481" s="66" t="n">
        <v>13.7470611270001</v>
      </c>
      <c r="R2481" s="66" t="n">
        <v>51.0636890490001</v>
      </c>
      <c r="S2481" s="66">
        <f>IF(AND(E2481&gt;=2,E2481&lt;=6,OR(F2481=6,F2481=7,F2481=8),O2481&lt;=500),1,0)</f>
        <v/>
      </c>
      <c r="T2481" s="178">
        <f>IF(G2481=1,Sources!$F$24,IF(G2481=2,Sources!$F$25,IF(G2481=3,Sources!$F$26,0)))</f>
        <v/>
      </c>
      <c r="U2481" s="178">
        <f>T2481</f>
        <v/>
      </c>
      <c r="V2481" s="66" t="inlineStr">
        <is>
          <t>S01 / S04 / S05</t>
        </is>
      </c>
    </row>
    <row r="2482" ht="15" customHeight="1" s="94">
      <c r="A2482" s="66" t="inlineStr">
        <is>
          <t>U17791</t>
        </is>
      </c>
      <c r="B2482" s="66" t="inlineStr">
        <is>
          <t>O1693</t>
        </is>
      </c>
      <c r="C2482" s="66" t="n">
        <v>2024</v>
      </c>
      <c r="D2482" s="66" t="n">
        <v>9</v>
      </c>
      <c r="E2482" s="66" t="n">
        <v>6</v>
      </c>
      <c r="F2482" s="66" t="n">
        <v>10</v>
      </c>
      <c r="G2482" s="66" t="n">
        <v>2</v>
      </c>
      <c r="H2482" s="66" t="n">
        <v>6</v>
      </c>
      <c r="I2482" s="66" t="n">
        <v>1</v>
      </c>
      <c r="J2482" s="66" t="n">
        <v>1</v>
      </c>
      <c r="K2482" s="66" t="n">
        <v>0</v>
      </c>
      <c r="L2482" s="66" t="n">
        <v>0</v>
      </c>
      <c r="M2482" s="66" t="n">
        <v>0</v>
      </c>
      <c r="N2482" s="66" t="n">
        <v>0</v>
      </c>
      <c r="O2482" s="66" t="n">
        <v>492.2</v>
      </c>
      <c r="P2482" s="66" t="n">
        <v>21.3</v>
      </c>
      <c r="Q2482" s="66" t="n">
        <v>12.3799297800001</v>
      </c>
      <c r="R2482" s="66" t="n">
        <v>51.344331315</v>
      </c>
      <c r="S2482" s="66">
        <f>IF(AND(E2482&gt;=2,E2482&lt;=6,OR(F2482=6,F2482=7,F2482=8),O2482&lt;=500),1,0)</f>
        <v/>
      </c>
      <c r="T2482" s="178">
        <f>IF(G2482=1,Sources!$F$24,IF(G2482=2,Sources!$F$25,IF(G2482=3,Sources!$F$26,0)))</f>
        <v/>
      </c>
      <c r="U2482" s="178">
        <f>T2482</f>
        <v/>
      </c>
      <c r="V2482" s="66" t="inlineStr">
        <is>
          <t>S01 / S04 / S05</t>
        </is>
      </c>
    </row>
    <row r="2483" ht="15" customHeight="1" s="94">
      <c r="A2483" s="66" t="inlineStr">
        <is>
          <t>U17804</t>
        </is>
      </c>
      <c r="B2483" s="66" t="inlineStr">
        <is>
          <t>O1438</t>
        </is>
      </c>
      <c r="C2483" s="66" t="n">
        <v>2024</v>
      </c>
      <c r="D2483" s="66" t="n">
        <v>9</v>
      </c>
      <c r="E2483" s="66" t="n">
        <v>3</v>
      </c>
      <c r="F2483" s="66" t="n">
        <v>14</v>
      </c>
      <c r="G2483" s="66" t="n">
        <v>3</v>
      </c>
      <c r="H2483" s="66" t="n">
        <v>6</v>
      </c>
      <c r="I2483" s="66" t="n">
        <v>0</v>
      </c>
      <c r="J2483" s="66" t="n">
        <v>0</v>
      </c>
      <c r="K2483" s="66" t="n">
        <v>1</v>
      </c>
      <c r="L2483" s="66" t="n">
        <v>1</v>
      </c>
      <c r="M2483" s="66" t="n">
        <v>0</v>
      </c>
      <c r="N2483" s="66" t="n">
        <v>0</v>
      </c>
      <c r="O2483" s="66" t="n">
        <v>76.09999999999999</v>
      </c>
      <c r="P2483" s="66" t="n">
        <v>10.7</v>
      </c>
      <c r="Q2483" s="66" t="n">
        <v>12.371394934</v>
      </c>
      <c r="R2483" s="66" t="n">
        <v>51.3444562340001</v>
      </c>
      <c r="S2483" s="66">
        <f>IF(AND(E2483&gt;=2,E2483&lt;=6,OR(F2483=6,F2483=7,F2483=8),O2483&lt;=500),1,0)</f>
        <v/>
      </c>
      <c r="T2483" s="178">
        <f>IF(G2483=1,Sources!$F$24,IF(G2483=2,Sources!$F$25,IF(G2483=3,Sources!$F$26,0)))</f>
        <v/>
      </c>
      <c r="U2483" s="178">
        <f>T2483</f>
        <v/>
      </c>
      <c r="V2483" s="66" t="inlineStr">
        <is>
          <t>S01 / S04 / S05</t>
        </is>
      </c>
    </row>
    <row r="2484" ht="15" customHeight="1" s="94">
      <c r="A2484" s="66" t="inlineStr">
        <is>
          <t>U17811</t>
        </is>
      </c>
      <c r="B2484" s="66" t="inlineStr">
        <is>
          <t>O1492</t>
        </is>
      </c>
      <c r="C2484" s="66" t="n">
        <v>2024</v>
      </c>
      <c r="D2484" s="66" t="n">
        <v>9</v>
      </c>
      <c r="E2484" s="66" t="n">
        <v>2</v>
      </c>
      <c r="F2484" s="66" t="n">
        <v>16</v>
      </c>
      <c r="G2484" s="66" t="n">
        <v>3</v>
      </c>
      <c r="H2484" s="66" t="n">
        <v>2</v>
      </c>
      <c r="I2484" s="66" t="n">
        <v>0</v>
      </c>
      <c r="J2484" s="66" t="n">
        <v>1</v>
      </c>
      <c r="K2484" s="66" t="n">
        <v>1</v>
      </c>
      <c r="L2484" s="66" t="n">
        <v>0</v>
      </c>
      <c r="M2484" s="66" t="n">
        <v>0</v>
      </c>
      <c r="N2484" s="66" t="n">
        <v>0</v>
      </c>
      <c r="O2484" s="66" t="n">
        <v>476.9</v>
      </c>
      <c r="P2484" s="66" t="n">
        <v>1.1</v>
      </c>
      <c r="Q2484" s="66" t="n">
        <v>12.3993672170001</v>
      </c>
      <c r="R2484" s="66" t="n">
        <v>51.3634757670001</v>
      </c>
      <c r="S2484" s="66">
        <f>IF(AND(E2484&gt;=2,E2484&lt;=6,OR(F2484=6,F2484=7,F2484=8),O2484&lt;=500),1,0)</f>
        <v/>
      </c>
      <c r="T2484" s="178">
        <f>IF(G2484=1,Sources!$F$24,IF(G2484=2,Sources!$F$25,IF(G2484=3,Sources!$F$26,0)))</f>
        <v/>
      </c>
      <c r="U2484" s="178">
        <f>T2484</f>
        <v/>
      </c>
      <c r="V2484" s="66" t="inlineStr">
        <is>
          <t>S01 / S04 / S05</t>
        </is>
      </c>
    </row>
    <row r="2485" ht="15" customHeight="1" s="94">
      <c r="A2485" s="66" t="inlineStr">
        <is>
          <t>U17813</t>
        </is>
      </c>
      <c r="B2485" s="66" t="inlineStr">
        <is>
          <t>O0031</t>
        </is>
      </c>
      <c r="C2485" s="66" t="n">
        <v>2024</v>
      </c>
      <c r="D2485" s="66" t="n">
        <v>9</v>
      </c>
      <c r="E2485" s="66" t="n">
        <v>2</v>
      </c>
      <c r="F2485" s="66" t="n">
        <v>8</v>
      </c>
      <c r="G2485" s="66" t="n">
        <v>2</v>
      </c>
      <c r="H2485" s="66" t="n">
        <v>2</v>
      </c>
      <c r="I2485" s="66" t="n">
        <v>1</v>
      </c>
      <c r="J2485" s="66" t="n">
        <v>0</v>
      </c>
      <c r="K2485" s="66" t="n">
        <v>1</v>
      </c>
      <c r="L2485" s="66" t="n">
        <v>0</v>
      </c>
      <c r="M2485" s="66" t="n">
        <v>0</v>
      </c>
      <c r="N2485" s="66" t="n">
        <v>0</v>
      </c>
      <c r="O2485" s="66" t="n">
        <v>141.6</v>
      </c>
      <c r="P2485" s="66" t="n">
        <v>0</v>
      </c>
      <c r="Q2485" s="66" t="n">
        <v>14.4280825880001</v>
      </c>
      <c r="R2485" s="66" t="n">
        <v>51.1808628950001</v>
      </c>
      <c r="S2485" s="66">
        <f>IF(AND(E2485&gt;=2,E2485&lt;=6,OR(F2485=6,F2485=7,F2485=8),O2485&lt;=500),1,0)</f>
        <v/>
      </c>
      <c r="T2485" s="178">
        <f>IF(G2485=1,Sources!$F$24,IF(G2485=2,Sources!$F$25,IF(G2485=3,Sources!$F$26,0)))</f>
        <v/>
      </c>
      <c r="U2485" s="178">
        <f>T2485</f>
        <v/>
      </c>
      <c r="V2485" s="66" t="inlineStr">
        <is>
          <t>S01 / S04 / S05</t>
        </is>
      </c>
    </row>
    <row r="2486" ht="15" customHeight="1" s="94">
      <c r="A2486" s="66" t="inlineStr">
        <is>
          <t>U17829</t>
        </is>
      </c>
      <c r="B2486" s="66" t="inlineStr">
        <is>
          <t>O1140</t>
        </is>
      </c>
      <c r="C2486" s="66" t="n">
        <v>2024</v>
      </c>
      <c r="D2486" s="66" t="n">
        <v>8</v>
      </c>
      <c r="E2486" s="66" t="n">
        <v>7</v>
      </c>
      <c r="F2486" s="66" t="n">
        <v>11</v>
      </c>
      <c r="G2486" s="66" t="n">
        <v>3</v>
      </c>
      <c r="H2486" s="66" t="n">
        <v>3</v>
      </c>
      <c r="I2486" s="66" t="n">
        <v>0</v>
      </c>
      <c r="J2486" s="66" t="n">
        <v>0</v>
      </c>
      <c r="K2486" s="66" t="n">
        <v>1</v>
      </c>
      <c r="L2486" s="66" t="n">
        <v>0</v>
      </c>
      <c r="M2486" s="66" t="n">
        <v>0</v>
      </c>
      <c r="N2486" s="66" t="n">
        <v>1</v>
      </c>
      <c r="O2486" s="66" t="n">
        <v>341.9</v>
      </c>
      <c r="P2486" s="66" t="n">
        <v>9.1</v>
      </c>
      <c r="Q2486" s="66" t="n">
        <v>14.9850204380001</v>
      </c>
      <c r="R2486" s="66" t="n">
        <v>51.1568342900001</v>
      </c>
      <c r="S2486" s="66">
        <f>IF(AND(E2486&gt;=2,E2486&lt;=6,OR(F2486=6,F2486=7,F2486=8),O2486&lt;=500),1,0)</f>
        <v/>
      </c>
      <c r="T2486" s="178">
        <f>IF(G2486=1,Sources!$F$24,IF(G2486=2,Sources!$F$25,IF(G2486=3,Sources!$F$26,0)))</f>
        <v/>
      </c>
      <c r="U2486" s="178">
        <f>T2486</f>
        <v/>
      </c>
      <c r="V2486" s="66" t="inlineStr">
        <is>
          <t>S01 / S04 / S05</t>
        </is>
      </c>
    </row>
    <row r="2487" ht="15" customHeight="1" s="94">
      <c r="A2487" s="66" t="inlineStr">
        <is>
          <t>U17836</t>
        </is>
      </c>
      <c r="B2487" s="66" t="inlineStr">
        <is>
          <t>O0694</t>
        </is>
      </c>
      <c r="C2487" s="66" t="n">
        <v>2024</v>
      </c>
      <c r="D2487" s="66" t="n">
        <v>8</v>
      </c>
      <c r="E2487" s="66" t="n">
        <v>6</v>
      </c>
      <c r="F2487" s="66" t="n">
        <v>17</v>
      </c>
      <c r="G2487" s="66" t="n">
        <v>3</v>
      </c>
      <c r="H2487" s="66" t="n">
        <v>2</v>
      </c>
      <c r="I2487" s="66" t="n">
        <v>1</v>
      </c>
      <c r="J2487" s="66" t="n">
        <v>0</v>
      </c>
      <c r="K2487" s="66" t="n">
        <v>1</v>
      </c>
      <c r="L2487" s="66" t="n">
        <v>0</v>
      </c>
      <c r="M2487" s="66" t="n">
        <v>0</v>
      </c>
      <c r="N2487" s="66" t="n">
        <v>0</v>
      </c>
      <c r="O2487" s="66" t="n">
        <v>347.1</v>
      </c>
      <c r="P2487" s="66" t="n">
        <v>4.7</v>
      </c>
      <c r="Q2487" s="66" t="n">
        <v>13.7331705950001</v>
      </c>
      <c r="R2487" s="66" t="n">
        <v>51.0389440870001</v>
      </c>
      <c r="S2487" s="66">
        <f>IF(AND(E2487&gt;=2,E2487&lt;=6,OR(F2487=6,F2487=7,F2487=8),O2487&lt;=500),1,0)</f>
        <v/>
      </c>
      <c r="T2487" s="178">
        <f>IF(G2487=1,Sources!$F$24,IF(G2487=2,Sources!$F$25,IF(G2487=3,Sources!$F$26,0)))</f>
        <v/>
      </c>
      <c r="U2487" s="178">
        <f>T2487</f>
        <v/>
      </c>
      <c r="V2487" s="66" t="inlineStr">
        <is>
          <t>S01 / S04 / S05</t>
        </is>
      </c>
    </row>
    <row r="2488" ht="15" customHeight="1" s="94">
      <c r="A2488" s="66" t="inlineStr">
        <is>
          <t>U17838</t>
        </is>
      </c>
      <c r="B2488" s="66" t="inlineStr">
        <is>
          <t>O0781</t>
        </is>
      </c>
      <c r="C2488" s="66" t="n">
        <v>2024</v>
      </c>
      <c r="D2488" s="66" t="n">
        <v>8</v>
      </c>
      <c r="E2488" s="66" t="n">
        <v>6</v>
      </c>
      <c r="F2488" s="66" t="n">
        <v>15</v>
      </c>
      <c r="G2488" s="66" t="n">
        <v>3</v>
      </c>
      <c r="H2488" s="66" t="n">
        <v>3</v>
      </c>
      <c r="I2488" s="66" t="n">
        <v>0</v>
      </c>
      <c r="J2488" s="66" t="n">
        <v>1</v>
      </c>
      <c r="K2488" s="66" t="n">
        <v>1</v>
      </c>
      <c r="L2488" s="66" t="n">
        <v>0</v>
      </c>
      <c r="M2488" s="66" t="n">
        <v>0</v>
      </c>
      <c r="N2488" s="66" t="n">
        <v>0</v>
      </c>
      <c r="O2488" s="66" t="n">
        <v>95</v>
      </c>
      <c r="P2488" s="66" t="n">
        <v>13.2</v>
      </c>
      <c r="Q2488" s="66" t="n">
        <v>13.7556360720001</v>
      </c>
      <c r="R2488" s="66" t="n">
        <v>51.0767306280001</v>
      </c>
      <c r="S2488" s="66">
        <f>IF(AND(E2488&gt;=2,E2488&lt;=6,OR(F2488=6,F2488=7,F2488=8),O2488&lt;=500),1,0)</f>
        <v/>
      </c>
      <c r="T2488" s="178">
        <f>IF(G2488=1,Sources!$F$24,IF(G2488=2,Sources!$F$25,IF(G2488=3,Sources!$F$26,0)))</f>
        <v/>
      </c>
      <c r="U2488" s="178">
        <f>T2488</f>
        <v/>
      </c>
      <c r="V2488" s="66" t="inlineStr">
        <is>
          <t>S01 / S04 / S05</t>
        </is>
      </c>
    </row>
    <row r="2489" ht="15" customHeight="1" s="94">
      <c r="A2489" s="66" t="inlineStr">
        <is>
          <t>U17854</t>
        </is>
      </c>
      <c r="B2489" s="66" t="inlineStr">
        <is>
          <t>O1743</t>
        </is>
      </c>
      <c r="C2489" s="66" t="n">
        <v>2024</v>
      </c>
      <c r="D2489" s="66" t="n">
        <v>8</v>
      </c>
      <c r="E2489" s="66" t="n">
        <v>3</v>
      </c>
      <c r="F2489" s="66" t="n">
        <v>8</v>
      </c>
      <c r="G2489" s="66" t="n">
        <v>2</v>
      </c>
      <c r="H2489" s="66" t="n">
        <v>2</v>
      </c>
      <c r="I2489" s="66" t="n">
        <v>0</v>
      </c>
      <c r="J2489" s="66" t="n">
        <v>1</v>
      </c>
      <c r="K2489" s="66" t="n">
        <v>1</v>
      </c>
      <c r="L2489" s="66" t="n">
        <v>0</v>
      </c>
      <c r="M2489" s="66" t="n">
        <v>0</v>
      </c>
      <c r="N2489" s="66" t="n">
        <v>0</v>
      </c>
      <c r="O2489" s="66" t="n">
        <v>81.7</v>
      </c>
      <c r="P2489" s="66" t="n">
        <v>1</v>
      </c>
      <c r="Q2489" s="66" t="n">
        <v>12.4039367350001</v>
      </c>
      <c r="R2489" s="66" t="n">
        <v>51.3217395460001</v>
      </c>
      <c r="S2489" s="66">
        <f>IF(AND(E2489&gt;=2,E2489&lt;=6,OR(F2489=6,F2489=7,F2489=8),O2489&lt;=500),1,0)</f>
        <v/>
      </c>
      <c r="T2489" s="178">
        <f>IF(G2489=1,Sources!$F$24,IF(G2489=2,Sources!$F$25,IF(G2489=3,Sources!$F$26,0)))</f>
        <v/>
      </c>
      <c r="U2489" s="178">
        <f>T2489</f>
        <v/>
      </c>
      <c r="V2489" s="66" t="inlineStr">
        <is>
          <t>S01 / S04 / S05</t>
        </is>
      </c>
    </row>
    <row r="2490" ht="15" customHeight="1" s="94">
      <c r="A2490" s="66" t="inlineStr">
        <is>
          <t>U17859</t>
        </is>
      </c>
      <c r="B2490" s="66" t="inlineStr">
        <is>
          <t>O0545</t>
        </is>
      </c>
      <c r="C2490" s="66" t="n">
        <v>2024</v>
      </c>
      <c r="D2490" s="66" t="n">
        <v>8</v>
      </c>
      <c r="E2490" s="66" t="n">
        <v>3</v>
      </c>
      <c r="F2490" s="66" t="n">
        <v>15</v>
      </c>
      <c r="G2490" s="66" t="n">
        <v>3</v>
      </c>
      <c r="H2490" s="66" t="n">
        <v>2</v>
      </c>
      <c r="I2490" s="66" t="n">
        <v>0</v>
      </c>
      <c r="J2490" s="66" t="n">
        <v>0</v>
      </c>
      <c r="K2490" s="66" t="n">
        <v>1</v>
      </c>
      <c r="L2490" s="66" t="n">
        <v>0</v>
      </c>
      <c r="M2490" s="66" t="n">
        <v>0</v>
      </c>
      <c r="N2490" s="66" t="n">
        <v>0</v>
      </c>
      <c r="O2490" s="66" t="n">
        <v>251.6</v>
      </c>
      <c r="P2490" s="66" t="n">
        <v>6.5</v>
      </c>
      <c r="Q2490" s="66" t="n">
        <v>13.6744534900001</v>
      </c>
      <c r="R2490" s="66" t="n">
        <v>51.067211415</v>
      </c>
      <c r="S2490" s="66">
        <f>IF(AND(E2490&gt;=2,E2490&lt;=6,OR(F2490=6,F2490=7,F2490=8),O2490&lt;=500),1,0)</f>
        <v/>
      </c>
      <c r="T2490" s="178">
        <f>IF(G2490=1,Sources!$F$24,IF(G2490=2,Sources!$F$25,IF(G2490=3,Sources!$F$26,0)))</f>
        <v/>
      </c>
      <c r="U2490" s="178">
        <f>T2490</f>
        <v/>
      </c>
      <c r="V2490" s="66" t="inlineStr">
        <is>
          <t>S01 / S04 / S05</t>
        </is>
      </c>
    </row>
    <row r="2491" ht="15" customHeight="1" s="94">
      <c r="A2491" s="66" t="inlineStr">
        <is>
          <t>U17861</t>
        </is>
      </c>
      <c r="B2491" s="66" t="inlineStr">
        <is>
          <t>O1630</t>
        </is>
      </c>
      <c r="C2491" s="66" t="n">
        <v>2024</v>
      </c>
      <c r="D2491" s="66" t="n">
        <v>8</v>
      </c>
      <c r="E2491" s="66" t="n">
        <v>2</v>
      </c>
      <c r="F2491" s="66" t="n">
        <v>7</v>
      </c>
      <c r="G2491" s="66" t="n">
        <v>3</v>
      </c>
      <c r="H2491" s="66" t="n">
        <v>1</v>
      </c>
      <c r="I2491" s="66" t="n">
        <v>0</v>
      </c>
      <c r="J2491" s="66" t="n">
        <v>1</v>
      </c>
      <c r="K2491" s="66" t="n">
        <v>0</v>
      </c>
      <c r="L2491" s="66" t="n">
        <v>0</v>
      </c>
      <c r="M2491" s="66" t="n">
        <v>0</v>
      </c>
      <c r="N2491" s="66" t="n">
        <v>0</v>
      </c>
      <c r="O2491" s="66" t="n">
        <v>161.1</v>
      </c>
      <c r="P2491" s="66" t="n">
        <v>0</v>
      </c>
      <c r="Q2491" s="66" t="n">
        <v>12.330222517</v>
      </c>
      <c r="R2491" s="66" t="n">
        <v>51.335710534</v>
      </c>
      <c r="S2491" s="66">
        <f>IF(AND(E2491&gt;=2,E2491&lt;=6,OR(F2491=6,F2491=7,F2491=8),O2491&lt;=500),1,0)</f>
        <v/>
      </c>
      <c r="T2491" s="178">
        <f>IF(G2491=1,Sources!$F$24,IF(G2491=2,Sources!$F$25,IF(G2491=3,Sources!$F$26,0)))</f>
        <v/>
      </c>
      <c r="U2491" s="178">
        <f>T2491</f>
        <v/>
      </c>
      <c r="V2491" s="66" t="inlineStr">
        <is>
          <t>S01 / S04 / S05</t>
        </is>
      </c>
    </row>
    <row r="2492" ht="15" customHeight="1" s="94">
      <c r="A2492" s="66" t="inlineStr">
        <is>
          <t>U17862</t>
        </is>
      </c>
      <c r="B2492" s="66" t="inlineStr">
        <is>
          <t>O1574</t>
        </is>
      </c>
      <c r="C2492" s="66" t="n">
        <v>2024</v>
      </c>
      <c r="D2492" s="66" t="n">
        <v>8</v>
      </c>
      <c r="E2492" s="66" t="n">
        <v>2</v>
      </c>
      <c r="F2492" s="66" t="n">
        <v>15</v>
      </c>
      <c r="G2492" s="66" t="n">
        <v>3</v>
      </c>
      <c r="H2492" s="66" t="n">
        <v>3</v>
      </c>
      <c r="I2492" s="66" t="n">
        <v>0</v>
      </c>
      <c r="J2492" s="66" t="n">
        <v>1</v>
      </c>
      <c r="K2492" s="66" t="n">
        <v>1</v>
      </c>
      <c r="L2492" s="66" t="n">
        <v>0</v>
      </c>
      <c r="M2492" s="66" t="n">
        <v>0</v>
      </c>
      <c r="N2492" s="66" t="n">
        <v>0</v>
      </c>
      <c r="O2492" s="66" t="n">
        <v>255.7</v>
      </c>
      <c r="P2492" s="66" t="n">
        <v>17.7</v>
      </c>
      <c r="Q2492" s="66" t="n">
        <v>12.4014374560001</v>
      </c>
      <c r="R2492" s="66" t="n">
        <v>51.3242084020001</v>
      </c>
      <c r="S2492" s="66">
        <f>IF(AND(E2492&gt;=2,E2492&lt;=6,OR(F2492=6,F2492=7,F2492=8),O2492&lt;=500),1,0)</f>
        <v/>
      </c>
      <c r="T2492" s="178">
        <f>IF(G2492=1,Sources!$F$24,IF(G2492=2,Sources!$F$25,IF(G2492=3,Sources!$F$26,0)))</f>
        <v/>
      </c>
      <c r="U2492" s="178">
        <f>T2492</f>
        <v/>
      </c>
      <c r="V2492" s="66" t="inlineStr">
        <is>
          <t>S01 / S04 / S05</t>
        </is>
      </c>
    </row>
    <row r="2493" ht="15" customHeight="1" s="94">
      <c r="A2493" s="66" t="inlineStr">
        <is>
          <t>U17871</t>
        </is>
      </c>
      <c r="B2493" s="66" t="inlineStr">
        <is>
          <t>O2249</t>
        </is>
      </c>
      <c r="C2493" s="66" t="n">
        <v>2024</v>
      </c>
      <c r="D2493" s="66" t="n">
        <v>8</v>
      </c>
      <c r="E2493" s="66" t="n">
        <v>1</v>
      </c>
      <c r="F2493" s="66" t="n">
        <v>11</v>
      </c>
      <c r="G2493" s="66" t="n">
        <v>3</v>
      </c>
      <c r="H2493" s="66" t="n">
        <v>2</v>
      </c>
      <c r="I2493" s="66" t="n">
        <v>0</v>
      </c>
      <c r="J2493" s="66" t="n">
        <v>0</v>
      </c>
      <c r="K2493" s="66" t="n">
        <v>1</v>
      </c>
      <c r="L2493" s="66" t="n">
        <v>1</v>
      </c>
      <c r="M2493" s="66" t="n">
        <v>0</v>
      </c>
      <c r="N2493" s="66" t="n">
        <v>0</v>
      </c>
      <c r="O2493" s="66" t="n">
        <v>372.4</v>
      </c>
      <c r="P2493" s="66" t="n">
        <v>0.2</v>
      </c>
      <c r="Q2493" s="66" t="n">
        <v>14.8007824110001</v>
      </c>
      <c r="R2493" s="66" t="n">
        <v>50.895968748</v>
      </c>
      <c r="S2493" s="66">
        <f>IF(AND(E2493&gt;=2,E2493&lt;=6,OR(F2493=6,F2493=7,F2493=8),O2493&lt;=500),1,0)</f>
        <v/>
      </c>
      <c r="T2493" s="178">
        <f>IF(G2493=1,Sources!$F$24,IF(G2493=2,Sources!$F$25,IF(G2493=3,Sources!$F$26,0)))</f>
        <v/>
      </c>
      <c r="U2493" s="178">
        <f>T2493</f>
        <v/>
      </c>
      <c r="V2493" s="66" t="inlineStr">
        <is>
          <t>S01 / S04 / S05</t>
        </is>
      </c>
    </row>
    <row r="2494" ht="15" customHeight="1" s="94">
      <c r="A2494" s="66" t="inlineStr">
        <is>
          <t>U17873</t>
        </is>
      </c>
      <c r="B2494" s="66" t="inlineStr">
        <is>
          <t>O1468</t>
        </is>
      </c>
      <c r="C2494" s="66" t="n">
        <v>2024</v>
      </c>
      <c r="D2494" s="66" t="n">
        <v>8</v>
      </c>
      <c r="E2494" s="66" t="n">
        <v>7</v>
      </c>
      <c r="F2494" s="66" t="n">
        <v>18</v>
      </c>
      <c r="G2494" s="66" t="n">
        <v>3</v>
      </c>
      <c r="H2494" s="66" t="n">
        <v>2</v>
      </c>
      <c r="I2494" s="66" t="n">
        <v>0</v>
      </c>
      <c r="J2494" s="66" t="n">
        <v>1</v>
      </c>
      <c r="K2494" s="66" t="n">
        <v>1</v>
      </c>
      <c r="L2494" s="66" t="n">
        <v>0</v>
      </c>
      <c r="M2494" s="66" t="n">
        <v>0</v>
      </c>
      <c r="N2494" s="66" t="n">
        <v>0</v>
      </c>
      <c r="O2494" s="66" t="n">
        <v>233.4</v>
      </c>
      <c r="P2494" s="66" t="n">
        <v>13.6</v>
      </c>
      <c r="Q2494" s="66" t="n">
        <v>12.3923340260001</v>
      </c>
      <c r="R2494" s="66" t="n">
        <v>51.3453611290001</v>
      </c>
      <c r="S2494" s="66">
        <f>IF(AND(E2494&gt;=2,E2494&lt;=6,OR(F2494=6,F2494=7,F2494=8),O2494&lt;=500),1,0)</f>
        <v/>
      </c>
      <c r="T2494" s="178">
        <f>IF(G2494=1,Sources!$F$24,IF(G2494=2,Sources!$F$25,IF(G2494=3,Sources!$F$26,0)))</f>
        <v/>
      </c>
      <c r="U2494" s="178">
        <f>T2494</f>
        <v/>
      </c>
      <c r="V2494" s="66" t="inlineStr">
        <is>
          <t>S01 / S04 / S05</t>
        </is>
      </c>
    </row>
    <row r="2495" ht="15" customHeight="1" s="94">
      <c r="A2495" s="66" t="inlineStr">
        <is>
          <t>U17875</t>
        </is>
      </c>
      <c r="B2495" s="66" t="inlineStr">
        <is>
          <t>O1302</t>
        </is>
      </c>
      <c r="C2495" s="66" t="n">
        <v>2024</v>
      </c>
      <c r="D2495" s="66" t="n">
        <v>8</v>
      </c>
      <c r="E2495" s="66" t="n">
        <v>6</v>
      </c>
      <c r="F2495" s="66" t="n">
        <v>11</v>
      </c>
      <c r="G2495" s="66" t="n">
        <v>3</v>
      </c>
      <c r="H2495" s="66" t="n">
        <v>3</v>
      </c>
      <c r="I2495" s="66" t="n">
        <v>0</v>
      </c>
      <c r="J2495" s="66" t="n">
        <v>1</v>
      </c>
      <c r="K2495" s="66" t="n">
        <v>1</v>
      </c>
      <c r="L2495" s="66" t="n">
        <v>0</v>
      </c>
      <c r="M2495" s="66" t="n">
        <v>0</v>
      </c>
      <c r="N2495" s="66" t="n">
        <v>0</v>
      </c>
      <c r="O2495" s="66" t="n">
        <v>153.6</v>
      </c>
      <c r="P2495" s="66" t="n">
        <v>7.3</v>
      </c>
      <c r="Q2495" s="66" t="n">
        <v>12.276710372</v>
      </c>
      <c r="R2495" s="66" t="n">
        <v>51.3207966680001</v>
      </c>
      <c r="S2495" s="66">
        <f>IF(AND(E2495&gt;=2,E2495&lt;=6,OR(F2495=6,F2495=7,F2495=8),O2495&lt;=500),1,0)</f>
        <v/>
      </c>
      <c r="T2495" s="178">
        <f>IF(G2495=1,Sources!$F$24,IF(G2495=2,Sources!$F$25,IF(G2495=3,Sources!$F$26,0)))</f>
        <v/>
      </c>
      <c r="U2495" s="178">
        <f>T2495</f>
        <v/>
      </c>
      <c r="V2495" s="66" t="inlineStr">
        <is>
          <t>S01 / S04 / S05</t>
        </is>
      </c>
    </row>
    <row r="2496" ht="15" customHeight="1" s="94">
      <c r="A2496" s="66" t="inlineStr">
        <is>
          <t>U17881</t>
        </is>
      </c>
      <c r="B2496" s="66" t="inlineStr">
        <is>
          <t>O1620</t>
        </is>
      </c>
      <c r="C2496" s="66" t="n">
        <v>2024</v>
      </c>
      <c r="D2496" s="66" t="n">
        <v>8</v>
      </c>
      <c r="E2496" s="66" t="n">
        <v>5</v>
      </c>
      <c r="F2496" s="66" t="n">
        <v>16</v>
      </c>
      <c r="G2496" s="66" t="n">
        <v>3</v>
      </c>
      <c r="H2496" s="66" t="n">
        <v>6</v>
      </c>
      <c r="I2496" s="66" t="n">
        <v>0</v>
      </c>
      <c r="J2496" s="66" t="n">
        <v>1</v>
      </c>
      <c r="K2496" s="66" t="n">
        <v>1</v>
      </c>
      <c r="L2496" s="66" t="n">
        <v>0</v>
      </c>
      <c r="M2496" s="66" t="n">
        <v>0</v>
      </c>
      <c r="N2496" s="66" t="n">
        <v>0</v>
      </c>
      <c r="O2496" s="66" t="n">
        <v>236.1</v>
      </c>
      <c r="P2496" s="66" t="n">
        <v>12.4</v>
      </c>
      <c r="Q2496" s="66" t="n">
        <v>12.336157256</v>
      </c>
      <c r="R2496" s="66" t="n">
        <v>51.3354577650001</v>
      </c>
      <c r="S2496" s="66">
        <f>IF(AND(E2496&gt;=2,E2496&lt;=6,OR(F2496=6,F2496=7,F2496=8),O2496&lt;=500),1,0)</f>
        <v/>
      </c>
      <c r="T2496" s="178">
        <f>IF(G2496=1,Sources!$F$24,IF(G2496=2,Sources!$F$25,IF(G2496=3,Sources!$F$26,0)))</f>
        <v/>
      </c>
      <c r="U2496" s="178">
        <f>T2496</f>
        <v/>
      </c>
      <c r="V2496" s="66" t="inlineStr">
        <is>
          <t>S01 / S04 / S05</t>
        </is>
      </c>
    </row>
    <row r="2497" ht="15" customHeight="1" s="94">
      <c r="A2497" s="66" t="inlineStr">
        <is>
          <t>U17883</t>
        </is>
      </c>
      <c r="B2497" s="66" t="inlineStr">
        <is>
          <t>O1985</t>
        </is>
      </c>
      <c r="C2497" s="66" t="n">
        <v>2024</v>
      </c>
      <c r="D2497" s="66" t="n">
        <v>8</v>
      </c>
      <c r="E2497" s="66" t="n">
        <v>5</v>
      </c>
      <c r="F2497" s="66" t="n">
        <v>15</v>
      </c>
      <c r="G2497" s="66" t="n">
        <v>3</v>
      </c>
      <c r="H2497" s="66" t="n">
        <v>3</v>
      </c>
      <c r="I2497" s="66" t="n">
        <v>0</v>
      </c>
      <c r="J2497" s="66" t="n">
        <v>1</v>
      </c>
      <c r="K2497" s="66" t="n">
        <v>1</v>
      </c>
      <c r="L2497" s="66" t="n">
        <v>0</v>
      </c>
      <c r="M2497" s="66" t="n">
        <v>0</v>
      </c>
      <c r="N2497" s="66" t="n">
        <v>0</v>
      </c>
      <c r="O2497" s="66" t="n">
        <v>122.9</v>
      </c>
      <c r="P2497" s="66" t="n">
        <v>0.4</v>
      </c>
      <c r="Q2497" s="66" t="n">
        <v>13.9404229470001</v>
      </c>
      <c r="R2497" s="66" t="n">
        <v>50.9517046220001</v>
      </c>
      <c r="S2497" s="66">
        <f>IF(AND(E2497&gt;=2,E2497&lt;=6,OR(F2497=6,F2497=7,F2497=8),O2497&lt;=500),1,0)</f>
        <v/>
      </c>
      <c r="T2497" s="178">
        <f>IF(G2497=1,Sources!$F$24,IF(G2497=2,Sources!$F$25,IF(G2497=3,Sources!$F$26,0)))</f>
        <v/>
      </c>
      <c r="U2497" s="178">
        <f>T2497</f>
        <v/>
      </c>
      <c r="V2497" s="66" t="inlineStr">
        <is>
          <t>S01 / S04 / S05</t>
        </is>
      </c>
    </row>
    <row r="2498" ht="15" customHeight="1" s="94">
      <c r="A2498" s="66" t="inlineStr">
        <is>
          <t>U17886</t>
        </is>
      </c>
      <c r="B2498" s="66" t="inlineStr">
        <is>
          <t>O1743</t>
        </is>
      </c>
      <c r="C2498" s="66" t="n">
        <v>2024</v>
      </c>
      <c r="D2498" s="66" t="n">
        <v>8</v>
      </c>
      <c r="E2498" s="66" t="n">
        <v>4</v>
      </c>
      <c r="F2498" s="66" t="n">
        <v>13</v>
      </c>
      <c r="G2498" s="66" t="n">
        <v>3</v>
      </c>
      <c r="H2498" s="66" t="n">
        <v>2</v>
      </c>
      <c r="I2498" s="66" t="n">
        <v>0</v>
      </c>
      <c r="J2498" s="66" t="n">
        <v>1</v>
      </c>
      <c r="K2498" s="66" t="n">
        <v>1</v>
      </c>
      <c r="L2498" s="66" t="n">
        <v>0</v>
      </c>
      <c r="M2498" s="66" t="n">
        <v>0</v>
      </c>
      <c r="N2498" s="66" t="n">
        <v>0</v>
      </c>
      <c r="O2498" s="66" t="n">
        <v>82.3</v>
      </c>
      <c r="P2498" s="66" t="n">
        <v>0.3</v>
      </c>
      <c r="Q2498" s="66" t="n">
        <v>12.4039413350001</v>
      </c>
      <c r="R2498" s="66" t="n">
        <v>51.3217342140001</v>
      </c>
      <c r="S2498" s="66">
        <f>IF(AND(E2498&gt;=2,E2498&lt;=6,OR(F2498=6,F2498=7,F2498=8),O2498&lt;=500),1,0)</f>
        <v/>
      </c>
      <c r="T2498" s="178">
        <f>IF(G2498=1,Sources!$F$24,IF(G2498=2,Sources!$F$25,IF(G2498=3,Sources!$F$26,0)))</f>
        <v/>
      </c>
      <c r="U2498" s="178">
        <f>T2498</f>
        <v/>
      </c>
      <c r="V2498" s="66" t="inlineStr">
        <is>
          <t>S01 / S04 / S05</t>
        </is>
      </c>
    </row>
    <row r="2499" ht="15" customHeight="1" s="94">
      <c r="A2499" s="66" t="inlineStr">
        <is>
          <t>U17888</t>
        </is>
      </c>
      <c r="B2499" s="66" t="inlineStr">
        <is>
          <t>O1529</t>
        </is>
      </c>
      <c r="C2499" s="66" t="n">
        <v>2024</v>
      </c>
      <c r="D2499" s="66" t="n">
        <v>8</v>
      </c>
      <c r="E2499" s="66" t="n">
        <v>4</v>
      </c>
      <c r="F2499" s="66" t="n">
        <v>12</v>
      </c>
      <c r="G2499" s="66" t="n">
        <v>2</v>
      </c>
      <c r="H2499" s="66" t="n">
        <v>2</v>
      </c>
      <c r="I2499" s="66" t="n">
        <v>0</v>
      </c>
      <c r="J2499" s="66" t="n">
        <v>1</v>
      </c>
      <c r="K2499" s="66" t="n">
        <v>1</v>
      </c>
      <c r="L2499" s="66" t="n">
        <v>0</v>
      </c>
      <c r="M2499" s="66" t="n">
        <v>0</v>
      </c>
      <c r="N2499" s="66" t="n">
        <v>0</v>
      </c>
      <c r="O2499" s="66" t="n">
        <v>256.9</v>
      </c>
      <c r="P2499" s="66" t="n">
        <v>9.1</v>
      </c>
      <c r="Q2499" s="66" t="n">
        <v>12.3942896070001</v>
      </c>
      <c r="R2499" s="66" t="n">
        <v>51.336777226</v>
      </c>
      <c r="S2499" s="66">
        <f>IF(AND(E2499&gt;=2,E2499&lt;=6,OR(F2499=6,F2499=7,F2499=8),O2499&lt;=500),1,0)</f>
        <v/>
      </c>
      <c r="T2499" s="178">
        <f>IF(G2499=1,Sources!$F$24,IF(G2499=2,Sources!$F$25,IF(G2499=3,Sources!$F$26,0)))</f>
        <v/>
      </c>
      <c r="U2499" s="178">
        <f>T2499</f>
        <v/>
      </c>
      <c r="V2499" s="66" t="inlineStr">
        <is>
          <t>S01 / S04 / S05</t>
        </is>
      </c>
    </row>
    <row r="2500" ht="15" customHeight="1" s="94">
      <c r="A2500" s="66" t="inlineStr">
        <is>
          <t>U17890</t>
        </is>
      </c>
      <c r="B2500" s="66" t="inlineStr">
        <is>
          <t>O0093</t>
        </is>
      </c>
      <c r="C2500" s="66" t="n">
        <v>2024</v>
      </c>
      <c r="D2500" s="66" t="n">
        <v>8</v>
      </c>
      <c r="E2500" s="66" t="n">
        <v>4</v>
      </c>
      <c r="F2500" s="66" t="n">
        <v>7</v>
      </c>
      <c r="G2500" s="66" t="n">
        <v>2</v>
      </c>
      <c r="H2500" s="66" t="n">
        <v>3</v>
      </c>
      <c r="I2500" s="66" t="n">
        <v>0</v>
      </c>
      <c r="J2500" s="66" t="n">
        <v>0</v>
      </c>
      <c r="K2500" s="66" t="n">
        <v>1</v>
      </c>
      <c r="L2500" s="66" t="n">
        <v>1</v>
      </c>
      <c r="M2500" s="66" t="n">
        <v>0</v>
      </c>
      <c r="N2500" s="66" t="n">
        <v>0</v>
      </c>
      <c r="O2500" s="66" t="n">
        <v>210.9</v>
      </c>
      <c r="P2500" s="66" t="n">
        <v>0.1</v>
      </c>
      <c r="Q2500" s="66" t="n">
        <v>14.18507463</v>
      </c>
      <c r="R2500" s="66" t="n">
        <v>51.1326126690001</v>
      </c>
      <c r="S2500" s="66">
        <f>IF(AND(E2500&gt;=2,E2500&lt;=6,OR(F2500=6,F2500=7,F2500=8),O2500&lt;=500),1,0)</f>
        <v/>
      </c>
      <c r="T2500" s="178">
        <f>IF(G2500=1,Sources!$F$24,IF(G2500=2,Sources!$F$25,IF(G2500=3,Sources!$F$26,0)))</f>
        <v/>
      </c>
      <c r="U2500" s="178">
        <f>T2500</f>
        <v/>
      </c>
      <c r="V2500" s="66" t="inlineStr">
        <is>
          <t>S01 / S04 / S05</t>
        </is>
      </c>
    </row>
    <row r="2501" ht="15" customHeight="1" s="94">
      <c r="A2501" s="66" t="inlineStr">
        <is>
          <t>U17893</t>
        </is>
      </c>
      <c r="B2501" s="66" t="inlineStr">
        <is>
          <t>O0257</t>
        </is>
      </c>
      <c r="C2501" s="66" t="n">
        <v>2024</v>
      </c>
      <c r="D2501" s="66" t="n">
        <v>8</v>
      </c>
      <c r="E2501" s="66" t="n">
        <v>4</v>
      </c>
      <c r="F2501" s="66" t="n">
        <v>7</v>
      </c>
      <c r="G2501" s="66" t="n">
        <v>2</v>
      </c>
      <c r="H2501" s="66" t="n">
        <v>2</v>
      </c>
      <c r="I2501" s="66" t="n">
        <v>0</v>
      </c>
      <c r="J2501" s="66" t="n">
        <v>1</v>
      </c>
      <c r="K2501" s="66" t="n">
        <v>1</v>
      </c>
      <c r="L2501" s="66" t="n">
        <v>0</v>
      </c>
      <c r="M2501" s="66" t="n">
        <v>0</v>
      </c>
      <c r="N2501" s="66" t="n">
        <v>0</v>
      </c>
      <c r="O2501" s="66" t="n">
        <v>495.4</v>
      </c>
      <c r="P2501" s="66" t="n">
        <v>0</v>
      </c>
      <c r="Q2501" s="66" t="n">
        <v>12.8950881270001</v>
      </c>
      <c r="R2501" s="66" t="n">
        <v>50.8198833700001</v>
      </c>
      <c r="S2501" s="66">
        <f>IF(AND(E2501&gt;=2,E2501&lt;=6,OR(F2501=6,F2501=7,F2501=8),O2501&lt;=500),1,0)</f>
        <v/>
      </c>
      <c r="T2501" s="178">
        <f>IF(G2501=1,Sources!$F$24,IF(G2501=2,Sources!$F$25,IF(G2501=3,Sources!$F$26,0)))</f>
        <v/>
      </c>
      <c r="U2501" s="178">
        <f>T2501</f>
        <v/>
      </c>
      <c r="V2501" s="66" t="inlineStr">
        <is>
          <t>S01 / S04 / S05</t>
        </is>
      </c>
    </row>
    <row r="2502" ht="15" customHeight="1" s="94">
      <c r="A2502" s="66" t="inlineStr">
        <is>
          <t>U17896</t>
        </is>
      </c>
      <c r="B2502" s="66" t="inlineStr">
        <is>
          <t>O1992</t>
        </is>
      </c>
      <c r="C2502" s="66" t="n">
        <v>2024</v>
      </c>
      <c r="D2502" s="66" t="n">
        <v>8</v>
      </c>
      <c r="E2502" s="66" t="n">
        <v>3</v>
      </c>
      <c r="F2502" s="66" t="n">
        <v>16</v>
      </c>
      <c r="G2502" s="66" t="n">
        <v>3</v>
      </c>
      <c r="H2502" s="66" t="n">
        <v>4</v>
      </c>
      <c r="I2502" s="66" t="n">
        <v>1</v>
      </c>
      <c r="J2502" s="66" t="n">
        <v>0</v>
      </c>
      <c r="K2502" s="66" t="n">
        <v>1</v>
      </c>
      <c r="L2502" s="66" t="n">
        <v>0</v>
      </c>
      <c r="M2502" s="66" t="n">
        <v>0</v>
      </c>
      <c r="N2502" s="66" t="n">
        <v>0</v>
      </c>
      <c r="O2502" s="66" t="n">
        <v>104.5</v>
      </c>
      <c r="P2502" s="66" t="n">
        <v>19.7</v>
      </c>
      <c r="Q2502" s="66" t="n">
        <v>13.941600001</v>
      </c>
      <c r="R2502" s="66" t="n">
        <v>50.957693847</v>
      </c>
      <c r="S2502" s="66">
        <f>IF(AND(E2502&gt;=2,E2502&lt;=6,OR(F2502=6,F2502=7,F2502=8),O2502&lt;=500),1,0)</f>
        <v/>
      </c>
      <c r="T2502" s="178">
        <f>IF(G2502=1,Sources!$F$24,IF(G2502=2,Sources!$F$25,IF(G2502=3,Sources!$F$26,0)))</f>
        <v/>
      </c>
      <c r="U2502" s="178">
        <f>T2502</f>
        <v/>
      </c>
      <c r="V2502" s="66" t="inlineStr">
        <is>
          <t>S01 / S04 / S05</t>
        </is>
      </c>
    </row>
    <row r="2503" ht="15" customHeight="1" s="94">
      <c r="A2503" s="66" t="inlineStr">
        <is>
          <t>U17898</t>
        </is>
      </c>
      <c r="B2503" s="66" t="inlineStr">
        <is>
          <t>O0102</t>
        </is>
      </c>
      <c r="C2503" s="66" t="n">
        <v>2024</v>
      </c>
      <c r="D2503" s="66" t="n">
        <v>8</v>
      </c>
      <c r="E2503" s="66" t="n">
        <v>2</v>
      </c>
      <c r="F2503" s="66" t="n">
        <v>17</v>
      </c>
      <c r="G2503" s="66" t="n">
        <v>3</v>
      </c>
      <c r="H2503" s="66" t="n">
        <v>2</v>
      </c>
      <c r="I2503" s="66" t="n">
        <v>0</v>
      </c>
      <c r="J2503" s="66" t="n">
        <v>0</v>
      </c>
      <c r="K2503" s="66" t="n">
        <v>1</v>
      </c>
      <c r="L2503" s="66" t="n">
        <v>0</v>
      </c>
      <c r="M2503" s="66" t="n">
        <v>0</v>
      </c>
      <c r="N2503" s="66" t="n">
        <v>0</v>
      </c>
      <c r="O2503" s="66" t="n">
        <v>382.9</v>
      </c>
      <c r="P2503" s="66" t="n">
        <v>5.1</v>
      </c>
      <c r="Q2503" s="66" t="n">
        <v>12.494717393</v>
      </c>
      <c r="R2503" s="66" t="n">
        <v>51.125489186</v>
      </c>
      <c r="S2503" s="66">
        <f>IF(AND(E2503&gt;=2,E2503&lt;=6,OR(F2503=6,F2503=7,F2503=8),O2503&lt;=500),1,0)</f>
        <v/>
      </c>
      <c r="T2503" s="178">
        <f>IF(G2503=1,Sources!$F$24,IF(G2503=2,Sources!$F$25,IF(G2503=3,Sources!$F$26,0)))</f>
        <v/>
      </c>
      <c r="U2503" s="178">
        <f>T2503</f>
        <v/>
      </c>
      <c r="V2503" s="66" t="inlineStr">
        <is>
          <t>S01 / S04 / S05</t>
        </is>
      </c>
    </row>
    <row r="2504" ht="15" customHeight="1" s="94">
      <c r="A2504" s="66" t="inlineStr">
        <is>
          <t>U17907</t>
        </is>
      </c>
      <c r="B2504" s="66" t="inlineStr">
        <is>
          <t>O0694</t>
        </is>
      </c>
      <c r="C2504" s="66" t="n">
        <v>2024</v>
      </c>
      <c r="D2504" s="66" t="n">
        <v>8</v>
      </c>
      <c r="E2504" s="66" t="n">
        <v>1</v>
      </c>
      <c r="F2504" s="66" t="n">
        <v>11</v>
      </c>
      <c r="G2504" s="66" t="n">
        <v>3</v>
      </c>
      <c r="H2504" s="66" t="n">
        <v>7</v>
      </c>
      <c r="I2504" s="66" t="n">
        <v>0</v>
      </c>
      <c r="J2504" s="66" t="n">
        <v>1</v>
      </c>
      <c r="K2504" s="66" t="n">
        <v>0</v>
      </c>
      <c r="L2504" s="66" t="n">
        <v>0</v>
      </c>
      <c r="M2504" s="66" t="n">
        <v>0</v>
      </c>
      <c r="N2504" s="66" t="n">
        <v>0</v>
      </c>
      <c r="O2504" s="66" t="n">
        <v>342.3</v>
      </c>
      <c r="P2504" s="66" t="n">
        <v>14.3</v>
      </c>
      <c r="Q2504" s="66" t="n">
        <v>13.733391915</v>
      </c>
      <c r="R2504" s="66" t="n">
        <v>51.0389742670001</v>
      </c>
      <c r="S2504" s="66">
        <f>IF(AND(E2504&gt;=2,E2504&lt;=6,OR(F2504=6,F2504=7,F2504=8),O2504&lt;=500),1,0)</f>
        <v/>
      </c>
      <c r="T2504" s="178">
        <f>IF(G2504=1,Sources!$F$24,IF(G2504=2,Sources!$F$25,IF(G2504=3,Sources!$F$26,0)))</f>
        <v/>
      </c>
      <c r="U2504" s="178">
        <f>T2504</f>
        <v/>
      </c>
      <c r="V2504" s="66" t="inlineStr">
        <is>
          <t>S01 / S04 / S05</t>
        </is>
      </c>
    </row>
    <row r="2505" ht="15" customHeight="1" s="94">
      <c r="A2505" s="66" t="inlineStr">
        <is>
          <t>U17916</t>
        </is>
      </c>
      <c r="B2505" s="66" t="inlineStr">
        <is>
          <t>O1642</t>
        </is>
      </c>
      <c r="C2505" s="66" t="n">
        <v>2024</v>
      </c>
      <c r="D2505" s="66" t="n">
        <v>8</v>
      </c>
      <c r="E2505" s="66" t="n">
        <v>6</v>
      </c>
      <c r="F2505" s="66" t="n">
        <v>8</v>
      </c>
      <c r="G2505" s="66" t="n">
        <v>3</v>
      </c>
      <c r="H2505" s="66" t="n">
        <v>2</v>
      </c>
      <c r="I2505" s="66" t="n">
        <v>1</v>
      </c>
      <c r="J2505" s="66" t="n">
        <v>0</v>
      </c>
      <c r="K2505" s="66" t="n">
        <v>1</v>
      </c>
      <c r="L2505" s="66" t="n">
        <v>0</v>
      </c>
      <c r="M2505" s="66" t="n">
        <v>0</v>
      </c>
      <c r="N2505" s="66" t="n">
        <v>0</v>
      </c>
      <c r="O2505" s="66" t="n">
        <v>401.2</v>
      </c>
      <c r="P2505" s="66" t="n">
        <v>1</v>
      </c>
      <c r="Q2505" s="66" t="n">
        <v>12.3237767250001</v>
      </c>
      <c r="R2505" s="66" t="n">
        <v>51.3794142360001</v>
      </c>
      <c r="S2505" s="66">
        <f>IF(AND(E2505&gt;=2,E2505&lt;=6,OR(F2505=6,F2505=7,F2505=8),O2505&lt;=500),1,0)</f>
        <v/>
      </c>
      <c r="T2505" s="178">
        <f>IF(G2505=1,Sources!$F$24,IF(G2505=2,Sources!$F$25,IF(G2505=3,Sources!$F$26,0)))</f>
        <v/>
      </c>
      <c r="U2505" s="178">
        <f>T2505</f>
        <v/>
      </c>
      <c r="V2505" s="66" t="inlineStr">
        <is>
          <t>S01 / S04 / S05</t>
        </is>
      </c>
    </row>
    <row r="2506" ht="15" customHeight="1" s="94">
      <c r="A2506" s="66" t="inlineStr">
        <is>
          <t>U17929</t>
        </is>
      </c>
      <c r="B2506" s="66" t="inlineStr">
        <is>
          <t>O0949</t>
        </is>
      </c>
      <c r="C2506" s="66" t="n">
        <v>2024</v>
      </c>
      <c r="D2506" s="66" t="n">
        <v>8</v>
      </c>
      <c r="E2506" s="66" t="n">
        <v>5</v>
      </c>
      <c r="F2506" s="66" t="n">
        <v>6</v>
      </c>
      <c r="G2506" s="66" t="n">
        <v>3</v>
      </c>
      <c r="H2506" s="66" t="n">
        <v>1</v>
      </c>
      <c r="I2506" s="66" t="n">
        <v>0</v>
      </c>
      <c r="J2506" s="66" t="n">
        <v>1</v>
      </c>
      <c r="K2506" s="66" t="n">
        <v>0</v>
      </c>
      <c r="L2506" s="66" t="n">
        <v>0</v>
      </c>
      <c r="M2506" s="66" t="n">
        <v>0</v>
      </c>
      <c r="N2506" s="66" t="n">
        <v>0</v>
      </c>
      <c r="O2506" s="66" t="n">
        <v>206.4</v>
      </c>
      <c r="P2506" s="66" t="n">
        <v>2.8</v>
      </c>
      <c r="Q2506" s="66" t="n">
        <v>13.7260833080001</v>
      </c>
      <c r="R2506" s="66" t="n">
        <v>51.0570570750001</v>
      </c>
      <c r="S2506" s="66">
        <f>IF(AND(E2506&gt;=2,E2506&lt;=6,OR(F2506=6,F2506=7,F2506=8),O2506&lt;=500),1,0)</f>
        <v/>
      </c>
      <c r="T2506" s="178">
        <f>IF(G2506=1,Sources!$F$24,IF(G2506=2,Sources!$F$25,IF(G2506=3,Sources!$F$26,0)))</f>
        <v/>
      </c>
      <c r="U2506" s="178">
        <f>T2506</f>
        <v/>
      </c>
      <c r="V2506" s="66" t="inlineStr">
        <is>
          <t>S01 / S04 / S05</t>
        </is>
      </c>
    </row>
    <row r="2507" ht="15" customHeight="1" s="94">
      <c r="A2507" s="66" t="inlineStr">
        <is>
          <t>U17935</t>
        </is>
      </c>
      <c r="B2507" s="66" t="inlineStr">
        <is>
          <t>O1468</t>
        </is>
      </c>
      <c r="C2507" s="66" t="n">
        <v>2024</v>
      </c>
      <c r="D2507" s="66" t="n">
        <v>8</v>
      </c>
      <c r="E2507" s="66" t="n">
        <v>4</v>
      </c>
      <c r="F2507" s="66" t="n">
        <v>6</v>
      </c>
      <c r="G2507" s="66" t="n">
        <v>3</v>
      </c>
      <c r="H2507" s="66" t="n">
        <v>3</v>
      </c>
      <c r="I2507" s="66" t="n">
        <v>0</v>
      </c>
      <c r="J2507" s="66" t="n">
        <v>1</v>
      </c>
      <c r="K2507" s="66" t="n">
        <v>0</v>
      </c>
      <c r="L2507" s="66" t="n">
        <v>0</v>
      </c>
      <c r="M2507" s="66" t="n">
        <v>0</v>
      </c>
      <c r="N2507" s="66" t="n">
        <v>0</v>
      </c>
      <c r="O2507" s="66" t="n">
        <v>227.2</v>
      </c>
      <c r="P2507" s="66" t="n">
        <v>3</v>
      </c>
      <c r="Q2507" s="66" t="n">
        <v>12.3924506970001</v>
      </c>
      <c r="R2507" s="66" t="n">
        <v>51.34542221</v>
      </c>
      <c r="S2507" s="66">
        <f>IF(AND(E2507&gt;=2,E2507&lt;=6,OR(F2507=6,F2507=7,F2507=8),O2507&lt;=500),1,0)</f>
        <v/>
      </c>
      <c r="T2507" s="178">
        <f>IF(G2507=1,Sources!$F$24,IF(G2507=2,Sources!$F$25,IF(G2507=3,Sources!$F$26,0)))</f>
        <v/>
      </c>
      <c r="U2507" s="178">
        <f>T2507</f>
        <v/>
      </c>
      <c r="V2507" s="66" t="inlineStr">
        <is>
          <t>S01 / S04 / S05</t>
        </is>
      </c>
    </row>
    <row r="2508" ht="15" customHeight="1" s="94">
      <c r="A2508" s="66" t="inlineStr">
        <is>
          <t>U17937</t>
        </is>
      </c>
      <c r="B2508" s="66" t="inlineStr">
        <is>
          <t>O0172</t>
        </is>
      </c>
      <c r="C2508" s="66" t="n">
        <v>2024</v>
      </c>
      <c r="D2508" s="66" t="n">
        <v>8</v>
      </c>
      <c r="E2508" s="66" t="n">
        <v>4</v>
      </c>
      <c r="F2508" s="66" t="n">
        <v>14</v>
      </c>
      <c r="G2508" s="66" t="n">
        <v>3</v>
      </c>
      <c r="H2508" s="66" t="n">
        <v>2</v>
      </c>
      <c r="I2508" s="66" t="n">
        <v>0</v>
      </c>
      <c r="J2508" s="66" t="n">
        <v>1</v>
      </c>
      <c r="K2508" s="66" t="n">
        <v>1</v>
      </c>
      <c r="L2508" s="66" t="n">
        <v>0</v>
      </c>
      <c r="M2508" s="66" t="n">
        <v>0</v>
      </c>
      <c r="N2508" s="66" t="n">
        <v>0</v>
      </c>
      <c r="O2508" s="66" t="n">
        <v>326</v>
      </c>
      <c r="P2508" s="66" t="n">
        <v>15.5</v>
      </c>
      <c r="Q2508" s="66" t="n">
        <v>12.9264299000001</v>
      </c>
      <c r="R2508" s="66" t="n">
        <v>50.833912895</v>
      </c>
      <c r="S2508" s="66">
        <f>IF(AND(E2508&gt;=2,E2508&lt;=6,OR(F2508=6,F2508=7,F2508=8),O2508&lt;=500),1,0)</f>
        <v/>
      </c>
      <c r="T2508" s="178">
        <f>IF(G2508=1,Sources!$F$24,IF(G2508=2,Sources!$F$25,IF(G2508=3,Sources!$F$26,0)))</f>
        <v/>
      </c>
      <c r="U2508" s="178">
        <f>T2508</f>
        <v/>
      </c>
      <c r="V2508" s="66" t="inlineStr">
        <is>
          <t>S01 / S04 / S05</t>
        </is>
      </c>
    </row>
    <row r="2509" ht="15" customHeight="1" s="94">
      <c r="A2509" s="66" t="inlineStr">
        <is>
          <t>U17942</t>
        </is>
      </c>
      <c r="B2509" s="66" t="inlineStr">
        <is>
          <t>O0606</t>
        </is>
      </c>
      <c r="C2509" s="66" t="n">
        <v>2024</v>
      </c>
      <c r="D2509" s="66" t="n">
        <v>8</v>
      </c>
      <c r="E2509" s="66" t="n">
        <v>3</v>
      </c>
      <c r="F2509" s="66" t="n">
        <v>17</v>
      </c>
      <c r="G2509" s="66" t="n">
        <v>3</v>
      </c>
      <c r="H2509" s="66" t="n">
        <v>2</v>
      </c>
      <c r="I2509" s="66" t="n">
        <v>0</v>
      </c>
      <c r="J2509" s="66" t="n">
        <v>1</v>
      </c>
      <c r="K2509" s="66" t="n">
        <v>1</v>
      </c>
      <c r="L2509" s="66" t="n">
        <v>0</v>
      </c>
      <c r="M2509" s="66" t="n">
        <v>0</v>
      </c>
      <c r="N2509" s="66" t="n">
        <v>0</v>
      </c>
      <c r="O2509" s="66" t="n">
        <v>250.7</v>
      </c>
      <c r="P2509" s="66" t="n">
        <v>4.9</v>
      </c>
      <c r="Q2509" s="66" t="n">
        <v>13.7382901250001</v>
      </c>
      <c r="R2509" s="66" t="n">
        <v>51.0639238740001</v>
      </c>
      <c r="S2509" s="66">
        <f>IF(AND(E2509&gt;=2,E2509&lt;=6,OR(F2509=6,F2509=7,F2509=8),O2509&lt;=500),1,0)</f>
        <v/>
      </c>
      <c r="T2509" s="178">
        <f>IF(G2509=1,Sources!$F$24,IF(G2509=2,Sources!$F$25,IF(G2509=3,Sources!$F$26,0)))</f>
        <v/>
      </c>
      <c r="U2509" s="178">
        <f>T2509</f>
        <v/>
      </c>
      <c r="V2509" s="66" t="inlineStr">
        <is>
          <t>S01 / S04 / S05</t>
        </is>
      </c>
    </row>
    <row r="2510" ht="15" customHeight="1" s="94">
      <c r="A2510" s="66" t="inlineStr">
        <is>
          <t>U17955</t>
        </is>
      </c>
      <c r="B2510" s="66" t="inlineStr">
        <is>
          <t>O0952</t>
        </is>
      </c>
      <c r="C2510" s="66" t="n">
        <v>2024</v>
      </c>
      <c r="D2510" s="66" t="n">
        <v>9</v>
      </c>
      <c r="E2510" s="66" t="n">
        <v>5</v>
      </c>
      <c r="F2510" s="66" t="n">
        <v>13</v>
      </c>
      <c r="G2510" s="66" t="n">
        <v>3</v>
      </c>
      <c r="H2510" s="66" t="n">
        <v>6</v>
      </c>
      <c r="I2510" s="66" t="n">
        <v>0</v>
      </c>
      <c r="J2510" s="66" t="n">
        <v>0</v>
      </c>
      <c r="K2510" s="66" t="n">
        <v>0</v>
      </c>
      <c r="L2510" s="66" t="n">
        <v>1</v>
      </c>
      <c r="M2510" s="66" t="n">
        <v>0</v>
      </c>
      <c r="N2510" s="66" t="n">
        <v>1</v>
      </c>
      <c r="O2510" s="66" t="n">
        <v>120.9</v>
      </c>
      <c r="P2510" s="66" t="n">
        <v>12.4</v>
      </c>
      <c r="Q2510" s="66" t="n">
        <v>13.7272727000001</v>
      </c>
      <c r="R2510" s="66" t="n">
        <v>51.057933416</v>
      </c>
      <c r="S2510" s="66">
        <f>IF(AND(E2510&gt;=2,E2510&lt;=6,OR(F2510=6,F2510=7,F2510=8),O2510&lt;=500),1,0)</f>
        <v/>
      </c>
      <c r="T2510" s="178">
        <f>IF(G2510=1,Sources!$F$24,IF(G2510=2,Sources!$F$25,IF(G2510=3,Sources!$F$26,0)))</f>
        <v/>
      </c>
      <c r="U2510" s="178">
        <f>T2510</f>
        <v/>
      </c>
      <c r="V2510" s="66" t="inlineStr">
        <is>
          <t>S01 / S04 / S05</t>
        </is>
      </c>
    </row>
    <row r="2511" ht="15" customHeight="1" s="94">
      <c r="A2511" s="66" t="inlineStr">
        <is>
          <t>U17958</t>
        </is>
      </c>
      <c r="B2511" s="66" t="inlineStr">
        <is>
          <t>O0754</t>
        </is>
      </c>
      <c r="C2511" s="66" t="n">
        <v>2024</v>
      </c>
      <c r="D2511" s="66" t="n">
        <v>8</v>
      </c>
      <c r="E2511" s="66" t="n">
        <v>1</v>
      </c>
      <c r="F2511" s="66" t="n">
        <v>2</v>
      </c>
      <c r="G2511" s="66" t="n">
        <v>2</v>
      </c>
      <c r="H2511" s="66" t="n">
        <v>1</v>
      </c>
      <c r="I2511" s="66" t="n">
        <v>0</v>
      </c>
      <c r="J2511" s="66" t="n">
        <v>1</v>
      </c>
      <c r="K2511" s="66" t="n">
        <v>0</v>
      </c>
      <c r="L2511" s="66" t="n">
        <v>0</v>
      </c>
      <c r="M2511" s="66" t="n">
        <v>0</v>
      </c>
      <c r="N2511" s="66" t="n">
        <v>0</v>
      </c>
      <c r="O2511" s="66" t="n">
        <v>476.1</v>
      </c>
      <c r="P2511" s="66" t="n">
        <v>24.5</v>
      </c>
      <c r="Q2511" s="66" t="n">
        <v>13.72765092</v>
      </c>
      <c r="R2511" s="66" t="n">
        <v>51.084793081</v>
      </c>
      <c r="S2511" s="66">
        <f>IF(AND(E2511&gt;=2,E2511&lt;=6,OR(F2511=6,F2511=7,F2511=8),O2511&lt;=500),1,0)</f>
        <v/>
      </c>
      <c r="T2511" s="178">
        <f>IF(G2511=1,Sources!$F$24,IF(G2511=2,Sources!$F$25,IF(G2511=3,Sources!$F$26,0)))</f>
        <v/>
      </c>
      <c r="U2511" s="178">
        <f>T2511</f>
        <v/>
      </c>
      <c r="V2511" s="66" t="inlineStr">
        <is>
          <t>S01 / S04 / S05</t>
        </is>
      </c>
    </row>
    <row r="2512" ht="15" customHeight="1" s="94">
      <c r="A2512" s="66" t="inlineStr">
        <is>
          <t>U17960</t>
        </is>
      </c>
      <c r="B2512" s="66" t="inlineStr">
        <is>
          <t>O1981</t>
        </is>
      </c>
      <c r="C2512" s="66" t="n">
        <v>2024</v>
      </c>
      <c r="D2512" s="66" t="n">
        <v>8</v>
      </c>
      <c r="E2512" s="66" t="n">
        <v>7</v>
      </c>
      <c r="F2512" s="66" t="n">
        <v>9</v>
      </c>
      <c r="G2512" s="66" t="n">
        <v>3</v>
      </c>
      <c r="H2512" s="66" t="n">
        <v>2</v>
      </c>
      <c r="I2512" s="66" t="n">
        <v>0</v>
      </c>
      <c r="J2512" s="66" t="n">
        <v>0</v>
      </c>
      <c r="K2512" s="66" t="n">
        <v>1</v>
      </c>
      <c r="L2512" s="66" t="n">
        <v>0</v>
      </c>
      <c r="M2512" s="66" t="n">
        <v>0</v>
      </c>
      <c r="N2512" s="66" t="n">
        <v>0</v>
      </c>
      <c r="O2512" s="66" t="n">
        <v>121.1</v>
      </c>
      <c r="P2512" s="66" t="n">
        <v>20.1</v>
      </c>
      <c r="Q2512" s="66" t="n">
        <v>13.9308163360001</v>
      </c>
      <c r="R2512" s="66" t="n">
        <v>50.9621998850001</v>
      </c>
      <c r="S2512" s="66">
        <f>IF(AND(E2512&gt;=2,E2512&lt;=6,OR(F2512=6,F2512=7,F2512=8),O2512&lt;=500),1,0)</f>
        <v/>
      </c>
      <c r="T2512" s="178">
        <f>IF(G2512=1,Sources!$F$24,IF(G2512=2,Sources!$F$25,IF(G2512=3,Sources!$F$26,0)))</f>
        <v/>
      </c>
      <c r="U2512" s="178">
        <f>T2512</f>
        <v/>
      </c>
      <c r="V2512" s="66" t="inlineStr">
        <is>
          <t>S01 / S04 / S05</t>
        </is>
      </c>
    </row>
    <row r="2513" ht="15" customHeight="1" s="94">
      <c r="A2513" s="66" t="inlineStr">
        <is>
          <t>U17964</t>
        </is>
      </c>
      <c r="B2513" s="66" t="inlineStr">
        <is>
          <t>O1743</t>
        </is>
      </c>
      <c r="C2513" s="66" t="n">
        <v>2024</v>
      </c>
      <c r="D2513" s="66" t="n">
        <v>8</v>
      </c>
      <c r="E2513" s="66" t="n">
        <v>5</v>
      </c>
      <c r="F2513" s="66" t="n">
        <v>12</v>
      </c>
      <c r="G2513" s="66" t="n">
        <v>3</v>
      </c>
      <c r="H2513" s="66" t="n">
        <v>2</v>
      </c>
      <c r="I2513" s="66" t="n">
        <v>0</v>
      </c>
      <c r="J2513" s="66" t="n">
        <v>1</v>
      </c>
      <c r="K2513" s="66" t="n">
        <v>1</v>
      </c>
      <c r="L2513" s="66" t="n">
        <v>0</v>
      </c>
      <c r="M2513" s="66" t="n">
        <v>0</v>
      </c>
      <c r="N2513" s="66" t="n">
        <v>0</v>
      </c>
      <c r="O2513" s="66" t="n">
        <v>82.90000000000001</v>
      </c>
      <c r="P2513" s="66" t="n">
        <v>0.3</v>
      </c>
      <c r="Q2513" s="66" t="n">
        <v>12.4039458660001</v>
      </c>
      <c r="R2513" s="66" t="n">
        <v>51.321728965</v>
      </c>
      <c r="S2513" s="66">
        <f>IF(AND(E2513&gt;=2,E2513&lt;=6,OR(F2513=6,F2513=7,F2513=8),O2513&lt;=500),1,0)</f>
        <v/>
      </c>
      <c r="T2513" s="178">
        <f>IF(G2513=1,Sources!$F$24,IF(G2513=2,Sources!$F$25,IF(G2513=3,Sources!$F$26,0)))</f>
        <v/>
      </c>
      <c r="U2513" s="178">
        <f>T2513</f>
        <v/>
      </c>
      <c r="V2513" s="66" t="inlineStr">
        <is>
          <t>S01 / S04 / S05</t>
        </is>
      </c>
    </row>
    <row r="2514" ht="15" customHeight="1" s="94">
      <c r="A2514" s="66" t="inlineStr">
        <is>
          <t>U17965</t>
        </is>
      </c>
      <c r="B2514" s="66" t="inlineStr">
        <is>
          <t>O0615</t>
        </is>
      </c>
      <c r="C2514" s="66" t="n">
        <v>2024</v>
      </c>
      <c r="D2514" s="66" t="n">
        <v>8</v>
      </c>
      <c r="E2514" s="66" t="n">
        <v>5</v>
      </c>
      <c r="F2514" s="66" t="n">
        <v>21</v>
      </c>
      <c r="G2514" s="66" t="n">
        <v>3</v>
      </c>
      <c r="H2514" s="66" t="n">
        <v>1</v>
      </c>
      <c r="I2514" s="66" t="n">
        <v>0</v>
      </c>
      <c r="J2514" s="66" t="n">
        <v>1</v>
      </c>
      <c r="K2514" s="66" t="n">
        <v>0</v>
      </c>
      <c r="L2514" s="66" t="n">
        <v>0</v>
      </c>
      <c r="M2514" s="66" t="n">
        <v>0</v>
      </c>
      <c r="N2514" s="66" t="n">
        <v>0</v>
      </c>
      <c r="O2514" s="66" t="n">
        <v>373.6</v>
      </c>
      <c r="P2514" s="66" t="n">
        <v>15.1</v>
      </c>
      <c r="Q2514" s="66" t="n">
        <v>13.7469594520001</v>
      </c>
      <c r="R2514" s="66" t="n">
        <v>51.0637162640001</v>
      </c>
      <c r="S2514" s="66">
        <f>IF(AND(E2514&gt;=2,E2514&lt;=6,OR(F2514=6,F2514=7,F2514=8),O2514&lt;=500),1,0)</f>
        <v/>
      </c>
      <c r="T2514" s="178">
        <f>IF(G2514=1,Sources!$F$24,IF(G2514=2,Sources!$F$25,IF(G2514=3,Sources!$F$26,0)))</f>
        <v/>
      </c>
      <c r="U2514" s="178">
        <f>T2514</f>
        <v/>
      </c>
      <c r="V2514" s="66" t="inlineStr">
        <is>
          <t>S01 / S04 / S05</t>
        </is>
      </c>
    </row>
    <row r="2515" ht="15" customHeight="1" s="94">
      <c r="A2515" s="66" t="inlineStr">
        <is>
          <t>U17978</t>
        </is>
      </c>
      <c r="B2515" s="66" t="inlineStr">
        <is>
          <t>O1140</t>
        </is>
      </c>
      <c r="C2515" s="66" t="n">
        <v>2024</v>
      </c>
      <c r="D2515" s="66" t="n">
        <v>8</v>
      </c>
      <c r="E2515" s="66" t="n">
        <v>3</v>
      </c>
      <c r="F2515" s="66" t="n">
        <v>8</v>
      </c>
      <c r="G2515" s="66" t="n">
        <v>3</v>
      </c>
      <c r="H2515" s="66" t="n">
        <v>2</v>
      </c>
      <c r="I2515" s="66" t="n">
        <v>0</v>
      </c>
      <c r="J2515" s="66" t="n">
        <v>1</v>
      </c>
      <c r="K2515" s="66" t="n">
        <v>1</v>
      </c>
      <c r="L2515" s="66" t="n">
        <v>0</v>
      </c>
      <c r="M2515" s="66" t="n">
        <v>0</v>
      </c>
      <c r="N2515" s="66" t="n">
        <v>0</v>
      </c>
      <c r="O2515" s="66" t="n">
        <v>331.2</v>
      </c>
      <c r="P2515" s="66" t="n">
        <v>8.9</v>
      </c>
      <c r="Q2515" s="66" t="n">
        <v>14.98487585</v>
      </c>
      <c r="R2515" s="66" t="n">
        <v>51.1566995630001</v>
      </c>
      <c r="S2515" s="66">
        <f>IF(AND(E2515&gt;=2,E2515&lt;=6,OR(F2515=6,F2515=7,F2515=8),O2515&lt;=500),1,0)</f>
        <v/>
      </c>
      <c r="T2515" s="178">
        <f>IF(G2515=1,Sources!$F$24,IF(G2515=2,Sources!$F$25,IF(G2515=3,Sources!$F$26,0)))</f>
        <v/>
      </c>
      <c r="U2515" s="178">
        <f>T2515</f>
        <v/>
      </c>
      <c r="V2515" s="66" t="inlineStr">
        <is>
          <t>S01 / S04 / S05</t>
        </is>
      </c>
    </row>
    <row r="2516" ht="15" customHeight="1" s="94">
      <c r="A2516" s="66" t="inlineStr">
        <is>
          <t>U17998</t>
        </is>
      </c>
      <c r="B2516" s="66" t="inlineStr">
        <is>
          <t>O0123</t>
        </is>
      </c>
      <c r="C2516" s="66" t="n">
        <v>2024</v>
      </c>
      <c r="D2516" s="66" t="n">
        <v>8</v>
      </c>
      <c r="E2516" s="66" t="n">
        <v>7</v>
      </c>
      <c r="F2516" s="66" t="n">
        <v>15</v>
      </c>
      <c r="G2516" s="66" t="n">
        <v>3</v>
      </c>
      <c r="H2516" s="66" t="n">
        <v>3</v>
      </c>
      <c r="I2516" s="66" t="n">
        <v>0</v>
      </c>
      <c r="J2516" s="66" t="n">
        <v>0</v>
      </c>
      <c r="K2516" s="66" t="n">
        <v>1</v>
      </c>
      <c r="L2516" s="66" t="n">
        <v>0</v>
      </c>
      <c r="M2516" s="66" t="n">
        <v>0</v>
      </c>
      <c r="N2516" s="66" t="n">
        <v>0</v>
      </c>
      <c r="O2516" s="66" t="n">
        <v>397.7</v>
      </c>
      <c r="P2516" s="66" t="n">
        <v>0</v>
      </c>
      <c r="Q2516" s="66" t="n">
        <v>12.936385635</v>
      </c>
      <c r="R2516" s="66" t="n">
        <v>50.8220898710001</v>
      </c>
      <c r="S2516" s="66">
        <f>IF(AND(E2516&gt;=2,E2516&lt;=6,OR(F2516=6,F2516=7,F2516=8),O2516&lt;=500),1,0)</f>
        <v/>
      </c>
      <c r="T2516" s="178">
        <f>IF(G2516=1,Sources!$F$24,IF(G2516=2,Sources!$F$25,IF(G2516=3,Sources!$F$26,0)))</f>
        <v/>
      </c>
      <c r="U2516" s="178">
        <f>T2516</f>
        <v/>
      </c>
      <c r="V2516" s="66" t="inlineStr">
        <is>
          <t>S01 / S04 / S05</t>
        </is>
      </c>
    </row>
    <row r="2517" ht="15" customHeight="1" s="94">
      <c r="A2517" s="66" t="inlineStr">
        <is>
          <t>U18005</t>
        </is>
      </c>
      <c r="B2517" s="66" t="inlineStr">
        <is>
          <t>O0172</t>
        </is>
      </c>
      <c r="C2517" s="66" t="n">
        <v>2024</v>
      </c>
      <c r="D2517" s="66" t="n">
        <v>8</v>
      </c>
      <c r="E2517" s="66" t="n">
        <v>6</v>
      </c>
      <c r="F2517" s="66" t="n">
        <v>11</v>
      </c>
      <c r="G2517" s="66" t="n">
        <v>3</v>
      </c>
      <c r="H2517" s="66" t="n">
        <v>6</v>
      </c>
      <c r="I2517" s="66" t="n">
        <v>0</v>
      </c>
      <c r="J2517" s="66" t="n">
        <v>0</v>
      </c>
      <c r="K2517" s="66" t="n">
        <v>1</v>
      </c>
      <c r="L2517" s="66" t="n">
        <v>0</v>
      </c>
      <c r="M2517" s="66" t="n">
        <v>0</v>
      </c>
      <c r="N2517" s="66" t="n">
        <v>1</v>
      </c>
      <c r="O2517" s="66" t="n">
        <v>321</v>
      </c>
      <c r="P2517" s="66" t="n">
        <v>1.9</v>
      </c>
      <c r="Q2517" s="66" t="n">
        <v>12.9264727140001</v>
      </c>
      <c r="R2517" s="66" t="n">
        <v>50.833764053</v>
      </c>
      <c r="S2517" s="66">
        <f>IF(AND(E2517&gt;=2,E2517&lt;=6,OR(F2517=6,F2517=7,F2517=8),O2517&lt;=500),1,0)</f>
        <v/>
      </c>
      <c r="T2517" s="178">
        <f>IF(G2517=1,Sources!$F$24,IF(G2517=2,Sources!$F$25,IF(G2517=3,Sources!$F$26,0)))</f>
        <v/>
      </c>
      <c r="U2517" s="178">
        <f>T2517</f>
        <v/>
      </c>
      <c r="V2517" s="66" t="inlineStr">
        <is>
          <t>S01 / S04 / S05</t>
        </is>
      </c>
    </row>
    <row r="2518" ht="15" customHeight="1" s="94">
      <c r="A2518" s="66" t="inlineStr">
        <is>
          <t>U18015</t>
        </is>
      </c>
      <c r="B2518" s="66" t="inlineStr">
        <is>
          <t>O0615</t>
        </is>
      </c>
      <c r="C2518" s="66" t="n">
        <v>2024</v>
      </c>
      <c r="D2518" s="66" t="n">
        <v>7</v>
      </c>
      <c r="E2518" s="66" t="n">
        <v>4</v>
      </c>
      <c r="F2518" s="66" t="n">
        <v>19</v>
      </c>
      <c r="G2518" s="66" t="n">
        <v>3</v>
      </c>
      <c r="H2518" s="66" t="n">
        <v>3</v>
      </c>
      <c r="I2518" s="66" t="n">
        <v>0</v>
      </c>
      <c r="J2518" s="66" t="n">
        <v>0</v>
      </c>
      <c r="K2518" s="66" t="n">
        <v>1</v>
      </c>
      <c r="L2518" s="66" t="n">
        <v>0</v>
      </c>
      <c r="M2518" s="66" t="n">
        <v>0</v>
      </c>
      <c r="N2518" s="66" t="n">
        <v>1</v>
      </c>
      <c r="O2518" s="66" t="n">
        <v>365.3</v>
      </c>
      <c r="P2518" s="66" t="n">
        <v>6.7</v>
      </c>
      <c r="Q2518" s="66" t="n">
        <v>13.7468491940001</v>
      </c>
      <c r="R2518" s="66" t="n">
        <v>51.0637457770001</v>
      </c>
      <c r="S2518" s="66">
        <f>IF(AND(E2518&gt;=2,E2518&lt;=6,OR(F2518=6,F2518=7,F2518=8),O2518&lt;=500),1,0)</f>
        <v/>
      </c>
      <c r="T2518" s="178">
        <f>IF(G2518=1,Sources!$F$24,IF(G2518=2,Sources!$F$25,IF(G2518=3,Sources!$F$26,0)))</f>
        <v/>
      </c>
      <c r="U2518" s="178">
        <f>T2518</f>
        <v/>
      </c>
      <c r="V2518" s="66" t="inlineStr">
        <is>
          <t>S01 / S04 / S05</t>
        </is>
      </c>
    </row>
    <row r="2519" ht="15" customHeight="1" s="94">
      <c r="A2519" s="66" t="inlineStr">
        <is>
          <t>U18018</t>
        </is>
      </c>
      <c r="B2519" s="66" t="inlineStr">
        <is>
          <t>O0780</t>
        </is>
      </c>
      <c r="C2519" s="66" t="n">
        <v>2024</v>
      </c>
      <c r="D2519" s="66" t="n">
        <v>7</v>
      </c>
      <c r="E2519" s="66" t="n">
        <v>4</v>
      </c>
      <c r="F2519" s="66" t="n">
        <v>3</v>
      </c>
      <c r="G2519" s="66" t="n">
        <v>2</v>
      </c>
      <c r="H2519" s="66" t="n">
        <v>3</v>
      </c>
      <c r="I2519" s="66" t="n">
        <v>0</v>
      </c>
      <c r="J2519" s="66" t="n">
        <v>1</v>
      </c>
      <c r="K2519" s="66" t="n">
        <v>0</v>
      </c>
      <c r="L2519" s="66" t="n">
        <v>0</v>
      </c>
      <c r="M2519" s="66" t="n">
        <v>0</v>
      </c>
      <c r="N2519" s="66" t="n">
        <v>1</v>
      </c>
      <c r="O2519" s="66" t="n">
        <v>432.5</v>
      </c>
      <c r="P2519" s="66" t="n">
        <v>0.7</v>
      </c>
      <c r="Q2519" s="66" t="n">
        <v>13.752972754</v>
      </c>
      <c r="R2519" s="66" t="n">
        <v>51.073886724</v>
      </c>
      <c r="S2519" s="66">
        <f>IF(AND(E2519&gt;=2,E2519&lt;=6,OR(F2519=6,F2519=7,F2519=8),O2519&lt;=500),1,0)</f>
        <v/>
      </c>
      <c r="T2519" s="178">
        <f>IF(G2519=1,Sources!$F$24,IF(G2519=2,Sources!$F$25,IF(G2519=3,Sources!$F$26,0)))</f>
        <v/>
      </c>
      <c r="U2519" s="178">
        <f>T2519</f>
        <v/>
      </c>
      <c r="V2519" s="66" t="inlineStr">
        <is>
          <t>S01 / S04 / S05</t>
        </is>
      </c>
    </row>
    <row r="2520" ht="15" customHeight="1" s="94">
      <c r="A2520" s="66" t="inlineStr">
        <is>
          <t>U18022</t>
        </is>
      </c>
      <c r="B2520" s="66" t="inlineStr">
        <is>
          <t>O1147</t>
        </is>
      </c>
      <c r="C2520" s="66" t="n">
        <v>2024</v>
      </c>
      <c r="D2520" s="66" t="n">
        <v>7</v>
      </c>
      <c r="E2520" s="66" t="n">
        <v>3</v>
      </c>
      <c r="F2520" s="66" t="n">
        <v>17</v>
      </c>
      <c r="G2520" s="66" t="n">
        <v>3</v>
      </c>
      <c r="H2520" s="66" t="n">
        <v>3</v>
      </c>
      <c r="I2520" s="66" t="n">
        <v>0</v>
      </c>
      <c r="J2520" s="66" t="n">
        <v>1</v>
      </c>
      <c r="K2520" s="66" t="n">
        <v>0</v>
      </c>
      <c r="L2520" s="66" t="n">
        <v>0</v>
      </c>
      <c r="M2520" s="66" t="n">
        <v>1</v>
      </c>
      <c r="N2520" s="66" t="n">
        <v>0</v>
      </c>
      <c r="O2520" s="66" t="n">
        <v>279</v>
      </c>
      <c r="P2520" s="66" t="n">
        <v>3.4</v>
      </c>
      <c r="Q2520" s="66" t="n">
        <v>14.970473843</v>
      </c>
      <c r="R2520" s="66" t="n">
        <v>51.1507770420001</v>
      </c>
      <c r="S2520" s="66">
        <f>IF(AND(E2520&gt;=2,E2520&lt;=6,OR(F2520=6,F2520=7,F2520=8),O2520&lt;=500),1,0)</f>
        <v/>
      </c>
      <c r="T2520" s="178">
        <f>IF(G2520=1,Sources!$F$24,IF(G2520=2,Sources!$F$25,IF(G2520=3,Sources!$F$26,0)))</f>
        <v/>
      </c>
      <c r="U2520" s="178">
        <f>T2520</f>
        <v/>
      </c>
      <c r="V2520" s="66" t="inlineStr">
        <is>
          <t>S01 / S04 / S05</t>
        </is>
      </c>
    </row>
    <row r="2521" ht="15" customHeight="1" s="94">
      <c r="A2521" s="66" t="inlineStr">
        <is>
          <t>U18026</t>
        </is>
      </c>
      <c r="B2521" s="66" t="inlineStr">
        <is>
          <t>O1003</t>
        </is>
      </c>
      <c r="C2521" s="66" t="n">
        <v>2024</v>
      </c>
      <c r="D2521" s="66" t="n">
        <v>7</v>
      </c>
      <c r="E2521" s="66" t="n">
        <v>3</v>
      </c>
      <c r="F2521" s="66" t="n">
        <v>15</v>
      </c>
      <c r="G2521" s="66" t="n">
        <v>3</v>
      </c>
      <c r="H2521" s="66" t="n">
        <v>2</v>
      </c>
      <c r="I2521" s="66" t="n">
        <v>0</v>
      </c>
      <c r="J2521" s="66" t="n">
        <v>1</v>
      </c>
      <c r="K2521" s="66" t="n">
        <v>1</v>
      </c>
      <c r="L2521" s="66" t="n">
        <v>0</v>
      </c>
      <c r="M2521" s="66" t="n">
        <v>0</v>
      </c>
      <c r="N2521" s="66" t="n">
        <v>0</v>
      </c>
      <c r="O2521" s="66" t="n">
        <v>425.6</v>
      </c>
      <c r="P2521" s="66" t="n">
        <v>1.3</v>
      </c>
      <c r="Q2521" s="66" t="n">
        <v>13.743476646</v>
      </c>
      <c r="R2521" s="66" t="n">
        <v>51.0476163550001</v>
      </c>
      <c r="S2521" s="66">
        <f>IF(AND(E2521&gt;=2,E2521&lt;=6,OR(F2521=6,F2521=7,F2521=8),O2521&lt;=500),1,0)</f>
        <v/>
      </c>
      <c r="T2521" s="178">
        <f>IF(G2521=1,Sources!$F$24,IF(G2521=2,Sources!$F$25,IF(G2521=3,Sources!$F$26,0)))</f>
        <v/>
      </c>
      <c r="U2521" s="178">
        <f>T2521</f>
        <v/>
      </c>
      <c r="V2521" s="66" t="inlineStr">
        <is>
          <t>S01 / S04 / S05</t>
        </is>
      </c>
    </row>
    <row r="2522" ht="15" customHeight="1" s="94">
      <c r="A2522" s="66" t="inlineStr">
        <is>
          <t>U18027</t>
        </is>
      </c>
      <c r="B2522" s="66" t="inlineStr">
        <is>
          <t>O0795</t>
        </is>
      </c>
      <c r="C2522" s="66" t="n">
        <v>2024</v>
      </c>
      <c r="D2522" s="66" t="n">
        <v>7</v>
      </c>
      <c r="E2522" s="66" t="n">
        <v>3</v>
      </c>
      <c r="F2522" s="66" t="n">
        <v>14</v>
      </c>
      <c r="G2522" s="66" t="n">
        <v>3</v>
      </c>
      <c r="H2522" s="66" t="n">
        <v>3</v>
      </c>
      <c r="I2522" s="66" t="n">
        <v>0</v>
      </c>
      <c r="J2522" s="66" t="n">
        <v>0</v>
      </c>
      <c r="K2522" s="66" t="n">
        <v>1</v>
      </c>
      <c r="L2522" s="66" t="n">
        <v>1</v>
      </c>
      <c r="M2522" s="66" t="n">
        <v>0</v>
      </c>
      <c r="N2522" s="66" t="n">
        <v>0</v>
      </c>
      <c r="O2522" s="66" t="n">
        <v>195.4</v>
      </c>
      <c r="P2522" s="66" t="n">
        <v>6.3</v>
      </c>
      <c r="Q2522" s="66" t="n">
        <v>13.8548682480001</v>
      </c>
      <c r="R2522" s="66" t="n">
        <v>51.061880386</v>
      </c>
      <c r="S2522" s="66">
        <f>IF(AND(E2522&gt;=2,E2522&lt;=6,OR(F2522=6,F2522=7,F2522=8),O2522&lt;=500),1,0)</f>
        <v/>
      </c>
      <c r="T2522" s="178">
        <f>IF(G2522=1,Sources!$F$24,IF(G2522=2,Sources!$F$25,IF(G2522=3,Sources!$F$26,0)))</f>
        <v/>
      </c>
      <c r="U2522" s="178">
        <f>T2522</f>
        <v/>
      </c>
      <c r="V2522" s="66" t="inlineStr">
        <is>
          <t>S01 / S04 / S05</t>
        </is>
      </c>
    </row>
    <row r="2523" ht="15" customHeight="1" s="94">
      <c r="A2523" s="66" t="inlineStr">
        <is>
          <t>U18039</t>
        </is>
      </c>
      <c r="B2523" s="66" t="inlineStr">
        <is>
          <t>O0199</t>
        </is>
      </c>
      <c r="C2523" s="66" t="n">
        <v>2024</v>
      </c>
      <c r="D2523" s="66" t="n">
        <v>7</v>
      </c>
      <c r="E2523" s="66" t="n">
        <v>1</v>
      </c>
      <c r="F2523" s="66" t="n">
        <v>21</v>
      </c>
      <c r="G2523" s="66" t="n">
        <v>3</v>
      </c>
      <c r="H2523" s="66" t="n">
        <v>3</v>
      </c>
      <c r="I2523" s="66" t="n">
        <v>0</v>
      </c>
      <c r="J2523" s="66" t="n">
        <v>0</v>
      </c>
      <c r="K2523" s="66" t="n">
        <v>1</v>
      </c>
      <c r="L2523" s="66" t="n">
        <v>0</v>
      </c>
      <c r="M2523" s="66" t="n">
        <v>0</v>
      </c>
      <c r="N2523" s="66" t="n">
        <v>0</v>
      </c>
      <c r="O2523" s="66" t="n">
        <v>54.5</v>
      </c>
      <c r="P2523" s="66" t="n">
        <v>3.2</v>
      </c>
      <c r="Q2523" s="66" t="n">
        <v>12.90807275</v>
      </c>
      <c r="R2523" s="66" t="n">
        <v>50.8330286130001</v>
      </c>
      <c r="S2523" s="66">
        <f>IF(AND(E2523&gt;=2,E2523&lt;=6,OR(F2523=6,F2523=7,F2523=8),O2523&lt;=500),1,0)</f>
        <v/>
      </c>
      <c r="T2523" s="178">
        <f>IF(G2523=1,Sources!$F$24,IF(G2523=2,Sources!$F$25,IF(G2523=3,Sources!$F$26,0)))</f>
        <v/>
      </c>
      <c r="U2523" s="178">
        <f>T2523</f>
        <v/>
      </c>
      <c r="V2523" s="66" t="inlineStr">
        <is>
          <t>S01 / S04 / S05</t>
        </is>
      </c>
    </row>
    <row r="2524" ht="15" customHeight="1" s="94">
      <c r="A2524" s="66" t="inlineStr">
        <is>
          <t>U18040</t>
        </is>
      </c>
      <c r="B2524" s="66" t="inlineStr">
        <is>
          <t>O0206</t>
        </is>
      </c>
      <c r="C2524" s="66" t="n">
        <v>2024</v>
      </c>
      <c r="D2524" s="66" t="n">
        <v>7</v>
      </c>
      <c r="E2524" s="66" t="n">
        <v>1</v>
      </c>
      <c r="F2524" s="66" t="n">
        <v>17</v>
      </c>
      <c r="G2524" s="66" t="n">
        <v>3</v>
      </c>
      <c r="H2524" s="66" t="n">
        <v>2</v>
      </c>
      <c r="I2524" s="66" t="n">
        <v>0</v>
      </c>
      <c r="J2524" s="66" t="n">
        <v>1</v>
      </c>
      <c r="K2524" s="66" t="n">
        <v>1</v>
      </c>
      <c r="L2524" s="66" t="n">
        <v>0</v>
      </c>
      <c r="M2524" s="66" t="n">
        <v>0</v>
      </c>
      <c r="N2524" s="66" t="n">
        <v>0</v>
      </c>
      <c r="O2524" s="66" t="n">
        <v>441.5</v>
      </c>
      <c r="P2524" s="66" t="n">
        <v>1.1</v>
      </c>
      <c r="Q2524" s="66" t="n">
        <v>12.9416198910001</v>
      </c>
      <c r="R2524" s="66" t="n">
        <v>50.819936403</v>
      </c>
      <c r="S2524" s="66">
        <f>IF(AND(E2524&gt;=2,E2524&lt;=6,OR(F2524=6,F2524=7,F2524=8),O2524&lt;=500),1,0)</f>
        <v/>
      </c>
      <c r="T2524" s="178">
        <f>IF(G2524=1,Sources!$F$24,IF(G2524=2,Sources!$F$25,IF(G2524=3,Sources!$F$26,0)))</f>
        <v/>
      </c>
      <c r="U2524" s="178">
        <f>T2524</f>
        <v/>
      </c>
      <c r="V2524" s="66" t="inlineStr">
        <is>
          <t>S01 / S04 / S05</t>
        </is>
      </c>
    </row>
    <row r="2525" ht="15" customHeight="1" s="94">
      <c r="A2525" s="66" t="inlineStr">
        <is>
          <t>U18041</t>
        </is>
      </c>
      <c r="B2525" s="66" t="inlineStr">
        <is>
          <t>O0123</t>
        </is>
      </c>
      <c r="C2525" s="66" t="n">
        <v>2024</v>
      </c>
      <c r="D2525" s="66" t="n">
        <v>9</v>
      </c>
      <c r="E2525" s="66" t="n">
        <v>5</v>
      </c>
      <c r="F2525" s="66" t="n">
        <v>9</v>
      </c>
      <c r="G2525" s="66" t="n">
        <v>3</v>
      </c>
      <c r="H2525" s="66" t="n">
        <v>2</v>
      </c>
      <c r="I2525" s="66" t="n">
        <v>0</v>
      </c>
      <c r="J2525" s="66" t="n">
        <v>1</v>
      </c>
      <c r="K2525" s="66" t="n">
        <v>1</v>
      </c>
      <c r="L2525" s="66" t="n">
        <v>0</v>
      </c>
      <c r="M2525" s="66" t="n">
        <v>0</v>
      </c>
      <c r="N2525" s="66" t="n">
        <v>0</v>
      </c>
      <c r="O2525" s="66" t="n">
        <v>397.7</v>
      </c>
      <c r="P2525" s="66" t="n">
        <v>0</v>
      </c>
      <c r="Q2525" s="66" t="n">
        <v>12.936385635</v>
      </c>
      <c r="R2525" s="66" t="n">
        <v>50.8220898710001</v>
      </c>
      <c r="S2525" s="66">
        <f>IF(AND(E2525&gt;=2,E2525&lt;=6,OR(F2525=6,F2525=7,F2525=8),O2525&lt;=500),1,0)</f>
        <v/>
      </c>
      <c r="T2525" s="178">
        <f>IF(G2525=1,Sources!$F$24,IF(G2525=2,Sources!$F$25,IF(G2525=3,Sources!$F$26,0)))</f>
        <v/>
      </c>
      <c r="U2525" s="178">
        <f>T2525</f>
        <v/>
      </c>
      <c r="V2525" s="66" t="inlineStr">
        <is>
          <t>S01 / S04 / S05</t>
        </is>
      </c>
    </row>
    <row r="2526" ht="15" customHeight="1" s="94">
      <c r="A2526" s="66" t="inlineStr">
        <is>
          <t>U18045</t>
        </is>
      </c>
      <c r="B2526" s="66" t="inlineStr">
        <is>
          <t>O1846</t>
        </is>
      </c>
      <c r="C2526" s="66" t="n">
        <v>2024</v>
      </c>
      <c r="D2526" s="66" t="n">
        <v>10</v>
      </c>
      <c r="E2526" s="66" t="n">
        <v>6</v>
      </c>
      <c r="F2526" s="66" t="n">
        <v>0</v>
      </c>
      <c r="G2526" s="66" t="n">
        <v>3</v>
      </c>
      <c r="H2526" s="66" t="n">
        <v>3</v>
      </c>
      <c r="I2526" s="66" t="n">
        <v>0</v>
      </c>
      <c r="J2526" s="66" t="n">
        <v>0</v>
      </c>
      <c r="K2526" s="66" t="n">
        <v>1</v>
      </c>
      <c r="L2526" s="66" t="n">
        <v>0</v>
      </c>
      <c r="M2526" s="66" t="n">
        <v>0</v>
      </c>
      <c r="N2526" s="66" t="n">
        <v>0</v>
      </c>
      <c r="O2526" s="66" t="n">
        <v>423.4</v>
      </c>
      <c r="P2526" s="66" t="n">
        <v>5.8</v>
      </c>
      <c r="Q2526" s="66" t="n">
        <v>12.301736728</v>
      </c>
      <c r="R2526" s="66" t="n">
        <v>51.3426660050001</v>
      </c>
      <c r="S2526" s="66">
        <f>IF(AND(E2526&gt;=2,E2526&lt;=6,OR(F2526=6,F2526=7,F2526=8),O2526&lt;=500),1,0)</f>
        <v/>
      </c>
      <c r="T2526" s="178">
        <f>IF(G2526=1,Sources!$F$24,IF(G2526=2,Sources!$F$25,IF(G2526=3,Sources!$F$26,0)))</f>
        <v/>
      </c>
      <c r="U2526" s="178">
        <f>T2526</f>
        <v/>
      </c>
      <c r="V2526" s="66" t="inlineStr">
        <is>
          <t>S01 / S04 / S05</t>
        </is>
      </c>
    </row>
    <row r="2527" ht="15" customHeight="1" s="94">
      <c r="A2527" s="66" t="inlineStr">
        <is>
          <t>U18052</t>
        </is>
      </c>
      <c r="B2527" s="66" t="inlineStr">
        <is>
          <t>O0402</t>
        </is>
      </c>
      <c r="C2527" s="66" t="n">
        <v>2024</v>
      </c>
      <c r="D2527" s="66" t="n">
        <v>9</v>
      </c>
      <c r="E2527" s="66" t="n">
        <v>3</v>
      </c>
      <c r="F2527" s="66" t="n">
        <v>6</v>
      </c>
      <c r="G2527" s="66" t="n">
        <v>3</v>
      </c>
      <c r="H2527" s="66" t="n">
        <v>1</v>
      </c>
      <c r="I2527" s="66" t="n">
        <v>0</v>
      </c>
      <c r="J2527" s="66" t="n">
        <v>1</v>
      </c>
      <c r="K2527" s="66" t="n">
        <v>0</v>
      </c>
      <c r="L2527" s="66" t="n">
        <v>0</v>
      </c>
      <c r="M2527" s="66" t="n">
        <v>0</v>
      </c>
      <c r="N2527" s="66" t="n">
        <v>0</v>
      </c>
      <c r="O2527" s="66" t="n">
        <v>230.4</v>
      </c>
      <c r="P2527" s="66" t="n">
        <v>0</v>
      </c>
      <c r="Q2527" s="66" t="n">
        <v>13.728157416</v>
      </c>
      <c r="R2527" s="66" t="n">
        <v>51.0433478840001</v>
      </c>
      <c r="S2527" s="66">
        <f>IF(AND(E2527&gt;=2,E2527&lt;=6,OR(F2527=6,F2527=7,F2527=8),O2527&lt;=500),1,0)</f>
        <v/>
      </c>
      <c r="T2527" s="178">
        <f>IF(G2527=1,Sources!$F$24,IF(G2527=2,Sources!$F$25,IF(G2527=3,Sources!$F$26,0)))</f>
        <v/>
      </c>
      <c r="U2527" s="178">
        <f>T2527</f>
        <v/>
      </c>
      <c r="V2527" s="66" t="inlineStr">
        <is>
          <t>S01 / S04 / S05</t>
        </is>
      </c>
    </row>
    <row r="2528" ht="15" customHeight="1" s="94">
      <c r="A2528" s="66" t="inlineStr">
        <is>
          <t>U18053</t>
        </is>
      </c>
      <c r="B2528" s="66" t="inlineStr">
        <is>
          <t>O0380</t>
        </is>
      </c>
      <c r="C2528" s="66" t="n">
        <v>2024</v>
      </c>
      <c r="D2528" s="66" t="n">
        <v>7</v>
      </c>
      <c r="E2528" s="66" t="n">
        <v>6</v>
      </c>
      <c r="F2528" s="66" t="n">
        <v>18</v>
      </c>
      <c r="G2528" s="66" t="n">
        <v>3</v>
      </c>
      <c r="H2528" s="66" t="n">
        <v>4</v>
      </c>
      <c r="I2528" s="66" t="n">
        <v>1</v>
      </c>
      <c r="J2528" s="66" t="n">
        <v>0</v>
      </c>
      <c r="K2528" s="66" t="n">
        <v>1</v>
      </c>
      <c r="L2528" s="66" t="n">
        <v>0</v>
      </c>
      <c r="M2528" s="66" t="n">
        <v>0</v>
      </c>
      <c r="N2528" s="66" t="n">
        <v>0</v>
      </c>
      <c r="O2528" s="66" t="n">
        <v>464.3</v>
      </c>
      <c r="P2528" s="66" t="n">
        <v>17.9</v>
      </c>
      <c r="Q2528" s="66" t="n">
        <v>13.7390535050001</v>
      </c>
      <c r="R2528" s="66" t="n">
        <v>51.0739777630001</v>
      </c>
      <c r="S2528" s="66">
        <f>IF(AND(E2528&gt;=2,E2528&lt;=6,OR(F2528=6,F2528=7,F2528=8),O2528&lt;=500),1,0)</f>
        <v/>
      </c>
      <c r="T2528" s="178">
        <f>IF(G2528=1,Sources!$F$24,IF(G2528=2,Sources!$F$25,IF(G2528=3,Sources!$F$26,0)))</f>
        <v/>
      </c>
      <c r="U2528" s="178">
        <f>T2528</f>
        <v/>
      </c>
      <c r="V2528" s="66" t="inlineStr">
        <is>
          <t>S01 / S04 / S05</t>
        </is>
      </c>
    </row>
    <row r="2529" ht="15" customHeight="1" s="94">
      <c r="A2529" s="66" t="inlineStr">
        <is>
          <t>U18056</t>
        </is>
      </c>
      <c r="B2529" s="66" t="inlineStr">
        <is>
          <t>O1939</t>
        </is>
      </c>
      <c r="C2529" s="66" t="n">
        <v>2024</v>
      </c>
      <c r="D2529" s="66" t="n">
        <v>7</v>
      </c>
      <c r="E2529" s="66" t="n">
        <v>5</v>
      </c>
      <c r="F2529" s="66" t="n">
        <v>10</v>
      </c>
      <c r="G2529" s="66" t="n">
        <v>2</v>
      </c>
      <c r="H2529" s="66" t="n">
        <v>2</v>
      </c>
      <c r="I2529" s="66" t="n">
        <v>0</v>
      </c>
      <c r="J2529" s="66" t="n">
        <v>0</v>
      </c>
      <c r="K2529" s="66" t="n">
        <v>1</v>
      </c>
      <c r="L2529" s="66" t="n">
        <v>0</v>
      </c>
      <c r="M2529" s="66" t="n">
        <v>0</v>
      </c>
      <c r="N2529" s="66" t="n">
        <v>0</v>
      </c>
      <c r="O2529" s="66" t="n">
        <v>229.6</v>
      </c>
      <c r="P2529" s="66" t="n">
        <v>7.6</v>
      </c>
      <c r="Q2529" s="66" t="n">
        <v>14.8091068640001</v>
      </c>
      <c r="R2529" s="66" t="n">
        <v>51.2946263650001</v>
      </c>
      <c r="S2529" s="66">
        <f>IF(AND(E2529&gt;=2,E2529&lt;=6,OR(F2529=6,F2529=7,F2529=8),O2529&lt;=500),1,0)</f>
        <v/>
      </c>
      <c r="T2529" s="178">
        <f>IF(G2529=1,Sources!$F$24,IF(G2529=2,Sources!$F$25,IF(G2529=3,Sources!$F$26,0)))</f>
        <v/>
      </c>
      <c r="U2529" s="178">
        <f>T2529</f>
        <v/>
      </c>
      <c r="V2529" s="66" t="inlineStr">
        <is>
          <t>S01 / S04 / S05</t>
        </is>
      </c>
    </row>
    <row r="2530" ht="15" customHeight="1" s="94">
      <c r="A2530" s="66" t="inlineStr">
        <is>
          <t>U18067</t>
        </is>
      </c>
      <c r="B2530" s="66" t="inlineStr">
        <is>
          <t>O0255</t>
        </is>
      </c>
      <c r="C2530" s="66" t="n">
        <v>2024</v>
      </c>
      <c r="D2530" s="66" t="n">
        <v>7</v>
      </c>
      <c r="E2530" s="66" t="n">
        <v>4</v>
      </c>
      <c r="F2530" s="66" t="n">
        <v>14</v>
      </c>
      <c r="G2530" s="66" t="n">
        <v>2</v>
      </c>
      <c r="H2530" s="66" t="n">
        <v>3</v>
      </c>
      <c r="I2530" s="66" t="n">
        <v>0</v>
      </c>
      <c r="J2530" s="66" t="n">
        <v>1</v>
      </c>
      <c r="K2530" s="66" t="n">
        <v>1</v>
      </c>
      <c r="L2530" s="66" t="n">
        <v>0</v>
      </c>
      <c r="M2530" s="66" t="n">
        <v>0</v>
      </c>
      <c r="N2530" s="66" t="n">
        <v>0</v>
      </c>
      <c r="O2530" s="66" t="n">
        <v>277.1</v>
      </c>
      <c r="P2530" s="66" t="n">
        <v>1</v>
      </c>
      <c r="Q2530" s="66" t="n">
        <v>12.9062707100001</v>
      </c>
      <c r="R2530" s="66" t="n">
        <v>50.8395890410001</v>
      </c>
      <c r="S2530" s="66">
        <f>IF(AND(E2530&gt;=2,E2530&lt;=6,OR(F2530=6,F2530=7,F2530=8),O2530&lt;=500),1,0)</f>
        <v/>
      </c>
      <c r="T2530" s="178">
        <f>IF(G2530=1,Sources!$F$24,IF(G2530=2,Sources!$F$25,IF(G2530=3,Sources!$F$26,0)))</f>
        <v/>
      </c>
      <c r="U2530" s="178">
        <f>T2530</f>
        <v/>
      </c>
      <c r="V2530" s="66" t="inlineStr">
        <is>
          <t>S01 / S04 / S05</t>
        </is>
      </c>
    </row>
    <row r="2531" ht="15" customHeight="1" s="94">
      <c r="A2531" s="66" t="inlineStr">
        <is>
          <t>U18070</t>
        </is>
      </c>
      <c r="B2531" s="66" t="inlineStr">
        <is>
          <t>O1448</t>
        </is>
      </c>
      <c r="C2531" s="66" t="n">
        <v>2024</v>
      </c>
      <c r="D2531" s="66" t="n">
        <v>10</v>
      </c>
      <c r="E2531" s="66" t="n">
        <v>3</v>
      </c>
      <c r="F2531" s="66" t="n">
        <v>6</v>
      </c>
      <c r="G2531" s="66" t="n">
        <v>2</v>
      </c>
      <c r="H2531" s="66" t="n">
        <v>3</v>
      </c>
      <c r="I2531" s="66" t="n">
        <v>0</v>
      </c>
      <c r="J2531" s="66" t="n">
        <v>1</v>
      </c>
      <c r="K2531" s="66" t="n">
        <v>1</v>
      </c>
      <c r="L2531" s="66" t="n">
        <v>0</v>
      </c>
      <c r="M2531" s="66" t="n">
        <v>0</v>
      </c>
      <c r="N2531" s="66" t="n">
        <v>0</v>
      </c>
      <c r="O2531" s="66" t="n">
        <v>320.9</v>
      </c>
      <c r="P2531" s="66" t="n">
        <v>3.3</v>
      </c>
      <c r="Q2531" s="66" t="n">
        <v>12.376974392</v>
      </c>
      <c r="R2531" s="66" t="n">
        <v>51.3445012220001</v>
      </c>
      <c r="S2531" s="66">
        <f>IF(AND(E2531&gt;=2,E2531&lt;=6,OR(F2531=6,F2531=7,F2531=8),O2531&lt;=500),1,0)</f>
        <v/>
      </c>
      <c r="T2531" s="178">
        <f>IF(G2531=1,Sources!$F$24,IF(G2531=2,Sources!$F$25,IF(G2531=3,Sources!$F$26,0)))</f>
        <v/>
      </c>
      <c r="U2531" s="178">
        <f>T2531</f>
        <v/>
      </c>
      <c r="V2531" s="66" t="inlineStr">
        <is>
          <t>S01 / S04 / S05</t>
        </is>
      </c>
    </row>
    <row r="2532" ht="15" customHeight="1" s="94">
      <c r="A2532" s="66" t="inlineStr">
        <is>
          <t>U18072</t>
        </is>
      </c>
      <c r="B2532" s="66" t="inlineStr">
        <is>
          <t>O0700</t>
        </is>
      </c>
      <c r="C2532" s="66" t="n">
        <v>2024</v>
      </c>
      <c r="D2532" s="66" t="n">
        <v>9</v>
      </c>
      <c r="E2532" s="66" t="n">
        <v>4</v>
      </c>
      <c r="F2532" s="66" t="n">
        <v>18</v>
      </c>
      <c r="G2532" s="66" t="n">
        <v>3</v>
      </c>
      <c r="H2532" s="66" t="n">
        <v>6</v>
      </c>
      <c r="I2532" s="66" t="n">
        <v>0</v>
      </c>
      <c r="J2532" s="66" t="n">
        <v>0</v>
      </c>
      <c r="K2532" s="66" t="n">
        <v>1</v>
      </c>
      <c r="L2532" s="66" t="n">
        <v>0</v>
      </c>
      <c r="M2532" s="66" t="n">
        <v>0</v>
      </c>
      <c r="N2532" s="66" t="n">
        <v>0</v>
      </c>
      <c r="O2532" s="66" t="n">
        <v>43.5</v>
      </c>
      <c r="P2532" s="66" t="n">
        <v>5.8</v>
      </c>
      <c r="Q2532" s="66" t="n">
        <v>13.722248182</v>
      </c>
      <c r="R2532" s="66" t="n">
        <v>51.054127485</v>
      </c>
      <c r="S2532" s="66">
        <f>IF(AND(E2532&gt;=2,E2532&lt;=6,OR(F2532=6,F2532=7,F2532=8),O2532&lt;=500),1,0)</f>
        <v/>
      </c>
      <c r="T2532" s="178">
        <f>IF(G2532=1,Sources!$F$24,IF(G2532=2,Sources!$F$25,IF(G2532=3,Sources!$F$26,0)))</f>
        <v/>
      </c>
      <c r="U2532" s="178">
        <f>T2532</f>
        <v/>
      </c>
      <c r="V2532" s="66" t="inlineStr">
        <is>
          <t>S01 / S04 / S05</t>
        </is>
      </c>
    </row>
    <row r="2533" ht="15" customHeight="1" s="94">
      <c r="A2533" s="66" t="inlineStr">
        <is>
          <t>U18081</t>
        </is>
      </c>
      <c r="B2533" s="66" t="inlineStr">
        <is>
          <t>O0172</t>
        </is>
      </c>
      <c r="C2533" s="66" t="n">
        <v>2024</v>
      </c>
      <c r="D2533" s="66" t="n">
        <v>7</v>
      </c>
      <c r="E2533" s="66" t="n">
        <v>2</v>
      </c>
      <c r="F2533" s="66" t="n">
        <v>9</v>
      </c>
      <c r="G2533" s="66" t="n">
        <v>3</v>
      </c>
      <c r="H2533" s="66" t="n">
        <v>6</v>
      </c>
      <c r="I2533" s="66" t="n">
        <v>0</v>
      </c>
      <c r="J2533" s="66" t="n">
        <v>0</v>
      </c>
      <c r="K2533" s="66" t="n">
        <v>1</v>
      </c>
      <c r="L2533" s="66" t="n">
        <v>0</v>
      </c>
      <c r="M2533" s="66" t="n">
        <v>0</v>
      </c>
      <c r="N2533" s="66" t="n">
        <v>0</v>
      </c>
      <c r="O2533" s="66" t="n">
        <v>323.5</v>
      </c>
      <c r="P2533" s="66" t="n">
        <v>0.8</v>
      </c>
      <c r="Q2533" s="66" t="n">
        <v>12.9264971530001</v>
      </c>
      <c r="R2533" s="66" t="n">
        <v>50.833783231</v>
      </c>
      <c r="S2533" s="66">
        <f>IF(AND(E2533&gt;=2,E2533&lt;=6,OR(F2533=6,F2533=7,F2533=8),O2533&lt;=500),1,0)</f>
        <v/>
      </c>
      <c r="T2533" s="178">
        <f>IF(G2533=1,Sources!$F$24,IF(G2533=2,Sources!$F$25,IF(G2533=3,Sources!$F$26,0)))</f>
        <v/>
      </c>
      <c r="U2533" s="178">
        <f>T2533</f>
        <v/>
      </c>
      <c r="V2533" s="66" t="inlineStr">
        <is>
          <t>S01 / S04 / S05</t>
        </is>
      </c>
    </row>
    <row r="2534" ht="15" customHeight="1" s="94">
      <c r="A2534" s="66" t="inlineStr">
        <is>
          <t>U18088</t>
        </is>
      </c>
      <c r="B2534" s="66" t="inlineStr">
        <is>
          <t>O1314</t>
        </is>
      </c>
      <c r="C2534" s="66" t="n">
        <v>2024</v>
      </c>
      <c r="D2534" s="66" t="n">
        <v>7</v>
      </c>
      <c r="E2534" s="66" t="n">
        <v>6</v>
      </c>
      <c r="F2534" s="66" t="n">
        <v>13</v>
      </c>
      <c r="G2534" s="66" t="n">
        <v>3</v>
      </c>
      <c r="H2534" s="66" t="n">
        <v>3</v>
      </c>
      <c r="I2534" s="66" t="n">
        <v>0</v>
      </c>
      <c r="J2534" s="66" t="n">
        <v>0</v>
      </c>
      <c r="K2534" s="66" t="n">
        <v>1</v>
      </c>
      <c r="L2534" s="66" t="n">
        <v>0</v>
      </c>
      <c r="M2534" s="66" t="n">
        <v>0</v>
      </c>
      <c r="N2534" s="66" t="n">
        <v>1</v>
      </c>
      <c r="O2534" s="66" t="n">
        <v>306.2</v>
      </c>
      <c r="P2534" s="66" t="n">
        <v>2.9</v>
      </c>
      <c r="Q2534" s="66" t="n">
        <v>12.3835161870001</v>
      </c>
      <c r="R2534" s="66" t="n">
        <v>51.3434572640001</v>
      </c>
      <c r="S2534" s="66">
        <f>IF(AND(E2534&gt;=2,E2534&lt;=6,OR(F2534=6,F2534=7,F2534=8),O2534&lt;=500),1,0)</f>
        <v/>
      </c>
      <c r="T2534" s="178">
        <f>IF(G2534=1,Sources!$F$24,IF(G2534=2,Sources!$F$25,IF(G2534=3,Sources!$F$26,0)))</f>
        <v/>
      </c>
      <c r="U2534" s="178">
        <f>T2534</f>
        <v/>
      </c>
      <c r="V2534" s="66" t="inlineStr">
        <is>
          <t>S01 / S04 / S05</t>
        </is>
      </c>
    </row>
    <row r="2535" ht="15" customHeight="1" s="94">
      <c r="A2535" s="66" t="inlineStr">
        <is>
          <t>U18114</t>
        </is>
      </c>
      <c r="B2535" s="66" t="inlineStr">
        <is>
          <t>O0611</t>
        </is>
      </c>
      <c r="C2535" s="66" t="n">
        <v>2024</v>
      </c>
      <c r="D2535" s="66" t="n">
        <v>7</v>
      </c>
      <c r="E2535" s="66" t="n">
        <v>2</v>
      </c>
      <c r="F2535" s="66" t="n">
        <v>20</v>
      </c>
      <c r="G2535" s="66" t="n">
        <v>3</v>
      </c>
      <c r="H2535" s="66" t="n">
        <v>3</v>
      </c>
      <c r="I2535" s="66" t="n">
        <v>0</v>
      </c>
      <c r="J2535" s="66" t="n">
        <v>1</v>
      </c>
      <c r="K2535" s="66" t="n">
        <v>0</v>
      </c>
      <c r="L2535" s="66" t="n">
        <v>0</v>
      </c>
      <c r="M2535" s="66" t="n">
        <v>0</v>
      </c>
      <c r="N2535" s="66" t="n">
        <v>0</v>
      </c>
      <c r="O2535" s="66" t="n">
        <v>32.9</v>
      </c>
      <c r="P2535" s="66" t="n">
        <v>4.2</v>
      </c>
      <c r="Q2535" s="66" t="n">
        <v>13.7421200910001</v>
      </c>
      <c r="R2535" s="66" t="n">
        <v>51.0646652300001</v>
      </c>
      <c r="S2535" s="66">
        <f>IF(AND(E2535&gt;=2,E2535&lt;=6,OR(F2535=6,F2535=7,F2535=8),O2535&lt;=500),1,0)</f>
        <v/>
      </c>
      <c r="T2535" s="178">
        <f>IF(G2535=1,Sources!$F$24,IF(G2535=2,Sources!$F$25,IF(G2535=3,Sources!$F$26,0)))</f>
        <v/>
      </c>
      <c r="U2535" s="178">
        <f>T2535</f>
        <v/>
      </c>
      <c r="V2535" s="66" t="inlineStr">
        <is>
          <t>S01 / S04 / S05</t>
        </is>
      </c>
    </row>
    <row r="2536" ht="15" customHeight="1" s="94">
      <c r="A2536" s="66" t="inlineStr">
        <is>
          <t>U18121</t>
        </is>
      </c>
      <c r="B2536" s="66" t="inlineStr">
        <is>
          <t>O1302</t>
        </is>
      </c>
      <c r="C2536" s="66" t="n">
        <v>2024</v>
      </c>
      <c r="D2536" s="66" t="n">
        <v>7</v>
      </c>
      <c r="E2536" s="66" t="n">
        <v>7</v>
      </c>
      <c r="F2536" s="66" t="n">
        <v>17</v>
      </c>
      <c r="G2536" s="66" t="n">
        <v>3</v>
      </c>
      <c r="H2536" s="66" t="n">
        <v>1</v>
      </c>
      <c r="I2536" s="66" t="n">
        <v>0</v>
      </c>
      <c r="J2536" s="66" t="n">
        <v>0</v>
      </c>
      <c r="K2536" s="66" t="n">
        <v>0</v>
      </c>
      <c r="L2536" s="66" t="n">
        <v>0</v>
      </c>
      <c r="M2536" s="66" t="n">
        <v>0</v>
      </c>
      <c r="N2536" s="66" t="n">
        <v>1</v>
      </c>
      <c r="O2536" s="66" t="n">
        <v>139.6</v>
      </c>
      <c r="P2536" s="66" t="n">
        <v>11.8</v>
      </c>
      <c r="Q2536" s="66" t="n">
        <v>12.276512424</v>
      </c>
      <c r="R2536" s="66" t="n">
        <v>51.320819865</v>
      </c>
      <c r="S2536" s="66">
        <f>IF(AND(E2536&gt;=2,E2536&lt;=6,OR(F2536=6,F2536=7,F2536=8),O2536&lt;=500),1,0)</f>
        <v/>
      </c>
      <c r="T2536" s="178">
        <f>IF(G2536=1,Sources!$F$24,IF(G2536=2,Sources!$F$25,IF(G2536=3,Sources!$F$26,0)))</f>
        <v/>
      </c>
      <c r="U2536" s="178">
        <f>T2536</f>
        <v/>
      </c>
      <c r="V2536" s="66" t="inlineStr">
        <is>
          <t>S01 / S04 / S05</t>
        </is>
      </c>
    </row>
    <row r="2537" ht="15" customHeight="1" s="94">
      <c r="A2537" s="66" t="inlineStr">
        <is>
          <t>U18132</t>
        </is>
      </c>
      <c r="B2537" s="66" t="inlineStr">
        <is>
          <t>O0760</t>
        </is>
      </c>
      <c r="C2537" s="66" t="n">
        <v>2024</v>
      </c>
      <c r="D2537" s="66" t="n">
        <v>8</v>
      </c>
      <c r="E2537" s="66" t="n">
        <v>2</v>
      </c>
      <c r="F2537" s="66" t="n">
        <v>11</v>
      </c>
      <c r="G2537" s="66" t="n">
        <v>3</v>
      </c>
      <c r="H2537" s="66" t="n">
        <v>6</v>
      </c>
      <c r="I2537" s="66" t="n">
        <v>0</v>
      </c>
      <c r="J2537" s="66" t="n">
        <v>0</v>
      </c>
      <c r="K2537" s="66" t="n">
        <v>1</v>
      </c>
      <c r="L2537" s="66" t="n">
        <v>0</v>
      </c>
      <c r="M2537" s="66" t="n">
        <v>1</v>
      </c>
      <c r="N2537" s="66" t="n">
        <v>0</v>
      </c>
      <c r="O2537" s="66" t="n">
        <v>440</v>
      </c>
      <c r="P2537" s="66" t="n">
        <v>14.6</v>
      </c>
      <c r="Q2537" s="66" t="n">
        <v>13.799924925</v>
      </c>
      <c r="R2537" s="66" t="n">
        <v>50.998450147</v>
      </c>
      <c r="S2537" s="66">
        <f>IF(AND(E2537&gt;=2,E2537&lt;=6,OR(F2537=6,F2537=7,F2537=8),O2537&lt;=500),1,0)</f>
        <v/>
      </c>
      <c r="T2537" s="178">
        <f>IF(G2537=1,Sources!$F$24,IF(G2537=2,Sources!$F$25,IF(G2537=3,Sources!$F$26,0)))</f>
        <v/>
      </c>
      <c r="U2537" s="178">
        <f>T2537</f>
        <v/>
      </c>
      <c r="V2537" s="66" t="inlineStr">
        <is>
          <t>S01 / S04 / S05</t>
        </is>
      </c>
    </row>
    <row r="2538" ht="15" customHeight="1" s="94">
      <c r="A2538" s="66" t="inlineStr">
        <is>
          <t>U18137</t>
        </is>
      </c>
      <c r="B2538" s="66" t="inlineStr">
        <is>
          <t>O2164</t>
        </is>
      </c>
      <c r="C2538" s="66" t="n">
        <v>2024</v>
      </c>
      <c r="D2538" s="66" t="n">
        <v>7</v>
      </c>
      <c r="E2538" s="66" t="n">
        <v>5</v>
      </c>
      <c r="F2538" s="66" t="n">
        <v>10</v>
      </c>
      <c r="G2538" s="66" t="n">
        <v>3</v>
      </c>
      <c r="H2538" s="66" t="n">
        <v>2</v>
      </c>
      <c r="I2538" s="66" t="n">
        <v>0</v>
      </c>
      <c r="J2538" s="66" t="n">
        <v>0</v>
      </c>
      <c r="K2538" s="66" t="n">
        <v>1</v>
      </c>
      <c r="L2538" s="66" t="n">
        <v>0</v>
      </c>
      <c r="M2538" s="66" t="n">
        <v>0</v>
      </c>
      <c r="N2538" s="66" t="n">
        <v>0</v>
      </c>
      <c r="O2538" s="66" t="n">
        <v>390.2</v>
      </c>
      <c r="P2538" s="66" t="n">
        <v>0</v>
      </c>
      <c r="Q2538" s="66" t="n">
        <v>12.9883301460001</v>
      </c>
      <c r="R2538" s="66" t="n">
        <v>51.5593356060001</v>
      </c>
      <c r="S2538" s="66">
        <f>IF(AND(E2538&gt;=2,E2538&lt;=6,OR(F2538=6,F2538=7,F2538=8),O2538&lt;=500),1,0)</f>
        <v/>
      </c>
      <c r="T2538" s="178">
        <f>IF(G2538=1,Sources!$F$24,IF(G2538=2,Sources!$F$25,IF(G2538=3,Sources!$F$26,0)))</f>
        <v/>
      </c>
      <c r="U2538" s="178">
        <f>T2538</f>
        <v/>
      </c>
      <c r="V2538" s="66" t="inlineStr">
        <is>
          <t>S01 / S04 / S05</t>
        </is>
      </c>
    </row>
    <row r="2539" ht="15" customHeight="1" s="94">
      <c r="A2539" s="66" t="inlineStr">
        <is>
          <t>U18141</t>
        </is>
      </c>
      <c r="B2539" s="66" t="inlineStr">
        <is>
          <t>O0256</t>
        </is>
      </c>
      <c r="C2539" s="66" t="n">
        <v>2024</v>
      </c>
      <c r="D2539" s="66" t="n">
        <v>7</v>
      </c>
      <c r="E2539" s="66" t="n">
        <v>5</v>
      </c>
      <c r="F2539" s="66" t="n">
        <v>6</v>
      </c>
      <c r="G2539" s="66" t="n">
        <v>3</v>
      </c>
      <c r="H2539" s="66" t="n">
        <v>2</v>
      </c>
      <c r="I2539" s="66" t="n">
        <v>0</v>
      </c>
      <c r="J2539" s="66" t="n">
        <v>0</v>
      </c>
      <c r="K2539" s="66" t="n">
        <v>1</v>
      </c>
      <c r="L2539" s="66" t="n">
        <v>0</v>
      </c>
      <c r="M2539" s="66" t="n">
        <v>0</v>
      </c>
      <c r="N2539" s="66" t="n">
        <v>0</v>
      </c>
      <c r="O2539" s="66" t="n">
        <v>346.5</v>
      </c>
      <c r="P2539" s="66" t="n">
        <v>15</v>
      </c>
      <c r="Q2539" s="66" t="n">
        <v>12.9063854290001</v>
      </c>
      <c r="R2539" s="66" t="n">
        <v>50.8386903950001</v>
      </c>
      <c r="S2539" s="66">
        <f>IF(AND(E2539&gt;=2,E2539&lt;=6,OR(F2539=6,F2539=7,F2539=8),O2539&lt;=500),1,0)</f>
        <v/>
      </c>
      <c r="T2539" s="178">
        <f>IF(G2539=1,Sources!$F$24,IF(G2539=2,Sources!$F$25,IF(G2539=3,Sources!$F$26,0)))</f>
        <v/>
      </c>
      <c r="U2539" s="178">
        <f>T2539</f>
        <v/>
      </c>
      <c r="V2539" s="66" t="inlineStr">
        <is>
          <t>S01 / S04 / S05</t>
        </is>
      </c>
    </row>
    <row r="2540" ht="15" customHeight="1" s="94">
      <c r="A2540" s="66" t="inlineStr">
        <is>
          <t>U18152</t>
        </is>
      </c>
      <c r="B2540" s="66" t="inlineStr">
        <is>
          <t>O1743</t>
        </is>
      </c>
      <c r="C2540" s="66" t="n">
        <v>2024</v>
      </c>
      <c r="D2540" s="66" t="n">
        <v>7</v>
      </c>
      <c r="E2540" s="66" t="n">
        <v>2</v>
      </c>
      <c r="F2540" s="66" t="n">
        <v>20</v>
      </c>
      <c r="G2540" s="66" t="n">
        <v>3</v>
      </c>
      <c r="H2540" s="66" t="n">
        <v>2</v>
      </c>
      <c r="I2540" s="66" t="n">
        <v>0</v>
      </c>
      <c r="J2540" s="66" t="n">
        <v>1</v>
      </c>
      <c r="K2540" s="66" t="n">
        <v>1</v>
      </c>
      <c r="L2540" s="66" t="n">
        <v>0</v>
      </c>
      <c r="M2540" s="66" t="n">
        <v>0</v>
      </c>
      <c r="N2540" s="66" t="n">
        <v>0</v>
      </c>
      <c r="O2540" s="66" t="n">
        <v>83.5</v>
      </c>
      <c r="P2540" s="66" t="n">
        <v>1</v>
      </c>
      <c r="Q2540" s="66" t="n">
        <v>12.403950359</v>
      </c>
      <c r="R2540" s="66" t="n">
        <v>51.3217237590001</v>
      </c>
      <c r="S2540" s="66">
        <f>IF(AND(E2540&gt;=2,E2540&lt;=6,OR(F2540=6,F2540=7,F2540=8),O2540&lt;=500),1,0)</f>
        <v/>
      </c>
      <c r="T2540" s="178">
        <f>IF(G2540=1,Sources!$F$24,IF(G2540=2,Sources!$F$25,IF(G2540=3,Sources!$F$26,0)))</f>
        <v/>
      </c>
      <c r="U2540" s="178">
        <f>T2540</f>
        <v/>
      </c>
      <c r="V2540" s="66" t="inlineStr">
        <is>
          <t>S01 / S04 / S05</t>
        </is>
      </c>
    </row>
    <row r="2541" ht="15" customHeight="1" s="94">
      <c r="A2541" s="66" t="inlineStr">
        <is>
          <t>U18155</t>
        </is>
      </c>
      <c r="B2541" s="66" t="inlineStr">
        <is>
          <t>O2241</t>
        </is>
      </c>
      <c r="C2541" s="66" t="n">
        <v>2024</v>
      </c>
      <c r="D2541" s="66" t="n">
        <v>7</v>
      </c>
      <c r="E2541" s="66" t="n">
        <v>2</v>
      </c>
      <c r="F2541" s="66" t="n">
        <v>14</v>
      </c>
      <c r="G2541" s="66" t="n">
        <v>3</v>
      </c>
      <c r="H2541" s="66" t="n">
        <v>6</v>
      </c>
      <c r="I2541" s="66" t="n">
        <v>0</v>
      </c>
      <c r="J2541" s="66" t="n">
        <v>0</v>
      </c>
      <c r="K2541" s="66" t="n">
        <v>1</v>
      </c>
      <c r="L2541" s="66" t="n">
        <v>0</v>
      </c>
      <c r="M2541" s="66" t="n">
        <v>0</v>
      </c>
      <c r="N2541" s="66" t="n">
        <v>0</v>
      </c>
      <c r="O2541" s="66" t="n">
        <v>127.4</v>
      </c>
      <c r="P2541" s="66" t="n">
        <v>7.7</v>
      </c>
      <c r="Q2541" s="66" t="n">
        <v>14.8098924940001</v>
      </c>
      <c r="R2541" s="66" t="n">
        <v>50.8930818970001</v>
      </c>
      <c r="S2541" s="66">
        <f>IF(AND(E2541&gt;=2,E2541&lt;=6,OR(F2541=6,F2541=7,F2541=8),O2541&lt;=500),1,0)</f>
        <v/>
      </c>
      <c r="T2541" s="178">
        <f>IF(G2541=1,Sources!$F$24,IF(G2541=2,Sources!$F$25,IF(G2541=3,Sources!$F$26,0)))</f>
        <v/>
      </c>
      <c r="U2541" s="178">
        <f>T2541</f>
        <v/>
      </c>
      <c r="V2541" s="66" t="inlineStr">
        <is>
          <t>S01 / S04 / S05</t>
        </is>
      </c>
    </row>
    <row r="2542" ht="15" customHeight="1" s="94">
      <c r="A2542" s="66" t="inlineStr">
        <is>
          <t>U18164</t>
        </is>
      </c>
      <c r="B2542" s="66" t="inlineStr">
        <is>
          <t>O1464</t>
        </is>
      </c>
      <c r="C2542" s="66" t="n">
        <v>2024</v>
      </c>
      <c r="D2542" s="66" t="n">
        <v>7</v>
      </c>
      <c r="E2542" s="66" t="n">
        <v>6</v>
      </c>
      <c r="F2542" s="66" t="n">
        <v>15</v>
      </c>
      <c r="G2542" s="66" t="n">
        <v>3</v>
      </c>
      <c r="H2542" s="66" t="n">
        <v>6</v>
      </c>
      <c r="I2542" s="66" t="n">
        <v>0</v>
      </c>
      <c r="J2542" s="66" t="n">
        <v>0</v>
      </c>
      <c r="K2542" s="66" t="n">
        <v>1</v>
      </c>
      <c r="L2542" s="66" t="n">
        <v>1</v>
      </c>
      <c r="M2542" s="66" t="n">
        <v>0</v>
      </c>
      <c r="N2542" s="66" t="n">
        <v>0</v>
      </c>
      <c r="O2542" s="66" t="n">
        <v>424.7</v>
      </c>
      <c r="P2542" s="66" t="n">
        <v>6</v>
      </c>
      <c r="Q2542" s="66" t="n">
        <v>12.389968207</v>
      </c>
      <c r="R2542" s="66" t="n">
        <v>51.346587836</v>
      </c>
      <c r="S2542" s="66">
        <f>IF(AND(E2542&gt;=2,E2542&lt;=6,OR(F2542=6,F2542=7,F2542=8),O2542&lt;=500),1,0)</f>
        <v/>
      </c>
      <c r="T2542" s="178">
        <f>IF(G2542=1,Sources!$F$24,IF(G2542=2,Sources!$F$25,IF(G2542=3,Sources!$F$26,0)))</f>
        <v/>
      </c>
      <c r="U2542" s="178">
        <f>T2542</f>
        <v/>
      </c>
      <c r="V2542" s="66" t="inlineStr">
        <is>
          <t>S01 / S04 / S05</t>
        </is>
      </c>
    </row>
    <row r="2543" ht="15" customHeight="1" s="94">
      <c r="A2543" s="66" t="inlineStr">
        <is>
          <t>U18171</t>
        </is>
      </c>
      <c r="B2543" s="66" t="inlineStr">
        <is>
          <t>O1693</t>
        </is>
      </c>
      <c r="C2543" s="66" t="n">
        <v>2024</v>
      </c>
      <c r="D2543" s="66" t="n">
        <v>7</v>
      </c>
      <c r="E2543" s="66" t="n">
        <v>5</v>
      </c>
      <c r="F2543" s="66" t="n">
        <v>19</v>
      </c>
      <c r="G2543" s="66" t="n">
        <v>2</v>
      </c>
      <c r="H2543" s="66" t="n">
        <v>4</v>
      </c>
      <c r="I2543" s="66" t="n">
        <v>1</v>
      </c>
      <c r="J2543" s="66" t="n">
        <v>0</v>
      </c>
      <c r="K2543" s="66" t="n">
        <v>0</v>
      </c>
      <c r="L2543" s="66" t="n">
        <v>0</v>
      </c>
      <c r="M2543" s="66" t="n">
        <v>0</v>
      </c>
      <c r="N2543" s="66" t="n">
        <v>1</v>
      </c>
      <c r="O2543" s="66" t="n">
        <v>492.9</v>
      </c>
      <c r="P2543" s="66" t="n">
        <v>23.2</v>
      </c>
      <c r="Q2543" s="66" t="n">
        <v>12.379952733</v>
      </c>
      <c r="R2543" s="66" t="n">
        <v>51.344321827</v>
      </c>
      <c r="S2543" s="66">
        <f>IF(AND(E2543&gt;=2,E2543&lt;=6,OR(F2543=6,F2543=7,F2543=8),O2543&lt;=500),1,0)</f>
        <v/>
      </c>
      <c r="T2543" s="178">
        <f>IF(G2543=1,Sources!$F$24,IF(G2543=2,Sources!$F$25,IF(G2543=3,Sources!$F$26,0)))</f>
        <v/>
      </c>
      <c r="U2543" s="178">
        <f>T2543</f>
        <v/>
      </c>
      <c r="V2543" s="66" t="inlineStr">
        <is>
          <t>S01 / S04 / S05</t>
        </is>
      </c>
    </row>
    <row r="2544" ht="15" customHeight="1" s="94">
      <c r="A2544" s="66" t="inlineStr">
        <is>
          <t>U18179</t>
        </is>
      </c>
      <c r="B2544" s="66" t="inlineStr">
        <is>
          <t>O1743</t>
        </is>
      </c>
      <c r="C2544" s="66" t="n">
        <v>2024</v>
      </c>
      <c r="D2544" s="66" t="n">
        <v>7</v>
      </c>
      <c r="E2544" s="66" t="n">
        <v>4</v>
      </c>
      <c r="F2544" s="66" t="n">
        <v>7</v>
      </c>
      <c r="G2544" s="66" t="n">
        <v>2</v>
      </c>
      <c r="H2544" s="66" t="n">
        <v>2</v>
      </c>
      <c r="I2544" s="66" t="n">
        <v>0</v>
      </c>
      <c r="J2544" s="66" t="n">
        <v>1</v>
      </c>
      <c r="K2544" s="66" t="n">
        <v>1</v>
      </c>
      <c r="L2544" s="66" t="n">
        <v>0</v>
      </c>
      <c r="M2544" s="66" t="n">
        <v>0</v>
      </c>
      <c r="N2544" s="66" t="n">
        <v>0</v>
      </c>
      <c r="O2544" s="66" t="n">
        <v>83.5</v>
      </c>
      <c r="P2544" s="66" t="n">
        <v>1</v>
      </c>
      <c r="Q2544" s="66" t="n">
        <v>12.4039507100001</v>
      </c>
      <c r="R2544" s="66" t="n">
        <v>51.3217233520001</v>
      </c>
      <c r="S2544" s="66">
        <f>IF(AND(E2544&gt;=2,E2544&lt;=6,OR(F2544=6,F2544=7,F2544=8),O2544&lt;=500),1,0)</f>
        <v/>
      </c>
      <c r="T2544" s="178">
        <f>IF(G2544=1,Sources!$F$24,IF(G2544=2,Sources!$F$25,IF(G2544=3,Sources!$F$26,0)))</f>
        <v/>
      </c>
      <c r="U2544" s="178">
        <f>T2544</f>
        <v/>
      </c>
      <c r="V2544" s="66" t="inlineStr">
        <is>
          <t>S01 / S04 / S05</t>
        </is>
      </c>
    </row>
    <row r="2545" ht="15" customHeight="1" s="94">
      <c r="A2545" s="66" t="inlineStr">
        <is>
          <t>U18182</t>
        </is>
      </c>
      <c r="B2545" s="66" t="inlineStr">
        <is>
          <t>O1570</t>
        </is>
      </c>
      <c r="C2545" s="66" t="n">
        <v>2024</v>
      </c>
      <c r="D2545" s="66" t="n">
        <v>7</v>
      </c>
      <c r="E2545" s="66" t="n">
        <v>4</v>
      </c>
      <c r="F2545" s="66" t="n">
        <v>6</v>
      </c>
      <c r="G2545" s="66" t="n">
        <v>3</v>
      </c>
      <c r="H2545" s="66" t="n">
        <v>2</v>
      </c>
      <c r="I2545" s="66" t="n">
        <v>0</v>
      </c>
      <c r="J2545" s="66" t="n">
        <v>1</v>
      </c>
      <c r="K2545" s="66" t="n">
        <v>1</v>
      </c>
      <c r="L2545" s="66" t="n">
        <v>0</v>
      </c>
      <c r="M2545" s="66" t="n">
        <v>0</v>
      </c>
      <c r="N2545" s="66" t="n">
        <v>0</v>
      </c>
      <c r="O2545" s="66" t="n">
        <v>418.1</v>
      </c>
      <c r="P2545" s="66" t="n">
        <v>0</v>
      </c>
      <c r="Q2545" s="66" t="n">
        <v>12.3692536200001</v>
      </c>
      <c r="R2545" s="66" t="n">
        <v>51.37610384</v>
      </c>
      <c r="S2545" s="66">
        <f>IF(AND(E2545&gt;=2,E2545&lt;=6,OR(F2545=6,F2545=7,F2545=8),O2545&lt;=500),1,0)</f>
        <v/>
      </c>
      <c r="T2545" s="178">
        <f>IF(G2545=1,Sources!$F$24,IF(G2545=2,Sources!$F$25,IF(G2545=3,Sources!$F$26,0)))</f>
        <v/>
      </c>
      <c r="U2545" s="178">
        <f>T2545</f>
        <v/>
      </c>
      <c r="V2545" s="66" t="inlineStr">
        <is>
          <t>S01 / S04 / S05</t>
        </is>
      </c>
    </row>
    <row r="2546" ht="15" customHeight="1" s="94">
      <c r="A2546" s="66" t="inlineStr">
        <is>
          <t>U18183</t>
        </is>
      </c>
      <c r="B2546" s="66" t="inlineStr">
        <is>
          <t>O0436</t>
        </is>
      </c>
      <c r="C2546" s="66" t="n">
        <v>2024</v>
      </c>
      <c r="D2546" s="66" t="n">
        <v>7</v>
      </c>
      <c r="E2546" s="66" t="n">
        <v>4</v>
      </c>
      <c r="F2546" s="66" t="n">
        <v>0</v>
      </c>
      <c r="G2546" s="66" t="n">
        <v>3</v>
      </c>
      <c r="H2546" s="66" t="n">
        <v>1</v>
      </c>
      <c r="I2546" s="66" t="n">
        <v>0</v>
      </c>
      <c r="J2546" s="66" t="n">
        <v>1</v>
      </c>
      <c r="K2546" s="66" t="n">
        <v>0</v>
      </c>
      <c r="L2546" s="66" t="n">
        <v>0</v>
      </c>
      <c r="M2546" s="66" t="n">
        <v>0</v>
      </c>
      <c r="N2546" s="66" t="n">
        <v>0</v>
      </c>
      <c r="O2546" s="66" t="n">
        <v>146.6</v>
      </c>
      <c r="P2546" s="66" t="n">
        <v>3.6</v>
      </c>
      <c r="Q2546" s="66" t="n">
        <v>13.696580699</v>
      </c>
      <c r="R2546" s="66" t="n">
        <v>51.0433419890001</v>
      </c>
      <c r="S2546" s="66">
        <f>IF(AND(E2546&gt;=2,E2546&lt;=6,OR(F2546=6,F2546=7,F2546=8),O2546&lt;=500),1,0)</f>
        <v/>
      </c>
      <c r="T2546" s="178">
        <f>IF(G2546=1,Sources!$F$24,IF(G2546=2,Sources!$F$25,IF(G2546=3,Sources!$F$26,0)))</f>
        <v/>
      </c>
      <c r="U2546" s="178">
        <f>T2546</f>
        <v/>
      </c>
      <c r="V2546" s="66" t="inlineStr">
        <is>
          <t>S01 / S04 / S05</t>
        </is>
      </c>
    </row>
    <row r="2547" ht="15" customHeight="1" s="94">
      <c r="A2547" s="66" t="inlineStr">
        <is>
          <t>U18185</t>
        </is>
      </c>
      <c r="B2547" s="66" t="inlineStr">
        <is>
          <t>O0178</t>
        </is>
      </c>
      <c r="C2547" s="66" t="n">
        <v>2024</v>
      </c>
      <c r="D2547" s="66" t="n">
        <v>7</v>
      </c>
      <c r="E2547" s="66" t="n">
        <v>4</v>
      </c>
      <c r="F2547" s="66" t="n">
        <v>12</v>
      </c>
      <c r="G2547" s="66" t="n">
        <v>1</v>
      </c>
      <c r="H2547" s="66" t="n">
        <v>2</v>
      </c>
      <c r="I2547" s="66" t="n">
        <v>1</v>
      </c>
      <c r="J2547" s="66" t="n">
        <v>0</v>
      </c>
      <c r="K2547" s="66" t="n">
        <v>1</v>
      </c>
      <c r="L2547" s="66" t="n">
        <v>0</v>
      </c>
      <c r="M2547" s="66" t="n">
        <v>0</v>
      </c>
      <c r="N2547" s="66" t="n">
        <v>1</v>
      </c>
      <c r="O2547" s="66" t="n">
        <v>405</v>
      </c>
      <c r="P2547" s="66" t="n">
        <v>2.5</v>
      </c>
      <c r="Q2547" s="66" t="n">
        <v>12.9133810330001</v>
      </c>
      <c r="R2547" s="66" t="n">
        <v>50.8146873090001</v>
      </c>
      <c r="S2547" s="66">
        <f>IF(AND(E2547&gt;=2,E2547&lt;=6,OR(F2547=6,F2547=7,F2547=8),O2547&lt;=500),1,0)</f>
        <v/>
      </c>
      <c r="T2547" s="178">
        <f>IF(G2547=1,Sources!$F$24,IF(G2547=2,Sources!$F$25,IF(G2547=3,Sources!$F$26,0)))</f>
        <v/>
      </c>
      <c r="U2547" s="178">
        <f>T2547</f>
        <v/>
      </c>
      <c r="V2547" s="66" t="inlineStr">
        <is>
          <t>S01 / S04 / S05</t>
        </is>
      </c>
    </row>
    <row r="2548" ht="15" customHeight="1" s="94">
      <c r="A2548" s="66" t="inlineStr">
        <is>
          <t>U18192</t>
        </is>
      </c>
      <c r="B2548" s="66" t="inlineStr">
        <is>
          <t>O0172</t>
        </is>
      </c>
      <c r="C2548" s="66" t="n">
        <v>2024</v>
      </c>
      <c r="D2548" s="66" t="n">
        <v>7</v>
      </c>
      <c r="E2548" s="66" t="n">
        <v>3</v>
      </c>
      <c r="F2548" s="66" t="n">
        <v>11</v>
      </c>
      <c r="G2548" s="66" t="n">
        <v>3</v>
      </c>
      <c r="H2548" s="66" t="n">
        <v>6</v>
      </c>
      <c r="I2548" s="66" t="n">
        <v>0</v>
      </c>
      <c r="J2548" s="66" t="n">
        <v>0</v>
      </c>
      <c r="K2548" s="66" t="n">
        <v>1</v>
      </c>
      <c r="L2548" s="66" t="n">
        <v>0</v>
      </c>
      <c r="M2548" s="66" t="n">
        <v>0</v>
      </c>
      <c r="N2548" s="66" t="n">
        <v>0</v>
      </c>
      <c r="O2548" s="66" t="n">
        <v>331.6</v>
      </c>
      <c r="P2548" s="66" t="n">
        <v>19.8</v>
      </c>
      <c r="Q2548" s="66" t="n">
        <v>12.926483811</v>
      </c>
      <c r="R2548" s="66" t="n">
        <v>50.833956798</v>
      </c>
      <c r="S2548" s="66">
        <f>IF(AND(E2548&gt;=2,E2548&lt;=6,OR(F2548=6,F2548=7,F2548=8),O2548&lt;=500),1,0)</f>
        <v/>
      </c>
      <c r="T2548" s="178">
        <f>IF(G2548=1,Sources!$F$24,IF(G2548=2,Sources!$F$25,IF(G2548=3,Sources!$F$26,0)))</f>
        <v/>
      </c>
      <c r="U2548" s="178">
        <f>T2548</f>
        <v/>
      </c>
      <c r="V2548" s="66" t="inlineStr">
        <is>
          <t>S01 / S04 / S05</t>
        </is>
      </c>
    </row>
    <row r="2549" ht="15" customHeight="1" s="94">
      <c r="A2549" s="66" t="inlineStr">
        <is>
          <t>U18201</t>
        </is>
      </c>
      <c r="B2549" s="66" t="inlineStr">
        <is>
          <t>O0140</t>
        </is>
      </c>
      <c r="C2549" s="66" t="n">
        <v>2024</v>
      </c>
      <c r="D2549" s="66" t="n">
        <v>9</v>
      </c>
      <c r="E2549" s="66" t="n">
        <v>4</v>
      </c>
      <c r="F2549" s="66" t="n">
        <v>11</v>
      </c>
      <c r="G2549" s="66" t="n">
        <v>3</v>
      </c>
      <c r="H2549" s="66" t="n">
        <v>6</v>
      </c>
      <c r="I2549" s="66" t="n">
        <v>0</v>
      </c>
      <c r="J2549" s="66" t="n">
        <v>1</v>
      </c>
      <c r="K2549" s="66" t="n">
        <v>0</v>
      </c>
      <c r="L2549" s="66" t="n">
        <v>0</v>
      </c>
      <c r="M2549" s="66" t="n">
        <v>1</v>
      </c>
      <c r="N2549" s="66" t="n">
        <v>0</v>
      </c>
      <c r="O2549" s="66" t="n">
        <v>242.7</v>
      </c>
      <c r="P2549" s="66" t="n">
        <v>1.4</v>
      </c>
      <c r="Q2549" s="66" t="n">
        <v>12.926481805</v>
      </c>
      <c r="R2549" s="66" t="n">
        <v>50.829834362</v>
      </c>
      <c r="S2549" s="66">
        <f>IF(AND(E2549&gt;=2,E2549&lt;=6,OR(F2549=6,F2549=7,F2549=8),O2549&lt;=500),1,0)</f>
        <v/>
      </c>
      <c r="T2549" s="178">
        <f>IF(G2549=1,Sources!$F$24,IF(G2549=2,Sources!$F$25,IF(G2549=3,Sources!$F$26,0)))</f>
        <v/>
      </c>
      <c r="U2549" s="178">
        <f>T2549</f>
        <v/>
      </c>
      <c r="V2549" s="66" t="inlineStr">
        <is>
          <t>S01 / S04 / S05</t>
        </is>
      </c>
    </row>
    <row r="2550" ht="15" customHeight="1" s="94">
      <c r="A2550" s="66" t="inlineStr">
        <is>
          <t>U18221</t>
        </is>
      </c>
      <c r="B2550" s="66" t="inlineStr">
        <is>
          <t>O1534</t>
        </is>
      </c>
      <c r="C2550" s="66" t="n">
        <v>2024</v>
      </c>
      <c r="D2550" s="66" t="n">
        <v>6</v>
      </c>
      <c r="E2550" s="66" t="n">
        <v>5</v>
      </c>
      <c r="F2550" s="66" t="n">
        <v>21</v>
      </c>
      <c r="G2550" s="66" t="n">
        <v>3</v>
      </c>
      <c r="H2550" s="66" t="n">
        <v>3</v>
      </c>
      <c r="I2550" s="66" t="n">
        <v>0</v>
      </c>
      <c r="J2550" s="66" t="n">
        <v>0</v>
      </c>
      <c r="K2550" s="66" t="n">
        <v>1</v>
      </c>
      <c r="L2550" s="66" t="n">
        <v>0</v>
      </c>
      <c r="M2550" s="66" t="n">
        <v>0</v>
      </c>
      <c r="N2550" s="66" t="n">
        <v>0</v>
      </c>
      <c r="O2550" s="66" t="n">
        <v>403.2</v>
      </c>
      <c r="P2550" s="66" t="n">
        <v>1.4</v>
      </c>
      <c r="Q2550" s="66" t="n">
        <v>12.4222168790001</v>
      </c>
      <c r="R2550" s="66" t="n">
        <v>51.3516691610001</v>
      </c>
      <c r="S2550" s="66">
        <f>IF(AND(E2550&gt;=2,E2550&lt;=6,OR(F2550=6,F2550=7,F2550=8),O2550&lt;=500),1,0)</f>
        <v/>
      </c>
      <c r="T2550" s="178">
        <f>IF(G2550=1,Sources!$F$24,IF(G2550=2,Sources!$F$25,IF(G2550=3,Sources!$F$26,0)))</f>
        <v/>
      </c>
      <c r="U2550" s="178">
        <f>T2550</f>
        <v/>
      </c>
      <c r="V2550" s="66" t="inlineStr">
        <is>
          <t>S01 / S04 / S05</t>
        </is>
      </c>
    </row>
    <row r="2551" ht="15" customHeight="1" s="94">
      <c r="A2551" s="66" t="inlineStr">
        <is>
          <t>U18222</t>
        </is>
      </c>
      <c r="B2551" s="66" t="inlineStr">
        <is>
          <t>O1213</t>
        </is>
      </c>
      <c r="C2551" s="66" t="n">
        <v>2024</v>
      </c>
      <c r="D2551" s="66" t="n">
        <v>6</v>
      </c>
      <c r="E2551" s="66" t="n">
        <v>5</v>
      </c>
      <c r="F2551" s="66" t="n">
        <v>7</v>
      </c>
      <c r="G2551" s="66" t="n">
        <v>3</v>
      </c>
      <c r="H2551" s="66" t="n">
        <v>2</v>
      </c>
      <c r="I2551" s="66" t="n">
        <v>0</v>
      </c>
      <c r="J2551" s="66" t="n">
        <v>1</v>
      </c>
      <c r="K2551" s="66" t="n">
        <v>1</v>
      </c>
      <c r="L2551" s="66" t="n">
        <v>0</v>
      </c>
      <c r="M2551" s="66" t="n">
        <v>0</v>
      </c>
      <c r="N2551" s="66" t="n">
        <v>0</v>
      </c>
      <c r="O2551" s="66" t="n">
        <v>233.2</v>
      </c>
      <c r="P2551" s="66" t="n">
        <v>4.9</v>
      </c>
      <c r="Q2551" s="66" t="n">
        <v>14.2489155450001</v>
      </c>
      <c r="R2551" s="66" t="n">
        <v>51.4349862780001</v>
      </c>
      <c r="S2551" s="66">
        <f>IF(AND(E2551&gt;=2,E2551&lt;=6,OR(F2551=6,F2551=7,F2551=8),O2551&lt;=500),1,0)</f>
        <v/>
      </c>
      <c r="T2551" s="178">
        <f>IF(G2551=1,Sources!$F$24,IF(G2551=2,Sources!$F$25,IF(G2551=3,Sources!$F$26,0)))</f>
        <v/>
      </c>
      <c r="U2551" s="178">
        <f>T2551</f>
        <v/>
      </c>
      <c r="V2551" s="66" t="inlineStr">
        <is>
          <t>S01 / S04 / S05</t>
        </is>
      </c>
    </row>
    <row r="2552" ht="15" customHeight="1" s="94">
      <c r="A2552" s="66" t="inlineStr">
        <is>
          <t>U18226</t>
        </is>
      </c>
      <c r="B2552" s="66" t="inlineStr">
        <is>
          <t>O0574</t>
        </is>
      </c>
      <c r="C2552" s="66" t="n">
        <v>2024</v>
      </c>
      <c r="D2552" s="66" t="n">
        <v>6</v>
      </c>
      <c r="E2552" s="66" t="n">
        <v>5</v>
      </c>
      <c r="F2552" s="66" t="n">
        <v>13</v>
      </c>
      <c r="G2552" s="66" t="n">
        <v>3</v>
      </c>
      <c r="H2552" s="66" t="n">
        <v>3</v>
      </c>
      <c r="I2552" s="66" t="n">
        <v>0</v>
      </c>
      <c r="J2552" s="66" t="n">
        <v>1</v>
      </c>
      <c r="K2552" s="66" t="n">
        <v>0</v>
      </c>
      <c r="L2552" s="66" t="n">
        <v>1</v>
      </c>
      <c r="M2552" s="66" t="n">
        <v>0</v>
      </c>
      <c r="N2552" s="66" t="n">
        <v>0</v>
      </c>
      <c r="O2552" s="66" t="n">
        <v>384.8</v>
      </c>
      <c r="P2552" s="66" t="n">
        <v>1.4</v>
      </c>
      <c r="Q2552" s="66" t="n">
        <v>13.6931692640001</v>
      </c>
      <c r="R2552" s="66" t="n">
        <v>51.0816586870001</v>
      </c>
      <c r="S2552" s="66">
        <f>IF(AND(E2552&gt;=2,E2552&lt;=6,OR(F2552=6,F2552=7,F2552=8),O2552&lt;=500),1,0)</f>
        <v/>
      </c>
      <c r="T2552" s="178">
        <f>IF(G2552=1,Sources!$F$24,IF(G2552=2,Sources!$F$25,IF(G2552=3,Sources!$F$26,0)))</f>
        <v/>
      </c>
      <c r="U2552" s="178">
        <f>T2552</f>
        <v/>
      </c>
      <c r="V2552" s="66" t="inlineStr">
        <is>
          <t>S01 / S04 / S05</t>
        </is>
      </c>
    </row>
    <row r="2553" ht="15" customHeight="1" s="94">
      <c r="A2553" s="66" t="inlineStr">
        <is>
          <t>U18228</t>
        </is>
      </c>
      <c r="B2553" s="66" t="inlineStr">
        <is>
          <t>O0932</t>
        </is>
      </c>
      <c r="C2553" s="66" t="n">
        <v>2024</v>
      </c>
      <c r="D2553" s="66" t="n">
        <v>6</v>
      </c>
      <c r="E2553" s="66" t="n">
        <v>5</v>
      </c>
      <c r="F2553" s="66" t="n">
        <v>6</v>
      </c>
      <c r="G2553" s="66" t="n">
        <v>2</v>
      </c>
      <c r="H2553" s="66" t="n">
        <v>3</v>
      </c>
      <c r="I2553" s="66" t="n">
        <v>0</v>
      </c>
      <c r="J2553" s="66" t="n">
        <v>1</v>
      </c>
      <c r="K2553" s="66" t="n">
        <v>0</v>
      </c>
      <c r="L2553" s="66" t="n">
        <v>0</v>
      </c>
      <c r="M2553" s="66" t="n">
        <v>0</v>
      </c>
      <c r="N2553" s="66" t="n">
        <v>1</v>
      </c>
      <c r="O2553" s="66" t="n">
        <v>294.6</v>
      </c>
      <c r="P2553" s="66" t="n">
        <v>0.2</v>
      </c>
      <c r="Q2553" s="66" t="n">
        <v>13.768257271</v>
      </c>
      <c r="R2553" s="66" t="n">
        <v>51.0157014390001</v>
      </c>
      <c r="S2553" s="66">
        <f>IF(AND(E2553&gt;=2,E2553&lt;=6,OR(F2553=6,F2553=7,F2553=8),O2553&lt;=500),1,0)</f>
        <v/>
      </c>
      <c r="T2553" s="178">
        <f>IF(G2553=1,Sources!$F$24,IF(G2553=2,Sources!$F$25,IF(G2553=3,Sources!$F$26,0)))</f>
        <v/>
      </c>
      <c r="U2553" s="178">
        <f>T2553</f>
        <v/>
      </c>
      <c r="V2553" s="66" t="inlineStr">
        <is>
          <t>S01 / S04 / S05</t>
        </is>
      </c>
    </row>
    <row r="2554" ht="15" customHeight="1" s="94">
      <c r="A2554" s="66" t="inlineStr">
        <is>
          <t>U18230</t>
        </is>
      </c>
      <c r="B2554" s="66" t="inlineStr">
        <is>
          <t>O0166</t>
        </is>
      </c>
      <c r="C2554" s="66" t="n">
        <v>2024</v>
      </c>
      <c r="D2554" s="66" t="n">
        <v>6</v>
      </c>
      <c r="E2554" s="66" t="n">
        <v>5</v>
      </c>
      <c r="F2554" s="66" t="n">
        <v>6</v>
      </c>
      <c r="G2554" s="66" t="n">
        <v>3</v>
      </c>
      <c r="H2554" s="66" t="n">
        <v>2</v>
      </c>
      <c r="I2554" s="66" t="n">
        <v>0</v>
      </c>
      <c r="J2554" s="66" t="n">
        <v>1</v>
      </c>
      <c r="K2554" s="66" t="n">
        <v>1</v>
      </c>
      <c r="L2554" s="66" t="n">
        <v>0</v>
      </c>
      <c r="M2554" s="66" t="n">
        <v>0</v>
      </c>
      <c r="N2554" s="66" t="n">
        <v>0</v>
      </c>
      <c r="O2554" s="66" t="n">
        <v>441.2</v>
      </c>
      <c r="P2554" s="66" t="n">
        <v>3.8</v>
      </c>
      <c r="Q2554" s="66" t="n">
        <v>12.9124043100001</v>
      </c>
      <c r="R2554" s="66" t="n">
        <v>50.8279395160001</v>
      </c>
      <c r="S2554" s="66">
        <f>IF(AND(E2554&gt;=2,E2554&lt;=6,OR(F2554=6,F2554=7,F2554=8),O2554&lt;=500),1,0)</f>
        <v/>
      </c>
      <c r="T2554" s="178">
        <f>IF(G2554=1,Sources!$F$24,IF(G2554=2,Sources!$F$25,IF(G2554=3,Sources!$F$26,0)))</f>
        <v/>
      </c>
      <c r="U2554" s="178">
        <f>T2554</f>
        <v/>
      </c>
      <c r="V2554" s="66" t="inlineStr">
        <is>
          <t>S01 / S04 / S05</t>
        </is>
      </c>
    </row>
    <row r="2555" ht="15" customHeight="1" s="94">
      <c r="A2555" s="66" t="inlineStr">
        <is>
          <t>U18233</t>
        </is>
      </c>
      <c r="B2555" s="66" t="inlineStr">
        <is>
          <t>O0770</t>
        </is>
      </c>
      <c r="C2555" s="66" t="n">
        <v>2024</v>
      </c>
      <c r="D2555" s="66" t="n">
        <v>6</v>
      </c>
      <c r="E2555" s="66" t="n">
        <v>4</v>
      </c>
      <c r="F2555" s="66" t="n">
        <v>8</v>
      </c>
      <c r="G2555" s="66" t="n">
        <v>3</v>
      </c>
      <c r="H2555" s="66" t="n">
        <v>6</v>
      </c>
      <c r="I2555" s="66" t="n">
        <v>0</v>
      </c>
      <c r="J2555" s="66" t="n">
        <v>1</v>
      </c>
      <c r="K2555" s="66" t="n">
        <v>1</v>
      </c>
      <c r="L2555" s="66" t="n">
        <v>0</v>
      </c>
      <c r="M2555" s="66" t="n">
        <v>0</v>
      </c>
      <c r="N2555" s="66" t="n">
        <v>0</v>
      </c>
      <c r="O2555" s="66" t="n">
        <v>211.1</v>
      </c>
      <c r="P2555" s="66" t="n">
        <v>2.4</v>
      </c>
      <c r="Q2555" s="66" t="n">
        <v>13.7375307630001</v>
      </c>
      <c r="R2555" s="66" t="n">
        <v>51.0872203160001</v>
      </c>
      <c r="S2555" s="66">
        <f>IF(AND(E2555&gt;=2,E2555&lt;=6,OR(F2555=6,F2555=7,F2555=8),O2555&lt;=500),1,0)</f>
        <v/>
      </c>
      <c r="T2555" s="178">
        <f>IF(G2555=1,Sources!$F$24,IF(G2555=2,Sources!$F$25,IF(G2555=3,Sources!$F$26,0)))</f>
        <v/>
      </c>
      <c r="U2555" s="178">
        <f>T2555</f>
        <v/>
      </c>
      <c r="V2555" s="66" t="inlineStr">
        <is>
          <t>S01 / S04 / S05</t>
        </is>
      </c>
    </row>
    <row r="2556" ht="15" customHeight="1" s="94">
      <c r="A2556" s="66" t="inlineStr">
        <is>
          <t>U18234</t>
        </is>
      </c>
      <c r="B2556" s="66" t="inlineStr">
        <is>
          <t>O0609</t>
        </is>
      </c>
      <c r="C2556" s="66" t="n">
        <v>2024</v>
      </c>
      <c r="D2556" s="66" t="n">
        <v>6</v>
      </c>
      <c r="E2556" s="66" t="n">
        <v>4</v>
      </c>
      <c r="F2556" s="66" t="n">
        <v>3</v>
      </c>
      <c r="G2556" s="66" t="n">
        <v>3</v>
      </c>
      <c r="H2556" s="66" t="n">
        <v>7</v>
      </c>
      <c r="I2556" s="66" t="n">
        <v>0</v>
      </c>
      <c r="J2556" s="66" t="n">
        <v>0</v>
      </c>
      <c r="K2556" s="66" t="n">
        <v>0</v>
      </c>
      <c r="L2556" s="66" t="n">
        <v>1</v>
      </c>
      <c r="M2556" s="66" t="n">
        <v>0</v>
      </c>
      <c r="N2556" s="66" t="n">
        <v>0</v>
      </c>
      <c r="O2556" s="66" t="n">
        <v>41.6</v>
      </c>
      <c r="P2556" s="66" t="n">
        <v>7</v>
      </c>
      <c r="Q2556" s="66" t="n">
        <v>13.7413387730001</v>
      </c>
      <c r="R2556" s="66" t="n">
        <v>51.0647370360001</v>
      </c>
      <c r="S2556" s="66">
        <f>IF(AND(E2556&gt;=2,E2556&lt;=6,OR(F2556=6,F2556=7,F2556=8),O2556&lt;=500),1,0)</f>
        <v/>
      </c>
      <c r="T2556" s="178">
        <f>IF(G2556=1,Sources!$F$24,IF(G2556=2,Sources!$F$25,IF(G2556=3,Sources!$F$26,0)))</f>
        <v/>
      </c>
      <c r="U2556" s="178">
        <f>T2556</f>
        <v/>
      </c>
      <c r="V2556" s="66" t="inlineStr">
        <is>
          <t>S01 / S04 / S05</t>
        </is>
      </c>
    </row>
    <row r="2557" ht="15" customHeight="1" s="94">
      <c r="A2557" s="66" t="inlineStr">
        <is>
          <t>U18250</t>
        </is>
      </c>
      <c r="B2557" s="66" t="inlineStr">
        <is>
          <t>O1467</t>
        </is>
      </c>
      <c r="C2557" s="66" t="n">
        <v>2024</v>
      </c>
      <c r="D2557" s="66" t="n">
        <v>8</v>
      </c>
      <c r="E2557" s="66" t="n">
        <v>7</v>
      </c>
      <c r="F2557" s="66" t="n">
        <v>17</v>
      </c>
      <c r="G2557" s="66" t="n">
        <v>3</v>
      </c>
      <c r="H2557" s="66" t="n">
        <v>6</v>
      </c>
      <c r="I2557" s="66" t="n">
        <v>0</v>
      </c>
      <c r="J2557" s="66" t="n">
        <v>1</v>
      </c>
      <c r="K2557" s="66" t="n">
        <v>0</v>
      </c>
      <c r="L2557" s="66" t="n">
        <v>0</v>
      </c>
      <c r="M2557" s="66" t="n">
        <v>0</v>
      </c>
      <c r="N2557" s="66" t="n">
        <v>1</v>
      </c>
      <c r="O2557" s="66" t="n">
        <v>282.5</v>
      </c>
      <c r="P2557" s="66" t="n">
        <v>4.7</v>
      </c>
      <c r="Q2557" s="66" t="n">
        <v>12.3919849720001</v>
      </c>
      <c r="R2557" s="66" t="n">
        <v>51.3463276430001</v>
      </c>
      <c r="S2557" s="66">
        <f>IF(AND(E2557&gt;=2,E2557&lt;=6,OR(F2557=6,F2557=7,F2557=8),O2557&lt;=500),1,0)</f>
        <v/>
      </c>
      <c r="T2557" s="178">
        <f>IF(G2557=1,Sources!$F$24,IF(G2557=2,Sources!$F$25,IF(G2557=3,Sources!$F$26,0)))</f>
        <v/>
      </c>
      <c r="U2557" s="178">
        <f>T2557</f>
        <v/>
      </c>
      <c r="V2557" s="66" t="inlineStr">
        <is>
          <t>S01 / S04 / S05</t>
        </is>
      </c>
    </row>
    <row r="2558" ht="15" customHeight="1" s="94">
      <c r="A2558" s="66" t="inlineStr">
        <is>
          <t>U18262</t>
        </is>
      </c>
      <c r="B2558" s="66" t="inlineStr">
        <is>
          <t>O0140</t>
        </is>
      </c>
      <c r="C2558" s="66" t="n">
        <v>2024</v>
      </c>
      <c r="D2558" s="66" t="n">
        <v>6</v>
      </c>
      <c r="E2558" s="66" t="n">
        <v>7</v>
      </c>
      <c r="F2558" s="66" t="n">
        <v>19</v>
      </c>
      <c r="G2558" s="66" t="n">
        <v>3</v>
      </c>
      <c r="H2558" s="66" t="n">
        <v>7</v>
      </c>
      <c r="I2558" s="66" t="n">
        <v>0</v>
      </c>
      <c r="J2558" s="66" t="n">
        <v>1</v>
      </c>
      <c r="K2558" s="66" t="n">
        <v>0</v>
      </c>
      <c r="L2558" s="66" t="n">
        <v>0</v>
      </c>
      <c r="M2558" s="66" t="n">
        <v>0</v>
      </c>
      <c r="N2558" s="66" t="n">
        <v>0</v>
      </c>
      <c r="O2558" s="66" t="n">
        <v>242.7</v>
      </c>
      <c r="P2558" s="66" t="n">
        <v>3.8</v>
      </c>
      <c r="Q2558" s="66" t="n">
        <v>12.926496851</v>
      </c>
      <c r="R2558" s="66" t="n">
        <v>50.8298142140001</v>
      </c>
      <c r="S2558" s="66">
        <f>IF(AND(E2558&gt;=2,E2558&lt;=6,OR(F2558=6,F2558=7,F2558=8),O2558&lt;=500),1,0)</f>
        <v/>
      </c>
      <c r="T2558" s="178">
        <f>IF(G2558=1,Sources!$F$24,IF(G2558=2,Sources!$F$25,IF(G2558=3,Sources!$F$26,0)))</f>
        <v/>
      </c>
      <c r="U2558" s="178">
        <f>T2558</f>
        <v/>
      </c>
      <c r="V2558" s="66" t="inlineStr">
        <is>
          <t>S01 / S04 / S05</t>
        </is>
      </c>
    </row>
    <row r="2559" ht="15" customHeight="1" s="94">
      <c r="A2559" s="66" t="inlineStr">
        <is>
          <t>U18292</t>
        </is>
      </c>
      <c r="B2559" s="66" t="inlineStr">
        <is>
          <t>O1693</t>
        </is>
      </c>
      <c r="C2559" s="66" t="n">
        <v>2024</v>
      </c>
      <c r="D2559" s="66" t="n">
        <v>6</v>
      </c>
      <c r="E2559" s="66" t="n">
        <v>3</v>
      </c>
      <c r="F2559" s="66" t="n">
        <v>7</v>
      </c>
      <c r="G2559" s="66" t="n">
        <v>2</v>
      </c>
      <c r="H2559" s="66" t="n">
        <v>4</v>
      </c>
      <c r="I2559" s="66" t="n">
        <v>1</v>
      </c>
      <c r="J2559" s="66" t="n">
        <v>0</v>
      </c>
      <c r="K2559" s="66" t="n">
        <v>0</v>
      </c>
      <c r="L2559" s="66" t="n">
        <v>0</v>
      </c>
      <c r="M2559" s="66" t="n">
        <v>1</v>
      </c>
      <c r="N2559" s="66" t="n">
        <v>0</v>
      </c>
      <c r="O2559" s="66" t="n">
        <v>485.4</v>
      </c>
      <c r="P2559" s="66" t="n">
        <v>0</v>
      </c>
      <c r="Q2559" s="66" t="n">
        <v>12.3796749700001</v>
      </c>
      <c r="R2559" s="66" t="n">
        <v>51.344436634</v>
      </c>
      <c r="S2559" s="66">
        <f>IF(AND(E2559&gt;=2,E2559&lt;=6,OR(F2559=6,F2559=7,F2559=8),O2559&lt;=500),1,0)</f>
        <v/>
      </c>
      <c r="T2559" s="178">
        <f>IF(G2559=1,Sources!$F$24,IF(G2559=2,Sources!$F$25,IF(G2559=3,Sources!$F$26,0)))</f>
        <v/>
      </c>
      <c r="U2559" s="178">
        <f>T2559</f>
        <v/>
      </c>
      <c r="V2559" s="66" t="inlineStr">
        <is>
          <t>S01 / S04 / S05</t>
        </is>
      </c>
    </row>
    <row r="2560" ht="15" customHeight="1" s="94">
      <c r="A2560" s="66" t="inlineStr">
        <is>
          <t>U18299</t>
        </is>
      </c>
      <c r="B2560" s="66" t="inlineStr">
        <is>
          <t>O1630</t>
        </is>
      </c>
      <c r="C2560" s="66" t="n">
        <v>2024</v>
      </c>
      <c r="D2560" s="66" t="n">
        <v>6</v>
      </c>
      <c r="E2560" s="66" t="n">
        <v>2</v>
      </c>
      <c r="F2560" s="66" t="n">
        <v>13</v>
      </c>
      <c r="G2560" s="66" t="n">
        <v>3</v>
      </c>
      <c r="H2560" s="66" t="n">
        <v>3</v>
      </c>
      <c r="I2560" s="66" t="n">
        <v>0</v>
      </c>
      <c r="J2560" s="66" t="n">
        <v>1</v>
      </c>
      <c r="K2560" s="66" t="n">
        <v>0</v>
      </c>
      <c r="L2560" s="66" t="n">
        <v>0</v>
      </c>
      <c r="M2560" s="66" t="n">
        <v>0</v>
      </c>
      <c r="N2560" s="66" t="n">
        <v>0</v>
      </c>
      <c r="O2560" s="66" t="n">
        <v>163.4</v>
      </c>
      <c r="P2560" s="66" t="n">
        <v>3.1</v>
      </c>
      <c r="Q2560" s="66" t="n">
        <v>12.330178227</v>
      </c>
      <c r="R2560" s="66" t="n">
        <v>51.3357064950001</v>
      </c>
      <c r="S2560" s="66">
        <f>IF(AND(E2560&gt;=2,E2560&lt;=6,OR(F2560=6,F2560=7,F2560=8),O2560&lt;=500),1,0)</f>
        <v/>
      </c>
      <c r="T2560" s="178">
        <f>IF(G2560=1,Sources!$F$24,IF(G2560=2,Sources!$F$25,IF(G2560=3,Sources!$F$26,0)))</f>
        <v/>
      </c>
      <c r="U2560" s="178">
        <f>T2560</f>
        <v/>
      </c>
      <c r="V2560" s="66" t="inlineStr">
        <is>
          <t>S01 / S04 / S05</t>
        </is>
      </c>
    </row>
    <row r="2561" ht="15" customHeight="1" s="94">
      <c r="A2561" s="66" t="inlineStr">
        <is>
          <t>U18302</t>
        </is>
      </c>
      <c r="B2561" s="66" t="inlineStr">
        <is>
          <t>O1147</t>
        </is>
      </c>
      <c r="C2561" s="66" t="n">
        <v>2024</v>
      </c>
      <c r="D2561" s="66" t="n">
        <v>6</v>
      </c>
      <c r="E2561" s="66" t="n">
        <v>2</v>
      </c>
      <c r="F2561" s="66" t="n">
        <v>14</v>
      </c>
      <c r="G2561" s="66" t="n">
        <v>2</v>
      </c>
      <c r="H2561" s="66" t="n">
        <v>4</v>
      </c>
      <c r="I2561" s="66" t="n">
        <v>1</v>
      </c>
      <c r="J2561" s="66" t="n">
        <v>0</v>
      </c>
      <c r="K2561" s="66" t="n">
        <v>0</v>
      </c>
      <c r="L2561" s="66" t="n">
        <v>0</v>
      </c>
      <c r="M2561" s="66" t="n">
        <v>1</v>
      </c>
      <c r="N2561" s="66" t="n">
        <v>0</v>
      </c>
      <c r="O2561" s="66" t="n">
        <v>278.7</v>
      </c>
      <c r="P2561" s="66" t="n">
        <v>2.7</v>
      </c>
      <c r="Q2561" s="66" t="n">
        <v>14.9704721480001</v>
      </c>
      <c r="R2561" s="66" t="n">
        <v>51.150771482</v>
      </c>
      <c r="S2561" s="66">
        <f>IF(AND(E2561&gt;=2,E2561&lt;=6,OR(F2561=6,F2561=7,F2561=8),O2561&lt;=500),1,0)</f>
        <v/>
      </c>
      <c r="T2561" s="178">
        <f>IF(G2561=1,Sources!$F$24,IF(G2561=2,Sources!$F$25,IF(G2561=3,Sources!$F$26,0)))</f>
        <v/>
      </c>
      <c r="U2561" s="178">
        <f>T2561</f>
        <v/>
      </c>
      <c r="V2561" s="66" t="inlineStr">
        <is>
          <t>S01 / S04 / S05</t>
        </is>
      </c>
    </row>
    <row r="2562" ht="15" customHeight="1" s="94">
      <c r="A2562" s="66" t="inlineStr">
        <is>
          <t>U18304</t>
        </is>
      </c>
      <c r="B2562" s="66" t="inlineStr">
        <is>
          <t>O1939</t>
        </is>
      </c>
      <c r="C2562" s="66" t="n">
        <v>2024</v>
      </c>
      <c r="D2562" s="66" t="n">
        <v>7</v>
      </c>
      <c r="E2562" s="66" t="n">
        <v>5</v>
      </c>
      <c r="F2562" s="66" t="n">
        <v>6</v>
      </c>
      <c r="G2562" s="66" t="n">
        <v>3</v>
      </c>
      <c r="H2562" s="66" t="n">
        <v>2</v>
      </c>
      <c r="I2562" s="66" t="n">
        <v>0</v>
      </c>
      <c r="J2562" s="66" t="n">
        <v>0</v>
      </c>
      <c r="K2562" s="66" t="n">
        <v>1</v>
      </c>
      <c r="L2562" s="66" t="n">
        <v>0</v>
      </c>
      <c r="M2562" s="66" t="n">
        <v>1</v>
      </c>
      <c r="N2562" s="66" t="n">
        <v>0</v>
      </c>
      <c r="O2562" s="66" t="n">
        <v>229.8</v>
      </c>
      <c r="P2562" s="66" t="n">
        <v>1.4</v>
      </c>
      <c r="Q2562" s="66" t="n">
        <v>14.8091147220001</v>
      </c>
      <c r="R2562" s="66" t="n">
        <v>51.2945704760001</v>
      </c>
      <c r="S2562" s="66">
        <f>IF(AND(E2562&gt;=2,E2562&lt;=6,OR(F2562=6,F2562=7,F2562=8),O2562&lt;=500),1,0)</f>
        <v/>
      </c>
      <c r="T2562" s="178">
        <f>IF(G2562=1,Sources!$F$24,IF(G2562=2,Sources!$F$25,IF(G2562=3,Sources!$F$26,0)))</f>
        <v/>
      </c>
      <c r="U2562" s="178">
        <f>T2562</f>
        <v/>
      </c>
      <c r="V2562" s="66" t="inlineStr">
        <is>
          <t>S01 / S04 / S05</t>
        </is>
      </c>
    </row>
    <row r="2563" ht="15" customHeight="1" s="94">
      <c r="A2563" s="66" t="inlineStr">
        <is>
          <t>U18306</t>
        </is>
      </c>
      <c r="B2563" s="66" t="inlineStr">
        <is>
          <t>O0140</t>
        </is>
      </c>
      <c r="C2563" s="66" t="n">
        <v>2024</v>
      </c>
      <c r="D2563" s="66" t="n">
        <v>6</v>
      </c>
      <c r="E2563" s="66" t="n">
        <v>2</v>
      </c>
      <c r="F2563" s="66" t="n">
        <v>7</v>
      </c>
      <c r="G2563" s="66" t="n">
        <v>3</v>
      </c>
      <c r="H2563" s="66" t="n">
        <v>2</v>
      </c>
      <c r="I2563" s="66" t="n">
        <v>0</v>
      </c>
      <c r="J2563" s="66" t="n">
        <v>1</v>
      </c>
      <c r="K2563" s="66" t="n">
        <v>0</v>
      </c>
      <c r="L2563" s="66" t="n">
        <v>1</v>
      </c>
      <c r="M2563" s="66" t="n">
        <v>0</v>
      </c>
      <c r="N2563" s="66" t="n">
        <v>0</v>
      </c>
      <c r="O2563" s="66" t="n">
        <v>242.7</v>
      </c>
      <c r="P2563" s="66" t="n">
        <v>0</v>
      </c>
      <c r="Q2563" s="66" t="n">
        <v>12.9264734600001</v>
      </c>
      <c r="R2563" s="66" t="n">
        <v>50.8298455350001</v>
      </c>
      <c r="S2563" s="66">
        <f>IF(AND(E2563&gt;=2,E2563&lt;=6,OR(F2563=6,F2563=7,F2563=8),O2563&lt;=500),1,0)</f>
        <v/>
      </c>
      <c r="T2563" s="178">
        <f>IF(G2563=1,Sources!$F$24,IF(G2563=2,Sources!$F$25,IF(G2563=3,Sources!$F$26,0)))</f>
        <v/>
      </c>
      <c r="U2563" s="178">
        <f>T2563</f>
        <v/>
      </c>
      <c r="V2563" s="66" t="inlineStr">
        <is>
          <t>S01 / S04 / S05</t>
        </is>
      </c>
    </row>
    <row r="2564" ht="15" customHeight="1" s="94">
      <c r="A2564" s="66" t="inlineStr">
        <is>
          <t>U18308</t>
        </is>
      </c>
      <c r="B2564" s="66" t="inlineStr">
        <is>
          <t>O1376</t>
        </is>
      </c>
      <c r="C2564" s="66" t="n">
        <v>2024</v>
      </c>
      <c r="D2564" s="66" t="n">
        <v>6</v>
      </c>
      <c r="E2564" s="66" t="n">
        <v>1</v>
      </c>
      <c r="F2564" s="66" t="n">
        <v>20</v>
      </c>
      <c r="G2564" s="66" t="n">
        <v>3</v>
      </c>
      <c r="H2564" s="66" t="n">
        <v>1</v>
      </c>
      <c r="I2564" s="66" t="n">
        <v>0</v>
      </c>
      <c r="J2564" s="66" t="n">
        <v>0</v>
      </c>
      <c r="K2564" s="66" t="n">
        <v>1</v>
      </c>
      <c r="L2564" s="66" t="n">
        <v>0</v>
      </c>
      <c r="M2564" s="66" t="n">
        <v>0</v>
      </c>
      <c r="N2564" s="66" t="n">
        <v>0</v>
      </c>
      <c r="O2564" s="66" t="n">
        <v>257.5</v>
      </c>
      <c r="P2564" s="66" t="n">
        <v>16.9</v>
      </c>
      <c r="Q2564" s="66" t="n">
        <v>12.3953702800001</v>
      </c>
      <c r="R2564" s="66" t="n">
        <v>51.341320813</v>
      </c>
      <c r="S2564" s="66">
        <f>IF(AND(E2564&gt;=2,E2564&lt;=6,OR(F2564=6,F2564=7,F2564=8),O2564&lt;=500),1,0)</f>
        <v/>
      </c>
      <c r="T2564" s="178">
        <f>IF(G2564=1,Sources!$F$24,IF(G2564=2,Sources!$F$25,IF(G2564=3,Sources!$F$26,0)))</f>
        <v/>
      </c>
      <c r="U2564" s="178">
        <f>T2564</f>
        <v/>
      </c>
      <c r="V2564" s="66" t="inlineStr">
        <is>
          <t>S01 / S04 / S05</t>
        </is>
      </c>
    </row>
    <row r="2565" ht="15" customHeight="1" s="94">
      <c r="A2565" s="66" t="inlineStr">
        <is>
          <t>U18309</t>
        </is>
      </c>
      <c r="B2565" s="66" t="inlineStr">
        <is>
          <t>O1618</t>
        </is>
      </c>
      <c r="C2565" s="66" t="n">
        <v>2024</v>
      </c>
      <c r="D2565" s="66" t="n">
        <v>6</v>
      </c>
      <c r="E2565" s="66" t="n">
        <v>1</v>
      </c>
      <c r="F2565" s="66" t="n">
        <v>2</v>
      </c>
      <c r="G2565" s="66" t="n">
        <v>3</v>
      </c>
      <c r="H2565" s="66" t="n">
        <v>1</v>
      </c>
      <c r="I2565" s="66" t="n">
        <v>0</v>
      </c>
      <c r="J2565" s="66" t="n">
        <v>1</v>
      </c>
      <c r="K2565" s="66" t="n">
        <v>0</v>
      </c>
      <c r="L2565" s="66" t="n">
        <v>0</v>
      </c>
      <c r="M2565" s="66" t="n">
        <v>0</v>
      </c>
      <c r="N2565" s="66" t="n">
        <v>0</v>
      </c>
      <c r="O2565" s="66" t="n">
        <v>125.4</v>
      </c>
      <c r="P2565" s="66" t="n">
        <v>3.7</v>
      </c>
      <c r="Q2565" s="66" t="n">
        <v>12.3330319260001</v>
      </c>
      <c r="R2565" s="66" t="n">
        <v>51.3360518440001</v>
      </c>
      <c r="S2565" s="66">
        <f>IF(AND(E2565&gt;=2,E2565&lt;=6,OR(F2565=6,F2565=7,F2565=8),O2565&lt;=500),1,0)</f>
        <v/>
      </c>
      <c r="T2565" s="178">
        <f>IF(G2565=1,Sources!$F$24,IF(G2565=2,Sources!$F$25,IF(G2565=3,Sources!$F$26,0)))</f>
        <v/>
      </c>
      <c r="U2565" s="178">
        <f>T2565</f>
        <v/>
      </c>
      <c r="V2565" s="66" t="inlineStr">
        <is>
          <t>S01 / S04 / S05</t>
        </is>
      </c>
    </row>
    <row r="2566" ht="15" customHeight="1" s="94">
      <c r="A2566" s="66" t="inlineStr">
        <is>
          <t>U18319</t>
        </is>
      </c>
      <c r="B2566" s="66" t="inlineStr">
        <is>
          <t>O1464</t>
        </is>
      </c>
      <c r="C2566" s="66" t="n">
        <v>2024</v>
      </c>
      <c r="D2566" s="66" t="n">
        <v>9</v>
      </c>
      <c r="E2566" s="66" t="n">
        <v>4</v>
      </c>
      <c r="F2566" s="66" t="n">
        <v>7</v>
      </c>
      <c r="G2566" s="66" t="n">
        <v>3</v>
      </c>
      <c r="H2566" s="66" t="n">
        <v>3</v>
      </c>
      <c r="I2566" s="66" t="n">
        <v>0</v>
      </c>
      <c r="J2566" s="66" t="n">
        <v>1</v>
      </c>
      <c r="K2566" s="66" t="n">
        <v>1</v>
      </c>
      <c r="L2566" s="66" t="n">
        <v>0</v>
      </c>
      <c r="M2566" s="66" t="n">
        <v>0</v>
      </c>
      <c r="N2566" s="66" t="n">
        <v>0</v>
      </c>
      <c r="O2566" s="66" t="n">
        <v>430</v>
      </c>
      <c r="P2566" s="66" t="n">
        <v>1.4</v>
      </c>
      <c r="Q2566" s="66" t="n">
        <v>12.3898730340001</v>
      </c>
      <c r="R2566" s="66" t="n">
        <v>51.346561062</v>
      </c>
      <c r="S2566" s="66">
        <f>IF(AND(E2566&gt;=2,E2566&lt;=6,OR(F2566=6,F2566=7,F2566=8),O2566&lt;=500),1,0)</f>
        <v/>
      </c>
      <c r="T2566" s="178">
        <f>IF(G2566=1,Sources!$F$24,IF(G2566=2,Sources!$F$25,IF(G2566=3,Sources!$F$26,0)))</f>
        <v/>
      </c>
      <c r="U2566" s="178">
        <f>T2566</f>
        <v/>
      </c>
      <c r="V2566" s="66" t="inlineStr">
        <is>
          <t>S01 / S04 / S05</t>
        </is>
      </c>
    </row>
    <row r="2567" ht="15" customHeight="1" s="94">
      <c r="A2567" s="66" t="inlineStr">
        <is>
          <t>U18320</t>
        </is>
      </c>
      <c r="B2567" s="66" t="inlineStr">
        <is>
          <t>O1438</t>
        </is>
      </c>
      <c r="C2567" s="66" t="n">
        <v>2024</v>
      </c>
      <c r="D2567" s="66" t="n">
        <v>6</v>
      </c>
      <c r="E2567" s="66" t="n">
        <v>5</v>
      </c>
      <c r="F2567" s="66" t="n">
        <v>7</v>
      </c>
      <c r="G2567" s="66" t="n">
        <v>2</v>
      </c>
      <c r="H2567" s="66" t="n">
        <v>3</v>
      </c>
      <c r="I2567" s="66" t="n">
        <v>0</v>
      </c>
      <c r="J2567" s="66" t="n">
        <v>1</v>
      </c>
      <c r="K2567" s="66" t="n">
        <v>1</v>
      </c>
      <c r="L2567" s="66" t="n">
        <v>0</v>
      </c>
      <c r="M2567" s="66" t="n">
        <v>0</v>
      </c>
      <c r="N2567" s="66" t="n">
        <v>0</v>
      </c>
      <c r="O2567" s="66" t="n">
        <v>77.8</v>
      </c>
      <c r="P2567" s="66" t="n">
        <v>9</v>
      </c>
      <c r="Q2567" s="66" t="n">
        <v>12.3713696240001</v>
      </c>
      <c r="R2567" s="66" t="n">
        <v>51.3444546550001</v>
      </c>
      <c r="S2567" s="66">
        <f>IF(AND(E2567&gt;=2,E2567&lt;=6,OR(F2567=6,F2567=7,F2567=8),O2567&lt;=500),1,0)</f>
        <v/>
      </c>
      <c r="T2567" s="178">
        <f>IF(G2567=1,Sources!$F$24,IF(G2567=2,Sources!$F$25,IF(G2567=3,Sources!$F$26,0)))</f>
        <v/>
      </c>
      <c r="U2567" s="178">
        <f>T2567</f>
        <v/>
      </c>
      <c r="V2567" s="66" t="inlineStr">
        <is>
          <t>S01 / S04 / S05</t>
        </is>
      </c>
    </row>
    <row r="2568" ht="15" customHeight="1" s="94">
      <c r="A2568" s="66" t="inlineStr">
        <is>
          <t>U18322</t>
        </is>
      </c>
      <c r="B2568" s="66" t="inlineStr">
        <is>
          <t>O0679</t>
        </is>
      </c>
      <c r="C2568" s="66" t="n">
        <v>2024</v>
      </c>
      <c r="D2568" s="66" t="n">
        <v>6</v>
      </c>
      <c r="E2568" s="66" t="n">
        <v>5</v>
      </c>
      <c r="F2568" s="66" t="n">
        <v>12</v>
      </c>
      <c r="G2568" s="66" t="n">
        <v>3</v>
      </c>
      <c r="H2568" s="66" t="n">
        <v>6</v>
      </c>
      <c r="I2568" s="66" t="n">
        <v>0</v>
      </c>
      <c r="J2568" s="66" t="n">
        <v>0</v>
      </c>
      <c r="K2568" s="66" t="n">
        <v>1</v>
      </c>
      <c r="L2568" s="66" t="n">
        <v>0</v>
      </c>
      <c r="M2568" s="66" t="n">
        <v>0</v>
      </c>
      <c r="N2568" s="66" t="n">
        <v>0</v>
      </c>
      <c r="O2568" s="66" t="n">
        <v>456.8</v>
      </c>
      <c r="P2568" s="66" t="n">
        <v>11.2</v>
      </c>
      <c r="Q2568" s="66" t="n">
        <v>13.7186637570001</v>
      </c>
      <c r="R2568" s="66" t="n">
        <v>51.039404082</v>
      </c>
      <c r="S2568" s="66">
        <f>IF(AND(E2568&gt;=2,E2568&lt;=6,OR(F2568=6,F2568=7,F2568=8),O2568&lt;=500),1,0)</f>
        <v/>
      </c>
      <c r="T2568" s="178">
        <f>IF(G2568=1,Sources!$F$24,IF(G2568=2,Sources!$F$25,IF(G2568=3,Sources!$F$26,0)))</f>
        <v/>
      </c>
      <c r="U2568" s="178">
        <f>T2568</f>
        <v/>
      </c>
      <c r="V2568" s="66" t="inlineStr">
        <is>
          <t>S01 / S04 / S05</t>
        </is>
      </c>
    </row>
    <row r="2569" ht="15" customHeight="1" s="94">
      <c r="A2569" s="66" t="inlineStr">
        <is>
          <t>U18327</t>
        </is>
      </c>
      <c r="B2569" s="66" t="inlineStr">
        <is>
          <t>O2185</t>
        </is>
      </c>
      <c r="C2569" s="66" t="n">
        <v>2024</v>
      </c>
      <c r="D2569" s="66" t="n">
        <v>6</v>
      </c>
      <c r="E2569" s="66" t="n">
        <v>4</v>
      </c>
      <c r="F2569" s="66" t="n">
        <v>16</v>
      </c>
      <c r="G2569" s="66" t="n">
        <v>2</v>
      </c>
      <c r="H2569" s="66" t="n">
        <v>7</v>
      </c>
      <c r="I2569" s="66" t="n">
        <v>0</v>
      </c>
      <c r="J2569" s="66" t="n">
        <v>0</v>
      </c>
      <c r="K2569" s="66" t="n">
        <v>1</v>
      </c>
      <c r="L2569" s="66" t="n">
        <v>0</v>
      </c>
      <c r="M2569" s="66" t="n">
        <v>0</v>
      </c>
      <c r="N2569" s="66" t="n">
        <v>1</v>
      </c>
      <c r="O2569" s="66" t="n">
        <v>360.1</v>
      </c>
      <c r="P2569" s="66" t="n">
        <v>1.3</v>
      </c>
      <c r="Q2569" s="66" t="n">
        <v>14.635548479</v>
      </c>
      <c r="R2569" s="66" t="n">
        <v>51.499492903</v>
      </c>
      <c r="S2569" s="66">
        <f>IF(AND(E2569&gt;=2,E2569&lt;=6,OR(F2569=6,F2569=7,F2569=8),O2569&lt;=500),1,0)</f>
        <v/>
      </c>
      <c r="T2569" s="178">
        <f>IF(G2569=1,Sources!$F$24,IF(G2569=2,Sources!$F$25,IF(G2569=3,Sources!$F$26,0)))</f>
        <v/>
      </c>
      <c r="U2569" s="178">
        <f>T2569</f>
        <v/>
      </c>
      <c r="V2569" s="66" t="inlineStr">
        <is>
          <t>S01 / S04 / S05</t>
        </is>
      </c>
    </row>
    <row r="2570" ht="15" customHeight="1" s="94">
      <c r="A2570" s="66" t="inlineStr">
        <is>
          <t>U18337</t>
        </is>
      </c>
      <c r="B2570" s="66" t="inlineStr">
        <is>
          <t>O1467</t>
        </is>
      </c>
      <c r="C2570" s="66" t="n">
        <v>2024</v>
      </c>
      <c r="D2570" s="66" t="n">
        <v>6</v>
      </c>
      <c r="E2570" s="66" t="n">
        <v>2</v>
      </c>
      <c r="F2570" s="66" t="n">
        <v>19</v>
      </c>
      <c r="G2570" s="66" t="n">
        <v>3</v>
      </c>
      <c r="H2570" s="66" t="n">
        <v>3</v>
      </c>
      <c r="I2570" s="66" t="n">
        <v>0</v>
      </c>
      <c r="J2570" s="66" t="n">
        <v>1</v>
      </c>
      <c r="K2570" s="66" t="n">
        <v>0</v>
      </c>
      <c r="L2570" s="66" t="n">
        <v>0</v>
      </c>
      <c r="M2570" s="66" t="n">
        <v>0</v>
      </c>
      <c r="N2570" s="66" t="n">
        <v>0</v>
      </c>
      <c r="O2570" s="66" t="n">
        <v>294.3</v>
      </c>
      <c r="P2570" s="66" t="n">
        <v>17</v>
      </c>
      <c r="Q2570" s="66" t="n">
        <v>12.3918103020001</v>
      </c>
      <c r="R2570" s="66" t="n">
        <v>51.34633982</v>
      </c>
      <c r="S2570" s="66">
        <f>IF(AND(E2570&gt;=2,E2570&lt;=6,OR(F2570=6,F2570=7,F2570=8),O2570&lt;=500),1,0)</f>
        <v/>
      </c>
      <c r="T2570" s="178">
        <f>IF(G2570=1,Sources!$F$24,IF(G2570=2,Sources!$F$25,IF(G2570=3,Sources!$F$26,0)))</f>
        <v/>
      </c>
      <c r="U2570" s="178">
        <f>T2570</f>
        <v/>
      </c>
      <c r="V2570" s="66" t="inlineStr">
        <is>
          <t>S01 / S04 / S05</t>
        </is>
      </c>
    </row>
    <row r="2571" ht="15" customHeight="1" s="94">
      <c r="A2571" s="66" t="inlineStr">
        <is>
          <t>U18339</t>
        </is>
      </c>
      <c r="B2571" s="66" t="inlineStr">
        <is>
          <t>O0781</t>
        </is>
      </c>
      <c r="C2571" s="66" t="n">
        <v>2024</v>
      </c>
      <c r="D2571" s="66" t="n">
        <v>9</v>
      </c>
      <c r="E2571" s="66" t="n">
        <v>3</v>
      </c>
      <c r="F2571" s="66" t="n">
        <v>13</v>
      </c>
      <c r="G2571" s="66" t="n">
        <v>3</v>
      </c>
      <c r="H2571" s="66" t="n">
        <v>6</v>
      </c>
      <c r="I2571" s="66" t="n">
        <v>0</v>
      </c>
      <c r="J2571" s="66" t="n">
        <v>0</v>
      </c>
      <c r="K2571" s="66" t="n">
        <v>1</v>
      </c>
      <c r="L2571" s="66" t="n">
        <v>0</v>
      </c>
      <c r="M2571" s="66" t="n">
        <v>0</v>
      </c>
      <c r="N2571" s="66" t="n">
        <v>0</v>
      </c>
      <c r="O2571" s="66" t="n">
        <v>99.59999999999999</v>
      </c>
      <c r="P2571" s="66" t="n">
        <v>5.5</v>
      </c>
      <c r="Q2571" s="66" t="n">
        <v>13.755572172</v>
      </c>
      <c r="R2571" s="66" t="n">
        <v>51.0766744150001</v>
      </c>
      <c r="S2571" s="66">
        <f>IF(AND(E2571&gt;=2,E2571&lt;=6,OR(F2571=6,F2571=7,F2571=8),O2571&lt;=500),1,0)</f>
        <v/>
      </c>
      <c r="T2571" s="178">
        <f>IF(G2571=1,Sources!$F$24,IF(G2571=2,Sources!$F$25,IF(G2571=3,Sources!$F$26,0)))</f>
        <v/>
      </c>
      <c r="U2571" s="178">
        <f>T2571</f>
        <v/>
      </c>
      <c r="V2571" s="66" t="inlineStr">
        <is>
          <t>S01 / S04 / S05</t>
        </is>
      </c>
    </row>
    <row r="2572" ht="15" customHeight="1" s="94">
      <c r="A2572" s="66" t="inlineStr">
        <is>
          <t>U18345</t>
        </is>
      </c>
      <c r="B2572" s="66" t="inlineStr">
        <is>
          <t>O2249</t>
        </is>
      </c>
      <c r="C2572" s="66" t="n">
        <v>2024</v>
      </c>
      <c r="D2572" s="66" t="n">
        <v>6</v>
      </c>
      <c r="E2572" s="66" t="n">
        <v>1</v>
      </c>
      <c r="F2572" s="66" t="n">
        <v>15</v>
      </c>
      <c r="G2572" s="66" t="n">
        <v>3</v>
      </c>
      <c r="H2572" s="66" t="n">
        <v>3</v>
      </c>
      <c r="I2572" s="66" t="n">
        <v>0</v>
      </c>
      <c r="J2572" s="66" t="n">
        <v>0</v>
      </c>
      <c r="K2572" s="66" t="n">
        <v>1</v>
      </c>
      <c r="L2572" s="66" t="n">
        <v>0</v>
      </c>
      <c r="M2572" s="66" t="n">
        <v>0</v>
      </c>
      <c r="N2572" s="66" t="n">
        <v>0</v>
      </c>
      <c r="O2572" s="66" t="n">
        <v>372.6</v>
      </c>
      <c r="P2572" s="66" t="n">
        <v>0.4</v>
      </c>
      <c r="Q2572" s="66" t="n">
        <v>14.8007840670001</v>
      </c>
      <c r="R2572" s="66" t="n">
        <v>50.895966829</v>
      </c>
      <c r="S2572" s="66">
        <f>IF(AND(E2572&gt;=2,E2572&lt;=6,OR(F2572=6,F2572=7,F2572=8),O2572&lt;=500),1,0)</f>
        <v/>
      </c>
      <c r="T2572" s="178">
        <f>IF(G2572=1,Sources!$F$24,IF(G2572=2,Sources!$F$25,IF(G2572=3,Sources!$F$26,0)))</f>
        <v/>
      </c>
      <c r="U2572" s="178">
        <f>T2572</f>
        <v/>
      </c>
      <c r="V2572" s="66" t="inlineStr">
        <is>
          <t>S01 / S04 / S05</t>
        </is>
      </c>
    </row>
    <row r="2573" ht="15" customHeight="1" s="94">
      <c r="A2573" s="66" t="inlineStr">
        <is>
          <t>U18366</t>
        </is>
      </c>
      <c r="B2573" s="66" t="inlineStr">
        <is>
          <t>O0140</t>
        </is>
      </c>
      <c r="C2573" s="66" t="n">
        <v>2024</v>
      </c>
      <c r="D2573" s="66" t="n">
        <v>6</v>
      </c>
      <c r="E2573" s="66" t="n">
        <v>6</v>
      </c>
      <c r="F2573" s="66" t="n">
        <v>5</v>
      </c>
      <c r="G2573" s="66" t="n">
        <v>2</v>
      </c>
      <c r="H2573" s="66" t="n">
        <v>3</v>
      </c>
      <c r="I2573" s="66" t="n">
        <v>0</v>
      </c>
      <c r="J2573" s="66" t="n">
        <v>0</v>
      </c>
      <c r="K2573" s="66" t="n">
        <v>1</v>
      </c>
      <c r="L2573" s="66" t="n">
        <v>0</v>
      </c>
      <c r="M2573" s="66" t="n">
        <v>0</v>
      </c>
      <c r="N2573" s="66" t="n">
        <v>0</v>
      </c>
      <c r="O2573" s="66" t="n">
        <v>242.7</v>
      </c>
      <c r="P2573" s="66" t="n">
        <v>0.2</v>
      </c>
      <c r="Q2573" s="66" t="n">
        <v>12.9264720910001</v>
      </c>
      <c r="R2573" s="66" t="n">
        <v>50.8298473680001</v>
      </c>
      <c r="S2573" s="66">
        <f>IF(AND(E2573&gt;=2,E2573&lt;=6,OR(F2573=6,F2573=7,F2573=8),O2573&lt;=500),1,0)</f>
        <v/>
      </c>
      <c r="T2573" s="178">
        <f>IF(G2573=1,Sources!$F$24,IF(G2573=2,Sources!$F$25,IF(G2573=3,Sources!$F$26,0)))</f>
        <v/>
      </c>
      <c r="U2573" s="178">
        <f>T2573</f>
        <v/>
      </c>
      <c r="V2573" s="66" t="inlineStr">
        <is>
          <t>S01 / S04 / S05</t>
        </is>
      </c>
    </row>
    <row r="2574" ht="15" customHeight="1" s="94">
      <c r="A2574" s="66" t="inlineStr">
        <is>
          <t>U18368</t>
        </is>
      </c>
      <c r="B2574" s="66" t="inlineStr">
        <is>
          <t>O1612</t>
        </is>
      </c>
      <c r="C2574" s="66" t="n">
        <v>2024</v>
      </c>
      <c r="D2574" s="66" t="n">
        <v>6</v>
      </c>
      <c r="E2574" s="66" t="n">
        <v>5</v>
      </c>
      <c r="F2574" s="66" t="n">
        <v>18</v>
      </c>
      <c r="G2574" s="66" t="n">
        <v>3</v>
      </c>
      <c r="H2574" s="66" t="n">
        <v>2</v>
      </c>
      <c r="I2574" s="66" t="n">
        <v>0</v>
      </c>
      <c r="J2574" s="66" t="n">
        <v>1</v>
      </c>
      <c r="K2574" s="66" t="n">
        <v>1</v>
      </c>
      <c r="L2574" s="66" t="n">
        <v>0</v>
      </c>
      <c r="M2574" s="66" t="n">
        <v>0</v>
      </c>
      <c r="N2574" s="66" t="n">
        <v>0</v>
      </c>
      <c r="O2574" s="66" t="n">
        <v>86.8</v>
      </c>
      <c r="P2574" s="66" t="n">
        <v>3.5</v>
      </c>
      <c r="Q2574" s="66" t="n">
        <v>12.3633074900001</v>
      </c>
      <c r="R2574" s="66" t="n">
        <v>51.342810797</v>
      </c>
      <c r="S2574" s="66">
        <f>IF(AND(E2574&gt;=2,E2574&lt;=6,OR(F2574=6,F2574=7,F2574=8),O2574&lt;=500),1,0)</f>
        <v/>
      </c>
      <c r="T2574" s="178">
        <f>IF(G2574=1,Sources!$F$24,IF(G2574=2,Sources!$F$25,IF(G2574=3,Sources!$F$26,0)))</f>
        <v/>
      </c>
      <c r="U2574" s="178">
        <f>T2574</f>
        <v/>
      </c>
      <c r="V2574" s="66" t="inlineStr">
        <is>
          <t>S01 / S04 / S05</t>
        </is>
      </c>
    </row>
    <row r="2575" ht="15" customHeight="1" s="94">
      <c r="A2575" s="66" t="inlineStr">
        <is>
          <t>U18372</t>
        </is>
      </c>
      <c r="B2575" s="66" t="inlineStr">
        <is>
          <t>O0754</t>
        </is>
      </c>
      <c r="C2575" s="66" t="n">
        <v>2024</v>
      </c>
      <c r="D2575" s="66" t="n">
        <v>6</v>
      </c>
      <c r="E2575" s="66" t="n">
        <v>5</v>
      </c>
      <c r="F2575" s="66" t="n">
        <v>10</v>
      </c>
      <c r="G2575" s="66" t="n">
        <v>2</v>
      </c>
      <c r="H2575" s="66" t="n">
        <v>2</v>
      </c>
      <c r="I2575" s="66" t="n">
        <v>1</v>
      </c>
      <c r="J2575" s="66" t="n">
        <v>0</v>
      </c>
      <c r="K2575" s="66" t="n">
        <v>1</v>
      </c>
      <c r="L2575" s="66" t="n">
        <v>0</v>
      </c>
      <c r="M2575" s="66" t="n">
        <v>0</v>
      </c>
      <c r="N2575" s="66" t="n">
        <v>0</v>
      </c>
      <c r="O2575" s="66" t="n">
        <v>476.7</v>
      </c>
      <c r="P2575" s="66" t="n">
        <v>0.5</v>
      </c>
      <c r="Q2575" s="66" t="n">
        <v>13.727466624</v>
      </c>
      <c r="R2575" s="66" t="n">
        <v>51.0849760620001</v>
      </c>
      <c r="S2575" s="66">
        <f>IF(AND(E2575&gt;=2,E2575&lt;=6,OR(F2575=6,F2575=7,F2575=8),O2575&lt;=500),1,0)</f>
        <v/>
      </c>
      <c r="T2575" s="178">
        <f>IF(G2575=1,Sources!$F$24,IF(G2575=2,Sources!$F$25,IF(G2575=3,Sources!$F$26,0)))</f>
        <v/>
      </c>
      <c r="U2575" s="178">
        <f>T2575</f>
        <v/>
      </c>
      <c r="V2575" s="66" t="inlineStr">
        <is>
          <t>S01 / S04 / S05</t>
        </is>
      </c>
    </row>
    <row r="2576" ht="15" customHeight="1" s="94">
      <c r="A2576" s="66" t="inlineStr">
        <is>
          <t>U18377</t>
        </is>
      </c>
      <c r="B2576" s="66" t="inlineStr">
        <is>
          <t>O1302</t>
        </is>
      </c>
      <c r="C2576" s="66" t="n">
        <v>2024</v>
      </c>
      <c r="D2576" s="66" t="n">
        <v>6</v>
      </c>
      <c r="E2576" s="66" t="n">
        <v>4</v>
      </c>
      <c r="F2576" s="66" t="n">
        <v>8</v>
      </c>
      <c r="G2576" s="66" t="n">
        <v>2</v>
      </c>
      <c r="H2576" s="66" t="n">
        <v>2</v>
      </c>
      <c r="I2576" s="66" t="n">
        <v>0</v>
      </c>
      <c r="J2576" s="66" t="n">
        <v>0</v>
      </c>
      <c r="K2576" s="66" t="n">
        <v>1</v>
      </c>
      <c r="L2576" s="66" t="n">
        <v>1</v>
      </c>
      <c r="M2576" s="66" t="n">
        <v>0</v>
      </c>
      <c r="N2576" s="66" t="n">
        <v>0</v>
      </c>
      <c r="O2576" s="66" t="n">
        <v>154.4</v>
      </c>
      <c r="P2576" s="66" t="n">
        <v>8.800000000000001</v>
      </c>
      <c r="Q2576" s="66" t="n">
        <v>12.2767188140001</v>
      </c>
      <c r="R2576" s="66" t="n">
        <v>51.3207841710001</v>
      </c>
      <c r="S2576" s="66">
        <f>IF(AND(E2576&gt;=2,E2576&lt;=6,OR(F2576=6,F2576=7,F2576=8),O2576&lt;=500),1,0)</f>
        <v/>
      </c>
      <c r="T2576" s="178">
        <f>IF(G2576=1,Sources!$F$24,IF(G2576=2,Sources!$F$25,IF(G2576=3,Sources!$F$26,0)))</f>
        <v/>
      </c>
      <c r="U2576" s="178">
        <f>T2576</f>
        <v/>
      </c>
      <c r="V2576" s="66" t="inlineStr">
        <is>
          <t>S01 / S04 / S05</t>
        </is>
      </c>
    </row>
    <row r="2577" ht="15" customHeight="1" s="94">
      <c r="A2577" s="66" t="inlineStr">
        <is>
          <t>U18403</t>
        </is>
      </c>
      <c r="B2577" s="66" t="inlineStr">
        <is>
          <t>O0023</t>
        </is>
      </c>
      <c r="C2577" s="66" t="n">
        <v>2024</v>
      </c>
      <c r="D2577" s="66" t="n">
        <v>6</v>
      </c>
      <c r="E2577" s="66" t="n">
        <v>4</v>
      </c>
      <c r="F2577" s="66" t="n">
        <v>6</v>
      </c>
      <c r="G2577" s="66" t="n">
        <v>3</v>
      </c>
      <c r="H2577" s="66" t="n">
        <v>3</v>
      </c>
      <c r="I2577" s="66" t="n">
        <v>0</v>
      </c>
      <c r="J2577" s="66" t="n">
        <v>1</v>
      </c>
      <c r="K2577" s="66" t="n">
        <v>1</v>
      </c>
      <c r="L2577" s="66" t="n">
        <v>0</v>
      </c>
      <c r="M2577" s="66" t="n">
        <v>0</v>
      </c>
      <c r="N2577" s="66" t="n">
        <v>0</v>
      </c>
      <c r="O2577" s="66" t="n">
        <v>264.5</v>
      </c>
      <c r="P2577" s="66" t="n">
        <v>0.3</v>
      </c>
      <c r="Q2577" s="66" t="n">
        <v>12.587662525</v>
      </c>
      <c r="R2577" s="66" t="n">
        <v>51.5934128280001</v>
      </c>
      <c r="S2577" s="66">
        <f>IF(AND(E2577&gt;=2,E2577&lt;=6,OR(F2577=6,F2577=7,F2577=8),O2577&lt;=500),1,0)</f>
        <v/>
      </c>
      <c r="T2577" s="178">
        <f>IF(G2577=1,Sources!$F$24,IF(G2577=2,Sources!$F$25,IF(G2577=3,Sources!$F$26,0)))</f>
        <v/>
      </c>
      <c r="U2577" s="178">
        <f>T2577</f>
        <v/>
      </c>
      <c r="V2577" s="66" t="inlineStr">
        <is>
          <t>S01 / S04 / S05</t>
        </is>
      </c>
    </row>
    <row r="2578" ht="15" customHeight="1" s="94">
      <c r="A2578" s="66" t="inlineStr">
        <is>
          <t>U18415</t>
        </is>
      </c>
      <c r="B2578" s="66" t="inlineStr">
        <is>
          <t>O1567</t>
        </is>
      </c>
      <c r="C2578" s="66" t="n">
        <v>2024</v>
      </c>
      <c r="D2578" s="66" t="n">
        <v>5</v>
      </c>
      <c r="E2578" s="66" t="n">
        <v>6</v>
      </c>
      <c r="F2578" s="66" t="n">
        <v>17</v>
      </c>
      <c r="G2578" s="66" t="n">
        <v>3</v>
      </c>
      <c r="H2578" s="66" t="n">
        <v>2</v>
      </c>
      <c r="I2578" s="66" t="n">
        <v>1</v>
      </c>
      <c r="J2578" s="66" t="n">
        <v>0</v>
      </c>
      <c r="K2578" s="66" t="n">
        <v>1</v>
      </c>
      <c r="L2578" s="66" t="n">
        <v>0</v>
      </c>
      <c r="M2578" s="66" t="n">
        <v>0</v>
      </c>
      <c r="N2578" s="66" t="n">
        <v>0</v>
      </c>
      <c r="O2578" s="66" t="n">
        <v>170.2</v>
      </c>
      <c r="P2578" s="66" t="n">
        <v>24.3</v>
      </c>
      <c r="Q2578" s="66" t="n">
        <v>12.3614164310001</v>
      </c>
      <c r="R2578" s="66" t="n">
        <v>51.3756182540001</v>
      </c>
      <c r="S2578" s="66">
        <f>IF(AND(E2578&gt;=2,E2578&lt;=6,OR(F2578=6,F2578=7,F2578=8),O2578&lt;=500),1,0)</f>
        <v/>
      </c>
      <c r="T2578" s="178">
        <f>IF(G2578=1,Sources!$F$24,IF(G2578=2,Sources!$F$25,IF(G2578=3,Sources!$F$26,0)))</f>
        <v/>
      </c>
      <c r="U2578" s="178">
        <f>T2578</f>
        <v/>
      </c>
      <c r="V2578" s="66" t="inlineStr">
        <is>
          <t>S01 / S04 / S05</t>
        </is>
      </c>
    </row>
    <row r="2579" ht="15" customHeight="1" s="94">
      <c r="A2579" s="66" t="inlineStr">
        <is>
          <t>U18417</t>
        </is>
      </c>
      <c r="B2579" s="66" t="inlineStr">
        <is>
          <t>O0398</t>
        </is>
      </c>
      <c r="C2579" s="66" t="n">
        <v>2024</v>
      </c>
      <c r="D2579" s="66" t="n">
        <v>5</v>
      </c>
      <c r="E2579" s="66" t="n">
        <v>6</v>
      </c>
      <c r="F2579" s="66" t="n">
        <v>18</v>
      </c>
      <c r="G2579" s="66" t="n">
        <v>3</v>
      </c>
      <c r="H2579" s="66" t="n">
        <v>3</v>
      </c>
      <c r="I2579" s="66" t="n">
        <v>0</v>
      </c>
      <c r="J2579" s="66" t="n">
        <v>1</v>
      </c>
      <c r="K2579" s="66" t="n">
        <v>0</v>
      </c>
      <c r="L2579" s="66" t="n">
        <v>1</v>
      </c>
      <c r="M2579" s="66" t="n">
        <v>0</v>
      </c>
      <c r="N2579" s="66" t="n">
        <v>0</v>
      </c>
      <c r="O2579" s="66" t="n">
        <v>358.8</v>
      </c>
      <c r="P2579" s="66" t="n">
        <v>2.6</v>
      </c>
      <c r="Q2579" s="66" t="n">
        <v>13.724935116</v>
      </c>
      <c r="R2579" s="66" t="n">
        <v>51.0439517180001</v>
      </c>
      <c r="S2579" s="66">
        <f>IF(AND(E2579&gt;=2,E2579&lt;=6,OR(F2579=6,F2579=7,F2579=8),O2579&lt;=500),1,0)</f>
        <v/>
      </c>
      <c r="T2579" s="178">
        <f>IF(G2579=1,Sources!$F$24,IF(G2579=2,Sources!$F$25,IF(G2579=3,Sources!$F$26,0)))</f>
        <v/>
      </c>
      <c r="U2579" s="178">
        <f>T2579</f>
        <v/>
      </c>
      <c r="V2579" s="66" t="inlineStr">
        <is>
          <t>S01 / S04 / S05</t>
        </is>
      </c>
    </row>
    <row r="2580" ht="15" customHeight="1" s="94">
      <c r="A2580" s="66" t="inlineStr">
        <is>
          <t>U18423</t>
        </is>
      </c>
      <c r="B2580" s="66" t="inlineStr">
        <is>
          <t>O1302</t>
        </is>
      </c>
      <c r="C2580" s="66" t="n">
        <v>2024</v>
      </c>
      <c r="D2580" s="66" t="n">
        <v>5</v>
      </c>
      <c r="E2580" s="66" t="n">
        <v>5</v>
      </c>
      <c r="F2580" s="66" t="n">
        <v>7</v>
      </c>
      <c r="G2580" s="66" t="n">
        <v>2</v>
      </c>
      <c r="H2580" s="66" t="n">
        <v>3</v>
      </c>
      <c r="I2580" s="66" t="n">
        <v>0</v>
      </c>
      <c r="J2580" s="66" t="n">
        <v>1</v>
      </c>
      <c r="K2580" s="66" t="n">
        <v>0</v>
      </c>
      <c r="L2580" s="66" t="n">
        <v>0</v>
      </c>
      <c r="M2580" s="66" t="n">
        <v>1</v>
      </c>
      <c r="N2580" s="66" t="n">
        <v>0</v>
      </c>
      <c r="O2580" s="66" t="n">
        <v>150.3</v>
      </c>
      <c r="P2580" s="66" t="n">
        <v>0</v>
      </c>
      <c r="Q2580" s="66" t="n">
        <v>12.27666957</v>
      </c>
      <c r="R2580" s="66" t="n">
        <v>51.3208570720001</v>
      </c>
      <c r="S2580" s="66">
        <f>IF(AND(E2580&gt;=2,E2580&lt;=6,OR(F2580=6,F2580=7,F2580=8),O2580&lt;=500),1,0)</f>
        <v/>
      </c>
      <c r="T2580" s="178">
        <f>IF(G2580=1,Sources!$F$24,IF(G2580=2,Sources!$F$25,IF(G2580=3,Sources!$F$26,0)))</f>
        <v/>
      </c>
      <c r="U2580" s="178">
        <f>T2580</f>
        <v/>
      </c>
      <c r="V2580" s="66" t="inlineStr">
        <is>
          <t>S01 / S04 / S05</t>
        </is>
      </c>
    </row>
    <row r="2581" ht="15" customHeight="1" s="94">
      <c r="A2581" s="66" t="inlineStr">
        <is>
          <t>U18440</t>
        </is>
      </c>
      <c r="B2581" s="66" t="inlineStr">
        <is>
          <t>O0093</t>
        </is>
      </c>
      <c r="C2581" s="66" t="n">
        <v>2024</v>
      </c>
      <c r="D2581" s="66" t="n">
        <v>5</v>
      </c>
      <c r="E2581" s="66" t="n">
        <v>4</v>
      </c>
      <c r="F2581" s="66" t="n">
        <v>13</v>
      </c>
      <c r="G2581" s="66" t="n">
        <v>3</v>
      </c>
      <c r="H2581" s="66" t="n">
        <v>3</v>
      </c>
      <c r="I2581" s="66" t="n">
        <v>0</v>
      </c>
      <c r="J2581" s="66" t="n">
        <v>0</v>
      </c>
      <c r="K2581" s="66" t="n">
        <v>1</v>
      </c>
      <c r="L2581" s="66" t="n">
        <v>0</v>
      </c>
      <c r="M2581" s="66" t="n">
        <v>0</v>
      </c>
      <c r="N2581" s="66" t="n">
        <v>1</v>
      </c>
      <c r="O2581" s="66" t="n">
        <v>204.5</v>
      </c>
      <c r="P2581" s="66" t="n">
        <v>6.7</v>
      </c>
      <c r="Q2581" s="66" t="n">
        <v>14.1850102440001</v>
      </c>
      <c r="R2581" s="66" t="n">
        <v>51.1325664710001</v>
      </c>
      <c r="S2581" s="66">
        <f>IF(AND(E2581&gt;=2,E2581&lt;=6,OR(F2581=6,F2581=7,F2581=8),O2581&lt;=500),1,0)</f>
        <v/>
      </c>
      <c r="T2581" s="178">
        <f>IF(G2581=1,Sources!$F$24,IF(G2581=2,Sources!$F$25,IF(G2581=3,Sources!$F$26,0)))</f>
        <v/>
      </c>
      <c r="U2581" s="178">
        <f>T2581</f>
        <v/>
      </c>
      <c r="V2581" s="66" t="inlineStr">
        <is>
          <t>S01 / S04 / S05</t>
        </is>
      </c>
    </row>
    <row r="2582" ht="15" customHeight="1" s="94">
      <c r="A2582" s="66" t="inlineStr">
        <is>
          <t>U18444</t>
        </is>
      </c>
      <c r="B2582" s="66" t="inlineStr">
        <is>
          <t>O1308</t>
        </is>
      </c>
      <c r="C2582" s="66" t="n">
        <v>2024</v>
      </c>
      <c r="D2582" s="66" t="n">
        <v>5</v>
      </c>
      <c r="E2582" s="66" t="n">
        <v>3</v>
      </c>
      <c r="F2582" s="66" t="n">
        <v>6</v>
      </c>
      <c r="G2582" s="66" t="n">
        <v>3</v>
      </c>
      <c r="H2582" s="66" t="n">
        <v>3</v>
      </c>
      <c r="I2582" s="66" t="n">
        <v>0</v>
      </c>
      <c r="J2582" s="66" t="n">
        <v>1</v>
      </c>
      <c r="K2582" s="66" t="n">
        <v>1</v>
      </c>
      <c r="L2582" s="66" t="n">
        <v>0</v>
      </c>
      <c r="M2582" s="66" t="n">
        <v>0</v>
      </c>
      <c r="N2582" s="66" t="n">
        <v>0</v>
      </c>
      <c r="O2582" s="66" t="n">
        <v>491.9</v>
      </c>
      <c r="P2582" s="66" t="n">
        <v>0</v>
      </c>
      <c r="Q2582" s="66" t="n">
        <v>12.3808805160001</v>
      </c>
      <c r="R2582" s="66" t="n">
        <v>51.343938339</v>
      </c>
      <c r="S2582" s="66">
        <f>IF(AND(E2582&gt;=2,E2582&lt;=6,OR(F2582=6,F2582=7,F2582=8),O2582&lt;=500),1,0)</f>
        <v/>
      </c>
      <c r="T2582" s="178">
        <f>IF(G2582=1,Sources!$F$24,IF(G2582=2,Sources!$F$25,IF(G2582=3,Sources!$F$26,0)))</f>
        <v/>
      </c>
      <c r="U2582" s="178">
        <f>T2582</f>
        <v/>
      </c>
      <c r="V2582" s="66" t="inlineStr">
        <is>
          <t>S01 / S04 / S05</t>
        </is>
      </c>
    </row>
    <row r="2583" ht="15" customHeight="1" s="94">
      <c r="A2583" s="66" t="inlineStr">
        <is>
          <t>U18448</t>
        </is>
      </c>
      <c r="B2583" s="66" t="inlineStr">
        <is>
          <t>O0274</t>
        </is>
      </c>
      <c r="C2583" s="66" t="n">
        <v>2024</v>
      </c>
      <c r="D2583" s="66" t="n">
        <v>5</v>
      </c>
      <c r="E2583" s="66" t="n">
        <v>3</v>
      </c>
      <c r="F2583" s="66" t="n">
        <v>15</v>
      </c>
      <c r="G2583" s="66" t="n">
        <v>3</v>
      </c>
      <c r="H2583" s="66" t="n">
        <v>6</v>
      </c>
      <c r="I2583" s="66" t="n">
        <v>0</v>
      </c>
      <c r="J2583" s="66" t="n">
        <v>0</v>
      </c>
      <c r="K2583" s="66" t="n">
        <v>1</v>
      </c>
      <c r="L2583" s="66" t="n">
        <v>0</v>
      </c>
      <c r="M2583" s="66" t="n">
        <v>0</v>
      </c>
      <c r="N2583" s="66" t="n">
        <v>0</v>
      </c>
      <c r="O2583" s="66" t="n">
        <v>115.5</v>
      </c>
      <c r="P2583" s="66" t="n">
        <v>23.6</v>
      </c>
      <c r="Q2583" s="66" t="n">
        <v>13.5798459000001</v>
      </c>
      <c r="R2583" s="66" t="n">
        <v>51.1248147250001</v>
      </c>
      <c r="S2583" s="66">
        <f>IF(AND(E2583&gt;=2,E2583&lt;=6,OR(F2583=6,F2583=7,F2583=8),O2583&lt;=500),1,0)</f>
        <v/>
      </c>
      <c r="T2583" s="178">
        <f>IF(G2583=1,Sources!$F$24,IF(G2583=2,Sources!$F$25,IF(G2583=3,Sources!$F$26,0)))</f>
        <v/>
      </c>
      <c r="U2583" s="178">
        <f>T2583</f>
        <v/>
      </c>
      <c r="V2583" s="66" t="inlineStr">
        <is>
          <t>S01 / S04 / S05</t>
        </is>
      </c>
    </row>
    <row r="2584" ht="15" customHeight="1" s="94">
      <c r="A2584" s="66" t="inlineStr">
        <is>
          <t>U18449</t>
        </is>
      </c>
      <c r="B2584" s="66" t="inlineStr">
        <is>
          <t>O0781</t>
        </is>
      </c>
      <c r="C2584" s="66" t="n">
        <v>2024</v>
      </c>
      <c r="D2584" s="66" t="n">
        <v>5</v>
      </c>
      <c r="E2584" s="66" t="n">
        <v>3</v>
      </c>
      <c r="F2584" s="66" t="n">
        <v>13</v>
      </c>
      <c r="G2584" s="66" t="n">
        <v>3</v>
      </c>
      <c r="H2584" s="66" t="n">
        <v>1</v>
      </c>
      <c r="I2584" s="66" t="n">
        <v>0</v>
      </c>
      <c r="J2584" s="66" t="n">
        <v>0</v>
      </c>
      <c r="K2584" s="66" t="n">
        <v>0</v>
      </c>
      <c r="L2584" s="66" t="n">
        <v>1</v>
      </c>
      <c r="M2584" s="66" t="n">
        <v>0</v>
      </c>
      <c r="N2584" s="66" t="n">
        <v>0</v>
      </c>
      <c r="O2584" s="66" t="n">
        <v>103.9</v>
      </c>
      <c r="P2584" s="66" t="n">
        <v>1</v>
      </c>
      <c r="Q2584" s="66" t="n">
        <v>13.75551892</v>
      </c>
      <c r="R2584" s="66" t="n">
        <v>51.076625682</v>
      </c>
      <c r="S2584" s="66">
        <f>IF(AND(E2584&gt;=2,E2584&lt;=6,OR(F2584=6,F2584=7,F2584=8),O2584&lt;=500),1,0)</f>
        <v/>
      </c>
      <c r="T2584" s="178">
        <f>IF(G2584=1,Sources!$F$24,IF(G2584=2,Sources!$F$25,IF(G2584=3,Sources!$F$26,0)))</f>
        <v/>
      </c>
      <c r="U2584" s="178">
        <f>T2584</f>
        <v/>
      </c>
      <c r="V2584" s="66" t="inlineStr">
        <is>
          <t>S01 / S04 / S05</t>
        </is>
      </c>
    </row>
    <row r="2585" ht="15" customHeight="1" s="94">
      <c r="A2585" s="66" t="inlineStr">
        <is>
          <t>U18450</t>
        </is>
      </c>
      <c r="B2585" s="66" t="inlineStr">
        <is>
          <t>O0199</t>
        </is>
      </c>
      <c r="C2585" s="66" t="n">
        <v>2024</v>
      </c>
      <c r="D2585" s="66" t="n">
        <v>5</v>
      </c>
      <c r="E2585" s="66" t="n">
        <v>3</v>
      </c>
      <c r="F2585" s="66" t="n">
        <v>14</v>
      </c>
      <c r="G2585" s="66" t="n">
        <v>3</v>
      </c>
      <c r="H2585" s="66" t="n">
        <v>6</v>
      </c>
      <c r="I2585" s="66" t="n">
        <v>0</v>
      </c>
      <c r="J2585" s="66" t="n">
        <v>0</v>
      </c>
      <c r="K2585" s="66" t="n">
        <v>1</v>
      </c>
      <c r="L2585" s="66" t="n">
        <v>0</v>
      </c>
      <c r="M2585" s="66" t="n">
        <v>0</v>
      </c>
      <c r="N2585" s="66" t="n">
        <v>0</v>
      </c>
      <c r="O2585" s="66" t="n">
        <v>70.8</v>
      </c>
      <c r="P2585" s="66" t="n">
        <v>21.5</v>
      </c>
      <c r="Q2585" s="66" t="n">
        <v>12.907992634</v>
      </c>
      <c r="R2585" s="66" t="n">
        <v>50.8332463400001</v>
      </c>
      <c r="S2585" s="66">
        <f>IF(AND(E2585&gt;=2,E2585&lt;=6,OR(F2585=6,F2585=7,F2585=8),O2585&lt;=500),1,0)</f>
        <v/>
      </c>
      <c r="T2585" s="178">
        <f>IF(G2585=1,Sources!$F$24,IF(G2585=2,Sources!$F$25,IF(G2585=3,Sources!$F$26,0)))</f>
        <v/>
      </c>
      <c r="U2585" s="178">
        <f>T2585</f>
        <v/>
      </c>
      <c r="V2585" s="66" t="inlineStr">
        <is>
          <t>S01 / S04 / S05</t>
        </is>
      </c>
    </row>
    <row r="2586" ht="15" customHeight="1" s="94">
      <c r="A2586" s="66" t="inlineStr">
        <is>
          <t>U18460</t>
        </is>
      </c>
      <c r="B2586" s="66" t="inlineStr">
        <is>
          <t>O1825</t>
        </is>
      </c>
      <c r="C2586" s="66" t="n">
        <v>2024</v>
      </c>
      <c r="D2586" s="66" t="n">
        <v>5</v>
      </c>
      <c r="E2586" s="66" t="n">
        <v>1</v>
      </c>
      <c r="F2586" s="66" t="n">
        <v>16</v>
      </c>
      <c r="G2586" s="66" t="n">
        <v>3</v>
      </c>
      <c r="H2586" s="66" t="n">
        <v>7</v>
      </c>
      <c r="I2586" s="66" t="n">
        <v>0</v>
      </c>
      <c r="J2586" s="66" t="n">
        <v>0</v>
      </c>
      <c r="K2586" s="66" t="n">
        <v>0</v>
      </c>
      <c r="L2586" s="66" t="n">
        <v>0</v>
      </c>
      <c r="M2586" s="66" t="n">
        <v>0</v>
      </c>
      <c r="N2586" s="66" t="n">
        <v>1</v>
      </c>
      <c r="O2586" s="66" t="n">
        <v>463.8</v>
      </c>
      <c r="P2586" s="66" t="n">
        <v>21</v>
      </c>
      <c r="Q2586" s="66" t="n">
        <v>12.3426368360001</v>
      </c>
      <c r="R2586" s="66" t="n">
        <v>51.3386990130001</v>
      </c>
      <c r="S2586" s="66">
        <f>IF(AND(E2586&gt;=2,E2586&lt;=6,OR(F2586=6,F2586=7,F2586=8),O2586&lt;=500),1,0)</f>
        <v/>
      </c>
      <c r="T2586" s="178">
        <f>IF(G2586=1,Sources!$F$24,IF(G2586=2,Sources!$F$25,IF(G2586=3,Sources!$F$26,0)))</f>
        <v/>
      </c>
      <c r="U2586" s="178">
        <f>T2586</f>
        <v/>
      </c>
      <c r="V2586" s="66" t="inlineStr">
        <is>
          <t>S01 / S04 / S05</t>
        </is>
      </c>
    </row>
    <row r="2587" ht="15" customHeight="1" s="94">
      <c r="A2587" s="66" t="inlineStr">
        <is>
          <t>U18461</t>
        </is>
      </c>
      <c r="B2587" s="66" t="inlineStr">
        <is>
          <t>O0436</t>
        </is>
      </c>
      <c r="C2587" s="66" t="n">
        <v>2024</v>
      </c>
      <c r="D2587" s="66" t="n">
        <v>5</v>
      </c>
      <c r="E2587" s="66" t="n">
        <v>1</v>
      </c>
      <c r="F2587" s="66" t="n">
        <v>14</v>
      </c>
      <c r="G2587" s="66" t="n">
        <v>3</v>
      </c>
      <c r="H2587" s="66" t="n">
        <v>1</v>
      </c>
      <c r="I2587" s="66" t="n">
        <v>0</v>
      </c>
      <c r="J2587" s="66" t="n">
        <v>1</v>
      </c>
      <c r="K2587" s="66" t="n">
        <v>0</v>
      </c>
      <c r="L2587" s="66" t="n">
        <v>0</v>
      </c>
      <c r="M2587" s="66" t="n">
        <v>0</v>
      </c>
      <c r="N2587" s="66" t="n">
        <v>0</v>
      </c>
      <c r="O2587" s="66" t="n">
        <v>140.1</v>
      </c>
      <c r="P2587" s="66" t="n">
        <v>13.9</v>
      </c>
      <c r="Q2587" s="66" t="n">
        <v>13.6968265890001</v>
      </c>
      <c r="R2587" s="66" t="n">
        <v>51.0433674750001</v>
      </c>
      <c r="S2587" s="66">
        <f>IF(AND(E2587&gt;=2,E2587&lt;=6,OR(F2587=6,F2587=7,F2587=8),O2587&lt;=500),1,0)</f>
        <v/>
      </c>
      <c r="T2587" s="178">
        <f>IF(G2587=1,Sources!$F$24,IF(G2587=2,Sources!$F$25,IF(G2587=3,Sources!$F$26,0)))</f>
        <v/>
      </c>
      <c r="U2587" s="178">
        <f>T2587</f>
        <v/>
      </c>
      <c r="V2587" s="66" t="inlineStr">
        <is>
          <t>S01 / S04 / S05</t>
        </is>
      </c>
    </row>
    <row r="2588" ht="15" customHeight="1" s="94">
      <c r="A2588" s="66" t="inlineStr">
        <is>
          <t>U18463</t>
        </is>
      </c>
      <c r="B2588" s="66" t="inlineStr">
        <is>
          <t>O1622</t>
        </is>
      </c>
      <c r="C2588" s="66" t="n">
        <v>2024</v>
      </c>
      <c r="D2588" s="66" t="n">
        <v>5</v>
      </c>
      <c r="E2588" s="66" t="n">
        <v>7</v>
      </c>
      <c r="F2588" s="66" t="n">
        <v>20</v>
      </c>
      <c r="G2588" s="66" t="n">
        <v>3</v>
      </c>
      <c r="H2588" s="66" t="n">
        <v>6</v>
      </c>
      <c r="I2588" s="66" t="n">
        <v>0</v>
      </c>
      <c r="J2588" s="66" t="n">
        <v>0</v>
      </c>
      <c r="K2588" s="66" t="n">
        <v>1</v>
      </c>
      <c r="L2588" s="66" t="n">
        <v>0</v>
      </c>
      <c r="M2588" s="66" t="n">
        <v>0</v>
      </c>
      <c r="N2588" s="66" t="n">
        <v>0</v>
      </c>
      <c r="O2588" s="66" t="n">
        <v>325.4</v>
      </c>
      <c r="P2588" s="66" t="n">
        <v>6.5</v>
      </c>
      <c r="Q2588" s="66" t="n">
        <v>12.337733309</v>
      </c>
      <c r="R2588" s="66" t="n">
        <v>51.335380614</v>
      </c>
      <c r="S2588" s="66">
        <f>IF(AND(E2588&gt;=2,E2588&lt;=6,OR(F2588=6,F2588=7,F2588=8),O2588&lt;=500),1,0)</f>
        <v/>
      </c>
      <c r="T2588" s="178">
        <f>IF(G2588=1,Sources!$F$24,IF(G2588=2,Sources!$F$25,IF(G2588=3,Sources!$F$26,0)))</f>
        <v/>
      </c>
      <c r="U2588" s="178">
        <f>T2588</f>
        <v/>
      </c>
      <c r="V2588" s="66" t="inlineStr">
        <is>
          <t>S01 / S04 / S05</t>
        </is>
      </c>
    </row>
    <row r="2589" ht="15" customHeight="1" s="94">
      <c r="A2589" s="66" t="inlineStr">
        <is>
          <t>U18466</t>
        </is>
      </c>
      <c r="B2589" s="66" t="inlineStr">
        <is>
          <t>O0380</t>
        </is>
      </c>
      <c r="C2589" s="66" t="n">
        <v>2024</v>
      </c>
      <c r="D2589" s="66" t="n">
        <v>5</v>
      </c>
      <c r="E2589" s="66" t="n">
        <v>7</v>
      </c>
      <c r="F2589" s="66" t="n">
        <v>11</v>
      </c>
      <c r="G2589" s="66" t="n">
        <v>3</v>
      </c>
      <c r="H2589" s="66" t="n">
        <v>6</v>
      </c>
      <c r="I2589" s="66" t="n">
        <v>0</v>
      </c>
      <c r="J2589" s="66" t="n">
        <v>0</v>
      </c>
      <c r="K2589" s="66" t="n">
        <v>1</v>
      </c>
      <c r="L2589" s="66" t="n">
        <v>0</v>
      </c>
      <c r="M2589" s="66" t="n">
        <v>0</v>
      </c>
      <c r="N2589" s="66" t="n">
        <v>0</v>
      </c>
      <c r="O2589" s="66" t="n">
        <v>445</v>
      </c>
      <c r="P2589" s="66" t="n">
        <v>10.9</v>
      </c>
      <c r="Q2589" s="66" t="n">
        <v>13.7393085700001</v>
      </c>
      <c r="R2589" s="66" t="n">
        <v>51.073864541</v>
      </c>
      <c r="S2589" s="66">
        <f>IF(AND(E2589&gt;=2,E2589&lt;=6,OR(F2589=6,F2589=7,F2589=8),O2589&lt;=500),1,0)</f>
        <v/>
      </c>
      <c r="T2589" s="178">
        <f>IF(G2589=1,Sources!$F$24,IF(G2589=2,Sources!$F$25,IF(G2589=3,Sources!$F$26,0)))</f>
        <v/>
      </c>
      <c r="U2589" s="178">
        <f>T2589</f>
        <v/>
      </c>
      <c r="V2589" s="66" t="inlineStr">
        <is>
          <t>S01 / S04 / S05</t>
        </is>
      </c>
    </row>
    <row r="2590" ht="15" customHeight="1" s="94">
      <c r="A2590" s="66" t="inlineStr">
        <is>
          <t>U18469</t>
        </is>
      </c>
      <c r="B2590" s="66" t="inlineStr">
        <is>
          <t>O0093</t>
        </is>
      </c>
      <c r="C2590" s="66" t="n">
        <v>2024</v>
      </c>
      <c r="D2590" s="66" t="n">
        <v>5</v>
      </c>
      <c r="E2590" s="66" t="n">
        <v>6</v>
      </c>
      <c r="F2590" s="66" t="n">
        <v>16</v>
      </c>
      <c r="G2590" s="66" t="n">
        <v>3</v>
      </c>
      <c r="H2590" s="66" t="n">
        <v>6</v>
      </c>
      <c r="I2590" s="66" t="n">
        <v>0</v>
      </c>
      <c r="J2590" s="66" t="n">
        <v>0</v>
      </c>
      <c r="K2590" s="66" t="n">
        <v>1</v>
      </c>
      <c r="L2590" s="66" t="n">
        <v>0</v>
      </c>
      <c r="M2590" s="66" t="n">
        <v>0</v>
      </c>
      <c r="N2590" s="66" t="n">
        <v>0</v>
      </c>
      <c r="O2590" s="66" t="n">
        <v>211.1</v>
      </c>
      <c r="P2590" s="66" t="n">
        <v>4.4</v>
      </c>
      <c r="Q2590" s="66" t="n">
        <v>14.185132235</v>
      </c>
      <c r="R2590" s="66" t="n">
        <v>51.13259723</v>
      </c>
      <c r="S2590" s="66">
        <f>IF(AND(E2590&gt;=2,E2590&lt;=6,OR(F2590=6,F2590=7,F2590=8),O2590&lt;=500),1,0)</f>
        <v/>
      </c>
      <c r="T2590" s="178">
        <f>IF(G2590=1,Sources!$F$24,IF(G2590=2,Sources!$F$25,IF(G2590=3,Sources!$F$26,0)))</f>
        <v/>
      </c>
      <c r="U2590" s="178">
        <f>T2590</f>
        <v/>
      </c>
      <c r="V2590" s="66" t="inlineStr">
        <is>
          <t>S01 / S04 / S05</t>
        </is>
      </c>
    </row>
    <row r="2591" ht="15" customHeight="1" s="94">
      <c r="A2591" s="66" t="inlineStr">
        <is>
          <t>U18478</t>
        </is>
      </c>
      <c r="B2591" s="66" t="inlineStr">
        <is>
          <t>O0341</t>
        </is>
      </c>
      <c r="C2591" s="66" t="n">
        <v>2024</v>
      </c>
      <c r="D2591" s="66" t="n">
        <v>6</v>
      </c>
      <c r="E2591" s="66" t="n">
        <v>7</v>
      </c>
      <c r="F2591" s="66" t="n">
        <v>10</v>
      </c>
      <c r="G2591" s="66" t="n">
        <v>3</v>
      </c>
      <c r="H2591" s="66" t="n">
        <v>3</v>
      </c>
      <c r="I2591" s="66" t="n">
        <v>0</v>
      </c>
      <c r="J2591" s="66" t="n">
        <v>0</v>
      </c>
      <c r="K2591" s="66" t="n">
        <v>1</v>
      </c>
      <c r="L2591" s="66" t="n">
        <v>0</v>
      </c>
      <c r="M2591" s="66" t="n">
        <v>0</v>
      </c>
      <c r="N2591" s="66" t="n">
        <v>0</v>
      </c>
      <c r="O2591" s="66" t="n">
        <v>199.3</v>
      </c>
      <c r="P2591" s="66" t="n">
        <v>15.2</v>
      </c>
      <c r="Q2591" s="66" t="n">
        <v>13.7310597470001</v>
      </c>
      <c r="R2591" s="66" t="n">
        <v>51.034410677</v>
      </c>
      <c r="S2591" s="66">
        <f>IF(AND(E2591&gt;=2,E2591&lt;=6,OR(F2591=6,F2591=7,F2591=8),O2591&lt;=500),1,0)</f>
        <v/>
      </c>
      <c r="T2591" s="178">
        <f>IF(G2591=1,Sources!$F$24,IF(G2591=2,Sources!$F$25,IF(G2591=3,Sources!$F$26,0)))</f>
        <v/>
      </c>
      <c r="U2591" s="178">
        <f>T2591</f>
        <v/>
      </c>
      <c r="V2591" s="66" t="inlineStr">
        <is>
          <t>S01 / S04 / S05</t>
        </is>
      </c>
    </row>
    <row r="2592" ht="15" customHeight="1" s="94">
      <c r="A2592" s="66" t="inlineStr">
        <is>
          <t>U18482</t>
        </is>
      </c>
      <c r="B2592" s="66" t="inlineStr">
        <is>
          <t>O0172</t>
        </is>
      </c>
      <c r="C2592" s="66" t="n">
        <v>2024</v>
      </c>
      <c r="D2592" s="66" t="n">
        <v>10</v>
      </c>
      <c r="E2592" s="66" t="n">
        <v>5</v>
      </c>
      <c r="F2592" s="66" t="n">
        <v>20</v>
      </c>
      <c r="G2592" s="66" t="n">
        <v>3</v>
      </c>
      <c r="H2592" s="66" t="n">
        <v>2</v>
      </c>
      <c r="I2592" s="66" t="n">
        <v>0</v>
      </c>
      <c r="J2592" s="66" t="n">
        <v>0</v>
      </c>
      <c r="K2592" s="66" t="n">
        <v>1</v>
      </c>
      <c r="L2592" s="66" t="n">
        <v>0</v>
      </c>
      <c r="M2592" s="66" t="n">
        <v>0</v>
      </c>
      <c r="N2592" s="66" t="n">
        <v>0</v>
      </c>
      <c r="O2592" s="66" t="n">
        <v>332.4</v>
      </c>
      <c r="P2592" s="66" t="n">
        <v>10.6</v>
      </c>
      <c r="Q2592" s="66" t="n">
        <v>12.9265850370001</v>
      </c>
      <c r="R2592" s="66" t="n">
        <v>50.833852693</v>
      </c>
      <c r="S2592" s="66">
        <f>IF(AND(E2592&gt;=2,E2592&lt;=6,OR(F2592=6,F2592=7,F2592=8),O2592&lt;=500),1,0)</f>
        <v/>
      </c>
      <c r="T2592" s="178">
        <f>IF(G2592=1,Sources!$F$24,IF(G2592=2,Sources!$F$25,IF(G2592=3,Sources!$F$26,0)))</f>
        <v/>
      </c>
      <c r="U2592" s="178">
        <f>T2592</f>
        <v/>
      </c>
      <c r="V2592" s="66" t="inlineStr">
        <is>
          <t>S01 / S04 / S05</t>
        </is>
      </c>
    </row>
    <row r="2593" ht="15" customHeight="1" s="94">
      <c r="A2593" s="66" t="inlineStr">
        <is>
          <t>U18489</t>
        </is>
      </c>
      <c r="B2593" s="66" t="inlineStr">
        <is>
          <t>O0782</t>
        </is>
      </c>
      <c r="C2593" s="66" t="n">
        <v>2024</v>
      </c>
      <c r="D2593" s="66" t="n">
        <v>5</v>
      </c>
      <c r="E2593" s="66" t="n">
        <v>3</v>
      </c>
      <c r="F2593" s="66" t="n">
        <v>15</v>
      </c>
      <c r="G2593" s="66" t="n">
        <v>3</v>
      </c>
      <c r="H2593" s="66" t="n">
        <v>1</v>
      </c>
      <c r="I2593" s="66" t="n">
        <v>0</v>
      </c>
      <c r="J2593" s="66" t="n">
        <v>1</v>
      </c>
      <c r="K2593" s="66" t="n">
        <v>0</v>
      </c>
      <c r="L2593" s="66" t="n">
        <v>0</v>
      </c>
      <c r="M2593" s="66" t="n">
        <v>0</v>
      </c>
      <c r="N2593" s="66" t="n">
        <v>0</v>
      </c>
      <c r="O2593" s="66" t="n">
        <v>99.3</v>
      </c>
      <c r="P2593" s="66" t="n">
        <v>10.1</v>
      </c>
      <c r="Q2593" s="66" t="n">
        <v>13.7565974980001</v>
      </c>
      <c r="R2593" s="66" t="n">
        <v>51.0775216930001</v>
      </c>
      <c r="S2593" s="66">
        <f>IF(AND(E2593&gt;=2,E2593&lt;=6,OR(F2593=6,F2593=7,F2593=8),O2593&lt;=500),1,0)</f>
        <v/>
      </c>
      <c r="T2593" s="178">
        <f>IF(G2593=1,Sources!$F$24,IF(G2593=2,Sources!$F$25,IF(G2593=3,Sources!$F$26,0)))</f>
        <v/>
      </c>
      <c r="U2593" s="178">
        <f>T2593</f>
        <v/>
      </c>
      <c r="V2593" s="66" t="inlineStr">
        <is>
          <t>S01 / S04 / S05</t>
        </is>
      </c>
    </row>
    <row r="2594" ht="15" customHeight="1" s="94">
      <c r="A2594" s="66" t="inlineStr">
        <is>
          <t>U18494</t>
        </is>
      </c>
      <c r="B2594" s="66" t="inlineStr">
        <is>
          <t>O0212</t>
        </is>
      </c>
      <c r="C2594" s="66" t="n">
        <v>2024</v>
      </c>
      <c r="D2594" s="66" t="n">
        <v>6</v>
      </c>
      <c r="E2594" s="66" t="n">
        <v>2</v>
      </c>
      <c r="F2594" s="66" t="n">
        <v>15</v>
      </c>
      <c r="G2594" s="66" t="n">
        <v>3</v>
      </c>
      <c r="H2594" s="66" t="n">
        <v>7</v>
      </c>
      <c r="I2594" s="66" t="n">
        <v>0</v>
      </c>
      <c r="J2594" s="66" t="n">
        <v>0</v>
      </c>
      <c r="K2594" s="66" t="n">
        <v>0</v>
      </c>
      <c r="L2594" s="66" t="n">
        <v>0</v>
      </c>
      <c r="M2594" s="66" t="n">
        <v>0</v>
      </c>
      <c r="N2594" s="66" t="n">
        <v>1</v>
      </c>
      <c r="O2594" s="66" t="n">
        <v>90.2</v>
      </c>
      <c r="P2594" s="66" t="n">
        <v>23.5</v>
      </c>
      <c r="Q2594" s="66" t="n">
        <v>12.92288208</v>
      </c>
      <c r="R2594" s="66" t="n">
        <v>50.831573436</v>
      </c>
      <c r="S2594" s="66">
        <f>IF(AND(E2594&gt;=2,E2594&lt;=6,OR(F2594=6,F2594=7,F2594=8),O2594&lt;=500),1,0)</f>
        <v/>
      </c>
      <c r="T2594" s="178">
        <f>IF(G2594=1,Sources!$F$24,IF(G2594=2,Sources!$F$25,IF(G2594=3,Sources!$F$26,0)))</f>
        <v/>
      </c>
      <c r="U2594" s="178">
        <f>T2594</f>
        <v/>
      </c>
      <c r="V2594" s="66" t="inlineStr">
        <is>
          <t>S01 / S04 / S05</t>
        </is>
      </c>
    </row>
    <row r="2595" ht="15" customHeight="1" s="94">
      <c r="A2595" s="66" t="inlineStr">
        <is>
          <t>U18500</t>
        </is>
      </c>
      <c r="B2595" s="66" t="inlineStr">
        <is>
          <t>O0219</t>
        </is>
      </c>
      <c r="C2595" s="66" t="n">
        <v>2024</v>
      </c>
      <c r="D2595" s="66" t="n">
        <v>5</v>
      </c>
      <c r="E2595" s="66" t="n">
        <v>1</v>
      </c>
      <c r="F2595" s="66" t="n">
        <v>12</v>
      </c>
      <c r="G2595" s="66" t="n">
        <v>2</v>
      </c>
      <c r="H2595" s="66" t="n">
        <v>7</v>
      </c>
      <c r="I2595" s="66" t="n">
        <v>1</v>
      </c>
      <c r="J2595" s="66" t="n">
        <v>1</v>
      </c>
      <c r="K2595" s="66" t="n">
        <v>0</v>
      </c>
      <c r="L2595" s="66" t="n">
        <v>0</v>
      </c>
      <c r="M2595" s="66" t="n">
        <v>0</v>
      </c>
      <c r="N2595" s="66" t="n">
        <v>0</v>
      </c>
      <c r="O2595" s="66" t="n">
        <v>130.7</v>
      </c>
      <c r="P2595" s="66" t="n">
        <v>4.5</v>
      </c>
      <c r="Q2595" s="66" t="n">
        <v>12.922253993</v>
      </c>
      <c r="R2595" s="66" t="n">
        <v>50.8310316210001</v>
      </c>
      <c r="S2595" s="66">
        <f>IF(AND(E2595&gt;=2,E2595&lt;=6,OR(F2595=6,F2595=7,F2595=8),O2595&lt;=500),1,0)</f>
        <v/>
      </c>
      <c r="T2595" s="178">
        <f>IF(G2595=1,Sources!$F$24,IF(G2595=2,Sources!$F$25,IF(G2595=3,Sources!$F$26,0)))</f>
        <v/>
      </c>
      <c r="U2595" s="178">
        <f>T2595</f>
        <v/>
      </c>
      <c r="V2595" s="66" t="inlineStr">
        <is>
          <t>S01 / S04 / S05</t>
        </is>
      </c>
    </row>
    <row r="2596" ht="15" customHeight="1" s="94">
      <c r="A2596" s="66" t="inlineStr">
        <is>
          <t>U18505</t>
        </is>
      </c>
      <c r="B2596" s="66" t="inlineStr">
        <is>
          <t>O0611</t>
        </is>
      </c>
      <c r="C2596" s="66" t="n">
        <v>2024</v>
      </c>
      <c r="D2596" s="66" t="n">
        <v>5</v>
      </c>
      <c r="E2596" s="66" t="n">
        <v>7</v>
      </c>
      <c r="F2596" s="66" t="n">
        <v>9</v>
      </c>
      <c r="G2596" s="66" t="n">
        <v>3</v>
      </c>
      <c r="H2596" s="66" t="n">
        <v>7</v>
      </c>
      <c r="I2596" s="66" t="n">
        <v>0</v>
      </c>
      <c r="J2596" s="66" t="n">
        <v>0</v>
      </c>
      <c r="K2596" s="66" t="n">
        <v>1</v>
      </c>
      <c r="L2596" s="66" t="n">
        <v>0</v>
      </c>
      <c r="M2596" s="66" t="n">
        <v>0</v>
      </c>
      <c r="N2596" s="66" t="n">
        <v>1</v>
      </c>
      <c r="O2596" s="66" t="n">
        <v>47.3</v>
      </c>
      <c r="P2596" s="66" t="n">
        <v>23.3</v>
      </c>
      <c r="Q2596" s="66" t="n">
        <v>13.74238782</v>
      </c>
      <c r="R2596" s="66" t="n">
        <v>51.0646350910001</v>
      </c>
      <c r="S2596" s="66">
        <f>IF(AND(E2596&gt;=2,E2596&lt;=6,OR(F2596=6,F2596=7,F2596=8),O2596&lt;=500),1,0)</f>
        <v/>
      </c>
      <c r="T2596" s="178">
        <f>IF(G2596=1,Sources!$F$24,IF(G2596=2,Sources!$F$25,IF(G2596=3,Sources!$F$26,0)))</f>
        <v/>
      </c>
      <c r="U2596" s="178">
        <f>T2596</f>
        <v/>
      </c>
      <c r="V2596" s="66" t="inlineStr">
        <is>
          <t>S01 / S04 / S05</t>
        </is>
      </c>
    </row>
    <row r="2597" ht="15" customHeight="1" s="94">
      <c r="A2597" s="66" t="inlineStr">
        <is>
          <t>U18517</t>
        </is>
      </c>
      <c r="B2597" s="66" t="inlineStr">
        <is>
          <t>O1622</t>
        </is>
      </c>
      <c r="C2597" s="66" t="n">
        <v>2024</v>
      </c>
      <c r="D2597" s="66" t="n">
        <v>5</v>
      </c>
      <c r="E2597" s="66" t="n">
        <v>5</v>
      </c>
      <c r="F2597" s="66" t="n">
        <v>11</v>
      </c>
      <c r="G2597" s="66" t="n">
        <v>3</v>
      </c>
      <c r="H2597" s="66" t="n">
        <v>2</v>
      </c>
      <c r="I2597" s="66" t="n">
        <v>0</v>
      </c>
      <c r="J2597" s="66" t="n">
        <v>0</v>
      </c>
      <c r="K2597" s="66" t="n">
        <v>1</v>
      </c>
      <c r="L2597" s="66" t="n">
        <v>1</v>
      </c>
      <c r="M2597" s="66" t="n">
        <v>0</v>
      </c>
      <c r="N2597" s="66" t="n">
        <v>0</v>
      </c>
      <c r="O2597" s="66" t="n">
        <v>331.5</v>
      </c>
      <c r="P2597" s="66" t="n">
        <v>13.9</v>
      </c>
      <c r="Q2597" s="66" t="n">
        <v>12.3378399210001</v>
      </c>
      <c r="R2597" s="66" t="n">
        <v>51.3353818570001</v>
      </c>
      <c r="S2597" s="66">
        <f>IF(AND(E2597&gt;=2,E2597&lt;=6,OR(F2597=6,F2597=7,F2597=8),O2597&lt;=500),1,0)</f>
        <v/>
      </c>
      <c r="T2597" s="178">
        <f>IF(G2597=1,Sources!$F$24,IF(G2597=2,Sources!$F$25,IF(G2597=3,Sources!$F$26,0)))</f>
        <v/>
      </c>
      <c r="U2597" s="178">
        <f>T2597</f>
        <v/>
      </c>
      <c r="V2597" s="66" t="inlineStr">
        <is>
          <t>S01 / S04 / S05</t>
        </is>
      </c>
    </row>
    <row r="2598" ht="15" customHeight="1" s="94">
      <c r="A2598" s="66" t="inlineStr">
        <is>
          <t>U18529</t>
        </is>
      </c>
      <c r="B2598" s="66" t="inlineStr">
        <is>
          <t>O0605</t>
        </is>
      </c>
      <c r="C2598" s="66" t="n">
        <v>2024</v>
      </c>
      <c r="D2598" s="66" t="n">
        <v>5</v>
      </c>
      <c r="E2598" s="66" t="n">
        <v>4</v>
      </c>
      <c r="F2598" s="66" t="n">
        <v>16</v>
      </c>
      <c r="G2598" s="66" t="n">
        <v>3</v>
      </c>
      <c r="H2598" s="66" t="n">
        <v>1</v>
      </c>
      <c r="I2598" s="66" t="n">
        <v>0</v>
      </c>
      <c r="J2598" s="66" t="n">
        <v>1</v>
      </c>
      <c r="K2598" s="66" t="n">
        <v>0</v>
      </c>
      <c r="L2598" s="66" t="n">
        <v>0</v>
      </c>
      <c r="M2598" s="66" t="n">
        <v>0</v>
      </c>
      <c r="N2598" s="66" t="n">
        <v>0</v>
      </c>
      <c r="O2598" s="66" t="n">
        <v>384.6</v>
      </c>
      <c r="P2598" s="66" t="n">
        <v>3.2</v>
      </c>
      <c r="Q2598" s="66" t="n">
        <v>13.7363517920001</v>
      </c>
      <c r="R2598" s="66" t="n">
        <v>51.0638847020001</v>
      </c>
      <c r="S2598" s="66">
        <f>IF(AND(E2598&gt;=2,E2598&lt;=6,OR(F2598=6,F2598=7,F2598=8),O2598&lt;=500),1,0)</f>
        <v/>
      </c>
      <c r="T2598" s="178">
        <f>IF(G2598=1,Sources!$F$24,IF(G2598=2,Sources!$F$25,IF(G2598=3,Sources!$F$26,0)))</f>
        <v/>
      </c>
      <c r="U2598" s="178">
        <f>T2598</f>
        <v/>
      </c>
      <c r="V2598" s="66" t="inlineStr">
        <is>
          <t>S01 / S04 / S05</t>
        </is>
      </c>
    </row>
    <row r="2599" ht="15" customHeight="1" s="94">
      <c r="A2599" s="66" t="inlineStr">
        <is>
          <t>U18532</t>
        </is>
      </c>
      <c r="B2599" s="66" t="inlineStr">
        <is>
          <t>O0945</t>
        </is>
      </c>
      <c r="C2599" s="66" t="n">
        <v>2024</v>
      </c>
      <c r="D2599" s="66" t="n">
        <v>5</v>
      </c>
      <c r="E2599" s="66" t="n">
        <v>4</v>
      </c>
      <c r="F2599" s="66" t="n">
        <v>17</v>
      </c>
      <c r="G2599" s="66" t="n">
        <v>3</v>
      </c>
      <c r="H2599" s="66" t="n">
        <v>7</v>
      </c>
      <c r="I2599" s="66" t="n">
        <v>1</v>
      </c>
      <c r="J2599" s="66" t="n">
        <v>0</v>
      </c>
      <c r="K2599" s="66" t="n">
        <v>0</v>
      </c>
      <c r="L2599" s="66" t="n">
        <v>0</v>
      </c>
      <c r="M2599" s="66" t="n">
        <v>1</v>
      </c>
      <c r="N2599" s="66" t="n">
        <v>0</v>
      </c>
      <c r="O2599" s="66" t="n">
        <v>299</v>
      </c>
      <c r="P2599" s="66" t="n">
        <v>10.9</v>
      </c>
      <c r="Q2599" s="66" t="n">
        <v>13.750644257</v>
      </c>
      <c r="R2599" s="66" t="n">
        <v>51.0713249660001</v>
      </c>
      <c r="S2599" s="66">
        <f>IF(AND(E2599&gt;=2,E2599&lt;=6,OR(F2599=6,F2599=7,F2599=8),O2599&lt;=500),1,0)</f>
        <v/>
      </c>
      <c r="T2599" s="178">
        <f>IF(G2599=1,Sources!$F$24,IF(G2599=2,Sources!$F$25,IF(G2599=3,Sources!$F$26,0)))</f>
        <v/>
      </c>
      <c r="U2599" s="178">
        <f>T2599</f>
        <v/>
      </c>
      <c r="V2599" s="66" t="inlineStr">
        <is>
          <t>S01 / S04 / S05</t>
        </is>
      </c>
    </row>
    <row r="2600" ht="15" customHeight="1" s="94">
      <c r="A2600" s="66" t="inlineStr">
        <is>
          <t>U18535</t>
        </is>
      </c>
      <c r="B2600" s="66" t="inlineStr">
        <is>
          <t>O0178</t>
        </is>
      </c>
      <c r="C2600" s="66" t="n">
        <v>2024</v>
      </c>
      <c r="D2600" s="66" t="n">
        <v>5</v>
      </c>
      <c r="E2600" s="66" t="n">
        <v>4</v>
      </c>
      <c r="F2600" s="66" t="n">
        <v>7</v>
      </c>
      <c r="G2600" s="66" t="n">
        <v>3</v>
      </c>
      <c r="H2600" s="66" t="n">
        <v>2</v>
      </c>
      <c r="I2600" s="66" t="n">
        <v>0</v>
      </c>
      <c r="J2600" s="66" t="n">
        <v>1</v>
      </c>
      <c r="K2600" s="66" t="n">
        <v>0</v>
      </c>
      <c r="L2600" s="66" t="n">
        <v>0</v>
      </c>
      <c r="M2600" s="66" t="n">
        <v>0</v>
      </c>
      <c r="N2600" s="66" t="n">
        <v>1</v>
      </c>
      <c r="O2600" s="66" t="n">
        <v>403.1</v>
      </c>
      <c r="P2600" s="66" t="n">
        <v>0</v>
      </c>
      <c r="Q2600" s="66" t="n">
        <v>12.9133886610001</v>
      </c>
      <c r="R2600" s="66" t="n">
        <v>50.8147090240001</v>
      </c>
      <c r="S2600" s="66">
        <f>IF(AND(E2600&gt;=2,E2600&lt;=6,OR(F2600=6,F2600=7,F2600=8),O2600&lt;=500),1,0)</f>
        <v/>
      </c>
      <c r="T2600" s="178">
        <f>IF(G2600=1,Sources!$F$24,IF(G2600=2,Sources!$F$25,IF(G2600=3,Sources!$F$26,0)))</f>
        <v/>
      </c>
      <c r="U2600" s="178">
        <f>T2600</f>
        <v/>
      </c>
      <c r="V2600" s="66" t="inlineStr">
        <is>
          <t>S01 / S04 / S05</t>
        </is>
      </c>
    </row>
    <row r="2601" ht="15" customHeight="1" s="94">
      <c r="A2601" s="66" t="inlineStr">
        <is>
          <t>U18546</t>
        </is>
      </c>
      <c r="B2601" s="66" t="inlineStr">
        <is>
          <t>O0949</t>
        </is>
      </c>
      <c r="C2601" s="66" t="n">
        <v>2024</v>
      </c>
      <c r="D2601" s="66" t="n">
        <v>10</v>
      </c>
      <c r="E2601" s="66" t="n">
        <v>3</v>
      </c>
      <c r="F2601" s="66" t="n">
        <v>9</v>
      </c>
      <c r="G2601" s="66" t="n">
        <v>3</v>
      </c>
      <c r="H2601" s="66" t="n">
        <v>3</v>
      </c>
      <c r="I2601" s="66" t="n">
        <v>0</v>
      </c>
      <c r="J2601" s="66" t="n">
        <v>1</v>
      </c>
      <c r="K2601" s="66" t="n">
        <v>0</v>
      </c>
      <c r="L2601" s="66" t="n">
        <v>0</v>
      </c>
      <c r="M2601" s="66" t="n">
        <v>0</v>
      </c>
      <c r="N2601" s="66" t="n">
        <v>0</v>
      </c>
      <c r="O2601" s="66" t="n">
        <v>210.8</v>
      </c>
      <c r="P2601" s="66" t="n">
        <v>2.5</v>
      </c>
      <c r="Q2601" s="66" t="n">
        <v>13.726032726</v>
      </c>
      <c r="R2601" s="66" t="n">
        <v>51.057021385</v>
      </c>
      <c r="S2601" s="66">
        <f>IF(AND(E2601&gt;=2,E2601&lt;=6,OR(F2601=6,F2601=7,F2601=8),O2601&lt;=500),1,0)</f>
        <v/>
      </c>
      <c r="T2601" s="178">
        <f>IF(G2601=1,Sources!$F$24,IF(G2601=2,Sources!$F$25,IF(G2601=3,Sources!$F$26,0)))</f>
        <v/>
      </c>
      <c r="U2601" s="178">
        <f>T2601</f>
        <v/>
      </c>
      <c r="V2601" s="66" t="inlineStr">
        <is>
          <t>S01 / S04 / S05</t>
        </is>
      </c>
    </row>
    <row r="2602" ht="15" customHeight="1" s="94">
      <c r="A2602" s="66" t="inlineStr">
        <is>
          <t>U18564</t>
        </is>
      </c>
      <c r="B2602" s="66" t="inlineStr">
        <is>
          <t>O1163</t>
        </is>
      </c>
      <c r="C2602" s="66" t="n">
        <v>2024</v>
      </c>
      <c r="D2602" s="66" t="n">
        <v>5</v>
      </c>
      <c r="E2602" s="66" t="n">
        <v>1</v>
      </c>
      <c r="F2602" s="66" t="n">
        <v>19</v>
      </c>
      <c r="G2602" s="66" t="n">
        <v>3</v>
      </c>
      <c r="H2602" s="66" t="n">
        <v>6</v>
      </c>
      <c r="I2602" s="66" t="n">
        <v>0</v>
      </c>
      <c r="J2602" s="66" t="n">
        <v>0</v>
      </c>
      <c r="K2602" s="66" t="n">
        <v>1</v>
      </c>
      <c r="L2602" s="66" t="n">
        <v>0</v>
      </c>
      <c r="M2602" s="66" t="n">
        <v>0</v>
      </c>
      <c r="N2602" s="66" t="n">
        <v>0</v>
      </c>
      <c r="O2602" s="66" t="n">
        <v>239.1</v>
      </c>
      <c r="P2602" s="66" t="n">
        <v>4</v>
      </c>
      <c r="Q2602" s="66" t="n">
        <v>14.974048855</v>
      </c>
      <c r="R2602" s="66" t="n">
        <v>51.1614720090001</v>
      </c>
      <c r="S2602" s="66">
        <f>IF(AND(E2602&gt;=2,E2602&lt;=6,OR(F2602=6,F2602=7,F2602=8),O2602&lt;=500),1,0)</f>
        <v/>
      </c>
      <c r="T2602" s="178">
        <f>IF(G2602=1,Sources!$F$24,IF(G2602=2,Sources!$F$25,IF(G2602=3,Sources!$F$26,0)))</f>
        <v/>
      </c>
      <c r="U2602" s="178">
        <f>T2602</f>
        <v/>
      </c>
      <c r="V2602" s="66" t="inlineStr">
        <is>
          <t>S01 / S04 / S05</t>
        </is>
      </c>
    </row>
    <row r="2603" ht="15" customHeight="1" s="94">
      <c r="A2603" s="66" t="inlineStr">
        <is>
          <t>U18579</t>
        </is>
      </c>
      <c r="B2603" s="66" t="inlineStr">
        <is>
          <t>O1467</t>
        </is>
      </c>
      <c r="C2603" s="66" t="n">
        <v>2024</v>
      </c>
      <c r="D2603" s="66" t="n">
        <v>6</v>
      </c>
      <c r="E2603" s="66" t="n">
        <v>3</v>
      </c>
      <c r="F2603" s="66" t="n">
        <v>19</v>
      </c>
      <c r="G2603" s="66" t="n">
        <v>3</v>
      </c>
      <c r="H2603" s="66" t="n">
        <v>2</v>
      </c>
      <c r="I2603" s="66" t="n">
        <v>0</v>
      </c>
      <c r="J2603" s="66" t="n">
        <v>0</v>
      </c>
      <c r="K2603" s="66" t="n">
        <v>1</v>
      </c>
      <c r="L2603" s="66" t="n">
        <v>1</v>
      </c>
      <c r="M2603" s="66" t="n">
        <v>0</v>
      </c>
      <c r="N2603" s="66" t="n">
        <v>0</v>
      </c>
      <c r="O2603" s="66" t="n">
        <v>278.5</v>
      </c>
      <c r="P2603" s="66" t="n">
        <v>11.4</v>
      </c>
      <c r="Q2603" s="66" t="n">
        <v>12.392111255</v>
      </c>
      <c r="R2603" s="66" t="n">
        <v>51.3464148460001</v>
      </c>
      <c r="S2603" s="66">
        <f>IF(AND(E2603&gt;=2,E2603&lt;=6,OR(F2603=6,F2603=7,F2603=8),O2603&lt;=500),1,0)</f>
        <v/>
      </c>
      <c r="T2603" s="178">
        <f>IF(G2603=1,Sources!$F$24,IF(G2603=2,Sources!$F$25,IF(G2603=3,Sources!$F$26,0)))</f>
        <v/>
      </c>
      <c r="U2603" s="178">
        <f>T2603</f>
        <v/>
      </c>
      <c r="V2603" s="66" t="inlineStr">
        <is>
          <t>S01 / S04 / S05</t>
        </is>
      </c>
    </row>
    <row r="2604" ht="15" customHeight="1" s="94">
      <c r="A2604" s="66" t="inlineStr">
        <is>
          <t>U18593</t>
        </is>
      </c>
      <c r="B2604" s="66" t="inlineStr">
        <is>
          <t>O0754</t>
        </is>
      </c>
      <c r="C2604" s="66" t="n">
        <v>2024</v>
      </c>
      <c r="D2604" s="66" t="n">
        <v>5</v>
      </c>
      <c r="E2604" s="66" t="n">
        <v>4</v>
      </c>
      <c r="F2604" s="66" t="n">
        <v>10</v>
      </c>
      <c r="G2604" s="66" t="n">
        <v>3</v>
      </c>
      <c r="H2604" s="66" t="n">
        <v>2</v>
      </c>
      <c r="I2604" s="66" t="n">
        <v>0</v>
      </c>
      <c r="J2604" s="66" t="n">
        <v>1</v>
      </c>
      <c r="K2604" s="66" t="n">
        <v>1</v>
      </c>
      <c r="L2604" s="66" t="n">
        <v>0</v>
      </c>
      <c r="M2604" s="66" t="n">
        <v>0</v>
      </c>
      <c r="N2604" s="66" t="n">
        <v>0</v>
      </c>
      <c r="O2604" s="66" t="n">
        <v>476.4</v>
      </c>
      <c r="P2604" s="66" t="n">
        <v>7.1</v>
      </c>
      <c r="Q2604" s="66" t="n">
        <v>13.727517134</v>
      </c>
      <c r="R2604" s="66" t="n">
        <v>51.084925926</v>
      </c>
      <c r="S2604" s="66">
        <f>IF(AND(E2604&gt;=2,E2604&lt;=6,OR(F2604=6,F2604=7,F2604=8),O2604&lt;=500),1,0)</f>
        <v/>
      </c>
      <c r="T2604" s="178">
        <f>IF(G2604=1,Sources!$F$24,IF(G2604=2,Sources!$F$25,IF(G2604=3,Sources!$F$26,0)))</f>
        <v/>
      </c>
      <c r="U2604" s="178">
        <f>T2604</f>
        <v/>
      </c>
      <c r="V2604" s="66" t="inlineStr">
        <is>
          <t>S01 / S04 / S05</t>
        </is>
      </c>
    </row>
    <row r="2605" ht="15" customHeight="1" s="94">
      <c r="A2605" s="66" t="inlineStr">
        <is>
          <t>U18597</t>
        </is>
      </c>
      <c r="B2605" s="66" t="inlineStr">
        <is>
          <t>O0188</t>
        </is>
      </c>
      <c r="C2605" s="66" t="n">
        <v>2024</v>
      </c>
      <c r="D2605" s="66" t="n">
        <v>5</v>
      </c>
      <c r="E2605" s="66" t="n">
        <v>4</v>
      </c>
      <c r="F2605" s="66" t="n">
        <v>2</v>
      </c>
      <c r="G2605" s="66" t="n">
        <v>3</v>
      </c>
      <c r="H2605" s="66" t="n">
        <v>1</v>
      </c>
      <c r="I2605" s="66" t="n">
        <v>0</v>
      </c>
      <c r="J2605" s="66" t="n">
        <v>1</v>
      </c>
      <c r="K2605" s="66" t="n">
        <v>0</v>
      </c>
      <c r="L2605" s="66" t="n">
        <v>0</v>
      </c>
      <c r="M2605" s="66" t="n">
        <v>0</v>
      </c>
      <c r="N2605" s="66" t="n">
        <v>0</v>
      </c>
      <c r="O2605" s="66" t="n">
        <v>424.6</v>
      </c>
      <c r="P2605" s="66" t="n">
        <v>6.2</v>
      </c>
      <c r="Q2605" s="66" t="n">
        <v>12.9287152430001</v>
      </c>
      <c r="R2605" s="66" t="n">
        <v>50.8267126340001</v>
      </c>
      <c r="S2605" s="66">
        <f>IF(AND(E2605&gt;=2,E2605&lt;=6,OR(F2605=6,F2605=7,F2605=8),O2605&lt;=500),1,0)</f>
        <v/>
      </c>
      <c r="T2605" s="178">
        <f>IF(G2605=1,Sources!$F$24,IF(G2605=2,Sources!$F$25,IF(G2605=3,Sources!$F$26,0)))</f>
        <v/>
      </c>
      <c r="U2605" s="178">
        <f>T2605</f>
        <v/>
      </c>
      <c r="V2605" s="66" t="inlineStr">
        <is>
          <t>S01 / S04 / S05</t>
        </is>
      </c>
    </row>
    <row r="2606" ht="15" customHeight="1" s="94">
      <c r="A2606" s="66" t="inlineStr">
        <is>
          <t>U18599</t>
        </is>
      </c>
      <c r="B2606" s="66" t="inlineStr">
        <is>
          <t>O0755</t>
        </is>
      </c>
      <c r="C2606" s="66" t="n">
        <v>2024</v>
      </c>
      <c r="D2606" s="66" t="n">
        <v>9</v>
      </c>
      <c r="E2606" s="66" t="n">
        <v>5</v>
      </c>
      <c r="F2606" s="66" t="n">
        <v>14</v>
      </c>
      <c r="G2606" s="66" t="n">
        <v>2</v>
      </c>
      <c r="H2606" s="66" t="n">
        <v>6</v>
      </c>
      <c r="I2606" s="66" t="n">
        <v>0</v>
      </c>
      <c r="J2606" s="66" t="n">
        <v>1</v>
      </c>
      <c r="K2606" s="66" t="n">
        <v>1</v>
      </c>
      <c r="L2606" s="66" t="n">
        <v>0</v>
      </c>
      <c r="M2606" s="66" t="n">
        <v>0</v>
      </c>
      <c r="N2606" s="66" t="n">
        <v>0</v>
      </c>
      <c r="O2606" s="66" t="n">
        <v>476.4</v>
      </c>
      <c r="P2606" s="66" t="n">
        <v>12.4</v>
      </c>
      <c r="Q2606" s="66" t="n">
        <v>13.727772778</v>
      </c>
      <c r="R2606" s="66" t="n">
        <v>51.0846720540001</v>
      </c>
      <c r="S2606" s="66">
        <f>IF(AND(E2606&gt;=2,E2606&lt;=6,OR(F2606=6,F2606=7,F2606=8),O2606&lt;=500),1,0)</f>
        <v/>
      </c>
      <c r="T2606" s="178">
        <f>IF(G2606=1,Sources!$F$24,IF(G2606=2,Sources!$F$25,IF(G2606=3,Sources!$F$26,0)))</f>
        <v/>
      </c>
      <c r="U2606" s="178">
        <f>T2606</f>
        <v/>
      </c>
      <c r="V2606" s="66" t="inlineStr">
        <is>
          <t>S01 / S04 / S05</t>
        </is>
      </c>
    </row>
    <row r="2607" ht="15" customHeight="1" s="94">
      <c r="A2607" s="66" t="inlineStr">
        <is>
          <t>U18601</t>
        </is>
      </c>
      <c r="B2607" s="66" t="inlineStr">
        <is>
          <t>O1158</t>
        </is>
      </c>
      <c r="C2607" s="66" t="n">
        <v>2024</v>
      </c>
      <c r="D2607" s="66" t="n">
        <v>5</v>
      </c>
      <c r="E2607" s="66" t="n">
        <v>3</v>
      </c>
      <c r="F2607" s="66" t="n">
        <v>21</v>
      </c>
      <c r="G2607" s="66" t="n">
        <v>3</v>
      </c>
      <c r="H2607" s="66" t="n">
        <v>3</v>
      </c>
      <c r="I2607" s="66" t="n">
        <v>0</v>
      </c>
      <c r="J2607" s="66" t="n">
        <v>0</v>
      </c>
      <c r="K2607" s="66" t="n">
        <v>1</v>
      </c>
      <c r="L2607" s="66" t="n">
        <v>0</v>
      </c>
      <c r="M2607" s="66" t="n">
        <v>0</v>
      </c>
      <c r="N2607" s="66" t="n">
        <v>0</v>
      </c>
      <c r="O2607" s="66" t="n">
        <v>437.1</v>
      </c>
      <c r="P2607" s="66" t="n">
        <v>5.7</v>
      </c>
      <c r="Q2607" s="66" t="n">
        <v>14.990737547</v>
      </c>
      <c r="R2607" s="66" t="n">
        <v>51.1450775910001</v>
      </c>
      <c r="S2607" s="66">
        <f>IF(AND(E2607&gt;=2,E2607&lt;=6,OR(F2607=6,F2607=7,F2607=8),O2607&lt;=500),1,0)</f>
        <v/>
      </c>
      <c r="T2607" s="178">
        <f>IF(G2607=1,Sources!$F$24,IF(G2607=2,Sources!$F$25,IF(G2607=3,Sources!$F$26,0)))</f>
        <v/>
      </c>
      <c r="U2607" s="178">
        <f>T2607</f>
        <v/>
      </c>
      <c r="V2607" s="66" t="inlineStr">
        <is>
          <t>S01 / S04 / S05</t>
        </is>
      </c>
    </row>
    <row r="2608" ht="15" customHeight="1" s="94">
      <c r="A2608" s="66" t="inlineStr">
        <is>
          <t>U18605</t>
        </is>
      </c>
      <c r="B2608" s="66" t="inlineStr">
        <is>
          <t>O0274</t>
        </is>
      </c>
      <c r="C2608" s="66" t="n">
        <v>2024</v>
      </c>
      <c r="D2608" s="66" t="n">
        <v>5</v>
      </c>
      <c r="E2608" s="66" t="n">
        <v>3</v>
      </c>
      <c r="F2608" s="66" t="n">
        <v>15</v>
      </c>
      <c r="G2608" s="66" t="n">
        <v>3</v>
      </c>
      <c r="H2608" s="66" t="n">
        <v>7</v>
      </c>
      <c r="I2608" s="66" t="n">
        <v>0</v>
      </c>
      <c r="J2608" s="66" t="n">
        <v>1</v>
      </c>
      <c r="K2608" s="66" t="n">
        <v>0</v>
      </c>
      <c r="L2608" s="66" t="n">
        <v>0</v>
      </c>
      <c r="M2608" s="66" t="n">
        <v>0</v>
      </c>
      <c r="N2608" s="66" t="n">
        <v>0</v>
      </c>
      <c r="O2608" s="66" t="n">
        <v>110.1</v>
      </c>
      <c r="P2608" s="66" t="n">
        <v>12.4</v>
      </c>
      <c r="Q2608" s="66" t="n">
        <v>13.5800103080001</v>
      </c>
      <c r="R2608" s="66" t="n">
        <v>51.1247796760001</v>
      </c>
      <c r="S2608" s="66">
        <f>IF(AND(E2608&gt;=2,E2608&lt;=6,OR(F2608=6,F2608=7,F2608=8),O2608&lt;=500),1,0)</f>
        <v/>
      </c>
      <c r="T2608" s="178">
        <f>IF(G2608=1,Sources!$F$24,IF(G2608=2,Sources!$F$25,IF(G2608=3,Sources!$F$26,0)))</f>
        <v/>
      </c>
      <c r="U2608" s="178">
        <f>T2608</f>
        <v/>
      </c>
      <c r="V2608" s="66" t="inlineStr">
        <is>
          <t>S01 / S04 / S05</t>
        </is>
      </c>
    </row>
    <row r="2609" ht="15" customHeight="1" s="94">
      <c r="A2609" s="66" t="inlineStr">
        <is>
          <t>U18608</t>
        </is>
      </c>
      <c r="B2609" s="66" t="inlineStr">
        <is>
          <t>O1923</t>
        </is>
      </c>
      <c r="C2609" s="66" t="n">
        <v>2024</v>
      </c>
      <c r="D2609" s="66" t="n">
        <v>8</v>
      </c>
      <c r="E2609" s="66" t="n">
        <v>2</v>
      </c>
      <c r="F2609" s="66" t="n">
        <v>19</v>
      </c>
      <c r="G2609" s="66" t="n">
        <v>3</v>
      </c>
      <c r="H2609" s="66" t="n">
        <v>3</v>
      </c>
      <c r="I2609" s="66" t="n">
        <v>0</v>
      </c>
      <c r="J2609" s="66" t="n">
        <v>1</v>
      </c>
      <c r="K2609" s="66" t="n">
        <v>1</v>
      </c>
      <c r="L2609" s="66" t="n">
        <v>0</v>
      </c>
      <c r="M2609" s="66" t="n">
        <v>0</v>
      </c>
      <c r="N2609" s="66" t="n">
        <v>0</v>
      </c>
      <c r="O2609" s="66" t="n">
        <v>173.7</v>
      </c>
      <c r="P2609" s="66" t="n">
        <v>1.2</v>
      </c>
      <c r="Q2609" s="66" t="n">
        <v>12.876766871</v>
      </c>
      <c r="R2609" s="66" t="n">
        <v>50.7765625550001</v>
      </c>
      <c r="S2609" s="66">
        <f>IF(AND(E2609&gt;=2,E2609&lt;=6,OR(F2609=6,F2609=7,F2609=8),O2609&lt;=500),1,0)</f>
        <v/>
      </c>
      <c r="T2609" s="178">
        <f>IF(G2609=1,Sources!$F$24,IF(G2609=2,Sources!$F$25,IF(G2609=3,Sources!$F$26,0)))</f>
        <v/>
      </c>
      <c r="U2609" s="178">
        <f>T2609</f>
        <v/>
      </c>
      <c r="V2609" s="66" t="inlineStr">
        <is>
          <t>S01 / S04 / S05</t>
        </is>
      </c>
    </row>
    <row r="2610" ht="15" customHeight="1" s="94">
      <c r="A2610" s="66" t="inlineStr">
        <is>
          <t>U18609</t>
        </is>
      </c>
      <c r="B2610" s="66" t="inlineStr">
        <is>
          <t>O2152</t>
        </is>
      </c>
      <c r="C2610" s="66" t="n">
        <v>2024</v>
      </c>
      <c r="D2610" s="66" t="n">
        <v>5</v>
      </c>
      <c r="E2610" s="66" t="n">
        <v>2</v>
      </c>
      <c r="F2610" s="66" t="n">
        <v>14</v>
      </c>
      <c r="G2610" s="66" t="n">
        <v>2</v>
      </c>
      <c r="H2610" s="66" t="n">
        <v>2</v>
      </c>
      <c r="I2610" s="66" t="n">
        <v>1</v>
      </c>
      <c r="J2610" s="66" t="n">
        <v>0</v>
      </c>
      <c r="K2610" s="66" t="n">
        <v>1</v>
      </c>
      <c r="L2610" s="66" t="n">
        <v>0</v>
      </c>
      <c r="M2610" s="66" t="n">
        <v>0</v>
      </c>
      <c r="N2610" s="66" t="n">
        <v>0</v>
      </c>
      <c r="O2610" s="66" t="n">
        <v>355.1</v>
      </c>
      <c r="P2610" s="66" t="n">
        <v>8.4</v>
      </c>
      <c r="Q2610" s="66" t="n">
        <v>12.48267959</v>
      </c>
      <c r="R2610" s="66" t="n">
        <v>51.3752551970001</v>
      </c>
      <c r="S2610" s="66">
        <f>IF(AND(E2610&gt;=2,E2610&lt;=6,OR(F2610=6,F2610=7,F2610=8),O2610&lt;=500),1,0)</f>
        <v/>
      </c>
      <c r="T2610" s="178">
        <f>IF(G2610=1,Sources!$F$24,IF(G2610=2,Sources!$F$25,IF(G2610=3,Sources!$F$26,0)))</f>
        <v/>
      </c>
      <c r="U2610" s="178">
        <f>T2610</f>
        <v/>
      </c>
      <c r="V2610" s="66" t="inlineStr">
        <is>
          <t>S01 / S04 / S05</t>
        </is>
      </c>
    </row>
    <row r="2611" ht="15" customHeight="1" s="94">
      <c r="A2611" s="66" t="inlineStr">
        <is>
          <t>U18611</t>
        </is>
      </c>
      <c r="B2611" s="66" t="inlineStr">
        <is>
          <t>O1923</t>
        </is>
      </c>
      <c r="C2611" s="66" t="n">
        <v>2024</v>
      </c>
      <c r="D2611" s="66" t="n">
        <v>7</v>
      </c>
      <c r="E2611" s="66" t="n">
        <v>2</v>
      </c>
      <c r="F2611" s="66" t="n">
        <v>17</v>
      </c>
      <c r="G2611" s="66" t="n">
        <v>3</v>
      </c>
      <c r="H2611" s="66" t="n">
        <v>3</v>
      </c>
      <c r="I2611" s="66" t="n">
        <v>0</v>
      </c>
      <c r="J2611" s="66" t="n">
        <v>1</v>
      </c>
      <c r="K2611" s="66" t="n">
        <v>1</v>
      </c>
      <c r="L2611" s="66" t="n">
        <v>0</v>
      </c>
      <c r="M2611" s="66" t="n">
        <v>0</v>
      </c>
      <c r="N2611" s="66" t="n">
        <v>0</v>
      </c>
      <c r="O2611" s="66" t="n">
        <v>172.5</v>
      </c>
      <c r="P2611" s="66" t="n">
        <v>2.5</v>
      </c>
      <c r="Q2611" s="66" t="n">
        <v>12.876748514</v>
      </c>
      <c r="R2611" s="66" t="n">
        <v>50.7765636400001</v>
      </c>
      <c r="S2611" s="66">
        <f>IF(AND(E2611&gt;=2,E2611&lt;=6,OR(F2611=6,F2611=7,F2611=8),O2611&lt;=500),1,0)</f>
        <v/>
      </c>
      <c r="T2611" s="178">
        <f>IF(G2611=1,Sources!$F$24,IF(G2611=2,Sources!$F$25,IF(G2611=3,Sources!$F$26,0)))</f>
        <v/>
      </c>
      <c r="U2611" s="178">
        <f>T2611</f>
        <v/>
      </c>
      <c r="V2611" s="66" t="inlineStr">
        <is>
          <t>S01 / S04 / S05</t>
        </is>
      </c>
    </row>
    <row r="2612" ht="15" customHeight="1" s="94">
      <c r="A2612" s="66" t="inlineStr">
        <is>
          <t>U18612</t>
        </is>
      </c>
      <c r="B2612" s="66" t="inlineStr">
        <is>
          <t>O2015</t>
        </is>
      </c>
      <c r="C2612" s="66" t="n">
        <v>2024</v>
      </c>
      <c r="D2612" s="66" t="n">
        <v>5</v>
      </c>
      <c r="E2612" s="66" t="n">
        <v>2</v>
      </c>
      <c r="F2612" s="66" t="n">
        <v>14</v>
      </c>
      <c r="G2612" s="66" t="n">
        <v>3</v>
      </c>
      <c r="H2612" s="66" t="n">
        <v>2</v>
      </c>
      <c r="I2612" s="66" t="n">
        <v>0</v>
      </c>
      <c r="J2612" s="66" t="n">
        <v>1</v>
      </c>
      <c r="K2612" s="66" t="n">
        <v>1</v>
      </c>
      <c r="L2612" s="66" t="n">
        <v>0</v>
      </c>
      <c r="M2612" s="66" t="n">
        <v>0</v>
      </c>
      <c r="N2612" s="66" t="n">
        <v>0</v>
      </c>
      <c r="O2612" s="66" t="n">
        <v>166.5</v>
      </c>
      <c r="P2612" s="66" t="n">
        <v>0.5</v>
      </c>
      <c r="Q2612" s="66" t="n">
        <v>13.9344632850001</v>
      </c>
      <c r="R2612" s="66" t="n">
        <v>50.967405231</v>
      </c>
      <c r="S2612" s="66">
        <f>IF(AND(E2612&gt;=2,E2612&lt;=6,OR(F2612=6,F2612=7,F2612=8),O2612&lt;=500),1,0)</f>
        <v/>
      </c>
      <c r="T2612" s="178">
        <f>IF(G2612=1,Sources!$F$24,IF(G2612=2,Sources!$F$25,IF(G2612=3,Sources!$F$26,0)))</f>
        <v/>
      </c>
      <c r="U2612" s="178">
        <f>T2612</f>
        <v/>
      </c>
      <c r="V2612" s="66" t="inlineStr">
        <is>
          <t>S01 / S04 / S05</t>
        </is>
      </c>
    </row>
    <row r="2613" ht="15" customHeight="1" s="94">
      <c r="A2613" s="66" t="inlineStr">
        <is>
          <t>U18615</t>
        </is>
      </c>
      <c r="B2613" s="66" t="inlineStr">
        <is>
          <t>O0694</t>
        </is>
      </c>
      <c r="C2613" s="66" t="n">
        <v>2024</v>
      </c>
      <c r="D2613" s="66" t="n">
        <v>5</v>
      </c>
      <c r="E2613" s="66" t="n">
        <v>2</v>
      </c>
      <c r="F2613" s="66" t="n">
        <v>13</v>
      </c>
      <c r="G2613" s="66" t="n">
        <v>3</v>
      </c>
      <c r="H2613" s="66" t="n">
        <v>6</v>
      </c>
      <c r="I2613" s="66" t="n">
        <v>0</v>
      </c>
      <c r="J2613" s="66" t="n">
        <v>0</v>
      </c>
      <c r="K2613" s="66" t="n">
        <v>1</v>
      </c>
      <c r="L2613" s="66" t="n">
        <v>0</v>
      </c>
      <c r="M2613" s="66" t="n">
        <v>0</v>
      </c>
      <c r="N2613" s="66" t="n">
        <v>0</v>
      </c>
      <c r="O2613" s="66" t="n">
        <v>338.7</v>
      </c>
      <c r="P2613" s="66" t="n">
        <v>5.3</v>
      </c>
      <c r="Q2613" s="66" t="n">
        <v>13.7332132570001</v>
      </c>
      <c r="R2613" s="66" t="n">
        <v>51.0390305710001</v>
      </c>
      <c r="S2613" s="66">
        <f>IF(AND(E2613&gt;=2,E2613&lt;=6,OR(F2613=6,F2613=7,F2613=8),O2613&lt;=500),1,0)</f>
        <v/>
      </c>
      <c r="T2613" s="178">
        <f>IF(G2613=1,Sources!$F$24,IF(G2613=2,Sources!$F$25,IF(G2613=3,Sources!$F$26,0)))</f>
        <v/>
      </c>
      <c r="U2613" s="178">
        <f>T2613</f>
        <v/>
      </c>
      <c r="V2613" s="66" t="inlineStr">
        <is>
          <t>S01 / S04 / S05</t>
        </is>
      </c>
    </row>
    <row r="2614" ht="15" customHeight="1" s="94">
      <c r="A2614" s="66" t="inlineStr">
        <is>
          <t>U18616</t>
        </is>
      </c>
      <c r="B2614" s="66" t="inlineStr">
        <is>
          <t>O1003</t>
        </is>
      </c>
      <c r="C2614" s="66" t="n">
        <v>2024</v>
      </c>
      <c r="D2614" s="66" t="n">
        <v>5</v>
      </c>
      <c r="E2614" s="66" t="n">
        <v>2</v>
      </c>
      <c r="F2614" s="66" t="n">
        <v>11</v>
      </c>
      <c r="G2614" s="66" t="n">
        <v>3</v>
      </c>
      <c r="H2614" s="66" t="n">
        <v>3</v>
      </c>
      <c r="I2614" s="66" t="n">
        <v>0</v>
      </c>
      <c r="J2614" s="66" t="n">
        <v>1</v>
      </c>
      <c r="K2614" s="66" t="n">
        <v>1</v>
      </c>
      <c r="L2614" s="66" t="n">
        <v>0</v>
      </c>
      <c r="M2614" s="66" t="n">
        <v>0</v>
      </c>
      <c r="N2614" s="66" t="n">
        <v>0</v>
      </c>
      <c r="O2614" s="66" t="n">
        <v>423.1</v>
      </c>
      <c r="P2614" s="66" t="n">
        <v>1.6</v>
      </c>
      <c r="Q2614" s="66" t="n">
        <v>13.7434580280001</v>
      </c>
      <c r="R2614" s="66" t="n">
        <v>51.0475926650001</v>
      </c>
      <c r="S2614" s="66">
        <f>IF(AND(E2614&gt;=2,E2614&lt;=6,OR(F2614=6,F2614=7,F2614=8),O2614&lt;=500),1,0)</f>
        <v/>
      </c>
      <c r="T2614" s="178">
        <f>IF(G2614=1,Sources!$F$24,IF(G2614=2,Sources!$F$25,IF(G2614=3,Sources!$F$26,0)))</f>
        <v/>
      </c>
      <c r="U2614" s="178">
        <f>T2614</f>
        <v/>
      </c>
      <c r="V2614" s="66" t="inlineStr">
        <is>
          <t>S01 / S04 / S05</t>
        </is>
      </c>
    </row>
    <row r="2615" ht="15" customHeight="1" s="94">
      <c r="A2615" s="66" t="inlineStr">
        <is>
          <t>U18625</t>
        </is>
      </c>
      <c r="B2615" s="66" t="inlineStr">
        <is>
          <t>O1376</t>
        </is>
      </c>
      <c r="C2615" s="66" t="n">
        <v>2024</v>
      </c>
      <c r="D2615" s="66" t="n">
        <v>5</v>
      </c>
      <c r="E2615" s="66" t="n">
        <v>7</v>
      </c>
      <c r="F2615" s="66" t="n">
        <v>13</v>
      </c>
      <c r="G2615" s="66" t="n">
        <v>3</v>
      </c>
      <c r="H2615" s="66" t="n">
        <v>2</v>
      </c>
      <c r="I2615" s="66" t="n">
        <v>0</v>
      </c>
      <c r="J2615" s="66" t="n">
        <v>1</v>
      </c>
      <c r="K2615" s="66" t="n">
        <v>1</v>
      </c>
      <c r="L2615" s="66" t="n">
        <v>0</v>
      </c>
      <c r="M2615" s="66" t="n">
        <v>0</v>
      </c>
      <c r="N2615" s="66" t="n">
        <v>0</v>
      </c>
      <c r="O2615" s="66" t="n">
        <v>259.2</v>
      </c>
      <c r="P2615" s="66" t="n">
        <v>10</v>
      </c>
      <c r="Q2615" s="66" t="n">
        <v>12.3953760690001</v>
      </c>
      <c r="R2615" s="66" t="n">
        <v>51.3410779240001</v>
      </c>
      <c r="S2615" s="66">
        <f>IF(AND(E2615&gt;=2,E2615&lt;=6,OR(F2615=6,F2615=7,F2615=8),O2615&lt;=500),1,0)</f>
        <v/>
      </c>
      <c r="T2615" s="178">
        <f>IF(G2615=1,Sources!$F$24,IF(G2615=2,Sources!$F$25,IF(G2615=3,Sources!$F$26,0)))</f>
        <v/>
      </c>
      <c r="U2615" s="178">
        <f>T2615</f>
        <v/>
      </c>
      <c r="V2615" s="66" t="inlineStr">
        <is>
          <t>S01 / S04 / S05</t>
        </is>
      </c>
    </row>
    <row r="2616" ht="15" customHeight="1" s="94">
      <c r="A2616" s="66" t="inlineStr">
        <is>
          <t>U18627</t>
        </is>
      </c>
      <c r="B2616" s="66" t="inlineStr">
        <is>
          <t>O1524</t>
        </is>
      </c>
      <c r="C2616" s="66" t="n">
        <v>2024</v>
      </c>
      <c r="D2616" s="66" t="n">
        <v>5</v>
      </c>
      <c r="E2616" s="66" t="n">
        <v>3</v>
      </c>
      <c r="F2616" s="66" t="n">
        <v>14</v>
      </c>
      <c r="G2616" s="66" t="n">
        <v>3</v>
      </c>
      <c r="H2616" s="66" t="n">
        <v>3</v>
      </c>
      <c r="I2616" s="66" t="n">
        <v>0</v>
      </c>
      <c r="J2616" s="66" t="n">
        <v>1</v>
      </c>
      <c r="K2616" s="66" t="n">
        <v>0</v>
      </c>
      <c r="L2616" s="66" t="n">
        <v>0</v>
      </c>
      <c r="M2616" s="66" t="n">
        <v>0</v>
      </c>
      <c r="N2616" s="66" t="n">
        <v>1</v>
      </c>
      <c r="O2616" s="66" t="n">
        <v>202.1</v>
      </c>
      <c r="P2616" s="66" t="n">
        <v>16.7</v>
      </c>
      <c r="Q2616" s="66" t="n">
        <v>12.3926099560001</v>
      </c>
      <c r="R2616" s="66" t="n">
        <v>51.333939613</v>
      </c>
      <c r="S2616" s="66">
        <f>IF(AND(E2616&gt;=2,E2616&lt;=6,OR(F2616=6,F2616=7,F2616=8),O2616&lt;=500),1,0)</f>
        <v/>
      </c>
      <c r="T2616" s="178">
        <f>IF(G2616=1,Sources!$F$24,IF(G2616=2,Sources!$F$25,IF(G2616=3,Sources!$F$26,0)))</f>
        <v/>
      </c>
      <c r="U2616" s="178">
        <f>T2616</f>
        <v/>
      </c>
      <c r="V2616" s="66" t="inlineStr">
        <is>
          <t>S01 / S04 / S05</t>
        </is>
      </c>
    </row>
    <row r="2617" ht="15" customHeight="1" s="94">
      <c r="A2617" s="66" t="inlineStr">
        <is>
          <t>U18640</t>
        </is>
      </c>
      <c r="B2617" s="66" t="inlineStr">
        <is>
          <t>O0398</t>
        </is>
      </c>
      <c r="C2617" s="66" t="n">
        <v>2024</v>
      </c>
      <c r="D2617" s="66" t="n">
        <v>7</v>
      </c>
      <c r="E2617" s="66" t="n">
        <v>4</v>
      </c>
      <c r="F2617" s="66" t="n">
        <v>14</v>
      </c>
      <c r="G2617" s="66" t="n">
        <v>3</v>
      </c>
      <c r="H2617" s="66" t="n">
        <v>3</v>
      </c>
      <c r="I2617" s="66" t="n">
        <v>0</v>
      </c>
      <c r="J2617" s="66" t="n">
        <v>1</v>
      </c>
      <c r="K2617" s="66" t="n">
        <v>1</v>
      </c>
      <c r="L2617" s="66" t="n">
        <v>0</v>
      </c>
      <c r="M2617" s="66" t="n">
        <v>0</v>
      </c>
      <c r="N2617" s="66" t="n">
        <v>0</v>
      </c>
      <c r="O2617" s="66" t="n">
        <v>358.8</v>
      </c>
      <c r="P2617" s="66" t="n">
        <v>2.6</v>
      </c>
      <c r="Q2617" s="66" t="n">
        <v>13.7249358870001</v>
      </c>
      <c r="R2617" s="66" t="n">
        <v>51.0439514170001</v>
      </c>
      <c r="S2617" s="66">
        <f>IF(AND(E2617&gt;=2,E2617&lt;=6,OR(F2617=6,F2617=7,F2617=8),O2617&lt;=500),1,0)</f>
        <v/>
      </c>
      <c r="T2617" s="178">
        <f>IF(G2617=1,Sources!$F$24,IF(G2617=2,Sources!$F$25,IF(G2617=3,Sources!$F$26,0)))</f>
        <v/>
      </c>
      <c r="U2617" s="178">
        <f>T2617</f>
        <v/>
      </c>
      <c r="V2617" s="66" t="inlineStr">
        <is>
          <t>S01 / S04 / S05</t>
        </is>
      </c>
    </row>
    <row r="2618" ht="15" customHeight="1" s="94">
      <c r="A2618" s="66" t="inlineStr">
        <is>
          <t>U18648</t>
        </is>
      </c>
      <c r="B2618" s="66" t="inlineStr">
        <is>
          <t>O2089</t>
        </is>
      </c>
      <c r="C2618" s="66" t="n">
        <v>2024</v>
      </c>
      <c r="D2618" s="66" t="n">
        <v>7</v>
      </c>
      <c r="E2618" s="66" t="n">
        <v>3</v>
      </c>
      <c r="F2618" s="66" t="n">
        <v>18</v>
      </c>
      <c r="G2618" s="66" t="n">
        <v>3</v>
      </c>
      <c r="H2618" s="66" t="n">
        <v>6</v>
      </c>
      <c r="I2618" s="66" t="n">
        <v>0</v>
      </c>
      <c r="J2618" s="66" t="n">
        <v>1</v>
      </c>
      <c r="K2618" s="66" t="n">
        <v>0</v>
      </c>
      <c r="L2618" s="66" t="n">
        <v>0</v>
      </c>
      <c r="M2618" s="66" t="n">
        <v>0</v>
      </c>
      <c r="N2618" s="66" t="n">
        <v>0</v>
      </c>
      <c r="O2618" s="66" t="n">
        <v>75.7</v>
      </c>
      <c r="P2618" s="66" t="n">
        <v>0.8</v>
      </c>
      <c r="Q2618" s="66" t="n">
        <v>13.263098956</v>
      </c>
      <c r="R2618" s="66" t="n">
        <v>51.3147154050001</v>
      </c>
      <c r="S2618" s="66">
        <f>IF(AND(E2618&gt;=2,E2618&lt;=6,OR(F2618=6,F2618=7,F2618=8),O2618&lt;=500),1,0)</f>
        <v/>
      </c>
      <c r="T2618" s="178">
        <f>IF(G2618=1,Sources!$F$24,IF(G2618=2,Sources!$F$25,IF(G2618=3,Sources!$F$26,0)))</f>
        <v/>
      </c>
      <c r="U2618" s="178">
        <f>T2618</f>
        <v/>
      </c>
      <c r="V2618" s="66" t="inlineStr">
        <is>
          <t>S01 / S04 / S05</t>
        </is>
      </c>
    </row>
    <row r="2619" ht="15" customHeight="1" s="94">
      <c r="A2619" s="66" t="inlineStr">
        <is>
          <t>U18651</t>
        </is>
      </c>
      <c r="B2619" s="66" t="inlineStr">
        <is>
          <t>O0574</t>
        </is>
      </c>
      <c r="C2619" s="66" t="n">
        <v>2024</v>
      </c>
      <c r="D2619" s="66" t="n">
        <v>5</v>
      </c>
      <c r="E2619" s="66" t="n">
        <v>4</v>
      </c>
      <c r="F2619" s="66" t="n">
        <v>18</v>
      </c>
      <c r="G2619" s="66" t="n">
        <v>3</v>
      </c>
      <c r="H2619" s="66" t="n">
        <v>2</v>
      </c>
      <c r="I2619" s="66" t="n">
        <v>0</v>
      </c>
      <c r="J2619" s="66" t="n">
        <v>1</v>
      </c>
      <c r="K2619" s="66" t="n">
        <v>1</v>
      </c>
      <c r="L2619" s="66" t="n">
        <v>0</v>
      </c>
      <c r="M2619" s="66" t="n">
        <v>0</v>
      </c>
      <c r="N2619" s="66" t="n">
        <v>0</v>
      </c>
      <c r="O2619" s="66" t="n">
        <v>385.5</v>
      </c>
      <c r="P2619" s="66" t="n">
        <v>4.7</v>
      </c>
      <c r="Q2619" s="66" t="n">
        <v>13.693157775</v>
      </c>
      <c r="R2619" s="66" t="n">
        <v>51.0817128560001</v>
      </c>
      <c r="S2619" s="66">
        <f>IF(AND(E2619&gt;=2,E2619&lt;=6,OR(F2619=6,F2619=7,F2619=8),O2619&lt;=500),1,0)</f>
        <v/>
      </c>
      <c r="T2619" s="178">
        <f>IF(G2619=1,Sources!$F$24,IF(G2619=2,Sources!$F$25,IF(G2619=3,Sources!$F$26,0)))</f>
        <v/>
      </c>
      <c r="U2619" s="178">
        <f>T2619</f>
        <v/>
      </c>
      <c r="V2619" s="66" t="inlineStr">
        <is>
          <t>S01 / S04 / S05</t>
        </is>
      </c>
    </row>
    <row r="2620" ht="15" customHeight="1" s="94">
      <c r="A2620" s="66" t="inlineStr">
        <is>
          <t>U18658</t>
        </is>
      </c>
      <c r="B2620" s="66" t="inlineStr">
        <is>
          <t>O1031</t>
        </is>
      </c>
      <c r="C2620" s="66" t="n">
        <v>2024</v>
      </c>
      <c r="D2620" s="66" t="n">
        <v>4</v>
      </c>
      <c r="E2620" s="66" t="n">
        <v>3</v>
      </c>
      <c r="F2620" s="66" t="n">
        <v>13</v>
      </c>
      <c r="G2620" s="66" t="n">
        <v>3</v>
      </c>
      <c r="H2620" s="66" t="n">
        <v>2</v>
      </c>
      <c r="I2620" s="66" t="n">
        <v>0</v>
      </c>
      <c r="J2620" s="66" t="n">
        <v>1</v>
      </c>
      <c r="K2620" s="66" t="n">
        <v>1</v>
      </c>
      <c r="L2620" s="66" t="n">
        <v>0</v>
      </c>
      <c r="M2620" s="66" t="n">
        <v>0</v>
      </c>
      <c r="N2620" s="66" t="n">
        <v>0</v>
      </c>
      <c r="O2620" s="66" t="n">
        <v>132.4</v>
      </c>
      <c r="P2620" s="66" t="n">
        <v>0.4</v>
      </c>
      <c r="Q2620" s="66" t="n">
        <v>12.6637504610001</v>
      </c>
      <c r="R2620" s="66" t="n">
        <v>51.4672839930001</v>
      </c>
      <c r="S2620" s="66">
        <f>IF(AND(E2620&gt;=2,E2620&lt;=6,OR(F2620=6,F2620=7,F2620=8),O2620&lt;=500),1,0)</f>
        <v/>
      </c>
      <c r="T2620" s="178">
        <f>IF(G2620=1,Sources!$F$24,IF(G2620=2,Sources!$F$25,IF(G2620=3,Sources!$F$26,0)))</f>
        <v/>
      </c>
      <c r="U2620" s="178">
        <f>T2620</f>
        <v/>
      </c>
      <c r="V2620" s="66" t="inlineStr">
        <is>
          <t>S01 / S04 / S05</t>
        </is>
      </c>
    </row>
    <row r="2621" ht="15" customHeight="1" s="94">
      <c r="A2621" s="66" t="inlineStr">
        <is>
          <t>U18661</t>
        </is>
      </c>
      <c r="B2621" s="66" t="inlineStr">
        <is>
          <t>O0047</t>
        </is>
      </c>
      <c r="C2621" s="66" t="n">
        <v>2024</v>
      </c>
      <c r="D2621" s="66" t="n">
        <v>4</v>
      </c>
      <c r="E2621" s="66" t="n">
        <v>3</v>
      </c>
      <c r="F2621" s="66" t="n">
        <v>8</v>
      </c>
      <c r="G2621" s="66" t="n">
        <v>3</v>
      </c>
      <c r="H2621" s="66" t="n">
        <v>2</v>
      </c>
      <c r="I2621" s="66" t="n">
        <v>1</v>
      </c>
      <c r="J2621" s="66" t="n">
        <v>0</v>
      </c>
      <c r="K2621" s="66" t="n">
        <v>0</v>
      </c>
      <c r="L2621" s="66" t="n">
        <v>0</v>
      </c>
      <c r="M2621" s="66" t="n">
        <v>0</v>
      </c>
      <c r="N2621" s="66" t="n">
        <v>1</v>
      </c>
      <c r="O2621" s="66" t="n">
        <v>287.1</v>
      </c>
      <c r="P2621" s="66" t="n">
        <v>0.7</v>
      </c>
      <c r="Q2621" s="66" t="n">
        <v>14.4371649780001</v>
      </c>
      <c r="R2621" s="66" t="n">
        <v>51.1730673160001</v>
      </c>
      <c r="S2621" s="66">
        <f>IF(AND(E2621&gt;=2,E2621&lt;=6,OR(F2621=6,F2621=7,F2621=8),O2621&lt;=500),1,0)</f>
        <v/>
      </c>
      <c r="T2621" s="178">
        <f>IF(G2621=1,Sources!$F$24,IF(G2621=2,Sources!$F$25,IF(G2621=3,Sources!$F$26,0)))</f>
        <v/>
      </c>
      <c r="U2621" s="178">
        <f>T2621</f>
        <v/>
      </c>
      <c r="V2621" s="66" t="inlineStr">
        <is>
          <t>S01 / S04 / S05</t>
        </is>
      </c>
    </row>
    <row r="2622" ht="15" customHeight="1" s="94">
      <c r="A2622" s="66" t="inlineStr">
        <is>
          <t>U18662</t>
        </is>
      </c>
      <c r="B2622" s="66" t="inlineStr">
        <is>
          <t>O2188</t>
        </is>
      </c>
      <c r="C2622" s="66" t="n">
        <v>2024</v>
      </c>
      <c r="D2622" s="66" t="n">
        <v>4</v>
      </c>
      <c r="E2622" s="66" t="n">
        <v>3</v>
      </c>
      <c r="F2622" s="66" t="n">
        <v>7</v>
      </c>
      <c r="G2622" s="66" t="n">
        <v>2</v>
      </c>
      <c r="H2622" s="66" t="n">
        <v>2</v>
      </c>
      <c r="I2622" s="66" t="n">
        <v>0</v>
      </c>
      <c r="J2622" s="66" t="n">
        <v>1</v>
      </c>
      <c r="K2622" s="66" t="n">
        <v>1</v>
      </c>
      <c r="L2622" s="66" t="n">
        <v>0</v>
      </c>
      <c r="M2622" s="66" t="n">
        <v>0</v>
      </c>
      <c r="N2622" s="66" t="n">
        <v>0</v>
      </c>
      <c r="O2622" s="66" t="n">
        <v>148.1</v>
      </c>
      <c r="P2622" s="66" t="n">
        <v>0</v>
      </c>
      <c r="Q2622" s="66" t="n">
        <v>14.639864705</v>
      </c>
      <c r="R2622" s="66" t="n">
        <v>51.5031764240001</v>
      </c>
      <c r="S2622" s="66">
        <f>IF(AND(E2622&gt;=2,E2622&lt;=6,OR(F2622=6,F2622=7,F2622=8),O2622&lt;=500),1,0)</f>
        <v/>
      </c>
      <c r="T2622" s="178">
        <f>IF(G2622=1,Sources!$F$24,IF(G2622=2,Sources!$F$25,IF(G2622=3,Sources!$F$26,0)))</f>
        <v/>
      </c>
      <c r="U2622" s="178">
        <f>T2622</f>
        <v/>
      </c>
      <c r="V2622" s="66" t="inlineStr">
        <is>
          <t>S01 / S04 / S05</t>
        </is>
      </c>
    </row>
    <row r="2623" ht="15" customHeight="1" s="94">
      <c r="A2623" s="66" t="inlineStr">
        <is>
          <t>U18664</t>
        </is>
      </c>
      <c r="B2623" s="66" t="inlineStr">
        <is>
          <t>O0954</t>
        </is>
      </c>
      <c r="C2623" s="66" t="n">
        <v>2024</v>
      </c>
      <c r="D2623" s="66" t="n">
        <v>4</v>
      </c>
      <c r="E2623" s="66" t="n">
        <v>3</v>
      </c>
      <c r="F2623" s="66" t="n">
        <v>19</v>
      </c>
      <c r="G2623" s="66" t="n">
        <v>3</v>
      </c>
      <c r="H2623" s="66" t="n">
        <v>3</v>
      </c>
      <c r="I2623" s="66" t="n">
        <v>0</v>
      </c>
      <c r="J2623" s="66" t="n">
        <v>1</v>
      </c>
      <c r="K2623" s="66" t="n">
        <v>1</v>
      </c>
      <c r="L2623" s="66" t="n">
        <v>0</v>
      </c>
      <c r="M2623" s="66" t="n">
        <v>0</v>
      </c>
      <c r="N2623" s="66" t="n">
        <v>0</v>
      </c>
      <c r="O2623" s="66" t="n">
        <v>181.2</v>
      </c>
      <c r="P2623" s="66" t="n">
        <v>0.9</v>
      </c>
      <c r="Q2623" s="66" t="n">
        <v>13.7289955700001</v>
      </c>
      <c r="R2623" s="66" t="n">
        <v>51.0593009400001</v>
      </c>
      <c r="S2623" s="66">
        <f>IF(AND(E2623&gt;=2,E2623&lt;=6,OR(F2623=6,F2623=7,F2623=8),O2623&lt;=500),1,0)</f>
        <v/>
      </c>
      <c r="T2623" s="178">
        <f>IF(G2623=1,Sources!$F$24,IF(G2623=2,Sources!$F$25,IF(G2623=3,Sources!$F$26,0)))</f>
        <v/>
      </c>
      <c r="U2623" s="178">
        <f>T2623</f>
        <v/>
      </c>
      <c r="V2623" s="66" t="inlineStr">
        <is>
          <t>S01 / S04 / S05</t>
        </is>
      </c>
    </row>
    <row r="2624" ht="15" customHeight="1" s="94">
      <c r="A2624" s="66" t="inlineStr">
        <is>
          <t>U18678</t>
        </is>
      </c>
      <c r="B2624" s="66" t="inlineStr">
        <is>
          <t>O1197</t>
        </is>
      </c>
      <c r="C2624" s="66" t="n">
        <v>2024</v>
      </c>
      <c r="D2624" s="66" t="n">
        <v>4</v>
      </c>
      <c r="E2624" s="66" t="n">
        <v>1</v>
      </c>
      <c r="F2624" s="66" t="n">
        <v>19</v>
      </c>
      <c r="G2624" s="66" t="n">
        <v>2</v>
      </c>
      <c r="H2624" s="66" t="n">
        <v>3</v>
      </c>
      <c r="I2624" s="66" t="n">
        <v>0</v>
      </c>
      <c r="J2624" s="66" t="n">
        <v>0</v>
      </c>
      <c r="K2624" s="66" t="n">
        <v>1</v>
      </c>
      <c r="L2624" s="66" t="n">
        <v>0</v>
      </c>
      <c r="M2624" s="66" t="n">
        <v>0</v>
      </c>
      <c r="N2624" s="66" t="n">
        <v>0</v>
      </c>
      <c r="O2624" s="66" t="n">
        <v>306.7</v>
      </c>
      <c r="P2624" s="66" t="n">
        <v>0.3</v>
      </c>
      <c r="Q2624" s="66" t="n">
        <v>12.7284428040001</v>
      </c>
      <c r="R2624" s="66" t="n">
        <v>50.8017114900001</v>
      </c>
      <c r="S2624" s="66">
        <f>IF(AND(E2624&gt;=2,E2624&lt;=6,OR(F2624=6,F2624=7,F2624=8),O2624&lt;=500),1,0)</f>
        <v/>
      </c>
      <c r="T2624" s="178">
        <f>IF(G2624=1,Sources!$F$24,IF(G2624=2,Sources!$F$25,IF(G2624=3,Sources!$F$26,0)))</f>
        <v/>
      </c>
      <c r="U2624" s="178">
        <f>T2624</f>
        <v/>
      </c>
      <c r="V2624" s="66" t="inlineStr">
        <is>
          <t>S01 / S04 / S05</t>
        </is>
      </c>
    </row>
    <row r="2625" ht="15" customHeight="1" s="94">
      <c r="A2625" s="66" t="inlineStr">
        <is>
          <t>U18682</t>
        </is>
      </c>
      <c r="B2625" s="66" t="inlineStr">
        <is>
          <t>O0932</t>
        </is>
      </c>
      <c r="C2625" s="66" t="n">
        <v>2024</v>
      </c>
      <c r="D2625" s="66" t="n">
        <v>9</v>
      </c>
      <c r="E2625" s="66" t="n">
        <v>6</v>
      </c>
      <c r="F2625" s="66" t="n">
        <v>13</v>
      </c>
      <c r="G2625" s="66" t="n">
        <v>3</v>
      </c>
      <c r="H2625" s="66" t="n">
        <v>3</v>
      </c>
      <c r="I2625" s="66" t="n">
        <v>0</v>
      </c>
      <c r="J2625" s="66" t="n">
        <v>1</v>
      </c>
      <c r="K2625" s="66" t="n">
        <v>1</v>
      </c>
      <c r="L2625" s="66" t="n">
        <v>0</v>
      </c>
      <c r="M2625" s="66" t="n">
        <v>0</v>
      </c>
      <c r="N2625" s="66" t="n">
        <v>0</v>
      </c>
      <c r="O2625" s="66" t="n">
        <v>294.6</v>
      </c>
      <c r="P2625" s="66" t="n">
        <v>0.2</v>
      </c>
      <c r="Q2625" s="66" t="n">
        <v>13.768257271</v>
      </c>
      <c r="R2625" s="66" t="n">
        <v>51.0157014390001</v>
      </c>
      <c r="S2625" s="66">
        <f>IF(AND(E2625&gt;=2,E2625&lt;=6,OR(F2625=6,F2625=7,F2625=8),O2625&lt;=500),1,0)</f>
        <v/>
      </c>
      <c r="T2625" s="178">
        <f>IF(G2625=1,Sources!$F$24,IF(G2625=2,Sources!$F$25,IF(G2625=3,Sources!$F$26,0)))</f>
        <v/>
      </c>
      <c r="U2625" s="178">
        <f>T2625</f>
        <v/>
      </c>
      <c r="V2625" s="66" t="inlineStr">
        <is>
          <t>S01 / S04 / S05</t>
        </is>
      </c>
    </row>
    <row r="2626" ht="15" customHeight="1" s="94">
      <c r="A2626" s="66" t="inlineStr">
        <is>
          <t>U18687</t>
        </is>
      </c>
      <c r="B2626" s="66" t="inlineStr">
        <is>
          <t>O1031</t>
        </is>
      </c>
      <c r="C2626" s="66" t="n">
        <v>2024</v>
      </c>
      <c r="D2626" s="66" t="n">
        <v>8</v>
      </c>
      <c r="E2626" s="66" t="n">
        <v>7</v>
      </c>
      <c r="F2626" s="66" t="n">
        <v>10</v>
      </c>
      <c r="G2626" s="66" t="n">
        <v>3</v>
      </c>
      <c r="H2626" s="66" t="n">
        <v>2</v>
      </c>
      <c r="I2626" s="66" t="n">
        <v>0</v>
      </c>
      <c r="J2626" s="66" t="n">
        <v>1</v>
      </c>
      <c r="K2626" s="66" t="n">
        <v>1</v>
      </c>
      <c r="L2626" s="66" t="n">
        <v>0</v>
      </c>
      <c r="M2626" s="66" t="n">
        <v>0</v>
      </c>
      <c r="N2626" s="66" t="n">
        <v>0</v>
      </c>
      <c r="O2626" s="66" t="n">
        <v>133</v>
      </c>
      <c r="P2626" s="66" t="n">
        <v>4</v>
      </c>
      <c r="Q2626" s="66" t="n">
        <v>12.663701088</v>
      </c>
      <c r="R2626" s="66" t="n">
        <v>51.4672756260001</v>
      </c>
      <c r="S2626" s="66">
        <f>IF(AND(E2626&gt;=2,E2626&lt;=6,OR(F2626=6,F2626=7,F2626=8),O2626&lt;=500),1,0)</f>
        <v/>
      </c>
      <c r="T2626" s="178">
        <f>IF(G2626=1,Sources!$F$24,IF(G2626=2,Sources!$F$25,IF(G2626=3,Sources!$F$26,0)))</f>
        <v/>
      </c>
      <c r="U2626" s="178">
        <f>T2626</f>
        <v/>
      </c>
      <c r="V2626" s="66" t="inlineStr">
        <is>
          <t>S01 / S04 / S05</t>
        </is>
      </c>
    </row>
    <row r="2627" ht="15" customHeight="1" s="94">
      <c r="A2627" s="66" t="inlineStr">
        <is>
          <t>U18688</t>
        </is>
      </c>
      <c r="B2627" s="66" t="inlineStr">
        <is>
          <t>O0615</t>
        </is>
      </c>
      <c r="C2627" s="66" t="n">
        <v>2024</v>
      </c>
      <c r="D2627" s="66" t="n">
        <v>4</v>
      </c>
      <c r="E2627" s="66" t="n">
        <v>7</v>
      </c>
      <c r="F2627" s="66" t="n">
        <v>22</v>
      </c>
      <c r="G2627" s="66" t="n">
        <v>2</v>
      </c>
      <c r="H2627" s="66" t="n">
        <v>3</v>
      </c>
      <c r="I2627" s="66" t="n">
        <v>0</v>
      </c>
      <c r="J2627" s="66" t="n">
        <v>0</v>
      </c>
      <c r="K2627" s="66" t="n">
        <v>1</v>
      </c>
      <c r="L2627" s="66" t="n">
        <v>1</v>
      </c>
      <c r="M2627" s="66" t="n">
        <v>0</v>
      </c>
      <c r="N2627" s="66" t="n">
        <v>0</v>
      </c>
      <c r="O2627" s="66" t="n">
        <v>364.8</v>
      </c>
      <c r="P2627" s="66" t="n">
        <v>6.3</v>
      </c>
      <c r="Q2627" s="66" t="n">
        <v>13.746843041</v>
      </c>
      <c r="R2627" s="66" t="n">
        <v>51.063747424</v>
      </c>
      <c r="S2627" s="66">
        <f>IF(AND(E2627&gt;=2,E2627&lt;=6,OR(F2627=6,F2627=7,F2627=8),O2627&lt;=500),1,0)</f>
        <v/>
      </c>
      <c r="T2627" s="178">
        <f>IF(G2627=1,Sources!$F$24,IF(G2627=2,Sources!$F$25,IF(G2627=3,Sources!$F$26,0)))</f>
        <v/>
      </c>
      <c r="U2627" s="178">
        <f>T2627</f>
        <v/>
      </c>
      <c r="V2627" s="66" t="inlineStr">
        <is>
          <t>S01 / S04 / S05</t>
        </is>
      </c>
    </row>
    <row r="2628" ht="15" customHeight="1" s="94">
      <c r="A2628" s="66" t="inlineStr">
        <is>
          <t>U18689</t>
        </is>
      </c>
      <c r="B2628" s="66" t="inlineStr">
        <is>
          <t>O2267</t>
        </is>
      </c>
      <c r="C2628" s="66" t="n">
        <v>2024</v>
      </c>
      <c r="D2628" s="66" t="n">
        <v>4</v>
      </c>
      <c r="E2628" s="66" t="n">
        <v>6</v>
      </c>
      <c r="F2628" s="66" t="n">
        <v>13</v>
      </c>
      <c r="G2628" s="66" t="n">
        <v>3</v>
      </c>
      <c r="H2628" s="66" t="n">
        <v>1</v>
      </c>
      <c r="I2628" s="66" t="n">
        <v>0</v>
      </c>
      <c r="J2628" s="66" t="n">
        <v>1</v>
      </c>
      <c r="K2628" s="66" t="n">
        <v>1</v>
      </c>
      <c r="L2628" s="66" t="n">
        <v>0</v>
      </c>
      <c r="M2628" s="66" t="n">
        <v>0</v>
      </c>
      <c r="N2628" s="66" t="n">
        <v>0</v>
      </c>
      <c r="O2628" s="66" t="n">
        <v>174</v>
      </c>
      <c r="P2628" s="66" t="n">
        <v>6.8</v>
      </c>
      <c r="Q2628" s="66" t="n">
        <v>12.490267062</v>
      </c>
      <c r="R2628" s="66" t="n">
        <v>50.7362342860001</v>
      </c>
      <c r="S2628" s="66">
        <f>IF(AND(E2628&gt;=2,E2628&lt;=6,OR(F2628=6,F2628=7,F2628=8),O2628&lt;=500),1,0)</f>
        <v/>
      </c>
      <c r="T2628" s="178">
        <f>IF(G2628=1,Sources!$F$24,IF(G2628=2,Sources!$F$25,IF(G2628=3,Sources!$F$26,0)))</f>
        <v/>
      </c>
      <c r="U2628" s="178">
        <f>T2628</f>
        <v/>
      </c>
      <c r="V2628" s="66" t="inlineStr">
        <is>
          <t>S01 / S04 / S05</t>
        </is>
      </c>
    </row>
    <row r="2629" ht="15" customHeight="1" s="94">
      <c r="A2629" s="66" t="inlineStr">
        <is>
          <t>U18692</t>
        </is>
      </c>
      <c r="B2629" s="66" t="inlineStr">
        <is>
          <t>O2188</t>
        </is>
      </c>
      <c r="C2629" s="66" t="n">
        <v>2024</v>
      </c>
      <c r="D2629" s="66" t="n">
        <v>4</v>
      </c>
      <c r="E2629" s="66" t="n">
        <v>6</v>
      </c>
      <c r="F2629" s="66" t="n">
        <v>3</v>
      </c>
      <c r="G2629" s="66" t="n">
        <v>2</v>
      </c>
      <c r="H2629" s="66" t="n">
        <v>1</v>
      </c>
      <c r="I2629" s="66" t="n">
        <v>0</v>
      </c>
      <c r="J2629" s="66" t="n">
        <v>0</v>
      </c>
      <c r="K2629" s="66" t="n">
        <v>1</v>
      </c>
      <c r="L2629" s="66" t="n">
        <v>0</v>
      </c>
      <c r="M2629" s="66" t="n">
        <v>0</v>
      </c>
      <c r="N2629" s="66" t="n">
        <v>0</v>
      </c>
      <c r="O2629" s="66" t="n">
        <v>151.5</v>
      </c>
      <c r="P2629" s="66" t="n">
        <v>3.4</v>
      </c>
      <c r="Q2629" s="66" t="n">
        <v>14.6398936580001</v>
      </c>
      <c r="R2629" s="66" t="n">
        <v>51.503201038</v>
      </c>
      <c r="S2629" s="66">
        <f>IF(AND(E2629&gt;=2,E2629&lt;=6,OR(F2629=6,F2629=7,F2629=8),O2629&lt;=500),1,0)</f>
        <v/>
      </c>
      <c r="T2629" s="178">
        <f>IF(G2629=1,Sources!$F$24,IF(G2629=2,Sources!$F$25,IF(G2629=3,Sources!$F$26,0)))</f>
        <v/>
      </c>
      <c r="U2629" s="178">
        <f>T2629</f>
        <v/>
      </c>
      <c r="V2629" s="66" t="inlineStr">
        <is>
          <t>S01 / S04 / S05</t>
        </is>
      </c>
    </row>
    <row r="2630" ht="15" customHeight="1" s="94">
      <c r="A2630" s="66" t="inlineStr">
        <is>
          <t>U18704</t>
        </is>
      </c>
      <c r="B2630" s="66" t="inlineStr">
        <is>
          <t>O1529</t>
        </is>
      </c>
      <c r="C2630" s="66" t="n">
        <v>2024</v>
      </c>
      <c r="D2630" s="66" t="n">
        <v>4</v>
      </c>
      <c r="E2630" s="66" t="n">
        <v>5</v>
      </c>
      <c r="F2630" s="66" t="n">
        <v>19</v>
      </c>
      <c r="G2630" s="66" t="n">
        <v>3</v>
      </c>
      <c r="H2630" s="66" t="n">
        <v>3</v>
      </c>
      <c r="I2630" s="66" t="n">
        <v>0</v>
      </c>
      <c r="J2630" s="66" t="n">
        <v>0</v>
      </c>
      <c r="K2630" s="66" t="n">
        <v>1</v>
      </c>
      <c r="L2630" s="66" t="n">
        <v>0</v>
      </c>
      <c r="M2630" s="66" t="n">
        <v>0</v>
      </c>
      <c r="N2630" s="66" t="n">
        <v>0</v>
      </c>
      <c r="O2630" s="66" t="n">
        <v>259.5</v>
      </c>
      <c r="P2630" s="66" t="n">
        <v>9.699999999999999</v>
      </c>
      <c r="Q2630" s="66" t="n">
        <v>12.3943016280001</v>
      </c>
      <c r="R2630" s="66" t="n">
        <v>51.3368089350001</v>
      </c>
      <c r="S2630" s="66">
        <f>IF(AND(E2630&gt;=2,E2630&lt;=6,OR(F2630=6,F2630=7,F2630=8),O2630&lt;=500),1,0)</f>
        <v/>
      </c>
      <c r="T2630" s="178">
        <f>IF(G2630=1,Sources!$F$24,IF(G2630=2,Sources!$F$25,IF(G2630=3,Sources!$F$26,0)))</f>
        <v/>
      </c>
      <c r="U2630" s="178">
        <f>T2630</f>
        <v/>
      </c>
      <c r="V2630" s="66" t="inlineStr">
        <is>
          <t>S01 / S04 / S05</t>
        </is>
      </c>
    </row>
    <row r="2631" ht="15" customHeight="1" s="94">
      <c r="A2631" s="66" t="inlineStr">
        <is>
          <t>U18709</t>
        </is>
      </c>
      <c r="B2631" s="66" t="inlineStr">
        <is>
          <t>O0781</t>
        </is>
      </c>
      <c r="C2631" s="66" t="n">
        <v>2024</v>
      </c>
      <c r="D2631" s="66" t="n">
        <v>7</v>
      </c>
      <c r="E2631" s="66" t="n">
        <v>3</v>
      </c>
      <c r="F2631" s="66" t="n">
        <v>7</v>
      </c>
      <c r="G2631" s="66" t="n">
        <v>2</v>
      </c>
      <c r="H2631" s="66" t="n">
        <v>3</v>
      </c>
      <c r="I2631" s="66" t="n">
        <v>0</v>
      </c>
      <c r="J2631" s="66" t="n">
        <v>1</v>
      </c>
      <c r="K2631" s="66" t="n">
        <v>1</v>
      </c>
      <c r="L2631" s="66" t="n">
        <v>0</v>
      </c>
      <c r="M2631" s="66" t="n">
        <v>0</v>
      </c>
      <c r="N2631" s="66" t="n">
        <v>0</v>
      </c>
      <c r="O2631" s="66" t="n">
        <v>111.7</v>
      </c>
      <c r="P2631" s="66" t="n">
        <v>12</v>
      </c>
      <c r="Q2631" s="66" t="n">
        <v>13.755432759</v>
      </c>
      <c r="R2631" s="66" t="n">
        <v>51.0765426150001</v>
      </c>
      <c r="S2631" s="66">
        <f>IF(AND(E2631&gt;=2,E2631&lt;=6,OR(F2631=6,F2631=7,F2631=8),O2631&lt;=500),1,0)</f>
        <v/>
      </c>
      <c r="T2631" s="178">
        <f>IF(G2631=1,Sources!$F$24,IF(G2631=2,Sources!$F$25,IF(G2631=3,Sources!$F$26,0)))</f>
        <v/>
      </c>
      <c r="U2631" s="178">
        <f>T2631</f>
        <v/>
      </c>
      <c r="V2631" s="66" t="inlineStr">
        <is>
          <t>S01 / S04 / S05</t>
        </is>
      </c>
    </row>
    <row r="2632" ht="15" customHeight="1" s="94">
      <c r="A2632" s="66" t="inlineStr">
        <is>
          <t>U18715</t>
        </is>
      </c>
      <c r="B2632" s="66" t="inlineStr">
        <is>
          <t>O0678</t>
        </is>
      </c>
      <c r="C2632" s="66" t="n">
        <v>2024</v>
      </c>
      <c r="D2632" s="66" t="n">
        <v>8</v>
      </c>
      <c r="E2632" s="66" t="n">
        <v>5</v>
      </c>
      <c r="F2632" s="66" t="n">
        <v>7</v>
      </c>
      <c r="G2632" s="66" t="n">
        <v>3</v>
      </c>
      <c r="H2632" s="66" t="n">
        <v>2</v>
      </c>
      <c r="I2632" s="66" t="n">
        <v>0</v>
      </c>
      <c r="J2632" s="66" t="n">
        <v>1</v>
      </c>
      <c r="K2632" s="66" t="n">
        <v>1</v>
      </c>
      <c r="L2632" s="66" t="n">
        <v>0</v>
      </c>
      <c r="M2632" s="66" t="n">
        <v>0</v>
      </c>
      <c r="N2632" s="66" t="n">
        <v>0</v>
      </c>
      <c r="O2632" s="66" t="n">
        <v>453.6</v>
      </c>
      <c r="P2632" s="66" t="n">
        <v>0</v>
      </c>
      <c r="Q2632" s="66" t="n">
        <v>13.718071676</v>
      </c>
      <c r="R2632" s="66" t="n">
        <v>51.0358806040001</v>
      </c>
      <c r="S2632" s="66">
        <f>IF(AND(E2632&gt;=2,E2632&lt;=6,OR(F2632=6,F2632=7,F2632=8),O2632&lt;=500),1,0)</f>
        <v/>
      </c>
      <c r="T2632" s="178">
        <f>IF(G2632=1,Sources!$F$24,IF(G2632=2,Sources!$F$25,IF(G2632=3,Sources!$F$26,0)))</f>
        <v/>
      </c>
      <c r="U2632" s="178">
        <f>T2632</f>
        <v/>
      </c>
      <c r="V2632" s="66" t="inlineStr">
        <is>
          <t>S01 / S04 / S05</t>
        </is>
      </c>
    </row>
    <row r="2633" ht="15" customHeight="1" s="94">
      <c r="A2633" s="66" t="inlineStr">
        <is>
          <t>U18724</t>
        </is>
      </c>
      <c r="B2633" s="66" t="inlineStr">
        <is>
          <t>O0952</t>
        </is>
      </c>
      <c r="C2633" s="66" t="n">
        <v>2024</v>
      </c>
      <c r="D2633" s="66" t="n">
        <v>5</v>
      </c>
      <c r="E2633" s="66" t="n">
        <v>6</v>
      </c>
      <c r="F2633" s="66" t="n">
        <v>20</v>
      </c>
      <c r="G2633" s="66" t="n">
        <v>3</v>
      </c>
      <c r="H2633" s="66" t="n">
        <v>6</v>
      </c>
      <c r="I2633" s="66" t="n">
        <v>0</v>
      </c>
      <c r="J2633" s="66" t="n">
        <v>0</v>
      </c>
      <c r="K2633" s="66" t="n">
        <v>1</v>
      </c>
      <c r="L2633" s="66" t="n">
        <v>0</v>
      </c>
      <c r="M2633" s="66" t="n">
        <v>0</v>
      </c>
      <c r="N2633" s="66" t="n">
        <v>1</v>
      </c>
      <c r="O2633" s="66" t="n">
        <v>117.9</v>
      </c>
      <c r="P2633" s="66" t="n">
        <v>13.3</v>
      </c>
      <c r="Q2633" s="66" t="n">
        <v>13.7273845300001</v>
      </c>
      <c r="R2633" s="66" t="n">
        <v>51.0580048510001</v>
      </c>
      <c r="S2633" s="66">
        <f>IF(AND(E2633&gt;=2,E2633&lt;=6,OR(F2633=6,F2633=7,F2633=8),O2633&lt;=500),1,0)</f>
        <v/>
      </c>
      <c r="T2633" s="178">
        <f>IF(G2633=1,Sources!$F$24,IF(G2633=2,Sources!$F$25,IF(G2633=3,Sources!$F$26,0)))</f>
        <v/>
      </c>
      <c r="U2633" s="178">
        <f>T2633</f>
        <v/>
      </c>
      <c r="V2633" s="66" t="inlineStr">
        <is>
          <t>S01 / S04 / S05</t>
        </is>
      </c>
    </row>
    <row r="2634" ht="15" customHeight="1" s="94">
      <c r="A2634" s="66" t="inlineStr">
        <is>
          <t>U18730</t>
        </is>
      </c>
      <c r="B2634" s="66" t="inlineStr">
        <is>
          <t>O1807</t>
        </is>
      </c>
      <c r="C2634" s="66" t="n">
        <v>2024</v>
      </c>
      <c r="D2634" s="66" t="n">
        <v>4</v>
      </c>
      <c r="E2634" s="66" t="n">
        <v>3</v>
      </c>
      <c r="F2634" s="66" t="n">
        <v>8</v>
      </c>
      <c r="G2634" s="66" t="n">
        <v>3</v>
      </c>
      <c r="H2634" s="66" t="n">
        <v>2</v>
      </c>
      <c r="I2634" s="66" t="n">
        <v>0</v>
      </c>
      <c r="J2634" s="66" t="n">
        <v>1</v>
      </c>
      <c r="K2634" s="66" t="n">
        <v>1</v>
      </c>
      <c r="L2634" s="66" t="n">
        <v>0</v>
      </c>
      <c r="M2634" s="66" t="n">
        <v>0</v>
      </c>
      <c r="N2634" s="66" t="n">
        <v>0</v>
      </c>
      <c r="O2634" s="66" t="n">
        <v>217.2</v>
      </c>
      <c r="P2634" s="66" t="n">
        <v>0</v>
      </c>
      <c r="Q2634" s="66" t="n">
        <v>12.3979679340001</v>
      </c>
      <c r="R2634" s="66" t="n">
        <v>51.329981758</v>
      </c>
      <c r="S2634" s="66">
        <f>IF(AND(E2634&gt;=2,E2634&lt;=6,OR(F2634=6,F2634=7,F2634=8),O2634&lt;=500),1,0)</f>
        <v/>
      </c>
      <c r="T2634" s="178">
        <f>IF(G2634=1,Sources!$F$24,IF(G2634=2,Sources!$F$25,IF(G2634=3,Sources!$F$26,0)))</f>
        <v/>
      </c>
      <c r="U2634" s="178">
        <f>T2634</f>
        <v/>
      </c>
      <c r="V2634" s="66" t="inlineStr">
        <is>
          <t>S01 / S04 / S05</t>
        </is>
      </c>
    </row>
    <row r="2635" ht="15" customHeight="1" s="94">
      <c r="A2635" s="66" t="inlineStr">
        <is>
          <t>U18741</t>
        </is>
      </c>
      <c r="B2635" s="66" t="inlineStr">
        <is>
          <t>O0436</t>
        </is>
      </c>
      <c r="C2635" s="66" t="n">
        <v>2024</v>
      </c>
      <c r="D2635" s="66" t="n">
        <v>5</v>
      </c>
      <c r="E2635" s="66" t="n">
        <v>4</v>
      </c>
      <c r="F2635" s="66" t="n">
        <v>0</v>
      </c>
      <c r="G2635" s="66" t="n">
        <v>3</v>
      </c>
      <c r="H2635" s="66" t="n">
        <v>6</v>
      </c>
      <c r="I2635" s="66" t="n">
        <v>0</v>
      </c>
      <c r="J2635" s="66" t="n">
        <v>1</v>
      </c>
      <c r="K2635" s="66" t="n">
        <v>1</v>
      </c>
      <c r="L2635" s="66" t="n">
        <v>0</v>
      </c>
      <c r="M2635" s="66" t="n">
        <v>0</v>
      </c>
      <c r="N2635" s="66" t="n">
        <v>0</v>
      </c>
      <c r="O2635" s="66" t="n">
        <v>142.1</v>
      </c>
      <c r="P2635" s="66" t="n">
        <v>8</v>
      </c>
      <c r="Q2635" s="66" t="n">
        <v>13.696743837</v>
      </c>
      <c r="R2635" s="66" t="n">
        <v>51.043359234</v>
      </c>
      <c r="S2635" s="66">
        <f>IF(AND(E2635&gt;=2,E2635&lt;=6,OR(F2635=6,F2635=7,F2635=8),O2635&lt;=500),1,0)</f>
        <v/>
      </c>
      <c r="T2635" s="178">
        <f>IF(G2635=1,Sources!$F$24,IF(G2635=2,Sources!$F$25,IF(G2635=3,Sources!$F$26,0)))</f>
        <v/>
      </c>
      <c r="U2635" s="178">
        <f>T2635</f>
        <v/>
      </c>
      <c r="V2635" s="66" t="inlineStr">
        <is>
          <t>S01 / S04 / S05</t>
        </is>
      </c>
    </row>
    <row r="2636" ht="15" customHeight="1" s="94">
      <c r="A2636" s="66" t="inlineStr">
        <is>
          <t>U18746</t>
        </is>
      </c>
      <c r="B2636" s="66" t="inlineStr">
        <is>
          <t>O1443</t>
        </is>
      </c>
      <c r="C2636" s="66" t="n">
        <v>2024</v>
      </c>
      <c r="D2636" s="66" t="n">
        <v>4</v>
      </c>
      <c r="E2636" s="66" t="n">
        <v>2</v>
      </c>
      <c r="F2636" s="66" t="n">
        <v>16</v>
      </c>
      <c r="G2636" s="66" t="n">
        <v>3</v>
      </c>
      <c r="H2636" s="66" t="n">
        <v>2</v>
      </c>
      <c r="I2636" s="66" t="n">
        <v>0</v>
      </c>
      <c r="J2636" s="66" t="n">
        <v>1</v>
      </c>
      <c r="K2636" s="66" t="n">
        <v>1</v>
      </c>
      <c r="L2636" s="66" t="n">
        <v>1</v>
      </c>
      <c r="M2636" s="66" t="n">
        <v>0</v>
      </c>
      <c r="N2636" s="66" t="n">
        <v>0</v>
      </c>
      <c r="O2636" s="66" t="n">
        <v>177.4</v>
      </c>
      <c r="P2636" s="66" t="n">
        <v>4.7</v>
      </c>
      <c r="Q2636" s="66" t="n">
        <v>12.374874742</v>
      </c>
      <c r="R2636" s="66" t="n">
        <v>51.3443562370001</v>
      </c>
      <c r="S2636" s="66">
        <f>IF(AND(E2636&gt;=2,E2636&lt;=6,OR(F2636=6,F2636=7,F2636=8),O2636&lt;=500),1,0)</f>
        <v/>
      </c>
      <c r="T2636" s="178">
        <f>IF(G2636=1,Sources!$F$24,IF(G2636=2,Sources!$F$25,IF(G2636=3,Sources!$F$26,0)))</f>
        <v/>
      </c>
      <c r="U2636" s="178">
        <f>T2636</f>
        <v/>
      </c>
      <c r="V2636" s="66" t="inlineStr">
        <is>
          <t>S01 / S04 / S05</t>
        </is>
      </c>
    </row>
    <row r="2637" ht="15" customHeight="1" s="94">
      <c r="A2637" s="66" t="inlineStr">
        <is>
          <t>U18759</t>
        </is>
      </c>
      <c r="B2637" s="66" t="inlineStr">
        <is>
          <t>O0608</t>
        </is>
      </c>
      <c r="C2637" s="66" t="n">
        <v>2024</v>
      </c>
      <c r="D2637" s="66" t="n">
        <v>4</v>
      </c>
      <c r="E2637" s="66" t="n">
        <v>7</v>
      </c>
      <c r="F2637" s="66" t="n">
        <v>17</v>
      </c>
      <c r="G2637" s="66" t="n">
        <v>3</v>
      </c>
      <c r="H2637" s="66" t="n">
        <v>7</v>
      </c>
      <c r="I2637" s="66" t="n">
        <v>0</v>
      </c>
      <c r="J2637" s="66" t="n">
        <v>1</v>
      </c>
      <c r="K2637" s="66" t="n">
        <v>0</v>
      </c>
      <c r="L2637" s="66" t="n">
        <v>0</v>
      </c>
      <c r="M2637" s="66" t="n">
        <v>0</v>
      </c>
      <c r="N2637" s="66" t="n">
        <v>0</v>
      </c>
      <c r="O2637" s="66" t="n">
        <v>70.7</v>
      </c>
      <c r="P2637" s="66" t="n">
        <v>13.9</v>
      </c>
      <c r="Q2637" s="66" t="n">
        <v>13.7408738900001</v>
      </c>
      <c r="R2637" s="66" t="n">
        <v>51.0647765570001</v>
      </c>
      <c r="S2637" s="66">
        <f>IF(AND(E2637&gt;=2,E2637&lt;=6,OR(F2637=6,F2637=7,F2637=8),O2637&lt;=500),1,0)</f>
        <v/>
      </c>
      <c r="T2637" s="178">
        <f>IF(G2637=1,Sources!$F$24,IF(G2637=2,Sources!$F$25,IF(G2637=3,Sources!$F$26,0)))</f>
        <v/>
      </c>
      <c r="U2637" s="178">
        <f>T2637</f>
        <v/>
      </c>
      <c r="V2637" s="66" t="inlineStr">
        <is>
          <t>S01 / S04 / S05</t>
        </is>
      </c>
    </row>
    <row r="2638" ht="15" customHeight="1" s="94">
      <c r="A2638" s="66" t="inlineStr">
        <is>
          <t>U18765</t>
        </is>
      </c>
      <c r="B2638" s="66" t="inlineStr">
        <is>
          <t>O1939</t>
        </is>
      </c>
      <c r="C2638" s="66" t="n">
        <v>2024</v>
      </c>
      <c r="D2638" s="66" t="n">
        <v>4</v>
      </c>
      <c r="E2638" s="66" t="n">
        <v>6</v>
      </c>
      <c r="F2638" s="66" t="n">
        <v>22</v>
      </c>
      <c r="G2638" s="66" t="n">
        <v>3</v>
      </c>
      <c r="H2638" s="66" t="n">
        <v>2</v>
      </c>
      <c r="I2638" s="66" t="n">
        <v>0</v>
      </c>
      <c r="J2638" s="66" t="n">
        <v>0</v>
      </c>
      <c r="K2638" s="66" t="n">
        <v>1</v>
      </c>
      <c r="L2638" s="66" t="n">
        <v>0</v>
      </c>
      <c r="M2638" s="66" t="n">
        <v>0</v>
      </c>
      <c r="N2638" s="66" t="n">
        <v>0</v>
      </c>
      <c r="O2638" s="66" t="n">
        <v>229.9</v>
      </c>
      <c r="P2638" s="66" t="n">
        <v>1</v>
      </c>
      <c r="Q2638" s="66" t="n">
        <v>14.809115246</v>
      </c>
      <c r="R2638" s="66" t="n">
        <v>51.2945667440001</v>
      </c>
      <c r="S2638" s="66">
        <f>IF(AND(E2638&gt;=2,E2638&lt;=6,OR(F2638=6,F2638=7,F2638=8),O2638&lt;=500),1,0)</f>
        <v/>
      </c>
      <c r="T2638" s="178">
        <f>IF(G2638=1,Sources!$F$24,IF(G2638=2,Sources!$F$25,IF(G2638=3,Sources!$F$26,0)))</f>
        <v/>
      </c>
      <c r="U2638" s="178">
        <f>T2638</f>
        <v/>
      </c>
      <c r="V2638" s="66" t="inlineStr">
        <is>
          <t>S01 / S04 / S05</t>
        </is>
      </c>
    </row>
    <row r="2639" ht="15" customHeight="1" s="94">
      <c r="A2639" s="66" t="inlineStr">
        <is>
          <t>U18769</t>
        </is>
      </c>
      <c r="B2639" s="66" t="inlineStr">
        <is>
          <t>O1462</t>
        </is>
      </c>
      <c r="C2639" s="66" t="n">
        <v>2024</v>
      </c>
      <c r="D2639" s="66" t="n">
        <v>4</v>
      </c>
      <c r="E2639" s="66" t="n">
        <v>5</v>
      </c>
      <c r="F2639" s="66" t="n">
        <v>7</v>
      </c>
      <c r="G2639" s="66" t="n">
        <v>2</v>
      </c>
      <c r="H2639" s="66" t="n">
        <v>2</v>
      </c>
      <c r="I2639" s="66" t="n">
        <v>0</v>
      </c>
      <c r="J2639" s="66" t="n">
        <v>1</v>
      </c>
      <c r="K2639" s="66" t="n">
        <v>1</v>
      </c>
      <c r="L2639" s="66" t="n">
        <v>0</v>
      </c>
      <c r="M2639" s="66" t="n">
        <v>0</v>
      </c>
      <c r="N2639" s="66" t="n">
        <v>0</v>
      </c>
      <c r="O2639" s="66" t="n">
        <v>186.7</v>
      </c>
      <c r="P2639" s="66" t="n">
        <v>4.8</v>
      </c>
      <c r="Q2639" s="66" t="n">
        <v>12.394845789</v>
      </c>
      <c r="R2639" s="66" t="n">
        <v>51.342757014</v>
      </c>
      <c r="S2639" s="66">
        <f>IF(AND(E2639&gt;=2,E2639&lt;=6,OR(F2639=6,F2639=7,F2639=8),O2639&lt;=500),1,0)</f>
        <v/>
      </c>
      <c r="T2639" s="178">
        <f>IF(G2639=1,Sources!$F$24,IF(G2639=2,Sources!$F$25,IF(G2639=3,Sources!$F$26,0)))</f>
        <v/>
      </c>
      <c r="U2639" s="178">
        <f>T2639</f>
        <v/>
      </c>
      <c r="V2639" s="66" t="inlineStr">
        <is>
          <t>S01 / S04 / S05</t>
        </is>
      </c>
    </row>
    <row r="2640" ht="15" customHeight="1" s="94">
      <c r="A2640" s="66" t="inlineStr">
        <is>
          <t>U18771</t>
        </is>
      </c>
      <c r="B2640" s="66" t="inlineStr">
        <is>
          <t>O0102</t>
        </is>
      </c>
      <c r="C2640" s="66" t="n">
        <v>2024</v>
      </c>
      <c r="D2640" s="66" t="n">
        <v>6</v>
      </c>
      <c r="E2640" s="66" t="n">
        <v>2</v>
      </c>
      <c r="F2640" s="66" t="n">
        <v>10</v>
      </c>
      <c r="G2640" s="66" t="n">
        <v>2</v>
      </c>
      <c r="H2640" s="66" t="n">
        <v>2</v>
      </c>
      <c r="I2640" s="66" t="n">
        <v>0</v>
      </c>
      <c r="J2640" s="66" t="n">
        <v>1</v>
      </c>
      <c r="K2640" s="66" t="n">
        <v>0</v>
      </c>
      <c r="L2640" s="66" t="n">
        <v>1</v>
      </c>
      <c r="M2640" s="66" t="n">
        <v>0</v>
      </c>
      <c r="N2640" s="66" t="n">
        <v>0</v>
      </c>
      <c r="O2640" s="66" t="n">
        <v>377.7</v>
      </c>
      <c r="P2640" s="66" t="n">
        <v>2.8</v>
      </c>
      <c r="Q2640" s="66" t="n">
        <v>12.4948192370001</v>
      </c>
      <c r="R2640" s="66" t="n">
        <v>51.1255200140001</v>
      </c>
      <c r="S2640" s="66">
        <f>IF(AND(E2640&gt;=2,E2640&lt;=6,OR(F2640=6,F2640=7,F2640=8),O2640&lt;=500),1,0)</f>
        <v/>
      </c>
      <c r="T2640" s="178">
        <f>IF(G2640=1,Sources!$F$24,IF(G2640=2,Sources!$F$25,IF(G2640=3,Sources!$F$26,0)))</f>
        <v/>
      </c>
      <c r="U2640" s="178">
        <f>T2640</f>
        <v/>
      </c>
      <c r="V2640" s="66" t="inlineStr">
        <is>
          <t>S01 / S04 / S05</t>
        </is>
      </c>
    </row>
    <row r="2641" ht="15" customHeight="1" s="94">
      <c r="A2641" s="66" t="inlineStr">
        <is>
          <t>U18785</t>
        </is>
      </c>
      <c r="B2641" s="66" t="inlineStr">
        <is>
          <t>O0188</t>
        </is>
      </c>
      <c r="C2641" s="66" t="n">
        <v>2024</v>
      </c>
      <c r="D2641" s="66" t="n">
        <v>9</v>
      </c>
      <c r="E2641" s="66" t="n">
        <v>2</v>
      </c>
      <c r="F2641" s="66" t="n">
        <v>22</v>
      </c>
      <c r="G2641" s="66" t="n">
        <v>3</v>
      </c>
      <c r="H2641" s="66" t="n">
        <v>2</v>
      </c>
      <c r="I2641" s="66" t="n">
        <v>0</v>
      </c>
      <c r="J2641" s="66" t="n">
        <v>1</v>
      </c>
      <c r="K2641" s="66" t="n">
        <v>1</v>
      </c>
      <c r="L2641" s="66" t="n">
        <v>0</v>
      </c>
      <c r="M2641" s="66" t="n">
        <v>0</v>
      </c>
      <c r="N2641" s="66" t="n">
        <v>0</v>
      </c>
      <c r="O2641" s="66" t="n">
        <v>428.2</v>
      </c>
      <c r="P2641" s="66" t="n">
        <v>1.4</v>
      </c>
      <c r="Q2641" s="66" t="n">
        <v>12.9287439520001</v>
      </c>
      <c r="R2641" s="66" t="n">
        <v>50.82667272</v>
      </c>
      <c r="S2641" s="66">
        <f>IF(AND(E2641&gt;=2,E2641&lt;=6,OR(F2641=6,F2641=7,F2641=8),O2641&lt;=500),1,0)</f>
        <v/>
      </c>
      <c r="T2641" s="178">
        <f>IF(G2641=1,Sources!$F$24,IF(G2641=2,Sources!$F$25,IF(G2641=3,Sources!$F$26,0)))</f>
        <v/>
      </c>
      <c r="U2641" s="178">
        <f>T2641</f>
        <v/>
      </c>
      <c r="V2641" s="66" t="inlineStr">
        <is>
          <t>S01 / S04 / S05</t>
        </is>
      </c>
    </row>
    <row r="2642" ht="15" customHeight="1" s="94">
      <c r="A2642" s="66" t="inlineStr">
        <is>
          <t>U18789</t>
        </is>
      </c>
      <c r="B2642" s="66" t="inlineStr">
        <is>
          <t>O0490</t>
        </is>
      </c>
      <c r="C2642" s="66" t="n">
        <v>2024</v>
      </c>
      <c r="D2642" s="66" t="n">
        <v>4</v>
      </c>
      <c r="E2642" s="66" t="n">
        <v>3</v>
      </c>
      <c r="F2642" s="66" t="n">
        <v>15</v>
      </c>
      <c r="G2642" s="66" t="n">
        <v>3</v>
      </c>
      <c r="H2642" s="66" t="n">
        <v>1</v>
      </c>
      <c r="I2642" s="66" t="n">
        <v>0</v>
      </c>
      <c r="J2642" s="66" t="n">
        <v>1</v>
      </c>
      <c r="K2642" s="66" t="n">
        <v>0</v>
      </c>
      <c r="L2642" s="66" t="n">
        <v>0</v>
      </c>
      <c r="M2642" s="66" t="n">
        <v>0</v>
      </c>
      <c r="N2642" s="66" t="n">
        <v>0</v>
      </c>
      <c r="O2642" s="66" t="n">
        <v>108.4</v>
      </c>
      <c r="P2642" s="66" t="n">
        <v>1.4</v>
      </c>
      <c r="Q2642" s="66" t="n">
        <v>13.7602016400001</v>
      </c>
      <c r="R2642" s="66" t="n">
        <v>51.02328657</v>
      </c>
      <c r="S2642" s="66">
        <f>IF(AND(E2642&gt;=2,E2642&lt;=6,OR(F2642=6,F2642=7,F2642=8),O2642&lt;=500),1,0)</f>
        <v/>
      </c>
      <c r="T2642" s="178">
        <f>IF(G2642=1,Sources!$F$24,IF(G2642=2,Sources!$F$25,IF(G2642=3,Sources!$F$26,0)))</f>
        <v/>
      </c>
      <c r="U2642" s="178">
        <f>T2642</f>
        <v/>
      </c>
      <c r="V2642" s="66" t="inlineStr">
        <is>
          <t>S01 / S04 / S05</t>
        </is>
      </c>
    </row>
    <row r="2643" ht="15" customHeight="1" s="94">
      <c r="A2643" s="66" t="inlineStr">
        <is>
          <t>U18790</t>
        </is>
      </c>
      <c r="B2643" s="66" t="inlineStr">
        <is>
          <t>O1443</t>
        </is>
      </c>
      <c r="C2643" s="66" t="n">
        <v>2024</v>
      </c>
      <c r="D2643" s="66" t="n">
        <v>6</v>
      </c>
      <c r="E2643" s="66" t="n">
        <v>1</v>
      </c>
      <c r="F2643" s="66" t="n">
        <v>18</v>
      </c>
      <c r="G2643" s="66" t="n">
        <v>3</v>
      </c>
      <c r="H2643" s="66" t="n">
        <v>6</v>
      </c>
      <c r="I2643" s="66" t="n">
        <v>0</v>
      </c>
      <c r="J2643" s="66" t="n">
        <v>0</v>
      </c>
      <c r="K2643" s="66" t="n">
        <v>1</v>
      </c>
      <c r="L2643" s="66" t="n">
        <v>0</v>
      </c>
      <c r="M2643" s="66" t="n">
        <v>0</v>
      </c>
      <c r="N2643" s="66" t="n">
        <v>0</v>
      </c>
      <c r="O2643" s="66" t="n">
        <v>185.3</v>
      </c>
      <c r="P2643" s="66" t="n">
        <v>12.5</v>
      </c>
      <c r="Q2643" s="66" t="n">
        <v>12.3749905500001</v>
      </c>
      <c r="R2643" s="66" t="n">
        <v>51.344357061</v>
      </c>
      <c r="S2643" s="66">
        <f>IF(AND(E2643&gt;=2,E2643&lt;=6,OR(F2643=6,F2643=7,F2643=8),O2643&lt;=500),1,0)</f>
        <v/>
      </c>
      <c r="T2643" s="178">
        <f>IF(G2643=1,Sources!$F$24,IF(G2643=2,Sources!$F$25,IF(G2643=3,Sources!$F$26,0)))</f>
        <v/>
      </c>
      <c r="U2643" s="178">
        <f>T2643</f>
        <v/>
      </c>
      <c r="V2643" s="66" t="inlineStr">
        <is>
          <t>S01 / S04 / S05</t>
        </is>
      </c>
    </row>
    <row r="2644" ht="15" customHeight="1" s="94">
      <c r="A2644" s="66" t="inlineStr">
        <is>
          <t>U18813</t>
        </is>
      </c>
      <c r="B2644" s="66" t="inlineStr">
        <is>
          <t>O1158</t>
        </is>
      </c>
      <c r="C2644" s="66" t="n">
        <v>2024</v>
      </c>
      <c r="D2644" s="66" t="n">
        <v>5</v>
      </c>
      <c r="E2644" s="66" t="n">
        <v>6</v>
      </c>
      <c r="F2644" s="66" t="n">
        <v>20</v>
      </c>
      <c r="G2644" s="66" t="n">
        <v>3</v>
      </c>
      <c r="H2644" s="66" t="n">
        <v>3</v>
      </c>
      <c r="I2644" s="66" t="n">
        <v>0</v>
      </c>
      <c r="J2644" s="66" t="n">
        <v>0</v>
      </c>
      <c r="K2644" s="66" t="n">
        <v>1</v>
      </c>
      <c r="L2644" s="66" t="n">
        <v>0</v>
      </c>
      <c r="M2644" s="66" t="n">
        <v>0</v>
      </c>
      <c r="N2644" s="66" t="n">
        <v>0</v>
      </c>
      <c r="O2644" s="66" t="n">
        <v>437.3</v>
      </c>
      <c r="P2644" s="66" t="n">
        <v>5.3</v>
      </c>
      <c r="Q2644" s="66" t="n">
        <v>14.9907427160001</v>
      </c>
      <c r="R2644" s="66" t="n">
        <v>51.145077498</v>
      </c>
      <c r="S2644" s="66">
        <f>IF(AND(E2644&gt;=2,E2644&lt;=6,OR(F2644=6,F2644=7,F2644=8),O2644&lt;=500),1,0)</f>
        <v/>
      </c>
      <c r="T2644" s="178">
        <f>IF(G2644=1,Sources!$F$24,IF(G2644=2,Sources!$F$25,IF(G2644=3,Sources!$F$26,0)))</f>
        <v/>
      </c>
      <c r="U2644" s="178">
        <f>T2644</f>
        <v/>
      </c>
      <c r="V2644" s="66" t="inlineStr">
        <is>
          <t>S01 / S04 / S05</t>
        </is>
      </c>
    </row>
    <row r="2645" ht="15" customHeight="1" s="94">
      <c r="A2645" s="66" t="inlineStr">
        <is>
          <t>U18817</t>
        </is>
      </c>
      <c r="B2645" s="66" t="inlineStr">
        <is>
          <t>O2241</t>
        </is>
      </c>
      <c r="C2645" s="66" t="n">
        <v>2024</v>
      </c>
      <c r="D2645" s="66" t="n">
        <v>4</v>
      </c>
      <c r="E2645" s="66" t="n">
        <v>6</v>
      </c>
      <c r="F2645" s="66" t="n">
        <v>6</v>
      </c>
      <c r="G2645" s="66" t="n">
        <v>3</v>
      </c>
      <c r="H2645" s="66" t="n">
        <v>3</v>
      </c>
      <c r="I2645" s="66" t="n">
        <v>0</v>
      </c>
      <c r="J2645" s="66" t="n">
        <v>1</v>
      </c>
      <c r="K2645" s="66" t="n">
        <v>1</v>
      </c>
      <c r="L2645" s="66" t="n">
        <v>0</v>
      </c>
      <c r="M2645" s="66" t="n">
        <v>0</v>
      </c>
      <c r="N2645" s="66" t="n">
        <v>0</v>
      </c>
      <c r="O2645" s="66" t="n">
        <v>133</v>
      </c>
      <c r="P2645" s="66" t="n">
        <v>0</v>
      </c>
      <c r="Q2645" s="66" t="n">
        <v>14.8097826870001</v>
      </c>
      <c r="R2645" s="66" t="n">
        <v>50.8930890950001</v>
      </c>
      <c r="S2645" s="66">
        <f>IF(AND(E2645&gt;=2,E2645&lt;=6,OR(F2645=6,F2645=7,F2645=8),O2645&lt;=500),1,0)</f>
        <v/>
      </c>
      <c r="T2645" s="178">
        <f>IF(G2645=1,Sources!$F$24,IF(G2645=2,Sources!$F$25,IF(G2645=3,Sources!$F$26,0)))</f>
        <v/>
      </c>
      <c r="U2645" s="178">
        <f>T2645</f>
        <v/>
      </c>
      <c r="V2645" s="66" t="inlineStr">
        <is>
          <t>S01 / S04 / S05</t>
        </is>
      </c>
    </row>
    <row r="2646" ht="15" customHeight="1" s="94">
      <c r="A2646" s="66" t="inlineStr">
        <is>
          <t>U18824</t>
        </is>
      </c>
      <c r="B2646" s="66" t="inlineStr">
        <is>
          <t>O0878</t>
        </is>
      </c>
      <c r="C2646" s="66" t="n">
        <v>2024</v>
      </c>
      <c r="D2646" s="66" t="n">
        <v>4</v>
      </c>
      <c r="E2646" s="66" t="n">
        <v>6</v>
      </c>
      <c r="F2646" s="66" t="n">
        <v>7</v>
      </c>
      <c r="G2646" s="66" t="n">
        <v>3</v>
      </c>
      <c r="H2646" s="66" t="n">
        <v>7</v>
      </c>
      <c r="I2646" s="66" t="n">
        <v>0</v>
      </c>
      <c r="J2646" s="66" t="n">
        <v>1</v>
      </c>
      <c r="K2646" s="66" t="n">
        <v>0</v>
      </c>
      <c r="L2646" s="66" t="n">
        <v>0</v>
      </c>
      <c r="M2646" s="66" t="n">
        <v>0</v>
      </c>
      <c r="N2646" s="66" t="n">
        <v>0</v>
      </c>
      <c r="O2646" s="66" t="n">
        <v>300.4</v>
      </c>
      <c r="P2646" s="66" t="n">
        <v>0</v>
      </c>
      <c r="Q2646" s="66" t="n">
        <v>13.7450563030001</v>
      </c>
      <c r="R2646" s="66" t="n">
        <v>51.049508663</v>
      </c>
      <c r="S2646" s="66">
        <f>IF(AND(E2646&gt;=2,E2646&lt;=6,OR(F2646=6,F2646=7,F2646=8),O2646&lt;=500),1,0)</f>
        <v/>
      </c>
      <c r="T2646" s="178">
        <f>IF(G2646=1,Sources!$F$24,IF(G2646=2,Sources!$F$25,IF(G2646=3,Sources!$F$26,0)))</f>
        <v/>
      </c>
      <c r="U2646" s="178">
        <f>T2646</f>
        <v/>
      </c>
      <c r="V2646" s="66" t="inlineStr">
        <is>
          <t>S01 / S04 / S05</t>
        </is>
      </c>
    </row>
    <row r="2647" ht="15" customHeight="1" s="94">
      <c r="A2647" s="66" t="inlineStr">
        <is>
          <t>U18828</t>
        </is>
      </c>
      <c r="B2647" s="66" t="inlineStr">
        <is>
          <t>O1438</t>
        </is>
      </c>
      <c r="C2647" s="66" t="n">
        <v>2024</v>
      </c>
      <c r="D2647" s="66" t="n">
        <v>4</v>
      </c>
      <c r="E2647" s="66" t="n">
        <v>5</v>
      </c>
      <c r="F2647" s="66" t="n">
        <v>20</v>
      </c>
      <c r="G2647" s="66" t="n">
        <v>3</v>
      </c>
      <c r="H2647" s="66" t="n">
        <v>7</v>
      </c>
      <c r="I2647" s="66" t="n">
        <v>0</v>
      </c>
      <c r="J2647" s="66" t="n">
        <v>0</v>
      </c>
      <c r="K2647" s="66" t="n">
        <v>1</v>
      </c>
      <c r="L2647" s="66" t="n">
        <v>0</v>
      </c>
      <c r="M2647" s="66" t="n">
        <v>0</v>
      </c>
      <c r="N2647" s="66" t="n">
        <v>1</v>
      </c>
      <c r="O2647" s="66" t="n">
        <v>94.2</v>
      </c>
      <c r="P2647" s="66" t="n">
        <v>7.8</v>
      </c>
      <c r="Q2647" s="66" t="n">
        <v>12.371133593</v>
      </c>
      <c r="R2647" s="66" t="n">
        <v>51.344431952</v>
      </c>
      <c r="S2647" s="66">
        <f>IF(AND(E2647&gt;=2,E2647&lt;=6,OR(F2647=6,F2647=7,F2647=8),O2647&lt;=500),1,0)</f>
        <v/>
      </c>
      <c r="T2647" s="178">
        <f>IF(G2647=1,Sources!$F$24,IF(G2647=2,Sources!$F$25,IF(G2647=3,Sources!$F$26,0)))</f>
        <v/>
      </c>
      <c r="U2647" s="178">
        <f>T2647</f>
        <v/>
      </c>
      <c r="V2647" s="66" t="inlineStr">
        <is>
          <t>S01 / S04 / S05</t>
        </is>
      </c>
    </row>
    <row r="2648" ht="15" customHeight="1" s="94">
      <c r="A2648" s="66" t="inlineStr">
        <is>
          <t>U18837</t>
        </is>
      </c>
      <c r="B2648" s="66" t="inlineStr">
        <is>
          <t>O1985</t>
        </is>
      </c>
      <c r="C2648" s="66" t="n">
        <v>2024</v>
      </c>
      <c r="D2648" s="66" t="n">
        <v>5</v>
      </c>
      <c r="E2648" s="66" t="n">
        <v>5</v>
      </c>
      <c r="F2648" s="66" t="n">
        <v>7</v>
      </c>
      <c r="G2648" s="66" t="n">
        <v>3</v>
      </c>
      <c r="H2648" s="66" t="n">
        <v>3</v>
      </c>
      <c r="I2648" s="66" t="n">
        <v>0</v>
      </c>
      <c r="J2648" s="66" t="n">
        <v>1</v>
      </c>
      <c r="K2648" s="66" t="n">
        <v>1</v>
      </c>
      <c r="L2648" s="66" t="n">
        <v>0</v>
      </c>
      <c r="M2648" s="66" t="n">
        <v>0</v>
      </c>
      <c r="N2648" s="66" t="n">
        <v>0</v>
      </c>
      <c r="O2648" s="66" t="n">
        <v>122.7</v>
      </c>
      <c r="P2648" s="66" t="n">
        <v>0</v>
      </c>
      <c r="Q2648" s="66" t="n">
        <v>13.9404214190001</v>
      </c>
      <c r="R2648" s="66" t="n">
        <v>50.951708099</v>
      </c>
      <c r="S2648" s="66">
        <f>IF(AND(E2648&gt;=2,E2648&lt;=6,OR(F2648=6,F2648=7,F2648=8),O2648&lt;=500),1,0)</f>
        <v/>
      </c>
      <c r="T2648" s="178">
        <f>IF(G2648=1,Sources!$F$24,IF(G2648=2,Sources!$F$25,IF(G2648=3,Sources!$F$26,0)))</f>
        <v/>
      </c>
      <c r="U2648" s="178">
        <f>T2648</f>
        <v/>
      </c>
      <c r="V2648" s="66" t="inlineStr">
        <is>
          <t>S01 / S04 / S05</t>
        </is>
      </c>
    </row>
    <row r="2649" ht="15" customHeight="1" s="94">
      <c r="A2649" s="66" t="inlineStr">
        <is>
          <t>U18841</t>
        </is>
      </c>
      <c r="B2649" s="66" t="inlineStr">
        <is>
          <t>O0188</t>
        </is>
      </c>
      <c r="C2649" s="66" t="n">
        <v>2024</v>
      </c>
      <c r="D2649" s="66" t="n">
        <v>4</v>
      </c>
      <c r="E2649" s="66" t="n">
        <v>5</v>
      </c>
      <c r="F2649" s="66" t="n">
        <v>7</v>
      </c>
      <c r="G2649" s="66" t="n">
        <v>3</v>
      </c>
      <c r="H2649" s="66" t="n">
        <v>2</v>
      </c>
      <c r="I2649" s="66" t="n">
        <v>0</v>
      </c>
      <c r="J2649" s="66" t="n">
        <v>1</v>
      </c>
      <c r="K2649" s="66" t="n">
        <v>1</v>
      </c>
      <c r="L2649" s="66" t="n">
        <v>0</v>
      </c>
      <c r="M2649" s="66" t="n">
        <v>0</v>
      </c>
      <c r="N2649" s="66" t="n">
        <v>0</v>
      </c>
      <c r="O2649" s="66" t="n">
        <v>428.8</v>
      </c>
      <c r="P2649" s="66" t="n">
        <v>0.7</v>
      </c>
      <c r="Q2649" s="66" t="n">
        <v>12.928747899</v>
      </c>
      <c r="R2649" s="66" t="n">
        <v>50.826667231</v>
      </c>
      <c r="S2649" s="66">
        <f>IF(AND(E2649&gt;=2,E2649&lt;=6,OR(F2649=6,F2649=7,F2649=8),O2649&lt;=500),1,0)</f>
        <v/>
      </c>
      <c r="T2649" s="178">
        <f>IF(G2649=1,Sources!$F$24,IF(G2649=2,Sources!$F$25,IF(G2649=3,Sources!$F$26,0)))</f>
        <v/>
      </c>
      <c r="U2649" s="178">
        <f>T2649</f>
        <v/>
      </c>
      <c r="V2649" s="66" t="inlineStr">
        <is>
          <t>S01 / S04 / S05</t>
        </is>
      </c>
    </row>
    <row r="2650" ht="15" customHeight="1" s="94">
      <c r="A2650" s="66" t="inlineStr">
        <is>
          <t>U18843</t>
        </is>
      </c>
      <c r="B2650" s="66" t="inlineStr">
        <is>
          <t>O0954</t>
        </is>
      </c>
      <c r="C2650" s="66" t="n">
        <v>2024</v>
      </c>
      <c r="D2650" s="66" t="n">
        <v>4</v>
      </c>
      <c r="E2650" s="66" t="n">
        <v>4</v>
      </c>
      <c r="F2650" s="66" t="n">
        <v>19</v>
      </c>
      <c r="G2650" s="66" t="n">
        <v>3</v>
      </c>
      <c r="H2650" s="66" t="n">
        <v>3</v>
      </c>
      <c r="I2650" s="66" t="n">
        <v>0</v>
      </c>
      <c r="J2650" s="66" t="n">
        <v>1</v>
      </c>
      <c r="K2650" s="66" t="n">
        <v>1</v>
      </c>
      <c r="L2650" s="66" t="n">
        <v>0</v>
      </c>
      <c r="M2650" s="66" t="n">
        <v>0</v>
      </c>
      <c r="N2650" s="66" t="n">
        <v>0</v>
      </c>
      <c r="O2650" s="66" t="n">
        <v>181.2</v>
      </c>
      <c r="P2650" s="66" t="n">
        <v>1</v>
      </c>
      <c r="Q2650" s="66" t="n">
        <v>13.72899663</v>
      </c>
      <c r="R2650" s="66" t="n">
        <v>51.0593001880001</v>
      </c>
      <c r="S2650" s="66">
        <f>IF(AND(E2650&gt;=2,E2650&lt;=6,OR(F2650=6,F2650=7,F2650=8),O2650&lt;=500),1,0)</f>
        <v/>
      </c>
      <c r="T2650" s="178">
        <f>IF(G2650=1,Sources!$F$24,IF(G2650=2,Sources!$F$25,IF(G2650=3,Sources!$F$26,0)))</f>
        <v/>
      </c>
      <c r="U2650" s="178">
        <f>T2650</f>
        <v/>
      </c>
      <c r="V2650" s="66" t="inlineStr">
        <is>
          <t>S01 / S04 / S05</t>
        </is>
      </c>
    </row>
    <row r="2651" ht="15" customHeight="1" s="94">
      <c r="A2651" s="66" t="inlineStr">
        <is>
          <t>U18844</t>
        </is>
      </c>
      <c r="B2651" s="66" t="inlineStr">
        <is>
          <t>O0324</t>
        </is>
      </c>
      <c r="C2651" s="66" t="n">
        <v>2024</v>
      </c>
      <c r="D2651" s="66" t="n">
        <v>4</v>
      </c>
      <c r="E2651" s="66" t="n">
        <v>6</v>
      </c>
      <c r="F2651" s="66" t="n">
        <v>15</v>
      </c>
      <c r="G2651" s="66" t="n">
        <v>3</v>
      </c>
      <c r="H2651" s="66" t="n">
        <v>6</v>
      </c>
      <c r="I2651" s="66" t="n">
        <v>0</v>
      </c>
      <c r="J2651" s="66" t="n">
        <v>0</v>
      </c>
      <c r="K2651" s="66" t="n">
        <v>1</v>
      </c>
      <c r="L2651" s="66" t="n">
        <v>0</v>
      </c>
      <c r="M2651" s="66" t="n">
        <v>0</v>
      </c>
      <c r="N2651" s="66" t="n">
        <v>0</v>
      </c>
      <c r="O2651" s="66" t="n">
        <v>208.4</v>
      </c>
      <c r="P2651" s="66" t="n">
        <v>12.4</v>
      </c>
      <c r="Q2651" s="66" t="n">
        <v>13.7232743380001</v>
      </c>
      <c r="R2651" s="66" t="n">
        <v>51.08974433</v>
      </c>
      <c r="S2651" s="66">
        <f>IF(AND(E2651&gt;=2,E2651&lt;=6,OR(F2651=6,F2651=7,F2651=8),O2651&lt;=500),1,0)</f>
        <v/>
      </c>
      <c r="T2651" s="178">
        <f>IF(G2651=1,Sources!$F$24,IF(G2651=2,Sources!$F$25,IF(G2651=3,Sources!$F$26,0)))</f>
        <v/>
      </c>
      <c r="U2651" s="178">
        <f>T2651</f>
        <v/>
      </c>
      <c r="V2651" s="66" t="inlineStr">
        <is>
          <t>S01 / S04 / S05</t>
        </is>
      </c>
    </row>
    <row r="2652" ht="15" customHeight="1" s="94">
      <c r="A2652" s="66" t="inlineStr">
        <is>
          <t>U18847</t>
        </is>
      </c>
      <c r="B2652" s="66" t="inlineStr">
        <is>
          <t>O2164</t>
        </is>
      </c>
      <c r="C2652" s="66" t="n">
        <v>2024</v>
      </c>
      <c r="D2652" s="66" t="n">
        <v>4</v>
      </c>
      <c r="E2652" s="66" t="n">
        <v>3</v>
      </c>
      <c r="F2652" s="66" t="n">
        <v>15</v>
      </c>
      <c r="G2652" s="66" t="n">
        <v>3</v>
      </c>
      <c r="H2652" s="66" t="n">
        <v>3</v>
      </c>
      <c r="I2652" s="66" t="n">
        <v>0</v>
      </c>
      <c r="J2652" s="66" t="n">
        <v>1</v>
      </c>
      <c r="K2652" s="66" t="n">
        <v>1</v>
      </c>
      <c r="L2652" s="66" t="n">
        <v>0</v>
      </c>
      <c r="M2652" s="66" t="n">
        <v>0</v>
      </c>
      <c r="N2652" s="66" t="n">
        <v>0</v>
      </c>
      <c r="O2652" s="66" t="n">
        <v>391.2</v>
      </c>
      <c r="P2652" s="66" t="n">
        <v>4.5</v>
      </c>
      <c r="Q2652" s="66" t="n">
        <v>12.988295506</v>
      </c>
      <c r="R2652" s="66" t="n">
        <v>51.5593014730001</v>
      </c>
      <c r="S2652" s="66">
        <f>IF(AND(E2652&gt;=2,E2652&lt;=6,OR(F2652=6,F2652=7,F2652=8),O2652&lt;=500),1,0)</f>
        <v/>
      </c>
      <c r="T2652" s="178">
        <f>IF(G2652=1,Sources!$F$24,IF(G2652=2,Sources!$F$25,IF(G2652=3,Sources!$F$26,0)))</f>
        <v/>
      </c>
      <c r="U2652" s="178">
        <f>T2652</f>
        <v/>
      </c>
      <c r="V2652" s="66" t="inlineStr">
        <is>
          <t>S01 / S04 / S05</t>
        </is>
      </c>
    </row>
    <row r="2653" ht="15" customHeight="1" s="94">
      <c r="A2653" s="66" t="inlineStr">
        <is>
          <t>U18866</t>
        </is>
      </c>
      <c r="B2653" s="66" t="inlineStr">
        <is>
          <t>O0219</t>
        </is>
      </c>
      <c r="C2653" s="66" t="n">
        <v>2024</v>
      </c>
      <c r="D2653" s="66" t="n">
        <v>4</v>
      </c>
      <c r="E2653" s="66" t="n">
        <v>2</v>
      </c>
      <c r="F2653" s="66" t="n">
        <v>13</v>
      </c>
      <c r="G2653" s="66" t="n">
        <v>3</v>
      </c>
      <c r="H2653" s="66" t="n">
        <v>2</v>
      </c>
      <c r="I2653" s="66" t="n">
        <v>0</v>
      </c>
      <c r="J2653" s="66" t="n">
        <v>0</v>
      </c>
      <c r="K2653" s="66" t="n">
        <v>1</v>
      </c>
      <c r="L2653" s="66" t="n">
        <v>0</v>
      </c>
      <c r="M2653" s="66" t="n">
        <v>0</v>
      </c>
      <c r="N2653" s="66" t="n">
        <v>1</v>
      </c>
      <c r="O2653" s="66" t="n">
        <v>116.8</v>
      </c>
      <c r="P2653" s="66" t="n">
        <v>24.5</v>
      </c>
      <c r="Q2653" s="66" t="n">
        <v>12.9219151660001</v>
      </c>
      <c r="R2653" s="66" t="n">
        <v>50.830880193</v>
      </c>
      <c r="S2653" s="66">
        <f>IF(AND(E2653&gt;=2,E2653&lt;=6,OR(F2653=6,F2653=7,F2653=8),O2653&lt;=500),1,0)</f>
        <v/>
      </c>
      <c r="T2653" s="178">
        <f>IF(G2653=1,Sources!$F$24,IF(G2653=2,Sources!$F$25,IF(G2653=3,Sources!$F$26,0)))</f>
        <v/>
      </c>
      <c r="U2653" s="178">
        <f>T2653</f>
        <v/>
      </c>
      <c r="V2653" s="66" t="inlineStr">
        <is>
          <t>S01 / S04 / S05</t>
        </is>
      </c>
    </row>
    <row r="2654" ht="15" customHeight="1" s="94">
      <c r="A2654" s="66" t="inlineStr">
        <is>
          <t>U18884</t>
        </is>
      </c>
      <c r="B2654" s="66" t="inlineStr">
        <is>
          <t>O1303</t>
        </is>
      </c>
      <c r="C2654" s="66" t="n">
        <v>2024</v>
      </c>
      <c r="D2654" s="66" t="n">
        <v>9</v>
      </c>
      <c r="E2654" s="66" t="n">
        <v>3</v>
      </c>
      <c r="F2654" s="66" t="n">
        <v>13</v>
      </c>
      <c r="G2654" s="66" t="n">
        <v>3</v>
      </c>
      <c r="H2654" s="66" t="n">
        <v>2</v>
      </c>
      <c r="I2654" s="66" t="n">
        <v>0</v>
      </c>
      <c r="J2654" s="66" t="n">
        <v>0</v>
      </c>
      <c r="K2654" s="66" t="n">
        <v>1</v>
      </c>
      <c r="L2654" s="66" t="n">
        <v>0</v>
      </c>
      <c r="M2654" s="66" t="n">
        <v>0</v>
      </c>
      <c r="N2654" s="66" t="n">
        <v>0</v>
      </c>
      <c r="O2654" s="66" t="n">
        <v>445.4</v>
      </c>
      <c r="P2654" s="66" t="n">
        <v>21.4</v>
      </c>
      <c r="Q2654" s="66" t="n">
        <v>12.394458157</v>
      </c>
      <c r="R2654" s="66" t="n">
        <v>51.3146264440001</v>
      </c>
      <c r="S2654" s="66">
        <f>IF(AND(E2654&gt;=2,E2654&lt;=6,OR(F2654=6,F2654=7,F2654=8),O2654&lt;=500),1,0)</f>
        <v/>
      </c>
      <c r="T2654" s="178">
        <f>IF(G2654=1,Sources!$F$24,IF(G2654=2,Sources!$F$25,IF(G2654=3,Sources!$F$26,0)))</f>
        <v/>
      </c>
      <c r="U2654" s="178">
        <f>T2654</f>
        <v/>
      </c>
      <c r="V2654" s="66" t="inlineStr">
        <is>
          <t>S01 / S04 / S05</t>
        </is>
      </c>
    </row>
    <row r="2655" ht="15" customHeight="1" s="94">
      <c r="A2655" s="66" t="inlineStr">
        <is>
          <t>U18888</t>
        </is>
      </c>
      <c r="B2655" s="66" t="inlineStr">
        <is>
          <t>O2188</t>
        </is>
      </c>
      <c r="C2655" s="66" t="n">
        <v>2024</v>
      </c>
      <c r="D2655" s="66" t="n">
        <v>9</v>
      </c>
      <c r="E2655" s="66" t="n">
        <v>6</v>
      </c>
      <c r="F2655" s="66" t="n">
        <v>14</v>
      </c>
      <c r="G2655" s="66" t="n">
        <v>3</v>
      </c>
      <c r="H2655" s="66" t="n">
        <v>2</v>
      </c>
      <c r="I2655" s="66" t="n">
        <v>0</v>
      </c>
      <c r="J2655" s="66" t="n">
        <v>1</v>
      </c>
      <c r="K2655" s="66" t="n">
        <v>1</v>
      </c>
      <c r="L2655" s="66" t="n">
        <v>0</v>
      </c>
      <c r="M2655" s="66" t="n">
        <v>0</v>
      </c>
      <c r="N2655" s="66" t="n">
        <v>0</v>
      </c>
      <c r="O2655" s="66" t="n">
        <v>158.5</v>
      </c>
      <c r="P2655" s="66" t="n">
        <v>10.4</v>
      </c>
      <c r="Q2655" s="66" t="n">
        <v>14.639951207</v>
      </c>
      <c r="R2655" s="66" t="n">
        <v>51.503252687</v>
      </c>
      <c r="S2655" s="66">
        <f>IF(AND(E2655&gt;=2,E2655&lt;=6,OR(F2655=6,F2655=7,F2655=8),O2655&lt;=500),1,0)</f>
        <v/>
      </c>
      <c r="T2655" s="178">
        <f>IF(G2655=1,Sources!$F$24,IF(G2655=2,Sources!$F$25,IF(G2655=3,Sources!$F$26,0)))</f>
        <v/>
      </c>
      <c r="U2655" s="178">
        <f>T2655</f>
        <v/>
      </c>
      <c r="V2655" s="66" t="inlineStr">
        <is>
          <t>S01 / S04 / S05</t>
        </is>
      </c>
    </row>
    <row r="2656" ht="15" customHeight="1" s="94">
      <c r="A2656" s="66" t="inlineStr">
        <is>
          <t>U18897</t>
        </is>
      </c>
      <c r="B2656" s="66" t="inlineStr">
        <is>
          <t>O1642</t>
        </is>
      </c>
      <c r="C2656" s="66" t="n">
        <v>2024</v>
      </c>
      <c r="D2656" s="66" t="n">
        <v>4</v>
      </c>
      <c r="E2656" s="66" t="n">
        <v>5</v>
      </c>
      <c r="F2656" s="66" t="n">
        <v>11</v>
      </c>
      <c r="G2656" s="66" t="n">
        <v>2</v>
      </c>
      <c r="H2656" s="66" t="n">
        <v>3</v>
      </c>
      <c r="I2656" s="66" t="n">
        <v>0</v>
      </c>
      <c r="J2656" s="66" t="n">
        <v>0</v>
      </c>
      <c r="K2656" s="66" t="n">
        <v>1</v>
      </c>
      <c r="L2656" s="66" t="n">
        <v>0</v>
      </c>
      <c r="M2656" s="66" t="n">
        <v>0</v>
      </c>
      <c r="N2656" s="66" t="n">
        <v>0</v>
      </c>
      <c r="O2656" s="66" t="n">
        <v>399.3</v>
      </c>
      <c r="P2656" s="66" t="n">
        <v>1.3</v>
      </c>
      <c r="Q2656" s="66" t="n">
        <v>12.3237815480001</v>
      </c>
      <c r="R2656" s="66" t="n">
        <v>51.3794326290001</v>
      </c>
      <c r="S2656" s="66">
        <f>IF(AND(E2656&gt;=2,E2656&lt;=6,OR(F2656=6,F2656=7,F2656=8),O2656&lt;=500),1,0)</f>
        <v/>
      </c>
      <c r="T2656" s="178">
        <f>IF(G2656=1,Sources!$F$24,IF(G2656=2,Sources!$F$25,IF(G2656=3,Sources!$F$26,0)))</f>
        <v/>
      </c>
      <c r="U2656" s="178">
        <f>T2656</f>
        <v/>
      </c>
      <c r="V2656" s="66" t="inlineStr">
        <is>
          <t>S01 / S04 / S05</t>
        </is>
      </c>
    </row>
    <row r="2657" ht="15" customHeight="1" s="94">
      <c r="A2657" s="66" t="inlineStr">
        <is>
          <t>U18898</t>
        </is>
      </c>
      <c r="B2657" s="66" t="inlineStr">
        <is>
          <t>O2245</t>
        </is>
      </c>
      <c r="C2657" s="66" t="n">
        <v>2024</v>
      </c>
      <c r="D2657" s="66" t="n">
        <v>4</v>
      </c>
      <c r="E2657" s="66" t="n">
        <v>5</v>
      </c>
      <c r="F2657" s="66" t="n">
        <v>22</v>
      </c>
      <c r="G2657" s="66" t="n">
        <v>3</v>
      </c>
      <c r="H2657" s="66" t="n">
        <v>3</v>
      </c>
      <c r="I2657" s="66" t="n">
        <v>0</v>
      </c>
      <c r="J2657" s="66" t="n">
        <v>0</v>
      </c>
      <c r="K2657" s="66" t="n">
        <v>1</v>
      </c>
      <c r="L2657" s="66" t="n">
        <v>0</v>
      </c>
      <c r="M2657" s="66" t="n">
        <v>0</v>
      </c>
      <c r="N2657" s="66" t="n">
        <v>0</v>
      </c>
      <c r="O2657" s="66" t="n">
        <v>437</v>
      </c>
      <c r="P2657" s="66" t="n">
        <v>6.3</v>
      </c>
      <c r="Q2657" s="66" t="n">
        <v>14.7856481540001</v>
      </c>
      <c r="R2657" s="66" t="n">
        <v>50.8991013090001</v>
      </c>
      <c r="S2657" s="66">
        <f>IF(AND(E2657&gt;=2,E2657&lt;=6,OR(F2657=6,F2657=7,F2657=8),O2657&lt;=500),1,0)</f>
        <v/>
      </c>
      <c r="T2657" s="178">
        <f>IF(G2657=1,Sources!$F$24,IF(G2657=2,Sources!$F$25,IF(G2657=3,Sources!$F$26,0)))</f>
        <v/>
      </c>
      <c r="U2657" s="178">
        <f>T2657</f>
        <v/>
      </c>
      <c r="V2657" s="66" t="inlineStr">
        <is>
          <t>S01 / S04 / S05</t>
        </is>
      </c>
    </row>
    <row r="2658" ht="15" customHeight="1" s="94">
      <c r="A2658" s="66" t="inlineStr">
        <is>
          <t>U18904</t>
        </is>
      </c>
      <c r="B2658" s="66" t="inlineStr">
        <is>
          <t>O1467</t>
        </is>
      </c>
      <c r="C2658" s="66" t="n">
        <v>2024</v>
      </c>
      <c r="D2658" s="66" t="n">
        <v>4</v>
      </c>
      <c r="E2658" s="66" t="n">
        <v>4</v>
      </c>
      <c r="F2658" s="66" t="n">
        <v>14</v>
      </c>
      <c r="G2658" s="66" t="n">
        <v>3</v>
      </c>
      <c r="H2658" s="66" t="n">
        <v>6</v>
      </c>
      <c r="I2658" s="66" t="n">
        <v>0</v>
      </c>
      <c r="J2658" s="66" t="n">
        <v>0</v>
      </c>
      <c r="K2658" s="66" t="n">
        <v>1</v>
      </c>
      <c r="L2658" s="66" t="n">
        <v>0</v>
      </c>
      <c r="M2658" s="66" t="n">
        <v>0</v>
      </c>
      <c r="N2658" s="66" t="n">
        <v>0</v>
      </c>
      <c r="O2658" s="66" t="n">
        <v>294.1</v>
      </c>
      <c r="P2658" s="66" t="n">
        <v>22.1</v>
      </c>
      <c r="Q2658" s="66" t="n">
        <v>12.3919311510001</v>
      </c>
      <c r="R2658" s="66" t="n">
        <v>51.3465039020001</v>
      </c>
      <c r="S2658" s="66">
        <f>IF(AND(E2658&gt;=2,E2658&lt;=6,OR(F2658=6,F2658=7,F2658=8),O2658&lt;=500),1,0)</f>
        <v/>
      </c>
      <c r="T2658" s="178">
        <f>IF(G2658=1,Sources!$F$24,IF(G2658=2,Sources!$F$25,IF(G2658=3,Sources!$F$26,0)))</f>
        <v/>
      </c>
      <c r="U2658" s="178">
        <f>T2658</f>
        <v/>
      </c>
      <c r="V2658" s="66" t="inlineStr">
        <is>
          <t>S01 / S04 / S05</t>
        </is>
      </c>
    </row>
    <row r="2659" ht="15" customHeight="1" s="94">
      <c r="A2659" s="66" t="inlineStr">
        <is>
          <t>U18915</t>
        </is>
      </c>
      <c r="B2659" s="66" t="inlineStr">
        <is>
          <t>O0676</t>
        </is>
      </c>
      <c r="C2659" s="66" t="n">
        <v>2024</v>
      </c>
      <c r="D2659" s="66" t="n">
        <v>9</v>
      </c>
      <c r="E2659" s="66" t="n">
        <v>4</v>
      </c>
      <c r="F2659" s="66" t="n">
        <v>14</v>
      </c>
      <c r="G2659" s="66" t="n">
        <v>3</v>
      </c>
      <c r="H2659" s="66" t="n">
        <v>1</v>
      </c>
      <c r="I2659" s="66" t="n">
        <v>0</v>
      </c>
      <c r="J2659" s="66" t="n">
        <v>1</v>
      </c>
      <c r="K2659" s="66" t="n">
        <v>0</v>
      </c>
      <c r="L2659" s="66" t="n">
        <v>0</v>
      </c>
      <c r="M2659" s="66" t="n">
        <v>0</v>
      </c>
      <c r="N2659" s="66" t="n">
        <v>0</v>
      </c>
      <c r="O2659" s="66" t="n">
        <v>433.3</v>
      </c>
      <c r="P2659" s="66" t="n">
        <v>16.1</v>
      </c>
      <c r="Q2659" s="66" t="n">
        <v>13.7074510320001</v>
      </c>
      <c r="R2659" s="66" t="n">
        <v>51.0584631890001</v>
      </c>
      <c r="S2659" s="66">
        <f>IF(AND(E2659&gt;=2,E2659&lt;=6,OR(F2659=6,F2659=7,F2659=8),O2659&lt;=500),1,0)</f>
        <v/>
      </c>
      <c r="T2659" s="178">
        <f>IF(G2659=1,Sources!$F$24,IF(G2659=2,Sources!$F$25,IF(G2659=3,Sources!$F$26,0)))</f>
        <v/>
      </c>
      <c r="U2659" s="178">
        <f>T2659</f>
        <v/>
      </c>
      <c r="V2659" s="66" t="inlineStr">
        <is>
          <t>S01 / S04 / S05</t>
        </is>
      </c>
    </row>
    <row r="2660" ht="15" customHeight="1" s="94">
      <c r="A2660" s="66" t="inlineStr">
        <is>
          <t>U18917</t>
        </is>
      </c>
      <c r="B2660" s="66" t="inlineStr">
        <is>
          <t>O0769</t>
        </is>
      </c>
      <c r="C2660" s="66" t="n">
        <v>2024</v>
      </c>
      <c r="D2660" s="66" t="n">
        <v>4</v>
      </c>
      <c r="E2660" s="66" t="n">
        <v>3</v>
      </c>
      <c r="F2660" s="66" t="n">
        <v>12</v>
      </c>
      <c r="G2660" s="66" t="n">
        <v>3</v>
      </c>
      <c r="H2660" s="66" t="n">
        <v>2</v>
      </c>
      <c r="I2660" s="66" t="n">
        <v>0</v>
      </c>
      <c r="J2660" s="66" t="n">
        <v>0</v>
      </c>
      <c r="K2660" s="66" t="n">
        <v>1</v>
      </c>
      <c r="L2660" s="66" t="n">
        <v>0</v>
      </c>
      <c r="M2660" s="66" t="n">
        <v>0</v>
      </c>
      <c r="N2660" s="66" t="n">
        <v>1</v>
      </c>
      <c r="O2660" s="66" t="n">
        <v>379.5</v>
      </c>
      <c r="P2660" s="66" t="n">
        <v>4.7</v>
      </c>
      <c r="Q2660" s="66" t="n">
        <v>13.737313548</v>
      </c>
      <c r="R2660" s="66" t="n">
        <v>51.0853941180001</v>
      </c>
      <c r="S2660" s="66">
        <f>IF(AND(E2660&gt;=2,E2660&lt;=6,OR(F2660=6,F2660=7,F2660=8),O2660&lt;=500),1,0)</f>
        <v/>
      </c>
      <c r="T2660" s="178">
        <f>IF(G2660=1,Sources!$F$24,IF(G2660=2,Sources!$F$25,IF(G2660=3,Sources!$F$26,0)))</f>
        <v/>
      </c>
      <c r="U2660" s="178">
        <f>T2660</f>
        <v/>
      </c>
      <c r="V2660" s="66" t="inlineStr">
        <is>
          <t>S01 / S04 / S05</t>
        </is>
      </c>
    </row>
    <row r="2661" ht="15" customHeight="1" s="94">
      <c r="A2661" s="66" t="inlineStr">
        <is>
          <t>U18922</t>
        </is>
      </c>
      <c r="B2661" s="66" t="inlineStr">
        <is>
          <t>O0472</t>
        </is>
      </c>
      <c r="C2661" s="66" t="n">
        <v>2024</v>
      </c>
      <c r="D2661" s="66" t="n">
        <v>3</v>
      </c>
      <c r="E2661" s="66" t="n">
        <v>1</v>
      </c>
      <c r="F2661" s="66" t="n">
        <v>20</v>
      </c>
      <c r="G2661" s="66" t="n">
        <v>3</v>
      </c>
      <c r="H2661" s="66" t="n">
        <v>3</v>
      </c>
      <c r="I2661" s="66" t="n">
        <v>0</v>
      </c>
      <c r="J2661" s="66" t="n">
        <v>1</v>
      </c>
      <c r="K2661" s="66" t="n">
        <v>0</v>
      </c>
      <c r="L2661" s="66" t="n">
        <v>0</v>
      </c>
      <c r="M2661" s="66" t="n">
        <v>0</v>
      </c>
      <c r="N2661" s="66" t="n">
        <v>1</v>
      </c>
      <c r="O2661" s="66" t="n">
        <v>441.1</v>
      </c>
      <c r="P2661" s="66" t="n">
        <v>5</v>
      </c>
      <c r="Q2661" s="66" t="n">
        <v>13.706962468</v>
      </c>
      <c r="R2661" s="66" t="n">
        <v>51.084530477</v>
      </c>
      <c r="S2661" s="66">
        <f>IF(AND(E2661&gt;=2,E2661&lt;=6,OR(F2661=6,F2661=7,F2661=8),O2661&lt;=500),1,0)</f>
        <v/>
      </c>
      <c r="T2661" s="178">
        <f>IF(G2661=1,Sources!$F$24,IF(G2661=2,Sources!$F$25,IF(G2661=3,Sources!$F$26,0)))</f>
        <v/>
      </c>
      <c r="U2661" s="178">
        <f>T2661</f>
        <v/>
      </c>
      <c r="V2661" s="66" t="inlineStr">
        <is>
          <t>S01 / S04 / S05</t>
        </is>
      </c>
    </row>
    <row r="2662" ht="15" customHeight="1" s="94">
      <c r="A2662" s="66" t="inlineStr">
        <is>
          <t>U18933</t>
        </is>
      </c>
      <c r="B2662" s="66" t="inlineStr">
        <is>
          <t>O0324</t>
        </is>
      </c>
      <c r="C2662" s="66" t="n">
        <v>2024</v>
      </c>
      <c r="D2662" s="66" t="n">
        <v>3</v>
      </c>
      <c r="E2662" s="66" t="n">
        <v>6</v>
      </c>
      <c r="F2662" s="66" t="n">
        <v>12</v>
      </c>
      <c r="G2662" s="66" t="n">
        <v>2</v>
      </c>
      <c r="H2662" s="66" t="n">
        <v>7</v>
      </c>
      <c r="I2662" s="66" t="n">
        <v>0</v>
      </c>
      <c r="J2662" s="66" t="n">
        <v>0</v>
      </c>
      <c r="K2662" s="66" t="n">
        <v>1</v>
      </c>
      <c r="L2662" s="66" t="n">
        <v>0</v>
      </c>
      <c r="M2662" s="66" t="n">
        <v>0</v>
      </c>
      <c r="N2662" s="66" t="n">
        <v>0</v>
      </c>
      <c r="O2662" s="66" t="n">
        <v>185</v>
      </c>
      <c r="P2662" s="66" t="n">
        <v>14.3</v>
      </c>
      <c r="Q2662" s="66" t="n">
        <v>13.7231195650001</v>
      </c>
      <c r="R2662" s="66" t="n">
        <v>51.0899648560001</v>
      </c>
      <c r="S2662" s="66">
        <f>IF(AND(E2662&gt;=2,E2662&lt;=6,OR(F2662=6,F2662=7,F2662=8),O2662&lt;=500),1,0)</f>
        <v/>
      </c>
      <c r="T2662" s="178">
        <f>IF(G2662=1,Sources!$F$24,IF(G2662=2,Sources!$F$25,IF(G2662=3,Sources!$F$26,0)))</f>
        <v/>
      </c>
      <c r="U2662" s="178">
        <f>T2662</f>
        <v/>
      </c>
      <c r="V2662" s="66" t="inlineStr">
        <is>
          <t>S01 / S04 / S05</t>
        </is>
      </c>
    </row>
    <row r="2663" ht="15" customHeight="1" s="94">
      <c r="A2663" s="66" t="inlineStr">
        <is>
          <t>U18934</t>
        </is>
      </c>
      <c r="B2663" s="66" t="inlineStr">
        <is>
          <t>O0608</t>
        </is>
      </c>
      <c r="C2663" s="66" t="n">
        <v>2024</v>
      </c>
      <c r="D2663" s="66" t="n">
        <v>3</v>
      </c>
      <c r="E2663" s="66" t="n">
        <v>6</v>
      </c>
      <c r="F2663" s="66" t="n">
        <v>3</v>
      </c>
      <c r="G2663" s="66" t="n">
        <v>3</v>
      </c>
      <c r="H2663" s="66" t="n">
        <v>3</v>
      </c>
      <c r="I2663" s="66" t="n">
        <v>0</v>
      </c>
      <c r="J2663" s="66" t="n">
        <v>0</v>
      </c>
      <c r="K2663" s="66" t="n">
        <v>1</v>
      </c>
      <c r="L2663" s="66" t="n">
        <v>0</v>
      </c>
      <c r="M2663" s="66" t="n">
        <v>0</v>
      </c>
      <c r="N2663" s="66" t="n">
        <v>0</v>
      </c>
      <c r="O2663" s="66" t="n">
        <v>101.5</v>
      </c>
      <c r="P2663" s="66" t="n">
        <v>23.6</v>
      </c>
      <c r="Q2663" s="66" t="n">
        <v>13.7403608120001</v>
      </c>
      <c r="R2663" s="66" t="n">
        <v>51.0647065530001</v>
      </c>
      <c r="S2663" s="66">
        <f>IF(AND(E2663&gt;=2,E2663&lt;=6,OR(F2663=6,F2663=7,F2663=8),O2663&lt;=500),1,0)</f>
        <v/>
      </c>
      <c r="T2663" s="178">
        <f>IF(G2663=1,Sources!$F$24,IF(G2663=2,Sources!$F$25,IF(G2663=3,Sources!$F$26,0)))</f>
        <v/>
      </c>
      <c r="U2663" s="178">
        <f>T2663</f>
        <v/>
      </c>
      <c r="V2663" s="66" t="inlineStr">
        <is>
          <t>S01 / S04 / S05</t>
        </is>
      </c>
    </row>
    <row r="2664" ht="15" customHeight="1" s="94">
      <c r="A2664" s="66" t="inlineStr">
        <is>
          <t>U18943</t>
        </is>
      </c>
      <c r="B2664" s="66" t="inlineStr">
        <is>
          <t>O0945</t>
        </is>
      </c>
      <c r="C2664" s="66" t="n">
        <v>2024</v>
      </c>
      <c r="D2664" s="66" t="n">
        <v>3</v>
      </c>
      <c r="E2664" s="66" t="n">
        <v>5</v>
      </c>
      <c r="F2664" s="66" t="n">
        <v>17</v>
      </c>
      <c r="G2664" s="66" t="n">
        <v>3</v>
      </c>
      <c r="H2664" s="66" t="n">
        <v>2</v>
      </c>
      <c r="I2664" s="66" t="n">
        <v>0</v>
      </c>
      <c r="J2664" s="66" t="n">
        <v>1</v>
      </c>
      <c r="K2664" s="66" t="n">
        <v>1</v>
      </c>
      <c r="L2664" s="66" t="n">
        <v>0</v>
      </c>
      <c r="M2664" s="66" t="n">
        <v>0</v>
      </c>
      <c r="N2664" s="66" t="n">
        <v>0</v>
      </c>
      <c r="O2664" s="66" t="n">
        <v>310.7</v>
      </c>
      <c r="P2664" s="66" t="n">
        <v>12.8</v>
      </c>
      <c r="Q2664" s="66" t="n">
        <v>13.7507327110001</v>
      </c>
      <c r="R2664" s="66" t="n">
        <v>51.071422877</v>
      </c>
      <c r="S2664" s="66">
        <f>IF(AND(E2664&gt;=2,E2664&lt;=6,OR(F2664=6,F2664=7,F2664=8),O2664&lt;=500),1,0)</f>
        <v/>
      </c>
      <c r="T2664" s="178">
        <f>IF(G2664=1,Sources!$F$24,IF(G2664=2,Sources!$F$25,IF(G2664=3,Sources!$F$26,0)))</f>
        <v/>
      </c>
      <c r="U2664" s="178">
        <f>T2664</f>
        <v/>
      </c>
      <c r="V2664" s="66" t="inlineStr">
        <is>
          <t>S01 / S04 / S05</t>
        </is>
      </c>
    </row>
    <row r="2665" ht="15" customHeight="1" s="94">
      <c r="A2665" s="66" t="inlineStr">
        <is>
          <t>U18951</t>
        </is>
      </c>
      <c r="B2665" s="66" t="inlineStr">
        <is>
          <t>O1448</t>
        </is>
      </c>
      <c r="C2665" s="66" t="n">
        <v>2024</v>
      </c>
      <c r="D2665" s="66" t="n">
        <v>3</v>
      </c>
      <c r="E2665" s="66" t="n">
        <v>4</v>
      </c>
      <c r="F2665" s="66" t="n">
        <v>10</v>
      </c>
      <c r="G2665" s="66" t="n">
        <v>3</v>
      </c>
      <c r="H2665" s="66" t="n">
        <v>3</v>
      </c>
      <c r="I2665" s="66" t="n">
        <v>0</v>
      </c>
      <c r="J2665" s="66" t="n">
        <v>0</v>
      </c>
      <c r="K2665" s="66" t="n">
        <v>1</v>
      </c>
      <c r="L2665" s="66" t="n">
        <v>0</v>
      </c>
      <c r="M2665" s="66" t="n">
        <v>0</v>
      </c>
      <c r="N2665" s="66" t="n">
        <v>0</v>
      </c>
      <c r="O2665" s="66" t="n">
        <v>322</v>
      </c>
      <c r="P2665" s="66" t="n">
        <v>3.1</v>
      </c>
      <c r="Q2665" s="66" t="n">
        <v>12.3769904540001</v>
      </c>
      <c r="R2665" s="66" t="n">
        <v>51.3445029600001</v>
      </c>
      <c r="S2665" s="66">
        <f>IF(AND(E2665&gt;=2,E2665&lt;=6,OR(F2665=6,F2665=7,F2665=8),O2665&lt;=500),1,0)</f>
        <v/>
      </c>
      <c r="T2665" s="178">
        <f>IF(G2665=1,Sources!$F$24,IF(G2665=2,Sources!$F$25,IF(G2665=3,Sources!$F$26,0)))</f>
        <v/>
      </c>
      <c r="U2665" s="178">
        <f>T2665</f>
        <v/>
      </c>
      <c r="V2665" s="66" t="inlineStr">
        <is>
          <t>S01 / S04 / S05</t>
        </is>
      </c>
    </row>
    <row r="2666" ht="15" customHeight="1" s="94">
      <c r="A2666" s="66" t="inlineStr">
        <is>
          <t>U18952</t>
        </is>
      </c>
      <c r="B2666" s="66" t="inlineStr">
        <is>
          <t>O1197</t>
        </is>
      </c>
      <c r="C2666" s="66" t="n">
        <v>2024</v>
      </c>
      <c r="D2666" s="66" t="n">
        <v>5</v>
      </c>
      <c r="E2666" s="66" t="n">
        <v>2</v>
      </c>
      <c r="F2666" s="66" t="n">
        <v>8</v>
      </c>
      <c r="G2666" s="66" t="n">
        <v>3</v>
      </c>
      <c r="H2666" s="66" t="n">
        <v>3</v>
      </c>
      <c r="I2666" s="66" t="n">
        <v>0</v>
      </c>
      <c r="J2666" s="66" t="n">
        <v>1</v>
      </c>
      <c r="K2666" s="66" t="n">
        <v>1</v>
      </c>
      <c r="L2666" s="66" t="n">
        <v>0</v>
      </c>
      <c r="M2666" s="66" t="n">
        <v>0</v>
      </c>
      <c r="N2666" s="66" t="n">
        <v>0</v>
      </c>
      <c r="O2666" s="66" t="n">
        <v>306.4</v>
      </c>
      <c r="P2666" s="66" t="n">
        <v>0</v>
      </c>
      <c r="Q2666" s="66" t="n">
        <v>12.728438302</v>
      </c>
      <c r="R2666" s="66" t="n">
        <v>50.8017103540001</v>
      </c>
      <c r="S2666" s="66">
        <f>IF(AND(E2666&gt;=2,E2666&lt;=6,OR(F2666=6,F2666=7,F2666=8),O2666&lt;=500),1,0)</f>
        <v/>
      </c>
      <c r="T2666" s="178">
        <f>IF(G2666=1,Sources!$F$24,IF(G2666=2,Sources!$F$25,IF(G2666=3,Sources!$F$26,0)))</f>
        <v/>
      </c>
      <c r="U2666" s="178">
        <f>T2666</f>
        <v/>
      </c>
      <c r="V2666" s="66" t="inlineStr">
        <is>
          <t>S01 / S04 / S05</t>
        </is>
      </c>
    </row>
    <row r="2667" ht="15" customHeight="1" s="94">
      <c r="A2667" s="66" t="inlineStr">
        <is>
          <t>U18959</t>
        </is>
      </c>
      <c r="B2667" s="66" t="inlineStr">
        <is>
          <t>O1023</t>
        </is>
      </c>
      <c r="C2667" s="66" t="n">
        <v>2024</v>
      </c>
      <c r="D2667" s="66" t="n">
        <v>3</v>
      </c>
      <c r="E2667" s="66" t="n">
        <v>3</v>
      </c>
      <c r="F2667" s="66" t="n">
        <v>16</v>
      </c>
      <c r="G2667" s="66" t="n">
        <v>3</v>
      </c>
      <c r="H2667" s="66" t="n">
        <v>2</v>
      </c>
      <c r="I2667" s="66" t="n">
        <v>1</v>
      </c>
      <c r="J2667" s="66" t="n">
        <v>0</v>
      </c>
      <c r="K2667" s="66" t="n">
        <v>1</v>
      </c>
      <c r="L2667" s="66" t="n">
        <v>0</v>
      </c>
      <c r="M2667" s="66" t="n">
        <v>0</v>
      </c>
      <c r="N2667" s="66" t="n">
        <v>0</v>
      </c>
      <c r="O2667" s="66" t="n">
        <v>342.6</v>
      </c>
      <c r="P2667" s="66" t="n">
        <v>13.6</v>
      </c>
      <c r="Q2667" s="66" t="n">
        <v>14.610273508</v>
      </c>
      <c r="R2667" s="66" t="n">
        <v>50.980382354</v>
      </c>
      <c r="S2667" s="66">
        <f>IF(AND(E2667&gt;=2,E2667&lt;=6,OR(F2667=6,F2667=7,F2667=8),O2667&lt;=500),1,0)</f>
        <v/>
      </c>
      <c r="T2667" s="178">
        <f>IF(G2667=1,Sources!$F$24,IF(G2667=2,Sources!$F$25,IF(G2667=3,Sources!$F$26,0)))</f>
        <v/>
      </c>
      <c r="U2667" s="178">
        <f>T2667</f>
        <v/>
      </c>
      <c r="V2667" s="66" t="inlineStr">
        <is>
          <t>S01 / S04 / S05</t>
        </is>
      </c>
    </row>
    <row r="2668" ht="15" customHeight="1" s="94">
      <c r="A2668" s="66" t="inlineStr">
        <is>
          <t>U18978</t>
        </is>
      </c>
      <c r="B2668" s="66" t="inlineStr">
        <is>
          <t>O0611</t>
        </is>
      </c>
      <c r="C2668" s="66" t="n">
        <v>2024</v>
      </c>
      <c r="D2668" s="66" t="n">
        <v>3</v>
      </c>
      <c r="E2668" s="66" t="n">
        <v>1</v>
      </c>
      <c r="F2668" s="66" t="n">
        <v>9</v>
      </c>
      <c r="G2668" s="66" t="n">
        <v>3</v>
      </c>
      <c r="H2668" s="66" t="n">
        <v>3</v>
      </c>
      <c r="I2668" s="66" t="n">
        <v>0</v>
      </c>
      <c r="J2668" s="66" t="n">
        <v>1</v>
      </c>
      <c r="K2668" s="66" t="n">
        <v>0</v>
      </c>
      <c r="L2668" s="66" t="n">
        <v>0</v>
      </c>
      <c r="M2668" s="66" t="n">
        <v>0</v>
      </c>
      <c r="N2668" s="66" t="n">
        <v>0</v>
      </c>
      <c r="O2668" s="66" t="n">
        <v>32.9</v>
      </c>
      <c r="P2668" s="66" t="n">
        <v>4.3</v>
      </c>
      <c r="Q2668" s="66" t="n">
        <v>13.7421215730001</v>
      </c>
      <c r="R2668" s="66" t="n">
        <v>51.0646650640001</v>
      </c>
      <c r="S2668" s="66">
        <f>IF(AND(E2668&gt;=2,E2668&lt;=6,OR(F2668=6,F2668=7,F2668=8),O2668&lt;=500),1,0)</f>
        <v/>
      </c>
      <c r="T2668" s="178">
        <f>IF(G2668=1,Sources!$F$24,IF(G2668=2,Sources!$F$25,IF(G2668=3,Sources!$F$26,0)))</f>
        <v/>
      </c>
      <c r="U2668" s="178">
        <f>T2668</f>
        <v/>
      </c>
      <c r="V2668" s="66" t="inlineStr">
        <is>
          <t>S01 / S04 / S05</t>
        </is>
      </c>
    </row>
    <row r="2669" ht="15" customHeight="1" s="94">
      <c r="A2669" s="66" t="inlineStr">
        <is>
          <t>U18993</t>
        </is>
      </c>
      <c r="B2669" s="66" t="inlineStr">
        <is>
          <t>O0256</t>
        </is>
      </c>
      <c r="C2669" s="66" t="n">
        <v>2024</v>
      </c>
      <c r="D2669" s="66" t="n">
        <v>9</v>
      </c>
      <c r="E2669" s="66" t="n">
        <v>7</v>
      </c>
      <c r="F2669" s="66" t="n">
        <v>23</v>
      </c>
      <c r="G2669" s="66" t="n">
        <v>3</v>
      </c>
      <c r="H2669" s="66" t="n">
        <v>3</v>
      </c>
      <c r="I2669" s="66" t="n">
        <v>0</v>
      </c>
      <c r="J2669" s="66" t="n">
        <v>0</v>
      </c>
      <c r="K2669" s="66" t="n">
        <v>1</v>
      </c>
      <c r="L2669" s="66" t="n">
        <v>0</v>
      </c>
      <c r="M2669" s="66" t="n">
        <v>0</v>
      </c>
      <c r="N2669" s="66" t="n">
        <v>1</v>
      </c>
      <c r="O2669" s="66" t="n">
        <v>345.4</v>
      </c>
      <c r="P2669" s="66" t="n">
        <v>15.1</v>
      </c>
      <c r="Q2669" s="66" t="n">
        <v>12.906383632</v>
      </c>
      <c r="R2669" s="66" t="n">
        <v>50.8387032320001</v>
      </c>
      <c r="S2669" s="66">
        <f>IF(AND(E2669&gt;=2,E2669&lt;=6,OR(F2669=6,F2669=7,F2669=8),O2669&lt;=500),1,0)</f>
        <v/>
      </c>
      <c r="T2669" s="178">
        <f>IF(G2669=1,Sources!$F$24,IF(G2669=2,Sources!$F$25,IF(G2669=3,Sources!$F$26,0)))</f>
        <v/>
      </c>
      <c r="U2669" s="178">
        <f>T2669</f>
        <v/>
      </c>
      <c r="V2669" s="66" t="inlineStr">
        <is>
          <t>S01 / S04 / S05</t>
        </is>
      </c>
    </row>
    <row r="2670" ht="15" customHeight="1" s="94">
      <c r="A2670" s="66" t="inlineStr">
        <is>
          <t>U18994</t>
        </is>
      </c>
      <c r="B2670" s="66" t="inlineStr">
        <is>
          <t>O1647</t>
        </is>
      </c>
      <c r="C2670" s="66" t="n">
        <v>2024</v>
      </c>
      <c r="D2670" s="66" t="n">
        <v>3</v>
      </c>
      <c r="E2670" s="66" t="n">
        <v>5</v>
      </c>
      <c r="F2670" s="66" t="n">
        <v>7</v>
      </c>
      <c r="G2670" s="66" t="n">
        <v>3</v>
      </c>
      <c r="H2670" s="66" t="n">
        <v>2</v>
      </c>
      <c r="I2670" s="66" t="n">
        <v>0</v>
      </c>
      <c r="J2670" s="66" t="n">
        <v>1</v>
      </c>
      <c r="K2670" s="66" t="n">
        <v>1</v>
      </c>
      <c r="L2670" s="66" t="n">
        <v>0</v>
      </c>
      <c r="M2670" s="66" t="n">
        <v>0</v>
      </c>
      <c r="N2670" s="66" t="n">
        <v>0</v>
      </c>
      <c r="O2670" s="66" t="n">
        <v>272.7</v>
      </c>
      <c r="P2670" s="66" t="n">
        <v>10.6</v>
      </c>
      <c r="Q2670" s="66" t="n">
        <v>12.3855930190001</v>
      </c>
      <c r="R2670" s="66" t="n">
        <v>51.3761415220001</v>
      </c>
      <c r="S2670" s="66">
        <f>IF(AND(E2670&gt;=2,E2670&lt;=6,OR(F2670=6,F2670=7,F2670=8),O2670&lt;=500),1,0)</f>
        <v/>
      </c>
      <c r="T2670" s="178">
        <f>IF(G2670=1,Sources!$F$24,IF(G2670=2,Sources!$F$25,IF(G2670=3,Sources!$F$26,0)))</f>
        <v/>
      </c>
      <c r="U2670" s="178">
        <f>T2670</f>
        <v/>
      </c>
      <c r="V2670" s="66" t="inlineStr">
        <is>
          <t>S01 / S04 / S05</t>
        </is>
      </c>
    </row>
    <row r="2671" ht="15" customHeight="1" s="94">
      <c r="A2671" s="66" t="inlineStr">
        <is>
          <t>U18999</t>
        </is>
      </c>
      <c r="B2671" s="66" t="inlineStr">
        <is>
          <t>O0700</t>
        </is>
      </c>
      <c r="C2671" s="66" t="n">
        <v>2024</v>
      </c>
      <c r="D2671" s="66" t="n">
        <v>3</v>
      </c>
      <c r="E2671" s="66" t="n">
        <v>5</v>
      </c>
      <c r="F2671" s="66" t="n">
        <v>8</v>
      </c>
      <c r="G2671" s="66" t="n">
        <v>3</v>
      </c>
      <c r="H2671" s="66" t="n">
        <v>3</v>
      </c>
      <c r="I2671" s="66" t="n">
        <v>0</v>
      </c>
      <c r="J2671" s="66" t="n">
        <v>1</v>
      </c>
      <c r="K2671" s="66" t="n">
        <v>1</v>
      </c>
      <c r="L2671" s="66" t="n">
        <v>0</v>
      </c>
      <c r="M2671" s="66" t="n">
        <v>0</v>
      </c>
      <c r="N2671" s="66" t="n">
        <v>0</v>
      </c>
      <c r="O2671" s="66" t="n">
        <v>48.9</v>
      </c>
      <c r="P2671" s="66" t="n">
        <v>0</v>
      </c>
      <c r="Q2671" s="66" t="n">
        <v>13.722200188</v>
      </c>
      <c r="R2671" s="66" t="n">
        <v>51.0540848060001</v>
      </c>
      <c r="S2671" s="66">
        <f>IF(AND(E2671&gt;=2,E2671&lt;=6,OR(F2671=6,F2671=7,F2671=8),O2671&lt;=500),1,0)</f>
        <v/>
      </c>
      <c r="T2671" s="178">
        <f>IF(G2671=1,Sources!$F$24,IF(G2671=2,Sources!$F$25,IF(G2671=3,Sources!$F$26,0)))</f>
        <v/>
      </c>
      <c r="U2671" s="178">
        <f>T2671</f>
        <v/>
      </c>
      <c r="V2671" s="66" t="inlineStr">
        <is>
          <t>S01 / S04 / S05</t>
        </is>
      </c>
    </row>
    <row r="2672" ht="15" customHeight="1" s="94">
      <c r="A2672" s="66" t="inlineStr">
        <is>
          <t>U19001</t>
        </is>
      </c>
      <c r="B2672" s="66" t="inlineStr">
        <is>
          <t>O1468</t>
        </is>
      </c>
      <c r="C2672" s="66" t="n">
        <v>2024</v>
      </c>
      <c r="D2672" s="66" t="n">
        <v>3</v>
      </c>
      <c r="E2672" s="66" t="n">
        <v>4</v>
      </c>
      <c r="F2672" s="66" t="n">
        <v>13</v>
      </c>
      <c r="G2672" s="66" t="n">
        <v>3</v>
      </c>
      <c r="H2672" s="66" t="n">
        <v>6</v>
      </c>
      <c r="I2672" s="66" t="n">
        <v>0</v>
      </c>
      <c r="J2672" s="66" t="n">
        <v>0</v>
      </c>
      <c r="K2672" s="66" t="n">
        <v>1</v>
      </c>
      <c r="L2672" s="66" t="n">
        <v>0</v>
      </c>
      <c r="M2672" s="66" t="n">
        <v>0</v>
      </c>
      <c r="N2672" s="66" t="n">
        <v>0</v>
      </c>
      <c r="O2672" s="66" t="n">
        <v>239</v>
      </c>
      <c r="P2672" s="66" t="n">
        <v>14.4</v>
      </c>
      <c r="Q2672" s="66" t="n">
        <v>12.3922814700001</v>
      </c>
      <c r="R2672" s="66" t="n">
        <v>51.3454267130001</v>
      </c>
      <c r="S2672" s="66">
        <f>IF(AND(E2672&gt;=2,E2672&lt;=6,OR(F2672=6,F2672=7,F2672=8),O2672&lt;=500),1,0)</f>
        <v/>
      </c>
      <c r="T2672" s="178">
        <f>IF(G2672=1,Sources!$F$24,IF(G2672=2,Sources!$F$25,IF(G2672=3,Sources!$F$26,0)))</f>
        <v/>
      </c>
      <c r="U2672" s="178">
        <f>T2672</f>
        <v/>
      </c>
      <c r="V2672" s="66" t="inlineStr">
        <is>
          <t>S01 / S04 / S05</t>
        </is>
      </c>
    </row>
    <row r="2673" ht="15" customHeight="1" s="94">
      <c r="A2673" s="66" t="inlineStr">
        <is>
          <t>U19023</t>
        </is>
      </c>
      <c r="B2673" s="66" t="inlineStr">
        <is>
          <t>O1742</t>
        </is>
      </c>
      <c r="C2673" s="66" t="n">
        <v>2024</v>
      </c>
      <c r="D2673" s="66" t="n">
        <v>3</v>
      </c>
      <c r="E2673" s="66" t="n">
        <v>2</v>
      </c>
      <c r="F2673" s="66" t="n">
        <v>11</v>
      </c>
      <c r="G2673" s="66" t="n">
        <v>3</v>
      </c>
      <c r="H2673" s="66" t="n">
        <v>6</v>
      </c>
      <c r="I2673" s="66" t="n">
        <v>0</v>
      </c>
      <c r="J2673" s="66" t="n">
        <v>0</v>
      </c>
      <c r="K2673" s="66" t="n">
        <v>1</v>
      </c>
      <c r="L2673" s="66" t="n">
        <v>1</v>
      </c>
      <c r="M2673" s="66" t="n">
        <v>0</v>
      </c>
      <c r="N2673" s="66" t="n">
        <v>0</v>
      </c>
      <c r="O2673" s="66" t="n">
        <v>248</v>
      </c>
      <c r="P2673" s="66" t="n">
        <v>10</v>
      </c>
      <c r="Q2673" s="66" t="n">
        <v>12.401732597</v>
      </c>
      <c r="R2673" s="66" t="n">
        <v>51.3242532740001</v>
      </c>
      <c r="S2673" s="66">
        <f>IF(AND(E2673&gt;=2,E2673&lt;=6,OR(F2673=6,F2673=7,F2673=8),O2673&lt;=500),1,0)</f>
        <v/>
      </c>
      <c r="T2673" s="178">
        <f>IF(G2673=1,Sources!$F$24,IF(G2673=2,Sources!$F$25,IF(G2673=3,Sources!$F$26,0)))</f>
        <v/>
      </c>
      <c r="U2673" s="178">
        <f>T2673</f>
        <v/>
      </c>
      <c r="V2673" s="66" t="inlineStr">
        <is>
          <t>S01 / S04 / S05</t>
        </is>
      </c>
    </row>
    <row r="2674" ht="15" customHeight="1" s="94">
      <c r="A2674" s="66" t="inlineStr">
        <is>
          <t>U19032</t>
        </is>
      </c>
      <c r="B2674" s="66" t="inlineStr">
        <is>
          <t>O0341</t>
        </is>
      </c>
      <c r="C2674" s="66" t="n">
        <v>2024</v>
      </c>
      <c r="D2674" s="66" t="n">
        <v>3</v>
      </c>
      <c r="E2674" s="66" t="n">
        <v>1</v>
      </c>
      <c r="F2674" s="66" t="n">
        <v>11</v>
      </c>
      <c r="G2674" s="66" t="n">
        <v>3</v>
      </c>
      <c r="H2674" s="66" t="n">
        <v>2</v>
      </c>
      <c r="I2674" s="66" t="n">
        <v>0</v>
      </c>
      <c r="J2674" s="66" t="n">
        <v>0</v>
      </c>
      <c r="K2674" s="66" t="n">
        <v>1</v>
      </c>
      <c r="L2674" s="66" t="n">
        <v>0</v>
      </c>
      <c r="M2674" s="66" t="n">
        <v>0</v>
      </c>
      <c r="N2674" s="66" t="n">
        <v>1</v>
      </c>
      <c r="O2674" s="66" t="n">
        <v>199.5</v>
      </c>
      <c r="P2674" s="66" t="n">
        <v>14</v>
      </c>
      <c r="Q2674" s="66" t="n">
        <v>13.731065809</v>
      </c>
      <c r="R2674" s="66" t="n">
        <v>51.034421943</v>
      </c>
      <c r="S2674" s="66">
        <f>IF(AND(E2674&gt;=2,E2674&lt;=6,OR(F2674=6,F2674=7,F2674=8),O2674&lt;=500),1,0)</f>
        <v/>
      </c>
      <c r="T2674" s="178">
        <f>IF(G2674=1,Sources!$F$24,IF(G2674=2,Sources!$F$25,IF(G2674=3,Sources!$F$26,0)))</f>
        <v/>
      </c>
      <c r="U2674" s="178">
        <f>T2674</f>
        <v/>
      </c>
      <c r="V2674" s="66" t="inlineStr">
        <is>
          <t>S01 / S04 / S05</t>
        </is>
      </c>
    </row>
    <row r="2675" ht="15" customHeight="1" s="94">
      <c r="A2675" s="66" t="inlineStr">
        <is>
          <t>U19035</t>
        </is>
      </c>
      <c r="B2675" s="66" t="inlineStr">
        <is>
          <t>O2164</t>
        </is>
      </c>
      <c r="C2675" s="66" t="n">
        <v>2024</v>
      </c>
      <c r="D2675" s="66" t="n">
        <v>3</v>
      </c>
      <c r="E2675" s="66" t="n">
        <v>7</v>
      </c>
      <c r="F2675" s="66" t="n">
        <v>19</v>
      </c>
      <c r="G2675" s="66" t="n">
        <v>3</v>
      </c>
      <c r="H2675" s="66" t="n">
        <v>2</v>
      </c>
      <c r="I2675" s="66" t="n">
        <v>0</v>
      </c>
      <c r="J2675" s="66" t="n">
        <v>0</v>
      </c>
      <c r="K2675" s="66" t="n">
        <v>1</v>
      </c>
      <c r="L2675" s="66" t="n">
        <v>0</v>
      </c>
      <c r="M2675" s="66" t="n">
        <v>0</v>
      </c>
      <c r="N2675" s="66" t="n">
        <v>0</v>
      </c>
      <c r="O2675" s="66" t="n">
        <v>390.3</v>
      </c>
      <c r="P2675" s="66" t="n">
        <v>4.9</v>
      </c>
      <c r="Q2675" s="66" t="n">
        <v>12.9882800070001</v>
      </c>
      <c r="R2675" s="66" t="n">
        <v>51.559304099</v>
      </c>
      <c r="S2675" s="66">
        <f>IF(AND(E2675&gt;=2,E2675&lt;=6,OR(F2675=6,F2675=7,F2675=8),O2675&lt;=500),1,0)</f>
        <v/>
      </c>
      <c r="T2675" s="178">
        <f>IF(G2675=1,Sources!$F$24,IF(G2675=2,Sources!$F$25,IF(G2675=3,Sources!$F$26,0)))</f>
        <v/>
      </c>
      <c r="U2675" s="178">
        <f>T2675</f>
        <v/>
      </c>
      <c r="V2675" s="66" t="inlineStr">
        <is>
          <t>S01 / S04 / S05</t>
        </is>
      </c>
    </row>
    <row r="2676" ht="15" customHeight="1" s="94">
      <c r="A2676" s="66" t="inlineStr">
        <is>
          <t>U19056</t>
        </is>
      </c>
      <c r="B2676" s="66" t="inlineStr">
        <is>
          <t>O0015</t>
        </is>
      </c>
      <c r="C2676" s="66" t="n">
        <v>2024</v>
      </c>
      <c r="D2676" s="66" t="n">
        <v>3</v>
      </c>
      <c r="E2676" s="66" t="n">
        <v>5</v>
      </c>
      <c r="F2676" s="66" t="n">
        <v>7</v>
      </c>
      <c r="G2676" s="66" t="n">
        <v>2</v>
      </c>
      <c r="H2676" s="66" t="n">
        <v>2</v>
      </c>
      <c r="I2676" s="66" t="n">
        <v>1</v>
      </c>
      <c r="J2676" s="66" t="n">
        <v>0</v>
      </c>
      <c r="K2676" s="66" t="n">
        <v>1</v>
      </c>
      <c r="L2676" s="66" t="n">
        <v>0</v>
      </c>
      <c r="M2676" s="66" t="n">
        <v>0</v>
      </c>
      <c r="N2676" s="66" t="n">
        <v>0</v>
      </c>
      <c r="O2676" s="66" t="n">
        <v>371.4</v>
      </c>
      <c r="P2676" s="66" t="n">
        <v>0</v>
      </c>
      <c r="Q2676" s="66" t="n">
        <v>12.7087033810001</v>
      </c>
      <c r="R2676" s="66" t="n">
        <v>50.5957083590001</v>
      </c>
      <c r="S2676" s="66">
        <f>IF(AND(E2676&gt;=2,E2676&lt;=6,OR(F2676=6,F2676=7,F2676=8),O2676&lt;=500),1,0)</f>
        <v/>
      </c>
      <c r="T2676" s="178">
        <f>IF(G2676=1,Sources!$F$24,IF(G2676=2,Sources!$F$25,IF(G2676=3,Sources!$F$26,0)))</f>
        <v/>
      </c>
      <c r="U2676" s="178">
        <f>T2676</f>
        <v/>
      </c>
      <c r="V2676" s="66" t="inlineStr">
        <is>
          <t>S01 / S04 / S05</t>
        </is>
      </c>
    </row>
    <row r="2677" ht="15" customHeight="1" s="94">
      <c r="A2677" s="66" t="inlineStr">
        <is>
          <t>U19062</t>
        </is>
      </c>
      <c r="B2677" s="66" t="inlineStr">
        <is>
          <t>O1923</t>
        </is>
      </c>
      <c r="C2677" s="66" t="n">
        <v>2024</v>
      </c>
      <c r="D2677" s="66" t="n">
        <v>7</v>
      </c>
      <c r="E2677" s="66" t="n">
        <v>3</v>
      </c>
      <c r="F2677" s="66" t="n">
        <v>16</v>
      </c>
      <c r="G2677" s="66" t="n">
        <v>3</v>
      </c>
      <c r="H2677" s="66" t="n">
        <v>3</v>
      </c>
      <c r="I2677" s="66" t="n">
        <v>0</v>
      </c>
      <c r="J2677" s="66" t="n">
        <v>0</v>
      </c>
      <c r="K2677" s="66" t="n">
        <v>1</v>
      </c>
      <c r="L2677" s="66" t="n">
        <v>0</v>
      </c>
      <c r="M2677" s="66" t="n">
        <v>0</v>
      </c>
      <c r="N2677" s="66" t="n">
        <v>0</v>
      </c>
      <c r="O2677" s="66" t="n">
        <v>172.7</v>
      </c>
      <c r="P2677" s="66" t="n">
        <v>2.3</v>
      </c>
      <c r="Q2677" s="66" t="n">
        <v>12.876752121</v>
      </c>
      <c r="R2677" s="66" t="n">
        <v>50.776563427</v>
      </c>
      <c r="S2677" s="66">
        <f>IF(AND(E2677&gt;=2,E2677&lt;=6,OR(F2677=6,F2677=7,F2677=8),O2677&lt;=500),1,0)</f>
        <v/>
      </c>
      <c r="T2677" s="178">
        <f>IF(G2677=1,Sources!$F$24,IF(G2677=2,Sources!$F$25,IF(G2677=3,Sources!$F$26,0)))</f>
        <v/>
      </c>
      <c r="U2677" s="178">
        <f>T2677</f>
        <v/>
      </c>
      <c r="V2677" s="66" t="inlineStr">
        <is>
          <t>S01 / S04 / S05</t>
        </is>
      </c>
    </row>
    <row r="2678" ht="15" customHeight="1" s="94">
      <c r="A2678" s="66" t="inlineStr">
        <is>
          <t>U19065</t>
        </is>
      </c>
      <c r="B2678" s="66" t="inlineStr">
        <is>
          <t>O1620</t>
        </is>
      </c>
      <c r="C2678" s="66" t="n">
        <v>2024</v>
      </c>
      <c r="D2678" s="66" t="n">
        <v>3</v>
      </c>
      <c r="E2678" s="66" t="n">
        <v>4</v>
      </c>
      <c r="F2678" s="66" t="n">
        <v>7</v>
      </c>
      <c r="G2678" s="66" t="n">
        <v>3</v>
      </c>
      <c r="H2678" s="66" t="n">
        <v>2</v>
      </c>
      <c r="I2678" s="66" t="n">
        <v>0</v>
      </c>
      <c r="J2678" s="66" t="n">
        <v>1</v>
      </c>
      <c r="K2678" s="66" t="n">
        <v>1</v>
      </c>
      <c r="L2678" s="66" t="n">
        <v>0</v>
      </c>
      <c r="M2678" s="66" t="n">
        <v>0</v>
      </c>
      <c r="N2678" s="66" t="n">
        <v>0</v>
      </c>
      <c r="O2678" s="66" t="n">
        <v>246.8</v>
      </c>
      <c r="P2678" s="66" t="n">
        <v>0</v>
      </c>
      <c r="Q2678" s="66" t="n">
        <v>12.3363258920001</v>
      </c>
      <c r="R2678" s="66" t="n">
        <v>51.3354244390001</v>
      </c>
      <c r="S2678" s="66">
        <f>IF(AND(E2678&gt;=2,E2678&lt;=6,OR(F2678=6,F2678=7,F2678=8),O2678&lt;=500),1,0)</f>
        <v/>
      </c>
      <c r="T2678" s="178">
        <f>IF(G2678=1,Sources!$F$24,IF(G2678=2,Sources!$F$25,IF(G2678=3,Sources!$F$26,0)))</f>
        <v/>
      </c>
      <c r="U2678" s="178">
        <f>T2678</f>
        <v/>
      </c>
      <c r="V2678" s="66" t="inlineStr">
        <is>
          <t>S01 / S04 / S05</t>
        </is>
      </c>
    </row>
    <row r="2679" ht="15" customHeight="1" s="94">
      <c r="A2679" s="66" t="inlineStr">
        <is>
          <t>U19068</t>
        </is>
      </c>
      <c r="B2679" s="66" t="inlineStr">
        <is>
          <t>O0605</t>
        </is>
      </c>
      <c r="C2679" s="66" t="n">
        <v>2024</v>
      </c>
      <c r="D2679" s="66" t="n">
        <v>3</v>
      </c>
      <c r="E2679" s="66" t="n">
        <v>4</v>
      </c>
      <c r="F2679" s="66" t="n">
        <v>9</v>
      </c>
      <c r="G2679" s="66" t="n">
        <v>3</v>
      </c>
      <c r="H2679" s="66" t="n">
        <v>2</v>
      </c>
      <c r="I2679" s="66" t="n">
        <v>0</v>
      </c>
      <c r="J2679" s="66" t="n">
        <v>1</v>
      </c>
      <c r="K2679" s="66" t="n">
        <v>1</v>
      </c>
      <c r="L2679" s="66" t="n">
        <v>0</v>
      </c>
      <c r="M2679" s="66" t="n">
        <v>0</v>
      </c>
      <c r="N2679" s="66" t="n">
        <v>0</v>
      </c>
      <c r="O2679" s="66" t="n">
        <v>380</v>
      </c>
      <c r="P2679" s="66" t="n">
        <v>7.6</v>
      </c>
      <c r="Q2679" s="66" t="n">
        <v>13.7364410600001</v>
      </c>
      <c r="R2679" s="66" t="n">
        <v>51.06380483</v>
      </c>
      <c r="S2679" s="66">
        <f>IF(AND(E2679&gt;=2,E2679&lt;=6,OR(F2679=6,F2679=7,F2679=8),O2679&lt;=500),1,0)</f>
        <v/>
      </c>
      <c r="T2679" s="178">
        <f>IF(G2679=1,Sources!$F$24,IF(G2679=2,Sources!$F$25,IF(G2679=3,Sources!$F$26,0)))</f>
        <v/>
      </c>
      <c r="U2679" s="178">
        <f>T2679</f>
        <v/>
      </c>
      <c r="V2679" s="66" t="inlineStr">
        <is>
          <t>S01 / S04 / S05</t>
        </is>
      </c>
    </row>
    <row r="2680" ht="15" customHeight="1" s="94">
      <c r="A2680" s="66" t="inlineStr">
        <is>
          <t>U19078</t>
        </is>
      </c>
      <c r="B2680" s="66" t="inlineStr">
        <is>
          <t>O0782</t>
        </is>
      </c>
      <c r="C2680" s="66" t="n">
        <v>2024</v>
      </c>
      <c r="D2680" s="66" t="n">
        <v>3</v>
      </c>
      <c r="E2680" s="66" t="n">
        <v>3</v>
      </c>
      <c r="F2680" s="66" t="n">
        <v>7</v>
      </c>
      <c r="G2680" s="66" t="n">
        <v>3</v>
      </c>
      <c r="H2680" s="66" t="n">
        <v>2</v>
      </c>
      <c r="I2680" s="66" t="n">
        <v>0</v>
      </c>
      <c r="J2680" s="66" t="n">
        <v>1</v>
      </c>
      <c r="K2680" s="66" t="n">
        <v>1</v>
      </c>
      <c r="L2680" s="66" t="n">
        <v>0</v>
      </c>
      <c r="M2680" s="66" t="n">
        <v>0</v>
      </c>
      <c r="N2680" s="66" t="n">
        <v>0</v>
      </c>
      <c r="O2680" s="66" t="n">
        <v>97.59999999999999</v>
      </c>
      <c r="P2680" s="66" t="n">
        <v>12.8</v>
      </c>
      <c r="Q2680" s="66" t="n">
        <v>13.756572186</v>
      </c>
      <c r="R2680" s="66" t="n">
        <v>51.0775023910001</v>
      </c>
      <c r="S2680" s="66">
        <f>IF(AND(E2680&gt;=2,E2680&lt;=6,OR(F2680=6,F2680=7,F2680=8),O2680&lt;=500),1,0)</f>
        <v/>
      </c>
      <c r="T2680" s="178">
        <f>IF(G2680=1,Sources!$F$24,IF(G2680=2,Sources!$F$25,IF(G2680=3,Sources!$F$26,0)))</f>
        <v/>
      </c>
      <c r="U2680" s="178">
        <f>T2680</f>
        <v/>
      </c>
      <c r="V2680" s="66" t="inlineStr">
        <is>
          <t>S01 / S04 / S05</t>
        </is>
      </c>
    </row>
    <row r="2681" ht="15" customHeight="1" s="94">
      <c r="A2681" s="66" t="inlineStr">
        <is>
          <t>U19080</t>
        </is>
      </c>
      <c r="B2681" s="66" t="inlineStr">
        <is>
          <t>O0183</t>
        </is>
      </c>
      <c r="C2681" s="66" t="n">
        <v>2024</v>
      </c>
      <c r="D2681" s="66" t="n">
        <v>3</v>
      </c>
      <c r="E2681" s="66" t="n">
        <v>3</v>
      </c>
      <c r="F2681" s="66" t="n">
        <v>7</v>
      </c>
      <c r="G2681" s="66" t="n">
        <v>2</v>
      </c>
      <c r="H2681" s="66" t="n">
        <v>4</v>
      </c>
      <c r="I2681" s="66" t="n">
        <v>1</v>
      </c>
      <c r="J2681" s="66" t="n">
        <v>0</v>
      </c>
      <c r="K2681" s="66" t="n">
        <v>1</v>
      </c>
      <c r="L2681" s="66" t="n">
        <v>0</v>
      </c>
      <c r="M2681" s="66" t="n">
        <v>0</v>
      </c>
      <c r="N2681" s="66" t="n">
        <v>0</v>
      </c>
      <c r="O2681" s="66" t="n">
        <v>65.59999999999999</v>
      </c>
      <c r="P2681" s="66" t="n">
        <v>0</v>
      </c>
      <c r="Q2681" s="66" t="n">
        <v>12.9070201390001</v>
      </c>
      <c r="R2681" s="66" t="n">
        <v>50.836029626</v>
      </c>
      <c r="S2681" s="66">
        <f>IF(AND(E2681&gt;=2,E2681&lt;=6,OR(F2681=6,F2681=7,F2681=8),O2681&lt;=500),1,0)</f>
        <v/>
      </c>
      <c r="T2681" s="178">
        <f>IF(G2681=1,Sources!$F$24,IF(G2681=2,Sources!$F$25,IF(G2681=3,Sources!$F$26,0)))</f>
        <v/>
      </c>
      <c r="U2681" s="178">
        <f>T2681</f>
        <v/>
      </c>
      <c r="V2681" s="66" t="inlineStr">
        <is>
          <t>S01 / S04 / S05</t>
        </is>
      </c>
    </row>
    <row r="2682" ht="15" customHeight="1" s="94">
      <c r="A2682" s="66" t="inlineStr">
        <is>
          <t>U19095</t>
        </is>
      </c>
      <c r="B2682" s="66" t="inlineStr">
        <is>
          <t>O0609</t>
        </is>
      </c>
      <c r="C2682" s="66" t="n">
        <v>2024</v>
      </c>
      <c r="D2682" s="66" t="n">
        <v>3</v>
      </c>
      <c r="E2682" s="66" t="n">
        <v>1</v>
      </c>
      <c r="F2682" s="66" t="n">
        <v>17</v>
      </c>
      <c r="G2682" s="66" t="n">
        <v>3</v>
      </c>
      <c r="H2682" s="66" t="n">
        <v>4</v>
      </c>
      <c r="I2682" s="66" t="n">
        <v>1</v>
      </c>
      <c r="J2682" s="66" t="n">
        <v>1</v>
      </c>
      <c r="K2682" s="66" t="n">
        <v>0</v>
      </c>
      <c r="L2682" s="66" t="n">
        <v>0</v>
      </c>
      <c r="M2682" s="66" t="n">
        <v>0</v>
      </c>
      <c r="N2682" s="66" t="n">
        <v>0</v>
      </c>
      <c r="O2682" s="66" t="n">
        <v>34.7</v>
      </c>
      <c r="P2682" s="66" t="n">
        <v>16.2</v>
      </c>
      <c r="Q2682" s="66" t="n">
        <v>13.7414688820001</v>
      </c>
      <c r="R2682" s="66" t="n">
        <v>51.0647252380001</v>
      </c>
      <c r="S2682" s="66">
        <f>IF(AND(E2682&gt;=2,E2682&lt;=6,OR(F2682=6,F2682=7,F2682=8),O2682&lt;=500),1,0)</f>
        <v/>
      </c>
      <c r="T2682" s="178">
        <f>IF(G2682=1,Sources!$F$24,IF(G2682=2,Sources!$F$25,IF(G2682=3,Sources!$F$26,0)))</f>
        <v/>
      </c>
      <c r="U2682" s="178">
        <f>T2682</f>
        <v/>
      </c>
      <c r="V2682" s="66" t="inlineStr">
        <is>
          <t>S01 / S04 / S05</t>
        </is>
      </c>
    </row>
    <row r="2683" ht="15" customHeight="1" s="94">
      <c r="A2683" s="66" t="inlineStr">
        <is>
          <t>U19107</t>
        </is>
      </c>
      <c r="B2683" s="66" t="inlineStr">
        <is>
          <t>O0932</t>
        </is>
      </c>
      <c r="C2683" s="66" t="n">
        <v>2024</v>
      </c>
      <c r="D2683" s="66" t="n">
        <v>3</v>
      </c>
      <c r="E2683" s="66" t="n">
        <v>6</v>
      </c>
      <c r="F2683" s="66" t="n">
        <v>16</v>
      </c>
      <c r="G2683" s="66" t="n">
        <v>3</v>
      </c>
      <c r="H2683" s="66" t="n">
        <v>3</v>
      </c>
      <c r="I2683" s="66" t="n">
        <v>0</v>
      </c>
      <c r="J2683" s="66" t="n">
        <v>1</v>
      </c>
      <c r="K2683" s="66" t="n">
        <v>0</v>
      </c>
      <c r="L2683" s="66" t="n">
        <v>0</v>
      </c>
      <c r="M2683" s="66" t="n">
        <v>0</v>
      </c>
      <c r="N2683" s="66" t="n">
        <v>1</v>
      </c>
      <c r="O2683" s="66" t="n">
        <v>296.6</v>
      </c>
      <c r="P2683" s="66" t="n">
        <v>10</v>
      </c>
      <c r="Q2683" s="66" t="n">
        <v>13.7683556710001</v>
      </c>
      <c r="R2683" s="66" t="n">
        <v>51.0157687940001</v>
      </c>
      <c r="S2683" s="66">
        <f>IF(AND(E2683&gt;=2,E2683&lt;=6,OR(F2683=6,F2683=7,F2683=8),O2683&lt;=500),1,0)</f>
        <v/>
      </c>
      <c r="T2683" s="178">
        <f>IF(G2683=1,Sources!$F$24,IF(G2683=2,Sources!$F$25,IF(G2683=3,Sources!$F$26,0)))</f>
        <v/>
      </c>
      <c r="U2683" s="178">
        <f>T2683</f>
        <v/>
      </c>
      <c r="V2683" s="66" t="inlineStr">
        <is>
          <t>S01 / S04 / S05</t>
        </is>
      </c>
    </row>
    <row r="2684" ht="15" customHeight="1" s="94">
      <c r="A2684" s="66" t="inlineStr">
        <is>
          <t>U19108</t>
        </is>
      </c>
      <c r="B2684" s="66" t="inlineStr">
        <is>
          <t>O0700</t>
        </is>
      </c>
      <c r="C2684" s="66" t="n">
        <v>2024</v>
      </c>
      <c r="D2684" s="66" t="n">
        <v>3</v>
      </c>
      <c r="E2684" s="66" t="n">
        <v>6</v>
      </c>
      <c r="F2684" s="66" t="n">
        <v>17</v>
      </c>
      <c r="G2684" s="66" t="n">
        <v>3</v>
      </c>
      <c r="H2684" s="66" t="n">
        <v>2</v>
      </c>
      <c r="I2684" s="66" t="n">
        <v>0</v>
      </c>
      <c r="J2684" s="66" t="n">
        <v>1</v>
      </c>
      <c r="K2684" s="66" t="n">
        <v>1</v>
      </c>
      <c r="L2684" s="66" t="n">
        <v>0</v>
      </c>
      <c r="M2684" s="66" t="n">
        <v>0</v>
      </c>
      <c r="N2684" s="66" t="n">
        <v>0</v>
      </c>
      <c r="O2684" s="66" t="n">
        <v>53.3</v>
      </c>
      <c r="P2684" s="66" t="n">
        <v>4.8</v>
      </c>
      <c r="Q2684" s="66" t="n">
        <v>13.7221643830001</v>
      </c>
      <c r="R2684" s="66" t="n">
        <v>51.0540475490001</v>
      </c>
      <c r="S2684" s="66">
        <f>IF(AND(E2684&gt;=2,E2684&lt;=6,OR(F2684=6,F2684=7,F2684=8),O2684&lt;=500),1,0)</f>
        <v/>
      </c>
      <c r="T2684" s="178">
        <f>IF(G2684=1,Sources!$F$24,IF(G2684=2,Sources!$F$25,IF(G2684=3,Sources!$F$26,0)))</f>
        <v/>
      </c>
      <c r="U2684" s="178">
        <f>T2684</f>
        <v/>
      </c>
      <c r="V2684" s="66" t="inlineStr">
        <is>
          <t>S01 / S04 / S05</t>
        </is>
      </c>
    </row>
    <row r="2685" ht="15" customHeight="1" s="94">
      <c r="A2685" s="66" t="inlineStr">
        <is>
          <t>U19129</t>
        </is>
      </c>
      <c r="B2685" s="66" t="inlineStr">
        <is>
          <t>O0949</t>
        </is>
      </c>
      <c r="C2685" s="66" t="n">
        <v>2024</v>
      </c>
      <c r="D2685" s="66" t="n">
        <v>3</v>
      </c>
      <c r="E2685" s="66" t="n">
        <v>3</v>
      </c>
      <c r="F2685" s="66" t="n">
        <v>7</v>
      </c>
      <c r="G2685" s="66" t="n">
        <v>3</v>
      </c>
      <c r="H2685" s="66" t="n">
        <v>6</v>
      </c>
      <c r="I2685" s="66" t="n">
        <v>0</v>
      </c>
      <c r="J2685" s="66" t="n">
        <v>0</v>
      </c>
      <c r="K2685" s="66" t="n">
        <v>1</v>
      </c>
      <c r="L2685" s="66" t="n">
        <v>1</v>
      </c>
      <c r="M2685" s="66" t="n">
        <v>0</v>
      </c>
      <c r="N2685" s="66" t="n">
        <v>0</v>
      </c>
      <c r="O2685" s="66" t="n">
        <v>209.8</v>
      </c>
      <c r="P2685" s="66" t="n">
        <v>1.2</v>
      </c>
      <c r="Q2685" s="66" t="n">
        <v>13.726044883</v>
      </c>
      <c r="R2685" s="66" t="n">
        <v>51.057029771</v>
      </c>
      <c r="S2685" s="66">
        <f>IF(AND(E2685&gt;=2,E2685&lt;=6,OR(F2685=6,F2685=7,F2685=8),O2685&lt;=500),1,0)</f>
        <v/>
      </c>
      <c r="T2685" s="178">
        <f>IF(G2685=1,Sources!$F$24,IF(G2685=2,Sources!$F$25,IF(G2685=3,Sources!$F$26,0)))</f>
        <v/>
      </c>
      <c r="U2685" s="178">
        <f>T2685</f>
        <v/>
      </c>
      <c r="V2685" s="66" t="inlineStr">
        <is>
          <t>S01 / S04 / S05</t>
        </is>
      </c>
    </row>
    <row r="2686" ht="15" customHeight="1" s="94">
      <c r="A2686" s="66" t="inlineStr">
        <is>
          <t>U19155</t>
        </is>
      </c>
      <c r="B2686" s="66" t="inlineStr">
        <is>
          <t>O1055</t>
        </is>
      </c>
      <c r="C2686" s="66" t="n">
        <v>2024</v>
      </c>
      <c r="D2686" s="66" t="n">
        <v>12</v>
      </c>
      <c r="E2686" s="66" t="n">
        <v>2</v>
      </c>
      <c r="F2686" s="66" t="n">
        <v>19</v>
      </c>
      <c r="G2686" s="66" t="n">
        <v>3</v>
      </c>
      <c r="H2686" s="66" t="n">
        <v>2</v>
      </c>
      <c r="I2686" s="66" t="n">
        <v>0</v>
      </c>
      <c r="J2686" s="66" t="n">
        <v>0</v>
      </c>
      <c r="K2686" s="66" t="n">
        <v>1</v>
      </c>
      <c r="L2686" s="66" t="n">
        <v>0</v>
      </c>
      <c r="M2686" s="66" t="n">
        <v>0</v>
      </c>
      <c r="N2686" s="66" t="n">
        <v>0</v>
      </c>
      <c r="O2686" s="66" t="n">
        <v>156.6</v>
      </c>
      <c r="P2686" s="66" t="n">
        <v>0.8</v>
      </c>
      <c r="Q2686" s="66" t="n">
        <v>13.348061763</v>
      </c>
      <c r="R2686" s="66" t="n">
        <v>50.9217185790001</v>
      </c>
      <c r="S2686" s="66">
        <f>IF(AND(E2686&gt;=2,E2686&lt;=6,OR(F2686=6,F2686=7,F2686=8),O2686&lt;=500),1,0)</f>
        <v/>
      </c>
      <c r="T2686" s="178">
        <f>IF(G2686=1,Sources!$F$24,IF(G2686=2,Sources!$F$25,IF(G2686=3,Sources!$F$26,0)))</f>
        <v/>
      </c>
      <c r="U2686" s="178">
        <f>T2686</f>
        <v/>
      </c>
      <c r="V2686" s="66" t="inlineStr">
        <is>
          <t>S01 / S04 / S05</t>
        </is>
      </c>
    </row>
    <row r="2687" ht="15" customHeight="1" s="94">
      <c r="A2687" s="66" t="inlineStr">
        <is>
          <t>U19159</t>
        </is>
      </c>
      <c r="B2687" s="66" t="inlineStr">
        <is>
          <t>O2025</t>
        </is>
      </c>
      <c r="C2687" s="66" t="n">
        <v>2024</v>
      </c>
      <c r="D2687" s="66" t="n">
        <v>12</v>
      </c>
      <c r="E2687" s="66" t="n">
        <v>7</v>
      </c>
      <c r="F2687" s="66" t="n">
        <v>15</v>
      </c>
      <c r="G2687" s="66" t="n">
        <v>3</v>
      </c>
      <c r="H2687" s="66" t="n">
        <v>2</v>
      </c>
      <c r="I2687" s="66" t="n">
        <v>0</v>
      </c>
      <c r="J2687" s="66" t="n">
        <v>0</v>
      </c>
      <c r="K2687" s="66" t="n">
        <v>1</v>
      </c>
      <c r="L2687" s="66" t="n">
        <v>0</v>
      </c>
      <c r="M2687" s="66" t="n">
        <v>0</v>
      </c>
      <c r="N2687" s="66" t="n">
        <v>1</v>
      </c>
      <c r="O2687" s="66" t="n">
        <v>489.7</v>
      </c>
      <c r="P2687" s="66" t="n">
        <v>0.2</v>
      </c>
      <c r="Q2687" s="66" t="n">
        <v>12.1232996430001</v>
      </c>
      <c r="R2687" s="66" t="n">
        <v>50.4956496300001</v>
      </c>
      <c r="S2687" s="66">
        <f>IF(AND(E2687&gt;=2,E2687&lt;=6,OR(F2687=6,F2687=7,F2687=8),O2687&lt;=500),1,0)</f>
        <v/>
      </c>
      <c r="T2687" s="178">
        <f>IF(G2687=1,Sources!$F$24,IF(G2687=2,Sources!$F$25,IF(G2687=3,Sources!$F$26,0)))</f>
        <v/>
      </c>
      <c r="U2687" s="178">
        <f>T2687</f>
        <v/>
      </c>
      <c r="V2687" s="66" t="inlineStr">
        <is>
          <t>S01 / S04 / S05</t>
        </is>
      </c>
    </row>
    <row r="2688" ht="15" customHeight="1" s="94">
      <c r="A2688" s="66" t="inlineStr">
        <is>
          <t>U19161</t>
        </is>
      </c>
      <c r="B2688" s="66" t="inlineStr">
        <is>
          <t>O0274</t>
        </is>
      </c>
      <c r="C2688" s="66" t="n">
        <v>2024</v>
      </c>
      <c r="D2688" s="66" t="n">
        <v>12</v>
      </c>
      <c r="E2688" s="66" t="n">
        <v>7</v>
      </c>
      <c r="F2688" s="66" t="n">
        <v>11</v>
      </c>
      <c r="G2688" s="66" t="n">
        <v>3</v>
      </c>
      <c r="H2688" s="66" t="n">
        <v>2</v>
      </c>
      <c r="I2688" s="66" t="n">
        <v>0</v>
      </c>
      <c r="J2688" s="66" t="n">
        <v>0</v>
      </c>
      <c r="K2688" s="66" t="n">
        <v>1</v>
      </c>
      <c r="L2688" s="66" t="n">
        <v>0</v>
      </c>
      <c r="M2688" s="66" t="n">
        <v>0</v>
      </c>
      <c r="N2688" s="66" t="n">
        <v>0</v>
      </c>
      <c r="O2688" s="66" t="n">
        <v>106.3</v>
      </c>
      <c r="P2688" s="66" t="n">
        <v>6.5</v>
      </c>
      <c r="Q2688" s="66" t="n">
        <v>13.5801531880001</v>
      </c>
      <c r="R2688" s="66" t="n">
        <v>51.124749217</v>
      </c>
      <c r="S2688" s="66">
        <f>IF(AND(E2688&gt;=2,E2688&lt;=6,OR(F2688=6,F2688=7,F2688=8),O2688&lt;=500),1,0)</f>
        <v/>
      </c>
      <c r="T2688" s="178">
        <f>IF(G2688=1,Sources!$F$24,IF(G2688=2,Sources!$F$25,IF(G2688=3,Sources!$F$26,0)))</f>
        <v/>
      </c>
      <c r="U2688" s="178">
        <f>T2688</f>
        <v/>
      </c>
      <c r="V2688" s="66" t="inlineStr">
        <is>
          <t>S01 / S04 / S05</t>
        </is>
      </c>
    </row>
    <row r="2689" ht="15" customHeight="1" s="94">
      <c r="A2689" s="66" t="inlineStr">
        <is>
          <t>U19162</t>
        </is>
      </c>
      <c r="B2689" s="66" t="inlineStr">
        <is>
          <t>O0878</t>
        </is>
      </c>
      <c r="C2689" s="66" t="n">
        <v>2024</v>
      </c>
      <c r="D2689" s="66" t="n">
        <v>12</v>
      </c>
      <c r="E2689" s="66" t="n">
        <v>7</v>
      </c>
      <c r="F2689" s="66" t="n">
        <v>1</v>
      </c>
      <c r="G2689" s="66" t="n">
        <v>3</v>
      </c>
      <c r="H2689" s="66" t="n">
        <v>1</v>
      </c>
      <c r="I2689" s="66" t="n">
        <v>0</v>
      </c>
      <c r="J2689" s="66" t="n">
        <v>0</v>
      </c>
      <c r="K2689" s="66" t="n">
        <v>0</v>
      </c>
      <c r="L2689" s="66" t="n">
        <v>0</v>
      </c>
      <c r="M2689" s="66" t="n">
        <v>0</v>
      </c>
      <c r="N2689" s="66" t="n">
        <v>1</v>
      </c>
      <c r="O2689" s="66" t="n">
        <v>298.4</v>
      </c>
      <c r="P2689" s="66" t="n">
        <v>3.3</v>
      </c>
      <c r="Q2689" s="66" t="n">
        <v>13.745075361</v>
      </c>
      <c r="R2689" s="66" t="n">
        <v>51.0495359920001</v>
      </c>
      <c r="S2689" s="66">
        <f>IF(AND(E2689&gt;=2,E2689&lt;=6,OR(F2689=6,F2689=7,F2689=8),O2689&lt;=500),1,0)</f>
        <v/>
      </c>
      <c r="T2689" s="178">
        <f>IF(G2689=1,Sources!$F$24,IF(G2689=2,Sources!$F$25,IF(G2689=3,Sources!$F$26,0)))</f>
        <v/>
      </c>
      <c r="U2689" s="178">
        <f>T2689</f>
        <v/>
      </c>
      <c r="V2689" s="66" t="inlineStr">
        <is>
          <t>S01 / S04 / S05</t>
        </is>
      </c>
    </row>
    <row r="2690" ht="15" customHeight="1" s="94">
      <c r="A2690" s="66" t="inlineStr">
        <is>
          <t>U19168</t>
        </is>
      </c>
      <c r="B2690" s="66" t="inlineStr">
        <is>
          <t>O1524</t>
        </is>
      </c>
      <c r="C2690" s="66" t="n">
        <v>2024</v>
      </c>
      <c r="D2690" s="66" t="n">
        <v>12</v>
      </c>
      <c r="E2690" s="66" t="n">
        <v>2</v>
      </c>
      <c r="F2690" s="66" t="n">
        <v>9</v>
      </c>
      <c r="G2690" s="66" t="n">
        <v>3</v>
      </c>
      <c r="H2690" s="66" t="n">
        <v>7</v>
      </c>
      <c r="I2690" s="66" t="n">
        <v>0</v>
      </c>
      <c r="J2690" s="66" t="n">
        <v>0</v>
      </c>
      <c r="K2690" s="66" t="n">
        <v>1</v>
      </c>
      <c r="L2690" s="66" t="n">
        <v>0</v>
      </c>
      <c r="M2690" s="66" t="n">
        <v>0</v>
      </c>
      <c r="N2690" s="66" t="n">
        <v>1</v>
      </c>
      <c r="O2690" s="66" t="n">
        <v>192.3</v>
      </c>
      <c r="P2690" s="66" t="n">
        <v>13.4</v>
      </c>
      <c r="Q2690" s="66" t="n">
        <v>12.3925186400001</v>
      </c>
      <c r="R2690" s="66" t="n">
        <v>51.334008092</v>
      </c>
      <c r="S2690" s="66">
        <f>IF(AND(E2690&gt;=2,E2690&lt;=6,OR(F2690=6,F2690=7,F2690=8),O2690&lt;=500),1,0)</f>
        <v/>
      </c>
      <c r="T2690" s="178">
        <f>IF(G2690=1,Sources!$F$24,IF(G2690=2,Sources!$F$25,IF(G2690=3,Sources!$F$26,0)))</f>
        <v/>
      </c>
      <c r="U2690" s="178">
        <f>T2690</f>
        <v/>
      </c>
      <c r="V2690" s="66" t="inlineStr">
        <is>
          <t>S01 / S04 / S05</t>
        </is>
      </c>
    </row>
    <row r="2691" ht="15" customHeight="1" s="94">
      <c r="A2691" s="66" t="inlineStr">
        <is>
          <t>U19176</t>
        </is>
      </c>
      <c r="B2691" s="66" t="inlineStr">
        <is>
          <t>O1062</t>
        </is>
      </c>
      <c r="C2691" s="66" t="n">
        <v>2024</v>
      </c>
      <c r="D2691" s="66" t="n">
        <v>12</v>
      </c>
      <c r="E2691" s="66" t="n">
        <v>7</v>
      </c>
      <c r="F2691" s="66" t="n">
        <v>13</v>
      </c>
      <c r="G2691" s="66" t="n">
        <v>3</v>
      </c>
      <c r="H2691" s="66" t="n">
        <v>3</v>
      </c>
      <c r="I2691" s="66" t="n">
        <v>0</v>
      </c>
      <c r="J2691" s="66" t="n">
        <v>0</v>
      </c>
      <c r="K2691" s="66" t="n">
        <v>1</v>
      </c>
      <c r="L2691" s="66" t="n">
        <v>0</v>
      </c>
      <c r="M2691" s="66" t="n">
        <v>0</v>
      </c>
      <c r="N2691" s="66" t="n">
        <v>0</v>
      </c>
      <c r="O2691" s="66" t="n">
        <v>257.2</v>
      </c>
      <c r="P2691" s="66" t="n">
        <v>1.2</v>
      </c>
      <c r="Q2691" s="66" t="n">
        <v>13.3370566140001</v>
      </c>
      <c r="R2691" s="66" t="n">
        <v>50.9018611240001</v>
      </c>
      <c r="S2691" s="66">
        <f>IF(AND(E2691&gt;=2,E2691&lt;=6,OR(F2691=6,F2691=7,F2691=8),O2691&lt;=500),1,0)</f>
        <v/>
      </c>
      <c r="T2691" s="178">
        <f>IF(G2691=1,Sources!$F$24,IF(G2691=2,Sources!$F$25,IF(G2691=3,Sources!$F$26,0)))</f>
        <v/>
      </c>
      <c r="U2691" s="178">
        <f>T2691</f>
        <v/>
      </c>
      <c r="V2691" s="66" t="inlineStr">
        <is>
          <t>S01 / S04 / S05</t>
        </is>
      </c>
    </row>
    <row r="2692" ht="15" customHeight="1" s="94">
      <c r="A2692" s="66" t="inlineStr">
        <is>
          <t>U19187</t>
        </is>
      </c>
      <c r="B2692" s="66" t="inlineStr">
        <is>
          <t>O2249</t>
        </is>
      </c>
      <c r="C2692" s="66" t="n">
        <v>2024</v>
      </c>
      <c r="D2692" s="66" t="n">
        <v>12</v>
      </c>
      <c r="E2692" s="66" t="n">
        <v>5</v>
      </c>
      <c r="F2692" s="66" t="n">
        <v>8</v>
      </c>
      <c r="G2692" s="66" t="n">
        <v>3</v>
      </c>
      <c r="H2692" s="66" t="n">
        <v>3</v>
      </c>
      <c r="I2692" s="66" t="n">
        <v>0</v>
      </c>
      <c r="J2692" s="66" t="n">
        <v>0</v>
      </c>
      <c r="K2692" s="66" t="n">
        <v>1</v>
      </c>
      <c r="L2692" s="66" t="n">
        <v>0</v>
      </c>
      <c r="M2692" s="66" t="n">
        <v>0</v>
      </c>
      <c r="N2692" s="66" t="n">
        <v>0</v>
      </c>
      <c r="O2692" s="66" t="n">
        <v>372.7</v>
      </c>
      <c r="P2692" s="66" t="n">
        <v>0.5</v>
      </c>
      <c r="Q2692" s="66" t="n">
        <v>14.8007848</v>
      </c>
      <c r="R2692" s="66" t="n">
        <v>50.8959659770001</v>
      </c>
      <c r="S2692" s="66">
        <f>IF(AND(E2692&gt;=2,E2692&lt;=6,OR(F2692=6,F2692=7,F2692=8),O2692&lt;=500),1,0)</f>
        <v/>
      </c>
      <c r="T2692" s="178">
        <f>IF(G2692=1,Sources!$F$24,IF(G2692=2,Sources!$F$25,IF(G2692=3,Sources!$F$26,0)))</f>
        <v/>
      </c>
      <c r="U2692" s="178">
        <f>T2692</f>
        <v/>
      </c>
      <c r="V2692" s="66" t="inlineStr">
        <is>
          <t>S01 / S04 / S05</t>
        </is>
      </c>
    </row>
    <row r="2693" ht="15" customHeight="1" s="94">
      <c r="A2693" s="66" t="inlineStr">
        <is>
          <t>U19192</t>
        </is>
      </c>
      <c r="B2693" s="66" t="inlineStr">
        <is>
          <t>O1062</t>
        </is>
      </c>
      <c r="C2693" s="66" t="n">
        <v>2024</v>
      </c>
      <c r="D2693" s="66" t="n">
        <v>12</v>
      </c>
      <c r="E2693" s="66" t="n">
        <v>5</v>
      </c>
      <c r="F2693" s="66" t="n">
        <v>12</v>
      </c>
      <c r="G2693" s="66" t="n">
        <v>3</v>
      </c>
      <c r="H2693" s="66" t="n">
        <v>3</v>
      </c>
      <c r="I2693" s="66" t="n">
        <v>0</v>
      </c>
      <c r="J2693" s="66" t="n">
        <v>0</v>
      </c>
      <c r="K2693" s="66" t="n">
        <v>1</v>
      </c>
      <c r="L2693" s="66" t="n">
        <v>0</v>
      </c>
      <c r="M2693" s="66" t="n">
        <v>0</v>
      </c>
      <c r="N2693" s="66" t="n">
        <v>0</v>
      </c>
      <c r="O2693" s="66" t="n">
        <v>256</v>
      </c>
      <c r="P2693" s="66" t="n">
        <v>0</v>
      </c>
      <c r="Q2693" s="66" t="n">
        <v>13.3370525090001</v>
      </c>
      <c r="R2693" s="66" t="n">
        <v>50.9018501580001</v>
      </c>
      <c r="S2693" s="66">
        <f>IF(AND(E2693&gt;=2,E2693&lt;=6,OR(F2693=6,F2693=7,F2693=8),O2693&lt;=500),1,0)</f>
        <v/>
      </c>
      <c r="T2693" s="178">
        <f>IF(G2693=1,Sources!$F$24,IF(G2693=2,Sources!$F$25,IF(G2693=3,Sources!$F$26,0)))</f>
        <v/>
      </c>
      <c r="U2693" s="178">
        <f>T2693</f>
        <v/>
      </c>
      <c r="V2693" s="66" t="inlineStr">
        <is>
          <t>S01 / S04 / S05</t>
        </is>
      </c>
    </row>
    <row r="2694" ht="15" customHeight="1" s="94">
      <c r="A2694" s="66" t="inlineStr">
        <is>
          <t>U19198</t>
        </is>
      </c>
      <c r="B2694" s="66" t="inlineStr">
        <is>
          <t>O0102</t>
        </is>
      </c>
      <c r="C2694" s="66" t="n">
        <v>2024</v>
      </c>
      <c r="D2694" s="66" t="n">
        <v>12</v>
      </c>
      <c r="E2694" s="66" t="n">
        <v>3</v>
      </c>
      <c r="F2694" s="66" t="n">
        <v>17</v>
      </c>
      <c r="G2694" s="66" t="n">
        <v>3</v>
      </c>
      <c r="H2694" s="66" t="n">
        <v>2</v>
      </c>
      <c r="I2694" s="66" t="n">
        <v>0</v>
      </c>
      <c r="J2694" s="66" t="n">
        <v>0</v>
      </c>
      <c r="K2694" s="66" t="n">
        <v>1</v>
      </c>
      <c r="L2694" s="66" t="n">
        <v>0</v>
      </c>
      <c r="M2694" s="66" t="n">
        <v>0</v>
      </c>
      <c r="N2694" s="66" t="n">
        <v>0</v>
      </c>
      <c r="O2694" s="66" t="n">
        <v>383.5</v>
      </c>
      <c r="P2694" s="66" t="n">
        <v>6</v>
      </c>
      <c r="Q2694" s="66" t="n">
        <v>12.494705809</v>
      </c>
      <c r="R2694" s="66" t="n">
        <v>51.1254856800001</v>
      </c>
      <c r="S2694" s="66">
        <f>IF(AND(E2694&gt;=2,E2694&lt;=6,OR(F2694=6,F2694=7,F2694=8),O2694&lt;=500),1,0)</f>
        <v/>
      </c>
      <c r="T2694" s="178">
        <f>IF(G2694=1,Sources!$F$24,IF(G2694=2,Sources!$F$25,IF(G2694=3,Sources!$F$26,0)))</f>
        <v/>
      </c>
      <c r="U2694" s="178">
        <f>T2694</f>
        <v/>
      </c>
      <c r="V2694" s="66" t="inlineStr">
        <is>
          <t>S01 / S04 / S05</t>
        </is>
      </c>
    </row>
    <row r="2695" ht="15" customHeight="1" s="94">
      <c r="A2695" s="66" t="inlineStr">
        <is>
          <t>U19199</t>
        </is>
      </c>
      <c r="B2695" s="66" t="inlineStr">
        <is>
          <t>O1213</t>
        </is>
      </c>
      <c r="C2695" s="66" t="n">
        <v>2024</v>
      </c>
      <c r="D2695" s="66" t="n">
        <v>12</v>
      </c>
      <c r="E2695" s="66" t="n">
        <v>3</v>
      </c>
      <c r="F2695" s="66" t="n">
        <v>16</v>
      </c>
      <c r="G2695" s="66" t="n">
        <v>3</v>
      </c>
      <c r="H2695" s="66" t="n">
        <v>2</v>
      </c>
      <c r="I2695" s="66" t="n">
        <v>0</v>
      </c>
      <c r="J2695" s="66" t="n">
        <v>0</v>
      </c>
      <c r="K2695" s="66" t="n">
        <v>1</v>
      </c>
      <c r="L2695" s="66" t="n">
        <v>0</v>
      </c>
      <c r="M2695" s="66" t="n">
        <v>0</v>
      </c>
      <c r="N2695" s="66" t="n">
        <v>0</v>
      </c>
      <c r="O2695" s="66" t="n">
        <v>235.5</v>
      </c>
      <c r="P2695" s="66" t="n">
        <v>4.6</v>
      </c>
      <c r="Q2695" s="66" t="n">
        <v>14.2488363690001</v>
      </c>
      <c r="R2695" s="66" t="n">
        <v>51.4349158030001</v>
      </c>
      <c r="S2695" s="66">
        <f>IF(AND(E2695&gt;=2,E2695&lt;=6,OR(F2695=6,F2695=7,F2695=8),O2695&lt;=500),1,0)</f>
        <v/>
      </c>
      <c r="T2695" s="178">
        <f>IF(G2695=1,Sources!$F$24,IF(G2695=2,Sources!$F$25,IF(G2695=3,Sources!$F$26,0)))</f>
        <v/>
      </c>
      <c r="U2695" s="178">
        <f>T2695</f>
        <v/>
      </c>
      <c r="V2695" s="66" t="inlineStr">
        <is>
          <t>S01 / S04 / S05</t>
        </is>
      </c>
    </row>
    <row r="2696" ht="15" customHeight="1" s="94">
      <c r="A2696" s="66" t="inlineStr">
        <is>
          <t>U19201</t>
        </is>
      </c>
      <c r="B2696" s="66" t="inlineStr">
        <is>
          <t>O0663</t>
        </is>
      </c>
      <c r="C2696" s="66" t="n">
        <v>2024</v>
      </c>
      <c r="D2696" s="66" t="n">
        <v>12</v>
      </c>
      <c r="E2696" s="66" t="n">
        <v>3</v>
      </c>
      <c r="F2696" s="66" t="n">
        <v>16</v>
      </c>
      <c r="G2696" s="66" t="n">
        <v>3</v>
      </c>
      <c r="H2696" s="66" t="n">
        <v>2</v>
      </c>
      <c r="I2696" s="66" t="n">
        <v>0</v>
      </c>
      <c r="J2696" s="66" t="n">
        <v>1</v>
      </c>
      <c r="K2696" s="66" t="n">
        <v>1</v>
      </c>
      <c r="L2696" s="66" t="n">
        <v>0</v>
      </c>
      <c r="M2696" s="66" t="n">
        <v>0</v>
      </c>
      <c r="N2696" s="66" t="n">
        <v>0</v>
      </c>
      <c r="O2696" s="66" t="n">
        <v>402.4</v>
      </c>
      <c r="P2696" s="66" t="n">
        <v>3</v>
      </c>
      <c r="Q2696" s="66" t="n">
        <v>13.742996884</v>
      </c>
      <c r="R2696" s="66" t="n">
        <v>51.0286956140001</v>
      </c>
      <c r="S2696" s="66">
        <f>IF(AND(E2696&gt;=2,E2696&lt;=6,OR(F2696=6,F2696=7,F2696=8),O2696&lt;=500),1,0)</f>
        <v/>
      </c>
      <c r="T2696" s="178">
        <f>IF(G2696=1,Sources!$F$24,IF(G2696=2,Sources!$F$25,IF(G2696=3,Sources!$F$26,0)))</f>
        <v/>
      </c>
      <c r="U2696" s="178">
        <f>T2696</f>
        <v/>
      </c>
      <c r="V2696" s="66" t="inlineStr">
        <is>
          <t>S01 / S04 / S05</t>
        </is>
      </c>
    </row>
    <row r="2697" ht="15" customHeight="1" s="94">
      <c r="A2697" s="66" t="inlineStr">
        <is>
          <t>U19207</t>
        </is>
      </c>
      <c r="B2697" s="66" t="inlineStr">
        <is>
          <t>O1140</t>
        </is>
      </c>
      <c r="C2697" s="66" t="n">
        <v>2024</v>
      </c>
      <c r="D2697" s="66" t="n">
        <v>12</v>
      </c>
      <c r="E2697" s="66" t="n">
        <v>2</v>
      </c>
      <c r="F2697" s="66" t="n">
        <v>6</v>
      </c>
      <c r="G2697" s="66" t="n">
        <v>3</v>
      </c>
      <c r="H2697" s="66" t="n">
        <v>3</v>
      </c>
      <c r="I2697" s="66" t="n">
        <v>0</v>
      </c>
      <c r="J2697" s="66" t="n">
        <v>1</v>
      </c>
      <c r="K2697" s="66" t="n">
        <v>1</v>
      </c>
      <c r="L2697" s="66" t="n">
        <v>0</v>
      </c>
      <c r="M2697" s="66" t="n">
        <v>0</v>
      </c>
      <c r="N2697" s="66" t="n">
        <v>0</v>
      </c>
      <c r="O2697" s="66" t="n">
        <v>341.4</v>
      </c>
      <c r="P2697" s="66" t="n">
        <v>8.9</v>
      </c>
      <c r="Q2697" s="66" t="n">
        <v>14.985025207</v>
      </c>
      <c r="R2697" s="66" t="n">
        <v>51.1568302200001</v>
      </c>
      <c r="S2697" s="66">
        <f>IF(AND(E2697&gt;=2,E2697&lt;=6,OR(F2697=6,F2697=7,F2697=8),O2697&lt;=500),1,0)</f>
        <v/>
      </c>
      <c r="T2697" s="178">
        <f>IF(G2697=1,Sources!$F$24,IF(G2697=2,Sources!$F$25,IF(G2697=3,Sources!$F$26,0)))</f>
        <v/>
      </c>
      <c r="U2697" s="178">
        <f>T2697</f>
        <v/>
      </c>
      <c r="V2697" s="66" t="inlineStr">
        <is>
          <t>S01 / S04 / S05</t>
        </is>
      </c>
    </row>
    <row r="2698" ht="15" customHeight="1" s="94">
      <c r="A2698" s="66" t="inlineStr">
        <is>
          <t>U19215</t>
        </is>
      </c>
      <c r="B2698" s="66" t="inlineStr">
        <is>
          <t>O0694</t>
        </is>
      </c>
      <c r="C2698" s="66" t="n">
        <v>2024</v>
      </c>
      <c r="D2698" s="66" t="n">
        <v>12</v>
      </c>
      <c r="E2698" s="66" t="n">
        <v>7</v>
      </c>
      <c r="F2698" s="66" t="n">
        <v>20</v>
      </c>
      <c r="G2698" s="66" t="n">
        <v>3</v>
      </c>
      <c r="H2698" s="66" t="n">
        <v>1</v>
      </c>
      <c r="I2698" s="66" t="n">
        <v>0</v>
      </c>
      <c r="J2698" s="66" t="n">
        <v>1</v>
      </c>
      <c r="K2698" s="66" t="n">
        <v>0</v>
      </c>
      <c r="L2698" s="66" t="n">
        <v>0</v>
      </c>
      <c r="M2698" s="66" t="n">
        <v>0</v>
      </c>
      <c r="N2698" s="66" t="n">
        <v>0</v>
      </c>
      <c r="O2698" s="66" t="n">
        <v>353.7</v>
      </c>
      <c r="P2698" s="66" t="n">
        <v>12.2</v>
      </c>
      <c r="Q2698" s="66" t="n">
        <v>13.733140689</v>
      </c>
      <c r="R2698" s="66" t="n">
        <v>51.0388785160001</v>
      </c>
      <c r="S2698" s="66">
        <f>IF(AND(E2698&gt;=2,E2698&lt;=6,OR(F2698=6,F2698=7,F2698=8),O2698&lt;=500),1,0)</f>
        <v/>
      </c>
      <c r="T2698" s="178">
        <f>IF(G2698=1,Sources!$F$24,IF(G2698=2,Sources!$F$25,IF(G2698=3,Sources!$F$26,0)))</f>
        <v/>
      </c>
      <c r="U2698" s="178">
        <f>T2698</f>
        <v/>
      </c>
      <c r="V2698" s="66" t="inlineStr">
        <is>
          <t>S01 / S04 / S05</t>
        </is>
      </c>
    </row>
    <row r="2699" ht="15" customHeight="1" s="94">
      <c r="A2699" s="66" t="inlineStr">
        <is>
          <t>U19218</t>
        </is>
      </c>
      <c r="B2699" s="66" t="inlineStr">
        <is>
          <t>O1846</t>
        </is>
      </c>
      <c r="C2699" s="66" t="n">
        <v>2024</v>
      </c>
      <c r="D2699" s="66" t="n">
        <v>12</v>
      </c>
      <c r="E2699" s="66" t="n">
        <v>6</v>
      </c>
      <c r="F2699" s="66" t="n">
        <v>12</v>
      </c>
      <c r="G2699" s="66" t="n">
        <v>3</v>
      </c>
      <c r="H2699" s="66" t="n">
        <v>6</v>
      </c>
      <c r="I2699" s="66" t="n">
        <v>0</v>
      </c>
      <c r="J2699" s="66" t="n">
        <v>0</v>
      </c>
      <c r="K2699" s="66" t="n">
        <v>1</v>
      </c>
      <c r="L2699" s="66" t="n">
        <v>0</v>
      </c>
      <c r="M2699" s="66" t="n">
        <v>0</v>
      </c>
      <c r="N2699" s="66" t="n">
        <v>0</v>
      </c>
      <c r="O2699" s="66" t="n">
        <v>416.1</v>
      </c>
      <c r="P2699" s="66" t="n">
        <v>15.8</v>
      </c>
      <c r="Q2699" s="66" t="n">
        <v>12.301596236</v>
      </c>
      <c r="R2699" s="66" t="n">
        <v>51.3426821580001</v>
      </c>
      <c r="S2699" s="66">
        <f>IF(AND(E2699&gt;=2,E2699&lt;=6,OR(F2699=6,F2699=7,F2699=8),O2699&lt;=500),1,0)</f>
        <v/>
      </c>
      <c r="T2699" s="178">
        <f>IF(G2699=1,Sources!$F$24,IF(G2699=2,Sources!$F$25,IF(G2699=3,Sources!$F$26,0)))</f>
        <v/>
      </c>
      <c r="U2699" s="178">
        <f>T2699</f>
        <v/>
      </c>
      <c r="V2699" s="66" t="inlineStr">
        <is>
          <t>S01 / S04 / S05</t>
        </is>
      </c>
    </row>
    <row r="2700" ht="15" customHeight="1" s="94">
      <c r="A2700" s="66" t="inlineStr">
        <is>
          <t>U19225</t>
        </is>
      </c>
      <c r="B2700" s="66" t="inlineStr">
        <is>
          <t>O0611</t>
        </is>
      </c>
      <c r="C2700" s="66" t="n">
        <v>2024</v>
      </c>
      <c r="D2700" s="66" t="n">
        <v>12</v>
      </c>
      <c r="E2700" s="66" t="n">
        <v>5</v>
      </c>
      <c r="F2700" s="66" t="n">
        <v>1</v>
      </c>
      <c r="G2700" s="66" t="n">
        <v>3</v>
      </c>
      <c r="H2700" s="66" t="n">
        <v>1</v>
      </c>
      <c r="I2700" s="66" t="n">
        <v>0</v>
      </c>
      <c r="J2700" s="66" t="n">
        <v>1</v>
      </c>
      <c r="K2700" s="66" t="n">
        <v>0</v>
      </c>
      <c r="L2700" s="66" t="n">
        <v>0</v>
      </c>
      <c r="M2700" s="66" t="n">
        <v>0</v>
      </c>
      <c r="N2700" s="66" t="n">
        <v>0</v>
      </c>
      <c r="O2700" s="66" t="n">
        <v>28.2</v>
      </c>
      <c r="P2700" s="66" t="n">
        <v>4</v>
      </c>
      <c r="Q2700" s="66" t="n">
        <v>13.7420038930001</v>
      </c>
      <c r="R2700" s="66" t="n">
        <v>51.064676729</v>
      </c>
      <c r="S2700" s="66">
        <f>IF(AND(E2700&gt;=2,E2700&lt;=6,OR(F2700=6,F2700=7,F2700=8),O2700&lt;=500),1,0)</f>
        <v/>
      </c>
      <c r="T2700" s="178">
        <f>IF(G2700=1,Sources!$F$24,IF(G2700=2,Sources!$F$25,IF(G2700=3,Sources!$F$26,0)))</f>
        <v/>
      </c>
      <c r="U2700" s="178">
        <f>T2700</f>
        <v/>
      </c>
      <c r="V2700" s="66" t="inlineStr">
        <is>
          <t>S01 / S04 / S05</t>
        </is>
      </c>
    </row>
    <row r="2701" ht="15" customHeight="1" s="94">
      <c r="A2701" s="66" t="inlineStr">
        <is>
          <t>U19226</t>
        </is>
      </c>
      <c r="B2701" s="66" t="inlineStr">
        <is>
          <t>O1919</t>
        </is>
      </c>
      <c r="C2701" s="66" t="n">
        <v>2024</v>
      </c>
      <c r="D2701" s="66" t="n">
        <v>12</v>
      </c>
      <c r="E2701" s="66" t="n">
        <v>4</v>
      </c>
      <c r="F2701" s="66" t="n">
        <v>6</v>
      </c>
      <c r="G2701" s="66" t="n">
        <v>3</v>
      </c>
      <c r="H2701" s="66" t="n">
        <v>2</v>
      </c>
      <c r="I2701" s="66" t="n">
        <v>1</v>
      </c>
      <c r="J2701" s="66" t="n">
        <v>0</v>
      </c>
      <c r="K2701" s="66" t="n">
        <v>0</v>
      </c>
      <c r="L2701" s="66" t="n">
        <v>0</v>
      </c>
      <c r="M2701" s="66" t="n">
        <v>1</v>
      </c>
      <c r="N2701" s="66" t="n">
        <v>0</v>
      </c>
      <c r="O2701" s="66" t="n">
        <v>442.8</v>
      </c>
      <c r="P2701" s="66" t="n">
        <v>0</v>
      </c>
      <c r="Q2701" s="66" t="n">
        <v>14.320506273</v>
      </c>
      <c r="R2701" s="66" t="n">
        <v>51.092600878</v>
      </c>
      <c r="S2701" s="66">
        <f>IF(AND(E2701&gt;=2,E2701&lt;=6,OR(F2701=6,F2701=7,F2701=8),O2701&lt;=500),1,0)</f>
        <v/>
      </c>
      <c r="T2701" s="178">
        <f>IF(G2701=1,Sources!$F$24,IF(G2701=2,Sources!$F$25,IF(G2701=3,Sources!$F$26,0)))</f>
        <v/>
      </c>
      <c r="U2701" s="178">
        <f>T2701</f>
        <v/>
      </c>
      <c r="V2701" s="66" t="inlineStr">
        <is>
          <t>S01 / S04 / S05</t>
        </is>
      </c>
    </row>
    <row r="2702" ht="15" customHeight="1" s="94">
      <c r="A2702" s="66" t="inlineStr">
        <is>
          <t>U19227</t>
        </is>
      </c>
      <c r="B2702" s="66" t="inlineStr">
        <is>
          <t>O1438</t>
        </is>
      </c>
      <c r="C2702" s="66" t="n">
        <v>2024</v>
      </c>
      <c r="D2702" s="66" t="n">
        <v>12</v>
      </c>
      <c r="E2702" s="66" t="n">
        <v>3</v>
      </c>
      <c r="F2702" s="66" t="n">
        <v>8</v>
      </c>
      <c r="G2702" s="66" t="n">
        <v>3</v>
      </c>
      <c r="H2702" s="66" t="n">
        <v>3</v>
      </c>
      <c r="I2702" s="66" t="n">
        <v>0</v>
      </c>
      <c r="J2702" s="66" t="n">
        <v>1</v>
      </c>
      <c r="K2702" s="66" t="n">
        <v>1</v>
      </c>
      <c r="L2702" s="66" t="n">
        <v>0</v>
      </c>
      <c r="M2702" s="66" t="n">
        <v>0</v>
      </c>
      <c r="N2702" s="66" t="n">
        <v>0</v>
      </c>
      <c r="O2702" s="66" t="n">
        <v>95.40000000000001</v>
      </c>
      <c r="P2702" s="66" t="n">
        <v>9</v>
      </c>
      <c r="Q2702" s="66" t="n">
        <v>12.3711166200001</v>
      </c>
      <c r="R2702" s="66" t="n">
        <v>51.344430302</v>
      </c>
      <c r="S2702" s="66">
        <f>IF(AND(E2702&gt;=2,E2702&lt;=6,OR(F2702=6,F2702=7,F2702=8),O2702&lt;=500),1,0)</f>
        <v/>
      </c>
      <c r="T2702" s="178">
        <f>IF(G2702=1,Sources!$F$24,IF(G2702=2,Sources!$F$25,IF(G2702=3,Sources!$F$26,0)))</f>
        <v/>
      </c>
      <c r="U2702" s="178">
        <f>T2702</f>
        <v/>
      </c>
      <c r="V2702" s="66" t="inlineStr">
        <is>
          <t>S01 / S04 / S05</t>
        </is>
      </c>
    </row>
    <row r="2703" ht="15" customHeight="1" s="94">
      <c r="A2703" s="66" t="inlineStr">
        <is>
          <t>U19228</t>
        </is>
      </c>
      <c r="B2703" s="66" t="inlineStr">
        <is>
          <t>O1371</t>
        </is>
      </c>
      <c r="C2703" s="66" t="n">
        <v>2024</v>
      </c>
      <c r="D2703" s="66" t="n">
        <v>12</v>
      </c>
      <c r="E2703" s="66" t="n">
        <v>3</v>
      </c>
      <c r="F2703" s="66" t="n">
        <v>18</v>
      </c>
      <c r="G2703" s="66" t="n">
        <v>3</v>
      </c>
      <c r="H2703" s="66" t="n">
        <v>2</v>
      </c>
      <c r="I2703" s="66" t="n">
        <v>0</v>
      </c>
      <c r="J2703" s="66" t="n">
        <v>0</v>
      </c>
      <c r="K2703" s="66" t="n">
        <v>1</v>
      </c>
      <c r="L2703" s="66" t="n">
        <v>0</v>
      </c>
      <c r="M2703" s="66" t="n">
        <v>0</v>
      </c>
      <c r="N2703" s="66" t="n">
        <v>0</v>
      </c>
      <c r="O2703" s="66" t="n">
        <v>136.6</v>
      </c>
      <c r="P2703" s="66" t="n">
        <v>1.2</v>
      </c>
      <c r="Q2703" s="66" t="n">
        <v>12.2616373010001</v>
      </c>
      <c r="R2703" s="66" t="n">
        <v>51.316165696</v>
      </c>
      <c r="S2703" s="66">
        <f>IF(AND(E2703&gt;=2,E2703&lt;=6,OR(F2703=6,F2703=7,F2703=8),O2703&lt;=500),1,0)</f>
        <v/>
      </c>
      <c r="T2703" s="178">
        <f>IF(G2703=1,Sources!$F$24,IF(G2703=2,Sources!$F$25,IF(G2703=3,Sources!$F$26,0)))</f>
        <v/>
      </c>
      <c r="U2703" s="178">
        <f>T2703</f>
        <v/>
      </c>
      <c r="V2703" s="66" t="inlineStr">
        <is>
          <t>S01 / S04 / S05</t>
        </is>
      </c>
    </row>
    <row r="2704" ht="15" customHeight="1" s="94">
      <c r="A2704" s="66" t="inlineStr">
        <is>
          <t>U19233</t>
        </is>
      </c>
      <c r="B2704" s="66" t="inlineStr">
        <is>
          <t>O0611</t>
        </is>
      </c>
      <c r="C2704" s="66" t="n">
        <v>2024</v>
      </c>
      <c r="D2704" s="66" t="n">
        <v>12</v>
      </c>
      <c r="E2704" s="66" t="n">
        <v>3</v>
      </c>
      <c r="F2704" s="66" t="n">
        <v>9</v>
      </c>
      <c r="G2704" s="66" t="n">
        <v>3</v>
      </c>
      <c r="H2704" s="66" t="n">
        <v>7</v>
      </c>
      <c r="I2704" s="66" t="n">
        <v>0</v>
      </c>
      <c r="J2704" s="66" t="n">
        <v>0</v>
      </c>
      <c r="K2704" s="66" t="n">
        <v>0</v>
      </c>
      <c r="L2704" s="66" t="n">
        <v>0</v>
      </c>
      <c r="M2704" s="66" t="n">
        <v>0</v>
      </c>
      <c r="N2704" s="66" t="n">
        <v>1</v>
      </c>
      <c r="O2704" s="66" t="n">
        <v>36.7</v>
      </c>
      <c r="P2704" s="66" t="n">
        <v>9.9</v>
      </c>
      <c r="Q2704" s="66" t="n">
        <v>13.742199295</v>
      </c>
      <c r="R2704" s="66" t="n">
        <v>51.064656315</v>
      </c>
      <c r="S2704" s="66">
        <f>IF(AND(E2704&gt;=2,E2704&lt;=6,OR(F2704=6,F2704=7,F2704=8),O2704&lt;=500),1,0)</f>
        <v/>
      </c>
      <c r="T2704" s="178">
        <f>IF(G2704=1,Sources!$F$24,IF(G2704=2,Sources!$F$25,IF(G2704=3,Sources!$F$26,0)))</f>
        <v/>
      </c>
      <c r="U2704" s="178">
        <f>T2704</f>
        <v/>
      </c>
      <c r="V2704" s="66" t="inlineStr">
        <is>
          <t>S01 / S04 / S05</t>
        </is>
      </c>
    </row>
    <row r="2705" ht="15" customHeight="1" s="94">
      <c r="A2705" s="66" t="inlineStr">
        <is>
          <t>U19244</t>
        </is>
      </c>
      <c r="B2705" s="66" t="inlineStr">
        <is>
          <t>O1371</t>
        </is>
      </c>
      <c r="C2705" s="66" t="n">
        <v>2024</v>
      </c>
      <c r="D2705" s="66" t="n">
        <v>12</v>
      </c>
      <c r="E2705" s="66" t="n">
        <v>7</v>
      </c>
      <c r="F2705" s="66" t="n">
        <v>17</v>
      </c>
      <c r="G2705" s="66" t="n">
        <v>3</v>
      </c>
      <c r="H2705" s="66" t="n">
        <v>6</v>
      </c>
      <c r="I2705" s="66" t="n">
        <v>0</v>
      </c>
      <c r="J2705" s="66" t="n">
        <v>0</v>
      </c>
      <c r="K2705" s="66" t="n">
        <v>1</v>
      </c>
      <c r="L2705" s="66" t="n">
        <v>0</v>
      </c>
      <c r="M2705" s="66" t="n">
        <v>0</v>
      </c>
      <c r="N2705" s="66" t="n">
        <v>0</v>
      </c>
      <c r="O2705" s="66" t="n">
        <v>132.5</v>
      </c>
      <c r="P2705" s="66" t="n">
        <v>20.5</v>
      </c>
      <c r="Q2705" s="66" t="n">
        <v>12.261590756</v>
      </c>
      <c r="R2705" s="66" t="n">
        <v>51.3159864950001</v>
      </c>
      <c r="S2705" s="66">
        <f>IF(AND(E2705&gt;=2,E2705&lt;=6,OR(F2705=6,F2705=7,F2705=8),O2705&lt;=500),1,0)</f>
        <v/>
      </c>
      <c r="T2705" s="178">
        <f>IF(G2705=1,Sources!$F$24,IF(G2705=2,Sources!$F$25,IF(G2705=3,Sources!$F$26,0)))</f>
        <v/>
      </c>
      <c r="U2705" s="178">
        <f>T2705</f>
        <v/>
      </c>
      <c r="V2705" s="66" t="inlineStr">
        <is>
          <t>S01 / S04 / S05</t>
        </is>
      </c>
    </row>
    <row r="2706" ht="15" customHeight="1" s="94">
      <c r="A2706" s="66" t="inlineStr">
        <is>
          <t>U19254</t>
        </is>
      </c>
      <c r="B2706" s="66" t="inlineStr">
        <is>
          <t>O1058</t>
        </is>
      </c>
      <c r="C2706" s="66" t="n">
        <v>2024</v>
      </c>
      <c r="D2706" s="66" t="n">
        <v>12</v>
      </c>
      <c r="E2706" s="66" t="n">
        <v>6</v>
      </c>
      <c r="F2706" s="66" t="n">
        <v>7</v>
      </c>
      <c r="G2706" s="66" t="n">
        <v>3</v>
      </c>
      <c r="H2706" s="66" t="n">
        <v>2</v>
      </c>
      <c r="I2706" s="66" t="n">
        <v>1</v>
      </c>
      <c r="J2706" s="66" t="n">
        <v>0</v>
      </c>
      <c r="K2706" s="66" t="n">
        <v>1</v>
      </c>
      <c r="L2706" s="66" t="n">
        <v>0</v>
      </c>
      <c r="M2706" s="66" t="n">
        <v>0</v>
      </c>
      <c r="N2706" s="66" t="n">
        <v>0</v>
      </c>
      <c r="O2706" s="66" t="n">
        <v>371.2</v>
      </c>
      <c r="P2706" s="66" t="n">
        <v>0.8</v>
      </c>
      <c r="Q2706" s="66" t="n">
        <v>13.349926893</v>
      </c>
      <c r="R2706" s="66" t="n">
        <v>50.917170206</v>
      </c>
      <c r="S2706" s="66">
        <f>IF(AND(E2706&gt;=2,E2706&lt;=6,OR(F2706=6,F2706=7,F2706=8),O2706&lt;=500),1,0)</f>
        <v/>
      </c>
      <c r="T2706" s="178">
        <f>IF(G2706=1,Sources!$F$24,IF(G2706=2,Sources!$F$25,IF(G2706=3,Sources!$F$26,0)))</f>
        <v/>
      </c>
      <c r="U2706" s="178">
        <f>T2706</f>
        <v/>
      </c>
      <c r="V2706" s="66" t="inlineStr">
        <is>
          <t>S01 / S04 / S05</t>
        </is>
      </c>
    </row>
    <row r="2707" ht="15" customHeight="1" s="94">
      <c r="A2707" s="66" t="inlineStr">
        <is>
          <t>U19270</t>
        </is>
      </c>
      <c r="B2707" s="66" t="inlineStr">
        <is>
          <t>O1612</t>
        </is>
      </c>
      <c r="C2707" s="66" t="n">
        <v>2024</v>
      </c>
      <c r="D2707" s="66" t="n">
        <v>12</v>
      </c>
      <c r="E2707" s="66" t="n">
        <v>4</v>
      </c>
      <c r="F2707" s="66" t="n">
        <v>19</v>
      </c>
      <c r="G2707" s="66" t="n">
        <v>3</v>
      </c>
      <c r="H2707" s="66" t="n">
        <v>4</v>
      </c>
      <c r="I2707" s="66" t="n">
        <v>1</v>
      </c>
      <c r="J2707" s="66" t="n">
        <v>0</v>
      </c>
      <c r="K2707" s="66" t="n">
        <v>0</v>
      </c>
      <c r="L2707" s="66" t="n">
        <v>0</v>
      </c>
      <c r="M2707" s="66" t="n">
        <v>0</v>
      </c>
      <c r="N2707" s="66" t="n">
        <v>1</v>
      </c>
      <c r="O2707" s="66" t="n">
        <v>85.5</v>
      </c>
      <c r="P2707" s="66" t="n">
        <v>3.9</v>
      </c>
      <c r="Q2707" s="66" t="n">
        <v>12.3632845430001</v>
      </c>
      <c r="R2707" s="66" t="n">
        <v>51.3428055460001</v>
      </c>
      <c r="S2707" s="66">
        <f>IF(AND(E2707&gt;=2,E2707&lt;=6,OR(F2707=6,F2707=7,F2707=8),O2707&lt;=500),1,0)</f>
        <v/>
      </c>
      <c r="T2707" s="178">
        <f>IF(G2707=1,Sources!$F$24,IF(G2707=2,Sources!$F$25,IF(G2707=3,Sources!$F$26,0)))</f>
        <v/>
      </c>
      <c r="U2707" s="178">
        <f>T2707</f>
        <v/>
      </c>
      <c r="V2707" s="66" t="inlineStr">
        <is>
          <t>S01 / S04 / S05</t>
        </is>
      </c>
    </row>
    <row r="2708" ht="15" customHeight="1" s="94">
      <c r="A2708" s="66" t="inlineStr">
        <is>
          <t>U19276</t>
        </is>
      </c>
      <c r="B2708" s="66" t="inlineStr">
        <is>
          <t>O0445</t>
        </is>
      </c>
      <c r="C2708" s="66" t="n">
        <v>2024</v>
      </c>
      <c r="D2708" s="66" t="n">
        <v>12</v>
      </c>
      <c r="E2708" s="66" t="n">
        <v>4</v>
      </c>
      <c r="F2708" s="66" t="n">
        <v>11</v>
      </c>
      <c r="G2708" s="66" t="n">
        <v>3</v>
      </c>
      <c r="H2708" s="66" t="n">
        <v>2</v>
      </c>
      <c r="I2708" s="66" t="n">
        <v>0</v>
      </c>
      <c r="J2708" s="66" t="n">
        <v>0</v>
      </c>
      <c r="K2708" s="66" t="n">
        <v>1</v>
      </c>
      <c r="L2708" s="66" t="n">
        <v>0</v>
      </c>
      <c r="M2708" s="66" t="n">
        <v>0</v>
      </c>
      <c r="N2708" s="66" t="n">
        <v>1</v>
      </c>
      <c r="O2708" s="66" t="n">
        <v>359.9</v>
      </c>
      <c r="P2708" s="66" t="n">
        <v>2.3</v>
      </c>
      <c r="Q2708" s="66" t="n">
        <v>13.702336373</v>
      </c>
      <c r="R2708" s="66" t="n">
        <v>51.0437375320001</v>
      </c>
      <c r="S2708" s="66">
        <f>IF(AND(E2708&gt;=2,E2708&lt;=6,OR(F2708=6,F2708=7,F2708=8),O2708&lt;=500),1,0)</f>
        <v/>
      </c>
      <c r="T2708" s="178">
        <f>IF(G2708=1,Sources!$F$24,IF(G2708=2,Sources!$F$25,IF(G2708=3,Sources!$F$26,0)))</f>
        <v/>
      </c>
      <c r="U2708" s="178">
        <f>T2708</f>
        <v/>
      </c>
      <c r="V2708" s="66" t="inlineStr">
        <is>
          <t>S01 / S04 / S05</t>
        </is>
      </c>
    </row>
    <row r="2709" ht="15" customHeight="1" s="94">
      <c r="A2709" s="66" t="inlineStr">
        <is>
          <t>U19294</t>
        </is>
      </c>
      <c r="B2709" s="66" t="inlineStr">
        <is>
          <t>O2185</t>
        </is>
      </c>
      <c r="C2709" s="66" t="n">
        <v>2024</v>
      </c>
      <c r="D2709" s="66" t="n">
        <v>12</v>
      </c>
      <c r="E2709" s="66" t="n">
        <v>2</v>
      </c>
      <c r="F2709" s="66" t="n">
        <v>17</v>
      </c>
      <c r="G2709" s="66" t="n">
        <v>3</v>
      </c>
      <c r="H2709" s="66" t="n">
        <v>2</v>
      </c>
      <c r="I2709" s="66" t="n">
        <v>1</v>
      </c>
      <c r="J2709" s="66" t="n">
        <v>0</v>
      </c>
      <c r="K2709" s="66" t="n">
        <v>1</v>
      </c>
      <c r="L2709" s="66" t="n">
        <v>0</v>
      </c>
      <c r="M2709" s="66" t="n">
        <v>0</v>
      </c>
      <c r="N2709" s="66" t="n">
        <v>0</v>
      </c>
      <c r="O2709" s="66" t="n">
        <v>362</v>
      </c>
      <c r="P2709" s="66" t="n">
        <v>0.6</v>
      </c>
      <c r="Q2709" s="66" t="n">
        <v>14.6355323290001</v>
      </c>
      <c r="R2709" s="66" t="n">
        <v>51.4994790320001</v>
      </c>
      <c r="S2709" s="66">
        <f>IF(AND(E2709&gt;=2,E2709&lt;=6,OR(F2709=6,F2709=7,F2709=8),O2709&lt;=500),1,0)</f>
        <v/>
      </c>
      <c r="T2709" s="178">
        <f>IF(G2709=1,Sources!$F$24,IF(G2709=2,Sources!$F$25,IF(G2709=3,Sources!$F$26,0)))</f>
        <v/>
      </c>
      <c r="U2709" s="178">
        <f>T2709</f>
        <v/>
      </c>
      <c r="V2709" s="66" t="inlineStr">
        <is>
          <t>S01 / S04 / S05</t>
        </is>
      </c>
    </row>
    <row r="2710" ht="15" customHeight="1" s="94">
      <c r="A2710" s="66" t="inlineStr">
        <is>
          <t>U19303</t>
        </is>
      </c>
      <c r="B2710" s="66" t="inlineStr">
        <is>
          <t>O2241</t>
        </is>
      </c>
      <c r="C2710" s="66" t="n">
        <v>2024</v>
      </c>
      <c r="D2710" s="66" t="n">
        <v>11</v>
      </c>
      <c r="E2710" s="66" t="n">
        <v>6</v>
      </c>
      <c r="F2710" s="66" t="n">
        <v>18</v>
      </c>
      <c r="G2710" s="66" t="n">
        <v>3</v>
      </c>
      <c r="H2710" s="66" t="n">
        <v>2</v>
      </c>
      <c r="I2710" s="66" t="n">
        <v>0</v>
      </c>
      <c r="J2710" s="66" t="n">
        <v>0</v>
      </c>
      <c r="K2710" s="66" t="n">
        <v>1</v>
      </c>
      <c r="L2710" s="66" t="n">
        <v>0</v>
      </c>
      <c r="M2710" s="66" t="n">
        <v>0</v>
      </c>
      <c r="N2710" s="66" t="n">
        <v>0</v>
      </c>
      <c r="O2710" s="66" t="n">
        <v>134.9</v>
      </c>
      <c r="P2710" s="66" t="n">
        <v>1.9</v>
      </c>
      <c r="Q2710" s="66" t="n">
        <v>14.8097568590001</v>
      </c>
      <c r="R2710" s="66" t="n">
        <v>50.8930828570001</v>
      </c>
      <c r="S2710" s="66">
        <f>IF(AND(E2710&gt;=2,E2710&lt;=6,OR(F2710=6,F2710=7,F2710=8),O2710&lt;=500),1,0)</f>
        <v/>
      </c>
      <c r="T2710" s="178">
        <f>IF(G2710=1,Sources!$F$24,IF(G2710=2,Sources!$F$25,IF(G2710=3,Sources!$F$26,0)))</f>
        <v/>
      </c>
      <c r="U2710" s="178">
        <f>T2710</f>
        <v/>
      </c>
      <c r="V2710" s="66" t="inlineStr">
        <is>
          <t>S01 / S04 / S05</t>
        </is>
      </c>
    </row>
    <row r="2711" ht="15" customHeight="1" s="94">
      <c r="A2711" s="66" t="inlineStr">
        <is>
          <t>U19308</t>
        </is>
      </c>
      <c r="B2711" s="66" t="inlineStr">
        <is>
          <t>O0615</t>
        </is>
      </c>
      <c r="C2711" s="66" t="n">
        <v>2024</v>
      </c>
      <c r="D2711" s="66" t="n">
        <v>11</v>
      </c>
      <c r="E2711" s="66" t="n">
        <v>6</v>
      </c>
      <c r="F2711" s="66" t="n">
        <v>14</v>
      </c>
      <c r="G2711" s="66" t="n">
        <v>3</v>
      </c>
      <c r="H2711" s="66" t="n">
        <v>6</v>
      </c>
      <c r="I2711" s="66" t="n">
        <v>0</v>
      </c>
      <c r="J2711" s="66" t="n">
        <v>0</v>
      </c>
      <c r="K2711" s="66" t="n">
        <v>1</v>
      </c>
      <c r="L2711" s="66" t="n">
        <v>0</v>
      </c>
      <c r="M2711" s="66" t="n">
        <v>0</v>
      </c>
      <c r="N2711" s="66" t="n">
        <v>0</v>
      </c>
      <c r="O2711" s="66" t="n">
        <v>360.5</v>
      </c>
      <c r="P2711" s="66" t="n">
        <v>10</v>
      </c>
      <c r="Q2711" s="66" t="n">
        <v>13.7468148880001</v>
      </c>
      <c r="R2711" s="66" t="n">
        <v>51.0638524170001</v>
      </c>
      <c r="S2711" s="66">
        <f>IF(AND(E2711&gt;=2,E2711&lt;=6,OR(F2711=6,F2711=7,F2711=8),O2711&lt;=500),1,0)</f>
        <v/>
      </c>
      <c r="T2711" s="178">
        <f>IF(G2711=1,Sources!$F$24,IF(G2711=2,Sources!$F$25,IF(G2711=3,Sources!$F$26,0)))</f>
        <v/>
      </c>
      <c r="U2711" s="178">
        <f>T2711</f>
        <v/>
      </c>
      <c r="V2711" s="66" t="inlineStr">
        <is>
          <t>S01 / S04 / S05</t>
        </is>
      </c>
    </row>
    <row r="2712" ht="15" customHeight="1" s="94">
      <c r="A2712" s="66" t="inlineStr">
        <is>
          <t>U19310</t>
        </is>
      </c>
      <c r="B2712" s="66" t="inlineStr">
        <is>
          <t>O0900</t>
        </is>
      </c>
      <c r="C2712" s="66" t="n">
        <v>2024</v>
      </c>
      <c r="D2712" s="66" t="n">
        <v>11</v>
      </c>
      <c r="E2712" s="66" t="n">
        <v>6</v>
      </c>
      <c r="F2712" s="66" t="n">
        <v>9</v>
      </c>
      <c r="G2712" s="66" t="n">
        <v>3</v>
      </c>
      <c r="H2712" s="66" t="n">
        <v>2</v>
      </c>
      <c r="I2712" s="66" t="n">
        <v>0</v>
      </c>
      <c r="J2712" s="66" t="n">
        <v>0</v>
      </c>
      <c r="K2712" s="66" t="n">
        <v>1</v>
      </c>
      <c r="L2712" s="66" t="n">
        <v>0</v>
      </c>
      <c r="M2712" s="66" t="n">
        <v>0</v>
      </c>
      <c r="N2712" s="66" t="n">
        <v>0</v>
      </c>
      <c r="O2712" s="66" t="n">
        <v>437.2</v>
      </c>
      <c r="P2712" s="66" t="n">
        <v>2.3</v>
      </c>
      <c r="Q2712" s="66" t="n">
        <v>13.878438407</v>
      </c>
      <c r="R2712" s="66" t="n">
        <v>51.0599604620001</v>
      </c>
      <c r="S2712" s="66">
        <f>IF(AND(E2712&gt;=2,E2712&lt;=6,OR(F2712=6,F2712=7,F2712=8),O2712&lt;=500),1,0)</f>
        <v/>
      </c>
      <c r="T2712" s="178">
        <f>IF(G2712=1,Sources!$F$24,IF(G2712=2,Sources!$F$25,IF(G2712=3,Sources!$F$26,0)))</f>
        <v/>
      </c>
      <c r="U2712" s="178">
        <f>T2712</f>
        <v/>
      </c>
      <c r="V2712" s="66" t="inlineStr">
        <is>
          <t>S01 / S04 / S05</t>
        </is>
      </c>
    </row>
    <row r="2713" ht="15" customHeight="1" s="94">
      <c r="A2713" s="66" t="inlineStr">
        <is>
          <t>U19338</t>
        </is>
      </c>
      <c r="B2713" s="66" t="inlineStr">
        <is>
          <t>O0199</t>
        </is>
      </c>
      <c r="C2713" s="66" t="n">
        <v>2024</v>
      </c>
      <c r="D2713" s="66" t="n">
        <v>11</v>
      </c>
      <c r="E2713" s="66" t="n">
        <v>3</v>
      </c>
      <c r="F2713" s="66" t="n">
        <v>7</v>
      </c>
      <c r="G2713" s="66" t="n">
        <v>3</v>
      </c>
      <c r="H2713" s="66" t="n">
        <v>2</v>
      </c>
      <c r="I2713" s="66" t="n">
        <v>1</v>
      </c>
      <c r="J2713" s="66" t="n">
        <v>0</v>
      </c>
      <c r="K2713" s="66" t="n">
        <v>1</v>
      </c>
      <c r="L2713" s="66" t="n">
        <v>0</v>
      </c>
      <c r="M2713" s="66" t="n">
        <v>0</v>
      </c>
      <c r="N2713" s="66" t="n">
        <v>0</v>
      </c>
      <c r="O2713" s="66" t="n">
        <v>56.3</v>
      </c>
      <c r="P2713" s="66" t="n">
        <v>0</v>
      </c>
      <c r="Q2713" s="66" t="n">
        <v>12.9080624870001</v>
      </c>
      <c r="R2713" s="66" t="n">
        <v>50.8330565530001</v>
      </c>
      <c r="S2713" s="66">
        <f>IF(AND(E2713&gt;=2,E2713&lt;=6,OR(F2713=6,F2713=7,F2713=8),O2713&lt;=500),1,0)</f>
        <v/>
      </c>
      <c r="T2713" s="178">
        <f>IF(G2713=1,Sources!$F$24,IF(G2713=2,Sources!$F$25,IF(G2713=3,Sources!$F$26,0)))</f>
        <v/>
      </c>
      <c r="U2713" s="178">
        <f>T2713</f>
        <v/>
      </c>
      <c r="V2713" s="66" t="inlineStr">
        <is>
          <t>S01 / S04 / S05</t>
        </is>
      </c>
    </row>
    <row r="2714" ht="15" customHeight="1" s="94">
      <c r="A2714" s="66" t="inlineStr">
        <is>
          <t>U19340</t>
        </is>
      </c>
      <c r="B2714" s="66" t="inlineStr">
        <is>
          <t>O0172</t>
        </is>
      </c>
      <c r="C2714" s="66" t="n">
        <v>2024</v>
      </c>
      <c r="D2714" s="66" t="n">
        <v>11</v>
      </c>
      <c r="E2714" s="66" t="n">
        <v>2</v>
      </c>
      <c r="F2714" s="66" t="n">
        <v>7</v>
      </c>
      <c r="G2714" s="66" t="n">
        <v>3</v>
      </c>
      <c r="H2714" s="66" t="n">
        <v>2</v>
      </c>
      <c r="I2714" s="66" t="n">
        <v>1</v>
      </c>
      <c r="J2714" s="66" t="n">
        <v>0</v>
      </c>
      <c r="K2714" s="66" t="n">
        <v>0</v>
      </c>
      <c r="L2714" s="66" t="n">
        <v>1</v>
      </c>
      <c r="M2714" s="66" t="n">
        <v>0</v>
      </c>
      <c r="N2714" s="66" t="n">
        <v>0</v>
      </c>
      <c r="O2714" s="66" t="n">
        <v>326.9</v>
      </c>
      <c r="P2714" s="66" t="n">
        <v>4.5</v>
      </c>
      <c r="Q2714" s="66" t="n">
        <v>12.926530696</v>
      </c>
      <c r="R2714" s="66" t="n">
        <v>50.833809553</v>
      </c>
      <c r="S2714" s="66">
        <f>IF(AND(E2714&gt;=2,E2714&lt;=6,OR(F2714=6,F2714=7,F2714=8),O2714&lt;=500),1,0)</f>
        <v/>
      </c>
      <c r="T2714" s="178">
        <f>IF(G2714=1,Sources!$F$24,IF(G2714=2,Sources!$F$25,IF(G2714=3,Sources!$F$26,0)))</f>
        <v/>
      </c>
      <c r="U2714" s="178">
        <f>T2714</f>
        <v/>
      </c>
      <c r="V2714" s="66" t="inlineStr">
        <is>
          <t>S01 / S04 / S05</t>
        </is>
      </c>
    </row>
    <row r="2715" ht="15" customHeight="1" s="94">
      <c r="A2715" s="66" t="inlineStr">
        <is>
          <t>U19363</t>
        </is>
      </c>
      <c r="B2715" s="66" t="inlineStr">
        <is>
          <t>O1531</t>
        </is>
      </c>
      <c r="C2715" s="66" t="n">
        <v>2024</v>
      </c>
      <c r="D2715" s="66" t="n">
        <v>11</v>
      </c>
      <c r="E2715" s="66" t="n">
        <v>3</v>
      </c>
      <c r="F2715" s="66" t="n">
        <v>14</v>
      </c>
      <c r="G2715" s="66" t="n">
        <v>3</v>
      </c>
      <c r="H2715" s="66" t="n">
        <v>3</v>
      </c>
      <c r="I2715" s="66" t="n">
        <v>0</v>
      </c>
      <c r="J2715" s="66" t="n">
        <v>1</v>
      </c>
      <c r="K2715" s="66" t="n">
        <v>1</v>
      </c>
      <c r="L2715" s="66" t="n">
        <v>0</v>
      </c>
      <c r="M2715" s="66" t="n">
        <v>0</v>
      </c>
      <c r="N2715" s="66" t="n">
        <v>0</v>
      </c>
      <c r="O2715" s="66" t="n">
        <v>463.4</v>
      </c>
      <c r="P2715" s="66" t="n">
        <v>12.6</v>
      </c>
      <c r="Q2715" s="66" t="n">
        <v>12.3952290980001</v>
      </c>
      <c r="R2715" s="66" t="n">
        <v>51.332210741</v>
      </c>
      <c r="S2715" s="66">
        <f>IF(AND(E2715&gt;=2,E2715&lt;=6,OR(F2715=6,F2715=7,F2715=8),O2715&lt;=500),1,0)</f>
        <v/>
      </c>
      <c r="T2715" s="178">
        <f>IF(G2715=1,Sources!$F$24,IF(G2715=2,Sources!$F$25,IF(G2715=3,Sources!$F$26,0)))</f>
        <v/>
      </c>
      <c r="U2715" s="178">
        <f>T2715</f>
        <v/>
      </c>
      <c r="V2715" s="66" t="inlineStr">
        <is>
          <t>S01 / S04 / S05</t>
        </is>
      </c>
    </row>
    <row r="2716" ht="15" customHeight="1" s="94">
      <c r="A2716" s="66" t="inlineStr">
        <is>
          <t>U19367</t>
        </is>
      </c>
      <c r="B2716" s="66" t="inlineStr">
        <is>
          <t>O2234</t>
        </is>
      </c>
      <c r="C2716" s="66" t="n">
        <v>2024</v>
      </c>
      <c r="D2716" s="66" t="n">
        <v>11</v>
      </c>
      <c r="E2716" s="66" t="n">
        <v>3</v>
      </c>
      <c r="F2716" s="66" t="n">
        <v>7</v>
      </c>
      <c r="G2716" s="66" t="n">
        <v>2</v>
      </c>
      <c r="H2716" s="66" t="n">
        <v>2</v>
      </c>
      <c r="I2716" s="66" t="n">
        <v>0</v>
      </c>
      <c r="J2716" s="66" t="n">
        <v>0</v>
      </c>
      <c r="K2716" s="66" t="n">
        <v>0</v>
      </c>
      <c r="L2716" s="66" t="n">
        <v>1</v>
      </c>
      <c r="M2716" s="66" t="n">
        <v>0</v>
      </c>
      <c r="N2716" s="66" t="n">
        <v>1</v>
      </c>
      <c r="O2716" s="66" t="n">
        <v>227.4</v>
      </c>
      <c r="P2716" s="66" t="n">
        <v>0.7</v>
      </c>
      <c r="Q2716" s="66" t="n">
        <v>14.821032777</v>
      </c>
      <c r="R2716" s="66" t="n">
        <v>50.9003527340001</v>
      </c>
      <c r="S2716" s="66">
        <f>IF(AND(E2716&gt;=2,E2716&lt;=6,OR(F2716=6,F2716=7,F2716=8),O2716&lt;=500),1,0)</f>
        <v/>
      </c>
      <c r="T2716" s="178">
        <f>IF(G2716=1,Sources!$F$24,IF(G2716=2,Sources!$F$25,IF(G2716=3,Sources!$F$26,0)))</f>
        <v/>
      </c>
      <c r="U2716" s="178">
        <f>T2716</f>
        <v/>
      </c>
      <c r="V2716" s="66" t="inlineStr">
        <is>
          <t>S01 / S04 / S05</t>
        </is>
      </c>
    </row>
    <row r="2717" ht="15" customHeight="1" s="94">
      <c r="A2717" s="66" t="inlineStr">
        <is>
          <t>U19369</t>
        </is>
      </c>
      <c r="B2717" s="66" t="inlineStr">
        <is>
          <t>O2007</t>
        </is>
      </c>
      <c r="C2717" s="66" t="n">
        <v>2024</v>
      </c>
      <c r="D2717" s="66" t="n">
        <v>11</v>
      </c>
      <c r="E2717" s="66" t="n">
        <v>3</v>
      </c>
      <c r="F2717" s="66" t="n">
        <v>7</v>
      </c>
      <c r="G2717" s="66" t="n">
        <v>3</v>
      </c>
      <c r="H2717" s="66" t="n">
        <v>2</v>
      </c>
      <c r="I2717" s="66" t="n">
        <v>1</v>
      </c>
      <c r="J2717" s="66" t="n">
        <v>0</v>
      </c>
      <c r="K2717" s="66" t="n">
        <v>1</v>
      </c>
      <c r="L2717" s="66" t="n">
        <v>0</v>
      </c>
      <c r="M2717" s="66" t="n">
        <v>0</v>
      </c>
      <c r="N2717" s="66" t="n">
        <v>0</v>
      </c>
      <c r="O2717" s="66" t="n">
        <v>180.7</v>
      </c>
      <c r="P2717" s="66" t="n">
        <v>2.4</v>
      </c>
      <c r="Q2717" s="66" t="n">
        <v>13.9311239680001</v>
      </c>
      <c r="R2717" s="66" t="n">
        <v>50.9573985640001</v>
      </c>
      <c r="S2717" s="66">
        <f>IF(AND(E2717&gt;=2,E2717&lt;=6,OR(F2717=6,F2717=7,F2717=8),O2717&lt;=500),1,0)</f>
        <v/>
      </c>
      <c r="T2717" s="178">
        <f>IF(G2717=1,Sources!$F$24,IF(G2717=2,Sources!$F$25,IF(G2717=3,Sources!$F$26,0)))</f>
        <v/>
      </c>
      <c r="U2717" s="178">
        <f>T2717</f>
        <v/>
      </c>
      <c r="V2717" s="66" t="inlineStr">
        <is>
          <t>S01 / S04 / S05</t>
        </is>
      </c>
    </row>
    <row r="2718" ht="15" customHeight="1" s="94">
      <c r="A2718" s="66" t="inlineStr">
        <is>
          <t>U19386</t>
        </is>
      </c>
      <c r="B2718" s="66" t="inlineStr">
        <is>
          <t>O1468</t>
        </is>
      </c>
      <c r="C2718" s="66" t="n">
        <v>2024</v>
      </c>
      <c r="D2718" s="66" t="n">
        <v>11</v>
      </c>
      <c r="E2718" s="66" t="n">
        <v>7</v>
      </c>
      <c r="F2718" s="66" t="n">
        <v>15</v>
      </c>
      <c r="G2718" s="66" t="n">
        <v>3</v>
      </c>
      <c r="H2718" s="66" t="n">
        <v>3</v>
      </c>
      <c r="I2718" s="66" t="n">
        <v>0</v>
      </c>
      <c r="J2718" s="66" t="n">
        <v>1</v>
      </c>
      <c r="K2718" s="66" t="n">
        <v>1</v>
      </c>
      <c r="L2718" s="66" t="n">
        <v>0</v>
      </c>
      <c r="M2718" s="66" t="n">
        <v>0</v>
      </c>
      <c r="N2718" s="66" t="n">
        <v>0</v>
      </c>
      <c r="O2718" s="66" t="n">
        <v>226.2</v>
      </c>
      <c r="P2718" s="66" t="n">
        <v>3.9</v>
      </c>
      <c r="Q2718" s="66" t="n">
        <v>12.392463833</v>
      </c>
      <c r="R2718" s="66" t="n">
        <v>51.3454056380001</v>
      </c>
      <c r="S2718" s="66">
        <f>IF(AND(E2718&gt;=2,E2718&lt;=6,OR(F2718=6,F2718=7,F2718=8),O2718&lt;=500),1,0)</f>
        <v/>
      </c>
      <c r="T2718" s="178">
        <f>IF(G2718=1,Sources!$F$24,IF(G2718=2,Sources!$F$25,IF(G2718=3,Sources!$F$26,0)))</f>
        <v/>
      </c>
      <c r="U2718" s="178">
        <f>T2718</f>
        <v/>
      </c>
      <c r="V2718" s="66" t="inlineStr">
        <is>
          <t>S01 / S04 / S05</t>
        </is>
      </c>
    </row>
    <row r="2719" ht="15" customHeight="1" s="94">
      <c r="A2719" s="66" t="inlineStr">
        <is>
          <t>U19394</t>
        </is>
      </c>
      <c r="B2719" s="66" t="inlineStr">
        <is>
          <t>O1992</t>
        </is>
      </c>
      <c r="C2719" s="66" t="n">
        <v>2024</v>
      </c>
      <c r="D2719" s="66" t="n">
        <v>11</v>
      </c>
      <c r="E2719" s="66" t="n">
        <v>6</v>
      </c>
      <c r="F2719" s="66" t="n">
        <v>18</v>
      </c>
      <c r="G2719" s="66" t="n">
        <v>3</v>
      </c>
      <c r="H2719" s="66" t="n">
        <v>3</v>
      </c>
      <c r="I2719" s="66" t="n">
        <v>0</v>
      </c>
      <c r="J2719" s="66" t="n">
        <v>0</v>
      </c>
      <c r="K2719" s="66" t="n">
        <v>1</v>
      </c>
      <c r="L2719" s="66" t="n">
        <v>1</v>
      </c>
      <c r="M2719" s="66" t="n">
        <v>0</v>
      </c>
      <c r="N2719" s="66" t="n">
        <v>0</v>
      </c>
      <c r="O2719" s="66" t="n">
        <v>104.5</v>
      </c>
      <c r="P2719" s="66" t="n">
        <v>19.9</v>
      </c>
      <c r="Q2719" s="66" t="n">
        <v>13.9416033000001</v>
      </c>
      <c r="R2719" s="66" t="n">
        <v>50.957693847</v>
      </c>
      <c r="S2719" s="66">
        <f>IF(AND(E2719&gt;=2,E2719&lt;=6,OR(F2719=6,F2719=7,F2719=8),O2719&lt;=500),1,0)</f>
        <v/>
      </c>
      <c r="T2719" s="178">
        <f>IF(G2719=1,Sources!$F$24,IF(G2719=2,Sources!$F$25,IF(G2719=3,Sources!$F$26,0)))</f>
        <v/>
      </c>
      <c r="U2719" s="178">
        <f>T2719</f>
        <v/>
      </c>
      <c r="V2719" s="66" t="inlineStr">
        <is>
          <t>S01 / S04 / S05</t>
        </is>
      </c>
    </row>
    <row r="2720" ht="15" customHeight="1" s="94">
      <c r="A2720" s="66" t="inlineStr">
        <is>
          <t>U19399</t>
        </is>
      </c>
      <c r="B2720" s="66" t="inlineStr">
        <is>
          <t>O2245</t>
        </is>
      </c>
      <c r="C2720" s="66" t="n">
        <v>2024</v>
      </c>
      <c r="D2720" s="66" t="n">
        <v>11</v>
      </c>
      <c r="E2720" s="66" t="n">
        <v>5</v>
      </c>
      <c r="F2720" s="66" t="n">
        <v>22</v>
      </c>
      <c r="G2720" s="66" t="n">
        <v>3</v>
      </c>
      <c r="H2720" s="66" t="n">
        <v>3</v>
      </c>
      <c r="I2720" s="66" t="n">
        <v>0</v>
      </c>
      <c r="J2720" s="66" t="n">
        <v>0</v>
      </c>
      <c r="K2720" s="66" t="n">
        <v>1</v>
      </c>
      <c r="L2720" s="66" t="n">
        <v>0</v>
      </c>
      <c r="M2720" s="66" t="n">
        <v>0</v>
      </c>
      <c r="N2720" s="66" t="n">
        <v>0</v>
      </c>
      <c r="O2720" s="66" t="n">
        <v>429.6</v>
      </c>
      <c r="P2720" s="66" t="n">
        <v>14.1</v>
      </c>
      <c r="Q2720" s="66" t="n">
        <v>14.7857671460001</v>
      </c>
      <c r="R2720" s="66" t="n">
        <v>50.899097049</v>
      </c>
      <c r="S2720" s="66">
        <f>IF(AND(E2720&gt;=2,E2720&lt;=6,OR(F2720=6,F2720=7,F2720=8),O2720&lt;=500),1,0)</f>
        <v/>
      </c>
      <c r="T2720" s="178">
        <f>IF(G2720=1,Sources!$F$24,IF(G2720=2,Sources!$F$25,IF(G2720=3,Sources!$F$26,0)))</f>
        <v/>
      </c>
      <c r="U2720" s="178">
        <f>T2720</f>
        <v/>
      </c>
      <c r="V2720" s="66" t="inlineStr">
        <is>
          <t>S01 / S04 / S05</t>
        </is>
      </c>
    </row>
    <row r="2721" ht="15" customHeight="1" s="94">
      <c r="A2721" s="66" t="inlineStr">
        <is>
          <t>U19403</t>
        </is>
      </c>
      <c r="B2721" s="66" t="inlineStr">
        <is>
          <t>O0402</t>
        </is>
      </c>
      <c r="C2721" s="66" t="n">
        <v>2024</v>
      </c>
      <c r="D2721" s="66" t="n">
        <v>11</v>
      </c>
      <c r="E2721" s="66" t="n">
        <v>5</v>
      </c>
      <c r="F2721" s="66" t="n">
        <v>9</v>
      </c>
      <c r="G2721" s="66" t="n">
        <v>3</v>
      </c>
      <c r="H2721" s="66" t="n">
        <v>1</v>
      </c>
      <c r="I2721" s="66" t="n">
        <v>0</v>
      </c>
      <c r="J2721" s="66" t="n">
        <v>0</v>
      </c>
      <c r="K2721" s="66" t="n">
        <v>0</v>
      </c>
      <c r="L2721" s="66" t="n">
        <v>1</v>
      </c>
      <c r="M2721" s="66" t="n">
        <v>0</v>
      </c>
      <c r="N2721" s="66" t="n">
        <v>0</v>
      </c>
      <c r="O2721" s="66" t="n">
        <v>234.8</v>
      </c>
      <c r="P2721" s="66" t="n">
        <v>5.3</v>
      </c>
      <c r="Q2721" s="66" t="n">
        <v>13.7280920280001</v>
      </c>
      <c r="R2721" s="66" t="n">
        <v>51.0433238540001</v>
      </c>
      <c r="S2721" s="66">
        <f>IF(AND(E2721&gt;=2,E2721&lt;=6,OR(F2721=6,F2721=7,F2721=8),O2721&lt;=500),1,0)</f>
        <v/>
      </c>
      <c r="T2721" s="178">
        <f>IF(G2721=1,Sources!$F$24,IF(G2721=2,Sources!$F$25,IF(G2721=3,Sources!$F$26,0)))</f>
        <v/>
      </c>
      <c r="U2721" s="178">
        <f>T2721</f>
        <v/>
      </c>
      <c r="V2721" s="66" t="inlineStr">
        <is>
          <t>S01 / S04 / S05</t>
        </is>
      </c>
    </row>
    <row r="2722" ht="15" customHeight="1" s="94">
      <c r="A2722" s="66" t="inlineStr">
        <is>
          <t>U19404</t>
        </is>
      </c>
      <c r="B2722" s="66" t="inlineStr">
        <is>
          <t>O0178</t>
        </is>
      </c>
      <c r="C2722" s="66" t="n">
        <v>2024</v>
      </c>
      <c r="D2722" s="66" t="n">
        <v>11</v>
      </c>
      <c r="E2722" s="66" t="n">
        <v>5</v>
      </c>
      <c r="F2722" s="66" t="n">
        <v>6</v>
      </c>
      <c r="G2722" s="66" t="n">
        <v>3</v>
      </c>
      <c r="H2722" s="66" t="n">
        <v>2</v>
      </c>
      <c r="I2722" s="66" t="n">
        <v>0</v>
      </c>
      <c r="J2722" s="66" t="n">
        <v>0</v>
      </c>
      <c r="K2722" s="66" t="n">
        <v>1</v>
      </c>
      <c r="L2722" s="66" t="n">
        <v>0</v>
      </c>
      <c r="M2722" s="66" t="n">
        <v>0</v>
      </c>
      <c r="N2722" s="66" t="n">
        <v>0</v>
      </c>
      <c r="O2722" s="66" t="n">
        <v>413.8</v>
      </c>
      <c r="P2722" s="66" t="n">
        <v>14.7</v>
      </c>
      <c r="Q2722" s="66" t="n">
        <v>12.9131801880001</v>
      </c>
      <c r="R2722" s="66" t="n">
        <v>50.8147214250001</v>
      </c>
      <c r="S2722" s="66">
        <f>IF(AND(E2722&gt;=2,E2722&lt;=6,OR(F2722=6,F2722=7,F2722=8),O2722&lt;=500),1,0)</f>
        <v/>
      </c>
      <c r="T2722" s="178">
        <f>IF(G2722=1,Sources!$F$24,IF(G2722=2,Sources!$F$25,IF(G2722=3,Sources!$F$26,0)))</f>
        <v/>
      </c>
      <c r="U2722" s="178">
        <f>T2722</f>
        <v/>
      </c>
      <c r="V2722" s="66" t="inlineStr">
        <is>
          <t>S01 / S04 / S05</t>
        </is>
      </c>
    </row>
    <row r="2723" ht="15" customHeight="1" s="94">
      <c r="A2723" s="66" t="inlineStr">
        <is>
          <t>U19405</t>
        </is>
      </c>
      <c r="B2723" s="66" t="inlineStr">
        <is>
          <t>O0172</t>
        </is>
      </c>
      <c r="C2723" s="66" t="n">
        <v>2024</v>
      </c>
      <c r="D2723" s="66" t="n">
        <v>11</v>
      </c>
      <c r="E2723" s="66" t="n">
        <v>5</v>
      </c>
      <c r="F2723" s="66" t="n">
        <v>13</v>
      </c>
      <c r="G2723" s="66" t="n">
        <v>3</v>
      </c>
      <c r="H2723" s="66" t="n">
        <v>6</v>
      </c>
      <c r="I2723" s="66" t="n">
        <v>0</v>
      </c>
      <c r="J2723" s="66" t="n">
        <v>0</v>
      </c>
      <c r="K2723" s="66" t="n">
        <v>1</v>
      </c>
      <c r="L2723" s="66" t="n">
        <v>0</v>
      </c>
      <c r="M2723" s="66" t="n">
        <v>0</v>
      </c>
      <c r="N2723" s="66" t="n">
        <v>0</v>
      </c>
      <c r="O2723" s="66" t="n">
        <v>323.4</v>
      </c>
      <c r="P2723" s="66" t="n">
        <v>0.7</v>
      </c>
      <c r="Q2723" s="66" t="n">
        <v>12.9264965580001</v>
      </c>
      <c r="R2723" s="66" t="n">
        <v>50.833782763</v>
      </c>
      <c r="S2723" s="66">
        <f>IF(AND(E2723&gt;=2,E2723&lt;=6,OR(F2723=6,F2723=7,F2723=8),O2723&lt;=500),1,0)</f>
        <v/>
      </c>
      <c r="T2723" s="178">
        <f>IF(G2723=1,Sources!$F$24,IF(G2723=2,Sources!$F$25,IF(G2723=3,Sources!$F$26,0)))</f>
        <v/>
      </c>
      <c r="U2723" s="178">
        <f>T2723</f>
        <v/>
      </c>
      <c r="V2723" s="66" t="inlineStr">
        <is>
          <t>S01 / S04 / S05</t>
        </is>
      </c>
    </row>
    <row r="2724" ht="15" customHeight="1" s="94">
      <c r="A2724" s="66" t="inlineStr">
        <is>
          <t>U19413</t>
        </is>
      </c>
      <c r="B2724" s="66" t="inlineStr">
        <is>
          <t>O1642</t>
        </is>
      </c>
      <c r="C2724" s="66" t="n">
        <v>2024</v>
      </c>
      <c r="D2724" s="66" t="n">
        <v>11</v>
      </c>
      <c r="E2724" s="66" t="n">
        <v>3</v>
      </c>
      <c r="F2724" s="66" t="n">
        <v>22</v>
      </c>
      <c r="G2724" s="66" t="n">
        <v>3</v>
      </c>
      <c r="H2724" s="66" t="n">
        <v>2</v>
      </c>
      <c r="I2724" s="66" t="n">
        <v>1</v>
      </c>
      <c r="J2724" s="66" t="n">
        <v>0</v>
      </c>
      <c r="K2724" s="66" t="n">
        <v>1</v>
      </c>
      <c r="L2724" s="66" t="n">
        <v>0</v>
      </c>
      <c r="M2724" s="66" t="n">
        <v>0</v>
      </c>
      <c r="N2724" s="66" t="n">
        <v>0</v>
      </c>
      <c r="O2724" s="66" t="n">
        <v>395.5</v>
      </c>
      <c r="P2724" s="66" t="n">
        <v>6.7</v>
      </c>
      <c r="Q2724" s="66" t="n">
        <v>12.323710604</v>
      </c>
      <c r="R2724" s="66" t="n">
        <v>51.3794574180001</v>
      </c>
      <c r="S2724" s="66">
        <f>IF(AND(E2724&gt;=2,E2724&lt;=6,OR(F2724=6,F2724=7,F2724=8),O2724&lt;=500),1,0)</f>
        <v/>
      </c>
      <c r="T2724" s="178">
        <f>IF(G2724=1,Sources!$F$24,IF(G2724=2,Sources!$F$25,IF(G2724=3,Sources!$F$26,0)))</f>
        <v/>
      </c>
      <c r="U2724" s="178">
        <f>T2724</f>
        <v/>
      </c>
      <c r="V2724" s="66" t="inlineStr">
        <is>
          <t>S01 / S04 / S05</t>
        </is>
      </c>
    </row>
    <row r="2725" ht="15" customHeight="1" s="94">
      <c r="A2725" s="66" t="inlineStr">
        <is>
          <t>U19433</t>
        </is>
      </c>
      <c r="B2725" s="66" t="inlineStr">
        <is>
          <t>O0606</t>
        </is>
      </c>
      <c r="C2725" s="66" t="n">
        <v>2024</v>
      </c>
      <c r="D2725" s="66" t="n">
        <v>11</v>
      </c>
      <c r="E2725" s="66" t="n">
        <v>7</v>
      </c>
      <c r="F2725" s="66" t="n">
        <v>11</v>
      </c>
      <c r="G2725" s="66" t="n">
        <v>3</v>
      </c>
      <c r="H2725" s="66" t="n">
        <v>2</v>
      </c>
      <c r="I2725" s="66" t="n">
        <v>0</v>
      </c>
      <c r="J2725" s="66" t="n">
        <v>1</v>
      </c>
      <c r="K2725" s="66" t="n">
        <v>1</v>
      </c>
      <c r="L2725" s="66" t="n">
        <v>0</v>
      </c>
      <c r="M2725" s="66" t="n">
        <v>0</v>
      </c>
      <c r="N2725" s="66" t="n">
        <v>0</v>
      </c>
      <c r="O2725" s="66" t="n">
        <v>251.7</v>
      </c>
      <c r="P2725" s="66" t="n">
        <v>4.7</v>
      </c>
      <c r="Q2725" s="66" t="n">
        <v>13.738277877</v>
      </c>
      <c r="R2725" s="66" t="n">
        <v>51.0639190740001</v>
      </c>
      <c r="S2725" s="66">
        <f>IF(AND(E2725&gt;=2,E2725&lt;=6,OR(F2725=6,F2725=7,F2725=8),O2725&lt;=500),1,0)</f>
        <v/>
      </c>
      <c r="T2725" s="178">
        <f>IF(G2725=1,Sources!$F$24,IF(G2725=2,Sources!$F$25,IF(G2725=3,Sources!$F$26,0)))</f>
        <v/>
      </c>
      <c r="U2725" s="178">
        <f>T2725</f>
        <v/>
      </c>
      <c r="V2725" s="66" t="inlineStr">
        <is>
          <t>S01 / S04 / S05</t>
        </is>
      </c>
    </row>
    <row r="2726" ht="15" customHeight="1" s="94">
      <c r="A2726" s="66" t="inlineStr">
        <is>
          <t>U19435</t>
        </is>
      </c>
      <c r="B2726" s="66" t="inlineStr">
        <is>
          <t>O0255</t>
        </is>
      </c>
      <c r="C2726" s="66" t="n">
        <v>2024</v>
      </c>
      <c r="D2726" s="66" t="n">
        <v>11</v>
      </c>
      <c r="E2726" s="66" t="n">
        <v>7</v>
      </c>
      <c r="F2726" s="66" t="n">
        <v>11</v>
      </c>
      <c r="G2726" s="66" t="n">
        <v>2</v>
      </c>
      <c r="H2726" s="66" t="n">
        <v>3</v>
      </c>
      <c r="I2726" s="66" t="n">
        <v>0</v>
      </c>
      <c r="J2726" s="66" t="n">
        <v>1</v>
      </c>
      <c r="K2726" s="66" t="n">
        <v>1</v>
      </c>
      <c r="L2726" s="66" t="n">
        <v>0</v>
      </c>
      <c r="M2726" s="66" t="n">
        <v>0</v>
      </c>
      <c r="N2726" s="66" t="n">
        <v>0</v>
      </c>
      <c r="O2726" s="66" t="n">
        <v>276.6</v>
      </c>
      <c r="P2726" s="66" t="n">
        <v>1.8</v>
      </c>
      <c r="Q2726" s="66" t="n">
        <v>12.9062698990001</v>
      </c>
      <c r="R2726" s="66" t="n">
        <v>50.839596032</v>
      </c>
      <c r="S2726" s="66">
        <f>IF(AND(E2726&gt;=2,E2726&lt;=6,OR(F2726=6,F2726=7,F2726=8),O2726&lt;=500),1,0)</f>
        <v/>
      </c>
      <c r="T2726" s="178">
        <f>IF(G2726=1,Sources!$F$24,IF(G2726=2,Sources!$F$25,IF(G2726=3,Sources!$F$26,0)))</f>
        <v/>
      </c>
      <c r="U2726" s="178">
        <f>T2726</f>
        <v/>
      </c>
      <c r="V2726" s="66" t="inlineStr">
        <is>
          <t>S01 / S04 / S05</t>
        </is>
      </c>
    </row>
    <row r="2727" ht="15" customHeight="1" s="94">
      <c r="A2727" s="66" t="inlineStr">
        <is>
          <t>U19441</t>
        </is>
      </c>
      <c r="B2727" s="66" t="inlineStr">
        <is>
          <t>O0166</t>
        </is>
      </c>
      <c r="C2727" s="66" t="n">
        <v>2024</v>
      </c>
      <c r="D2727" s="66" t="n">
        <v>11</v>
      </c>
      <c r="E2727" s="66" t="n">
        <v>6</v>
      </c>
      <c r="F2727" s="66" t="n">
        <v>15</v>
      </c>
      <c r="G2727" s="66" t="n">
        <v>3</v>
      </c>
      <c r="H2727" s="66" t="n">
        <v>6</v>
      </c>
      <c r="I2727" s="66" t="n">
        <v>0</v>
      </c>
      <c r="J2727" s="66" t="n">
        <v>0</v>
      </c>
      <c r="K2727" s="66" t="n">
        <v>1</v>
      </c>
      <c r="L2727" s="66" t="n">
        <v>0</v>
      </c>
      <c r="M2727" s="66" t="n">
        <v>0</v>
      </c>
      <c r="N2727" s="66" t="n">
        <v>0</v>
      </c>
      <c r="O2727" s="66" t="n">
        <v>443.8</v>
      </c>
      <c r="P2727" s="66" t="n">
        <v>1.1</v>
      </c>
      <c r="Q2727" s="66" t="n">
        <v>12.912388343</v>
      </c>
      <c r="R2727" s="66" t="n">
        <v>50.8279625610001</v>
      </c>
      <c r="S2727" s="66">
        <f>IF(AND(E2727&gt;=2,E2727&lt;=6,OR(F2727=6,F2727=7,F2727=8),O2727&lt;=500),1,0)</f>
        <v/>
      </c>
      <c r="T2727" s="178">
        <f>IF(G2727=1,Sources!$F$24,IF(G2727=2,Sources!$F$25,IF(G2727=3,Sources!$F$26,0)))</f>
        <v/>
      </c>
      <c r="U2727" s="178">
        <f>T2727</f>
        <v/>
      </c>
      <c r="V2727" s="66" t="inlineStr">
        <is>
          <t>S01 / S04 / S05</t>
        </is>
      </c>
    </row>
    <row r="2728" ht="15" customHeight="1" s="94">
      <c r="A2728" s="66" t="inlineStr">
        <is>
          <t>U19442</t>
        </is>
      </c>
      <c r="B2728" s="66" t="inlineStr">
        <is>
          <t>O0172</t>
        </is>
      </c>
      <c r="C2728" s="66" t="n">
        <v>2024</v>
      </c>
      <c r="D2728" s="66" t="n">
        <v>11</v>
      </c>
      <c r="E2728" s="66" t="n">
        <v>6</v>
      </c>
      <c r="F2728" s="66" t="n">
        <v>5</v>
      </c>
      <c r="G2728" s="66" t="n">
        <v>3</v>
      </c>
      <c r="H2728" s="66" t="n">
        <v>6</v>
      </c>
      <c r="I2728" s="66" t="n">
        <v>0</v>
      </c>
      <c r="J2728" s="66" t="n">
        <v>0</v>
      </c>
      <c r="K2728" s="66" t="n">
        <v>1</v>
      </c>
      <c r="L2728" s="66" t="n">
        <v>0</v>
      </c>
      <c r="M2728" s="66" t="n">
        <v>1</v>
      </c>
      <c r="N2728" s="66" t="n">
        <v>0</v>
      </c>
      <c r="O2728" s="66" t="n">
        <v>324.5</v>
      </c>
      <c r="P2728" s="66" t="n">
        <v>1.9</v>
      </c>
      <c r="Q2728" s="66" t="n">
        <v>12.926506799</v>
      </c>
      <c r="R2728" s="66" t="n">
        <v>50.8337908010001</v>
      </c>
      <c r="S2728" s="66">
        <f>IF(AND(E2728&gt;=2,E2728&lt;=6,OR(F2728=6,F2728=7,F2728=8),O2728&lt;=500),1,0)</f>
        <v/>
      </c>
      <c r="T2728" s="178">
        <f>IF(G2728=1,Sources!$F$24,IF(G2728=2,Sources!$F$25,IF(G2728=3,Sources!$F$26,0)))</f>
        <v/>
      </c>
      <c r="U2728" s="178">
        <f>T2728</f>
        <v/>
      </c>
      <c r="V2728" s="66" t="inlineStr">
        <is>
          <t>S01 / S04 / S05</t>
        </is>
      </c>
    </row>
    <row r="2729" ht="15" customHeight="1" s="94">
      <c r="A2729" s="66" t="inlineStr">
        <is>
          <t>U19443</t>
        </is>
      </c>
      <c r="B2729" s="66" t="inlineStr">
        <is>
          <t>O0123</t>
        </is>
      </c>
      <c r="C2729" s="66" t="n">
        <v>2024</v>
      </c>
      <c r="D2729" s="66" t="n">
        <v>11</v>
      </c>
      <c r="E2729" s="66" t="n">
        <v>6</v>
      </c>
      <c r="F2729" s="66" t="n">
        <v>11</v>
      </c>
      <c r="G2729" s="66" t="n">
        <v>3</v>
      </c>
      <c r="H2729" s="66" t="n">
        <v>3</v>
      </c>
      <c r="I2729" s="66" t="n">
        <v>0</v>
      </c>
      <c r="J2729" s="66" t="n">
        <v>0</v>
      </c>
      <c r="K2729" s="66" t="n">
        <v>1</v>
      </c>
      <c r="L2729" s="66" t="n">
        <v>0</v>
      </c>
      <c r="M2729" s="66" t="n">
        <v>0</v>
      </c>
      <c r="N2729" s="66" t="n">
        <v>1</v>
      </c>
      <c r="O2729" s="66" t="n">
        <v>397.2</v>
      </c>
      <c r="P2729" s="66" t="n">
        <v>1.9</v>
      </c>
      <c r="Q2729" s="66" t="n">
        <v>12.9363620870001</v>
      </c>
      <c r="R2729" s="66" t="n">
        <v>50.8220992460001</v>
      </c>
      <c r="S2729" s="66">
        <f>IF(AND(E2729&gt;=2,E2729&lt;=6,OR(F2729=6,F2729=7,F2729=8),O2729&lt;=500),1,0)</f>
        <v/>
      </c>
      <c r="T2729" s="178">
        <f>IF(G2729=1,Sources!$F$24,IF(G2729=2,Sources!$F$25,IF(G2729=3,Sources!$F$26,0)))</f>
        <v/>
      </c>
      <c r="U2729" s="178">
        <f>T2729</f>
        <v/>
      </c>
      <c r="V2729" s="66" t="inlineStr">
        <is>
          <t>S01 / S04 / S05</t>
        </is>
      </c>
    </row>
    <row r="2730" ht="15" customHeight="1" s="94">
      <c r="A2730" s="66" t="inlineStr">
        <is>
          <t>U19453</t>
        </is>
      </c>
      <c r="B2730" s="66" t="inlineStr">
        <is>
          <t>O1534</t>
        </is>
      </c>
      <c r="C2730" s="66" t="n">
        <v>2024</v>
      </c>
      <c r="D2730" s="66" t="n">
        <v>11</v>
      </c>
      <c r="E2730" s="66" t="n">
        <v>3</v>
      </c>
      <c r="F2730" s="66" t="n">
        <v>18</v>
      </c>
      <c r="G2730" s="66" t="n">
        <v>3</v>
      </c>
      <c r="H2730" s="66" t="n">
        <v>2</v>
      </c>
      <c r="I2730" s="66" t="n">
        <v>0</v>
      </c>
      <c r="J2730" s="66" t="n">
        <v>0</v>
      </c>
      <c r="K2730" s="66" t="n">
        <v>1</v>
      </c>
      <c r="L2730" s="66" t="n">
        <v>0</v>
      </c>
      <c r="M2730" s="66" t="n">
        <v>0</v>
      </c>
      <c r="N2730" s="66" t="n">
        <v>0</v>
      </c>
      <c r="O2730" s="66" t="n">
        <v>404.2</v>
      </c>
      <c r="P2730" s="66" t="n">
        <v>4</v>
      </c>
      <c r="Q2730" s="66" t="n">
        <v>12.42218131</v>
      </c>
      <c r="R2730" s="66" t="n">
        <v>51.351662397</v>
      </c>
      <c r="S2730" s="66">
        <f>IF(AND(E2730&gt;=2,E2730&lt;=6,OR(F2730=6,F2730=7,F2730=8),O2730&lt;=500),1,0)</f>
        <v/>
      </c>
      <c r="T2730" s="178">
        <f>IF(G2730=1,Sources!$F$24,IF(G2730=2,Sources!$F$25,IF(G2730=3,Sources!$F$26,0)))</f>
        <v/>
      </c>
      <c r="U2730" s="178">
        <f>T2730</f>
        <v/>
      </c>
      <c r="V2730" s="66" t="inlineStr">
        <is>
          <t>S01 / S04 / S05</t>
        </is>
      </c>
    </row>
    <row r="2731" ht="15" customHeight="1" s="94">
      <c r="A2731" s="66" t="inlineStr">
        <is>
          <t>U19457</t>
        </is>
      </c>
      <c r="B2731" s="66" t="inlineStr">
        <is>
          <t>O0760</t>
        </is>
      </c>
      <c r="C2731" s="66" t="n">
        <v>2024</v>
      </c>
      <c r="D2731" s="66" t="n">
        <v>11</v>
      </c>
      <c r="E2731" s="66" t="n">
        <v>3</v>
      </c>
      <c r="F2731" s="66" t="n">
        <v>10</v>
      </c>
      <c r="G2731" s="66" t="n">
        <v>3</v>
      </c>
      <c r="H2731" s="66" t="n">
        <v>4</v>
      </c>
      <c r="I2731" s="66" t="n">
        <v>1</v>
      </c>
      <c r="J2731" s="66" t="n">
        <v>0</v>
      </c>
      <c r="K2731" s="66" t="n">
        <v>1</v>
      </c>
      <c r="L2731" s="66" t="n">
        <v>0</v>
      </c>
      <c r="M2731" s="66" t="n">
        <v>0</v>
      </c>
      <c r="N2731" s="66" t="n">
        <v>0</v>
      </c>
      <c r="O2731" s="66" t="n">
        <v>442.4</v>
      </c>
      <c r="P2731" s="66" t="n">
        <v>1.8</v>
      </c>
      <c r="Q2731" s="66" t="n">
        <v>13.799764877</v>
      </c>
      <c r="R2731" s="66" t="n">
        <v>50.998362758</v>
      </c>
      <c r="S2731" s="66">
        <f>IF(AND(E2731&gt;=2,E2731&lt;=6,OR(F2731=6,F2731=7,F2731=8),O2731&lt;=500),1,0)</f>
        <v/>
      </c>
      <c r="T2731" s="178">
        <f>IF(G2731=1,Sources!$F$24,IF(G2731=2,Sources!$F$25,IF(G2731=3,Sources!$F$26,0)))</f>
        <v/>
      </c>
      <c r="U2731" s="178">
        <f>T2731</f>
        <v/>
      </c>
      <c r="V2731" s="66" t="inlineStr">
        <is>
          <t>S01 / S04 / S05</t>
        </is>
      </c>
    </row>
    <row r="2732" ht="15" customHeight="1" s="94">
      <c r="A2732" s="66" t="inlineStr">
        <is>
          <t>U19462</t>
        </is>
      </c>
      <c r="B2732" s="66" t="inlineStr">
        <is>
          <t>O0676</t>
        </is>
      </c>
      <c r="C2732" s="66" t="n">
        <v>2024</v>
      </c>
      <c r="D2732" s="66" t="n">
        <v>11</v>
      </c>
      <c r="E2732" s="66" t="n">
        <v>2</v>
      </c>
      <c r="F2732" s="66" t="n">
        <v>6</v>
      </c>
      <c r="G2732" s="66" t="n">
        <v>3</v>
      </c>
      <c r="H2732" s="66" t="n">
        <v>1</v>
      </c>
      <c r="I2732" s="66" t="n">
        <v>0</v>
      </c>
      <c r="J2732" s="66" t="n">
        <v>1</v>
      </c>
      <c r="K2732" s="66" t="n">
        <v>0</v>
      </c>
      <c r="L2732" s="66" t="n">
        <v>0</v>
      </c>
      <c r="M2732" s="66" t="n">
        <v>0</v>
      </c>
      <c r="N2732" s="66" t="n">
        <v>0</v>
      </c>
      <c r="O2732" s="66" t="n">
        <v>438.1</v>
      </c>
      <c r="P2732" s="66" t="n">
        <v>0</v>
      </c>
      <c r="Q2732" s="66" t="n">
        <v>13.707676701</v>
      </c>
      <c r="R2732" s="66" t="n">
        <v>51.058434252</v>
      </c>
      <c r="S2732" s="66">
        <f>IF(AND(E2732&gt;=2,E2732&lt;=6,OR(F2732=6,F2732=7,F2732=8),O2732&lt;=500),1,0)</f>
        <v/>
      </c>
      <c r="T2732" s="178">
        <f>IF(G2732=1,Sources!$F$24,IF(G2732=2,Sources!$F$25,IF(G2732=3,Sources!$F$26,0)))</f>
        <v/>
      </c>
      <c r="U2732" s="178">
        <f>T2732</f>
        <v/>
      </c>
      <c r="V2732" s="66" t="inlineStr">
        <is>
          <t>S01 / S04 / S05</t>
        </is>
      </c>
    </row>
    <row r="2733" ht="15" customHeight="1" s="94">
      <c r="A2733" s="66" t="inlineStr">
        <is>
          <t>U19465</t>
        </is>
      </c>
      <c r="B2733" s="66" t="inlineStr">
        <is>
          <t>O0795</t>
        </is>
      </c>
      <c r="C2733" s="66" t="n">
        <v>2024</v>
      </c>
      <c r="D2733" s="66" t="n">
        <v>11</v>
      </c>
      <c r="E2733" s="66" t="n">
        <v>1</v>
      </c>
      <c r="F2733" s="66" t="n">
        <v>11</v>
      </c>
      <c r="G2733" s="66" t="n">
        <v>3</v>
      </c>
      <c r="H2733" s="66" t="n">
        <v>1</v>
      </c>
      <c r="I2733" s="66" t="n">
        <v>0</v>
      </c>
      <c r="J2733" s="66" t="n">
        <v>0</v>
      </c>
      <c r="K2733" s="66" t="n">
        <v>0</v>
      </c>
      <c r="L2733" s="66" t="n">
        <v>0</v>
      </c>
      <c r="M2733" s="66" t="n">
        <v>0</v>
      </c>
      <c r="N2733" s="66" t="n">
        <v>1</v>
      </c>
      <c r="O2733" s="66" t="n">
        <v>196.2</v>
      </c>
      <c r="P2733" s="66" t="n">
        <v>7.2</v>
      </c>
      <c r="Q2733" s="66" t="n">
        <v>13.8548570850001</v>
      </c>
      <c r="R2733" s="66" t="n">
        <v>51.06188516</v>
      </c>
      <c r="S2733" s="66">
        <f>IF(AND(E2733&gt;=2,E2733&lt;=6,OR(F2733=6,F2733=7,F2733=8),O2733&lt;=500),1,0)</f>
        <v/>
      </c>
      <c r="T2733" s="178">
        <f>IF(G2733=1,Sources!$F$24,IF(G2733=2,Sources!$F$25,IF(G2733=3,Sources!$F$26,0)))</f>
        <v/>
      </c>
      <c r="U2733" s="178">
        <f>T2733</f>
        <v/>
      </c>
      <c r="V2733" s="66" t="inlineStr">
        <is>
          <t>S01 / S04 / S05</t>
        </is>
      </c>
    </row>
    <row r="2734" ht="15" customHeight="1" s="94">
      <c r="A2734" s="66" t="inlineStr">
        <is>
          <t>U19489</t>
        </is>
      </c>
      <c r="B2734" s="66" t="inlineStr">
        <is>
          <t>O0043</t>
        </is>
      </c>
      <c r="C2734" s="66" t="n">
        <v>2024</v>
      </c>
      <c r="D2734" s="66" t="n">
        <v>10</v>
      </c>
      <c r="E2734" s="66" t="n">
        <v>4</v>
      </c>
      <c r="F2734" s="66" t="n">
        <v>11</v>
      </c>
      <c r="G2734" s="66" t="n">
        <v>3</v>
      </c>
      <c r="H2734" s="66" t="n">
        <v>3</v>
      </c>
      <c r="I2734" s="66" t="n">
        <v>0</v>
      </c>
      <c r="J2734" s="66" t="n">
        <v>1</v>
      </c>
      <c r="K2734" s="66" t="n">
        <v>1</v>
      </c>
      <c r="L2734" s="66" t="n">
        <v>0</v>
      </c>
      <c r="M2734" s="66" t="n">
        <v>0</v>
      </c>
      <c r="N2734" s="66" t="n">
        <v>0</v>
      </c>
      <c r="O2734" s="66" t="n">
        <v>460.2</v>
      </c>
      <c r="P2734" s="66" t="n">
        <v>1.1</v>
      </c>
      <c r="Q2734" s="66" t="n">
        <v>14.4454779220001</v>
      </c>
      <c r="R2734" s="66" t="n">
        <v>51.1799862250001</v>
      </c>
      <c r="S2734" s="66">
        <f>IF(AND(E2734&gt;=2,E2734&lt;=6,OR(F2734=6,F2734=7,F2734=8),O2734&lt;=500),1,0)</f>
        <v/>
      </c>
      <c r="T2734" s="178">
        <f>IF(G2734=1,Sources!$F$24,IF(G2734=2,Sources!$F$25,IF(G2734=3,Sources!$F$26,0)))</f>
        <v/>
      </c>
      <c r="U2734" s="178">
        <f>T2734</f>
        <v/>
      </c>
      <c r="V2734" s="66" t="inlineStr">
        <is>
          <t>S01 / S04 / S05</t>
        </is>
      </c>
    </row>
    <row r="2735" ht="15" customHeight="1" s="94">
      <c r="A2735" s="66" t="inlineStr">
        <is>
          <t>U19493</t>
        </is>
      </c>
      <c r="B2735" s="66" t="inlineStr">
        <is>
          <t>O0859</t>
        </is>
      </c>
      <c r="C2735" s="66" t="n">
        <v>2024</v>
      </c>
      <c r="D2735" s="66" t="n">
        <v>10</v>
      </c>
      <c r="E2735" s="66" t="n">
        <v>4</v>
      </c>
      <c r="F2735" s="66" t="n">
        <v>21</v>
      </c>
      <c r="G2735" s="66" t="n">
        <v>3</v>
      </c>
      <c r="H2735" s="66" t="n">
        <v>2</v>
      </c>
      <c r="I2735" s="66" t="n">
        <v>1</v>
      </c>
      <c r="J2735" s="66" t="n">
        <v>0</v>
      </c>
      <c r="K2735" s="66" t="n">
        <v>1</v>
      </c>
      <c r="L2735" s="66" t="n">
        <v>0</v>
      </c>
      <c r="M2735" s="66" t="n">
        <v>0</v>
      </c>
      <c r="N2735" s="66" t="n">
        <v>0</v>
      </c>
      <c r="O2735" s="66" t="n">
        <v>198.7</v>
      </c>
      <c r="P2735" s="66" t="n">
        <v>4.5</v>
      </c>
      <c r="Q2735" s="66" t="n">
        <v>13.7035280380001</v>
      </c>
      <c r="R2735" s="66" t="n">
        <v>51.0345832290001</v>
      </c>
      <c r="S2735" s="66">
        <f>IF(AND(E2735&gt;=2,E2735&lt;=6,OR(F2735=6,F2735=7,F2735=8),O2735&lt;=500),1,0)</f>
        <v/>
      </c>
      <c r="T2735" s="178">
        <f>IF(G2735=1,Sources!$F$24,IF(G2735=2,Sources!$F$25,IF(G2735=3,Sources!$F$26,0)))</f>
        <v/>
      </c>
      <c r="U2735" s="178">
        <f>T2735</f>
        <v/>
      </c>
      <c r="V2735" s="66" t="inlineStr">
        <is>
          <t>S01 / S04 / S05</t>
        </is>
      </c>
    </row>
    <row r="2736" ht="15" customHeight="1" s="94">
      <c r="A2736" s="66" t="inlineStr">
        <is>
          <t>U19496</t>
        </is>
      </c>
      <c r="B2736" s="66" t="inlineStr">
        <is>
          <t>O0574</t>
        </is>
      </c>
      <c r="C2736" s="66" t="n">
        <v>2024</v>
      </c>
      <c r="D2736" s="66" t="n">
        <v>10</v>
      </c>
      <c r="E2736" s="66" t="n">
        <v>4</v>
      </c>
      <c r="F2736" s="66" t="n">
        <v>9</v>
      </c>
      <c r="G2736" s="66" t="n">
        <v>3</v>
      </c>
      <c r="H2736" s="66" t="n">
        <v>3</v>
      </c>
      <c r="I2736" s="66" t="n">
        <v>0</v>
      </c>
      <c r="J2736" s="66" t="n">
        <v>0</v>
      </c>
      <c r="K2736" s="66" t="n">
        <v>1</v>
      </c>
      <c r="L2736" s="66" t="n">
        <v>0</v>
      </c>
      <c r="M2736" s="66" t="n">
        <v>0</v>
      </c>
      <c r="N2736" s="66" t="n">
        <v>1</v>
      </c>
      <c r="O2736" s="66" t="n">
        <v>387.2</v>
      </c>
      <c r="P2736" s="66" t="n">
        <v>16.3</v>
      </c>
      <c r="Q2736" s="66" t="n">
        <v>13.693135796</v>
      </c>
      <c r="R2736" s="66" t="n">
        <v>51.0818167950001</v>
      </c>
      <c r="S2736" s="66">
        <f>IF(AND(E2736&gt;=2,E2736&lt;=6,OR(F2736=6,F2736=7,F2736=8),O2736&lt;=500),1,0)</f>
        <v/>
      </c>
      <c r="T2736" s="178">
        <f>IF(G2736=1,Sources!$F$24,IF(G2736=2,Sources!$F$25,IF(G2736=3,Sources!$F$26,0)))</f>
        <v/>
      </c>
      <c r="U2736" s="178">
        <f>T2736</f>
        <v/>
      </c>
      <c r="V2736" s="66" t="inlineStr">
        <is>
          <t>S01 / S04 / S05</t>
        </is>
      </c>
    </row>
    <row r="2737" ht="15" customHeight="1" s="94">
      <c r="A2737" s="66" t="inlineStr">
        <is>
          <t>U19520</t>
        </is>
      </c>
      <c r="B2737" s="66" t="inlineStr">
        <is>
          <t>O0199</t>
        </is>
      </c>
      <c r="C2737" s="66" t="n">
        <v>2024</v>
      </c>
      <c r="D2737" s="66" t="n">
        <v>10</v>
      </c>
      <c r="E2737" s="66" t="n">
        <v>2</v>
      </c>
      <c r="F2737" s="66" t="n">
        <v>21</v>
      </c>
      <c r="G2737" s="66" t="n">
        <v>1</v>
      </c>
      <c r="H2737" s="66" t="n">
        <v>3</v>
      </c>
      <c r="I2737" s="66" t="n">
        <v>0</v>
      </c>
      <c r="J2737" s="66" t="n">
        <v>1</v>
      </c>
      <c r="K2737" s="66" t="n">
        <v>1</v>
      </c>
      <c r="L2737" s="66" t="n">
        <v>0</v>
      </c>
      <c r="M2737" s="66" t="n">
        <v>0</v>
      </c>
      <c r="N2737" s="66" t="n">
        <v>0</v>
      </c>
      <c r="O2737" s="66" t="n">
        <v>56.3</v>
      </c>
      <c r="P2737" s="66" t="n">
        <v>0</v>
      </c>
      <c r="Q2737" s="66" t="n">
        <v>12.9080624870001</v>
      </c>
      <c r="R2737" s="66" t="n">
        <v>50.8330565530001</v>
      </c>
      <c r="S2737" s="66">
        <f>IF(AND(E2737&gt;=2,E2737&lt;=6,OR(F2737=6,F2737=7,F2737=8),O2737&lt;=500),1,0)</f>
        <v/>
      </c>
      <c r="T2737" s="178">
        <f>IF(G2737=1,Sources!$F$24,IF(G2737=2,Sources!$F$25,IF(G2737=3,Sources!$F$26,0)))</f>
        <v/>
      </c>
      <c r="U2737" s="178">
        <f>T2737</f>
        <v/>
      </c>
      <c r="V2737" s="66" t="inlineStr">
        <is>
          <t>S01 / S04 / S05</t>
        </is>
      </c>
    </row>
    <row r="2738" ht="15" customHeight="1" s="94">
      <c r="A2738" s="66" t="inlineStr">
        <is>
          <t>U19534</t>
        </is>
      </c>
      <c r="B2738" s="66" t="inlineStr">
        <is>
          <t>O0760</t>
        </is>
      </c>
      <c r="C2738" s="66" t="n">
        <v>2024</v>
      </c>
      <c r="D2738" s="66" t="n">
        <v>10</v>
      </c>
      <c r="E2738" s="66" t="n">
        <v>7</v>
      </c>
      <c r="F2738" s="66" t="n">
        <v>16</v>
      </c>
      <c r="G2738" s="66" t="n">
        <v>3</v>
      </c>
      <c r="H2738" s="66" t="n">
        <v>4</v>
      </c>
      <c r="I2738" s="66" t="n">
        <v>1</v>
      </c>
      <c r="J2738" s="66" t="n">
        <v>1</v>
      </c>
      <c r="K2738" s="66" t="n">
        <v>0</v>
      </c>
      <c r="L2738" s="66" t="n">
        <v>0</v>
      </c>
      <c r="M2738" s="66" t="n">
        <v>0</v>
      </c>
      <c r="N2738" s="66" t="n">
        <v>0</v>
      </c>
      <c r="O2738" s="66" t="n">
        <v>438.6</v>
      </c>
      <c r="P2738" s="66" t="n">
        <v>14.7</v>
      </c>
      <c r="Q2738" s="66" t="n">
        <v>13.7999098760001</v>
      </c>
      <c r="R2738" s="66" t="n">
        <v>50.998458607</v>
      </c>
      <c r="S2738" s="66">
        <f>IF(AND(E2738&gt;=2,E2738&lt;=6,OR(F2738=6,F2738=7,F2738=8),O2738&lt;=500),1,0)</f>
        <v/>
      </c>
      <c r="T2738" s="178">
        <f>IF(G2738=1,Sources!$F$24,IF(G2738=2,Sources!$F$25,IF(G2738=3,Sources!$F$26,0)))</f>
        <v/>
      </c>
      <c r="U2738" s="178">
        <f>T2738</f>
        <v/>
      </c>
      <c r="V2738" s="66" t="inlineStr">
        <is>
          <t>S01 / S04 / S05</t>
        </is>
      </c>
    </row>
    <row r="2739" ht="15" customHeight="1" s="94">
      <c r="A2739" s="66" t="inlineStr">
        <is>
          <t>U19541</t>
        </is>
      </c>
      <c r="B2739" s="66" t="inlineStr">
        <is>
          <t>O2152</t>
        </is>
      </c>
      <c r="C2739" s="66" t="n">
        <v>2024</v>
      </c>
      <c r="D2739" s="66" t="n">
        <v>10</v>
      </c>
      <c r="E2739" s="66" t="n">
        <v>6</v>
      </c>
      <c r="F2739" s="66" t="n">
        <v>18</v>
      </c>
      <c r="G2739" s="66" t="n">
        <v>3</v>
      </c>
      <c r="H2739" s="66" t="n">
        <v>6</v>
      </c>
      <c r="I2739" s="66" t="n">
        <v>0</v>
      </c>
      <c r="J2739" s="66" t="n">
        <v>0</v>
      </c>
      <c r="K2739" s="66" t="n">
        <v>1</v>
      </c>
      <c r="L2739" s="66" t="n">
        <v>0</v>
      </c>
      <c r="M2739" s="66" t="n">
        <v>0</v>
      </c>
      <c r="N2739" s="66" t="n">
        <v>0</v>
      </c>
      <c r="O2739" s="66" t="n">
        <v>347.1</v>
      </c>
      <c r="P2739" s="66" t="n">
        <v>7.3</v>
      </c>
      <c r="Q2739" s="66" t="n">
        <v>12.4828725130001</v>
      </c>
      <c r="R2739" s="66" t="n">
        <v>51.37532743</v>
      </c>
      <c r="S2739" s="66">
        <f>IF(AND(E2739&gt;=2,E2739&lt;=6,OR(F2739=6,F2739=7,F2739=8),O2739&lt;=500),1,0)</f>
        <v/>
      </c>
      <c r="T2739" s="178">
        <f>IF(G2739=1,Sources!$F$24,IF(G2739=2,Sources!$F$25,IF(G2739=3,Sources!$F$26,0)))</f>
        <v/>
      </c>
      <c r="U2739" s="178">
        <f>T2739</f>
        <v/>
      </c>
      <c r="V2739" s="66" t="inlineStr">
        <is>
          <t>S01 / S04 / S05</t>
        </is>
      </c>
    </row>
    <row r="2740" ht="15" customHeight="1" s="94">
      <c r="A2740" s="66" t="inlineStr">
        <is>
          <t>U19546</t>
        </is>
      </c>
      <c r="B2740" s="66" t="inlineStr">
        <is>
          <t>O0445</t>
        </is>
      </c>
      <c r="C2740" s="66" t="n">
        <v>2024</v>
      </c>
      <c r="D2740" s="66" t="n">
        <v>10</v>
      </c>
      <c r="E2740" s="66" t="n">
        <v>6</v>
      </c>
      <c r="F2740" s="66" t="n">
        <v>2</v>
      </c>
      <c r="G2740" s="66" t="n">
        <v>3</v>
      </c>
      <c r="H2740" s="66" t="n">
        <v>1</v>
      </c>
      <c r="I2740" s="66" t="n">
        <v>0</v>
      </c>
      <c r="J2740" s="66" t="n">
        <v>1</v>
      </c>
      <c r="K2740" s="66" t="n">
        <v>0</v>
      </c>
      <c r="L2740" s="66" t="n">
        <v>0</v>
      </c>
      <c r="M2740" s="66" t="n">
        <v>0</v>
      </c>
      <c r="N2740" s="66" t="n">
        <v>0</v>
      </c>
      <c r="O2740" s="66" t="n">
        <v>358.3</v>
      </c>
      <c r="P2740" s="66" t="n">
        <v>0.4</v>
      </c>
      <c r="Q2740" s="66" t="n">
        <v>13.7023091090001</v>
      </c>
      <c r="R2740" s="66" t="n">
        <v>51.043738245</v>
      </c>
      <c r="S2740" s="66">
        <f>IF(AND(E2740&gt;=2,E2740&lt;=6,OR(F2740=6,F2740=7,F2740=8),O2740&lt;=500),1,0)</f>
        <v/>
      </c>
      <c r="T2740" s="178">
        <f>IF(G2740=1,Sources!$F$24,IF(G2740=2,Sources!$F$25,IF(G2740=3,Sources!$F$26,0)))</f>
        <v/>
      </c>
      <c r="U2740" s="178">
        <f>T2740</f>
        <v/>
      </c>
      <c r="V2740" s="66" t="inlineStr">
        <is>
          <t>S01 / S04 / S05</t>
        </is>
      </c>
    </row>
    <row r="2741" ht="15" customHeight="1" s="94">
      <c r="A2741" s="66" t="inlineStr">
        <is>
          <t>U19548</t>
        </is>
      </c>
      <c r="B2741" s="66" t="inlineStr">
        <is>
          <t>O0212</t>
        </is>
      </c>
      <c r="C2741" s="66" t="n">
        <v>2024</v>
      </c>
      <c r="D2741" s="66" t="n">
        <v>10</v>
      </c>
      <c r="E2741" s="66" t="n">
        <v>6</v>
      </c>
      <c r="F2741" s="66" t="n">
        <v>12</v>
      </c>
      <c r="G2741" s="66" t="n">
        <v>3</v>
      </c>
      <c r="H2741" s="66" t="n">
        <v>4</v>
      </c>
      <c r="I2741" s="66" t="n">
        <v>1</v>
      </c>
      <c r="J2741" s="66" t="n">
        <v>0</v>
      </c>
      <c r="K2741" s="66" t="n">
        <v>0</v>
      </c>
      <c r="L2741" s="66" t="n">
        <v>0</v>
      </c>
      <c r="M2741" s="66" t="n">
        <v>0</v>
      </c>
      <c r="N2741" s="66" t="n">
        <v>1</v>
      </c>
      <c r="O2741" s="66" t="n">
        <v>90.8</v>
      </c>
      <c r="P2741" s="66" t="n">
        <v>20.9</v>
      </c>
      <c r="Q2741" s="66" t="n">
        <v>12.92279832</v>
      </c>
      <c r="R2741" s="66" t="n">
        <v>50.831527334</v>
      </c>
      <c r="S2741" s="66">
        <f>IF(AND(E2741&gt;=2,E2741&lt;=6,OR(F2741=6,F2741=7,F2741=8),O2741&lt;=500),1,0)</f>
        <v/>
      </c>
      <c r="T2741" s="178">
        <f>IF(G2741=1,Sources!$F$24,IF(G2741=2,Sources!$F$25,IF(G2741=3,Sources!$F$26,0)))</f>
        <v/>
      </c>
      <c r="U2741" s="178">
        <f>T2741</f>
        <v/>
      </c>
      <c r="V2741" s="66" t="inlineStr">
        <is>
          <t>S01 / S04 / S05</t>
        </is>
      </c>
    </row>
    <row r="2742" ht="15" customHeight="1" s="94">
      <c r="A2742" s="66" t="inlineStr">
        <is>
          <t>U19558</t>
        </is>
      </c>
      <c r="B2742" s="66" t="inlineStr">
        <is>
          <t>O0257</t>
        </is>
      </c>
      <c r="C2742" s="66" t="n">
        <v>2024</v>
      </c>
      <c r="D2742" s="66" t="n">
        <v>10</v>
      </c>
      <c r="E2742" s="66" t="n">
        <v>5</v>
      </c>
      <c r="F2742" s="66" t="n">
        <v>21</v>
      </c>
      <c r="G2742" s="66" t="n">
        <v>3</v>
      </c>
      <c r="H2742" s="66" t="n">
        <v>2</v>
      </c>
      <c r="I2742" s="66" t="n">
        <v>0</v>
      </c>
      <c r="J2742" s="66" t="n">
        <v>0</v>
      </c>
      <c r="K2742" s="66" t="n">
        <v>1</v>
      </c>
      <c r="L2742" s="66" t="n">
        <v>0</v>
      </c>
      <c r="M2742" s="66" t="n">
        <v>0</v>
      </c>
      <c r="N2742" s="66" t="n">
        <v>0</v>
      </c>
      <c r="O2742" s="66" t="n">
        <v>494.1</v>
      </c>
      <c r="P2742" s="66" t="n">
        <v>1.7</v>
      </c>
      <c r="Q2742" s="66" t="n">
        <v>12.895111797</v>
      </c>
      <c r="R2742" s="66" t="n">
        <v>50.8198873650001</v>
      </c>
      <c r="S2742" s="66">
        <f>IF(AND(E2742&gt;=2,E2742&lt;=6,OR(F2742=6,F2742=7,F2742=8),O2742&lt;=500),1,0)</f>
        <v/>
      </c>
      <c r="T2742" s="178">
        <f>IF(G2742=1,Sources!$F$24,IF(G2742=2,Sources!$F$25,IF(G2742=3,Sources!$F$26,0)))</f>
        <v/>
      </c>
      <c r="U2742" s="178">
        <f>T2742</f>
        <v/>
      </c>
      <c r="V2742" s="66" t="inlineStr">
        <is>
          <t>S01 / S04 / S05</t>
        </is>
      </c>
    </row>
    <row r="2743" ht="15" customHeight="1" s="94">
      <c r="A2743" s="66" t="inlineStr">
        <is>
          <t>U19562</t>
        </is>
      </c>
      <c r="B2743" s="66" t="inlineStr">
        <is>
          <t>O2089</t>
        </is>
      </c>
      <c r="C2743" s="66" t="n">
        <v>2024</v>
      </c>
      <c r="D2743" s="66" t="n">
        <v>10</v>
      </c>
      <c r="E2743" s="66" t="n">
        <v>4</v>
      </c>
      <c r="F2743" s="66" t="n">
        <v>17</v>
      </c>
      <c r="G2743" s="66" t="n">
        <v>3</v>
      </c>
      <c r="H2743" s="66" t="n">
        <v>2</v>
      </c>
      <c r="I2743" s="66" t="n">
        <v>0</v>
      </c>
      <c r="J2743" s="66" t="n">
        <v>0</v>
      </c>
      <c r="K2743" s="66" t="n">
        <v>1</v>
      </c>
      <c r="L2743" s="66" t="n">
        <v>0</v>
      </c>
      <c r="M2743" s="66" t="n">
        <v>0</v>
      </c>
      <c r="N2743" s="66" t="n">
        <v>0</v>
      </c>
      <c r="O2743" s="66" t="n">
        <v>74.59999999999999</v>
      </c>
      <c r="P2743" s="66" t="n">
        <v>1.9</v>
      </c>
      <c r="Q2743" s="66" t="n">
        <v>13.2630834880001</v>
      </c>
      <c r="R2743" s="66" t="n">
        <v>51.3147122870001</v>
      </c>
      <c r="S2743" s="66">
        <f>IF(AND(E2743&gt;=2,E2743&lt;=6,OR(F2743=6,F2743=7,F2743=8),O2743&lt;=500),1,0)</f>
        <v/>
      </c>
      <c r="T2743" s="178">
        <f>IF(G2743=1,Sources!$F$24,IF(G2743=2,Sources!$F$25,IF(G2743=3,Sources!$F$26,0)))</f>
        <v/>
      </c>
      <c r="U2743" s="178">
        <f>T2743</f>
        <v/>
      </c>
      <c r="V2743" s="66" t="inlineStr">
        <is>
          <t>S01 / S04 / S05</t>
        </is>
      </c>
    </row>
    <row r="2744" ht="15" customHeight="1" s="94">
      <c r="A2744" s="66" t="inlineStr">
        <is>
          <t>U19564</t>
        </is>
      </c>
      <c r="B2744" s="66" t="inlineStr">
        <is>
          <t>O0609</t>
        </is>
      </c>
      <c r="C2744" s="66" t="n">
        <v>2024</v>
      </c>
      <c r="D2744" s="66" t="n">
        <v>10</v>
      </c>
      <c r="E2744" s="66" t="n">
        <v>4</v>
      </c>
      <c r="F2744" s="66" t="n">
        <v>12</v>
      </c>
      <c r="G2744" s="66" t="n">
        <v>3</v>
      </c>
      <c r="H2744" s="66" t="n">
        <v>7</v>
      </c>
      <c r="I2744" s="66" t="n">
        <v>1</v>
      </c>
      <c r="J2744" s="66" t="n">
        <v>0</v>
      </c>
      <c r="K2744" s="66" t="n">
        <v>0</v>
      </c>
      <c r="L2744" s="66" t="n">
        <v>0</v>
      </c>
      <c r="M2744" s="66" t="n">
        <v>0</v>
      </c>
      <c r="N2744" s="66" t="n">
        <v>1</v>
      </c>
      <c r="O2744" s="66" t="n">
        <v>31.8</v>
      </c>
      <c r="P2744" s="66" t="n">
        <v>20.5</v>
      </c>
      <c r="Q2744" s="66" t="n">
        <v>13.74152937</v>
      </c>
      <c r="R2744" s="66" t="n">
        <v>51.0647197550001</v>
      </c>
      <c r="S2744" s="66">
        <f>IF(AND(E2744&gt;=2,E2744&lt;=6,OR(F2744=6,F2744=7,F2744=8),O2744&lt;=500),1,0)</f>
        <v/>
      </c>
      <c r="T2744" s="178">
        <f>IF(G2744=1,Sources!$F$24,IF(G2744=2,Sources!$F$25,IF(G2744=3,Sources!$F$26,0)))</f>
        <v/>
      </c>
      <c r="U2744" s="178">
        <f>T2744</f>
        <v/>
      </c>
      <c r="V2744" s="66" t="inlineStr">
        <is>
          <t>S01 / S04 / S05</t>
        </is>
      </c>
    </row>
    <row r="2745" ht="15" customHeight="1" s="94">
      <c r="A2745" s="66" t="inlineStr">
        <is>
          <t>U19570</t>
        </is>
      </c>
      <c r="B2745" s="66" t="inlineStr">
        <is>
          <t>O1981</t>
        </is>
      </c>
      <c r="C2745" s="66" t="n">
        <v>2024</v>
      </c>
      <c r="D2745" s="66" t="n">
        <v>10</v>
      </c>
      <c r="E2745" s="66" t="n">
        <v>3</v>
      </c>
      <c r="F2745" s="66" t="n">
        <v>6</v>
      </c>
      <c r="G2745" s="66" t="n">
        <v>3</v>
      </c>
      <c r="H2745" s="66" t="n">
        <v>2</v>
      </c>
      <c r="I2745" s="66" t="n">
        <v>0</v>
      </c>
      <c r="J2745" s="66" t="n">
        <v>1</v>
      </c>
      <c r="K2745" s="66" t="n">
        <v>1</v>
      </c>
      <c r="L2745" s="66" t="n">
        <v>0</v>
      </c>
      <c r="M2745" s="66" t="n">
        <v>0</v>
      </c>
      <c r="N2745" s="66" t="n">
        <v>0</v>
      </c>
      <c r="O2745" s="66" t="n">
        <v>113.1</v>
      </c>
      <c r="P2745" s="66" t="n">
        <v>0</v>
      </c>
      <c r="Q2745" s="66" t="n">
        <v>13.931016266</v>
      </c>
      <c r="R2745" s="66" t="n">
        <v>50.9623298940001</v>
      </c>
      <c r="S2745" s="66">
        <f>IF(AND(E2745&gt;=2,E2745&lt;=6,OR(F2745=6,F2745=7,F2745=8),O2745&lt;=500),1,0)</f>
        <v/>
      </c>
      <c r="T2745" s="178">
        <f>IF(G2745=1,Sources!$F$24,IF(G2745=2,Sources!$F$25,IF(G2745=3,Sources!$F$26,0)))</f>
        <v/>
      </c>
      <c r="U2745" s="178">
        <f>T2745</f>
        <v/>
      </c>
      <c r="V2745" s="66" t="inlineStr">
        <is>
          <t>S01 / S04 / S05</t>
        </is>
      </c>
    </row>
    <row r="2746" ht="15" customHeight="1" s="94">
      <c r="A2746" s="66" t="inlineStr">
        <is>
          <t>U19583</t>
        </is>
      </c>
      <c r="B2746" s="66" t="inlineStr">
        <is>
          <t>O0015</t>
        </is>
      </c>
      <c r="C2746" s="66" t="n">
        <v>2024</v>
      </c>
      <c r="D2746" s="66" t="n">
        <v>10</v>
      </c>
      <c r="E2746" s="66" t="n">
        <v>1</v>
      </c>
      <c r="F2746" s="66" t="n">
        <v>12</v>
      </c>
      <c r="G2746" s="66" t="n">
        <v>3</v>
      </c>
      <c r="H2746" s="66" t="n">
        <v>2</v>
      </c>
      <c r="I2746" s="66" t="n">
        <v>0</v>
      </c>
      <c r="J2746" s="66" t="n">
        <v>0</v>
      </c>
      <c r="K2746" s="66" t="n">
        <v>1</v>
      </c>
      <c r="L2746" s="66" t="n">
        <v>0</v>
      </c>
      <c r="M2746" s="66" t="n">
        <v>0</v>
      </c>
      <c r="N2746" s="66" t="n">
        <v>0</v>
      </c>
      <c r="O2746" s="66" t="n">
        <v>388.4</v>
      </c>
      <c r="P2746" s="66" t="n">
        <v>19.7</v>
      </c>
      <c r="Q2746" s="66" t="n">
        <v>12.708981556</v>
      </c>
      <c r="R2746" s="66" t="n">
        <v>50.5957373570001</v>
      </c>
      <c r="S2746" s="66">
        <f>IF(AND(E2746&gt;=2,E2746&lt;=6,OR(F2746=6,F2746=7,F2746=8),O2746&lt;=500),1,0)</f>
        <v/>
      </c>
      <c r="T2746" s="178">
        <f>IF(G2746=1,Sources!$F$24,IF(G2746=2,Sources!$F$25,IF(G2746=3,Sources!$F$26,0)))</f>
        <v/>
      </c>
      <c r="U2746" s="178">
        <f>T2746</f>
        <v/>
      </c>
      <c r="V2746" s="66" t="inlineStr">
        <is>
          <t>S01 / S04 / S05</t>
        </is>
      </c>
    </row>
    <row r="2747" ht="15" customHeight="1" s="94">
      <c r="A2747" s="66" t="inlineStr">
        <is>
          <t>U19587</t>
        </is>
      </c>
      <c r="B2747" s="66" t="inlineStr">
        <is>
          <t>O2213</t>
        </is>
      </c>
      <c r="C2747" s="66" t="n">
        <v>2024</v>
      </c>
      <c r="D2747" s="66" t="n">
        <v>10</v>
      </c>
      <c r="E2747" s="66" t="n">
        <v>6</v>
      </c>
      <c r="F2747" s="66" t="n">
        <v>14</v>
      </c>
      <c r="G2747" s="66" t="n">
        <v>3</v>
      </c>
      <c r="H2747" s="66" t="n">
        <v>3</v>
      </c>
      <c r="I2747" s="66" t="n">
        <v>0</v>
      </c>
      <c r="J2747" s="66" t="n">
        <v>1</v>
      </c>
      <c r="K2747" s="66" t="n">
        <v>1</v>
      </c>
      <c r="L2747" s="66" t="n">
        <v>0</v>
      </c>
      <c r="M2747" s="66" t="n">
        <v>0</v>
      </c>
      <c r="N2747" s="66" t="n">
        <v>0</v>
      </c>
      <c r="O2747" s="66" t="n">
        <v>129.8</v>
      </c>
      <c r="P2747" s="66" t="n">
        <v>5.3</v>
      </c>
      <c r="Q2747" s="66" t="n">
        <v>12.736277554</v>
      </c>
      <c r="R2747" s="66" t="n">
        <v>51.372694837</v>
      </c>
      <c r="S2747" s="66">
        <f>IF(AND(E2747&gt;=2,E2747&lt;=6,OR(F2747=6,F2747=7,F2747=8),O2747&lt;=500),1,0)</f>
        <v/>
      </c>
      <c r="T2747" s="178">
        <f>IF(G2747=1,Sources!$F$24,IF(G2747=2,Sources!$F$25,IF(G2747=3,Sources!$F$26,0)))</f>
        <v/>
      </c>
      <c r="U2747" s="178">
        <f>T2747</f>
        <v/>
      </c>
      <c r="V2747" s="66" t="inlineStr">
        <is>
          <t>S01 / S04 / S05</t>
        </is>
      </c>
    </row>
    <row r="2748" ht="15" customHeight="1" s="94">
      <c r="A2748" s="66" t="inlineStr">
        <is>
          <t>U19589</t>
        </is>
      </c>
      <c r="B2748" s="66" t="inlineStr">
        <is>
          <t>O1376</t>
        </is>
      </c>
      <c r="C2748" s="66" t="n">
        <v>2024</v>
      </c>
      <c r="D2748" s="66" t="n">
        <v>10</v>
      </c>
      <c r="E2748" s="66" t="n">
        <v>6</v>
      </c>
      <c r="F2748" s="66" t="n">
        <v>16</v>
      </c>
      <c r="G2748" s="66" t="n">
        <v>3</v>
      </c>
      <c r="H2748" s="66" t="n">
        <v>6</v>
      </c>
      <c r="I2748" s="66" t="n">
        <v>0</v>
      </c>
      <c r="J2748" s="66" t="n">
        <v>0</v>
      </c>
      <c r="K2748" s="66" t="n">
        <v>1</v>
      </c>
      <c r="L2748" s="66" t="n">
        <v>1</v>
      </c>
      <c r="M2748" s="66" t="n">
        <v>0</v>
      </c>
      <c r="N2748" s="66" t="n">
        <v>0</v>
      </c>
      <c r="O2748" s="66" t="n">
        <v>259.9</v>
      </c>
      <c r="P2748" s="66" t="n">
        <v>15</v>
      </c>
      <c r="Q2748" s="66" t="n">
        <v>12.395375883</v>
      </c>
      <c r="R2748" s="66" t="n">
        <v>51.341032962</v>
      </c>
      <c r="S2748" s="66">
        <f>IF(AND(E2748&gt;=2,E2748&lt;=6,OR(F2748=6,F2748=7,F2748=8),O2748&lt;=500),1,0)</f>
        <v/>
      </c>
      <c r="T2748" s="178">
        <f>IF(G2748=1,Sources!$F$24,IF(G2748=2,Sources!$F$25,IF(G2748=3,Sources!$F$26,0)))</f>
        <v/>
      </c>
      <c r="U2748" s="178">
        <f>T2748</f>
        <v/>
      </c>
      <c r="V2748" s="66" t="inlineStr">
        <is>
          <t>S01 / S04 / S05</t>
        </is>
      </c>
    </row>
    <row r="2749" ht="15" customHeight="1" s="94">
      <c r="A2749" s="66" t="inlineStr">
        <is>
          <t>U19605</t>
        </is>
      </c>
      <c r="B2749" s="66" t="inlineStr">
        <is>
          <t>O1919</t>
        </is>
      </c>
      <c r="C2749" s="66" t="n">
        <v>2024</v>
      </c>
      <c r="D2749" s="66" t="n">
        <v>10</v>
      </c>
      <c r="E2749" s="66" t="n">
        <v>4</v>
      </c>
      <c r="F2749" s="66" t="n">
        <v>13</v>
      </c>
      <c r="G2749" s="66" t="n">
        <v>3</v>
      </c>
      <c r="H2749" s="66" t="n">
        <v>4</v>
      </c>
      <c r="I2749" s="66" t="n">
        <v>1</v>
      </c>
      <c r="J2749" s="66" t="n">
        <v>1</v>
      </c>
      <c r="K2749" s="66" t="n">
        <v>0</v>
      </c>
      <c r="L2749" s="66" t="n">
        <v>0</v>
      </c>
      <c r="M2749" s="66" t="n">
        <v>0</v>
      </c>
      <c r="N2749" s="66" t="n">
        <v>0</v>
      </c>
      <c r="O2749" s="66" t="n">
        <v>445.1</v>
      </c>
      <c r="P2749" s="66" t="n">
        <v>2.2</v>
      </c>
      <c r="Q2749" s="66" t="n">
        <v>14.320535873</v>
      </c>
      <c r="R2749" s="66" t="n">
        <v>51.0925930280001</v>
      </c>
      <c r="S2749" s="66">
        <f>IF(AND(E2749&gt;=2,E2749&lt;=6,OR(F2749=6,F2749=7,F2749=8),O2749&lt;=500),1,0)</f>
        <v/>
      </c>
      <c r="T2749" s="178">
        <f>IF(G2749=1,Sources!$F$24,IF(G2749=2,Sources!$F$25,IF(G2749=3,Sources!$F$26,0)))</f>
        <v/>
      </c>
      <c r="U2749" s="178">
        <f>T2749</f>
        <v/>
      </c>
      <c r="V2749" s="66" t="inlineStr">
        <is>
          <t>S01 / S04 / S05</t>
        </is>
      </c>
    </row>
    <row r="2750" ht="15" customHeight="1" s="94">
      <c r="A2750" s="66" t="inlineStr">
        <is>
          <t>U19608</t>
        </is>
      </c>
      <c r="B2750" s="66" t="inlineStr">
        <is>
          <t>O0954</t>
        </is>
      </c>
      <c r="C2750" s="66" t="n">
        <v>2024</v>
      </c>
      <c r="D2750" s="66" t="n">
        <v>10</v>
      </c>
      <c r="E2750" s="66" t="n">
        <v>4</v>
      </c>
      <c r="F2750" s="66" t="n">
        <v>14</v>
      </c>
      <c r="G2750" s="66" t="n">
        <v>3</v>
      </c>
      <c r="H2750" s="66" t="n">
        <v>6</v>
      </c>
      <c r="I2750" s="66" t="n">
        <v>0</v>
      </c>
      <c r="J2750" s="66" t="n">
        <v>0</v>
      </c>
      <c r="K2750" s="66" t="n">
        <v>1</v>
      </c>
      <c r="L2750" s="66" t="n">
        <v>0</v>
      </c>
      <c r="M2750" s="66" t="n">
        <v>0</v>
      </c>
      <c r="N2750" s="66" t="n">
        <v>0</v>
      </c>
      <c r="O2750" s="66" t="n">
        <v>181.7</v>
      </c>
      <c r="P2750" s="66" t="n">
        <v>2.1</v>
      </c>
      <c r="Q2750" s="66" t="n">
        <v>13.729006322</v>
      </c>
      <c r="R2750" s="66" t="n">
        <v>51.0592933200001</v>
      </c>
      <c r="S2750" s="66">
        <f>IF(AND(E2750&gt;=2,E2750&lt;=6,OR(F2750=6,F2750=7,F2750=8),O2750&lt;=500),1,0)</f>
        <v/>
      </c>
      <c r="T2750" s="178">
        <f>IF(G2750=1,Sources!$F$24,IF(G2750=2,Sources!$F$25,IF(G2750=3,Sources!$F$26,0)))</f>
        <v/>
      </c>
      <c r="U2750" s="178">
        <f>T2750</f>
        <v/>
      </c>
      <c r="V2750" s="66" t="inlineStr">
        <is>
          <t>S01 / S04 / S05</t>
        </is>
      </c>
    </row>
    <row r="2751" ht="15" customHeight="1" s="94">
      <c r="A2751" s="66" t="inlineStr">
        <is>
          <t>U19612</t>
        </is>
      </c>
      <c r="B2751" s="66" t="inlineStr">
        <is>
          <t>O0934</t>
        </is>
      </c>
      <c r="C2751" s="66" t="n">
        <v>2024</v>
      </c>
      <c r="D2751" s="66" t="n">
        <v>10</v>
      </c>
      <c r="E2751" s="66" t="n">
        <v>6</v>
      </c>
      <c r="F2751" s="66" t="n">
        <v>7</v>
      </c>
      <c r="G2751" s="66" t="n">
        <v>3</v>
      </c>
      <c r="H2751" s="66" t="n">
        <v>3</v>
      </c>
      <c r="I2751" s="66" t="n">
        <v>0</v>
      </c>
      <c r="J2751" s="66" t="n">
        <v>1</v>
      </c>
      <c r="K2751" s="66" t="n">
        <v>1</v>
      </c>
      <c r="L2751" s="66" t="n">
        <v>0</v>
      </c>
      <c r="M2751" s="66" t="n">
        <v>0</v>
      </c>
      <c r="N2751" s="66" t="n">
        <v>0</v>
      </c>
      <c r="O2751" s="66" t="n">
        <v>247.7</v>
      </c>
      <c r="P2751" s="66" t="n">
        <v>0</v>
      </c>
      <c r="Q2751" s="66" t="n">
        <v>13.7715761600001</v>
      </c>
      <c r="R2751" s="66" t="n">
        <v>51.015747565</v>
      </c>
      <c r="S2751" s="66">
        <f>IF(AND(E2751&gt;=2,E2751&lt;=6,OR(F2751=6,F2751=7,F2751=8),O2751&lt;=500),1,0)</f>
        <v/>
      </c>
      <c r="T2751" s="178">
        <f>IF(G2751=1,Sources!$F$24,IF(G2751=2,Sources!$F$25,IF(G2751=3,Sources!$F$26,0)))</f>
        <v/>
      </c>
      <c r="U2751" s="178">
        <f>T2751</f>
        <v/>
      </c>
      <c r="V2751" s="66" t="inlineStr">
        <is>
          <t>S01 / S04 / S05</t>
        </is>
      </c>
    </row>
    <row r="2752" ht="15" customHeight="1" s="94">
      <c r="A2752" s="66" t="inlineStr">
        <is>
          <t>U19614</t>
        </is>
      </c>
      <c r="B2752" s="66" t="inlineStr">
        <is>
          <t>O0574</t>
        </is>
      </c>
      <c r="C2752" s="66" t="n">
        <v>2024</v>
      </c>
      <c r="D2752" s="66" t="n">
        <v>11</v>
      </c>
      <c r="E2752" s="66" t="n">
        <v>7</v>
      </c>
      <c r="F2752" s="66" t="n">
        <v>11</v>
      </c>
      <c r="G2752" s="66" t="n">
        <v>3</v>
      </c>
      <c r="H2752" s="66" t="n">
        <v>6</v>
      </c>
      <c r="I2752" s="66" t="n">
        <v>0</v>
      </c>
      <c r="J2752" s="66" t="n">
        <v>0</v>
      </c>
      <c r="K2752" s="66" t="n">
        <v>1</v>
      </c>
      <c r="L2752" s="66" t="n">
        <v>0</v>
      </c>
      <c r="M2752" s="66" t="n">
        <v>0</v>
      </c>
      <c r="N2752" s="66" t="n">
        <v>0</v>
      </c>
      <c r="O2752" s="66" t="n">
        <v>405.1</v>
      </c>
      <c r="P2752" s="66" t="n">
        <v>23.9</v>
      </c>
      <c r="Q2752" s="66" t="n">
        <v>13.692878895</v>
      </c>
      <c r="R2752" s="66" t="n">
        <v>51.0817877330001</v>
      </c>
      <c r="S2752" s="66">
        <f>IF(AND(E2752&gt;=2,E2752&lt;=6,OR(F2752=6,F2752=7,F2752=8),O2752&lt;=500),1,0)</f>
        <v/>
      </c>
      <c r="T2752" s="178">
        <f>IF(G2752=1,Sources!$F$24,IF(G2752=2,Sources!$F$25,IF(G2752=3,Sources!$F$26,0)))</f>
        <v/>
      </c>
      <c r="U2752" s="178">
        <f>T2752</f>
        <v/>
      </c>
      <c r="V2752" s="66" t="inlineStr">
        <is>
          <t>S01 / S04 / S05</t>
        </is>
      </c>
    </row>
    <row r="2753" ht="15" customHeight="1" s="94">
      <c r="A2753" s="66" t="inlineStr">
        <is>
          <t>U19621</t>
        </is>
      </c>
      <c r="B2753" s="66" t="inlineStr">
        <is>
          <t>O0694</t>
        </is>
      </c>
      <c r="C2753" s="66" t="n">
        <v>2024</v>
      </c>
      <c r="D2753" s="66" t="n">
        <v>10</v>
      </c>
      <c r="E2753" s="66" t="n">
        <v>2</v>
      </c>
      <c r="F2753" s="66" t="n">
        <v>17</v>
      </c>
      <c r="G2753" s="66" t="n">
        <v>3</v>
      </c>
      <c r="H2753" s="66" t="n">
        <v>4</v>
      </c>
      <c r="I2753" s="66" t="n">
        <v>1</v>
      </c>
      <c r="J2753" s="66" t="n">
        <v>0</v>
      </c>
      <c r="K2753" s="66" t="n">
        <v>1</v>
      </c>
      <c r="L2753" s="66" t="n">
        <v>0</v>
      </c>
      <c r="M2753" s="66" t="n">
        <v>0</v>
      </c>
      <c r="N2753" s="66" t="n">
        <v>0</v>
      </c>
      <c r="O2753" s="66" t="n">
        <v>333.5</v>
      </c>
      <c r="P2753" s="66" t="n">
        <v>12.5</v>
      </c>
      <c r="Q2753" s="66" t="n">
        <v>13.7332602540001</v>
      </c>
      <c r="R2753" s="66" t="n">
        <v>51.0390881010001</v>
      </c>
      <c r="S2753" s="66">
        <f>IF(AND(E2753&gt;=2,E2753&lt;=6,OR(F2753=6,F2753=7,F2753=8),O2753&lt;=500),1,0)</f>
        <v/>
      </c>
      <c r="T2753" s="178">
        <f>IF(G2753=1,Sources!$F$24,IF(G2753=2,Sources!$F$25,IF(G2753=3,Sources!$F$26,0)))</f>
        <v/>
      </c>
      <c r="U2753" s="178">
        <f>T2753</f>
        <v/>
      </c>
      <c r="V2753" s="66" t="inlineStr">
        <is>
          <t>S01 / S04 / S05</t>
        </is>
      </c>
    </row>
    <row r="2754" ht="15" customHeight="1" s="94">
      <c r="A2754" s="66" t="inlineStr">
        <is>
          <t>U19631</t>
        </is>
      </c>
      <c r="B2754" s="66" t="inlineStr">
        <is>
          <t>O0333</t>
        </is>
      </c>
      <c r="C2754" s="66" t="n">
        <v>2024</v>
      </c>
      <c r="D2754" s="66" t="n">
        <v>3</v>
      </c>
      <c r="E2754" s="66" t="n">
        <v>6</v>
      </c>
      <c r="F2754" s="66" t="n">
        <v>15</v>
      </c>
      <c r="G2754" s="66" t="n">
        <v>3</v>
      </c>
      <c r="H2754" s="66" t="n">
        <v>3</v>
      </c>
      <c r="I2754" s="66" t="n">
        <v>0</v>
      </c>
      <c r="J2754" s="66" t="n">
        <v>1</v>
      </c>
      <c r="K2754" s="66" t="n">
        <v>1</v>
      </c>
      <c r="L2754" s="66" t="n">
        <v>0</v>
      </c>
      <c r="M2754" s="66" t="n">
        <v>0</v>
      </c>
      <c r="N2754" s="66" t="n">
        <v>0</v>
      </c>
      <c r="O2754" s="66" t="n">
        <v>233.6</v>
      </c>
      <c r="P2754" s="66" t="n">
        <v>0.8</v>
      </c>
      <c r="Q2754" s="66" t="n">
        <v>13.7853168610001</v>
      </c>
      <c r="R2754" s="66" t="n">
        <v>51.0359566590001</v>
      </c>
      <c r="S2754" s="66">
        <f>IF(AND(E2754&gt;=2,E2754&lt;=6,OR(F2754=6,F2754=7,F2754=8),O2754&lt;=500),1,0)</f>
        <v/>
      </c>
      <c r="T2754" s="178">
        <f>IF(G2754=1,Sources!$F$24,IF(G2754=2,Sources!$F$25,IF(G2754=3,Sources!$F$26,0)))</f>
        <v/>
      </c>
      <c r="U2754" s="178">
        <f>T2754</f>
        <v/>
      </c>
      <c r="V2754" s="66" t="inlineStr">
        <is>
          <t>S01 / S04 / S05</t>
        </is>
      </c>
    </row>
    <row r="2755" ht="15" customHeight="1" s="94">
      <c r="A2755" s="66" t="inlineStr">
        <is>
          <t>U19634</t>
        </is>
      </c>
      <c r="B2755" s="66" t="inlineStr">
        <is>
          <t>O0633</t>
        </is>
      </c>
      <c r="C2755" s="66" t="n">
        <v>2024</v>
      </c>
      <c r="D2755" s="66" t="n">
        <v>3</v>
      </c>
      <c r="E2755" s="66" t="n">
        <v>6</v>
      </c>
      <c r="F2755" s="66" t="n">
        <v>8</v>
      </c>
      <c r="G2755" s="66" t="n">
        <v>3</v>
      </c>
      <c r="H2755" s="66" t="n">
        <v>2</v>
      </c>
      <c r="I2755" s="66" t="n">
        <v>0</v>
      </c>
      <c r="J2755" s="66" t="n">
        <v>1</v>
      </c>
      <c r="K2755" s="66" t="n">
        <v>1</v>
      </c>
      <c r="L2755" s="66" t="n">
        <v>0</v>
      </c>
      <c r="M2755" s="66" t="n">
        <v>0</v>
      </c>
      <c r="N2755" s="66" t="n">
        <v>0</v>
      </c>
      <c r="O2755" s="66" t="n">
        <v>77.3</v>
      </c>
      <c r="P2755" s="66" t="n">
        <v>12.6</v>
      </c>
      <c r="Q2755" s="66" t="n">
        <v>13.7495989330001</v>
      </c>
      <c r="R2755" s="66" t="n">
        <v>51.0335835020001</v>
      </c>
      <c r="S2755" s="66">
        <f>IF(AND(E2755&gt;=2,E2755&lt;=6,OR(F2755=6,F2755=7,F2755=8),O2755&lt;=500),1,0)</f>
        <v/>
      </c>
      <c r="T2755" s="178">
        <f>IF(G2755=1,Sources!$F$24,IF(G2755=2,Sources!$F$25,IF(G2755=3,Sources!$F$26,0)))</f>
        <v/>
      </c>
      <c r="U2755" s="178">
        <f>T2755</f>
        <v/>
      </c>
      <c r="V2755" s="66" t="inlineStr">
        <is>
          <t>S01 / S04 / S05</t>
        </is>
      </c>
    </row>
    <row r="2756" ht="15" customHeight="1" s="94">
      <c r="A2756" s="66" t="inlineStr">
        <is>
          <t>U19640</t>
        </is>
      </c>
      <c r="B2756" s="66" t="inlineStr">
        <is>
          <t>O1498</t>
        </is>
      </c>
      <c r="C2756" s="66" t="n">
        <v>2024</v>
      </c>
      <c r="D2756" s="66" t="n">
        <v>3</v>
      </c>
      <c r="E2756" s="66" t="n">
        <v>4</v>
      </c>
      <c r="F2756" s="66" t="n">
        <v>22</v>
      </c>
      <c r="G2756" s="66" t="n">
        <v>2</v>
      </c>
      <c r="H2756" s="66" t="n">
        <v>6</v>
      </c>
      <c r="I2756" s="66" t="n">
        <v>0</v>
      </c>
      <c r="J2756" s="66" t="n">
        <v>0</v>
      </c>
      <c r="K2756" s="66" t="n">
        <v>1</v>
      </c>
      <c r="L2756" s="66" t="n">
        <v>1</v>
      </c>
      <c r="M2756" s="66" t="n">
        <v>0</v>
      </c>
      <c r="N2756" s="66" t="n">
        <v>0</v>
      </c>
      <c r="O2756" s="66" t="n">
        <v>257.2</v>
      </c>
      <c r="P2756" s="66" t="n">
        <v>0</v>
      </c>
      <c r="Q2756" s="66" t="n">
        <v>12.4127910180001</v>
      </c>
      <c r="R2756" s="66" t="n">
        <v>51.375221665</v>
      </c>
      <c r="S2756" s="66">
        <f>IF(AND(E2756&gt;=2,E2756&lt;=6,OR(F2756=6,F2756=7,F2756=8),O2756&lt;=500),1,0)</f>
        <v/>
      </c>
      <c r="T2756" s="178">
        <f>IF(G2756=1,Sources!$F$24,IF(G2756=2,Sources!$F$25,IF(G2756=3,Sources!$F$26,0)))</f>
        <v/>
      </c>
      <c r="U2756" s="178">
        <f>T2756</f>
        <v/>
      </c>
      <c r="V2756" s="66" t="inlineStr">
        <is>
          <t>S01 / S04 / S05</t>
        </is>
      </c>
    </row>
    <row r="2757" ht="15" customHeight="1" s="94">
      <c r="A2757" s="66" t="inlineStr">
        <is>
          <t>U19643</t>
        </is>
      </c>
      <c r="B2757" s="66" t="inlineStr">
        <is>
          <t>O0732</t>
        </is>
      </c>
      <c r="C2757" s="66" t="n">
        <v>2024</v>
      </c>
      <c r="D2757" s="66" t="n">
        <v>3</v>
      </c>
      <c r="E2757" s="66" t="n">
        <v>4</v>
      </c>
      <c r="F2757" s="66" t="n">
        <v>14</v>
      </c>
      <c r="G2757" s="66" t="n">
        <v>3</v>
      </c>
      <c r="H2757" s="66" t="n">
        <v>3</v>
      </c>
      <c r="I2757" s="66" t="n">
        <v>0</v>
      </c>
      <c r="J2757" s="66" t="n">
        <v>1</v>
      </c>
      <c r="K2757" s="66" t="n">
        <v>1</v>
      </c>
      <c r="L2757" s="66" t="n">
        <v>0</v>
      </c>
      <c r="M2757" s="66" t="n">
        <v>0</v>
      </c>
      <c r="N2757" s="66" t="n">
        <v>0</v>
      </c>
      <c r="O2757" s="66" t="n">
        <v>156.9</v>
      </c>
      <c r="P2757" s="66" t="n">
        <v>1.4</v>
      </c>
      <c r="Q2757" s="66" t="n">
        <v>13.7615426130001</v>
      </c>
      <c r="R2757" s="66" t="n">
        <v>51.0520041470001</v>
      </c>
      <c r="S2757" s="66">
        <f>IF(AND(E2757&gt;=2,E2757&lt;=6,OR(F2757=6,F2757=7,F2757=8),O2757&lt;=500),1,0)</f>
        <v/>
      </c>
      <c r="T2757" s="178">
        <f>IF(G2757=1,Sources!$F$24,IF(G2757=2,Sources!$F$25,IF(G2757=3,Sources!$F$26,0)))</f>
        <v/>
      </c>
      <c r="U2757" s="178">
        <f>T2757</f>
        <v/>
      </c>
      <c r="V2757" s="66" t="inlineStr">
        <is>
          <t>S01 / S04 / S05</t>
        </is>
      </c>
    </row>
    <row r="2758" ht="15" customHeight="1" s="94">
      <c r="A2758" s="66" t="inlineStr">
        <is>
          <t>U19652</t>
        </is>
      </c>
      <c r="B2758" s="66" t="inlineStr">
        <is>
          <t>O1441</t>
        </is>
      </c>
      <c r="C2758" s="66" t="n">
        <v>2024</v>
      </c>
      <c r="D2758" s="66" t="n">
        <v>3</v>
      </c>
      <c r="E2758" s="66" t="n">
        <v>3</v>
      </c>
      <c r="F2758" s="66" t="n">
        <v>14</v>
      </c>
      <c r="G2758" s="66" t="n">
        <v>3</v>
      </c>
      <c r="H2758" s="66" t="n">
        <v>7</v>
      </c>
      <c r="I2758" s="66" t="n">
        <v>0</v>
      </c>
      <c r="J2758" s="66" t="n">
        <v>0</v>
      </c>
      <c r="K2758" s="66" t="n">
        <v>1</v>
      </c>
      <c r="L2758" s="66" t="n">
        <v>0</v>
      </c>
      <c r="M2758" s="66" t="n">
        <v>0</v>
      </c>
      <c r="N2758" s="66" t="n">
        <v>0</v>
      </c>
      <c r="O2758" s="66" t="n">
        <v>170.9</v>
      </c>
      <c r="P2758" s="66" t="n">
        <v>2.9</v>
      </c>
      <c r="Q2758" s="66" t="n">
        <v>12.372826871</v>
      </c>
      <c r="R2758" s="66" t="n">
        <v>51.3431862670001</v>
      </c>
      <c r="S2758" s="66">
        <f>IF(AND(E2758&gt;=2,E2758&lt;=6,OR(F2758=6,F2758=7,F2758=8),O2758&lt;=500),1,0)</f>
        <v/>
      </c>
      <c r="T2758" s="178">
        <f>IF(G2758=1,Sources!$F$24,IF(G2758=2,Sources!$F$25,IF(G2758=3,Sources!$F$26,0)))</f>
        <v/>
      </c>
      <c r="U2758" s="178">
        <f>T2758</f>
        <v/>
      </c>
      <c r="V2758" s="66" t="inlineStr">
        <is>
          <t>S01 / S04 / S05</t>
        </is>
      </c>
    </row>
    <row r="2759" ht="15" customHeight="1" s="94">
      <c r="A2759" s="66" t="inlineStr">
        <is>
          <t>U19653</t>
        </is>
      </c>
      <c r="B2759" s="66" t="inlineStr">
        <is>
          <t>O1448</t>
        </is>
      </c>
      <c r="C2759" s="66" t="n">
        <v>2024</v>
      </c>
      <c r="D2759" s="66" t="n">
        <v>3</v>
      </c>
      <c r="E2759" s="66" t="n">
        <v>3</v>
      </c>
      <c r="F2759" s="66" t="n">
        <v>14</v>
      </c>
      <c r="G2759" s="66" t="n">
        <v>3</v>
      </c>
      <c r="H2759" s="66" t="n">
        <v>3</v>
      </c>
      <c r="I2759" s="66" t="n">
        <v>0</v>
      </c>
      <c r="J2759" s="66" t="n">
        <v>0</v>
      </c>
      <c r="K2759" s="66" t="n">
        <v>1</v>
      </c>
      <c r="L2759" s="66" t="n">
        <v>0</v>
      </c>
      <c r="M2759" s="66" t="n">
        <v>0</v>
      </c>
      <c r="N2759" s="66" t="n">
        <v>1</v>
      </c>
      <c r="O2759" s="66" t="n">
        <v>317.9</v>
      </c>
      <c r="P2759" s="66" t="n">
        <v>18.7</v>
      </c>
      <c r="Q2759" s="66" t="n">
        <v>12.3769102140001</v>
      </c>
      <c r="R2759" s="66" t="n">
        <v>51.3443676570001</v>
      </c>
      <c r="S2759" s="66">
        <f>IF(AND(E2759&gt;=2,E2759&lt;=6,OR(F2759=6,F2759=7,F2759=8),O2759&lt;=500),1,0)</f>
        <v/>
      </c>
      <c r="T2759" s="178">
        <f>IF(G2759=1,Sources!$F$24,IF(G2759=2,Sources!$F$25,IF(G2759=3,Sources!$F$26,0)))</f>
        <v/>
      </c>
      <c r="U2759" s="178">
        <f>T2759</f>
        <v/>
      </c>
      <c r="V2759" s="66" t="inlineStr">
        <is>
          <t>S01 / S04 / S05</t>
        </is>
      </c>
    </row>
    <row r="2760" ht="15" customHeight="1" s="94">
      <c r="A2760" s="66" t="inlineStr">
        <is>
          <t>U19663</t>
        </is>
      </c>
      <c r="B2760" s="66" t="inlineStr">
        <is>
          <t>O0744</t>
        </is>
      </c>
      <c r="C2760" s="66" t="n">
        <v>2024</v>
      </c>
      <c r="D2760" s="66" t="n">
        <v>3</v>
      </c>
      <c r="E2760" s="66" t="n">
        <v>2</v>
      </c>
      <c r="F2760" s="66" t="n">
        <v>11</v>
      </c>
      <c r="G2760" s="66" t="n">
        <v>3</v>
      </c>
      <c r="H2760" s="66" t="n">
        <v>3</v>
      </c>
      <c r="I2760" s="66" t="n">
        <v>0</v>
      </c>
      <c r="J2760" s="66" t="n">
        <v>1</v>
      </c>
      <c r="K2760" s="66" t="n">
        <v>1</v>
      </c>
      <c r="L2760" s="66" t="n">
        <v>0</v>
      </c>
      <c r="M2760" s="66" t="n">
        <v>0</v>
      </c>
      <c r="N2760" s="66" t="n">
        <v>0</v>
      </c>
      <c r="O2760" s="66" t="n">
        <v>277.9</v>
      </c>
      <c r="P2760" s="66" t="n">
        <v>11.5</v>
      </c>
      <c r="Q2760" s="66" t="n">
        <v>13.777750923</v>
      </c>
      <c r="R2760" s="66" t="n">
        <v>51.052991757</v>
      </c>
      <c r="S2760" s="66">
        <f>IF(AND(E2760&gt;=2,E2760&lt;=6,OR(F2760=6,F2760=7,F2760=8),O2760&lt;=500),1,0)</f>
        <v/>
      </c>
      <c r="T2760" s="178">
        <f>IF(G2760=1,Sources!$F$24,IF(G2760=2,Sources!$F$25,IF(G2760=3,Sources!$F$26,0)))</f>
        <v/>
      </c>
      <c r="U2760" s="178">
        <f>T2760</f>
        <v/>
      </c>
      <c r="V2760" s="66" t="inlineStr">
        <is>
          <t>S01 / S04 / S05</t>
        </is>
      </c>
    </row>
    <row r="2761" ht="15" customHeight="1" s="94">
      <c r="A2761" s="66" t="inlineStr">
        <is>
          <t>U19664</t>
        </is>
      </c>
      <c r="B2761" s="66" t="inlineStr">
        <is>
          <t>O1587</t>
        </is>
      </c>
      <c r="C2761" s="66" t="n">
        <v>2024</v>
      </c>
      <c r="D2761" s="66" t="n">
        <v>3</v>
      </c>
      <c r="E2761" s="66" t="n">
        <v>1</v>
      </c>
      <c r="F2761" s="66" t="n">
        <v>18</v>
      </c>
      <c r="G2761" s="66" t="n">
        <v>3</v>
      </c>
      <c r="H2761" s="66" t="n">
        <v>1</v>
      </c>
      <c r="I2761" s="66" t="n">
        <v>0</v>
      </c>
      <c r="J2761" s="66" t="n">
        <v>1</v>
      </c>
      <c r="K2761" s="66" t="n">
        <v>0</v>
      </c>
      <c r="L2761" s="66" t="n">
        <v>0</v>
      </c>
      <c r="M2761" s="66" t="n">
        <v>0</v>
      </c>
      <c r="N2761" s="66" t="n">
        <v>0</v>
      </c>
      <c r="O2761" s="66" t="n">
        <v>439.7</v>
      </c>
      <c r="P2761" s="66" t="n">
        <v>9.9</v>
      </c>
      <c r="Q2761" s="66" t="n">
        <v>12.3741399140001</v>
      </c>
      <c r="R2761" s="66" t="n">
        <v>51.3034508010001</v>
      </c>
      <c r="S2761" s="66">
        <f>IF(AND(E2761&gt;=2,E2761&lt;=6,OR(F2761=6,F2761=7,F2761=8),O2761&lt;=500),1,0)</f>
        <v/>
      </c>
      <c r="T2761" s="178">
        <f>IF(G2761=1,Sources!$F$24,IF(G2761=2,Sources!$F$25,IF(G2761=3,Sources!$F$26,0)))</f>
        <v/>
      </c>
      <c r="U2761" s="178">
        <f>T2761</f>
        <v/>
      </c>
      <c r="V2761" s="66" t="inlineStr">
        <is>
          <t>S01 / S04 / S05</t>
        </is>
      </c>
    </row>
    <row r="2762" ht="15" customHeight="1" s="94">
      <c r="A2762" s="66" t="inlineStr">
        <is>
          <t>U19673</t>
        </is>
      </c>
      <c r="B2762" s="66" t="inlineStr">
        <is>
          <t>O1436</t>
        </is>
      </c>
      <c r="C2762" s="66" t="n">
        <v>2024</v>
      </c>
      <c r="D2762" s="66" t="n">
        <v>3</v>
      </c>
      <c r="E2762" s="66" t="n">
        <v>6</v>
      </c>
      <c r="F2762" s="66" t="n">
        <v>13</v>
      </c>
      <c r="G2762" s="66" t="n">
        <v>3</v>
      </c>
      <c r="H2762" s="66" t="n">
        <v>2</v>
      </c>
      <c r="I2762" s="66" t="n">
        <v>0</v>
      </c>
      <c r="J2762" s="66" t="n">
        <v>0</v>
      </c>
      <c r="K2762" s="66" t="n">
        <v>1</v>
      </c>
      <c r="L2762" s="66" t="n">
        <v>0</v>
      </c>
      <c r="M2762" s="66" t="n">
        <v>0</v>
      </c>
      <c r="N2762" s="66" t="n">
        <v>0</v>
      </c>
      <c r="O2762" s="66" t="n">
        <v>120.2</v>
      </c>
      <c r="P2762" s="66" t="n">
        <v>16.1</v>
      </c>
      <c r="Q2762" s="66" t="n">
        <v>12.3710751560001</v>
      </c>
      <c r="R2762" s="66" t="n">
        <v>51.344022077</v>
      </c>
      <c r="S2762" s="66">
        <f>IF(AND(E2762&gt;=2,E2762&lt;=6,OR(F2762=6,F2762=7,F2762=8),O2762&lt;=500),1,0)</f>
        <v/>
      </c>
      <c r="T2762" s="178">
        <f>IF(G2762=1,Sources!$F$24,IF(G2762=2,Sources!$F$25,IF(G2762=3,Sources!$F$26,0)))</f>
        <v/>
      </c>
      <c r="U2762" s="178">
        <f>T2762</f>
        <v/>
      </c>
      <c r="V2762" s="66" t="inlineStr">
        <is>
          <t>S01 / S04 / S05</t>
        </is>
      </c>
    </row>
    <row r="2763" ht="15" customHeight="1" s="94">
      <c r="A2763" s="66" t="inlineStr">
        <is>
          <t>U19681</t>
        </is>
      </c>
      <c r="B2763" s="66" t="inlineStr">
        <is>
          <t>O0402</t>
        </is>
      </c>
      <c r="C2763" s="66" t="n">
        <v>2024</v>
      </c>
      <c r="D2763" s="66" t="n">
        <v>3</v>
      </c>
      <c r="E2763" s="66" t="n">
        <v>6</v>
      </c>
      <c r="F2763" s="66" t="n">
        <v>14</v>
      </c>
      <c r="G2763" s="66" t="n">
        <v>3</v>
      </c>
      <c r="H2763" s="66" t="n">
        <v>6</v>
      </c>
      <c r="I2763" s="66" t="n">
        <v>0</v>
      </c>
      <c r="J2763" s="66" t="n">
        <v>0</v>
      </c>
      <c r="K2763" s="66" t="n">
        <v>1</v>
      </c>
      <c r="L2763" s="66" t="n">
        <v>0</v>
      </c>
      <c r="M2763" s="66" t="n">
        <v>0</v>
      </c>
      <c r="N2763" s="66" t="n">
        <v>0</v>
      </c>
      <c r="O2763" s="66" t="n">
        <v>225</v>
      </c>
      <c r="P2763" s="66" t="n">
        <v>19.4</v>
      </c>
      <c r="Q2763" s="66" t="n">
        <v>13.7284303390001</v>
      </c>
      <c r="R2763" s="66" t="n">
        <v>51.043320791</v>
      </c>
      <c r="S2763" s="66">
        <f>IF(AND(E2763&gt;=2,E2763&lt;=6,OR(F2763=6,F2763=7,F2763=8),O2763&lt;=500),1,0)</f>
        <v/>
      </c>
      <c r="T2763" s="178">
        <f>IF(G2763=1,Sources!$F$24,IF(G2763=2,Sources!$F$25,IF(G2763=3,Sources!$F$26,0)))</f>
        <v/>
      </c>
      <c r="U2763" s="178">
        <f>T2763</f>
        <v/>
      </c>
      <c r="V2763" s="66" t="inlineStr">
        <is>
          <t>S01 / S04 / S05</t>
        </is>
      </c>
    </row>
    <row r="2764" ht="15" customHeight="1" s="94">
      <c r="A2764" s="66" t="inlineStr">
        <is>
          <t>U19687</t>
        </is>
      </c>
      <c r="B2764" s="66" t="inlineStr">
        <is>
          <t>O1818</t>
        </is>
      </c>
      <c r="C2764" s="66" t="n">
        <v>2024</v>
      </c>
      <c r="D2764" s="66" t="n">
        <v>2</v>
      </c>
      <c r="E2764" s="66" t="n">
        <v>5</v>
      </c>
      <c r="F2764" s="66" t="n">
        <v>11</v>
      </c>
      <c r="G2764" s="66" t="n">
        <v>3</v>
      </c>
      <c r="H2764" s="66" t="n">
        <v>6</v>
      </c>
      <c r="I2764" s="66" t="n">
        <v>0</v>
      </c>
      <c r="J2764" s="66" t="n">
        <v>0</v>
      </c>
      <c r="K2764" s="66" t="n">
        <v>1</v>
      </c>
      <c r="L2764" s="66" t="n">
        <v>0</v>
      </c>
      <c r="M2764" s="66" t="n">
        <v>0</v>
      </c>
      <c r="N2764" s="66" t="n">
        <v>0</v>
      </c>
      <c r="O2764" s="66" t="n">
        <v>448.5</v>
      </c>
      <c r="P2764" s="66" t="n">
        <v>2.9</v>
      </c>
      <c r="Q2764" s="66" t="n">
        <v>12.3615756580001</v>
      </c>
      <c r="R2764" s="66" t="n">
        <v>51.332745452</v>
      </c>
      <c r="S2764" s="66">
        <f>IF(AND(E2764&gt;=2,E2764&lt;=6,OR(F2764=6,F2764=7,F2764=8),O2764&lt;=500),1,0)</f>
        <v/>
      </c>
      <c r="T2764" s="178">
        <f>IF(G2764=1,Sources!$F$24,IF(G2764=2,Sources!$F$25,IF(G2764=3,Sources!$F$26,0)))</f>
        <v/>
      </c>
      <c r="U2764" s="178">
        <f>T2764</f>
        <v/>
      </c>
      <c r="V2764" s="66" t="inlineStr">
        <is>
          <t>S01 / S04 / S05</t>
        </is>
      </c>
    </row>
    <row r="2765" ht="15" customHeight="1" s="94">
      <c r="A2765" s="66" t="inlineStr">
        <is>
          <t>U19709</t>
        </is>
      </c>
      <c r="B2765" s="66" t="inlineStr">
        <is>
          <t>O1813</t>
        </is>
      </c>
      <c r="C2765" s="66" t="n">
        <v>2024</v>
      </c>
      <c r="D2765" s="66" t="n">
        <v>2</v>
      </c>
      <c r="E2765" s="66" t="n">
        <v>3</v>
      </c>
      <c r="F2765" s="66" t="n">
        <v>10</v>
      </c>
      <c r="G2765" s="66" t="n">
        <v>3</v>
      </c>
      <c r="H2765" s="66" t="n">
        <v>3</v>
      </c>
      <c r="I2765" s="66" t="n">
        <v>0</v>
      </c>
      <c r="J2765" s="66" t="n">
        <v>0</v>
      </c>
      <c r="K2765" s="66" t="n">
        <v>1</v>
      </c>
      <c r="L2765" s="66" t="n">
        <v>0</v>
      </c>
      <c r="M2765" s="66" t="n">
        <v>0</v>
      </c>
      <c r="N2765" s="66" t="n">
        <v>1</v>
      </c>
      <c r="O2765" s="66" t="n">
        <v>469.3</v>
      </c>
      <c r="P2765" s="66" t="n">
        <v>12.6</v>
      </c>
      <c r="Q2765" s="66" t="n">
        <v>12.3540733260001</v>
      </c>
      <c r="R2765" s="66" t="n">
        <v>51.3345565830001</v>
      </c>
      <c r="S2765" s="66">
        <f>IF(AND(E2765&gt;=2,E2765&lt;=6,OR(F2765=6,F2765=7,F2765=8),O2765&lt;=500),1,0)</f>
        <v/>
      </c>
      <c r="T2765" s="178">
        <f>IF(G2765=1,Sources!$F$24,IF(G2765=2,Sources!$F$25,IF(G2765=3,Sources!$F$26,0)))</f>
        <v/>
      </c>
      <c r="U2765" s="178">
        <f>T2765</f>
        <v/>
      </c>
      <c r="V2765" s="66" t="inlineStr">
        <is>
          <t>S01 / S04 / S05</t>
        </is>
      </c>
    </row>
    <row r="2766" ht="15" customHeight="1" s="94">
      <c r="A2766" s="66" t="inlineStr">
        <is>
          <t>U19710</t>
        </is>
      </c>
      <c r="B2766" s="66" t="inlineStr">
        <is>
          <t>O1618</t>
        </is>
      </c>
      <c r="C2766" s="66" t="n">
        <v>2024</v>
      </c>
      <c r="D2766" s="66" t="n">
        <v>2</v>
      </c>
      <c r="E2766" s="66" t="n">
        <v>3</v>
      </c>
      <c r="F2766" s="66" t="n">
        <v>12</v>
      </c>
      <c r="G2766" s="66" t="n">
        <v>3</v>
      </c>
      <c r="H2766" s="66" t="n">
        <v>2</v>
      </c>
      <c r="I2766" s="66" t="n">
        <v>0</v>
      </c>
      <c r="J2766" s="66" t="n">
        <v>1</v>
      </c>
      <c r="K2766" s="66" t="n">
        <v>0</v>
      </c>
      <c r="L2766" s="66" t="n">
        <v>0</v>
      </c>
      <c r="M2766" s="66" t="n">
        <v>0</v>
      </c>
      <c r="N2766" s="66" t="n">
        <v>1</v>
      </c>
      <c r="O2766" s="66" t="n">
        <v>129.6</v>
      </c>
      <c r="P2766" s="66" t="n">
        <v>3.3</v>
      </c>
      <c r="Q2766" s="66" t="n">
        <v>12.332996855</v>
      </c>
      <c r="R2766" s="66" t="n">
        <v>51.3360208710001</v>
      </c>
      <c r="S2766" s="66">
        <f>IF(AND(E2766&gt;=2,E2766&lt;=6,OR(F2766=6,F2766=7,F2766=8),O2766&lt;=500),1,0)</f>
        <v/>
      </c>
      <c r="T2766" s="178">
        <f>IF(G2766=1,Sources!$F$24,IF(G2766=2,Sources!$F$25,IF(G2766=3,Sources!$F$26,0)))</f>
        <v/>
      </c>
      <c r="U2766" s="178">
        <f>T2766</f>
        <v/>
      </c>
      <c r="V2766" s="66" t="inlineStr">
        <is>
          <t>S01 / S04 / S05</t>
        </is>
      </c>
    </row>
    <row r="2767" ht="15" customHeight="1" s="94">
      <c r="A2767" s="66" t="inlineStr">
        <is>
          <t>U19711</t>
        </is>
      </c>
      <c r="B2767" s="66" t="inlineStr">
        <is>
          <t>O2227</t>
        </is>
      </c>
      <c r="C2767" s="66" t="n">
        <v>2024</v>
      </c>
      <c r="D2767" s="66" t="n">
        <v>2</v>
      </c>
      <c r="E2767" s="66" t="n">
        <v>3</v>
      </c>
      <c r="F2767" s="66" t="n">
        <v>15</v>
      </c>
      <c r="G2767" s="66" t="n">
        <v>3</v>
      </c>
      <c r="H2767" s="66" t="n">
        <v>3</v>
      </c>
      <c r="I2767" s="66" t="n">
        <v>0</v>
      </c>
      <c r="J2767" s="66" t="n">
        <v>0</v>
      </c>
      <c r="K2767" s="66" t="n">
        <v>1</v>
      </c>
      <c r="L2767" s="66" t="n">
        <v>1</v>
      </c>
      <c r="M2767" s="66" t="n">
        <v>0</v>
      </c>
      <c r="N2767" s="66" t="n">
        <v>0</v>
      </c>
      <c r="O2767" s="66" t="n">
        <v>82.90000000000001</v>
      </c>
      <c r="P2767" s="66" t="n">
        <v>0.3</v>
      </c>
      <c r="Q2767" s="66" t="n">
        <v>14.805391802</v>
      </c>
      <c r="R2767" s="66" t="n">
        <v>50.89047198</v>
      </c>
      <c r="S2767" s="66">
        <f>IF(AND(E2767&gt;=2,E2767&lt;=6,OR(F2767=6,F2767=7,F2767=8),O2767&lt;=500),1,0)</f>
        <v/>
      </c>
      <c r="T2767" s="178">
        <f>IF(G2767=1,Sources!$F$24,IF(G2767=2,Sources!$F$25,IF(G2767=3,Sources!$F$26,0)))</f>
        <v/>
      </c>
      <c r="U2767" s="178">
        <f>T2767</f>
        <v/>
      </c>
      <c r="V2767" s="66" t="inlineStr">
        <is>
          <t>S01 / S04 / S05</t>
        </is>
      </c>
    </row>
    <row r="2768" ht="15" customHeight="1" s="94">
      <c r="A2768" s="66" t="inlineStr">
        <is>
          <t>U19716</t>
        </is>
      </c>
      <c r="B2768" s="66" t="inlineStr">
        <is>
          <t>O1738</t>
        </is>
      </c>
      <c r="C2768" s="66" t="n">
        <v>2024</v>
      </c>
      <c r="D2768" s="66" t="n">
        <v>2</v>
      </c>
      <c r="E2768" s="66" t="n">
        <v>2</v>
      </c>
      <c r="F2768" s="66" t="n">
        <v>7</v>
      </c>
      <c r="G2768" s="66" t="n">
        <v>3</v>
      </c>
      <c r="H2768" s="66" t="n">
        <v>2</v>
      </c>
      <c r="I2768" s="66" t="n">
        <v>0</v>
      </c>
      <c r="J2768" s="66" t="n">
        <v>1</v>
      </c>
      <c r="K2768" s="66" t="n">
        <v>1</v>
      </c>
      <c r="L2768" s="66" t="n">
        <v>0</v>
      </c>
      <c r="M2768" s="66" t="n">
        <v>0</v>
      </c>
      <c r="N2768" s="66" t="n">
        <v>0</v>
      </c>
      <c r="O2768" s="66" t="n">
        <v>311.3</v>
      </c>
      <c r="P2768" s="66" t="n">
        <v>0.3</v>
      </c>
      <c r="Q2768" s="66" t="n">
        <v>12.342520215</v>
      </c>
      <c r="R2768" s="66" t="n">
        <v>51.3215991770001</v>
      </c>
      <c r="S2768" s="66">
        <f>IF(AND(E2768&gt;=2,E2768&lt;=6,OR(F2768=6,F2768=7,F2768=8),O2768&lt;=500),1,0)</f>
        <v/>
      </c>
      <c r="T2768" s="178">
        <f>IF(G2768=1,Sources!$F$24,IF(G2768=2,Sources!$F$25,IF(G2768=3,Sources!$F$26,0)))</f>
        <v/>
      </c>
      <c r="U2768" s="178">
        <f>T2768</f>
        <v/>
      </c>
      <c r="V2768" s="66" t="inlineStr">
        <is>
          <t>S01 / S04 / S05</t>
        </is>
      </c>
    </row>
    <row r="2769" ht="15" customHeight="1" s="94">
      <c r="A2769" s="66" t="inlineStr">
        <is>
          <t>U19728</t>
        </is>
      </c>
      <c r="B2769" s="66" t="inlineStr">
        <is>
          <t>O0052</t>
        </is>
      </c>
      <c r="C2769" s="66" t="n">
        <v>2024</v>
      </c>
      <c r="D2769" s="66" t="n">
        <v>2</v>
      </c>
      <c r="E2769" s="66" t="n">
        <v>1</v>
      </c>
      <c r="F2769" s="66" t="n">
        <v>21</v>
      </c>
      <c r="G2769" s="66" t="n">
        <v>3</v>
      </c>
      <c r="H2769" s="66" t="n">
        <v>3</v>
      </c>
      <c r="I2769" s="66" t="n">
        <v>1</v>
      </c>
      <c r="J2769" s="66" t="n">
        <v>0</v>
      </c>
      <c r="K2769" s="66" t="n">
        <v>1</v>
      </c>
      <c r="L2769" s="66" t="n">
        <v>0</v>
      </c>
      <c r="M2769" s="66" t="n">
        <v>0</v>
      </c>
      <c r="N2769" s="66" t="n">
        <v>0</v>
      </c>
      <c r="O2769" s="66" t="n">
        <v>460.3</v>
      </c>
      <c r="P2769" s="66" t="n">
        <v>10.1</v>
      </c>
      <c r="Q2769" s="66" t="n">
        <v>14.4424620740001</v>
      </c>
      <c r="R2769" s="66" t="n">
        <v>51.1863079360001</v>
      </c>
      <c r="S2769" s="66">
        <f>IF(AND(E2769&gt;=2,E2769&lt;=6,OR(F2769=6,F2769=7,F2769=8),O2769&lt;=500),1,0)</f>
        <v/>
      </c>
      <c r="T2769" s="178">
        <f>IF(G2769=1,Sources!$F$24,IF(G2769=2,Sources!$F$25,IF(G2769=3,Sources!$F$26,0)))</f>
        <v/>
      </c>
      <c r="U2769" s="178">
        <f>T2769</f>
        <v/>
      </c>
      <c r="V2769" s="66" t="inlineStr">
        <is>
          <t>S01 / S04 / S05</t>
        </is>
      </c>
    </row>
    <row r="2770" ht="15" customHeight="1" s="94">
      <c r="A2770" s="66" t="inlineStr">
        <is>
          <t>U19729</t>
        </is>
      </c>
      <c r="B2770" s="66" t="inlineStr">
        <is>
          <t>O1990</t>
        </is>
      </c>
      <c r="C2770" s="66" t="n">
        <v>2024</v>
      </c>
      <c r="D2770" s="66" t="n">
        <v>2</v>
      </c>
      <c r="E2770" s="66" t="n">
        <v>1</v>
      </c>
      <c r="F2770" s="66" t="n">
        <v>14</v>
      </c>
      <c r="G2770" s="66" t="n">
        <v>2</v>
      </c>
      <c r="H2770" s="66" t="n">
        <v>1</v>
      </c>
      <c r="I2770" s="66" t="n">
        <v>0</v>
      </c>
      <c r="J2770" s="66" t="n">
        <v>1</v>
      </c>
      <c r="K2770" s="66" t="n">
        <v>0</v>
      </c>
      <c r="L2770" s="66" t="n">
        <v>0</v>
      </c>
      <c r="M2770" s="66" t="n">
        <v>0</v>
      </c>
      <c r="N2770" s="66" t="n">
        <v>0</v>
      </c>
      <c r="O2770" s="66" t="n">
        <v>316.3</v>
      </c>
      <c r="P2770" s="66" t="n">
        <v>5.2</v>
      </c>
      <c r="Q2770" s="66" t="n">
        <v>13.9398020320001</v>
      </c>
      <c r="R2770" s="66" t="n">
        <v>50.964083815</v>
      </c>
      <c r="S2770" s="66">
        <f>IF(AND(E2770&gt;=2,E2770&lt;=6,OR(F2770=6,F2770=7,F2770=8),O2770&lt;=500),1,0)</f>
        <v/>
      </c>
      <c r="T2770" s="178">
        <f>IF(G2770=1,Sources!$F$24,IF(G2770=2,Sources!$F$25,IF(G2770=3,Sources!$F$26,0)))</f>
        <v/>
      </c>
      <c r="U2770" s="178">
        <f>T2770</f>
        <v/>
      </c>
      <c r="V2770" s="66" t="inlineStr">
        <is>
          <t>S01 / S04 / S05</t>
        </is>
      </c>
    </row>
    <row r="2771" ht="15" customHeight="1" s="94">
      <c r="A2771" s="66" t="inlineStr">
        <is>
          <t>U19731</t>
        </is>
      </c>
      <c r="B2771" s="66" t="inlineStr">
        <is>
          <t>O0580</t>
        </is>
      </c>
      <c r="C2771" s="66" t="n">
        <v>2024</v>
      </c>
      <c r="D2771" s="66" t="n">
        <v>2</v>
      </c>
      <c r="E2771" s="66" t="n">
        <v>7</v>
      </c>
      <c r="F2771" s="66" t="n">
        <v>14</v>
      </c>
      <c r="G2771" s="66" t="n">
        <v>2</v>
      </c>
      <c r="H2771" s="66" t="n">
        <v>2</v>
      </c>
      <c r="I2771" s="66" t="n">
        <v>0</v>
      </c>
      <c r="J2771" s="66" t="n">
        <v>1</v>
      </c>
      <c r="K2771" s="66" t="n">
        <v>1</v>
      </c>
      <c r="L2771" s="66" t="n">
        <v>0</v>
      </c>
      <c r="M2771" s="66" t="n">
        <v>0</v>
      </c>
      <c r="N2771" s="66" t="n">
        <v>0</v>
      </c>
      <c r="O2771" s="66" t="n">
        <v>452</v>
      </c>
      <c r="P2771" s="66" t="n">
        <v>19.1</v>
      </c>
      <c r="Q2771" s="66" t="n">
        <v>13.8101335430001</v>
      </c>
      <c r="R2771" s="66" t="n">
        <v>51.0125607950001</v>
      </c>
      <c r="S2771" s="66">
        <f>IF(AND(E2771&gt;=2,E2771&lt;=6,OR(F2771=6,F2771=7,F2771=8),O2771&lt;=500),1,0)</f>
        <v/>
      </c>
      <c r="T2771" s="178">
        <f>IF(G2771=1,Sources!$F$24,IF(G2771=2,Sources!$F$25,IF(G2771=3,Sources!$F$26,0)))</f>
        <v/>
      </c>
      <c r="U2771" s="178">
        <f>T2771</f>
        <v/>
      </c>
      <c r="V2771" s="66" t="inlineStr">
        <is>
          <t>S01 / S04 / S05</t>
        </is>
      </c>
    </row>
    <row r="2772" ht="15" customHeight="1" s="94">
      <c r="A2772" s="66" t="inlineStr">
        <is>
          <t>U19746</t>
        </is>
      </c>
      <c r="B2772" s="66" t="inlineStr">
        <is>
          <t>O0529</t>
        </is>
      </c>
      <c r="C2772" s="66" t="n">
        <v>2024</v>
      </c>
      <c r="D2772" s="66" t="n">
        <v>2</v>
      </c>
      <c r="E2772" s="66" t="n">
        <v>3</v>
      </c>
      <c r="F2772" s="66" t="n">
        <v>7</v>
      </c>
      <c r="G2772" s="66" t="n">
        <v>3</v>
      </c>
      <c r="H2772" s="66" t="n">
        <v>3</v>
      </c>
      <c r="I2772" s="66" t="n">
        <v>0</v>
      </c>
      <c r="J2772" s="66" t="n">
        <v>0</v>
      </c>
      <c r="K2772" s="66" t="n">
        <v>1</v>
      </c>
      <c r="L2772" s="66" t="n">
        <v>0</v>
      </c>
      <c r="M2772" s="66" t="n">
        <v>0</v>
      </c>
      <c r="N2772" s="66" t="n">
        <v>0</v>
      </c>
      <c r="O2772" s="66" t="n">
        <v>123.2</v>
      </c>
      <c r="P2772" s="66" t="n">
        <v>5.8</v>
      </c>
      <c r="Q2772" s="66" t="n">
        <v>13.837460129</v>
      </c>
      <c r="R2772" s="66" t="n">
        <v>51.02486407</v>
      </c>
      <c r="S2772" s="66">
        <f>IF(AND(E2772&gt;=2,E2772&lt;=6,OR(F2772=6,F2772=7,F2772=8),O2772&lt;=500),1,0)</f>
        <v/>
      </c>
      <c r="T2772" s="178">
        <f>IF(G2772=1,Sources!$F$24,IF(G2772=2,Sources!$F$25,IF(G2772=3,Sources!$F$26,0)))</f>
        <v/>
      </c>
      <c r="U2772" s="178">
        <f>T2772</f>
        <v/>
      </c>
      <c r="V2772" s="66" t="inlineStr">
        <is>
          <t>S01 / S04 / S05</t>
        </is>
      </c>
    </row>
    <row r="2773" ht="15" customHeight="1" s="94">
      <c r="A2773" s="66" t="inlineStr">
        <is>
          <t>U19750</t>
        </is>
      </c>
      <c r="B2773" s="66" t="inlineStr">
        <is>
          <t>O1653</t>
        </is>
      </c>
      <c r="C2773" s="66" t="n">
        <v>2024</v>
      </c>
      <c r="D2773" s="66" t="n">
        <v>2</v>
      </c>
      <c r="E2773" s="66" t="n">
        <v>2</v>
      </c>
      <c r="F2773" s="66" t="n">
        <v>10</v>
      </c>
      <c r="G2773" s="66" t="n">
        <v>3</v>
      </c>
      <c r="H2773" s="66" t="n">
        <v>3</v>
      </c>
      <c r="I2773" s="66" t="n">
        <v>0</v>
      </c>
      <c r="J2773" s="66" t="n">
        <v>1</v>
      </c>
      <c r="K2773" s="66" t="n">
        <v>1</v>
      </c>
      <c r="L2773" s="66" t="n">
        <v>0</v>
      </c>
      <c r="M2773" s="66" t="n">
        <v>0</v>
      </c>
      <c r="N2773" s="66" t="n">
        <v>0</v>
      </c>
      <c r="O2773" s="66" t="n">
        <v>164.4</v>
      </c>
      <c r="P2773" s="66" t="n">
        <v>6.7</v>
      </c>
      <c r="Q2773" s="66" t="n">
        <v>12.3691406680001</v>
      </c>
      <c r="R2773" s="66" t="n">
        <v>51.320952177</v>
      </c>
      <c r="S2773" s="66">
        <f>IF(AND(E2773&gt;=2,E2773&lt;=6,OR(F2773=6,F2773=7,F2773=8),O2773&lt;=500),1,0)</f>
        <v/>
      </c>
      <c r="T2773" s="178">
        <f>IF(G2773=1,Sources!$F$24,IF(G2773=2,Sources!$F$25,IF(G2773=3,Sources!$F$26,0)))</f>
        <v/>
      </c>
      <c r="U2773" s="178">
        <f>T2773</f>
        <v/>
      </c>
      <c r="V2773" s="66" t="inlineStr">
        <is>
          <t>S01 / S04 / S05</t>
        </is>
      </c>
    </row>
    <row r="2774" ht="15" customHeight="1" s="94">
      <c r="A2774" s="66" t="inlineStr">
        <is>
          <t>U19751</t>
        </is>
      </c>
      <c r="B2774" s="66" t="inlineStr">
        <is>
          <t>O1751</t>
        </is>
      </c>
      <c r="C2774" s="66" t="n">
        <v>2024</v>
      </c>
      <c r="D2774" s="66" t="n">
        <v>2</v>
      </c>
      <c r="E2774" s="66" t="n">
        <v>2</v>
      </c>
      <c r="F2774" s="66" t="n">
        <v>12</v>
      </c>
      <c r="G2774" s="66" t="n">
        <v>3</v>
      </c>
      <c r="H2774" s="66" t="n">
        <v>2</v>
      </c>
      <c r="I2774" s="66" t="n">
        <v>0</v>
      </c>
      <c r="J2774" s="66" t="n">
        <v>1</v>
      </c>
      <c r="K2774" s="66" t="n">
        <v>1</v>
      </c>
      <c r="L2774" s="66" t="n">
        <v>0</v>
      </c>
      <c r="M2774" s="66" t="n">
        <v>0</v>
      </c>
      <c r="N2774" s="66" t="n">
        <v>0</v>
      </c>
      <c r="O2774" s="66" t="n">
        <v>190.3</v>
      </c>
      <c r="P2774" s="66" t="n">
        <v>1.3</v>
      </c>
      <c r="Q2774" s="66" t="n">
        <v>12.3737106620001</v>
      </c>
      <c r="R2774" s="66" t="n">
        <v>51.331225139</v>
      </c>
      <c r="S2774" s="66">
        <f>IF(AND(E2774&gt;=2,E2774&lt;=6,OR(F2774=6,F2774=7,F2774=8),O2774&lt;=500),1,0)</f>
        <v/>
      </c>
      <c r="T2774" s="178">
        <f>IF(G2774=1,Sources!$F$24,IF(G2774=2,Sources!$F$25,IF(G2774=3,Sources!$F$26,0)))</f>
        <v/>
      </c>
      <c r="U2774" s="178">
        <f>T2774</f>
        <v/>
      </c>
      <c r="V2774" s="66" t="inlineStr">
        <is>
          <t>S01 / S04 / S05</t>
        </is>
      </c>
    </row>
    <row r="2775" ht="15" customHeight="1" s="94">
      <c r="A2775" s="66" t="inlineStr">
        <is>
          <t>U19753</t>
        </is>
      </c>
      <c r="B2775" s="66" t="inlineStr">
        <is>
          <t>O0790</t>
        </is>
      </c>
      <c r="C2775" s="66" t="n">
        <v>2024</v>
      </c>
      <c r="D2775" s="66" t="n">
        <v>2</v>
      </c>
      <c r="E2775" s="66" t="n">
        <v>2</v>
      </c>
      <c r="F2775" s="66" t="n">
        <v>7</v>
      </c>
      <c r="G2775" s="66" t="n">
        <v>3</v>
      </c>
      <c r="H2775" s="66" t="n">
        <v>2</v>
      </c>
      <c r="I2775" s="66" t="n">
        <v>0</v>
      </c>
      <c r="J2775" s="66" t="n">
        <v>1</v>
      </c>
      <c r="K2775" s="66" t="n">
        <v>1</v>
      </c>
      <c r="L2775" s="66" t="n">
        <v>0</v>
      </c>
      <c r="M2775" s="66" t="n">
        <v>0</v>
      </c>
      <c r="N2775" s="66" t="n">
        <v>0</v>
      </c>
      <c r="O2775" s="66" t="n">
        <v>168</v>
      </c>
      <c r="P2775" s="66" t="n">
        <v>7.3</v>
      </c>
      <c r="Q2775" s="66" t="n">
        <v>13.7445530270001</v>
      </c>
      <c r="R2775" s="66" t="n">
        <v>51.0373141420001</v>
      </c>
      <c r="S2775" s="66">
        <f>IF(AND(E2775&gt;=2,E2775&lt;=6,OR(F2775=6,F2775=7,F2775=8),O2775&lt;=500),1,0)</f>
        <v/>
      </c>
      <c r="T2775" s="178">
        <f>IF(G2775=1,Sources!$F$24,IF(G2775=2,Sources!$F$25,IF(G2775=3,Sources!$F$26,0)))</f>
        <v/>
      </c>
      <c r="U2775" s="178">
        <f>T2775</f>
        <v/>
      </c>
      <c r="V2775" s="66" t="inlineStr">
        <is>
          <t>S01 / S04 / S05</t>
        </is>
      </c>
    </row>
    <row r="2776" ht="15" customHeight="1" s="94">
      <c r="A2776" s="66" t="inlineStr">
        <is>
          <t>U19765</t>
        </is>
      </c>
      <c r="B2776" s="66" t="inlineStr">
        <is>
          <t>O0590</t>
        </is>
      </c>
      <c r="C2776" s="66" t="n">
        <v>2024</v>
      </c>
      <c r="D2776" s="66" t="n">
        <v>2</v>
      </c>
      <c r="E2776" s="66" t="n">
        <v>5</v>
      </c>
      <c r="F2776" s="66" t="n">
        <v>11</v>
      </c>
      <c r="G2776" s="66" t="n">
        <v>3</v>
      </c>
      <c r="H2776" s="66" t="n">
        <v>3</v>
      </c>
      <c r="I2776" s="66" t="n">
        <v>0</v>
      </c>
      <c r="J2776" s="66" t="n">
        <v>1</v>
      </c>
      <c r="K2776" s="66" t="n">
        <v>1</v>
      </c>
      <c r="L2776" s="66" t="n">
        <v>0</v>
      </c>
      <c r="M2776" s="66" t="n">
        <v>0</v>
      </c>
      <c r="N2776" s="66" t="n">
        <v>0</v>
      </c>
      <c r="O2776" s="66" t="n">
        <v>246.8</v>
      </c>
      <c r="P2776" s="66" t="n">
        <v>4.2</v>
      </c>
      <c r="Q2776" s="66" t="n">
        <v>13.750737277</v>
      </c>
      <c r="R2776" s="66" t="n">
        <v>51.0472402600001</v>
      </c>
      <c r="S2776" s="66">
        <f>IF(AND(E2776&gt;=2,E2776&lt;=6,OR(F2776=6,F2776=7,F2776=8),O2776&lt;=500),1,0)</f>
        <v/>
      </c>
      <c r="T2776" s="178">
        <f>IF(G2776=1,Sources!$F$24,IF(G2776=2,Sources!$F$25,IF(G2776=3,Sources!$F$26,0)))</f>
        <v/>
      </c>
      <c r="U2776" s="178">
        <f>T2776</f>
        <v/>
      </c>
      <c r="V2776" s="66" t="inlineStr">
        <is>
          <t>S01 / S04 / S05</t>
        </is>
      </c>
    </row>
    <row r="2777" ht="15" customHeight="1" s="94">
      <c r="A2777" s="66" t="inlineStr">
        <is>
          <t>U19774</t>
        </is>
      </c>
      <c r="B2777" s="66" t="inlineStr">
        <is>
          <t>O0885</t>
        </is>
      </c>
      <c r="C2777" s="66" t="n">
        <v>2024</v>
      </c>
      <c r="D2777" s="66" t="n">
        <v>2</v>
      </c>
      <c r="E2777" s="66" t="n">
        <v>4</v>
      </c>
      <c r="F2777" s="66" t="n">
        <v>16</v>
      </c>
      <c r="G2777" s="66" t="n">
        <v>3</v>
      </c>
      <c r="H2777" s="66" t="n">
        <v>3</v>
      </c>
      <c r="I2777" s="66" t="n">
        <v>0</v>
      </c>
      <c r="J2777" s="66" t="n">
        <v>1</v>
      </c>
      <c r="K2777" s="66" t="n">
        <v>1</v>
      </c>
      <c r="L2777" s="66" t="n">
        <v>0</v>
      </c>
      <c r="M2777" s="66" t="n">
        <v>0</v>
      </c>
      <c r="N2777" s="66" t="n">
        <v>0</v>
      </c>
      <c r="O2777" s="66" t="n">
        <v>306.5</v>
      </c>
      <c r="P2777" s="66" t="n">
        <v>6</v>
      </c>
      <c r="Q2777" s="66" t="n">
        <v>13.7756296060001</v>
      </c>
      <c r="R2777" s="66" t="n">
        <v>51.0453604400001</v>
      </c>
      <c r="S2777" s="66">
        <f>IF(AND(E2777&gt;=2,E2777&lt;=6,OR(F2777=6,F2777=7,F2777=8),O2777&lt;=500),1,0)</f>
        <v/>
      </c>
      <c r="T2777" s="178">
        <f>IF(G2777=1,Sources!$F$24,IF(G2777=2,Sources!$F$25,IF(G2777=3,Sources!$F$26,0)))</f>
        <v/>
      </c>
      <c r="U2777" s="178">
        <f>T2777</f>
        <v/>
      </c>
      <c r="V2777" s="66" t="inlineStr">
        <is>
          <t>S01 / S04 / S05</t>
        </is>
      </c>
    </row>
    <row r="2778" ht="15" customHeight="1" s="94">
      <c r="A2778" s="66" t="inlineStr">
        <is>
          <t>U19805</t>
        </is>
      </c>
      <c r="B2778" s="66" t="inlineStr">
        <is>
          <t>O0503</t>
        </is>
      </c>
      <c r="C2778" s="66" t="n">
        <v>2024</v>
      </c>
      <c r="D2778" s="66" t="n">
        <v>2</v>
      </c>
      <c r="E2778" s="66" t="n">
        <v>6</v>
      </c>
      <c r="F2778" s="66" t="n">
        <v>6</v>
      </c>
      <c r="G2778" s="66" t="n">
        <v>3</v>
      </c>
      <c r="H2778" s="66" t="n">
        <v>3</v>
      </c>
      <c r="I2778" s="66" t="n">
        <v>0</v>
      </c>
      <c r="J2778" s="66" t="n">
        <v>1</v>
      </c>
      <c r="K2778" s="66" t="n">
        <v>1</v>
      </c>
      <c r="L2778" s="66" t="n">
        <v>0</v>
      </c>
      <c r="M2778" s="66" t="n">
        <v>0</v>
      </c>
      <c r="N2778" s="66" t="n">
        <v>0</v>
      </c>
      <c r="O2778" s="66" t="n">
        <v>129.3</v>
      </c>
      <c r="P2778" s="66" t="n">
        <v>0</v>
      </c>
      <c r="Q2778" s="66" t="n">
        <v>13.7913660570001</v>
      </c>
      <c r="R2778" s="66" t="n">
        <v>51.046775327</v>
      </c>
      <c r="S2778" s="66">
        <f>IF(AND(E2778&gt;=2,E2778&lt;=6,OR(F2778=6,F2778=7,F2778=8),O2778&lt;=500),1,0)</f>
        <v/>
      </c>
      <c r="T2778" s="178">
        <f>IF(G2778=1,Sources!$F$24,IF(G2778=2,Sources!$F$25,IF(G2778=3,Sources!$F$26,0)))</f>
        <v/>
      </c>
      <c r="U2778" s="178">
        <f>T2778</f>
        <v/>
      </c>
      <c r="V2778" s="66" t="inlineStr">
        <is>
          <t>S01 / S04 / S05</t>
        </is>
      </c>
    </row>
    <row r="2779" ht="15" customHeight="1" s="94">
      <c r="A2779" s="66" t="inlineStr">
        <is>
          <t>U19811</t>
        </is>
      </c>
      <c r="B2779" s="66" t="inlineStr">
        <is>
          <t>O1545</t>
        </is>
      </c>
      <c r="C2779" s="66" t="n">
        <v>2024</v>
      </c>
      <c r="D2779" s="66" t="n">
        <v>2</v>
      </c>
      <c r="E2779" s="66" t="n">
        <v>5</v>
      </c>
      <c r="F2779" s="66" t="n">
        <v>9</v>
      </c>
      <c r="G2779" s="66" t="n">
        <v>3</v>
      </c>
      <c r="H2779" s="66" t="n">
        <v>4</v>
      </c>
      <c r="I2779" s="66" t="n">
        <v>1</v>
      </c>
      <c r="J2779" s="66" t="n">
        <v>0</v>
      </c>
      <c r="K2779" s="66" t="n">
        <v>1</v>
      </c>
      <c r="L2779" s="66" t="n">
        <v>0</v>
      </c>
      <c r="M2779" s="66" t="n">
        <v>0</v>
      </c>
      <c r="N2779" s="66" t="n">
        <v>0</v>
      </c>
      <c r="O2779" s="66" t="n">
        <v>115.1</v>
      </c>
      <c r="P2779" s="66" t="n">
        <v>23.8</v>
      </c>
      <c r="Q2779" s="66" t="n">
        <v>12.3982822630001</v>
      </c>
      <c r="R2779" s="66" t="n">
        <v>51.3394653610001</v>
      </c>
      <c r="S2779" s="66">
        <f>IF(AND(E2779&gt;=2,E2779&lt;=6,OR(F2779=6,F2779=7,F2779=8),O2779&lt;=500),1,0)</f>
        <v/>
      </c>
      <c r="T2779" s="178">
        <f>IF(G2779=1,Sources!$F$24,IF(G2779=2,Sources!$F$25,IF(G2779=3,Sources!$F$26,0)))</f>
        <v/>
      </c>
      <c r="U2779" s="178">
        <f>T2779</f>
        <v/>
      </c>
      <c r="V2779" s="66" t="inlineStr">
        <is>
          <t>S01 / S04 / S05</t>
        </is>
      </c>
    </row>
    <row r="2780" ht="15" customHeight="1" s="94">
      <c r="A2780" s="66" t="inlineStr">
        <is>
          <t>U19816</t>
        </is>
      </c>
      <c r="B2780" s="66" t="inlineStr">
        <is>
          <t>O0810</t>
        </is>
      </c>
      <c r="C2780" s="66" t="n">
        <v>2024</v>
      </c>
      <c r="D2780" s="66" t="n">
        <v>2</v>
      </c>
      <c r="E2780" s="66" t="n">
        <v>5</v>
      </c>
      <c r="F2780" s="66" t="n">
        <v>11</v>
      </c>
      <c r="G2780" s="66" t="n">
        <v>3</v>
      </c>
      <c r="H2780" s="66" t="n">
        <v>1</v>
      </c>
      <c r="I2780" s="66" t="n">
        <v>0</v>
      </c>
      <c r="J2780" s="66" t="n">
        <v>0</v>
      </c>
      <c r="K2780" s="66" t="n">
        <v>1</v>
      </c>
      <c r="L2780" s="66" t="n">
        <v>0</v>
      </c>
      <c r="M2780" s="66" t="n">
        <v>0</v>
      </c>
      <c r="N2780" s="66" t="n">
        <v>0</v>
      </c>
      <c r="O2780" s="66" t="n">
        <v>358.4</v>
      </c>
      <c r="P2780" s="66" t="n">
        <v>11.7</v>
      </c>
      <c r="Q2780" s="66" t="n">
        <v>13.7734559310001</v>
      </c>
      <c r="R2780" s="66" t="n">
        <v>51.1183296940001</v>
      </c>
      <c r="S2780" s="66">
        <f>IF(AND(E2780&gt;=2,E2780&lt;=6,OR(F2780=6,F2780=7,F2780=8),O2780&lt;=500),1,0)</f>
        <v/>
      </c>
      <c r="T2780" s="178">
        <f>IF(G2780=1,Sources!$F$24,IF(G2780=2,Sources!$F$25,IF(G2780=3,Sources!$F$26,0)))</f>
        <v/>
      </c>
      <c r="U2780" s="178">
        <f>T2780</f>
        <v/>
      </c>
      <c r="V2780" s="66" t="inlineStr">
        <is>
          <t>S01 / S04 / S05</t>
        </is>
      </c>
    </row>
    <row r="2781" ht="15" customHeight="1" s="94">
      <c r="A2781" s="66" t="inlineStr">
        <is>
          <t>U19823</t>
        </is>
      </c>
      <c r="B2781" s="66" t="inlineStr">
        <is>
          <t>O1751</t>
        </is>
      </c>
      <c r="C2781" s="66" t="n">
        <v>2024</v>
      </c>
      <c r="D2781" s="66" t="n">
        <v>2</v>
      </c>
      <c r="E2781" s="66" t="n">
        <v>4</v>
      </c>
      <c r="F2781" s="66" t="n">
        <v>17</v>
      </c>
      <c r="G2781" s="66" t="n">
        <v>3</v>
      </c>
      <c r="H2781" s="66" t="n">
        <v>6</v>
      </c>
      <c r="I2781" s="66" t="n">
        <v>0</v>
      </c>
      <c r="J2781" s="66" t="n">
        <v>1</v>
      </c>
      <c r="K2781" s="66" t="n">
        <v>1</v>
      </c>
      <c r="L2781" s="66" t="n">
        <v>0</v>
      </c>
      <c r="M2781" s="66" t="n">
        <v>0</v>
      </c>
      <c r="N2781" s="66" t="n">
        <v>0</v>
      </c>
      <c r="O2781" s="66" t="n">
        <v>185.3</v>
      </c>
      <c r="P2781" s="66" t="n">
        <v>7.3</v>
      </c>
      <c r="Q2781" s="66" t="n">
        <v>12.37374621</v>
      </c>
      <c r="R2781" s="66" t="n">
        <v>51.33116396</v>
      </c>
      <c r="S2781" s="66">
        <f>IF(AND(E2781&gt;=2,E2781&lt;=6,OR(F2781=6,F2781=7,F2781=8),O2781&lt;=500),1,0)</f>
        <v/>
      </c>
      <c r="T2781" s="178">
        <f>IF(G2781=1,Sources!$F$24,IF(G2781=2,Sources!$F$25,IF(G2781=3,Sources!$F$26,0)))</f>
        <v/>
      </c>
      <c r="U2781" s="178">
        <f>T2781</f>
        <v/>
      </c>
      <c r="V2781" s="66" t="inlineStr">
        <is>
          <t>S01 / S04 / S05</t>
        </is>
      </c>
    </row>
    <row r="2782" ht="15" customHeight="1" s="94">
      <c r="A2782" s="66" t="inlineStr">
        <is>
          <t>U19834</t>
        </is>
      </c>
      <c r="B2782" s="66" t="inlineStr">
        <is>
          <t>O1749</t>
        </is>
      </c>
      <c r="C2782" s="66" t="n">
        <v>2024</v>
      </c>
      <c r="D2782" s="66" t="n">
        <v>2</v>
      </c>
      <c r="E2782" s="66" t="n">
        <v>2</v>
      </c>
      <c r="F2782" s="66" t="n">
        <v>8</v>
      </c>
      <c r="G2782" s="66" t="n">
        <v>3</v>
      </c>
      <c r="H2782" s="66" t="n">
        <v>7</v>
      </c>
      <c r="I2782" s="66" t="n">
        <v>0</v>
      </c>
      <c r="J2782" s="66" t="n">
        <v>1</v>
      </c>
      <c r="K2782" s="66" t="n">
        <v>0</v>
      </c>
      <c r="L2782" s="66" t="n">
        <v>0</v>
      </c>
      <c r="M2782" s="66" t="n">
        <v>0</v>
      </c>
      <c r="N2782" s="66" t="n">
        <v>0</v>
      </c>
      <c r="O2782" s="66" t="n">
        <v>356</v>
      </c>
      <c r="P2782" s="66" t="n">
        <v>7.8</v>
      </c>
      <c r="Q2782" s="66" t="n">
        <v>12.3736679210001</v>
      </c>
      <c r="R2782" s="66" t="n">
        <v>51.332808411</v>
      </c>
      <c r="S2782" s="66">
        <f>IF(AND(E2782&gt;=2,E2782&lt;=6,OR(F2782=6,F2782=7,F2782=8),O2782&lt;=500),1,0)</f>
        <v/>
      </c>
      <c r="T2782" s="178">
        <f>IF(G2782=1,Sources!$F$24,IF(G2782=2,Sources!$F$25,IF(G2782=3,Sources!$F$26,0)))</f>
        <v/>
      </c>
      <c r="U2782" s="178">
        <f>T2782</f>
        <v/>
      </c>
      <c r="V2782" s="66" t="inlineStr">
        <is>
          <t>S01 / S04 / S05</t>
        </is>
      </c>
    </row>
    <row r="2783" ht="15" customHeight="1" s="94">
      <c r="A2783" s="66" t="inlineStr">
        <is>
          <t>U19842</t>
        </is>
      </c>
      <c r="B2783" s="66" t="inlineStr">
        <is>
          <t>O0262</t>
        </is>
      </c>
      <c r="C2783" s="66" t="n">
        <v>2024</v>
      </c>
      <c r="D2783" s="66" t="n">
        <v>2</v>
      </c>
      <c r="E2783" s="66" t="n">
        <v>1</v>
      </c>
      <c r="F2783" s="66" t="n">
        <v>21</v>
      </c>
      <c r="G2783" s="66" t="n">
        <v>3</v>
      </c>
      <c r="H2783" s="66" t="n">
        <v>6</v>
      </c>
      <c r="I2783" s="66" t="n">
        <v>0</v>
      </c>
      <c r="J2783" s="66" t="n">
        <v>0</v>
      </c>
      <c r="K2783" s="66" t="n">
        <v>1</v>
      </c>
      <c r="L2783" s="66" t="n">
        <v>0</v>
      </c>
      <c r="M2783" s="66" t="n">
        <v>0</v>
      </c>
      <c r="N2783" s="66" t="n">
        <v>0</v>
      </c>
      <c r="O2783" s="66" t="n">
        <v>197.1</v>
      </c>
      <c r="P2783" s="66" t="n">
        <v>5.9</v>
      </c>
      <c r="Q2783" s="66" t="n">
        <v>12.9220099340001</v>
      </c>
      <c r="R2783" s="66" t="n">
        <v>50.8412278010001</v>
      </c>
      <c r="S2783" s="66">
        <f>IF(AND(E2783&gt;=2,E2783&lt;=6,OR(F2783=6,F2783=7,F2783=8),O2783&lt;=500),1,0)</f>
        <v/>
      </c>
      <c r="T2783" s="178">
        <f>IF(G2783=1,Sources!$F$24,IF(G2783=2,Sources!$F$25,IF(G2783=3,Sources!$F$26,0)))</f>
        <v/>
      </c>
      <c r="U2783" s="178">
        <f>T2783</f>
        <v/>
      </c>
      <c r="V2783" s="66" t="inlineStr">
        <is>
          <t>S01 / S04 / S05</t>
        </is>
      </c>
    </row>
    <row r="2784" ht="15" customHeight="1" s="94">
      <c r="A2784" s="66" t="inlineStr">
        <is>
          <t>U19851</t>
        </is>
      </c>
      <c r="B2784" s="66" t="inlineStr">
        <is>
          <t>O1720</t>
        </is>
      </c>
      <c r="C2784" s="66" t="n">
        <v>2024</v>
      </c>
      <c r="D2784" s="66" t="n">
        <v>2</v>
      </c>
      <c r="E2784" s="66" t="n">
        <v>4</v>
      </c>
      <c r="F2784" s="66" t="n">
        <v>7</v>
      </c>
      <c r="G2784" s="66" t="n">
        <v>3</v>
      </c>
      <c r="H2784" s="66" t="n">
        <v>6</v>
      </c>
      <c r="I2784" s="66" t="n">
        <v>0</v>
      </c>
      <c r="J2784" s="66" t="n">
        <v>1</v>
      </c>
      <c r="K2784" s="66" t="n">
        <v>1</v>
      </c>
      <c r="L2784" s="66" t="n">
        <v>0</v>
      </c>
      <c r="M2784" s="66" t="n">
        <v>0</v>
      </c>
      <c r="N2784" s="66" t="n">
        <v>0</v>
      </c>
      <c r="O2784" s="66" t="n">
        <v>73.09999999999999</v>
      </c>
      <c r="P2784" s="66" t="n">
        <v>0</v>
      </c>
      <c r="Q2784" s="66" t="n">
        <v>12.4034004100001</v>
      </c>
      <c r="R2784" s="66" t="n">
        <v>51.3269858720001</v>
      </c>
      <c r="S2784" s="66">
        <f>IF(AND(E2784&gt;=2,E2784&lt;=6,OR(F2784=6,F2784=7,F2784=8),O2784&lt;=500),1,0)</f>
        <v/>
      </c>
      <c r="T2784" s="178">
        <f>IF(G2784=1,Sources!$F$24,IF(G2784=2,Sources!$F$25,IF(G2784=3,Sources!$F$26,0)))</f>
        <v/>
      </c>
      <c r="U2784" s="178">
        <f>T2784</f>
        <v/>
      </c>
      <c r="V2784" s="66" t="inlineStr">
        <is>
          <t>S01 / S04 / S05</t>
        </is>
      </c>
    </row>
    <row r="2785" ht="15" customHeight="1" s="94">
      <c r="A2785" s="66" t="inlineStr">
        <is>
          <t>U19859</t>
        </is>
      </c>
      <c r="B2785" s="66" t="inlineStr">
        <is>
          <t>O1646</t>
        </is>
      </c>
      <c r="C2785" s="66" t="n">
        <v>2024</v>
      </c>
      <c r="D2785" s="66" t="n">
        <v>2</v>
      </c>
      <c r="E2785" s="66" t="n">
        <v>6</v>
      </c>
      <c r="F2785" s="66" t="n">
        <v>6</v>
      </c>
      <c r="G2785" s="66" t="n">
        <v>3</v>
      </c>
      <c r="H2785" s="66" t="n">
        <v>3</v>
      </c>
      <c r="I2785" s="66" t="n">
        <v>0</v>
      </c>
      <c r="J2785" s="66" t="n">
        <v>1</v>
      </c>
      <c r="K2785" s="66" t="n">
        <v>1</v>
      </c>
      <c r="L2785" s="66" t="n">
        <v>0</v>
      </c>
      <c r="M2785" s="66" t="n">
        <v>0</v>
      </c>
      <c r="N2785" s="66" t="n">
        <v>0</v>
      </c>
      <c r="O2785" s="66" t="n">
        <v>129.7</v>
      </c>
      <c r="P2785" s="66" t="n">
        <v>3.6</v>
      </c>
      <c r="Q2785" s="66" t="n">
        <v>12.384858373</v>
      </c>
      <c r="R2785" s="66" t="n">
        <v>51.378869896</v>
      </c>
      <c r="S2785" s="66">
        <f>IF(AND(E2785&gt;=2,E2785&lt;=6,OR(F2785=6,F2785=7,F2785=8),O2785&lt;=500),1,0)</f>
        <v/>
      </c>
      <c r="T2785" s="178">
        <f>IF(G2785=1,Sources!$F$24,IF(G2785=2,Sources!$F$25,IF(G2785=3,Sources!$F$26,0)))</f>
        <v/>
      </c>
      <c r="U2785" s="178">
        <f>T2785</f>
        <v/>
      </c>
      <c r="V2785" s="66" t="inlineStr">
        <is>
          <t>S01 / S04 / S05</t>
        </is>
      </c>
    </row>
    <row r="2786" ht="15" customHeight="1" s="94">
      <c r="A2786" s="66" t="inlineStr">
        <is>
          <t>U19861</t>
        </is>
      </c>
      <c r="B2786" s="66" t="inlineStr">
        <is>
          <t>O1359</t>
        </is>
      </c>
      <c r="C2786" s="66" t="n">
        <v>2024</v>
      </c>
      <c r="D2786" s="66" t="n">
        <v>2</v>
      </c>
      <c r="E2786" s="66" t="n">
        <v>6</v>
      </c>
      <c r="F2786" s="66" t="n">
        <v>18</v>
      </c>
      <c r="G2786" s="66" t="n">
        <v>3</v>
      </c>
      <c r="H2786" s="66" t="n">
        <v>1</v>
      </c>
      <c r="I2786" s="66" t="n">
        <v>0</v>
      </c>
      <c r="J2786" s="66" t="n">
        <v>1</v>
      </c>
      <c r="K2786" s="66" t="n">
        <v>1</v>
      </c>
      <c r="L2786" s="66" t="n">
        <v>0</v>
      </c>
      <c r="M2786" s="66" t="n">
        <v>0</v>
      </c>
      <c r="N2786" s="66" t="n">
        <v>0</v>
      </c>
      <c r="O2786" s="66" t="n">
        <v>430.8</v>
      </c>
      <c r="P2786" s="66" t="n">
        <v>8.4</v>
      </c>
      <c r="Q2786" s="66" t="n">
        <v>12.374498386</v>
      </c>
      <c r="R2786" s="66" t="n">
        <v>51.3357899750001</v>
      </c>
      <c r="S2786" s="66">
        <f>IF(AND(E2786&gt;=2,E2786&lt;=6,OR(F2786=6,F2786=7,F2786=8),O2786&lt;=500),1,0)</f>
        <v/>
      </c>
      <c r="T2786" s="178">
        <f>IF(G2786=1,Sources!$F$24,IF(G2786=2,Sources!$F$25,IF(G2786=3,Sources!$F$26,0)))</f>
        <v/>
      </c>
      <c r="U2786" s="178">
        <f>T2786</f>
        <v/>
      </c>
      <c r="V2786" s="66" t="inlineStr">
        <is>
          <t>S01 / S04 / S05</t>
        </is>
      </c>
    </row>
    <row r="2787" ht="15" customHeight="1" s="94">
      <c r="A2787" s="66" t="inlineStr">
        <is>
          <t>U19864</t>
        </is>
      </c>
      <c r="B2787" s="66" t="inlineStr">
        <is>
          <t>O0740</t>
        </is>
      </c>
      <c r="C2787" s="66" t="n">
        <v>2024</v>
      </c>
      <c r="D2787" s="66" t="n">
        <v>2</v>
      </c>
      <c r="E2787" s="66" t="n">
        <v>6</v>
      </c>
      <c r="F2787" s="66" t="n">
        <v>11</v>
      </c>
      <c r="G2787" s="66" t="n">
        <v>3</v>
      </c>
      <c r="H2787" s="66" t="n">
        <v>2</v>
      </c>
      <c r="I2787" s="66" t="n">
        <v>0</v>
      </c>
      <c r="J2787" s="66" t="n">
        <v>1</v>
      </c>
      <c r="K2787" s="66" t="n">
        <v>1</v>
      </c>
      <c r="L2787" s="66" t="n">
        <v>0</v>
      </c>
      <c r="M2787" s="66" t="n">
        <v>0</v>
      </c>
      <c r="N2787" s="66" t="n">
        <v>0</v>
      </c>
      <c r="O2787" s="66" t="n">
        <v>362.1</v>
      </c>
      <c r="P2787" s="66" t="n">
        <v>10.1</v>
      </c>
      <c r="Q2787" s="66" t="n">
        <v>13.7772941800001</v>
      </c>
      <c r="R2787" s="66" t="n">
        <v>51.0587254700001</v>
      </c>
      <c r="S2787" s="66">
        <f>IF(AND(E2787&gt;=2,E2787&lt;=6,OR(F2787=6,F2787=7,F2787=8),O2787&lt;=500),1,0)</f>
        <v/>
      </c>
      <c r="T2787" s="178">
        <f>IF(G2787=1,Sources!$F$24,IF(G2787=2,Sources!$F$25,IF(G2787=3,Sources!$F$26,0)))</f>
        <v/>
      </c>
      <c r="U2787" s="178">
        <f>T2787</f>
        <v/>
      </c>
      <c r="V2787" s="66" t="inlineStr">
        <is>
          <t>S01 / S04 / S05</t>
        </is>
      </c>
    </row>
    <row r="2788" ht="15" customHeight="1" s="94">
      <c r="A2788" s="66" t="inlineStr">
        <is>
          <t>U19865</t>
        </is>
      </c>
      <c r="B2788" s="66" t="inlineStr">
        <is>
          <t>O0190</t>
        </is>
      </c>
      <c r="C2788" s="66" t="n">
        <v>2024</v>
      </c>
      <c r="D2788" s="66" t="n">
        <v>2</v>
      </c>
      <c r="E2788" s="66" t="n">
        <v>6</v>
      </c>
      <c r="F2788" s="66" t="n">
        <v>10</v>
      </c>
      <c r="G2788" s="66" t="n">
        <v>3</v>
      </c>
      <c r="H2788" s="66" t="n">
        <v>3</v>
      </c>
      <c r="I2788" s="66" t="n">
        <v>0</v>
      </c>
      <c r="J2788" s="66" t="n">
        <v>0</v>
      </c>
      <c r="K2788" s="66" t="n">
        <v>1</v>
      </c>
      <c r="L2788" s="66" t="n">
        <v>0</v>
      </c>
      <c r="M2788" s="66" t="n">
        <v>0</v>
      </c>
      <c r="N2788" s="66" t="n">
        <v>0</v>
      </c>
      <c r="O2788" s="66" t="n">
        <v>248.2</v>
      </c>
      <c r="P2788" s="66" t="n">
        <v>8.199999999999999</v>
      </c>
      <c r="Q2788" s="66" t="n">
        <v>12.939190217</v>
      </c>
      <c r="R2788" s="66" t="n">
        <v>50.8435065450001</v>
      </c>
      <c r="S2788" s="66">
        <f>IF(AND(E2788&gt;=2,E2788&lt;=6,OR(F2788=6,F2788=7,F2788=8),O2788&lt;=500),1,0)</f>
        <v/>
      </c>
      <c r="T2788" s="178">
        <f>IF(G2788=1,Sources!$F$24,IF(G2788=2,Sources!$F$25,IF(G2788=3,Sources!$F$26,0)))</f>
        <v/>
      </c>
      <c r="U2788" s="178">
        <f>T2788</f>
        <v/>
      </c>
      <c r="V2788" s="66" t="inlineStr">
        <is>
          <t>S01 / S04 / S05</t>
        </is>
      </c>
    </row>
    <row r="2789" ht="15" customHeight="1" s="94">
      <c r="A2789" s="66" t="inlineStr">
        <is>
          <t>U19868</t>
        </is>
      </c>
      <c r="B2789" s="66" t="inlineStr">
        <is>
          <t>O1387</t>
        </is>
      </c>
      <c r="C2789" s="66" t="n">
        <v>2024</v>
      </c>
      <c r="D2789" s="66" t="n">
        <v>2</v>
      </c>
      <c r="E2789" s="66" t="n">
        <v>5</v>
      </c>
      <c r="F2789" s="66" t="n">
        <v>9</v>
      </c>
      <c r="G2789" s="66" t="n">
        <v>3</v>
      </c>
      <c r="H2789" s="66" t="n">
        <v>4</v>
      </c>
      <c r="I2789" s="66" t="n">
        <v>1</v>
      </c>
      <c r="J2789" s="66" t="n">
        <v>0</v>
      </c>
      <c r="K2789" s="66" t="n">
        <v>1</v>
      </c>
      <c r="L2789" s="66" t="n">
        <v>0</v>
      </c>
      <c r="M2789" s="66" t="n">
        <v>0</v>
      </c>
      <c r="N2789" s="66" t="n">
        <v>0</v>
      </c>
      <c r="O2789" s="66" t="n">
        <v>296.5</v>
      </c>
      <c r="P2789" s="66" t="n">
        <v>18.1</v>
      </c>
      <c r="Q2789" s="66" t="n">
        <v>12.37669061</v>
      </c>
      <c r="R2789" s="66" t="n">
        <v>51.3560119470001</v>
      </c>
      <c r="S2789" s="66">
        <f>IF(AND(E2789&gt;=2,E2789&lt;=6,OR(F2789=6,F2789=7,F2789=8),O2789&lt;=500),1,0)</f>
        <v/>
      </c>
      <c r="T2789" s="178">
        <f>IF(G2789=1,Sources!$F$24,IF(G2789=2,Sources!$F$25,IF(G2789=3,Sources!$F$26,0)))</f>
        <v/>
      </c>
      <c r="U2789" s="178">
        <f>T2789</f>
        <v/>
      </c>
      <c r="V2789" s="66" t="inlineStr">
        <is>
          <t>S01 / S04 / S05</t>
        </is>
      </c>
    </row>
    <row r="2790" ht="15" customHeight="1" s="94">
      <c r="A2790" s="66" t="inlineStr">
        <is>
          <t>U19880</t>
        </is>
      </c>
      <c r="B2790" s="66" t="inlineStr">
        <is>
          <t>O1303</t>
        </is>
      </c>
      <c r="C2790" s="66" t="n">
        <v>2024</v>
      </c>
      <c r="D2790" s="66" t="n">
        <v>1</v>
      </c>
      <c r="E2790" s="66" t="n">
        <v>4</v>
      </c>
      <c r="F2790" s="66" t="n">
        <v>14</v>
      </c>
      <c r="G2790" s="66" t="n">
        <v>3</v>
      </c>
      <c r="H2790" s="66" t="n">
        <v>2</v>
      </c>
      <c r="I2790" s="66" t="n">
        <v>0</v>
      </c>
      <c r="J2790" s="66" t="n">
        <v>0</v>
      </c>
      <c r="K2790" s="66" t="n">
        <v>1</v>
      </c>
      <c r="L2790" s="66" t="n">
        <v>0</v>
      </c>
      <c r="M2790" s="66" t="n">
        <v>0</v>
      </c>
      <c r="N2790" s="66" t="n">
        <v>1</v>
      </c>
      <c r="O2790" s="66" t="n">
        <v>452.2</v>
      </c>
      <c r="P2790" s="66" t="n">
        <v>17.6</v>
      </c>
      <c r="Q2790" s="66" t="n">
        <v>12.3944366640001</v>
      </c>
      <c r="R2790" s="66" t="n">
        <v>51.3145328520001</v>
      </c>
      <c r="S2790" s="66">
        <f>IF(AND(E2790&gt;=2,E2790&lt;=6,OR(F2790=6,F2790=7,F2790=8),O2790&lt;=500),1,0)</f>
        <v/>
      </c>
      <c r="T2790" s="178">
        <f>IF(G2790=1,Sources!$F$24,IF(G2790=2,Sources!$F$25,IF(G2790=3,Sources!$F$26,0)))</f>
        <v/>
      </c>
      <c r="U2790" s="178">
        <f>T2790</f>
        <v/>
      </c>
      <c r="V2790" s="66" t="inlineStr">
        <is>
          <t>S01 / S04 / S05</t>
        </is>
      </c>
    </row>
    <row r="2791" ht="15" customHeight="1" s="94">
      <c r="A2791" s="66" t="inlineStr">
        <is>
          <t>U19883</t>
        </is>
      </c>
      <c r="B2791" s="66" t="inlineStr">
        <is>
          <t>O0885</t>
        </is>
      </c>
      <c r="C2791" s="66" t="n">
        <v>2024</v>
      </c>
      <c r="D2791" s="66" t="n">
        <v>1</v>
      </c>
      <c r="E2791" s="66" t="n">
        <v>4</v>
      </c>
      <c r="F2791" s="66" t="n">
        <v>8</v>
      </c>
      <c r="G2791" s="66" t="n">
        <v>3</v>
      </c>
      <c r="H2791" s="66" t="n">
        <v>2</v>
      </c>
      <c r="I2791" s="66" t="n">
        <v>0</v>
      </c>
      <c r="J2791" s="66" t="n">
        <v>1</v>
      </c>
      <c r="K2791" s="66" t="n">
        <v>1</v>
      </c>
      <c r="L2791" s="66" t="n">
        <v>0</v>
      </c>
      <c r="M2791" s="66" t="n">
        <v>0</v>
      </c>
      <c r="N2791" s="66" t="n">
        <v>0</v>
      </c>
      <c r="O2791" s="66" t="n">
        <v>306.7</v>
      </c>
      <c r="P2791" s="66" t="n">
        <v>1.8</v>
      </c>
      <c r="Q2791" s="66" t="n">
        <v>13.7755917430001</v>
      </c>
      <c r="R2791" s="66" t="n">
        <v>51.0454271150001</v>
      </c>
      <c r="S2791" s="66">
        <f>IF(AND(E2791&gt;=2,E2791&lt;=6,OR(F2791=6,F2791=7,F2791=8),O2791&lt;=500),1,0)</f>
        <v/>
      </c>
      <c r="T2791" s="178">
        <f>IF(G2791=1,Sources!$F$24,IF(G2791=2,Sources!$F$25,IF(G2791=3,Sources!$F$26,0)))</f>
        <v/>
      </c>
      <c r="U2791" s="178">
        <f>T2791</f>
        <v/>
      </c>
      <c r="V2791" s="66" t="inlineStr">
        <is>
          <t>S01 / S04 / S05</t>
        </is>
      </c>
    </row>
    <row r="2792" ht="15" customHeight="1" s="94">
      <c r="A2792" s="66" t="inlineStr">
        <is>
          <t>U19888</t>
        </is>
      </c>
      <c r="B2792" s="66" t="inlineStr">
        <is>
          <t>O1542</t>
        </is>
      </c>
      <c r="C2792" s="66" t="n">
        <v>2024</v>
      </c>
      <c r="D2792" s="66" t="n">
        <v>1</v>
      </c>
      <c r="E2792" s="66" t="n">
        <v>3</v>
      </c>
      <c r="F2792" s="66" t="n">
        <v>7</v>
      </c>
      <c r="G2792" s="66" t="n">
        <v>3</v>
      </c>
      <c r="H2792" s="66" t="n">
        <v>2</v>
      </c>
      <c r="I2792" s="66" t="n">
        <v>0</v>
      </c>
      <c r="J2792" s="66" t="n">
        <v>1</v>
      </c>
      <c r="K2792" s="66" t="n">
        <v>1</v>
      </c>
      <c r="L2792" s="66" t="n">
        <v>0</v>
      </c>
      <c r="M2792" s="66" t="n">
        <v>0</v>
      </c>
      <c r="N2792" s="66" t="n">
        <v>0</v>
      </c>
      <c r="O2792" s="66" t="n">
        <v>249.1</v>
      </c>
      <c r="P2792" s="66" t="n">
        <v>2.1</v>
      </c>
      <c r="Q2792" s="66" t="n">
        <v>12.3851541110001</v>
      </c>
      <c r="R2792" s="66" t="n">
        <v>51.338140395</v>
      </c>
      <c r="S2792" s="66">
        <f>IF(AND(E2792&gt;=2,E2792&lt;=6,OR(F2792=6,F2792=7,F2792=8),O2792&lt;=500),1,0)</f>
        <v/>
      </c>
      <c r="T2792" s="178">
        <f>IF(G2792=1,Sources!$F$24,IF(G2792=2,Sources!$F$25,IF(G2792=3,Sources!$F$26,0)))</f>
        <v/>
      </c>
      <c r="U2792" s="178">
        <f>T2792</f>
        <v/>
      </c>
      <c r="V2792" s="66" t="inlineStr">
        <is>
          <t>S01 / S04 / S05</t>
        </is>
      </c>
    </row>
    <row r="2793" ht="15" customHeight="1" s="94">
      <c r="A2793" s="66" t="inlineStr">
        <is>
          <t>U19896</t>
        </is>
      </c>
      <c r="B2793" s="66" t="inlineStr">
        <is>
          <t>O0633</t>
        </is>
      </c>
      <c r="C2793" s="66" t="n">
        <v>2024</v>
      </c>
      <c r="D2793" s="66" t="n">
        <v>1</v>
      </c>
      <c r="E2793" s="66" t="n">
        <v>3</v>
      </c>
      <c r="F2793" s="66" t="n">
        <v>8</v>
      </c>
      <c r="G2793" s="66" t="n">
        <v>2</v>
      </c>
      <c r="H2793" s="66" t="n">
        <v>3</v>
      </c>
      <c r="I2793" s="66" t="n">
        <v>0</v>
      </c>
      <c r="J2793" s="66" t="n">
        <v>1</v>
      </c>
      <c r="K2793" s="66" t="n">
        <v>1</v>
      </c>
      <c r="L2793" s="66" t="n">
        <v>0</v>
      </c>
      <c r="M2793" s="66" t="n">
        <v>0</v>
      </c>
      <c r="N2793" s="66" t="n">
        <v>0</v>
      </c>
      <c r="O2793" s="66" t="n">
        <v>77.90000000000001</v>
      </c>
      <c r="P2793" s="66" t="n">
        <v>11</v>
      </c>
      <c r="Q2793" s="66" t="n">
        <v>13.74961354</v>
      </c>
      <c r="R2793" s="66" t="n">
        <v>51.033597968</v>
      </c>
      <c r="S2793" s="66">
        <f>IF(AND(E2793&gt;=2,E2793&lt;=6,OR(F2793=6,F2793=7,F2793=8),O2793&lt;=500),1,0)</f>
        <v/>
      </c>
      <c r="T2793" s="178">
        <f>IF(G2793=1,Sources!$F$24,IF(G2793=2,Sources!$F$25,IF(G2793=3,Sources!$F$26,0)))</f>
        <v/>
      </c>
      <c r="U2793" s="178">
        <f>T2793</f>
        <v/>
      </c>
      <c r="V2793" s="66" t="inlineStr">
        <is>
          <t>S01 / S04 / S05</t>
        </is>
      </c>
    </row>
    <row r="2794" ht="15" customHeight="1" s="94">
      <c r="A2794" s="66" t="inlineStr">
        <is>
          <t>U19899</t>
        </is>
      </c>
      <c r="B2794" s="66" t="inlineStr">
        <is>
          <t>O0968</t>
        </is>
      </c>
      <c r="C2794" s="66" t="n">
        <v>2024</v>
      </c>
      <c r="D2794" s="66" t="n">
        <v>1</v>
      </c>
      <c r="E2794" s="66" t="n">
        <v>3</v>
      </c>
      <c r="F2794" s="66" t="n">
        <v>13</v>
      </c>
      <c r="G2794" s="66" t="n">
        <v>3</v>
      </c>
      <c r="H2794" s="66" t="n">
        <v>4</v>
      </c>
      <c r="I2794" s="66" t="n">
        <v>1</v>
      </c>
      <c r="J2794" s="66" t="n">
        <v>0</v>
      </c>
      <c r="K2794" s="66" t="n">
        <v>0</v>
      </c>
      <c r="L2794" s="66" t="n">
        <v>1</v>
      </c>
      <c r="M2794" s="66" t="n">
        <v>0</v>
      </c>
      <c r="N2794" s="66" t="n">
        <v>0</v>
      </c>
      <c r="O2794" s="66" t="n">
        <v>157.8</v>
      </c>
      <c r="P2794" s="66" t="n">
        <v>6.6</v>
      </c>
      <c r="Q2794" s="66" t="n">
        <v>13.7577696080001</v>
      </c>
      <c r="R2794" s="66" t="n">
        <v>51.0514972650001</v>
      </c>
      <c r="S2794" s="66">
        <f>IF(AND(E2794&gt;=2,E2794&lt;=6,OR(F2794=6,F2794=7,F2794=8),O2794&lt;=500),1,0)</f>
        <v/>
      </c>
      <c r="T2794" s="178">
        <f>IF(G2794=1,Sources!$F$24,IF(G2794=2,Sources!$F$25,IF(G2794=3,Sources!$F$26,0)))</f>
        <v/>
      </c>
      <c r="U2794" s="178">
        <f>T2794</f>
        <v/>
      </c>
      <c r="V2794" s="66" t="inlineStr">
        <is>
          <t>S01 / S04 / S05</t>
        </is>
      </c>
    </row>
    <row r="2795" ht="15" customHeight="1" s="94">
      <c r="A2795" s="66" t="inlineStr">
        <is>
          <t>U19910</t>
        </is>
      </c>
      <c r="B2795" s="66" t="inlineStr">
        <is>
          <t>O0861</t>
        </is>
      </c>
      <c r="C2795" s="66" t="n">
        <v>2024</v>
      </c>
      <c r="D2795" s="66" t="n">
        <v>1</v>
      </c>
      <c r="E2795" s="66" t="n">
        <v>2</v>
      </c>
      <c r="F2795" s="66" t="n">
        <v>13</v>
      </c>
      <c r="G2795" s="66" t="n">
        <v>3</v>
      </c>
      <c r="H2795" s="66" t="n">
        <v>2</v>
      </c>
      <c r="I2795" s="66" t="n">
        <v>0</v>
      </c>
      <c r="J2795" s="66" t="n">
        <v>0</v>
      </c>
      <c r="K2795" s="66" t="n">
        <v>1</v>
      </c>
      <c r="L2795" s="66" t="n">
        <v>0</v>
      </c>
      <c r="M2795" s="66" t="n">
        <v>0</v>
      </c>
      <c r="N2795" s="66" t="n">
        <v>1</v>
      </c>
      <c r="O2795" s="66" t="n">
        <v>492.4</v>
      </c>
      <c r="P2795" s="66" t="n">
        <v>5.3</v>
      </c>
      <c r="Q2795" s="66" t="n">
        <v>13.786944272</v>
      </c>
      <c r="R2795" s="66" t="n">
        <v>51.015795886</v>
      </c>
      <c r="S2795" s="66">
        <f>IF(AND(E2795&gt;=2,E2795&lt;=6,OR(F2795=6,F2795=7,F2795=8),O2795&lt;=500),1,0)</f>
        <v/>
      </c>
      <c r="T2795" s="178">
        <f>IF(G2795=1,Sources!$F$24,IF(G2795=2,Sources!$F$25,IF(G2795=3,Sources!$F$26,0)))</f>
        <v/>
      </c>
      <c r="U2795" s="178">
        <f>T2795</f>
        <v/>
      </c>
      <c r="V2795" s="66" t="inlineStr">
        <is>
          <t>S01 / S04 / S05</t>
        </is>
      </c>
    </row>
    <row r="2796" ht="15" customHeight="1" s="94">
      <c r="A2796" s="66" t="inlineStr">
        <is>
          <t>U19912</t>
        </is>
      </c>
      <c r="B2796" s="66" t="inlineStr">
        <is>
          <t>O0725</t>
        </is>
      </c>
      <c r="C2796" s="66" t="n">
        <v>2024</v>
      </c>
      <c r="D2796" s="66" t="n">
        <v>1</v>
      </c>
      <c r="E2796" s="66" t="n">
        <v>2</v>
      </c>
      <c r="F2796" s="66" t="n">
        <v>21</v>
      </c>
      <c r="G2796" s="66" t="n">
        <v>3</v>
      </c>
      <c r="H2796" s="66" t="n">
        <v>3</v>
      </c>
      <c r="I2796" s="66" t="n">
        <v>0</v>
      </c>
      <c r="J2796" s="66" t="n">
        <v>0</v>
      </c>
      <c r="K2796" s="66" t="n">
        <v>1</v>
      </c>
      <c r="L2796" s="66" t="n">
        <v>0</v>
      </c>
      <c r="M2796" s="66" t="n">
        <v>0</v>
      </c>
      <c r="N2796" s="66" t="n">
        <v>0</v>
      </c>
      <c r="O2796" s="66" t="n">
        <v>400.4</v>
      </c>
      <c r="P2796" s="66" t="n">
        <v>6.1</v>
      </c>
      <c r="Q2796" s="66" t="n">
        <v>13.78037062</v>
      </c>
      <c r="R2796" s="66" t="n">
        <v>51.0422510810001</v>
      </c>
      <c r="S2796" s="66">
        <f>IF(AND(E2796&gt;=2,E2796&lt;=6,OR(F2796=6,F2796=7,F2796=8),O2796&lt;=500),1,0)</f>
        <v/>
      </c>
      <c r="T2796" s="178">
        <f>IF(G2796=1,Sources!$F$24,IF(G2796=2,Sources!$F$25,IF(G2796=3,Sources!$F$26,0)))</f>
        <v/>
      </c>
      <c r="U2796" s="178">
        <f>T2796</f>
        <v/>
      </c>
      <c r="V2796" s="66" t="inlineStr">
        <is>
          <t>S01 / S04 / S05</t>
        </is>
      </c>
    </row>
    <row r="2797" ht="15" customHeight="1" s="94">
      <c r="A2797" s="66" t="inlineStr">
        <is>
          <t>U19919</t>
        </is>
      </c>
      <c r="B2797" s="66" t="inlineStr">
        <is>
          <t>O1352</t>
        </is>
      </c>
      <c r="C2797" s="66" t="n">
        <v>2024</v>
      </c>
      <c r="D2797" s="66" t="n">
        <v>1</v>
      </c>
      <c r="E2797" s="66" t="n">
        <v>7</v>
      </c>
      <c r="F2797" s="66" t="n">
        <v>16</v>
      </c>
      <c r="G2797" s="66" t="n">
        <v>3</v>
      </c>
      <c r="H2797" s="66" t="n">
        <v>6</v>
      </c>
      <c r="I2797" s="66" t="n">
        <v>0</v>
      </c>
      <c r="J2797" s="66" t="n">
        <v>0</v>
      </c>
      <c r="K2797" s="66" t="n">
        <v>1</v>
      </c>
      <c r="L2797" s="66" t="n">
        <v>0</v>
      </c>
      <c r="M2797" s="66" t="n">
        <v>0</v>
      </c>
      <c r="N2797" s="66" t="n">
        <v>0</v>
      </c>
      <c r="O2797" s="66" t="n">
        <v>227.9</v>
      </c>
      <c r="P2797" s="66" t="n">
        <v>8.800000000000001</v>
      </c>
      <c r="Q2797" s="66" t="n">
        <v>12.3708621010001</v>
      </c>
      <c r="R2797" s="66" t="n">
        <v>51.3350397090001</v>
      </c>
      <c r="S2797" s="66">
        <f>IF(AND(E2797&gt;=2,E2797&lt;=6,OR(F2797=6,F2797=7,F2797=8),O2797&lt;=500),1,0)</f>
        <v/>
      </c>
      <c r="T2797" s="178">
        <f>IF(G2797=1,Sources!$F$24,IF(G2797=2,Sources!$F$25,IF(G2797=3,Sources!$F$26,0)))</f>
        <v/>
      </c>
      <c r="U2797" s="178">
        <f>T2797</f>
        <v/>
      </c>
      <c r="V2797" s="66" t="inlineStr">
        <is>
          <t>S01 / S04 / S05</t>
        </is>
      </c>
    </row>
    <row r="2798" ht="15" customHeight="1" s="94">
      <c r="A2798" s="66" t="inlineStr">
        <is>
          <t>U19922</t>
        </is>
      </c>
      <c r="B2798" s="66" t="inlineStr">
        <is>
          <t>O0039</t>
        </is>
      </c>
      <c r="C2798" s="66" t="n">
        <v>2024</v>
      </c>
      <c r="D2798" s="66" t="n">
        <v>1</v>
      </c>
      <c r="E2798" s="66" t="n">
        <v>7</v>
      </c>
      <c r="F2798" s="66" t="n">
        <v>16</v>
      </c>
      <c r="G2798" s="66" t="n">
        <v>3</v>
      </c>
      <c r="H2798" s="66" t="n">
        <v>7</v>
      </c>
      <c r="I2798" s="66" t="n">
        <v>1</v>
      </c>
      <c r="J2798" s="66" t="n">
        <v>0</v>
      </c>
      <c r="K2798" s="66" t="n">
        <v>0</v>
      </c>
      <c r="L2798" s="66" t="n">
        <v>0</v>
      </c>
      <c r="M2798" s="66" t="n">
        <v>0</v>
      </c>
      <c r="N2798" s="66" t="n">
        <v>1</v>
      </c>
      <c r="O2798" s="66" t="n">
        <v>295.6</v>
      </c>
      <c r="P2798" s="66" t="n">
        <v>12.6</v>
      </c>
      <c r="Q2798" s="66" t="n">
        <v>14.429398087</v>
      </c>
      <c r="R2798" s="66" t="n">
        <v>51.173605299</v>
      </c>
      <c r="S2798" s="66">
        <f>IF(AND(E2798&gt;=2,E2798&lt;=6,OR(F2798=6,F2798=7,F2798=8),O2798&lt;=500),1,0)</f>
        <v/>
      </c>
      <c r="T2798" s="178">
        <f>IF(G2798=1,Sources!$F$24,IF(G2798=2,Sources!$F$25,IF(G2798=3,Sources!$F$26,0)))</f>
        <v/>
      </c>
      <c r="U2798" s="178">
        <f>T2798</f>
        <v/>
      </c>
      <c r="V2798" s="66" t="inlineStr">
        <is>
          <t>S01 / S04 / S05</t>
        </is>
      </c>
    </row>
    <row r="2799" ht="15" customHeight="1" s="94">
      <c r="A2799" s="66" t="inlineStr">
        <is>
          <t>U19927</t>
        </is>
      </c>
      <c r="B2799" s="66" t="inlineStr">
        <is>
          <t>O1388</t>
        </is>
      </c>
      <c r="C2799" s="66" t="n">
        <v>2024</v>
      </c>
      <c r="D2799" s="66" t="n">
        <v>1</v>
      </c>
      <c r="E2799" s="66" t="n">
        <v>6</v>
      </c>
      <c r="F2799" s="66" t="n">
        <v>13</v>
      </c>
      <c r="G2799" s="66" t="n">
        <v>3</v>
      </c>
      <c r="H2799" s="66" t="n">
        <v>6</v>
      </c>
      <c r="I2799" s="66" t="n">
        <v>0</v>
      </c>
      <c r="J2799" s="66" t="n">
        <v>0</v>
      </c>
      <c r="K2799" s="66" t="n">
        <v>1</v>
      </c>
      <c r="L2799" s="66" t="n">
        <v>0</v>
      </c>
      <c r="M2799" s="66" t="n">
        <v>0</v>
      </c>
      <c r="N2799" s="66" t="n">
        <v>0</v>
      </c>
      <c r="O2799" s="66" t="n">
        <v>297.1</v>
      </c>
      <c r="P2799" s="66" t="n">
        <v>7.5</v>
      </c>
      <c r="Q2799" s="66" t="n">
        <v>12.3767236300001</v>
      </c>
      <c r="R2799" s="66" t="n">
        <v>51.3564956940001</v>
      </c>
      <c r="S2799" s="66">
        <f>IF(AND(E2799&gt;=2,E2799&lt;=6,OR(F2799=6,F2799=7,F2799=8),O2799&lt;=500),1,0)</f>
        <v/>
      </c>
      <c r="T2799" s="178">
        <f>IF(G2799=1,Sources!$F$24,IF(G2799=2,Sources!$F$25,IF(G2799=3,Sources!$F$26,0)))</f>
        <v/>
      </c>
      <c r="U2799" s="178">
        <f>T2799</f>
        <v/>
      </c>
      <c r="V2799" s="66" t="inlineStr">
        <is>
          <t>S01 / S04 / S05</t>
        </is>
      </c>
    </row>
    <row r="2800" ht="15" customHeight="1" s="94">
      <c r="A2800" s="66" t="inlineStr">
        <is>
          <t>U19944</t>
        </is>
      </c>
      <c r="B2800" s="66" t="inlineStr">
        <is>
          <t>O0256</t>
        </is>
      </c>
      <c r="C2800" s="66" t="n">
        <v>2024</v>
      </c>
      <c r="D2800" s="66" t="n">
        <v>1</v>
      </c>
      <c r="E2800" s="66" t="n">
        <v>5</v>
      </c>
      <c r="F2800" s="66" t="n">
        <v>18</v>
      </c>
      <c r="G2800" s="66" t="n">
        <v>3</v>
      </c>
      <c r="H2800" s="66" t="n">
        <v>2</v>
      </c>
      <c r="I2800" s="66" t="n">
        <v>0</v>
      </c>
      <c r="J2800" s="66" t="n">
        <v>0</v>
      </c>
      <c r="K2800" s="66" t="n">
        <v>1</v>
      </c>
      <c r="L2800" s="66" t="n">
        <v>0</v>
      </c>
      <c r="M2800" s="66" t="n">
        <v>0</v>
      </c>
      <c r="N2800" s="66" t="n">
        <v>1</v>
      </c>
      <c r="O2800" s="66" t="n">
        <v>342.8</v>
      </c>
      <c r="P2800" s="66" t="n">
        <v>16.8</v>
      </c>
      <c r="Q2800" s="66" t="n">
        <v>12.906361079</v>
      </c>
      <c r="R2800" s="66" t="n">
        <v>50.8387221090001</v>
      </c>
      <c r="S2800" s="66">
        <f>IF(AND(E2800&gt;=2,E2800&lt;=6,OR(F2800=6,F2800=7,F2800=8),O2800&lt;=500),1,0)</f>
        <v/>
      </c>
      <c r="T2800" s="178">
        <f>IF(G2800=1,Sources!$F$24,IF(G2800=2,Sources!$F$25,IF(G2800=3,Sources!$F$26,0)))</f>
        <v/>
      </c>
      <c r="U2800" s="178">
        <f>T2800</f>
        <v/>
      </c>
      <c r="V2800" s="66" t="inlineStr">
        <is>
          <t>S01 / S04 / S05</t>
        </is>
      </c>
    </row>
    <row r="2801" ht="15" customHeight="1" s="94">
      <c r="A2801" s="66" t="inlineStr">
        <is>
          <t>U19946</t>
        </is>
      </c>
      <c r="B2801" s="66" t="inlineStr">
        <is>
          <t>O0981</t>
        </is>
      </c>
      <c r="C2801" s="66" t="n">
        <v>2024</v>
      </c>
      <c r="D2801" s="66" t="n">
        <v>1</v>
      </c>
      <c r="E2801" s="66" t="n">
        <v>4</v>
      </c>
      <c r="F2801" s="66" t="n">
        <v>23</v>
      </c>
      <c r="G2801" s="66" t="n">
        <v>3</v>
      </c>
      <c r="H2801" s="66" t="n">
        <v>2</v>
      </c>
      <c r="I2801" s="66" t="n">
        <v>0</v>
      </c>
      <c r="J2801" s="66" t="n">
        <v>1</v>
      </c>
      <c r="K2801" s="66" t="n">
        <v>0</v>
      </c>
      <c r="L2801" s="66" t="n">
        <v>0</v>
      </c>
      <c r="M2801" s="66" t="n">
        <v>0</v>
      </c>
      <c r="N2801" s="66" t="n">
        <v>1</v>
      </c>
      <c r="O2801" s="66" t="n">
        <v>78.2</v>
      </c>
      <c r="P2801" s="66" t="n">
        <v>2.6</v>
      </c>
      <c r="Q2801" s="66" t="n">
        <v>13.7089841420001</v>
      </c>
      <c r="R2801" s="66" t="n">
        <v>51.0472161330001</v>
      </c>
      <c r="S2801" s="66">
        <f>IF(AND(E2801&gt;=2,E2801&lt;=6,OR(F2801=6,F2801=7,F2801=8),O2801&lt;=500),1,0)</f>
        <v/>
      </c>
      <c r="T2801" s="178">
        <f>IF(G2801=1,Sources!$F$24,IF(G2801=2,Sources!$F$25,IF(G2801=3,Sources!$F$26,0)))</f>
        <v/>
      </c>
      <c r="U2801" s="178">
        <f>T2801</f>
        <v/>
      </c>
      <c r="V2801" s="66" t="inlineStr">
        <is>
          <t>S01 / S04 / S05</t>
        </is>
      </c>
    </row>
    <row r="2802" ht="15" customHeight="1" s="94">
      <c r="A2802" s="66" t="inlineStr">
        <is>
          <t>U19950</t>
        </is>
      </c>
      <c r="B2802" s="66" t="inlineStr">
        <is>
          <t>O1447</t>
        </is>
      </c>
      <c r="C2802" s="66" t="n">
        <v>2024</v>
      </c>
      <c r="D2802" s="66" t="n">
        <v>1</v>
      </c>
      <c r="E2802" s="66" t="n">
        <v>3</v>
      </c>
      <c r="F2802" s="66" t="n">
        <v>17</v>
      </c>
      <c r="G2802" s="66" t="n">
        <v>3</v>
      </c>
      <c r="H2802" s="66" t="n">
        <v>3</v>
      </c>
      <c r="I2802" s="66" t="n">
        <v>0</v>
      </c>
      <c r="J2802" s="66" t="n">
        <v>1</v>
      </c>
      <c r="K2802" s="66" t="n">
        <v>1</v>
      </c>
      <c r="L2802" s="66" t="n">
        <v>0</v>
      </c>
      <c r="M2802" s="66" t="n">
        <v>0</v>
      </c>
      <c r="N2802" s="66" t="n">
        <v>0</v>
      </c>
      <c r="O2802" s="66" t="n">
        <v>336.1</v>
      </c>
      <c r="P2802" s="66" t="n">
        <v>1.6</v>
      </c>
      <c r="Q2802" s="66" t="n">
        <v>12.3769285500001</v>
      </c>
      <c r="R2802" s="66" t="n">
        <v>51.3436971730001</v>
      </c>
      <c r="S2802" s="66">
        <f>IF(AND(E2802&gt;=2,E2802&lt;=6,OR(F2802=6,F2802=7,F2802=8),O2802&lt;=500),1,0)</f>
        <v/>
      </c>
      <c r="T2802" s="178">
        <f>IF(G2802=1,Sources!$F$24,IF(G2802=2,Sources!$F$25,IF(G2802=3,Sources!$F$26,0)))</f>
        <v/>
      </c>
      <c r="U2802" s="178">
        <f>T2802</f>
        <v/>
      </c>
      <c r="V2802" s="66" t="inlineStr">
        <is>
          <t>S01 / S04 / S05</t>
        </is>
      </c>
    </row>
    <row r="2803" ht="15" customHeight="1" s="94">
      <c r="A2803" s="66" t="inlineStr">
        <is>
          <t>U19951</t>
        </is>
      </c>
      <c r="B2803" s="66" t="inlineStr">
        <is>
          <t>O1651</t>
        </is>
      </c>
      <c r="C2803" s="66" t="n">
        <v>2024</v>
      </c>
      <c r="D2803" s="66" t="n">
        <v>1</v>
      </c>
      <c r="E2803" s="66" t="n">
        <v>3</v>
      </c>
      <c r="F2803" s="66" t="n">
        <v>20</v>
      </c>
      <c r="G2803" s="66" t="n">
        <v>3</v>
      </c>
      <c r="H2803" s="66" t="n">
        <v>2</v>
      </c>
      <c r="I2803" s="66" t="n">
        <v>0</v>
      </c>
      <c r="J2803" s="66" t="n">
        <v>0</v>
      </c>
      <c r="K2803" s="66" t="n">
        <v>1</v>
      </c>
      <c r="L2803" s="66" t="n">
        <v>0</v>
      </c>
      <c r="M2803" s="66" t="n">
        <v>0</v>
      </c>
      <c r="N2803" s="66" t="n">
        <v>0</v>
      </c>
      <c r="O2803" s="66" t="n">
        <v>276.6</v>
      </c>
      <c r="P2803" s="66" t="n">
        <v>17.7</v>
      </c>
      <c r="Q2803" s="66" t="n">
        <v>12.367515354</v>
      </c>
      <c r="R2803" s="66" t="n">
        <v>51.3209421500001</v>
      </c>
      <c r="S2803" s="66">
        <f>IF(AND(E2803&gt;=2,E2803&lt;=6,OR(F2803=6,F2803=7,F2803=8),O2803&lt;=500),1,0)</f>
        <v/>
      </c>
      <c r="T2803" s="178">
        <f>IF(G2803=1,Sources!$F$24,IF(G2803=2,Sources!$F$25,IF(G2803=3,Sources!$F$26,0)))</f>
        <v/>
      </c>
      <c r="U2803" s="178">
        <f>T2803</f>
        <v/>
      </c>
      <c r="V2803" s="66" t="inlineStr">
        <is>
          <t>S01 / S04 / S05</t>
        </is>
      </c>
    </row>
    <row r="2804" ht="15" customHeight="1" s="94">
      <c r="A2804" s="66" t="inlineStr">
        <is>
          <t>U19952</t>
        </is>
      </c>
      <c r="B2804" s="66" t="inlineStr">
        <is>
          <t>O1706</t>
        </is>
      </c>
      <c r="C2804" s="66" t="n">
        <v>2024</v>
      </c>
      <c r="D2804" s="66" t="n">
        <v>1</v>
      </c>
      <c r="E2804" s="66" t="n">
        <v>3</v>
      </c>
      <c r="F2804" s="66" t="n">
        <v>14</v>
      </c>
      <c r="G2804" s="66" t="n">
        <v>2</v>
      </c>
      <c r="H2804" s="66" t="n">
        <v>3</v>
      </c>
      <c r="I2804" s="66" t="n">
        <v>1</v>
      </c>
      <c r="J2804" s="66" t="n">
        <v>0</v>
      </c>
      <c r="K2804" s="66" t="n">
        <v>1</v>
      </c>
      <c r="L2804" s="66" t="n">
        <v>0</v>
      </c>
      <c r="M2804" s="66" t="n">
        <v>0</v>
      </c>
      <c r="N2804" s="66" t="n">
        <v>0</v>
      </c>
      <c r="O2804" s="66" t="n">
        <v>209.3</v>
      </c>
      <c r="P2804" s="66" t="n">
        <v>20</v>
      </c>
      <c r="Q2804" s="66" t="n">
        <v>12.3029673880001</v>
      </c>
      <c r="R2804" s="66" t="n">
        <v>51.3144706040001</v>
      </c>
      <c r="S2804" s="66">
        <f>IF(AND(E2804&gt;=2,E2804&lt;=6,OR(F2804=6,F2804=7,F2804=8),O2804&lt;=500),1,0)</f>
        <v/>
      </c>
      <c r="T2804" s="178">
        <f>IF(G2804=1,Sources!$F$24,IF(G2804=2,Sources!$F$25,IF(G2804=3,Sources!$F$26,0)))</f>
        <v/>
      </c>
      <c r="U2804" s="178">
        <f>T2804</f>
        <v/>
      </c>
      <c r="V2804" s="66" t="inlineStr">
        <is>
          <t>S01 / S04 / S05</t>
        </is>
      </c>
    </row>
    <row r="2805" ht="15" customHeight="1" s="94">
      <c r="A2805" s="66" t="inlineStr">
        <is>
          <t>U19965</t>
        </is>
      </c>
      <c r="B2805" s="66" t="inlineStr">
        <is>
          <t>O0593</t>
        </is>
      </c>
      <c r="C2805" s="66" t="n">
        <v>2024</v>
      </c>
      <c r="D2805" s="66" t="n">
        <v>1</v>
      </c>
      <c r="E2805" s="66" t="n">
        <v>1</v>
      </c>
      <c r="F2805" s="66" t="n">
        <v>14</v>
      </c>
      <c r="G2805" s="66" t="n">
        <v>3</v>
      </c>
      <c r="H2805" s="66" t="n">
        <v>3</v>
      </c>
      <c r="I2805" s="66" t="n">
        <v>0</v>
      </c>
      <c r="J2805" s="66" t="n">
        <v>0</v>
      </c>
      <c r="K2805" s="66" t="n">
        <v>1</v>
      </c>
      <c r="L2805" s="66" t="n">
        <v>0</v>
      </c>
      <c r="M2805" s="66" t="n">
        <v>0</v>
      </c>
      <c r="N2805" s="66" t="n">
        <v>0</v>
      </c>
      <c r="O2805" s="66" t="n">
        <v>470.7</v>
      </c>
      <c r="P2805" s="66" t="n">
        <v>2.6</v>
      </c>
      <c r="Q2805" s="66" t="n">
        <v>13.75798904</v>
      </c>
      <c r="R2805" s="66" t="n">
        <v>51.032888595</v>
      </c>
      <c r="S2805" s="66">
        <f>IF(AND(E2805&gt;=2,E2805&lt;=6,OR(F2805=6,F2805=7,F2805=8),O2805&lt;=500),1,0)</f>
        <v/>
      </c>
      <c r="T2805" s="178">
        <f>IF(G2805=1,Sources!$F$24,IF(G2805=2,Sources!$F$25,IF(G2805=3,Sources!$F$26,0)))</f>
        <v/>
      </c>
      <c r="U2805" s="178">
        <f>T2805</f>
        <v/>
      </c>
      <c r="V2805" s="66" t="inlineStr">
        <is>
          <t>S01 / S04 / S05</t>
        </is>
      </c>
    </row>
    <row r="2806" ht="15" customHeight="1" s="94">
      <c r="A2806" s="66" t="inlineStr">
        <is>
          <t>U19970</t>
        </is>
      </c>
      <c r="B2806" s="66" t="inlineStr">
        <is>
          <t>O0966</t>
        </is>
      </c>
      <c r="C2806" s="66" t="n">
        <v>2024</v>
      </c>
      <c r="D2806" s="66" t="n">
        <v>1</v>
      </c>
      <c r="E2806" s="66" t="n">
        <v>6</v>
      </c>
      <c r="F2806" s="66" t="n">
        <v>8</v>
      </c>
      <c r="G2806" s="66" t="n">
        <v>2</v>
      </c>
      <c r="H2806" s="66" t="n">
        <v>4</v>
      </c>
      <c r="I2806" s="66" t="n">
        <v>1</v>
      </c>
      <c r="J2806" s="66" t="n">
        <v>0</v>
      </c>
      <c r="K2806" s="66" t="n">
        <v>0</v>
      </c>
      <c r="L2806" s="66" t="n">
        <v>0</v>
      </c>
      <c r="M2806" s="66" t="n">
        <v>0</v>
      </c>
      <c r="N2806" s="66" t="n">
        <v>1</v>
      </c>
      <c r="O2806" s="66" t="n">
        <v>58.3</v>
      </c>
      <c r="P2806" s="66" t="n">
        <v>3.2</v>
      </c>
      <c r="Q2806" s="66" t="n">
        <v>13.7571728340001</v>
      </c>
      <c r="R2806" s="66" t="n">
        <v>51.049776965</v>
      </c>
      <c r="S2806" s="66">
        <f>IF(AND(E2806&gt;=2,E2806&lt;=6,OR(F2806=6,F2806=7,F2806=8),O2806&lt;=500),1,0)</f>
        <v/>
      </c>
      <c r="T2806" s="178">
        <f>IF(G2806=1,Sources!$F$24,IF(G2806=2,Sources!$F$25,IF(G2806=3,Sources!$F$26,0)))</f>
        <v/>
      </c>
      <c r="U2806" s="178">
        <f>T2806</f>
        <v/>
      </c>
      <c r="V2806" s="66" t="inlineStr">
        <is>
          <t>S01 / S04 / S05</t>
        </is>
      </c>
    </row>
    <row r="2807" ht="15" customHeight="1" s="94">
      <c r="A2807" s="66" t="inlineStr">
        <is>
          <t>U19976</t>
        </is>
      </c>
      <c r="B2807" s="66" t="inlineStr">
        <is>
          <t>O1452</t>
        </is>
      </c>
      <c r="C2807" s="66" t="n">
        <v>2024</v>
      </c>
      <c r="D2807" s="66" t="n">
        <v>1</v>
      </c>
      <c r="E2807" s="66" t="n">
        <v>5</v>
      </c>
      <c r="F2807" s="66" t="n">
        <v>17</v>
      </c>
      <c r="G2807" s="66" t="n">
        <v>3</v>
      </c>
      <c r="H2807" s="66" t="n">
        <v>3</v>
      </c>
      <c r="I2807" s="66" t="n">
        <v>0</v>
      </c>
      <c r="J2807" s="66" t="n">
        <v>1</v>
      </c>
      <c r="K2807" s="66" t="n">
        <v>1</v>
      </c>
      <c r="L2807" s="66" t="n">
        <v>0</v>
      </c>
      <c r="M2807" s="66" t="n">
        <v>0</v>
      </c>
      <c r="N2807" s="66" t="n">
        <v>0</v>
      </c>
      <c r="O2807" s="66" t="n">
        <v>351.4</v>
      </c>
      <c r="P2807" s="66" t="n">
        <v>5</v>
      </c>
      <c r="Q2807" s="66" t="n">
        <v>12.3456730450001</v>
      </c>
      <c r="R2807" s="66" t="n">
        <v>51.330023677</v>
      </c>
      <c r="S2807" s="66">
        <f>IF(AND(E2807&gt;=2,E2807&lt;=6,OR(F2807=6,F2807=7,F2807=8),O2807&lt;=500),1,0)</f>
        <v/>
      </c>
      <c r="T2807" s="178">
        <f>IF(G2807=1,Sources!$F$24,IF(G2807=2,Sources!$F$25,IF(G2807=3,Sources!$F$26,0)))</f>
        <v/>
      </c>
      <c r="U2807" s="178">
        <f>T2807</f>
        <v/>
      </c>
      <c r="V2807" s="66" t="inlineStr">
        <is>
          <t>S01 / S04 / S05</t>
        </is>
      </c>
    </row>
    <row r="2808" ht="15" customHeight="1" s="94">
      <c r="A2808" s="66" t="inlineStr">
        <is>
          <t>U19989</t>
        </is>
      </c>
      <c r="B2808" s="66" t="inlineStr">
        <is>
          <t>O1442</t>
        </is>
      </c>
      <c r="C2808" s="66" t="n">
        <v>2024</v>
      </c>
      <c r="D2808" s="66" t="n">
        <v>1</v>
      </c>
      <c r="E2808" s="66" t="n">
        <v>3</v>
      </c>
      <c r="F2808" s="66" t="n">
        <v>15</v>
      </c>
      <c r="G2808" s="66" t="n">
        <v>2</v>
      </c>
      <c r="H2808" s="66" t="n">
        <v>6</v>
      </c>
      <c r="I2808" s="66" t="n">
        <v>0</v>
      </c>
      <c r="J2808" s="66" t="n">
        <v>1</v>
      </c>
      <c r="K2808" s="66" t="n">
        <v>0</v>
      </c>
      <c r="L2808" s="66" t="n">
        <v>0</v>
      </c>
      <c r="M2808" s="66" t="n">
        <v>0</v>
      </c>
      <c r="N2808" s="66" t="n">
        <v>1</v>
      </c>
      <c r="O2808" s="66" t="n">
        <v>382.4</v>
      </c>
      <c r="P2808" s="66" t="n">
        <v>13.3</v>
      </c>
      <c r="Q2808" s="66" t="n">
        <v>12.374639797</v>
      </c>
      <c r="R2808" s="66" t="n">
        <v>51.3478650640001</v>
      </c>
      <c r="S2808" s="66">
        <f>IF(AND(E2808&gt;=2,E2808&lt;=6,OR(F2808=6,F2808=7,F2808=8),O2808&lt;=500),1,0)</f>
        <v/>
      </c>
      <c r="T2808" s="178">
        <f>IF(G2808=1,Sources!$F$24,IF(G2808=2,Sources!$F$25,IF(G2808=3,Sources!$F$26,0)))</f>
        <v/>
      </c>
      <c r="U2808" s="178">
        <f>T2808</f>
        <v/>
      </c>
      <c r="V2808" s="66" t="inlineStr">
        <is>
          <t>S01 / S04 / S05</t>
        </is>
      </c>
    </row>
    <row r="2809" ht="15" customHeight="1" s="94">
      <c r="A2809" s="66" t="inlineStr">
        <is>
          <t>U19993</t>
        </is>
      </c>
      <c r="B2809" s="66" t="inlineStr">
        <is>
          <t>O1724</t>
        </is>
      </c>
      <c r="C2809" s="66" t="n">
        <v>2024</v>
      </c>
      <c r="D2809" s="66" t="n">
        <v>1</v>
      </c>
      <c r="E2809" s="66" t="n">
        <v>3</v>
      </c>
      <c r="F2809" s="66" t="n">
        <v>10</v>
      </c>
      <c r="G2809" s="66" t="n">
        <v>2</v>
      </c>
      <c r="H2809" s="66" t="n">
        <v>2</v>
      </c>
      <c r="I2809" s="66" t="n">
        <v>0</v>
      </c>
      <c r="J2809" s="66" t="n">
        <v>0</v>
      </c>
      <c r="K2809" s="66" t="n">
        <v>1</v>
      </c>
      <c r="L2809" s="66" t="n">
        <v>0</v>
      </c>
      <c r="M2809" s="66" t="n">
        <v>0</v>
      </c>
      <c r="N2809" s="66" t="n">
        <v>0</v>
      </c>
      <c r="O2809" s="66" t="n">
        <v>368.9</v>
      </c>
      <c r="P2809" s="66" t="n">
        <v>11.7</v>
      </c>
      <c r="Q2809" s="66" t="n">
        <v>12.377085591</v>
      </c>
      <c r="R2809" s="66" t="n">
        <v>51.3902305140001</v>
      </c>
      <c r="S2809" s="66">
        <f>IF(AND(E2809&gt;=2,E2809&lt;=6,OR(F2809=6,F2809=7,F2809=8),O2809&lt;=500),1,0)</f>
        <v/>
      </c>
      <c r="T2809" s="178">
        <f>IF(G2809=1,Sources!$F$24,IF(G2809=2,Sources!$F$25,IF(G2809=3,Sources!$F$26,0)))</f>
        <v/>
      </c>
      <c r="U2809" s="178">
        <f>T2809</f>
        <v/>
      </c>
      <c r="V2809" s="66" t="inlineStr">
        <is>
          <t>S01 / S04 / S05</t>
        </is>
      </c>
    </row>
    <row r="2810" ht="15" customHeight="1" s="94">
      <c r="A2810" s="66" t="inlineStr">
        <is>
          <t>U20018</t>
        </is>
      </c>
      <c r="B2810" s="66" t="inlineStr">
        <is>
          <t>O0575</t>
        </is>
      </c>
      <c r="C2810" s="66" t="n">
        <v>2024</v>
      </c>
      <c r="D2810" s="66" t="n">
        <v>1</v>
      </c>
      <c r="E2810" s="66" t="n">
        <v>6</v>
      </c>
      <c r="F2810" s="66" t="n">
        <v>6</v>
      </c>
      <c r="G2810" s="66" t="n">
        <v>3</v>
      </c>
      <c r="H2810" s="66" t="n">
        <v>7</v>
      </c>
      <c r="I2810" s="66" t="n">
        <v>0</v>
      </c>
      <c r="J2810" s="66" t="n">
        <v>1</v>
      </c>
      <c r="K2810" s="66" t="n">
        <v>1</v>
      </c>
      <c r="L2810" s="66" t="n">
        <v>0</v>
      </c>
      <c r="M2810" s="66" t="n">
        <v>0</v>
      </c>
      <c r="N2810" s="66" t="n">
        <v>0</v>
      </c>
      <c r="O2810" s="66" t="n">
        <v>127.6</v>
      </c>
      <c r="P2810" s="66" t="n">
        <v>7.1</v>
      </c>
      <c r="Q2810" s="66" t="n">
        <v>13.6969164270001</v>
      </c>
      <c r="R2810" s="66" t="n">
        <v>51.082066227</v>
      </c>
      <c r="S2810" s="66">
        <f>IF(AND(E2810&gt;=2,E2810&lt;=6,OR(F2810=6,F2810=7,F2810=8),O2810&lt;=500),1,0)</f>
        <v/>
      </c>
      <c r="T2810" s="178">
        <f>IF(G2810=1,Sources!$F$24,IF(G2810=2,Sources!$F$25,IF(G2810=3,Sources!$F$26,0)))</f>
        <v/>
      </c>
      <c r="U2810" s="178">
        <f>T2810</f>
        <v/>
      </c>
      <c r="V2810" s="66" t="inlineStr">
        <is>
          <t>S01 / S04 / S05</t>
        </is>
      </c>
    </row>
    <row r="2811" ht="15" customHeight="1" s="94">
      <c r="A2811" s="66" t="inlineStr">
        <is>
          <t>U20020</t>
        </is>
      </c>
      <c r="B2811" s="66" t="inlineStr">
        <is>
          <t>O0887</t>
        </is>
      </c>
      <c r="C2811" s="66" t="n">
        <v>2024</v>
      </c>
      <c r="D2811" s="66" t="n">
        <v>1</v>
      </c>
      <c r="E2811" s="66" t="n">
        <v>6</v>
      </c>
      <c r="F2811" s="66" t="n">
        <v>18</v>
      </c>
      <c r="G2811" s="66" t="n">
        <v>3</v>
      </c>
      <c r="H2811" s="66" t="n">
        <v>2</v>
      </c>
      <c r="I2811" s="66" t="n">
        <v>0</v>
      </c>
      <c r="J2811" s="66" t="n">
        <v>1</v>
      </c>
      <c r="K2811" s="66" t="n">
        <v>1</v>
      </c>
      <c r="L2811" s="66" t="n">
        <v>0</v>
      </c>
      <c r="M2811" s="66" t="n">
        <v>0</v>
      </c>
      <c r="N2811" s="66" t="n">
        <v>0</v>
      </c>
      <c r="O2811" s="66" t="n">
        <v>220.4</v>
      </c>
      <c r="P2811" s="66" t="n">
        <v>9.1</v>
      </c>
      <c r="Q2811" s="66" t="n">
        <v>13.7798560900001</v>
      </c>
      <c r="R2811" s="66" t="n">
        <v>51.0442481360001</v>
      </c>
      <c r="S2811" s="66">
        <f>IF(AND(E2811&gt;=2,E2811&lt;=6,OR(F2811=6,F2811=7,F2811=8),O2811&lt;=500),1,0)</f>
        <v/>
      </c>
      <c r="T2811" s="178">
        <f>IF(G2811=1,Sources!$F$24,IF(G2811=2,Sources!$F$25,IF(G2811=3,Sources!$F$26,0)))</f>
        <v/>
      </c>
      <c r="U2811" s="178">
        <f>T2811</f>
        <v/>
      </c>
      <c r="V2811" s="66" t="inlineStr">
        <is>
          <t>S01 / S04 / S05</t>
        </is>
      </c>
    </row>
    <row r="2812" ht="15" customHeight="1" s="94">
      <c r="A2812" s="66" t="inlineStr">
        <is>
          <t>U20024</t>
        </is>
      </c>
      <c r="B2812" s="66" t="inlineStr">
        <is>
          <t>O1618</t>
        </is>
      </c>
      <c r="C2812" s="66" t="n">
        <v>2024</v>
      </c>
      <c r="D2812" s="66" t="n">
        <v>1</v>
      </c>
      <c r="E2812" s="66" t="n">
        <v>5</v>
      </c>
      <c r="F2812" s="66" t="n">
        <v>17</v>
      </c>
      <c r="G2812" s="66" t="n">
        <v>3</v>
      </c>
      <c r="H2812" s="66" t="n">
        <v>2</v>
      </c>
      <c r="I2812" s="66" t="n">
        <v>0</v>
      </c>
      <c r="J2812" s="66" t="n">
        <v>1</v>
      </c>
      <c r="K2812" s="66" t="n">
        <v>1</v>
      </c>
      <c r="L2812" s="66" t="n">
        <v>0</v>
      </c>
      <c r="M2812" s="66" t="n">
        <v>0</v>
      </c>
      <c r="N2812" s="66" t="n">
        <v>0</v>
      </c>
      <c r="O2812" s="66" t="n">
        <v>130.1</v>
      </c>
      <c r="P2812" s="66" t="n">
        <v>4</v>
      </c>
      <c r="Q2812" s="66" t="n">
        <v>12.333000629</v>
      </c>
      <c r="R2812" s="66" t="n">
        <v>51.3360147170001</v>
      </c>
      <c r="S2812" s="66">
        <f>IF(AND(E2812&gt;=2,E2812&lt;=6,OR(F2812=6,F2812=7,F2812=8),O2812&lt;=500),1,0)</f>
        <v/>
      </c>
      <c r="T2812" s="178">
        <f>IF(G2812=1,Sources!$F$24,IF(G2812=2,Sources!$F$25,IF(G2812=3,Sources!$F$26,0)))</f>
        <v/>
      </c>
      <c r="U2812" s="178">
        <f>T2812</f>
        <v/>
      </c>
      <c r="V2812" s="66" t="inlineStr">
        <is>
          <t>S01 / S04 / S05</t>
        </is>
      </c>
    </row>
    <row r="2813" ht="15" customHeight="1" s="94">
      <c r="A2813" s="66" t="inlineStr">
        <is>
          <t>U20030</t>
        </is>
      </c>
      <c r="B2813" s="66" t="inlineStr">
        <is>
          <t>O0893</t>
        </is>
      </c>
      <c r="C2813" s="66" t="n">
        <v>2024</v>
      </c>
      <c r="D2813" s="66" t="n">
        <v>1</v>
      </c>
      <c r="E2813" s="66" t="n">
        <v>5</v>
      </c>
      <c r="F2813" s="66" t="n">
        <v>9</v>
      </c>
      <c r="G2813" s="66" t="n">
        <v>2</v>
      </c>
      <c r="H2813" s="66" t="n">
        <v>3</v>
      </c>
      <c r="I2813" s="66" t="n">
        <v>0</v>
      </c>
      <c r="J2813" s="66" t="n">
        <v>1</v>
      </c>
      <c r="K2813" s="66" t="n">
        <v>1</v>
      </c>
      <c r="L2813" s="66" t="n">
        <v>0</v>
      </c>
      <c r="M2813" s="66" t="n">
        <v>0</v>
      </c>
      <c r="N2813" s="66" t="n">
        <v>0</v>
      </c>
      <c r="O2813" s="66" t="n">
        <v>443.6</v>
      </c>
      <c r="P2813" s="66" t="n">
        <v>0.7</v>
      </c>
      <c r="Q2813" s="66" t="n">
        <v>13.768250064</v>
      </c>
      <c r="R2813" s="66" t="n">
        <v>51.047974707</v>
      </c>
      <c r="S2813" s="66">
        <f>IF(AND(E2813&gt;=2,E2813&lt;=6,OR(F2813=6,F2813=7,F2813=8),O2813&lt;=500),1,0)</f>
        <v/>
      </c>
      <c r="T2813" s="178">
        <f>IF(G2813=1,Sources!$F$24,IF(G2813=2,Sources!$F$25,IF(G2813=3,Sources!$F$26,0)))</f>
        <v/>
      </c>
      <c r="U2813" s="178">
        <f>T2813</f>
        <v/>
      </c>
      <c r="V2813" s="66" t="inlineStr">
        <is>
          <t>S01 / S04 / S05</t>
        </is>
      </c>
    </row>
    <row r="2814" ht="15" customHeight="1" s="94">
      <c r="A2814" s="66" t="inlineStr">
        <is>
          <t>U20035</t>
        </is>
      </c>
      <c r="B2814" s="66" t="inlineStr">
        <is>
          <t>O1795</t>
        </is>
      </c>
      <c r="C2814" s="66" t="n">
        <v>2024</v>
      </c>
      <c r="D2814" s="66" t="n">
        <v>1</v>
      </c>
      <c r="E2814" s="66" t="n">
        <v>4</v>
      </c>
      <c r="F2814" s="66" t="n">
        <v>12</v>
      </c>
      <c r="G2814" s="66" t="n">
        <v>3</v>
      </c>
      <c r="H2814" s="66" t="n">
        <v>3</v>
      </c>
      <c r="I2814" s="66" t="n">
        <v>0</v>
      </c>
      <c r="J2814" s="66" t="n">
        <v>0</v>
      </c>
      <c r="K2814" s="66" t="n">
        <v>1</v>
      </c>
      <c r="L2814" s="66" t="n">
        <v>0</v>
      </c>
      <c r="M2814" s="66" t="n">
        <v>0</v>
      </c>
      <c r="N2814" s="66" t="n">
        <v>1</v>
      </c>
      <c r="O2814" s="66" t="n">
        <v>132.3</v>
      </c>
      <c r="P2814" s="66" t="n">
        <v>3.7</v>
      </c>
      <c r="Q2814" s="66" t="n">
        <v>12.3795989810001</v>
      </c>
      <c r="R2814" s="66" t="n">
        <v>51.3276304570001</v>
      </c>
      <c r="S2814" s="66">
        <f>IF(AND(E2814&gt;=2,E2814&lt;=6,OR(F2814=6,F2814=7,F2814=8),O2814&lt;=500),1,0)</f>
        <v/>
      </c>
      <c r="T2814" s="178">
        <f>IF(G2814=1,Sources!$F$24,IF(G2814=2,Sources!$F$25,IF(G2814=3,Sources!$F$26,0)))</f>
        <v/>
      </c>
      <c r="U2814" s="178">
        <f>T2814</f>
        <v/>
      </c>
      <c r="V2814" s="66" t="inlineStr">
        <is>
          <t>S01 / S04 / S05</t>
        </is>
      </c>
    </row>
    <row r="2815" ht="15" customHeight="1" s="94">
      <c r="A2815" s="66" t="inlineStr">
        <is>
          <t>U20038</t>
        </is>
      </c>
      <c r="B2815" s="66" t="inlineStr">
        <is>
          <t>O2079</t>
        </is>
      </c>
      <c r="C2815" s="66" t="n">
        <v>2024</v>
      </c>
      <c r="D2815" s="66" t="n">
        <v>1</v>
      </c>
      <c r="E2815" s="66" t="n">
        <v>4</v>
      </c>
      <c r="F2815" s="66" t="n">
        <v>14</v>
      </c>
      <c r="G2815" s="66" t="n">
        <v>3</v>
      </c>
      <c r="H2815" s="66" t="n">
        <v>3</v>
      </c>
      <c r="I2815" s="66" t="n">
        <v>0</v>
      </c>
      <c r="J2815" s="66" t="n">
        <v>0</v>
      </c>
      <c r="K2815" s="66" t="n">
        <v>1</v>
      </c>
      <c r="L2815" s="66" t="n">
        <v>0</v>
      </c>
      <c r="M2815" s="66" t="n">
        <v>0</v>
      </c>
      <c r="N2815" s="66" t="n">
        <v>0</v>
      </c>
      <c r="O2815" s="66" t="n">
        <v>281.5</v>
      </c>
      <c r="P2815" s="66" t="n">
        <v>4</v>
      </c>
      <c r="Q2815" s="66" t="n">
        <v>13.6677972970001</v>
      </c>
      <c r="R2815" s="66" t="n">
        <v>51.1024804430001</v>
      </c>
      <c r="S2815" s="66">
        <f>IF(AND(E2815&gt;=2,E2815&lt;=6,OR(F2815=6,F2815=7,F2815=8),O2815&lt;=500),1,0)</f>
        <v/>
      </c>
      <c r="T2815" s="178">
        <f>IF(G2815=1,Sources!$F$24,IF(G2815=2,Sources!$F$25,IF(G2815=3,Sources!$F$26,0)))</f>
        <v/>
      </c>
      <c r="U2815" s="178">
        <f>T2815</f>
        <v/>
      </c>
      <c r="V2815" s="66" t="inlineStr">
        <is>
          <t>S01 / S04 / S05</t>
        </is>
      </c>
    </row>
    <row r="2816" ht="15" customHeight="1" s="94">
      <c r="A2816" s="66" t="inlineStr">
        <is>
          <t>U20058</t>
        </is>
      </c>
      <c r="B2816" s="66" t="inlineStr">
        <is>
          <t>O0257</t>
        </is>
      </c>
      <c r="C2816" s="66" t="n">
        <v>2024</v>
      </c>
      <c r="D2816" s="66" t="n">
        <v>1</v>
      </c>
      <c r="E2816" s="66" t="n">
        <v>2</v>
      </c>
      <c r="F2816" s="66" t="n">
        <v>15</v>
      </c>
      <c r="G2816" s="66" t="n">
        <v>2</v>
      </c>
      <c r="H2816" s="66" t="n">
        <v>2</v>
      </c>
      <c r="I2816" s="66" t="n">
        <v>0</v>
      </c>
      <c r="J2816" s="66" t="n">
        <v>0</v>
      </c>
      <c r="K2816" s="66" t="n">
        <v>1</v>
      </c>
      <c r="L2816" s="66" t="n">
        <v>0</v>
      </c>
      <c r="M2816" s="66" t="n">
        <v>0</v>
      </c>
      <c r="N2816" s="66" t="n">
        <v>0</v>
      </c>
      <c r="O2816" s="66" t="n">
        <v>494.1</v>
      </c>
      <c r="P2816" s="66" t="n">
        <v>1.7</v>
      </c>
      <c r="Q2816" s="66" t="n">
        <v>12.895111797</v>
      </c>
      <c r="R2816" s="66" t="n">
        <v>50.8198873650001</v>
      </c>
      <c r="S2816" s="66">
        <f>IF(AND(E2816&gt;=2,E2816&lt;=6,OR(F2816=6,F2816=7,F2816=8),O2816&lt;=500),1,0)</f>
        <v/>
      </c>
      <c r="T2816" s="178">
        <f>IF(G2816=1,Sources!$F$24,IF(G2816=2,Sources!$F$25,IF(G2816=3,Sources!$F$26,0)))</f>
        <v/>
      </c>
      <c r="U2816" s="178">
        <f>T2816</f>
        <v/>
      </c>
      <c r="V2816" s="66" t="inlineStr">
        <is>
          <t>S01 / S04 / S05</t>
        </is>
      </c>
    </row>
    <row r="2817" ht="15" customHeight="1" s="94">
      <c r="A2817" s="66" t="inlineStr">
        <is>
          <t>U20060</t>
        </is>
      </c>
      <c r="B2817" s="66" t="inlineStr">
        <is>
          <t>O1512</t>
        </is>
      </c>
      <c r="C2817" s="66" t="n">
        <v>2024</v>
      </c>
      <c r="D2817" s="66" t="n">
        <v>1</v>
      </c>
      <c r="E2817" s="66" t="n">
        <v>1</v>
      </c>
      <c r="F2817" s="66" t="n">
        <v>18</v>
      </c>
      <c r="G2817" s="66" t="n">
        <v>3</v>
      </c>
      <c r="H2817" s="66" t="n">
        <v>2</v>
      </c>
      <c r="I2817" s="66" t="n">
        <v>0</v>
      </c>
      <c r="J2817" s="66" t="n">
        <v>0</v>
      </c>
      <c r="K2817" s="66" t="n">
        <v>1</v>
      </c>
      <c r="L2817" s="66" t="n">
        <v>0</v>
      </c>
      <c r="M2817" s="66" t="n">
        <v>0</v>
      </c>
      <c r="N2817" s="66" t="n">
        <v>0</v>
      </c>
      <c r="O2817" s="66" t="n">
        <v>332.8</v>
      </c>
      <c r="P2817" s="66" t="n">
        <v>19.9</v>
      </c>
      <c r="Q2817" s="66" t="n">
        <v>12.4134101880001</v>
      </c>
      <c r="R2817" s="66" t="n">
        <v>51.359572616</v>
      </c>
      <c r="S2817" s="66">
        <f>IF(AND(E2817&gt;=2,E2817&lt;=6,OR(F2817=6,F2817=7,F2817=8),O2817&lt;=500),1,0)</f>
        <v/>
      </c>
      <c r="T2817" s="178">
        <f>IF(G2817=1,Sources!$F$24,IF(G2817=2,Sources!$F$25,IF(G2817=3,Sources!$F$26,0)))</f>
        <v/>
      </c>
      <c r="U2817" s="178">
        <f>T2817</f>
        <v/>
      </c>
      <c r="V2817" s="66" t="inlineStr">
        <is>
          <t>S01 / S04 / S05</t>
        </is>
      </c>
    </row>
    <row r="2818" ht="15" customHeight="1" s="94">
      <c r="A2818" s="66" t="inlineStr">
        <is>
          <t>U20063</t>
        </is>
      </c>
      <c r="B2818" s="66" t="inlineStr">
        <is>
          <t>O1593</t>
        </is>
      </c>
      <c r="C2818" s="66" t="n">
        <v>2024</v>
      </c>
      <c r="D2818" s="66" t="n">
        <v>1</v>
      </c>
      <c r="E2818" s="66" t="n">
        <v>6</v>
      </c>
      <c r="F2818" s="66" t="n">
        <v>22</v>
      </c>
      <c r="G2818" s="66" t="n">
        <v>3</v>
      </c>
      <c r="H2818" s="66" t="n">
        <v>2</v>
      </c>
      <c r="I2818" s="66" t="n">
        <v>0</v>
      </c>
      <c r="J2818" s="66" t="n">
        <v>0</v>
      </c>
      <c r="K2818" s="66" t="n">
        <v>1</v>
      </c>
      <c r="L2818" s="66" t="n">
        <v>0</v>
      </c>
      <c r="M2818" s="66" t="n">
        <v>0</v>
      </c>
      <c r="N2818" s="66" t="n">
        <v>1</v>
      </c>
      <c r="O2818" s="66" t="n">
        <v>118.6</v>
      </c>
      <c r="P2818" s="66" t="n">
        <v>0.2</v>
      </c>
      <c r="Q2818" s="66" t="n">
        <v>12.373472737</v>
      </c>
      <c r="R2818" s="66" t="n">
        <v>51.3516724560001</v>
      </c>
      <c r="S2818" s="66">
        <f>IF(AND(E2818&gt;=2,E2818&lt;=6,OR(F2818=6,F2818=7,F2818=8),O2818&lt;=500),1,0)</f>
        <v/>
      </c>
      <c r="T2818" s="178">
        <f>IF(G2818=1,Sources!$F$24,IF(G2818=2,Sources!$F$25,IF(G2818=3,Sources!$F$26,0)))</f>
        <v/>
      </c>
      <c r="U2818" s="178">
        <f>T2818</f>
        <v/>
      </c>
      <c r="V2818" s="66" t="inlineStr">
        <is>
          <t>S01 / S04 / S05</t>
        </is>
      </c>
    </row>
    <row r="2819" ht="15" customHeight="1" s="94">
      <c r="A2819" s="66" t="inlineStr">
        <is>
          <t>U20072</t>
        </is>
      </c>
      <c r="B2819" s="66" t="inlineStr">
        <is>
          <t>O0840</t>
        </is>
      </c>
      <c r="C2819" s="66" t="n">
        <v>2024</v>
      </c>
      <c r="D2819" s="66" t="n">
        <v>1</v>
      </c>
      <c r="E2819" s="66" t="n">
        <v>6</v>
      </c>
      <c r="F2819" s="66" t="n">
        <v>10</v>
      </c>
      <c r="G2819" s="66" t="n">
        <v>3</v>
      </c>
      <c r="H2819" s="66" t="n">
        <v>6</v>
      </c>
      <c r="I2819" s="66" t="n">
        <v>0</v>
      </c>
      <c r="J2819" s="66" t="n">
        <v>0</v>
      </c>
      <c r="K2819" s="66" t="n">
        <v>1</v>
      </c>
      <c r="L2819" s="66" t="n">
        <v>0</v>
      </c>
      <c r="M2819" s="66" t="n">
        <v>0</v>
      </c>
      <c r="N2819" s="66" t="n">
        <v>0</v>
      </c>
      <c r="O2819" s="66" t="n">
        <v>177.5</v>
      </c>
      <c r="P2819" s="66" t="n">
        <v>6.8</v>
      </c>
      <c r="Q2819" s="66" t="n">
        <v>13.7677863910001</v>
      </c>
      <c r="R2819" s="66" t="n">
        <v>51.0261443370001</v>
      </c>
      <c r="S2819" s="66">
        <f>IF(AND(E2819&gt;=2,E2819&lt;=6,OR(F2819=6,F2819=7,F2819=8),O2819&lt;=500),1,0)</f>
        <v/>
      </c>
      <c r="T2819" s="178">
        <f>IF(G2819=1,Sources!$F$24,IF(G2819=2,Sources!$F$25,IF(G2819=3,Sources!$F$26,0)))</f>
        <v/>
      </c>
      <c r="U2819" s="178">
        <f>T2819</f>
        <v/>
      </c>
      <c r="V2819" s="66" t="inlineStr">
        <is>
          <t>S01 / S04 / S05</t>
        </is>
      </c>
    </row>
    <row r="2820" ht="15" customHeight="1" s="94">
      <c r="A2820" s="66" t="inlineStr">
        <is>
          <t>U20078</t>
        </is>
      </c>
      <c r="B2820" s="66" t="inlineStr">
        <is>
          <t>O1795</t>
        </is>
      </c>
      <c r="C2820" s="66" t="n">
        <v>2024</v>
      </c>
      <c r="D2820" s="66" t="n">
        <v>1</v>
      </c>
      <c r="E2820" s="66" t="n">
        <v>5</v>
      </c>
      <c r="F2820" s="66" t="n">
        <v>10</v>
      </c>
      <c r="G2820" s="66" t="n">
        <v>3</v>
      </c>
      <c r="H2820" s="66" t="n">
        <v>1</v>
      </c>
      <c r="I2820" s="66" t="n">
        <v>0</v>
      </c>
      <c r="J2820" s="66" t="n">
        <v>1</v>
      </c>
      <c r="K2820" s="66" t="n">
        <v>0</v>
      </c>
      <c r="L2820" s="66" t="n">
        <v>0</v>
      </c>
      <c r="M2820" s="66" t="n">
        <v>0</v>
      </c>
      <c r="N2820" s="66" t="n">
        <v>0</v>
      </c>
      <c r="O2820" s="66" t="n">
        <v>137.9</v>
      </c>
      <c r="P2820" s="66" t="n">
        <v>5.6</v>
      </c>
      <c r="Q2820" s="66" t="n">
        <v>12.3796379410001</v>
      </c>
      <c r="R2820" s="66" t="n">
        <v>51.3275854680001</v>
      </c>
      <c r="S2820" s="66">
        <f>IF(AND(E2820&gt;=2,E2820&lt;=6,OR(F2820=6,F2820=7,F2820=8),O2820&lt;=500),1,0)</f>
        <v/>
      </c>
      <c r="T2820" s="178">
        <f>IF(G2820=1,Sources!$F$24,IF(G2820=2,Sources!$F$25,IF(G2820=3,Sources!$F$26,0)))</f>
        <v/>
      </c>
      <c r="U2820" s="178">
        <f>T2820</f>
        <v/>
      </c>
      <c r="V2820" s="66" t="inlineStr">
        <is>
          <t>S01 / S04 / S05</t>
        </is>
      </c>
    </row>
    <row r="2821" ht="15" customHeight="1" s="94">
      <c r="A2821" s="66" t="inlineStr">
        <is>
          <t>U20079</t>
        </is>
      </c>
      <c r="B2821" s="66" t="inlineStr">
        <is>
          <t>O1303</t>
        </is>
      </c>
      <c r="C2821" s="66" t="n">
        <v>2024</v>
      </c>
      <c r="D2821" s="66" t="n">
        <v>1</v>
      </c>
      <c r="E2821" s="66" t="n">
        <v>5</v>
      </c>
      <c r="F2821" s="66" t="n">
        <v>7</v>
      </c>
      <c r="G2821" s="66" t="n">
        <v>3</v>
      </c>
      <c r="H2821" s="66" t="n">
        <v>2</v>
      </c>
      <c r="I2821" s="66" t="n">
        <v>1</v>
      </c>
      <c r="J2821" s="66" t="n">
        <v>0</v>
      </c>
      <c r="K2821" s="66" t="n">
        <v>1</v>
      </c>
      <c r="L2821" s="66" t="n">
        <v>0</v>
      </c>
      <c r="M2821" s="66" t="n">
        <v>0</v>
      </c>
      <c r="N2821" s="66" t="n">
        <v>0</v>
      </c>
      <c r="O2821" s="66" t="n">
        <v>464.3</v>
      </c>
      <c r="P2821" s="66" t="n">
        <v>3.1</v>
      </c>
      <c r="Q2821" s="66" t="n">
        <v>12.394230239</v>
      </c>
      <c r="R2821" s="66" t="n">
        <v>51.3145355580001</v>
      </c>
      <c r="S2821" s="66">
        <f>IF(AND(E2821&gt;=2,E2821&lt;=6,OR(F2821=6,F2821=7,F2821=8),O2821&lt;=500),1,0)</f>
        <v/>
      </c>
      <c r="T2821" s="178">
        <f>IF(G2821=1,Sources!$F$24,IF(G2821=2,Sources!$F$25,IF(G2821=3,Sources!$F$26,0)))</f>
        <v/>
      </c>
      <c r="U2821" s="178">
        <f>T2821</f>
        <v/>
      </c>
      <c r="V2821" s="66" t="inlineStr">
        <is>
          <t>S01 / S04 / S05</t>
        </is>
      </c>
    </row>
    <row r="2822" ht="15" customHeight="1" s="94">
      <c r="A2822" s="66" t="inlineStr">
        <is>
          <t>U20086</t>
        </is>
      </c>
      <c r="B2822" s="66" t="inlineStr">
        <is>
          <t>O0403</t>
        </is>
      </c>
      <c r="C2822" s="66" t="n">
        <v>2024</v>
      </c>
      <c r="D2822" s="66" t="n">
        <v>1</v>
      </c>
      <c r="E2822" s="66" t="n">
        <v>5</v>
      </c>
      <c r="F2822" s="66" t="n">
        <v>7</v>
      </c>
      <c r="G2822" s="66" t="n">
        <v>3</v>
      </c>
      <c r="H2822" s="66" t="n">
        <v>4</v>
      </c>
      <c r="I2822" s="66" t="n">
        <v>1</v>
      </c>
      <c r="J2822" s="66" t="n">
        <v>1</v>
      </c>
      <c r="K2822" s="66" t="n">
        <v>0</v>
      </c>
      <c r="L2822" s="66" t="n">
        <v>0</v>
      </c>
      <c r="M2822" s="66" t="n">
        <v>0</v>
      </c>
      <c r="N2822" s="66" t="n">
        <v>0</v>
      </c>
      <c r="O2822" s="66" t="n">
        <v>58.2</v>
      </c>
      <c r="P2822" s="66" t="n">
        <v>0</v>
      </c>
      <c r="Q2822" s="66" t="n">
        <v>13.729340247</v>
      </c>
      <c r="R2822" s="66" t="n">
        <v>51.0456866710001</v>
      </c>
      <c r="S2822" s="66">
        <f>IF(AND(E2822&gt;=2,E2822&lt;=6,OR(F2822=6,F2822=7,F2822=8),O2822&lt;=500),1,0)</f>
        <v/>
      </c>
      <c r="T2822" s="178">
        <f>IF(G2822=1,Sources!$F$24,IF(G2822=2,Sources!$F$25,IF(G2822=3,Sources!$F$26,0)))</f>
        <v/>
      </c>
      <c r="U2822" s="178">
        <f>T2822</f>
        <v/>
      </c>
      <c r="V2822" s="66" t="inlineStr">
        <is>
          <t>S01 / S04 / S05</t>
        </is>
      </c>
    </row>
    <row r="2823" ht="15" customHeight="1" s="94">
      <c r="A2823" s="66" t="inlineStr">
        <is>
          <t>U20093</t>
        </is>
      </c>
      <c r="B2823" s="66" t="inlineStr">
        <is>
          <t>O1656</t>
        </is>
      </c>
      <c r="C2823" s="66" t="n">
        <v>2024</v>
      </c>
      <c r="D2823" s="66" t="n">
        <v>1</v>
      </c>
      <c r="E2823" s="66" t="n">
        <v>4</v>
      </c>
      <c r="F2823" s="66" t="n">
        <v>17</v>
      </c>
      <c r="G2823" s="66" t="n">
        <v>3</v>
      </c>
      <c r="H2823" s="66" t="n">
        <v>6</v>
      </c>
      <c r="I2823" s="66" t="n">
        <v>0</v>
      </c>
      <c r="J2823" s="66" t="n">
        <v>1</v>
      </c>
      <c r="K2823" s="66" t="n">
        <v>1</v>
      </c>
      <c r="L2823" s="66" t="n">
        <v>0</v>
      </c>
      <c r="M2823" s="66" t="n">
        <v>0</v>
      </c>
      <c r="N2823" s="66" t="n">
        <v>0</v>
      </c>
      <c r="O2823" s="66" t="n">
        <v>362.4</v>
      </c>
      <c r="P2823" s="66" t="n">
        <v>11.5</v>
      </c>
      <c r="Q2823" s="66" t="n">
        <v>12.373781809</v>
      </c>
      <c r="R2823" s="66" t="n">
        <v>51.3242155310001</v>
      </c>
      <c r="S2823" s="66">
        <f>IF(AND(E2823&gt;=2,E2823&lt;=6,OR(F2823=6,F2823=7,F2823=8),O2823&lt;=500),1,0)</f>
        <v/>
      </c>
      <c r="T2823" s="178">
        <f>IF(G2823=1,Sources!$F$24,IF(G2823=2,Sources!$F$25,IF(G2823=3,Sources!$F$26,0)))</f>
        <v/>
      </c>
      <c r="U2823" s="178">
        <f>T2823</f>
        <v/>
      </c>
      <c r="V2823" s="66" t="inlineStr">
        <is>
          <t>S01 / S04 / S05</t>
        </is>
      </c>
    </row>
    <row r="2824" ht="15" customHeight="1" s="94">
      <c r="A2824" s="66" t="inlineStr">
        <is>
          <t>U20094</t>
        </is>
      </c>
      <c r="B2824" s="66" t="inlineStr">
        <is>
          <t>O1720</t>
        </is>
      </c>
      <c r="C2824" s="66" t="n">
        <v>2024</v>
      </c>
      <c r="D2824" s="66" t="n">
        <v>1</v>
      </c>
      <c r="E2824" s="66" t="n">
        <v>4</v>
      </c>
      <c r="F2824" s="66" t="n">
        <v>18</v>
      </c>
      <c r="G2824" s="66" t="n">
        <v>2</v>
      </c>
      <c r="H2824" s="66" t="n">
        <v>2</v>
      </c>
      <c r="I2824" s="66" t="n">
        <v>1</v>
      </c>
      <c r="J2824" s="66" t="n">
        <v>0</v>
      </c>
      <c r="K2824" s="66" t="n">
        <v>1</v>
      </c>
      <c r="L2824" s="66" t="n">
        <v>0</v>
      </c>
      <c r="M2824" s="66" t="n">
        <v>0</v>
      </c>
      <c r="N2824" s="66" t="n">
        <v>0</v>
      </c>
      <c r="O2824" s="66" t="n">
        <v>59.6</v>
      </c>
      <c r="P2824" s="66" t="n">
        <v>16.4</v>
      </c>
      <c r="Q2824" s="66" t="n">
        <v>12.4031714450001</v>
      </c>
      <c r="R2824" s="66" t="n">
        <v>51.3270166780001</v>
      </c>
      <c r="S2824" s="66">
        <f>IF(AND(E2824&gt;=2,E2824&lt;=6,OR(F2824=6,F2824=7,F2824=8),O2824&lt;=500),1,0)</f>
        <v/>
      </c>
      <c r="T2824" s="178">
        <f>IF(G2824=1,Sources!$F$24,IF(G2824=2,Sources!$F$25,IF(G2824=3,Sources!$F$26,0)))</f>
        <v/>
      </c>
      <c r="U2824" s="178">
        <f>T2824</f>
        <v/>
      </c>
      <c r="V2824" s="66" t="inlineStr">
        <is>
          <t>S01 / S04 / S05</t>
        </is>
      </c>
    </row>
    <row r="2825" ht="15" customHeight="1" s="94">
      <c r="A2825" s="66" t="inlineStr">
        <is>
          <t>U20095</t>
        </is>
      </c>
      <c r="B2825" s="66" t="inlineStr">
        <is>
          <t>O0638</t>
        </is>
      </c>
      <c r="C2825" s="66" t="n">
        <v>2024</v>
      </c>
      <c r="D2825" s="66" t="n">
        <v>1</v>
      </c>
      <c r="E2825" s="66" t="n">
        <v>4</v>
      </c>
      <c r="F2825" s="66" t="n">
        <v>22</v>
      </c>
      <c r="G2825" s="66" t="n">
        <v>3</v>
      </c>
      <c r="H2825" s="66" t="n">
        <v>3</v>
      </c>
      <c r="I2825" s="66" t="n">
        <v>0</v>
      </c>
      <c r="J2825" s="66" t="n">
        <v>1</v>
      </c>
      <c r="K2825" s="66" t="n">
        <v>1</v>
      </c>
      <c r="L2825" s="66" t="n">
        <v>0</v>
      </c>
      <c r="M2825" s="66" t="n">
        <v>0</v>
      </c>
      <c r="N2825" s="66" t="n">
        <v>0</v>
      </c>
      <c r="O2825" s="66" t="n">
        <v>390.9</v>
      </c>
      <c r="P2825" s="66" t="n">
        <v>4.9</v>
      </c>
      <c r="Q2825" s="66" t="n">
        <v>13.7696273440001</v>
      </c>
      <c r="R2825" s="66" t="n">
        <v>51.0511113490001</v>
      </c>
      <c r="S2825" s="66">
        <f>IF(AND(E2825&gt;=2,E2825&lt;=6,OR(F2825=6,F2825=7,F2825=8),O2825&lt;=500),1,0)</f>
        <v/>
      </c>
      <c r="T2825" s="178">
        <f>IF(G2825=1,Sources!$F$24,IF(G2825=2,Sources!$F$25,IF(G2825=3,Sources!$F$26,0)))</f>
        <v/>
      </c>
      <c r="U2825" s="178">
        <f>T2825</f>
        <v/>
      </c>
      <c r="V2825" s="66" t="inlineStr">
        <is>
          <t>S01 / S04 / S05</t>
        </is>
      </c>
    </row>
    <row r="2826" ht="15" customHeight="1" s="94">
      <c r="A2826" s="66" t="inlineStr">
        <is>
          <t>U20098</t>
        </is>
      </c>
      <c r="B2826" s="66" t="inlineStr">
        <is>
          <t>O1498</t>
        </is>
      </c>
      <c r="C2826" s="66" t="n">
        <v>2024</v>
      </c>
      <c r="D2826" s="66" t="n">
        <v>1</v>
      </c>
      <c r="E2826" s="66" t="n">
        <v>3</v>
      </c>
      <c r="F2826" s="66" t="n">
        <v>7</v>
      </c>
      <c r="G2826" s="66" t="n">
        <v>3</v>
      </c>
      <c r="H2826" s="66" t="n">
        <v>2</v>
      </c>
      <c r="I2826" s="66" t="n">
        <v>1</v>
      </c>
      <c r="J2826" s="66" t="n">
        <v>0</v>
      </c>
      <c r="K2826" s="66" t="n">
        <v>1</v>
      </c>
      <c r="L2826" s="66" t="n">
        <v>0</v>
      </c>
      <c r="M2826" s="66" t="n">
        <v>0</v>
      </c>
      <c r="N2826" s="66" t="n">
        <v>0</v>
      </c>
      <c r="O2826" s="66" t="n">
        <v>257.2</v>
      </c>
      <c r="P2826" s="66" t="n">
        <v>0</v>
      </c>
      <c r="Q2826" s="66" t="n">
        <v>12.4127910180001</v>
      </c>
      <c r="R2826" s="66" t="n">
        <v>51.375221665</v>
      </c>
      <c r="S2826" s="66">
        <f>IF(AND(E2826&gt;=2,E2826&lt;=6,OR(F2826=6,F2826=7,F2826=8),O2826&lt;=500),1,0)</f>
        <v/>
      </c>
      <c r="T2826" s="178">
        <f>IF(G2826=1,Sources!$F$24,IF(G2826=2,Sources!$F$25,IF(G2826=3,Sources!$F$26,0)))</f>
        <v/>
      </c>
      <c r="U2826" s="178">
        <f>T2826</f>
        <v/>
      </c>
      <c r="V2826" s="66" t="inlineStr">
        <is>
          <t>S01 / S04 / S05</t>
        </is>
      </c>
    </row>
    <row r="2827" ht="15" customHeight="1" s="94">
      <c r="A2827" s="66" t="inlineStr">
        <is>
          <t>U20115</t>
        </is>
      </c>
      <c r="B2827" s="66" t="inlineStr">
        <is>
          <t>O1595</t>
        </is>
      </c>
      <c r="C2827" s="66" t="n">
        <v>2024</v>
      </c>
      <c r="D2827" s="66" t="n">
        <v>2</v>
      </c>
      <c r="E2827" s="66" t="n">
        <v>5</v>
      </c>
      <c r="F2827" s="66" t="n">
        <v>12</v>
      </c>
      <c r="G2827" s="66" t="n">
        <v>3</v>
      </c>
      <c r="H2827" s="66" t="n">
        <v>6</v>
      </c>
      <c r="I2827" s="66" t="n">
        <v>0</v>
      </c>
      <c r="J2827" s="66" t="n">
        <v>0</v>
      </c>
      <c r="K2827" s="66" t="n">
        <v>1</v>
      </c>
      <c r="L2827" s="66" t="n">
        <v>0</v>
      </c>
      <c r="M2827" s="66" t="n">
        <v>0</v>
      </c>
      <c r="N2827" s="66" t="n">
        <v>0</v>
      </c>
      <c r="O2827" s="66" t="n">
        <v>169.8</v>
      </c>
      <c r="P2827" s="66" t="n">
        <v>11.8</v>
      </c>
      <c r="Q2827" s="66" t="n">
        <v>12.3766972120001</v>
      </c>
      <c r="R2827" s="66" t="n">
        <v>51.3532311590001</v>
      </c>
      <c r="S2827" s="66">
        <f>IF(AND(E2827&gt;=2,E2827&lt;=6,OR(F2827=6,F2827=7,F2827=8),O2827&lt;=500),1,0)</f>
        <v/>
      </c>
      <c r="T2827" s="178">
        <f>IF(G2827=1,Sources!$F$24,IF(G2827=2,Sources!$F$25,IF(G2827=3,Sources!$F$26,0)))</f>
        <v/>
      </c>
      <c r="U2827" s="178">
        <f>T2827</f>
        <v/>
      </c>
      <c r="V2827" s="66" t="inlineStr">
        <is>
          <t>S01 / S04 / S05</t>
        </is>
      </c>
    </row>
    <row r="2828" ht="15" customHeight="1" s="94">
      <c r="A2828" s="66" t="inlineStr">
        <is>
          <t>U20117</t>
        </is>
      </c>
      <c r="B2828" s="66" t="inlineStr">
        <is>
          <t>O0958</t>
        </is>
      </c>
      <c r="C2828" s="66" t="n">
        <v>2024</v>
      </c>
      <c r="D2828" s="66" t="n">
        <v>1</v>
      </c>
      <c r="E2828" s="66" t="n">
        <v>5</v>
      </c>
      <c r="F2828" s="66" t="n">
        <v>15</v>
      </c>
      <c r="G2828" s="66" t="n">
        <v>3</v>
      </c>
      <c r="H2828" s="66" t="n">
        <v>2</v>
      </c>
      <c r="I2828" s="66" t="n">
        <v>0</v>
      </c>
      <c r="J2828" s="66" t="n">
        <v>1</v>
      </c>
      <c r="K2828" s="66" t="n">
        <v>1</v>
      </c>
      <c r="L2828" s="66" t="n">
        <v>0</v>
      </c>
      <c r="M2828" s="66" t="n">
        <v>0</v>
      </c>
      <c r="N2828" s="66" t="n">
        <v>0</v>
      </c>
      <c r="O2828" s="66" t="n">
        <v>214.6</v>
      </c>
      <c r="P2828" s="66" t="n">
        <v>1.3</v>
      </c>
      <c r="Q2828" s="66" t="n">
        <v>13.7968349020001</v>
      </c>
      <c r="R2828" s="66" t="n">
        <v>51.0414948960001</v>
      </c>
      <c r="S2828" s="66">
        <f>IF(AND(E2828&gt;=2,E2828&lt;=6,OR(F2828=6,F2828=7,F2828=8),O2828&lt;=500),1,0)</f>
        <v/>
      </c>
      <c r="T2828" s="178">
        <f>IF(G2828=1,Sources!$F$24,IF(G2828=2,Sources!$F$25,IF(G2828=3,Sources!$F$26,0)))</f>
        <v/>
      </c>
      <c r="U2828" s="178">
        <f>T2828</f>
        <v/>
      </c>
      <c r="V2828" s="66" t="inlineStr">
        <is>
          <t>S01 / S04 / S05</t>
        </is>
      </c>
    </row>
    <row r="2829" ht="15" customHeight="1" s="94">
      <c r="A2829" s="66" t="inlineStr">
        <is>
          <t>U20122</t>
        </is>
      </c>
      <c r="B2829" s="66" t="inlineStr">
        <is>
          <t>O0723</t>
        </is>
      </c>
      <c r="C2829" s="66" t="n">
        <v>2024</v>
      </c>
      <c r="D2829" s="66" t="n">
        <v>3</v>
      </c>
      <c r="E2829" s="66" t="n">
        <v>1</v>
      </c>
      <c r="F2829" s="66" t="n">
        <v>17</v>
      </c>
      <c r="G2829" s="66" t="n">
        <v>3</v>
      </c>
      <c r="H2829" s="66" t="n">
        <v>3</v>
      </c>
      <c r="I2829" s="66" t="n">
        <v>0</v>
      </c>
      <c r="J2829" s="66" t="n">
        <v>1</v>
      </c>
      <c r="K2829" s="66" t="n">
        <v>1</v>
      </c>
      <c r="L2829" s="66" t="n">
        <v>0</v>
      </c>
      <c r="M2829" s="66" t="n">
        <v>0</v>
      </c>
      <c r="N2829" s="66" t="n">
        <v>0</v>
      </c>
      <c r="O2829" s="66" t="n">
        <v>249.2</v>
      </c>
      <c r="P2829" s="66" t="n">
        <v>2.6</v>
      </c>
      <c r="Q2829" s="66" t="n">
        <v>13.7830760580001</v>
      </c>
      <c r="R2829" s="66" t="n">
        <v>51.043448551</v>
      </c>
      <c r="S2829" s="66">
        <f>IF(AND(E2829&gt;=2,E2829&lt;=6,OR(F2829=6,F2829=7,F2829=8),O2829&lt;=500),1,0)</f>
        <v/>
      </c>
      <c r="T2829" s="178">
        <f>IF(G2829=1,Sources!$F$24,IF(G2829=2,Sources!$F$25,IF(G2829=3,Sources!$F$26,0)))</f>
        <v/>
      </c>
      <c r="U2829" s="178">
        <f>T2829</f>
        <v/>
      </c>
      <c r="V2829" s="66" t="inlineStr">
        <is>
          <t>S01 / S04 / S05</t>
        </is>
      </c>
    </row>
    <row r="2830" ht="15" customHeight="1" s="94">
      <c r="A2830" s="66" t="inlineStr">
        <is>
          <t>U20130</t>
        </is>
      </c>
      <c r="B2830" s="66" t="inlineStr">
        <is>
          <t>O0602</t>
        </is>
      </c>
      <c r="C2830" s="66" t="n">
        <v>2024</v>
      </c>
      <c r="D2830" s="66" t="n">
        <v>1</v>
      </c>
      <c r="E2830" s="66" t="n">
        <v>5</v>
      </c>
      <c r="F2830" s="66" t="n">
        <v>6</v>
      </c>
      <c r="G2830" s="66" t="n">
        <v>3</v>
      </c>
      <c r="H2830" s="66" t="n">
        <v>4</v>
      </c>
      <c r="I2830" s="66" t="n">
        <v>1</v>
      </c>
      <c r="J2830" s="66" t="n">
        <v>0</v>
      </c>
      <c r="K2830" s="66" t="n">
        <v>1</v>
      </c>
      <c r="L2830" s="66" t="n">
        <v>0</v>
      </c>
      <c r="M2830" s="66" t="n">
        <v>0</v>
      </c>
      <c r="N2830" s="66" t="n">
        <v>0</v>
      </c>
      <c r="O2830" s="66" t="n">
        <v>32.8</v>
      </c>
      <c r="P2830" s="66" t="n">
        <v>0.8</v>
      </c>
      <c r="Q2830" s="66" t="n">
        <v>13.720442732</v>
      </c>
      <c r="R2830" s="66" t="n">
        <v>51.0546413860001</v>
      </c>
      <c r="S2830" s="66">
        <f>IF(AND(E2830&gt;=2,E2830&lt;=6,OR(F2830=6,F2830=7,F2830=8),O2830&lt;=500),1,0)</f>
        <v/>
      </c>
      <c r="T2830" s="178">
        <f>IF(G2830=1,Sources!$F$24,IF(G2830=2,Sources!$F$25,IF(G2830=3,Sources!$F$26,0)))</f>
        <v/>
      </c>
      <c r="U2830" s="178">
        <f>T2830</f>
        <v/>
      </c>
      <c r="V2830" s="66" t="inlineStr">
        <is>
          <t>S01 / S04 / S05</t>
        </is>
      </c>
    </row>
    <row r="2831" ht="15" customHeight="1" s="94">
      <c r="A2831" s="66" t="inlineStr">
        <is>
          <t>U20137</t>
        </is>
      </c>
      <c r="B2831" s="66" t="inlineStr">
        <is>
          <t>O2219</t>
        </is>
      </c>
      <c r="C2831" s="66" t="n">
        <v>2024</v>
      </c>
      <c r="D2831" s="66" t="n">
        <v>3</v>
      </c>
      <c r="E2831" s="66" t="n">
        <v>4</v>
      </c>
      <c r="F2831" s="66" t="n">
        <v>7</v>
      </c>
      <c r="G2831" s="66" t="n">
        <v>3</v>
      </c>
      <c r="H2831" s="66" t="n">
        <v>4</v>
      </c>
      <c r="I2831" s="66" t="n">
        <v>1</v>
      </c>
      <c r="J2831" s="66" t="n">
        <v>0</v>
      </c>
      <c r="K2831" s="66" t="n">
        <v>1</v>
      </c>
      <c r="L2831" s="66" t="n">
        <v>0</v>
      </c>
      <c r="M2831" s="66" t="n">
        <v>0</v>
      </c>
      <c r="N2831" s="66" t="n">
        <v>0</v>
      </c>
      <c r="O2831" s="66" t="n">
        <v>217.9</v>
      </c>
      <c r="P2831" s="66" t="n">
        <v>9</v>
      </c>
      <c r="Q2831" s="66" t="n">
        <v>12.7403063800001</v>
      </c>
      <c r="R2831" s="66" t="n">
        <v>51.3685811350001</v>
      </c>
      <c r="S2831" s="66">
        <f>IF(AND(E2831&gt;=2,E2831&lt;=6,OR(F2831=6,F2831=7,F2831=8),O2831&lt;=500),1,0)</f>
        <v/>
      </c>
      <c r="T2831" s="178">
        <f>IF(G2831=1,Sources!$F$24,IF(G2831=2,Sources!$F$25,IF(G2831=3,Sources!$F$26,0)))</f>
        <v/>
      </c>
      <c r="U2831" s="178">
        <f>T2831</f>
        <v/>
      </c>
      <c r="V2831" s="66" t="inlineStr">
        <is>
          <t>S01 / S04 / S05</t>
        </is>
      </c>
    </row>
    <row r="2832" ht="15" customHeight="1" s="94">
      <c r="A2832" s="66" t="inlineStr">
        <is>
          <t>U20140</t>
        </is>
      </c>
      <c r="B2832" s="66" t="inlineStr">
        <is>
          <t>O0969</t>
        </is>
      </c>
      <c r="C2832" s="66" t="n">
        <v>2024</v>
      </c>
      <c r="D2832" s="66" t="n">
        <v>2</v>
      </c>
      <c r="E2832" s="66" t="n">
        <v>7</v>
      </c>
      <c r="F2832" s="66" t="n">
        <v>11</v>
      </c>
      <c r="G2832" s="66" t="n">
        <v>2</v>
      </c>
      <c r="H2832" s="66" t="n">
        <v>1</v>
      </c>
      <c r="I2832" s="66" t="n">
        <v>0</v>
      </c>
      <c r="J2832" s="66" t="n">
        <v>1</v>
      </c>
      <c r="K2832" s="66" t="n">
        <v>0</v>
      </c>
      <c r="L2832" s="66" t="n">
        <v>0</v>
      </c>
      <c r="M2832" s="66" t="n">
        <v>0</v>
      </c>
      <c r="N2832" s="66" t="n">
        <v>0</v>
      </c>
      <c r="O2832" s="66" t="n">
        <v>246</v>
      </c>
      <c r="P2832" s="66" t="n">
        <v>3.4</v>
      </c>
      <c r="Q2832" s="66" t="n">
        <v>13.7580527850001</v>
      </c>
      <c r="R2832" s="66" t="n">
        <v>51.0522919690001</v>
      </c>
      <c r="S2832" s="66">
        <f>IF(AND(E2832&gt;=2,E2832&lt;=6,OR(F2832=6,F2832=7,F2832=8),O2832&lt;=500),1,0)</f>
        <v/>
      </c>
      <c r="T2832" s="178">
        <f>IF(G2832=1,Sources!$F$24,IF(G2832=2,Sources!$F$25,IF(G2832=3,Sources!$F$26,0)))</f>
        <v/>
      </c>
      <c r="U2832" s="178">
        <f>T2832</f>
        <v/>
      </c>
      <c r="V2832" s="66" t="inlineStr">
        <is>
          <t>S01 / S04 / S05</t>
        </is>
      </c>
    </row>
    <row r="2833" ht="15" customHeight="1" s="94">
      <c r="A2833" s="66" t="inlineStr">
        <is>
          <t>U20143</t>
        </is>
      </c>
      <c r="B2833" s="66" t="inlineStr">
        <is>
          <t>O0593</t>
        </is>
      </c>
      <c r="C2833" s="66" t="n">
        <v>2024</v>
      </c>
      <c r="D2833" s="66" t="n">
        <v>5</v>
      </c>
      <c r="E2833" s="66" t="n">
        <v>4</v>
      </c>
      <c r="F2833" s="66" t="n">
        <v>16</v>
      </c>
      <c r="G2833" s="66" t="n">
        <v>3</v>
      </c>
      <c r="H2833" s="66" t="n">
        <v>2</v>
      </c>
      <c r="I2833" s="66" t="n">
        <v>0</v>
      </c>
      <c r="J2833" s="66" t="n">
        <v>0</v>
      </c>
      <c r="K2833" s="66" t="n">
        <v>1</v>
      </c>
      <c r="L2833" s="66" t="n">
        <v>0</v>
      </c>
      <c r="M2833" s="66" t="n">
        <v>0</v>
      </c>
      <c r="N2833" s="66" t="n">
        <v>0</v>
      </c>
      <c r="O2833" s="66" t="n">
        <v>469.3</v>
      </c>
      <c r="P2833" s="66" t="n">
        <v>0.8</v>
      </c>
      <c r="Q2833" s="66" t="n">
        <v>13.757953458</v>
      </c>
      <c r="R2833" s="66" t="n">
        <v>51.032885166</v>
      </c>
      <c r="S2833" s="66">
        <f>IF(AND(E2833&gt;=2,E2833&lt;=6,OR(F2833=6,F2833=7,F2833=8),O2833&lt;=500),1,0)</f>
        <v/>
      </c>
      <c r="T2833" s="178">
        <f>IF(G2833=1,Sources!$F$24,IF(G2833=2,Sources!$F$25,IF(G2833=3,Sources!$F$26,0)))</f>
        <v/>
      </c>
      <c r="U2833" s="178">
        <f>T2833</f>
        <v/>
      </c>
      <c r="V2833" s="66" t="inlineStr">
        <is>
          <t>S01 / S04 / S05</t>
        </is>
      </c>
    </row>
    <row r="2834" ht="15" customHeight="1" s="94">
      <c r="A2834" s="66" t="inlineStr">
        <is>
          <t>U20162</t>
        </is>
      </c>
      <c r="B2834" s="66" t="inlineStr">
        <is>
          <t>O0333</t>
        </is>
      </c>
      <c r="C2834" s="66" t="n">
        <v>2024</v>
      </c>
      <c r="D2834" s="66" t="n">
        <v>5</v>
      </c>
      <c r="E2834" s="66" t="n">
        <v>3</v>
      </c>
      <c r="F2834" s="66" t="n">
        <v>15</v>
      </c>
      <c r="G2834" s="66" t="n">
        <v>3</v>
      </c>
      <c r="H2834" s="66" t="n">
        <v>3</v>
      </c>
      <c r="I2834" s="66" t="n">
        <v>0</v>
      </c>
      <c r="J2834" s="66" t="n">
        <v>0</v>
      </c>
      <c r="K2834" s="66" t="n">
        <v>1</v>
      </c>
      <c r="L2834" s="66" t="n">
        <v>0</v>
      </c>
      <c r="M2834" s="66" t="n">
        <v>0</v>
      </c>
      <c r="N2834" s="66" t="n">
        <v>1</v>
      </c>
      <c r="O2834" s="66" t="n">
        <v>238.7</v>
      </c>
      <c r="P2834" s="66" t="n">
        <v>6.3</v>
      </c>
      <c r="Q2834" s="66" t="n">
        <v>13.7854077650001</v>
      </c>
      <c r="R2834" s="66" t="n">
        <v>51.0359330170001</v>
      </c>
      <c r="S2834" s="66">
        <f>IF(AND(E2834&gt;=2,E2834&lt;=6,OR(F2834=6,F2834=7,F2834=8),O2834&lt;=500),1,0)</f>
        <v/>
      </c>
      <c r="T2834" s="178">
        <f>IF(G2834=1,Sources!$F$24,IF(G2834=2,Sources!$F$25,IF(G2834=3,Sources!$F$26,0)))</f>
        <v/>
      </c>
      <c r="U2834" s="178">
        <f>T2834</f>
        <v/>
      </c>
      <c r="V2834" s="66" t="inlineStr">
        <is>
          <t>S01 / S04 / S05</t>
        </is>
      </c>
    </row>
    <row r="2835" ht="15" customHeight="1" s="94">
      <c r="A2835" s="66" t="inlineStr">
        <is>
          <t>U20163</t>
        </is>
      </c>
      <c r="B2835" s="66" t="inlineStr">
        <is>
          <t>O0514</t>
        </is>
      </c>
      <c r="C2835" s="66" t="n">
        <v>2024</v>
      </c>
      <c r="D2835" s="66" t="n">
        <v>5</v>
      </c>
      <c r="E2835" s="66" t="n">
        <v>3</v>
      </c>
      <c r="F2835" s="66" t="n">
        <v>14</v>
      </c>
      <c r="G2835" s="66" t="n">
        <v>2</v>
      </c>
      <c r="H2835" s="66" t="n">
        <v>3</v>
      </c>
      <c r="I2835" s="66" t="n">
        <v>0</v>
      </c>
      <c r="J2835" s="66" t="n">
        <v>1</v>
      </c>
      <c r="K2835" s="66" t="n">
        <v>0</v>
      </c>
      <c r="L2835" s="66" t="n">
        <v>0</v>
      </c>
      <c r="M2835" s="66" t="n">
        <v>0</v>
      </c>
      <c r="N2835" s="66" t="n">
        <v>1</v>
      </c>
      <c r="O2835" s="66" t="n">
        <v>373.1</v>
      </c>
      <c r="P2835" s="66" t="n">
        <v>3.5</v>
      </c>
      <c r="Q2835" s="66" t="n">
        <v>13.770830393</v>
      </c>
      <c r="R2835" s="66" t="n">
        <v>51.0398660780001</v>
      </c>
      <c r="S2835" s="66">
        <f>IF(AND(E2835&gt;=2,E2835&lt;=6,OR(F2835=6,F2835=7,F2835=8),O2835&lt;=500),1,0)</f>
        <v/>
      </c>
      <c r="T2835" s="178">
        <f>IF(G2835=1,Sources!$F$24,IF(G2835=2,Sources!$F$25,IF(G2835=3,Sources!$F$26,0)))</f>
        <v/>
      </c>
      <c r="U2835" s="178">
        <f>T2835</f>
        <v/>
      </c>
      <c r="V2835" s="66" t="inlineStr">
        <is>
          <t>S01 / S04 / S05</t>
        </is>
      </c>
    </row>
    <row r="2836" ht="15" customHeight="1" s="94">
      <c r="A2836" s="66" t="inlineStr">
        <is>
          <t>U20170</t>
        </is>
      </c>
      <c r="B2836" s="66" t="inlineStr">
        <is>
          <t>O0295</t>
        </is>
      </c>
      <c r="C2836" s="66" t="n">
        <v>2024</v>
      </c>
      <c r="D2836" s="66" t="n">
        <v>5</v>
      </c>
      <c r="E2836" s="66" t="n">
        <v>2</v>
      </c>
      <c r="F2836" s="66" t="n">
        <v>9</v>
      </c>
      <c r="G2836" s="66" t="n">
        <v>3</v>
      </c>
      <c r="H2836" s="66" t="n">
        <v>3</v>
      </c>
      <c r="I2836" s="66" t="n">
        <v>0</v>
      </c>
      <c r="J2836" s="66" t="n">
        <v>1</v>
      </c>
      <c r="K2836" s="66" t="n">
        <v>1</v>
      </c>
      <c r="L2836" s="66" t="n">
        <v>0</v>
      </c>
      <c r="M2836" s="66" t="n">
        <v>0</v>
      </c>
      <c r="N2836" s="66" t="n">
        <v>0</v>
      </c>
      <c r="O2836" s="66" t="n">
        <v>170.8</v>
      </c>
      <c r="P2836" s="66" t="n">
        <v>5.9</v>
      </c>
      <c r="Q2836" s="66" t="n">
        <v>12.3352629130001</v>
      </c>
      <c r="R2836" s="66" t="n">
        <v>51.518279346</v>
      </c>
      <c r="S2836" s="66">
        <f>IF(AND(E2836&gt;=2,E2836&lt;=6,OR(F2836=6,F2836=7,F2836=8),O2836&lt;=500),1,0)</f>
        <v/>
      </c>
      <c r="T2836" s="178">
        <f>IF(G2836=1,Sources!$F$24,IF(G2836=2,Sources!$F$25,IF(G2836=3,Sources!$F$26,0)))</f>
        <v/>
      </c>
      <c r="U2836" s="178">
        <f>T2836</f>
        <v/>
      </c>
      <c r="V2836" s="66" t="inlineStr">
        <is>
          <t>S01 / S04 / S05</t>
        </is>
      </c>
    </row>
    <row r="2837" ht="15" customHeight="1" s="94">
      <c r="A2837" s="66" t="inlineStr">
        <is>
          <t>U20184</t>
        </is>
      </c>
      <c r="B2837" s="66" t="inlineStr">
        <is>
          <t>O0334</t>
        </is>
      </c>
      <c r="C2837" s="66" t="n">
        <v>2024</v>
      </c>
      <c r="D2837" s="66" t="n">
        <v>5</v>
      </c>
      <c r="E2837" s="66" t="n">
        <v>2</v>
      </c>
      <c r="F2837" s="66" t="n">
        <v>13</v>
      </c>
      <c r="G2837" s="66" t="n">
        <v>3</v>
      </c>
      <c r="H2837" s="66" t="n">
        <v>7</v>
      </c>
      <c r="I2837" s="66" t="n">
        <v>1</v>
      </c>
      <c r="J2837" s="66" t="n">
        <v>0</v>
      </c>
      <c r="K2837" s="66" t="n">
        <v>1</v>
      </c>
      <c r="L2837" s="66" t="n">
        <v>0</v>
      </c>
      <c r="M2837" s="66" t="n">
        <v>0</v>
      </c>
      <c r="N2837" s="66" t="n">
        <v>0</v>
      </c>
      <c r="O2837" s="66" t="n">
        <v>333.5</v>
      </c>
      <c r="P2837" s="66" t="n">
        <v>9.699999999999999</v>
      </c>
      <c r="Q2837" s="66" t="n">
        <v>13.7875862450001</v>
      </c>
      <c r="R2837" s="66" t="n">
        <v>51.0359566450001</v>
      </c>
      <c r="S2837" s="66">
        <f>IF(AND(E2837&gt;=2,E2837&lt;=6,OR(F2837=6,F2837=7,F2837=8),O2837&lt;=500),1,0)</f>
        <v/>
      </c>
      <c r="T2837" s="178">
        <f>IF(G2837=1,Sources!$F$24,IF(G2837=2,Sources!$F$25,IF(G2837=3,Sources!$F$26,0)))</f>
        <v/>
      </c>
      <c r="U2837" s="178">
        <f>T2837</f>
        <v/>
      </c>
      <c r="V2837" s="66" t="inlineStr">
        <is>
          <t>S01 / S04 / S05</t>
        </is>
      </c>
    </row>
    <row r="2838" ht="15" customHeight="1" s="94">
      <c r="A2838" s="66" t="inlineStr">
        <is>
          <t>U20185</t>
        </is>
      </c>
      <c r="B2838" s="66" t="inlineStr">
        <is>
          <t>O0589</t>
        </is>
      </c>
      <c r="C2838" s="66" t="n">
        <v>2024</v>
      </c>
      <c r="D2838" s="66" t="n">
        <v>5</v>
      </c>
      <c r="E2838" s="66" t="n">
        <v>2</v>
      </c>
      <c r="F2838" s="66" t="n">
        <v>6</v>
      </c>
      <c r="G2838" s="66" t="n">
        <v>3</v>
      </c>
      <c r="H2838" s="66" t="n">
        <v>7</v>
      </c>
      <c r="I2838" s="66" t="n">
        <v>0</v>
      </c>
      <c r="J2838" s="66" t="n">
        <v>1</v>
      </c>
      <c r="K2838" s="66" t="n">
        <v>0</v>
      </c>
      <c r="L2838" s="66" t="n">
        <v>0</v>
      </c>
      <c r="M2838" s="66" t="n">
        <v>0</v>
      </c>
      <c r="N2838" s="66" t="n">
        <v>0</v>
      </c>
      <c r="O2838" s="66" t="n">
        <v>54.4</v>
      </c>
      <c r="P2838" s="66" t="n">
        <v>0</v>
      </c>
      <c r="Q2838" s="66" t="n">
        <v>13.7551682340001</v>
      </c>
      <c r="R2838" s="66" t="n">
        <v>51.0462014990001</v>
      </c>
      <c r="S2838" s="66">
        <f>IF(AND(E2838&gt;=2,E2838&lt;=6,OR(F2838=6,F2838=7,F2838=8),O2838&lt;=500),1,0)</f>
        <v/>
      </c>
      <c r="T2838" s="178">
        <f>IF(G2838=1,Sources!$F$24,IF(G2838=2,Sources!$F$25,IF(G2838=3,Sources!$F$26,0)))</f>
        <v/>
      </c>
      <c r="U2838" s="178">
        <f>T2838</f>
        <v/>
      </c>
      <c r="V2838" s="66" t="inlineStr">
        <is>
          <t>S01 / S04 / S05</t>
        </is>
      </c>
    </row>
    <row r="2839" ht="15" customHeight="1" s="94">
      <c r="A2839" s="66" t="inlineStr">
        <is>
          <t>U20215</t>
        </is>
      </c>
      <c r="B2839" s="66" t="inlineStr">
        <is>
          <t>O1834</t>
        </is>
      </c>
      <c r="C2839" s="66" t="n">
        <v>2024</v>
      </c>
      <c r="D2839" s="66" t="n">
        <v>5</v>
      </c>
      <c r="E2839" s="66" t="n">
        <v>5</v>
      </c>
      <c r="F2839" s="66" t="n">
        <v>14</v>
      </c>
      <c r="G2839" s="66" t="n">
        <v>3</v>
      </c>
      <c r="H2839" s="66" t="n">
        <v>7</v>
      </c>
      <c r="I2839" s="66" t="n">
        <v>0</v>
      </c>
      <c r="J2839" s="66" t="n">
        <v>1</v>
      </c>
      <c r="K2839" s="66" t="n">
        <v>1</v>
      </c>
      <c r="L2839" s="66" t="n">
        <v>0</v>
      </c>
      <c r="M2839" s="66" t="n">
        <v>0</v>
      </c>
      <c r="N2839" s="66" t="n">
        <v>0</v>
      </c>
      <c r="O2839" s="66" t="n">
        <v>195.3</v>
      </c>
      <c r="P2839" s="66" t="n">
        <v>10.9</v>
      </c>
      <c r="Q2839" s="66" t="n">
        <v>12.39629275</v>
      </c>
      <c r="R2839" s="66" t="n">
        <v>51.301191434</v>
      </c>
      <c r="S2839" s="66">
        <f>IF(AND(E2839&gt;=2,E2839&lt;=6,OR(F2839=6,F2839=7,F2839=8),O2839&lt;=500),1,0)</f>
        <v/>
      </c>
      <c r="T2839" s="178">
        <f>IF(G2839=1,Sources!$F$24,IF(G2839=2,Sources!$F$25,IF(G2839=3,Sources!$F$26,0)))</f>
        <v/>
      </c>
      <c r="U2839" s="178">
        <f>T2839</f>
        <v/>
      </c>
      <c r="V2839" s="66" t="inlineStr">
        <is>
          <t>S01 / S04 / S05</t>
        </is>
      </c>
    </row>
    <row r="2840" ht="15" customHeight="1" s="94">
      <c r="A2840" s="66" t="inlineStr">
        <is>
          <t>U20226</t>
        </is>
      </c>
      <c r="B2840" s="66" t="inlineStr">
        <is>
          <t>O1615</t>
        </is>
      </c>
      <c r="C2840" s="66" t="n">
        <v>2024</v>
      </c>
      <c r="D2840" s="66" t="n">
        <v>5</v>
      </c>
      <c r="E2840" s="66" t="n">
        <v>4</v>
      </c>
      <c r="F2840" s="66" t="n">
        <v>16</v>
      </c>
      <c r="G2840" s="66" t="n">
        <v>3</v>
      </c>
      <c r="H2840" s="66" t="n">
        <v>3</v>
      </c>
      <c r="I2840" s="66" t="n">
        <v>0</v>
      </c>
      <c r="J2840" s="66" t="n">
        <v>0</v>
      </c>
      <c r="K2840" s="66" t="n">
        <v>1</v>
      </c>
      <c r="L2840" s="66" t="n">
        <v>0</v>
      </c>
      <c r="M2840" s="66" t="n">
        <v>0</v>
      </c>
      <c r="N2840" s="66" t="n">
        <v>0</v>
      </c>
      <c r="O2840" s="66" t="n">
        <v>329.9</v>
      </c>
      <c r="P2840" s="66" t="n">
        <v>1</v>
      </c>
      <c r="Q2840" s="66" t="n">
        <v>12.36671311</v>
      </c>
      <c r="R2840" s="66" t="n">
        <v>51.3405639580001</v>
      </c>
      <c r="S2840" s="66">
        <f>IF(AND(E2840&gt;=2,E2840&lt;=6,OR(F2840=6,F2840=7,F2840=8),O2840&lt;=500),1,0)</f>
        <v/>
      </c>
      <c r="T2840" s="178">
        <f>IF(G2840=1,Sources!$F$24,IF(G2840=2,Sources!$F$25,IF(G2840=3,Sources!$F$26,0)))</f>
        <v/>
      </c>
      <c r="U2840" s="178">
        <f>T2840</f>
        <v/>
      </c>
      <c r="V2840" s="66" t="inlineStr">
        <is>
          <t>S01 / S04 / S05</t>
        </is>
      </c>
    </row>
    <row r="2841" ht="15" customHeight="1" s="94">
      <c r="A2841" s="66" t="inlineStr">
        <is>
          <t>U20233</t>
        </is>
      </c>
      <c r="B2841" s="66" t="inlineStr">
        <is>
          <t>O0689</t>
        </is>
      </c>
      <c r="C2841" s="66" t="n">
        <v>2024</v>
      </c>
      <c r="D2841" s="66" t="n">
        <v>5</v>
      </c>
      <c r="E2841" s="66" t="n">
        <v>4</v>
      </c>
      <c r="F2841" s="66" t="n">
        <v>12</v>
      </c>
      <c r="G2841" s="66" t="n">
        <v>3</v>
      </c>
      <c r="H2841" s="66" t="n">
        <v>3</v>
      </c>
      <c r="I2841" s="66" t="n">
        <v>0</v>
      </c>
      <c r="J2841" s="66" t="n">
        <v>0</v>
      </c>
      <c r="K2841" s="66" t="n">
        <v>1</v>
      </c>
      <c r="L2841" s="66" t="n">
        <v>0</v>
      </c>
      <c r="M2841" s="66" t="n">
        <v>0</v>
      </c>
      <c r="N2841" s="66" t="n">
        <v>0</v>
      </c>
      <c r="O2841" s="66" t="n">
        <v>433.2</v>
      </c>
      <c r="P2841" s="66" t="n">
        <v>3.6</v>
      </c>
      <c r="Q2841" s="66" t="n">
        <v>13.7393458280001</v>
      </c>
      <c r="R2841" s="66" t="n">
        <v>51.037013647</v>
      </c>
      <c r="S2841" s="66">
        <f>IF(AND(E2841&gt;=2,E2841&lt;=6,OR(F2841=6,F2841=7,F2841=8),O2841&lt;=500),1,0)</f>
        <v/>
      </c>
      <c r="T2841" s="178">
        <f>IF(G2841=1,Sources!$F$24,IF(G2841=2,Sources!$F$25,IF(G2841=3,Sources!$F$26,0)))</f>
        <v/>
      </c>
      <c r="U2841" s="178">
        <f>T2841</f>
        <v/>
      </c>
      <c r="V2841" s="66" t="inlineStr">
        <is>
          <t>S01 / S04 / S05</t>
        </is>
      </c>
    </row>
    <row r="2842" ht="15" customHeight="1" s="94">
      <c r="A2842" s="66" t="inlineStr">
        <is>
          <t>U20237</t>
        </is>
      </c>
      <c r="B2842" s="66" t="inlineStr">
        <is>
          <t>O1543</t>
        </is>
      </c>
      <c r="C2842" s="66" t="n">
        <v>2024</v>
      </c>
      <c r="D2842" s="66" t="n">
        <v>5</v>
      </c>
      <c r="E2842" s="66" t="n">
        <v>3</v>
      </c>
      <c r="F2842" s="66" t="n">
        <v>7</v>
      </c>
      <c r="G2842" s="66" t="n">
        <v>3</v>
      </c>
      <c r="H2842" s="66" t="n">
        <v>2</v>
      </c>
      <c r="I2842" s="66" t="n">
        <v>0</v>
      </c>
      <c r="J2842" s="66" t="n">
        <v>1</v>
      </c>
      <c r="K2842" s="66" t="n">
        <v>1</v>
      </c>
      <c r="L2842" s="66" t="n">
        <v>0</v>
      </c>
      <c r="M2842" s="66" t="n">
        <v>0</v>
      </c>
      <c r="N2842" s="66" t="n">
        <v>0</v>
      </c>
      <c r="O2842" s="66" t="n">
        <v>101.4</v>
      </c>
      <c r="P2842" s="66" t="n">
        <v>2.2</v>
      </c>
      <c r="Q2842" s="66" t="n">
        <v>12.3865396310001</v>
      </c>
      <c r="R2842" s="66" t="n">
        <v>51.335692862</v>
      </c>
      <c r="S2842" s="66">
        <f>IF(AND(E2842&gt;=2,E2842&lt;=6,OR(F2842=6,F2842=7,F2842=8),O2842&lt;=500),1,0)</f>
        <v/>
      </c>
      <c r="T2842" s="178">
        <f>IF(G2842=1,Sources!$F$24,IF(G2842=2,Sources!$F$25,IF(G2842=3,Sources!$F$26,0)))</f>
        <v/>
      </c>
      <c r="U2842" s="178">
        <f>T2842</f>
        <v/>
      </c>
      <c r="V2842" s="66" t="inlineStr">
        <is>
          <t>S01 / S04 / S05</t>
        </is>
      </c>
    </row>
    <row r="2843" ht="15" customHeight="1" s="94">
      <c r="A2843" s="66" t="inlineStr">
        <is>
          <t>U20254</t>
        </is>
      </c>
      <c r="B2843" s="66" t="inlineStr">
        <is>
          <t>O0333</t>
        </is>
      </c>
      <c r="C2843" s="66" t="n">
        <v>2024</v>
      </c>
      <c r="D2843" s="66" t="n">
        <v>5</v>
      </c>
      <c r="E2843" s="66" t="n">
        <v>2</v>
      </c>
      <c r="F2843" s="66" t="n">
        <v>16</v>
      </c>
      <c r="G2843" s="66" t="n">
        <v>3</v>
      </c>
      <c r="H2843" s="66" t="n">
        <v>3</v>
      </c>
      <c r="I2843" s="66" t="n">
        <v>0</v>
      </c>
      <c r="J2843" s="66" t="n">
        <v>0</v>
      </c>
      <c r="K2843" s="66" t="n">
        <v>1</v>
      </c>
      <c r="L2843" s="66" t="n">
        <v>0</v>
      </c>
      <c r="M2843" s="66" t="n">
        <v>0</v>
      </c>
      <c r="N2843" s="66" t="n">
        <v>1</v>
      </c>
      <c r="O2843" s="66" t="n">
        <v>238.7</v>
      </c>
      <c r="P2843" s="66" t="n">
        <v>6.2</v>
      </c>
      <c r="Q2843" s="66" t="n">
        <v>13.785406864</v>
      </c>
      <c r="R2843" s="66" t="n">
        <v>51.035932632</v>
      </c>
      <c r="S2843" s="66">
        <f>IF(AND(E2843&gt;=2,E2843&lt;=6,OR(F2843=6,F2843=7,F2843=8),O2843&lt;=500),1,0)</f>
        <v/>
      </c>
      <c r="T2843" s="178">
        <f>IF(G2843=1,Sources!$F$24,IF(G2843=2,Sources!$F$25,IF(G2843=3,Sources!$F$26,0)))</f>
        <v/>
      </c>
      <c r="U2843" s="178">
        <f>T2843</f>
        <v/>
      </c>
      <c r="V2843" s="66" t="inlineStr">
        <is>
          <t>S01 / S04 / S05</t>
        </is>
      </c>
    </row>
    <row r="2844" ht="15" customHeight="1" s="94">
      <c r="A2844" s="66" t="inlineStr">
        <is>
          <t>U20257</t>
        </is>
      </c>
      <c r="B2844" s="66" t="inlineStr">
        <is>
          <t>O0861</t>
        </is>
      </c>
      <c r="C2844" s="66" t="n">
        <v>2024</v>
      </c>
      <c r="D2844" s="66" t="n">
        <v>5</v>
      </c>
      <c r="E2844" s="66" t="n">
        <v>2</v>
      </c>
      <c r="F2844" s="66" t="n">
        <v>11</v>
      </c>
      <c r="G2844" s="66" t="n">
        <v>3</v>
      </c>
      <c r="H2844" s="66" t="n">
        <v>2</v>
      </c>
      <c r="I2844" s="66" t="n">
        <v>0</v>
      </c>
      <c r="J2844" s="66" t="n">
        <v>0</v>
      </c>
      <c r="K2844" s="66" t="n">
        <v>1</v>
      </c>
      <c r="L2844" s="66" t="n">
        <v>0</v>
      </c>
      <c r="M2844" s="66" t="n">
        <v>0</v>
      </c>
      <c r="N2844" s="66" t="n">
        <v>1</v>
      </c>
      <c r="O2844" s="66" t="n">
        <v>489.4</v>
      </c>
      <c r="P2844" s="66" t="n">
        <v>4.4</v>
      </c>
      <c r="Q2844" s="66" t="n">
        <v>13.7869701390001</v>
      </c>
      <c r="R2844" s="66" t="n">
        <v>51.0157736640001</v>
      </c>
      <c r="S2844" s="66">
        <f>IF(AND(E2844&gt;=2,E2844&lt;=6,OR(F2844=6,F2844=7,F2844=8),O2844&lt;=500),1,0)</f>
        <v/>
      </c>
      <c r="T2844" s="178">
        <f>IF(G2844=1,Sources!$F$24,IF(G2844=2,Sources!$F$25,IF(G2844=3,Sources!$F$26,0)))</f>
        <v/>
      </c>
      <c r="U2844" s="178">
        <f>T2844</f>
        <v/>
      </c>
      <c r="V2844" s="66" t="inlineStr">
        <is>
          <t>S01 / S04 / S05</t>
        </is>
      </c>
    </row>
    <row r="2845" ht="15" customHeight="1" s="94">
      <c r="A2845" s="66" t="inlineStr">
        <is>
          <t>U20263</t>
        </is>
      </c>
      <c r="B2845" s="66" t="inlineStr">
        <is>
          <t>O0791</t>
        </is>
      </c>
      <c r="C2845" s="66" t="n">
        <v>2024</v>
      </c>
      <c r="D2845" s="66" t="n">
        <v>5</v>
      </c>
      <c r="E2845" s="66" t="n">
        <v>1</v>
      </c>
      <c r="F2845" s="66" t="n">
        <v>15</v>
      </c>
      <c r="G2845" s="66" t="n">
        <v>3</v>
      </c>
      <c r="H2845" s="66" t="n">
        <v>2</v>
      </c>
      <c r="I2845" s="66" t="n">
        <v>0</v>
      </c>
      <c r="J2845" s="66" t="n">
        <v>1</v>
      </c>
      <c r="K2845" s="66" t="n">
        <v>1</v>
      </c>
      <c r="L2845" s="66" t="n">
        <v>0</v>
      </c>
      <c r="M2845" s="66" t="n">
        <v>0</v>
      </c>
      <c r="N2845" s="66" t="n">
        <v>0</v>
      </c>
      <c r="O2845" s="66" t="n">
        <v>121.8</v>
      </c>
      <c r="P2845" s="66" t="n">
        <v>0.9</v>
      </c>
      <c r="Q2845" s="66" t="n">
        <v>13.7464861660001</v>
      </c>
      <c r="R2845" s="66" t="n">
        <v>51.0384401310001</v>
      </c>
      <c r="S2845" s="66">
        <f>IF(AND(E2845&gt;=2,E2845&lt;=6,OR(F2845=6,F2845=7,F2845=8),O2845&lt;=500),1,0)</f>
        <v/>
      </c>
      <c r="T2845" s="178">
        <f>IF(G2845=1,Sources!$F$24,IF(G2845=2,Sources!$F$25,IF(G2845=3,Sources!$F$26,0)))</f>
        <v/>
      </c>
      <c r="U2845" s="178">
        <f>T2845</f>
        <v/>
      </c>
      <c r="V2845" s="66" t="inlineStr">
        <is>
          <t>S01 / S04 / S05</t>
        </is>
      </c>
    </row>
    <row r="2846" ht="15" customHeight="1" s="94">
      <c r="A2846" s="66" t="inlineStr">
        <is>
          <t>U20279</t>
        </is>
      </c>
      <c r="B2846" s="66" t="inlineStr">
        <is>
          <t>O0295</t>
        </is>
      </c>
      <c r="C2846" s="66" t="n">
        <v>2024</v>
      </c>
      <c r="D2846" s="66" t="n">
        <v>5</v>
      </c>
      <c r="E2846" s="66" t="n">
        <v>6</v>
      </c>
      <c r="F2846" s="66" t="n">
        <v>8</v>
      </c>
      <c r="G2846" s="66" t="n">
        <v>3</v>
      </c>
      <c r="H2846" s="66" t="n">
        <v>1</v>
      </c>
      <c r="I2846" s="66" t="n">
        <v>0</v>
      </c>
      <c r="J2846" s="66" t="n">
        <v>1</v>
      </c>
      <c r="K2846" s="66" t="n">
        <v>1</v>
      </c>
      <c r="L2846" s="66" t="n">
        <v>0</v>
      </c>
      <c r="M2846" s="66" t="n">
        <v>0</v>
      </c>
      <c r="N2846" s="66" t="n">
        <v>0</v>
      </c>
      <c r="O2846" s="66" t="n">
        <v>167.5</v>
      </c>
      <c r="P2846" s="66" t="n">
        <v>5.9</v>
      </c>
      <c r="Q2846" s="66" t="n">
        <v>12.335430146</v>
      </c>
      <c r="R2846" s="66" t="n">
        <v>51.5182728</v>
      </c>
      <c r="S2846" s="66">
        <f>IF(AND(E2846&gt;=2,E2846&lt;=6,OR(F2846=6,F2846=7,F2846=8),O2846&lt;=500),1,0)</f>
        <v/>
      </c>
      <c r="T2846" s="178">
        <f>IF(G2846=1,Sources!$F$24,IF(G2846=2,Sources!$F$25,IF(G2846=3,Sources!$F$26,0)))</f>
        <v/>
      </c>
      <c r="U2846" s="178">
        <f>T2846</f>
        <v/>
      </c>
      <c r="V2846" s="66" t="inlineStr">
        <is>
          <t>S01 / S04 / S05</t>
        </is>
      </c>
    </row>
    <row r="2847" ht="15" customHeight="1" s="94">
      <c r="A2847" s="66" t="inlineStr">
        <is>
          <t>U20294</t>
        </is>
      </c>
      <c r="B2847" s="66" t="inlineStr">
        <is>
          <t>O1784</t>
        </is>
      </c>
      <c r="C2847" s="66" t="n">
        <v>2024</v>
      </c>
      <c r="D2847" s="66" t="n">
        <v>5</v>
      </c>
      <c r="E2847" s="66" t="n">
        <v>5</v>
      </c>
      <c r="F2847" s="66" t="n">
        <v>17</v>
      </c>
      <c r="G2847" s="66" t="n">
        <v>3</v>
      </c>
      <c r="H2847" s="66" t="n">
        <v>2</v>
      </c>
      <c r="I2847" s="66" t="n">
        <v>0</v>
      </c>
      <c r="J2847" s="66" t="n">
        <v>1</v>
      </c>
      <c r="K2847" s="66" t="n">
        <v>1</v>
      </c>
      <c r="L2847" s="66" t="n">
        <v>0</v>
      </c>
      <c r="M2847" s="66" t="n">
        <v>0</v>
      </c>
      <c r="N2847" s="66" t="n">
        <v>0</v>
      </c>
      <c r="O2847" s="66" t="n">
        <v>245.6</v>
      </c>
      <c r="P2847" s="66" t="n">
        <v>1.8</v>
      </c>
      <c r="Q2847" s="66" t="n">
        <v>12.420523465</v>
      </c>
      <c r="R2847" s="66" t="n">
        <v>51.3192680350001</v>
      </c>
      <c r="S2847" s="66">
        <f>IF(AND(E2847&gt;=2,E2847&lt;=6,OR(F2847=6,F2847=7,F2847=8),O2847&lt;=500),1,0)</f>
        <v/>
      </c>
      <c r="T2847" s="178">
        <f>IF(G2847=1,Sources!$F$24,IF(G2847=2,Sources!$F$25,IF(G2847=3,Sources!$F$26,0)))</f>
        <v/>
      </c>
      <c r="U2847" s="178">
        <f>T2847</f>
        <v/>
      </c>
      <c r="V2847" s="66" t="inlineStr">
        <is>
          <t>S01 / S04 / S05</t>
        </is>
      </c>
    </row>
    <row r="2848" ht="15" customHeight="1" s="94">
      <c r="A2848" s="66" t="inlineStr">
        <is>
          <t>U20295</t>
        </is>
      </c>
      <c r="B2848" s="66" t="inlineStr">
        <is>
          <t>O1650</t>
        </is>
      </c>
      <c r="C2848" s="66" t="n">
        <v>2024</v>
      </c>
      <c r="D2848" s="66" t="n">
        <v>5</v>
      </c>
      <c r="E2848" s="66" t="n">
        <v>5</v>
      </c>
      <c r="F2848" s="66" t="n">
        <v>10</v>
      </c>
      <c r="G2848" s="66" t="n">
        <v>3</v>
      </c>
      <c r="H2848" s="66" t="n">
        <v>3</v>
      </c>
      <c r="I2848" s="66" t="n">
        <v>0</v>
      </c>
      <c r="J2848" s="66" t="n">
        <v>1</v>
      </c>
      <c r="K2848" s="66" t="n">
        <v>1</v>
      </c>
      <c r="L2848" s="66" t="n">
        <v>0</v>
      </c>
      <c r="M2848" s="66" t="n">
        <v>0</v>
      </c>
      <c r="N2848" s="66" t="n">
        <v>0</v>
      </c>
      <c r="O2848" s="66" t="n">
        <v>404.2</v>
      </c>
      <c r="P2848" s="66" t="n">
        <v>4.3</v>
      </c>
      <c r="Q2848" s="66" t="n">
        <v>12.3656677110001</v>
      </c>
      <c r="R2848" s="66" t="n">
        <v>51.3210365960001</v>
      </c>
      <c r="S2848" s="66">
        <f>IF(AND(E2848&gt;=2,E2848&lt;=6,OR(F2848=6,F2848=7,F2848=8),O2848&lt;=500),1,0)</f>
        <v/>
      </c>
      <c r="T2848" s="178">
        <f>IF(G2848=1,Sources!$F$24,IF(G2848=2,Sources!$F$25,IF(G2848=3,Sources!$F$26,0)))</f>
        <v/>
      </c>
      <c r="U2848" s="178">
        <f>T2848</f>
        <v/>
      </c>
      <c r="V2848" s="66" t="inlineStr">
        <is>
          <t>S01 / S04 / S05</t>
        </is>
      </c>
    </row>
    <row r="2849" ht="15" customHeight="1" s="94">
      <c r="A2849" s="66" t="inlineStr">
        <is>
          <t>U20317</t>
        </is>
      </c>
      <c r="B2849" s="66" t="inlineStr">
        <is>
          <t>O0091</t>
        </is>
      </c>
      <c r="C2849" s="66" t="n">
        <v>2024</v>
      </c>
      <c r="D2849" s="66" t="n">
        <v>4</v>
      </c>
      <c r="E2849" s="66" t="n">
        <v>3</v>
      </c>
      <c r="F2849" s="66" t="n">
        <v>9</v>
      </c>
      <c r="G2849" s="66" t="n">
        <v>2</v>
      </c>
      <c r="H2849" s="66" t="n">
        <v>2</v>
      </c>
      <c r="I2849" s="66" t="n">
        <v>1</v>
      </c>
      <c r="J2849" s="66" t="n">
        <v>0</v>
      </c>
      <c r="K2849" s="66" t="n">
        <v>1</v>
      </c>
      <c r="L2849" s="66" t="n">
        <v>0</v>
      </c>
      <c r="M2849" s="66" t="n">
        <v>0</v>
      </c>
      <c r="N2849" s="66" t="n">
        <v>0</v>
      </c>
      <c r="O2849" s="66" t="n">
        <v>15.6</v>
      </c>
      <c r="P2849" s="66" t="n">
        <v>6.6</v>
      </c>
      <c r="Q2849" s="66" t="n">
        <v>14.1861432060001</v>
      </c>
      <c r="R2849" s="66" t="n">
        <v>51.123202023</v>
      </c>
      <c r="S2849" s="66">
        <f>IF(AND(E2849&gt;=2,E2849&lt;=6,OR(F2849=6,F2849=7,F2849=8),O2849&lt;=500),1,0)</f>
        <v/>
      </c>
      <c r="T2849" s="178">
        <f>IF(G2849=1,Sources!$F$24,IF(G2849=2,Sources!$F$25,IF(G2849=3,Sources!$F$26,0)))</f>
        <v/>
      </c>
      <c r="U2849" s="178">
        <f>T2849</f>
        <v/>
      </c>
      <c r="V2849" s="66" t="inlineStr">
        <is>
          <t>S01 / S04 / S05</t>
        </is>
      </c>
    </row>
    <row r="2850" ht="15" customHeight="1" s="94">
      <c r="A2850" s="66" t="inlineStr">
        <is>
          <t>U20320</t>
        </is>
      </c>
      <c r="B2850" s="66" t="inlineStr">
        <is>
          <t>O2079</t>
        </is>
      </c>
      <c r="C2850" s="66" t="n">
        <v>2024</v>
      </c>
      <c r="D2850" s="66" t="n">
        <v>4</v>
      </c>
      <c r="E2850" s="66" t="n">
        <v>3</v>
      </c>
      <c r="F2850" s="66" t="n">
        <v>7</v>
      </c>
      <c r="G2850" s="66" t="n">
        <v>3</v>
      </c>
      <c r="H2850" s="66" t="n">
        <v>3</v>
      </c>
      <c r="I2850" s="66" t="n">
        <v>0</v>
      </c>
      <c r="J2850" s="66" t="n">
        <v>1</v>
      </c>
      <c r="K2850" s="66" t="n">
        <v>0</v>
      </c>
      <c r="L2850" s="66" t="n">
        <v>0</v>
      </c>
      <c r="M2850" s="66" t="n">
        <v>0</v>
      </c>
      <c r="N2850" s="66" t="n">
        <v>1</v>
      </c>
      <c r="O2850" s="66" t="n">
        <v>278.3</v>
      </c>
      <c r="P2850" s="66" t="n">
        <v>0.4</v>
      </c>
      <c r="Q2850" s="66" t="n">
        <v>13.667816863</v>
      </c>
      <c r="R2850" s="66" t="n">
        <v>51.102444511</v>
      </c>
      <c r="S2850" s="66">
        <f>IF(AND(E2850&gt;=2,E2850&lt;=6,OR(F2850=6,F2850=7,F2850=8),O2850&lt;=500),1,0)</f>
        <v/>
      </c>
      <c r="T2850" s="178">
        <f>IF(G2850=1,Sources!$F$24,IF(G2850=2,Sources!$F$25,IF(G2850=3,Sources!$F$26,0)))</f>
        <v/>
      </c>
      <c r="U2850" s="178">
        <f>T2850</f>
        <v/>
      </c>
      <c r="V2850" s="66" t="inlineStr">
        <is>
          <t>S01 / S04 / S05</t>
        </is>
      </c>
    </row>
    <row r="2851" ht="15" customHeight="1" s="94">
      <c r="A2851" s="66" t="inlineStr">
        <is>
          <t>U20327</t>
        </is>
      </c>
      <c r="B2851" s="66" t="inlineStr">
        <is>
          <t>O1773</t>
        </is>
      </c>
      <c r="C2851" s="66" t="n">
        <v>2024</v>
      </c>
      <c r="D2851" s="66" t="n">
        <v>4</v>
      </c>
      <c r="E2851" s="66" t="n">
        <v>2</v>
      </c>
      <c r="F2851" s="66" t="n">
        <v>9</v>
      </c>
      <c r="G2851" s="66" t="n">
        <v>2</v>
      </c>
      <c r="H2851" s="66" t="n">
        <v>2</v>
      </c>
      <c r="I2851" s="66" t="n">
        <v>0</v>
      </c>
      <c r="J2851" s="66" t="n">
        <v>1</v>
      </c>
      <c r="K2851" s="66" t="n">
        <v>0</v>
      </c>
      <c r="L2851" s="66" t="n">
        <v>0</v>
      </c>
      <c r="M2851" s="66" t="n">
        <v>1</v>
      </c>
      <c r="N2851" s="66" t="n">
        <v>0</v>
      </c>
      <c r="O2851" s="66" t="n">
        <v>454.8</v>
      </c>
      <c r="P2851" s="66" t="n">
        <v>0.7</v>
      </c>
      <c r="Q2851" s="66" t="n">
        <v>12.348686183</v>
      </c>
      <c r="R2851" s="66" t="n">
        <v>51.3321137730001</v>
      </c>
      <c r="S2851" s="66">
        <f>IF(AND(E2851&gt;=2,E2851&lt;=6,OR(F2851=6,F2851=7,F2851=8),O2851&lt;=500),1,0)</f>
        <v/>
      </c>
      <c r="T2851" s="178">
        <f>IF(G2851=1,Sources!$F$24,IF(G2851=2,Sources!$F$25,IF(G2851=3,Sources!$F$26,0)))</f>
        <v/>
      </c>
      <c r="U2851" s="178">
        <f>T2851</f>
        <v/>
      </c>
      <c r="V2851" s="66" t="inlineStr">
        <is>
          <t>S01 / S04 / S05</t>
        </is>
      </c>
    </row>
    <row r="2852" ht="15" customHeight="1" s="94">
      <c r="A2852" s="66" t="inlineStr">
        <is>
          <t>U20335</t>
        </is>
      </c>
      <c r="B2852" s="66" t="inlineStr">
        <is>
          <t>O0591</t>
        </is>
      </c>
      <c r="C2852" s="66" t="n">
        <v>2024</v>
      </c>
      <c r="D2852" s="66" t="n">
        <v>4</v>
      </c>
      <c r="E2852" s="66" t="n">
        <v>2</v>
      </c>
      <c r="F2852" s="66" t="n">
        <v>13</v>
      </c>
      <c r="G2852" s="66" t="n">
        <v>2</v>
      </c>
      <c r="H2852" s="66" t="n">
        <v>4</v>
      </c>
      <c r="I2852" s="66" t="n">
        <v>1</v>
      </c>
      <c r="J2852" s="66" t="n">
        <v>0</v>
      </c>
      <c r="K2852" s="66" t="n">
        <v>0</v>
      </c>
      <c r="L2852" s="66" t="n">
        <v>0</v>
      </c>
      <c r="M2852" s="66" t="n">
        <v>0</v>
      </c>
      <c r="N2852" s="66" t="n">
        <v>1</v>
      </c>
      <c r="O2852" s="66" t="n">
        <v>210.4</v>
      </c>
      <c r="P2852" s="66" t="n">
        <v>24.8</v>
      </c>
      <c r="Q2852" s="66" t="n">
        <v>13.751277207</v>
      </c>
      <c r="R2852" s="66" t="n">
        <v>51.0473026330001</v>
      </c>
      <c r="S2852" s="66">
        <f>IF(AND(E2852&gt;=2,E2852&lt;=6,OR(F2852=6,F2852=7,F2852=8),O2852&lt;=500),1,0)</f>
        <v/>
      </c>
      <c r="T2852" s="178">
        <f>IF(G2852=1,Sources!$F$24,IF(G2852=2,Sources!$F$25,IF(G2852=3,Sources!$F$26,0)))</f>
        <v/>
      </c>
      <c r="U2852" s="178">
        <f>T2852</f>
        <v/>
      </c>
      <c r="V2852" s="66" t="inlineStr">
        <is>
          <t>S01 / S04 / S05</t>
        </is>
      </c>
    </row>
    <row r="2853" ht="15" customHeight="1" s="94">
      <c r="A2853" s="66" t="inlineStr">
        <is>
          <t>U20339</t>
        </is>
      </c>
      <c r="B2853" s="66" t="inlineStr">
        <is>
          <t>O0183</t>
        </is>
      </c>
      <c r="C2853" s="66" t="n">
        <v>2024</v>
      </c>
      <c r="D2853" s="66" t="n">
        <v>4</v>
      </c>
      <c r="E2853" s="66" t="n">
        <v>2</v>
      </c>
      <c r="F2853" s="66" t="n">
        <v>9</v>
      </c>
      <c r="G2853" s="66" t="n">
        <v>3</v>
      </c>
      <c r="H2853" s="66" t="n">
        <v>7</v>
      </c>
      <c r="I2853" s="66" t="n">
        <v>0</v>
      </c>
      <c r="J2853" s="66" t="n">
        <v>1</v>
      </c>
      <c r="K2853" s="66" t="n">
        <v>1</v>
      </c>
      <c r="L2853" s="66" t="n">
        <v>0</v>
      </c>
      <c r="M2853" s="66" t="n">
        <v>0</v>
      </c>
      <c r="N2853" s="66" t="n">
        <v>0</v>
      </c>
      <c r="O2853" s="66" t="n">
        <v>59.6</v>
      </c>
      <c r="P2853" s="66" t="n">
        <v>24.8</v>
      </c>
      <c r="Q2853" s="66" t="n">
        <v>12.906688386</v>
      </c>
      <c r="R2853" s="66" t="n">
        <v>50.835951971</v>
      </c>
      <c r="S2853" s="66">
        <f>IF(AND(E2853&gt;=2,E2853&lt;=6,OR(F2853=6,F2853=7,F2853=8),O2853&lt;=500),1,0)</f>
        <v/>
      </c>
      <c r="T2853" s="178">
        <f>IF(G2853=1,Sources!$F$24,IF(G2853=2,Sources!$F$25,IF(G2853=3,Sources!$F$26,0)))</f>
        <v/>
      </c>
      <c r="U2853" s="178">
        <f>T2853</f>
        <v/>
      </c>
      <c r="V2853" s="66" t="inlineStr">
        <is>
          <t>S01 / S04 / S05</t>
        </is>
      </c>
    </row>
    <row r="2854" ht="15" customHeight="1" s="94">
      <c r="A2854" s="66" t="inlineStr">
        <is>
          <t>U20345</t>
        </is>
      </c>
      <c r="B2854" s="66" t="inlineStr">
        <is>
          <t>O0593</t>
        </is>
      </c>
      <c r="C2854" s="66" t="n">
        <v>2024</v>
      </c>
      <c r="D2854" s="66" t="n">
        <v>4</v>
      </c>
      <c r="E2854" s="66" t="n">
        <v>1</v>
      </c>
      <c r="F2854" s="66" t="n">
        <v>16</v>
      </c>
      <c r="G2854" s="66" t="n">
        <v>3</v>
      </c>
      <c r="H2854" s="66" t="n">
        <v>3</v>
      </c>
      <c r="I2854" s="66" t="n">
        <v>0</v>
      </c>
      <c r="J2854" s="66" t="n">
        <v>0</v>
      </c>
      <c r="K2854" s="66" t="n">
        <v>1</v>
      </c>
      <c r="L2854" s="66" t="n">
        <v>1</v>
      </c>
      <c r="M2854" s="66" t="n">
        <v>0</v>
      </c>
      <c r="N2854" s="66" t="n">
        <v>0</v>
      </c>
      <c r="O2854" s="66" t="n">
        <v>470</v>
      </c>
      <c r="P2854" s="66" t="n">
        <v>2.3</v>
      </c>
      <c r="Q2854" s="66" t="n">
        <v>13.757932194</v>
      </c>
      <c r="R2854" s="66" t="n">
        <v>51.0328646580001</v>
      </c>
      <c r="S2854" s="66">
        <f>IF(AND(E2854&gt;=2,E2854&lt;=6,OR(F2854=6,F2854=7,F2854=8),O2854&lt;=500),1,0)</f>
        <v/>
      </c>
      <c r="T2854" s="178">
        <f>IF(G2854=1,Sources!$F$24,IF(G2854=2,Sources!$F$25,IF(G2854=3,Sources!$F$26,0)))</f>
        <v/>
      </c>
      <c r="U2854" s="178">
        <f>T2854</f>
        <v/>
      </c>
      <c r="V2854" s="66" t="inlineStr">
        <is>
          <t>S01 / S04 / S05</t>
        </is>
      </c>
    </row>
    <row r="2855" ht="15" customHeight="1" s="94">
      <c r="A2855" s="66" t="inlineStr">
        <is>
          <t>U20359</t>
        </is>
      </c>
      <c r="B2855" s="66" t="inlineStr">
        <is>
          <t>O1720</t>
        </is>
      </c>
      <c r="C2855" s="66" t="n">
        <v>2024</v>
      </c>
      <c r="D2855" s="66" t="n">
        <v>4</v>
      </c>
      <c r="E2855" s="66" t="n">
        <v>6</v>
      </c>
      <c r="F2855" s="66" t="n">
        <v>15</v>
      </c>
      <c r="G2855" s="66" t="n">
        <v>3</v>
      </c>
      <c r="H2855" s="66" t="n">
        <v>2</v>
      </c>
      <c r="I2855" s="66" t="n">
        <v>1</v>
      </c>
      <c r="J2855" s="66" t="n">
        <v>0</v>
      </c>
      <c r="K2855" s="66" t="n">
        <v>1</v>
      </c>
      <c r="L2855" s="66" t="n">
        <v>0</v>
      </c>
      <c r="M2855" s="66" t="n">
        <v>0</v>
      </c>
      <c r="N2855" s="66" t="n">
        <v>0</v>
      </c>
      <c r="O2855" s="66" t="n">
        <v>65.5</v>
      </c>
      <c r="P2855" s="66" t="n">
        <v>10.4</v>
      </c>
      <c r="Q2855" s="66" t="n">
        <v>12.4032618410001</v>
      </c>
      <c r="R2855" s="66" t="n">
        <v>51.3270195260001</v>
      </c>
      <c r="S2855" s="66">
        <f>IF(AND(E2855&gt;=2,E2855&lt;=6,OR(F2855=6,F2855=7,F2855=8),O2855&lt;=500),1,0)</f>
        <v/>
      </c>
      <c r="T2855" s="178">
        <f>IF(G2855=1,Sources!$F$24,IF(G2855=2,Sources!$F$25,IF(G2855=3,Sources!$F$26,0)))</f>
        <v/>
      </c>
      <c r="U2855" s="178">
        <f>T2855</f>
        <v/>
      </c>
      <c r="V2855" s="66" t="inlineStr">
        <is>
          <t>S01 / S04 / S05</t>
        </is>
      </c>
    </row>
    <row r="2856" ht="15" customHeight="1" s="94">
      <c r="A2856" s="66" t="inlineStr">
        <is>
          <t>U20364</t>
        </is>
      </c>
      <c r="B2856" s="66" t="inlineStr">
        <is>
          <t>O1775</t>
        </is>
      </c>
      <c r="C2856" s="66" t="n">
        <v>2024</v>
      </c>
      <c r="D2856" s="66" t="n">
        <v>4</v>
      </c>
      <c r="E2856" s="66" t="n">
        <v>6</v>
      </c>
      <c r="F2856" s="66" t="n">
        <v>18</v>
      </c>
      <c r="G2856" s="66" t="n">
        <v>3</v>
      </c>
      <c r="H2856" s="66" t="n">
        <v>2</v>
      </c>
      <c r="I2856" s="66" t="n">
        <v>0</v>
      </c>
      <c r="J2856" s="66" t="n">
        <v>1</v>
      </c>
      <c r="K2856" s="66" t="n">
        <v>1</v>
      </c>
      <c r="L2856" s="66" t="n">
        <v>0</v>
      </c>
      <c r="M2856" s="66" t="n">
        <v>0</v>
      </c>
      <c r="N2856" s="66" t="n">
        <v>0</v>
      </c>
      <c r="O2856" s="66" t="n">
        <v>73</v>
      </c>
      <c r="P2856" s="66" t="n">
        <v>4</v>
      </c>
      <c r="Q2856" s="66" t="n">
        <v>12.400368902</v>
      </c>
      <c r="R2856" s="66" t="n">
        <v>51.3457774120001</v>
      </c>
      <c r="S2856" s="66">
        <f>IF(AND(E2856&gt;=2,E2856&lt;=6,OR(F2856=6,F2856=7,F2856=8),O2856&lt;=500),1,0)</f>
        <v/>
      </c>
      <c r="T2856" s="178">
        <f>IF(G2856=1,Sources!$F$24,IF(G2856=2,Sources!$F$25,IF(G2856=3,Sources!$F$26,0)))</f>
        <v/>
      </c>
      <c r="U2856" s="178">
        <f>T2856</f>
        <v/>
      </c>
      <c r="V2856" s="66" t="inlineStr">
        <is>
          <t>S01 / S04 / S05</t>
        </is>
      </c>
    </row>
    <row r="2857" ht="15" customHeight="1" s="94">
      <c r="A2857" s="66" t="inlineStr">
        <is>
          <t>U20374</t>
        </is>
      </c>
      <c r="B2857" s="66" t="inlineStr">
        <is>
          <t>O1356</t>
        </is>
      </c>
      <c r="C2857" s="66" t="n">
        <v>2024</v>
      </c>
      <c r="D2857" s="66" t="n">
        <v>4</v>
      </c>
      <c r="E2857" s="66" t="n">
        <v>5</v>
      </c>
      <c r="F2857" s="66" t="n">
        <v>10</v>
      </c>
      <c r="G2857" s="66" t="n">
        <v>3</v>
      </c>
      <c r="H2857" s="66" t="n">
        <v>4</v>
      </c>
      <c r="I2857" s="66" t="n">
        <v>1</v>
      </c>
      <c r="J2857" s="66" t="n">
        <v>0</v>
      </c>
      <c r="K2857" s="66" t="n">
        <v>0</v>
      </c>
      <c r="L2857" s="66" t="n">
        <v>0</v>
      </c>
      <c r="M2857" s="66" t="n">
        <v>0</v>
      </c>
      <c r="N2857" s="66" t="n">
        <v>1</v>
      </c>
      <c r="O2857" s="66" t="n">
        <v>401</v>
      </c>
      <c r="P2857" s="66" t="n">
        <v>19.4</v>
      </c>
      <c r="Q2857" s="66" t="n">
        <v>12.371264777</v>
      </c>
      <c r="R2857" s="66" t="n">
        <v>51.339556589</v>
      </c>
      <c r="S2857" s="66">
        <f>IF(AND(E2857&gt;=2,E2857&lt;=6,OR(F2857=6,F2857=7,F2857=8),O2857&lt;=500),1,0)</f>
        <v/>
      </c>
      <c r="T2857" s="178">
        <f>IF(G2857=1,Sources!$F$24,IF(G2857=2,Sources!$F$25,IF(G2857=3,Sources!$F$26,0)))</f>
        <v/>
      </c>
      <c r="U2857" s="178">
        <f>T2857</f>
        <v/>
      </c>
      <c r="V2857" s="66" t="inlineStr">
        <is>
          <t>S01 / S04 / S05</t>
        </is>
      </c>
    </row>
    <row r="2858" ht="15" customHeight="1" s="94">
      <c r="A2858" s="66" t="inlineStr">
        <is>
          <t>U20384</t>
        </is>
      </c>
      <c r="B2858" s="66" t="inlineStr">
        <is>
          <t>O0787</t>
        </is>
      </c>
      <c r="C2858" s="66" t="n">
        <v>2024</v>
      </c>
      <c r="D2858" s="66" t="n">
        <v>4</v>
      </c>
      <c r="E2858" s="66" t="n">
        <v>5</v>
      </c>
      <c r="F2858" s="66" t="n">
        <v>18</v>
      </c>
      <c r="G2858" s="66" t="n">
        <v>3</v>
      </c>
      <c r="H2858" s="66" t="n">
        <v>3</v>
      </c>
      <c r="I2858" s="66" t="n">
        <v>0</v>
      </c>
      <c r="J2858" s="66" t="n">
        <v>0</v>
      </c>
      <c r="K2858" s="66" t="n">
        <v>1</v>
      </c>
      <c r="L2858" s="66" t="n">
        <v>1</v>
      </c>
      <c r="M2858" s="66" t="n">
        <v>0</v>
      </c>
      <c r="N2858" s="66" t="n">
        <v>0</v>
      </c>
      <c r="O2858" s="66" t="n">
        <v>110.5</v>
      </c>
      <c r="P2858" s="66" t="n">
        <v>0.9</v>
      </c>
      <c r="Q2858" s="66" t="n">
        <v>13.751705165</v>
      </c>
      <c r="R2858" s="66" t="n">
        <v>51.0669650460001</v>
      </c>
      <c r="S2858" s="66">
        <f>IF(AND(E2858&gt;=2,E2858&lt;=6,OR(F2858=6,F2858=7,F2858=8),O2858&lt;=500),1,0)</f>
        <v/>
      </c>
      <c r="T2858" s="178">
        <f>IF(G2858=1,Sources!$F$24,IF(G2858=2,Sources!$F$25,IF(G2858=3,Sources!$F$26,0)))</f>
        <v/>
      </c>
      <c r="U2858" s="178">
        <f>T2858</f>
        <v/>
      </c>
      <c r="V2858" s="66" t="inlineStr">
        <is>
          <t>S01 / S04 / S05</t>
        </is>
      </c>
    </row>
    <row r="2859" ht="15" customHeight="1" s="94">
      <c r="A2859" s="66" t="inlineStr">
        <is>
          <t>U20388</t>
        </is>
      </c>
      <c r="B2859" s="66" t="inlineStr">
        <is>
          <t>O1753</t>
        </is>
      </c>
      <c r="C2859" s="66" t="n">
        <v>2024</v>
      </c>
      <c r="D2859" s="66" t="n">
        <v>4</v>
      </c>
      <c r="E2859" s="66" t="n">
        <v>4</v>
      </c>
      <c r="F2859" s="66" t="n">
        <v>7</v>
      </c>
      <c r="G2859" s="66" t="n">
        <v>3</v>
      </c>
      <c r="H2859" s="66" t="n">
        <v>2</v>
      </c>
      <c r="I2859" s="66" t="n">
        <v>0</v>
      </c>
      <c r="J2859" s="66" t="n">
        <v>1</v>
      </c>
      <c r="K2859" s="66" t="n">
        <v>1</v>
      </c>
      <c r="L2859" s="66" t="n">
        <v>0</v>
      </c>
      <c r="M2859" s="66" t="n">
        <v>0</v>
      </c>
      <c r="N2859" s="66" t="n">
        <v>0</v>
      </c>
      <c r="O2859" s="66" t="n">
        <v>380.2</v>
      </c>
      <c r="P2859" s="66" t="n">
        <v>0</v>
      </c>
      <c r="Q2859" s="66" t="n">
        <v>12.323810334</v>
      </c>
      <c r="R2859" s="66" t="n">
        <v>51.3203908990001</v>
      </c>
      <c r="S2859" s="66">
        <f>IF(AND(E2859&gt;=2,E2859&lt;=6,OR(F2859=6,F2859=7,F2859=8),O2859&lt;=500),1,0)</f>
        <v/>
      </c>
      <c r="T2859" s="178">
        <f>IF(G2859=1,Sources!$F$24,IF(G2859=2,Sources!$F$25,IF(G2859=3,Sources!$F$26,0)))</f>
        <v/>
      </c>
      <c r="U2859" s="178">
        <f>T2859</f>
        <v/>
      </c>
      <c r="V2859" s="66" t="inlineStr">
        <is>
          <t>S01 / S04 / S05</t>
        </is>
      </c>
    </row>
    <row r="2860" ht="15" customHeight="1" s="94">
      <c r="A2860" s="66" t="inlineStr">
        <is>
          <t>U20391</t>
        </is>
      </c>
      <c r="B2860" s="66" t="inlineStr">
        <is>
          <t>O1818</t>
        </is>
      </c>
      <c r="C2860" s="66" t="n">
        <v>2024</v>
      </c>
      <c r="D2860" s="66" t="n">
        <v>4</v>
      </c>
      <c r="E2860" s="66" t="n">
        <v>4</v>
      </c>
      <c r="F2860" s="66" t="n">
        <v>16</v>
      </c>
      <c r="G2860" s="66" t="n">
        <v>3</v>
      </c>
      <c r="H2860" s="66" t="n">
        <v>3</v>
      </c>
      <c r="I2860" s="66" t="n">
        <v>0</v>
      </c>
      <c r="J2860" s="66" t="n">
        <v>1</v>
      </c>
      <c r="K2860" s="66" t="n">
        <v>1</v>
      </c>
      <c r="L2860" s="66" t="n">
        <v>0</v>
      </c>
      <c r="M2860" s="66" t="n">
        <v>0</v>
      </c>
      <c r="N2860" s="66" t="n">
        <v>0</v>
      </c>
      <c r="O2860" s="66" t="n">
        <v>448.5</v>
      </c>
      <c r="P2860" s="66" t="n">
        <v>2.9</v>
      </c>
      <c r="Q2860" s="66" t="n">
        <v>12.3615756580001</v>
      </c>
      <c r="R2860" s="66" t="n">
        <v>51.332745452</v>
      </c>
      <c r="S2860" s="66">
        <f>IF(AND(E2860&gt;=2,E2860&lt;=6,OR(F2860=6,F2860=7,F2860=8),O2860&lt;=500),1,0)</f>
        <v/>
      </c>
      <c r="T2860" s="178">
        <f>IF(G2860=1,Sources!$F$24,IF(G2860=2,Sources!$F$25,IF(G2860=3,Sources!$F$26,0)))</f>
        <v/>
      </c>
      <c r="U2860" s="178">
        <f>T2860</f>
        <v/>
      </c>
      <c r="V2860" s="66" t="inlineStr">
        <is>
          <t>S01 / S04 / S05</t>
        </is>
      </c>
    </row>
    <row r="2861" ht="15" customHeight="1" s="94">
      <c r="A2861" s="66" t="inlineStr">
        <is>
          <t>U20408</t>
        </is>
      </c>
      <c r="B2861" s="66" t="inlineStr">
        <is>
          <t>O0631</t>
        </is>
      </c>
      <c r="C2861" s="66" t="n">
        <v>2024</v>
      </c>
      <c r="D2861" s="66" t="n">
        <v>4</v>
      </c>
      <c r="E2861" s="66" t="n">
        <v>3</v>
      </c>
      <c r="F2861" s="66" t="n">
        <v>19</v>
      </c>
      <c r="G2861" s="66" t="n">
        <v>3</v>
      </c>
      <c r="H2861" s="66" t="n">
        <v>3</v>
      </c>
      <c r="I2861" s="66" t="n">
        <v>0</v>
      </c>
      <c r="J2861" s="66" t="n">
        <v>0</v>
      </c>
      <c r="K2861" s="66" t="n">
        <v>1</v>
      </c>
      <c r="L2861" s="66" t="n">
        <v>0</v>
      </c>
      <c r="M2861" s="66" t="n">
        <v>0</v>
      </c>
      <c r="N2861" s="66" t="n">
        <v>1</v>
      </c>
      <c r="O2861" s="66" t="n">
        <v>29.2</v>
      </c>
      <c r="P2861" s="66" t="n">
        <v>3.7</v>
      </c>
      <c r="Q2861" s="66" t="n">
        <v>13.74894255</v>
      </c>
      <c r="R2861" s="66" t="n">
        <v>51.0338000780001</v>
      </c>
      <c r="S2861" s="66">
        <f>IF(AND(E2861&gt;=2,E2861&lt;=6,OR(F2861=6,F2861=7,F2861=8),O2861&lt;=500),1,0)</f>
        <v/>
      </c>
      <c r="T2861" s="178">
        <f>IF(G2861=1,Sources!$F$24,IF(G2861=2,Sources!$F$25,IF(G2861=3,Sources!$F$26,0)))</f>
        <v/>
      </c>
      <c r="U2861" s="178">
        <f>T2861</f>
        <v/>
      </c>
      <c r="V2861" s="66" t="inlineStr">
        <is>
          <t>S01 / S04 / S05</t>
        </is>
      </c>
    </row>
    <row r="2862" ht="15" customHeight="1" s="94">
      <c r="A2862" s="66" t="inlineStr">
        <is>
          <t>U20415</t>
        </is>
      </c>
      <c r="B2862" s="66" t="inlineStr">
        <is>
          <t>O1375</t>
        </is>
      </c>
      <c r="C2862" s="66" t="n">
        <v>2024</v>
      </c>
      <c r="D2862" s="66" t="n">
        <v>4</v>
      </c>
      <c r="E2862" s="66" t="n">
        <v>2</v>
      </c>
      <c r="F2862" s="66" t="n">
        <v>8</v>
      </c>
      <c r="G2862" s="66" t="n">
        <v>3</v>
      </c>
      <c r="H2862" s="66" t="n">
        <v>2</v>
      </c>
      <c r="I2862" s="66" t="n">
        <v>1</v>
      </c>
      <c r="J2862" s="66" t="n">
        <v>0</v>
      </c>
      <c r="K2862" s="66" t="n">
        <v>1</v>
      </c>
      <c r="L2862" s="66" t="n">
        <v>0</v>
      </c>
      <c r="M2862" s="66" t="n">
        <v>0</v>
      </c>
      <c r="N2862" s="66" t="n">
        <v>0</v>
      </c>
      <c r="O2862" s="66" t="n">
        <v>374.2</v>
      </c>
      <c r="P2862" s="66" t="n">
        <v>2.5</v>
      </c>
      <c r="Q2862" s="66" t="n">
        <v>12.421218416</v>
      </c>
      <c r="R2862" s="66" t="n">
        <v>51.35308524</v>
      </c>
      <c r="S2862" s="66">
        <f>IF(AND(E2862&gt;=2,E2862&lt;=6,OR(F2862=6,F2862=7,F2862=8),O2862&lt;=500),1,0)</f>
        <v/>
      </c>
      <c r="T2862" s="178">
        <f>IF(G2862=1,Sources!$F$24,IF(G2862=2,Sources!$F$25,IF(G2862=3,Sources!$F$26,0)))</f>
        <v/>
      </c>
      <c r="U2862" s="178">
        <f>T2862</f>
        <v/>
      </c>
      <c r="V2862" s="66" t="inlineStr">
        <is>
          <t>S01 / S04 / S05</t>
        </is>
      </c>
    </row>
    <row r="2863" ht="15" customHeight="1" s="94">
      <c r="A2863" s="66" t="inlineStr">
        <is>
          <t>U20417</t>
        </is>
      </c>
      <c r="B2863" s="66" t="inlineStr">
        <is>
          <t>O1193</t>
        </is>
      </c>
      <c r="C2863" s="66" t="n">
        <v>2024</v>
      </c>
      <c r="D2863" s="66" t="n">
        <v>4</v>
      </c>
      <c r="E2863" s="66" t="n">
        <v>2</v>
      </c>
      <c r="F2863" s="66" t="n">
        <v>6</v>
      </c>
      <c r="G2863" s="66" t="n">
        <v>3</v>
      </c>
      <c r="H2863" s="66" t="n">
        <v>6</v>
      </c>
      <c r="I2863" s="66" t="n">
        <v>0</v>
      </c>
      <c r="J2863" s="66" t="n">
        <v>0</v>
      </c>
      <c r="K2863" s="66" t="n">
        <v>1</v>
      </c>
      <c r="L2863" s="66" t="n">
        <v>0</v>
      </c>
      <c r="M2863" s="66" t="n">
        <v>0</v>
      </c>
      <c r="N2863" s="66" t="n">
        <v>0</v>
      </c>
      <c r="O2863" s="66" t="n">
        <v>389.4</v>
      </c>
      <c r="P2863" s="66" t="n">
        <v>18.5</v>
      </c>
      <c r="Q2863" s="66" t="n">
        <v>13.872598543</v>
      </c>
      <c r="R2863" s="66" t="n">
        <v>50.973710645</v>
      </c>
      <c r="S2863" s="66">
        <f>IF(AND(E2863&gt;=2,E2863&lt;=6,OR(F2863=6,F2863=7,F2863=8),O2863&lt;=500),1,0)</f>
        <v/>
      </c>
      <c r="T2863" s="178">
        <f>IF(G2863=1,Sources!$F$24,IF(G2863=2,Sources!$F$25,IF(G2863=3,Sources!$F$26,0)))</f>
        <v/>
      </c>
      <c r="U2863" s="178">
        <f>T2863</f>
        <v/>
      </c>
      <c r="V2863" s="66" t="inlineStr">
        <is>
          <t>S01 / S04 / S05</t>
        </is>
      </c>
    </row>
    <row r="2864" ht="15" customHeight="1" s="94">
      <c r="A2864" s="66" t="inlineStr">
        <is>
          <t>U20420</t>
        </is>
      </c>
      <c r="B2864" s="66" t="inlineStr">
        <is>
          <t>O1529</t>
        </is>
      </c>
      <c r="C2864" s="66" t="n">
        <v>2024</v>
      </c>
      <c r="D2864" s="66" t="n">
        <v>4</v>
      </c>
      <c r="E2864" s="66" t="n">
        <v>2</v>
      </c>
      <c r="F2864" s="66" t="n">
        <v>16</v>
      </c>
      <c r="G2864" s="66" t="n">
        <v>3</v>
      </c>
      <c r="H2864" s="66" t="n">
        <v>2</v>
      </c>
      <c r="I2864" s="66" t="n">
        <v>0</v>
      </c>
      <c r="J2864" s="66" t="n">
        <v>1</v>
      </c>
      <c r="K2864" s="66" t="n">
        <v>1</v>
      </c>
      <c r="L2864" s="66" t="n">
        <v>0</v>
      </c>
      <c r="M2864" s="66" t="n">
        <v>0</v>
      </c>
      <c r="N2864" s="66" t="n">
        <v>0</v>
      </c>
      <c r="O2864" s="66" t="n">
        <v>261.7</v>
      </c>
      <c r="P2864" s="66" t="n">
        <v>7.3</v>
      </c>
      <c r="Q2864" s="66" t="n">
        <v>12.3943421880001</v>
      </c>
      <c r="R2864" s="66" t="n">
        <v>51.336806026</v>
      </c>
      <c r="S2864" s="66">
        <f>IF(AND(E2864&gt;=2,E2864&lt;=6,OR(F2864=6,F2864=7,F2864=8),O2864&lt;=500),1,0)</f>
        <v/>
      </c>
      <c r="T2864" s="178">
        <f>IF(G2864=1,Sources!$F$24,IF(G2864=2,Sources!$F$25,IF(G2864=3,Sources!$F$26,0)))</f>
        <v/>
      </c>
      <c r="U2864" s="178">
        <f>T2864</f>
        <v/>
      </c>
      <c r="V2864" s="66" t="inlineStr">
        <is>
          <t>S01 / S04 / S05</t>
        </is>
      </c>
    </row>
    <row r="2865" ht="15" customHeight="1" s="94">
      <c r="A2865" s="66" t="inlineStr">
        <is>
          <t>U20429</t>
        </is>
      </c>
      <c r="B2865" s="66" t="inlineStr">
        <is>
          <t>O1543</t>
        </is>
      </c>
      <c r="C2865" s="66" t="n">
        <v>2024</v>
      </c>
      <c r="D2865" s="66" t="n">
        <v>4</v>
      </c>
      <c r="E2865" s="66" t="n">
        <v>6</v>
      </c>
      <c r="F2865" s="66" t="n">
        <v>13</v>
      </c>
      <c r="G2865" s="66" t="n">
        <v>3</v>
      </c>
      <c r="H2865" s="66" t="n">
        <v>2</v>
      </c>
      <c r="I2865" s="66" t="n">
        <v>0</v>
      </c>
      <c r="J2865" s="66" t="n">
        <v>1</v>
      </c>
      <c r="K2865" s="66" t="n">
        <v>1</v>
      </c>
      <c r="L2865" s="66" t="n">
        <v>0</v>
      </c>
      <c r="M2865" s="66" t="n">
        <v>0</v>
      </c>
      <c r="N2865" s="66" t="n">
        <v>0</v>
      </c>
      <c r="O2865" s="66" t="n">
        <v>105.4</v>
      </c>
      <c r="P2865" s="66" t="n">
        <v>3.7</v>
      </c>
      <c r="Q2865" s="66" t="n">
        <v>12.3865939990001</v>
      </c>
      <c r="R2865" s="66" t="n">
        <v>51.3356818900001</v>
      </c>
      <c r="S2865" s="66">
        <f>IF(AND(E2865&gt;=2,E2865&lt;=6,OR(F2865=6,F2865=7,F2865=8),O2865&lt;=500),1,0)</f>
        <v/>
      </c>
      <c r="T2865" s="178">
        <f>IF(G2865=1,Sources!$F$24,IF(G2865=2,Sources!$F$25,IF(G2865=3,Sources!$F$26,0)))</f>
        <v/>
      </c>
      <c r="U2865" s="178">
        <f>T2865</f>
        <v/>
      </c>
      <c r="V2865" s="66" t="inlineStr">
        <is>
          <t>S01 / S04 / S05</t>
        </is>
      </c>
    </row>
    <row r="2866" ht="15" customHeight="1" s="94">
      <c r="A2866" s="66" t="inlineStr">
        <is>
          <t>U20434</t>
        </is>
      </c>
      <c r="B2866" s="66" t="inlineStr">
        <is>
          <t>O1791</t>
        </is>
      </c>
      <c r="C2866" s="66" t="n">
        <v>2024</v>
      </c>
      <c r="D2866" s="66" t="n">
        <v>4</v>
      </c>
      <c r="E2866" s="66" t="n">
        <v>6</v>
      </c>
      <c r="F2866" s="66" t="n">
        <v>17</v>
      </c>
      <c r="G2866" s="66" t="n">
        <v>3</v>
      </c>
      <c r="H2866" s="66" t="n">
        <v>6</v>
      </c>
      <c r="I2866" s="66" t="n">
        <v>0</v>
      </c>
      <c r="J2866" s="66" t="n">
        <v>0</v>
      </c>
      <c r="K2866" s="66" t="n">
        <v>1</v>
      </c>
      <c r="L2866" s="66" t="n">
        <v>0</v>
      </c>
      <c r="M2866" s="66" t="n">
        <v>0</v>
      </c>
      <c r="N2866" s="66" t="n">
        <v>0</v>
      </c>
      <c r="O2866" s="66" t="n">
        <v>64.8</v>
      </c>
      <c r="P2866" s="66" t="n">
        <v>6.9</v>
      </c>
      <c r="Q2866" s="66" t="n">
        <v>12.40860408</v>
      </c>
      <c r="R2866" s="66" t="n">
        <v>51.3600406640001</v>
      </c>
      <c r="S2866" s="66">
        <f>IF(AND(E2866&gt;=2,E2866&lt;=6,OR(F2866=6,F2866=7,F2866=8),O2866&lt;=500),1,0)</f>
        <v/>
      </c>
      <c r="T2866" s="178">
        <f>IF(G2866=1,Sources!$F$24,IF(G2866=2,Sources!$F$25,IF(G2866=3,Sources!$F$26,0)))</f>
        <v/>
      </c>
      <c r="U2866" s="178">
        <f>T2866</f>
        <v/>
      </c>
      <c r="V2866" s="66" t="inlineStr">
        <is>
          <t>S01 / S04 / S05</t>
        </is>
      </c>
    </row>
    <row r="2867" ht="15" customHeight="1" s="94">
      <c r="A2867" s="66" t="inlineStr">
        <is>
          <t>U20444</t>
        </is>
      </c>
      <c r="B2867" s="66" t="inlineStr">
        <is>
          <t>O0598</t>
        </is>
      </c>
      <c r="C2867" s="66" t="n">
        <v>2024</v>
      </c>
      <c r="D2867" s="66" t="n">
        <v>4</v>
      </c>
      <c r="E2867" s="66" t="n">
        <v>6</v>
      </c>
      <c r="F2867" s="66" t="n">
        <v>15</v>
      </c>
      <c r="G2867" s="66" t="n">
        <v>3</v>
      </c>
      <c r="H2867" s="66" t="n">
        <v>3</v>
      </c>
      <c r="I2867" s="66" t="n">
        <v>0</v>
      </c>
      <c r="J2867" s="66" t="n">
        <v>1</v>
      </c>
      <c r="K2867" s="66" t="n">
        <v>1</v>
      </c>
      <c r="L2867" s="66" t="n">
        <v>0</v>
      </c>
      <c r="M2867" s="66" t="n">
        <v>0</v>
      </c>
      <c r="N2867" s="66" t="n">
        <v>0</v>
      </c>
      <c r="O2867" s="66" t="n">
        <v>436.1</v>
      </c>
      <c r="P2867" s="66" t="n">
        <v>1</v>
      </c>
      <c r="Q2867" s="66" t="n">
        <v>13.755188612</v>
      </c>
      <c r="R2867" s="66" t="n">
        <v>51.0555457100001</v>
      </c>
      <c r="S2867" s="66">
        <f>IF(AND(E2867&gt;=2,E2867&lt;=6,OR(F2867=6,F2867=7,F2867=8),O2867&lt;=500),1,0)</f>
        <v/>
      </c>
      <c r="T2867" s="178">
        <f>IF(G2867=1,Sources!$F$24,IF(G2867=2,Sources!$F$25,IF(G2867=3,Sources!$F$26,0)))</f>
        <v/>
      </c>
      <c r="U2867" s="178">
        <f>T2867</f>
        <v/>
      </c>
      <c r="V2867" s="66" t="inlineStr">
        <is>
          <t>S01 / S04 / S05</t>
        </is>
      </c>
    </row>
    <row r="2868" ht="15" customHeight="1" s="94">
      <c r="A2868" s="66" t="inlineStr">
        <is>
          <t>U20447</t>
        </is>
      </c>
      <c r="B2868" s="66" t="inlineStr">
        <is>
          <t>O1784</t>
        </is>
      </c>
      <c r="C2868" s="66" t="n">
        <v>2024</v>
      </c>
      <c r="D2868" s="66" t="n">
        <v>4</v>
      </c>
      <c r="E2868" s="66" t="n">
        <v>5</v>
      </c>
      <c r="F2868" s="66" t="n">
        <v>17</v>
      </c>
      <c r="G2868" s="66" t="n">
        <v>3</v>
      </c>
      <c r="H2868" s="66" t="n">
        <v>2</v>
      </c>
      <c r="I2868" s="66" t="n">
        <v>0</v>
      </c>
      <c r="J2868" s="66" t="n">
        <v>1</v>
      </c>
      <c r="K2868" s="66" t="n">
        <v>1</v>
      </c>
      <c r="L2868" s="66" t="n">
        <v>0</v>
      </c>
      <c r="M2868" s="66" t="n">
        <v>0</v>
      </c>
      <c r="N2868" s="66" t="n">
        <v>0</v>
      </c>
      <c r="O2868" s="66" t="n">
        <v>243.5</v>
      </c>
      <c r="P2868" s="66" t="n">
        <v>3.3</v>
      </c>
      <c r="Q2868" s="66" t="n">
        <v>12.4204512910001</v>
      </c>
      <c r="R2868" s="66" t="n">
        <v>51.3192596000001</v>
      </c>
      <c r="S2868" s="66">
        <f>IF(AND(E2868&gt;=2,E2868&lt;=6,OR(F2868=6,F2868=7,F2868=8),O2868&lt;=500),1,0)</f>
        <v/>
      </c>
      <c r="T2868" s="178">
        <f>IF(G2868=1,Sources!$F$24,IF(G2868=2,Sources!$F$25,IF(G2868=3,Sources!$F$26,0)))</f>
        <v/>
      </c>
      <c r="U2868" s="178">
        <f>T2868</f>
        <v/>
      </c>
      <c r="V2868" s="66" t="inlineStr">
        <is>
          <t>S01 / S04 / S05</t>
        </is>
      </c>
    </row>
    <row r="2869" ht="15" customHeight="1" s="94">
      <c r="A2869" s="66" t="inlineStr">
        <is>
          <t>U20452</t>
        </is>
      </c>
      <c r="B2869" s="66" t="inlineStr">
        <is>
          <t>O1553</t>
        </is>
      </c>
      <c r="C2869" s="66" t="n">
        <v>2024</v>
      </c>
      <c r="D2869" s="66" t="n">
        <v>4</v>
      </c>
      <c r="E2869" s="66" t="n">
        <v>4</v>
      </c>
      <c r="F2869" s="66" t="n">
        <v>13</v>
      </c>
      <c r="G2869" s="66" t="n">
        <v>3</v>
      </c>
      <c r="H2869" s="66" t="n">
        <v>2</v>
      </c>
      <c r="I2869" s="66" t="n">
        <v>0</v>
      </c>
      <c r="J2869" s="66" t="n">
        <v>0</v>
      </c>
      <c r="K2869" s="66" t="n">
        <v>1</v>
      </c>
      <c r="L2869" s="66" t="n">
        <v>0</v>
      </c>
      <c r="M2869" s="66" t="n">
        <v>0</v>
      </c>
      <c r="N2869" s="66" t="n">
        <v>1</v>
      </c>
      <c r="O2869" s="66" t="n">
        <v>232.8</v>
      </c>
      <c r="P2869" s="66" t="n">
        <v>1.2</v>
      </c>
      <c r="Q2869" s="66" t="n">
        <v>12.405868985</v>
      </c>
      <c r="R2869" s="66" t="n">
        <v>51.3317726780001</v>
      </c>
      <c r="S2869" s="66">
        <f>IF(AND(E2869&gt;=2,E2869&lt;=6,OR(F2869=6,F2869=7,F2869=8),O2869&lt;=500),1,0)</f>
        <v/>
      </c>
      <c r="T2869" s="178">
        <f>IF(G2869=1,Sources!$F$24,IF(G2869=2,Sources!$F$25,IF(G2869=3,Sources!$F$26,0)))</f>
        <v/>
      </c>
      <c r="U2869" s="178">
        <f>T2869</f>
        <v/>
      </c>
      <c r="V2869" s="66" t="inlineStr">
        <is>
          <t>S01 / S04 / S05</t>
        </is>
      </c>
    </row>
    <row r="2870" ht="15" customHeight="1" s="94">
      <c r="A2870" s="66" t="inlineStr">
        <is>
          <t>U20462</t>
        </is>
      </c>
      <c r="B2870" s="66" t="inlineStr">
        <is>
          <t>O0674</t>
        </is>
      </c>
      <c r="C2870" s="66" t="n">
        <v>2024</v>
      </c>
      <c r="D2870" s="66" t="n">
        <v>4</v>
      </c>
      <c r="E2870" s="66" t="n">
        <v>4</v>
      </c>
      <c r="F2870" s="66" t="n">
        <v>15</v>
      </c>
      <c r="G2870" s="66" t="n">
        <v>3</v>
      </c>
      <c r="H2870" s="66" t="n">
        <v>3</v>
      </c>
      <c r="I2870" s="66" t="n">
        <v>0</v>
      </c>
      <c r="J2870" s="66" t="n">
        <v>1</v>
      </c>
      <c r="K2870" s="66" t="n">
        <v>0</v>
      </c>
      <c r="L2870" s="66" t="n">
        <v>0</v>
      </c>
      <c r="M2870" s="66" t="n">
        <v>0</v>
      </c>
      <c r="N2870" s="66" t="n">
        <v>0</v>
      </c>
      <c r="O2870" s="66" t="n">
        <v>482.6</v>
      </c>
      <c r="P2870" s="66" t="n">
        <v>13.9</v>
      </c>
      <c r="Q2870" s="66" t="n">
        <v>13.777173594</v>
      </c>
      <c r="R2870" s="66" t="n">
        <v>51.0599081560001</v>
      </c>
      <c r="S2870" s="66">
        <f>IF(AND(E2870&gt;=2,E2870&lt;=6,OR(F2870=6,F2870=7,F2870=8),O2870&lt;=500),1,0)</f>
        <v/>
      </c>
      <c r="T2870" s="178">
        <f>IF(G2870=1,Sources!$F$24,IF(G2870=2,Sources!$F$25,IF(G2870=3,Sources!$F$26,0)))</f>
        <v/>
      </c>
      <c r="U2870" s="178">
        <f>T2870</f>
        <v/>
      </c>
      <c r="V2870" s="66" t="inlineStr">
        <is>
          <t>S01 / S04 / S05</t>
        </is>
      </c>
    </row>
    <row r="2871" ht="15" customHeight="1" s="94">
      <c r="A2871" s="66" t="inlineStr">
        <is>
          <t>U20470</t>
        </is>
      </c>
      <c r="B2871" s="66" t="inlineStr">
        <is>
          <t>O0327</t>
        </is>
      </c>
      <c r="C2871" s="66" t="n">
        <v>2024</v>
      </c>
      <c r="D2871" s="66" t="n">
        <v>4</v>
      </c>
      <c r="E2871" s="66" t="n">
        <v>3</v>
      </c>
      <c r="F2871" s="66" t="n">
        <v>17</v>
      </c>
      <c r="G2871" s="66" t="n">
        <v>3</v>
      </c>
      <c r="H2871" s="66" t="n">
        <v>3</v>
      </c>
      <c r="I2871" s="66" t="n">
        <v>0</v>
      </c>
      <c r="J2871" s="66" t="n">
        <v>0</v>
      </c>
      <c r="K2871" s="66" t="n">
        <v>1</v>
      </c>
      <c r="L2871" s="66" t="n">
        <v>0</v>
      </c>
      <c r="M2871" s="66" t="n">
        <v>0</v>
      </c>
      <c r="N2871" s="66" t="n">
        <v>0</v>
      </c>
      <c r="O2871" s="66" t="n">
        <v>467.1</v>
      </c>
      <c r="P2871" s="66" t="n">
        <v>5.9</v>
      </c>
      <c r="Q2871" s="66" t="n">
        <v>13.7771310640001</v>
      </c>
      <c r="R2871" s="66" t="n">
        <v>51.035771014</v>
      </c>
      <c r="S2871" s="66">
        <f>IF(AND(E2871&gt;=2,E2871&lt;=6,OR(F2871=6,F2871=7,F2871=8),O2871&lt;=500),1,0)</f>
        <v/>
      </c>
      <c r="T2871" s="178">
        <f>IF(G2871=1,Sources!$F$24,IF(G2871=2,Sources!$F$25,IF(G2871=3,Sources!$F$26,0)))</f>
        <v/>
      </c>
      <c r="U2871" s="178">
        <f>T2871</f>
        <v/>
      </c>
      <c r="V2871" s="66" t="inlineStr">
        <is>
          <t>S01 / S04 / S05</t>
        </is>
      </c>
    </row>
    <row r="2872" ht="15" customHeight="1" s="94">
      <c r="A2872" s="66" t="inlineStr">
        <is>
          <t>U20472</t>
        </is>
      </c>
      <c r="B2872" s="66" t="inlineStr">
        <is>
          <t>O0432</t>
        </is>
      </c>
      <c r="C2872" s="66" t="n">
        <v>2024</v>
      </c>
      <c r="D2872" s="66" t="n">
        <v>4</v>
      </c>
      <c r="E2872" s="66" t="n">
        <v>3</v>
      </c>
      <c r="F2872" s="66" t="n">
        <v>6</v>
      </c>
      <c r="G2872" s="66" t="n">
        <v>3</v>
      </c>
      <c r="H2872" s="66" t="n">
        <v>3</v>
      </c>
      <c r="I2872" s="66" t="n">
        <v>0</v>
      </c>
      <c r="J2872" s="66" t="n">
        <v>1</v>
      </c>
      <c r="K2872" s="66" t="n">
        <v>1</v>
      </c>
      <c r="L2872" s="66" t="n">
        <v>0</v>
      </c>
      <c r="M2872" s="66" t="n">
        <v>0</v>
      </c>
      <c r="N2872" s="66" t="n">
        <v>0</v>
      </c>
      <c r="O2872" s="66" t="n">
        <v>379</v>
      </c>
      <c r="P2872" s="66" t="n">
        <v>1.8</v>
      </c>
      <c r="Q2872" s="66" t="n">
        <v>13.803245233</v>
      </c>
      <c r="R2872" s="66" t="n">
        <v>51.021741424</v>
      </c>
      <c r="S2872" s="66">
        <f>IF(AND(E2872&gt;=2,E2872&lt;=6,OR(F2872=6,F2872=7,F2872=8),O2872&lt;=500),1,0)</f>
        <v/>
      </c>
      <c r="T2872" s="178">
        <f>IF(G2872=1,Sources!$F$24,IF(G2872=2,Sources!$F$25,IF(G2872=3,Sources!$F$26,0)))</f>
        <v/>
      </c>
      <c r="U2872" s="178">
        <f>T2872</f>
        <v/>
      </c>
      <c r="V2872" s="66" t="inlineStr">
        <is>
          <t>S01 / S04 / S05</t>
        </is>
      </c>
    </row>
    <row r="2873" ht="15" customHeight="1" s="94">
      <c r="A2873" s="66" t="inlineStr">
        <is>
          <t>U20473</t>
        </is>
      </c>
      <c r="B2873" s="66" t="inlineStr">
        <is>
          <t>O0155</t>
        </is>
      </c>
      <c r="C2873" s="66" t="n">
        <v>2024</v>
      </c>
      <c r="D2873" s="66" t="n">
        <v>4</v>
      </c>
      <c r="E2873" s="66" t="n">
        <v>3</v>
      </c>
      <c r="F2873" s="66" t="n">
        <v>6</v>
      </c>
      <c r="G2873" s="66" t="n">
        <v>3</v>
      </c>
      <c r="H2873" s="66" t="n">
        <v>3</v>
      </c>
      <c r="I2873" s="66" t="n">
        <v>0</v>
      </c>
      <c r="J2873" s="66" t="n">
        <v>1</v>
      </c>
      <c r="K2873" s="66" t="n">
        <v>1</v>
      </c>
      <c r="L2873" s="66" t="n">
        <v>0</v>
      </c>
      <c r="M2873" s="66" t="n">
        <v>0</v>
      </c>
      <c r="N2873" s="66" t="n">
        <v>0</v>
      </c>
      <c r="O2873" s="66" t="n">
        <v>98.40000000000001</v>
      </c>
      <c r="P2873" s="66" t="n">
        <v>0</v>
      </c>
      <c r="Q2873" s="66" t="n">
        <v>12.9256706140001</v>
      </c>
      <c r="R2873" s="66" t="n">
        <v>50.8233413200001</v>
      </c>
      <c r="S2873" s="66">
        <f>IF(AND(E2873&gt;=2,E2873&lt;=6,OR(F2873=6,F2873=7,F2873=8),O2873&lt;=500),1,0)</f>
        <v/>
      </c>
      <c r="T2873" s="178">
        <f>IF(G2873=1,Sources!$F$24,IF(G2873=2,Sources!$F$25,IF(G2873=3,Sources!$F$26,0)))</f>
        <v/>
      </c>
      <c r="U2873" s="178">
        <f>T2873</f>
        <v/>
      </c>
      <c r="V2873" s="66" t="inlineStr">
        <is>
          <t>S01 / S04 / S05</t>
        </is>
      </c>
    </row>
    <row r="2874" ht="15" customHeight="1" s="94">
      <c r="A2874" s="66" t="inlineStr">
        <is>
          <t>U20474</t>
        </is>
      </c>
      <c r="B2874" s="66" t="inlineStr">
        <is>
          <t>O2219</t>
        </is>
      </c>
      <c r="C2874" s="66" t="n">
        <v>2024</v>
      </c>
      <c r="D2874" s="66" t="n">
        <v>4</v>
      </c>
      <c r="E2874" s="66" t="n">
        <v>2</v>
      </c>
      <c r="F2874" s="66" t="n">
        <v>7</v>
      </c>
      <c r="G2874" s="66" t="n">
        <v>3</v>
      </c>
      <c r="H2874" s="66" t="n">
        <v>3</v>
      </c>
      <c r="I2874" s="66" t="n">
        <v>0</v>
      </c>
      <c r="J2874" s="66" t="n">
        <v>1</v>
      </c>
      <c r="K2874" s="66" t="n">
        <v>1</v>
      </c>
      <c r="L2874" s="66" t="n">
        <v>0</v>
      </c>
      <c r="M2874" s="66" t="n">
        <v>0</v>
      </c>
      <c r="N2874" s="66" t="n">
        <v>0</v>
      </c>
      <c r="O2874" s="66" t="n">
        <v>209.3</v>
      </c>
      <c r="P2874" s="66" t="n">
        <v>16.6</v>
      </c>
      <c r="Q2874" s="66" t="n">
        <v>12.740408588</v>
      </c>
      <c r="R2874" s="66" t="n">
        <v>51.368737277</v>
      </c>
      <c r="S2874" s="66">
        <f>IF(AND(E2874&gt;=2,E2874&lt;=6,OR(F2874=6,F2874=7,F2874=8),O2874&lt;=500),1,0)</f>
        <v/>
      </c>
      <c r="T2874" s="178">
        <f>IF(G2874=1,Sources!$F$24,IF(G2874=2,Sources!$F$25,IF(G2874=3,Sources!$F$26,0)))</f>
        <v/>
      </c>
      <c r="U2874" s="178">
        <f>T2874</f>
        <v/>
      </c>
      <c r="V2874" s="66" t="inlineStr">
        <is>
          <t>S01 / S04 / S05</t>
        </is>
      </c>
    </row>
    <row r="2875" ht="15" customHeight="1" s="94">
      <c r="A2875" s="66" t="inlineStr">
        <is>
          <t>U20479</t>
        </is>
      </c>
      <c r="B2875" s="66" t="inlineStr">
        <is>
          <t>O1589</t>
        </is>
      </c>
      <c r="C2875" s="66" t="n">
        <v>2024</v>
      </c>
      <c r="D2875" s="66" t="n">
        <v>4</v>
      </c>
      <c r="E2875" s="66" t="n">
        <v>2</v>
      </c>
      <c r="F2875" s="66" t="n">
        <v>16</v>
      </c>
      <c r="G2875" s="66" t="n">
        <v>3</v>
      </c>
      <c r="H2875" s="66" t="n">
        <v>6</v>
      </c>
      <c r="I2875" s="66" t="n">
        <v>0</v>
      </c>
      <c r="J2875" s="66" t="n">
        <v>0</v>
      </c>
      <c r="K2875" s="66" t="n">
        <v>1</v>
      </c>
      <c r="L2875" s="66" t="n">
        <v>0</v>
      </c>
      <c r="M2875" s="66" t="n">
        <v>0</v>
      </c>
      <c r="N2875" s="66" t="n">
        <v>0</v>
      </c>
      <c r="O2875" s="66" t="n">
        <v>138.5</v>
      </c>
      <c r="P2875" s="66" t="n">
        <v>10.9</v>
      </c>
      <c r="Q2875" s="66" t="n">
        <v>12.3783175200001</v>
      </c>
      <c r="R2875" s="66" t="n">
        <v>51.3204998510001</v>
      </c>
      <c r="S2875" s="66">
        <f>IF(AND(E2875&gt;=2,E2875&lt;=6,OR(F2875=6,F2875=7,F2875=8),O2875&lt;=500),1,0)</f>
        <v/>
      </c>
      <c r="T2875" s="178">
        <f>IF(G2875=1,Sources!$F$24,IF(G2875=2,Sources!$F$25,IF(G2875=3,Sources!$F$26,0)))</f>
        <v/>
      </c>
      <c r="U2875" s="178">
        <f>T2875</f>
        <v/>
      </c>
      <c r="V2875" s="66" t="inlineStr">
        <is>
          <t>S01 / S04 / S05</t>
        </is>
      </c>
    </row>
    <row r="2876" ht="15" customHeight="1" s="94">
      <c r="A2876" s="66" t="inlineStr">
        <is>
          <t>U20486</t>
        </is>
      </c>
      <c r="B2876" s="66" t="inlineStr">
        <is>
          <t>O0429</t>
        </is>
      </c>
      <c r="C2876" s="66" t="n">
        <v>2024</v>
      </c>
      <c r="D2876" s="66" t="n">
        <v>4</v>
      </c>
      <c r="E2876" s="66" t="n">
        <v>2</v>
      </c>
      <c r="F2876" s="66" t="n">
        <v>15</v>
      </c>
      <c r="G2876" s="66" t="n">
        <v>3</v>
      </c>
      <c r="H2876" s="66" t="n">
        <v>2</v>
      </c>
      <c r="I2876" s="66" t="n">
        <v>0</v>
      </c>
      <c r="J2876" s="66" t="n">
        <v>1</v>
      </c>
      <c r="K2876" s="66" t="n">
        <v>1</v>
      </c>
      <c r="L2876" s="66" t="n">
        <v>0</v>
      </c>
      <c r="M2876" s="66" t="n">
        <v>0</v>
      </c>
      <c r="N2876" s="66" t="n">
        <v>0</v>
      </c>
      <c r="O2876" s="66" t="n">
        <v>415.6</v>
      </c>
      <c r="P2876" s="66" t="n">
        <v>3.2</v>
      </c>
      <c r="Q2876" s="66" t="n">
        <v>13.797362043</v>
      </c>
      <c r="R2876" s="66" t="n">
        <v>51.0241991330001</v>
      </c>
      <c r="S2876" s="66">
        <f>IF(AND(E2876&gt;=2,E2876&lt;=6,OR(F2876=6,F2876=7,F2876=8),O2876&lt;=500),1,0)</f>
        <v/>
      </c>
      <c r="T2876" s="178">
        <f>IF(G2876=1,Sources!$F$24,IF(G2876=2,Sources!$F$25,IF(G2876=3,Sources!$F$26,0)))</f>
        <v/>
      </c>
      <c r="U2876" s="178">
        <f>T2876</f>
        <v/>
      </c>
      <c r="V2876" s="66" t="inlineStr">
        <is>
          <t>S01 / S04 / S05</t>
        </is>
      </c>
    </row>
    <row r="2877" ht="15" customHeight="1" s="94">
      <c r="A2877" s="66" t="inlineStr">
        <is>
          <t>U20504</t>
        </is>
      </c>
      <c r="B2877" s="66" t="inlineStr">
        <is>
          <t>O0720</t>
        </is>
      </c>
      <c r="C2877" s="66" t="n">
        <v>2024</v>
      </c>
      <c r="D2877" s="66" t="n">
        <v>4</v>
      </c>
      <c r="E2877" s="66" t="n">
        <v>7</v>
      </c>
      <c r="F2877" s="66" t="n">
        <v>0</v>
      </c>
      <c r="G2877" s="66" t="n">
        <v>2</v>
      </c>
      <c r="H2877" s="66" t="n">
        <v>1</v>
      </c>
      <c r="I2877" s="66" t="n">
        <v>0</v>
      </c>
      <c r="J2877" s="66" t="n">
        <v>0</v>
      </c>
      <c r="K2877" s="66" t="n">
        <v>1</v>
      </c>
      <c r="L2877" s="66" t="n">
        <v>0</v>
      </c>
      <c r="M2877" s="66" t="n">
        <v>0</v>
      </c>
      <c r="N2877" s="66" t="n">
        <v>0</v>
      </c>
      <c r="O2877" s="66" t="n">
        <v>187.2</v>
      </c>
      <c r="P2877" s="66" t="n">
        <v>13.3</v>
      </c>
      <c r="Q2877" s="66" t="n">
        <v>13.7887857480001</v>
      </c>
      <c r="R2877" s="66" t="n">
        <v>51.043195477</v>
      </c>
      <c r="S2877" s="66">
        <f>IF(AND(E2877&gt;=2,E2877&lt;=6,OR(F2877=6,F2877=7,F2877=8),O2877&lt;=500),1,0)</f>
        <v/>
      </c>
      <c r="T2877" s="178">
        <f>IF(G2877=1,Sources!$F$24,IF(G2877=2,Sources!$F$25,IF(G2877=3,Sources!$F$26,0)))</f>
        <v/>
      </c>
      <c r="U2877" s="178">
        <f>T2877</f>
        <v/>
      </c>
      <c r="V2877" s="66" t="inlineStr">
        <is>
          <t>S01 / S04 / S05</t>
        </is>
      </c>
    </row>
    <row r="2878" ht="15" customHeight="1" s="94">
      <c r="A2878" s="66" t="inlineStr">
        <is>
          <t>U20509</t>
        </is>
      </c>
      <c r="B2878" s="66" t="inlineStr">
        <is>
          <t>O1526</t>
        </is>
      </c>
      <c r="C2878" s="66" t="n">
        <v>2024</v>
      </c>
      <c r="D2878" s="66" t="n">
        <v>4</v>
      </c>
      <c r="E2878" s="66" t="n">
        <v>3</v>
      </c>
      <c r="F2878" s="66" t="n">
        <v>18</v>
      </c>
      <c r="G2878" s="66" t="n">
        <v>3</v>
      </c>
      <c r="H2878" s="66" t="n">
        <v>2</v>
      </c>
      <c r="I2878" s="66" t="n">
        <v>0</v>
      </c>
      <c r="J2878" s="66" t="n">
        <v>1</v>
      </c>
      <c r="K2878" s="66" t="n">
        <v>1</v>
      </c>
      <c r="L2878" s="66" t="n">
        <v>0</v>
      </c>
      <c r="M2878" s="66" t="n">
        <v>0</v>
      </c>
      <c r="N2878" s="66" t="n">
        <v>0</v>
      </c>
      <c r="O2878" s="66" t="n">
        <v>208.2</v>
      </c>
      <c r="P2878" s="66" t="n">
        <v>2.2</v>
      </c>
      <c r="Q2878" s="66" t="n">
        <v>12.3931309810001</v>
      </c>
      <c r="R2878" s="66" t="n">
        <v>51.3369604330001</v>
      </c>
      <c r="S2878" s="66">
        <f>IF(AND(E2878&gt;=2,E2878&lt;=6,OR(F2878=6,F2878=7,F2878=8),O2878&lt;=500),1,0)</f>
        <v/>
      </c>
      <c r="T2878" s="178">
        <f>IF(G2878=1,Sources!$F$24,IF(G2878=2,Sources!$F$25,IF(G2878=3,Sources!$F$26,0)))</f>
        <v/>
      </c>
      <c r="U2878" s="178">
        <f>T2878</f>
        <v/>
      </c>
      <c r="V2878" s="66" t="inlineStr">
        <is>
          <t>S01 / S04 / S05</t>
        </is>
      </c>
    </row>
    <row r="2879" ht="15" customHeight="1" s="94">
      <c r="A2879" s="66" t="inlineStr">
        <is>
          <t>U20521</t>
        </is>
      </c>
      <c r="B2879" s="66" t="inlineStr">
        <is>
          <t>O1815</t>
        </is>
      </c>
      <c r="C2879" s="66" t="n">
        <v>2024</v>
      </c>
      <c r="D2879" s="66" t="n">
        <v>4</v>
      </c>
      <c r="E2879" s="66" t="n">
        <v>5</v>
      </c>
      <c r="F2879" s="66" t="n">
        <v>6</v>
      </c>
      <c r="G2879" s="66" t="n">
        <v>3</v>
      </c>
      <c r="H2879" s="66" t="n">
        <v>6</v>
      </c>
      <c r="I2879" s="66" t="n">
        <v>0</v>
      </c>
      <c r="J2879" s="66" t="n">
        <v>0</v>
      </c>
      <c r="K2879" s="66" t="n">
        <v>1</v>
      </c>
      <c r="L2879" s="66" t="n">
        <v>1</v>
      </c>
      <c r="M2879" s="66" t="n">
        <v>0</v>
      </c>
      <c r="N2879" s="66" t="n">
        <v>0</v>
      </c>
      <c r="O2879" s="66" t="n">
        <v>218.3</v>
      </c>
      <c r="P2879" s="66" t="n">
        <v>16.3</v>
      </c>
      <c r="Q2879" s="66" t="n">
        <v>12.3569144370001</v>
      </c>
      <c r="R2879" s="66" t="n">
        <v>51.3360798690001</v>
      </c>
      <c r="S2879" s="66">
        <f>IF(AND(E2879&gt;=2,E2879&lt;=6,OR(F2879=6,F2879=7,F2879=8),O2879&lt;=500),1,0)</f>
        <v/>
      </c>
      <c r="T2879" s="178">
        <f>IF(G2879=1,Sources!$F$24,IF(G2879=2,Sources!$F$25,IF(G2879=3,Sources!$F$26,0)))</f>
        <v/>
      </c>
      <c r="U2879" s="178">
        <f>T2879</f>
        <v/>
      </c>
      <c r="V2879" s="66" t="inlineStr">
        <is>
          <t>S01 / S04 / S05</t>
        </is>
      </c>
    </row>
    <row r="2880" ht="15" customHeight="1" s="94">
      <c r="A2880" s="66" t="inlineStr">
        <is>
          <t>U20527</t>
        </is>
      </c>
      <c r="B2880" s="66" t="inlineStr">
        <is>
          <t>O0968</t>
        </is>
      </c>
      <c r="C2880" s="66" t="n">
        <v>2024</v>
      </c>
      <c r="D2880" s="66" t="n">
        <v>4</v>
      </c>
      <c r="E2880" s="66" t="n">
        <v>5</v>
      </c>
      <c r="F2880" s="66" t="n">
        <v>16</v>
      </c>
      <c r="G2880" s="66" t="n">
        <v>3</v>
      </c>
      <c r="H2880" s="66" t="n">
        <v>2</v>
      </c>
      <c r="I2880" s="66" t="n">
        <v>1</v>
      </c>
      <c r="J2880" s="66" t="n">
        <v>0</v>
      </c>
      <c r="K2880" s="66" t="n">
        <v>1</v>
      </c>
      <c r="L2880" s="66" t="n">
        <v>0</v>
      </c>
      <c r="M2880" s="66" t="n">
        <v>0</v>
      </c>
      <c r="N2880" s="66" t="n">
        <v>0</v>
      </c>
      <c r="O2880" s="66" t="n">
        <v>147</v>
      </c>
      <c r="P2880" s="66" t="n">
        <v>8.699999999999999</v>
      </c>
      <c r="Q2880" s="66" t="n">
        <v>13.7577353840001</v>
      </c>
      <c r="R2880" s="66" t="n">
        <v>51.051399164</v>
      </c>
      <c r="S2880" s="66">
        <f>IF(AND(E2880&gt;=2,E2880&lt;=6,OR(F2880=6,F2880=7,F2880=8),O2880&lt;=500),1,0)</f>
        <v/>
      </c>
      <c r="T2880" s="178">
        <f>IF(G2880=1,Sources!$F$24,IF(G2880=2,Sources!$F$25,IF(G2880=3,Sources!$F$26,0)))</f>
        <v/>
      </c>
      <c r="U2880" s="178">
        <f>T2880</f>
        <v/>
      </c>
      <c r="V2880" s="66" t="inlineStr">
        <is>
          <t>S01 / S04 / S05</t>
        </is>
      </c>
    </row>
    <row r="2881" ht="15" customHeight="1" s="94">
      <c r="A2881" s="66" t="inlineStr">
        <is>
          <t>U20532</t>
        </is>
      </c>
      <c r="B2881" s="66" t="inlineStr">
        <is>
          <t>O0766</t>
        </is>
      </c>
      <c r="C2881" s="66" t="n">
        <v>2024</v>
      </c>
      <c r="D2881" s="66" t="n">
        <v>4</v>
      </c>
      <c r="E2881" s="66" t="n">
        <v>5</v>
      </c>
      <c r="F2881" s="66" t="n">
        <v>15</v>
      </c>
      <c r="G2881" s="66" t="n">
        <v>3</v>
      </c>
      <c r="H2881" s="66" t="n">
        <v>3</v>
      </c>
      <c r="I2881" s="66" t="n">
        <v>0</v>
      </c>
      <c r="J2881" s="66" t="n">
        <v>1</v>
      </c>
      <c r="K2881" s="66" t="n">
        <v>1</v>
      </c>
      <c r="L2881" s="66" t="n">
        <v>0</v>
      </c>
      <c r="M2881" s="66" t="n">
        <v>0</v>
      </c>
      <c r="N2881" s="66" t="n">
        <v>0</v>
      </c>
      <c r="O2881" s="66" t="n">
        <v>149.4</v>
      </c>
      <c r="P2881" s="66" t="n">
        <v>2.8</v>
      </c>
      <c r="Q2881" s="66" t="n">
        <v>13.758699048</v>
      </c>
      <c r="R2881" s="66" t="n">
        <v>51.049477585</v>
      </c>
      <c r="S2881" s="66">
        <f>IF(AND(E2881&gt;=2,E2881&lt;=6,OR(F2881=6,F2881=7,F2881=8),O2881&lt;=500),1,0)</f>
        <v/>
      </c>
      <c r="T2881" s="178">
        <f>IF(G2881=1,Sources!$F$24,IF(G2881=2,Sources!$F$25,IF(G2881=3,Sources!$F$26,0)))</f>
        <v/>
      </c>
      <c r="U2881" s="178">
        <f>T2881</f>
        <v/>
      </c>
      <c r="V2881" s="66" t="inlineStr">
        <is>
          <t>S01 / S04 / S05</t>
        </is>
      </c>
    </row>
    <row r="2882" ht="15" customHeight="1" s="94">
      <c r="A2882" s="66" t="inlineStr">
        <is>
          <t>U20555</t>
        </is>
      </c>
      <c r="B2882" s="66" t="inlineStr">
        <is>
          <t>O2167</t>
        </is>
      </c>
      <c r="C2882" s="66" t="n">
        <v>2024</v>
      </c>
      <c r="D2882" s="66" t="n">
        <v>4</v>
      </c>
      <c r="E2882" s="66" t="n">
        <v>3</v>
      </c>
      <c r="F2882" s="66" t="n">
        <v>10</v>
      </c>
      <c r="G2882" s="66" t="n">
        <v>3</v>
      </c>
      <c r="H2882" s="66" t="n">
        <v>3</v>
      </c>
      <c r="I2882" s="66" t="n">
        <v>0</v>
      </c>
      <c r="J2882" s="66" t="n">
        <v>1</v>
      </c>
      <c r="K2882" s="66" t="n">
        <v>1</v>
      </c>
      <c r="L2882" s="66" t="n">
        <v>0</v>
      </c>
      <c r="M2882" s="66" t="n">
        <v>0</v>
      </c>
      <c r="N2882" s="66" t="n">
        <v>0</v>
      </c>
      <c r="O2882" s="66" t="n">
        <v>348.7</v>
      </c>
      <c r="P2882" s="66" t="n">
        <v>1.9</v>
      </c>
      <c r="Q2882" s="66" t="n">
        <v>13.0010885990001</v>
      </c>
      <c r="R2882" s="66" t="n">
        <v>51.5612580640001</v>
      </c>
      <c r="S2882" s="66">
        <f>IF(AND(E2882&gt;=2,E2882&lt;=6,OR(F2882=6,F2882=7,F2882=8),O2882&lt;=500),1,0)</f>
        <v/>
      </c>
      <c r="T2882" s="178">
        <f>IF(G2882=1,Sources!$F$24,IF(G2882=2,Sources!$F$25,IF(G2882=3,Sources!$F$26,0)))</f>
        <v/>
      </c>
      <c r="U2882" s="178">
        <f>T2882</f>
        <v/>
      </c>
      <c r="V2882" s="66" t="inlineStr">
        <is>
          <t>S01 / S04 / S05</t>
        </is>
      </c>
    </row>
    <row r="2883" ht="15" customHeight="1" s="94">
      <c r="A2883" s="66" t="inlineStr">
        <is>
          <t>U20562</t>
        </is>
      </c>
      <c r="B2883" s="66" t="inlineStr">
        <is>
          <t>O2079</t>
        </is>
      </c>
      <c r="C2883" s="66" t="n">
        <v>2024</v>
      </c>
      <c r="D2883" s="66" t="n">
        <v>5</v>
      </c>
      <c r="E2883" s="66" t="n">
        <v>5</v>
      </c>
      <c r="F2883" s="66" t="n">
        <v>8</v>
      </c>
      <c r="G2883" s="66" t="n">
        <v>3</v>
      </c>
      <c r="H2883" s="66" t="n">
        <v>3</v>
      </c>
      <c r="I2883" s="66" t="n">
        <v>0</v>
      </c>
      <c r="J2883" s="66" t="n">
        <v>0</v>
      </c>
      <c r="K2883" s="66" t="n">
        <v>1</v>
      </c>
      <c r="L2883" s="66" t="n">
        <v>0</v>
      </c>
      <c r="M2883" s="66" t="n">
        <v>0</v>
      </c>
      <c r="N2883" s="66" t="n">
        <v>0</v>
      </c>
      <c r="O2883" s="66" t="n">
        <v>278.4</v>
      </c>
      <c r="P2883" s="66" t="n">
        <v>0.7</v>
      </c>
      <c r="Q2883" s="66" t="n">
        <v>13.6678214460001</v>
      </c>
      <c r="R2883" s="66" t="n">
        <v>51.1024434840001</v>
      </c>
      <c r="S2883" s="66">
        <f>IF(AND(E2883&gt;=2,E2883&lt;=6,OR(F2883=6,F2883=7,F2883=8),O2883&lt;=500),1,0)</f>
        <v/>
      </c>
      <c r="T2883" s="178">
        <f>IF(G2883=1,Sources!$F$24,IF(G2883=2,Sources!$F$25,IF(G2883=3,Sources!$F$26,0)))</f>
        <v/>
      </c>
      <c r="U2883" s="178">
        <f>T2883</f>
        <v/>
      </c>
      <c r="V2883" s="66" t="inlineStr">
        <is>
          <t>S01 / S04 / S05</t>
        </is>
      </c>
    </row>
    <row r="2884" ht="15" customHeight="1" s="94">
      <c r="A2884" s="66" t="inlineStr">
        <is>
          <t>U20577</t>
        </is>
      </c>
      <c r="B2884" s="66" t="inlineStr">
        <is>
          <t>O0052</t>
        </is>
      </c>
      <c r="C2884" s="66" t="n">
        <v>2024</v>
      </c>
      <c r="D2884" s="66" t="n">
        <v>4</v>
      </c>
      <c r="E2884" s="66" t="n">
        <v>2</v>
      </c>
      <c r="F2884" s="66" t="n">
        <v>19</v>
      </c>
      <c r="G2884" s="66" t="n">
        <v>2</v>
      </c>
      <c r="H2884" s="66" t="n">
        <v>4</v>
      </c>
      <c r="I2884" s="66" t="n">
        <v>1</v>
      </c>
      <c r="J2884" s="66" t="n">
        <v>0</v>
      </c>
      <c r="K2884" s="66" t="n">
        <v>1</v>
      </c>
      <c r="L2884" s="66" t="n">
        <v>0</v>
      </c>
      <c r="M2884" s="66" t="n">
        <v>0</v>
      </c>
      <c r="N2884" s="66" t="n">
        <v>0</v>
      </c>
      <c r="O2884" s="66" t="n">
        <v>472.9</v>
      </c>
      <c r="P2884" s="66" t="n">
        <v>17.4</v>
      </c>
      <c r="Q2884" s="66" t="n">
        <v>14.4422665490001</v>
      </c>
      <c r="R2884" s="66" t="n">
        <v>51.186244571</v>
      </c>
      <c r="S2884" s="66">
        <f>IF(AND(E2884&gt;=2,E2884&lt;=6,OR(F2884=6,F2884=7,F2884=8),O2884&lt;=500),1,0)</f>
        <v/>
      </c>
      <c r="T2884" s="178">
        <f>IF(G2884=1,Sources!$F$24,IF(G2884=2,Sources!$F$25,IF(G2884=3,Sources!$F$26,0)))</f>
        <v/>
      </c>
      <c r="U2884" s="178">
        <f>T2884</f>
        <v/>
      </c>
      <c r="V2884" s="66" t="inlineStr">
        <is>
          <t>S01 / S04 / S05</t>
        </is>
      </c>
    </row>
    <row r="2885" ht="15" customHeight="1" s="94">
      <c r="A2885" s="66" t="inlineStr">
        <is>
          <t>U20581</t>
        </is>
      </c>
      <c r="B2885" s="66" t="inlineStr">
        <is>
          <t>O0945</t>
        </is>
      </c>
      <c r="C2885" s="66" t="n">
        <v>2024</v>
      </c>
      <c r="D2885" s="66" t="n">
        <v>4</v>
      </c>
      <c r="E2885" s="66" t="n">
        <v>2</v>
      </c>
      <c r="F2885" s="66" t="n">
        <v>10</v>
      </c>
      <c r="G2885" s="66" t="n">
        <v>3</v>
      </c>
      <c r="H2885" s="66" t="n">
        <v>1</v>
      </c>
      <c r="I2885" s="66" t="n">
        <v>0</v>
      </c>
      <c r="J2885" s="66" t="n">
        <v>1</v>
      </c>
      <c r="K2885" s="66" t="n">
        <v>0</v>
      </c>
      <c r="L2885" s="66" t="n">
        <v>0</v>
      </c>
      <c r="M2885" s="66" t="n">
        <v>0</v>
      </c>
      <c r="N2885" s="66" t="n">
        <v>0</v>
      </c>
      <c r="O2885" s="66" t="n">
        <v>309.2</v>
      </c>
      <c r="P2885" s="66" t="n">
        <v>9.1</v>
      </c>
      <c r="Q2885" s="66" t="n">
        <v>13.7504335460001</v>
      </c>
      <c r="R2885" s="66" t="n">
        <v>51.0714372640001</v>
      </c>
      <c r="S2885" s="66">
        <f>IF(AND(E2885&gt;=2,E2885&lt;=6,OR(F2885=6,F2885=7,F2885=8),O2885&lt;=500),1,0)</f>
        <v/>
      </c>
      <c r="T2885" s="178">
        <f>IF(G2885=1,Sources!$F$24,IF(G2885=2,Sources!$F$25,IF(G2885=3,Sources!$F$26,0)))</f>
        <v/>
      </c>
      <c r="U2885" s="178">
        <f>T2885</f>
        <v/>
      </c>
      <c r="V2885" s="66" t="inlineStr">
        <is>
          <t>S01 / S04 / S05</t>
        </is>
      </c>
    </row>
    <row r="2886" ht="15" customHeight="1" s="94">
      <c r="A2886" s="66" t="inlineStr">
        <is>
          <t>U20582</t>
        </is>
      </c>
      <c r="B2886" s="66" t="inlineStr">
        <is>
          <t>O0674</t>
        </is>
      </c>
      <c r="C2886" s="66" t="n">
        <v>2024</v>
      </c>
      <c r="D2886" s="66" t="n">
        <v>4</v>
      </c>
      <c r="E2886" s="66" t="n">
        <v>2</v>
      </c>
      <c r="F2886" s="66" t="n">
        <v>16</v>
      </c>
      <c r="G2886" s="66" t="n">
        <v>3</v>
      </c>
      <c r="H2886" s="66" t="n">
        <v>3</v>
      </c>
      <c r="I2886" s="66" t="n">
        <v>0</v>
      </c>
      <c r="J2886" s="66" t="n">
        <v>1</v>
      </c>
      <c r="K2886" s="66" t="n">
        <v>1</v>
      </c>
      <c r="L2886" s="66" t="n">
        <v>0</v>
      </c>
      <c r="M2886" s="66" t="n">
        <v>0</v>
      </c>
      <c r="N2886" s="66" t="n">
        <v>0</v>
      </c>
      <c r="O2886" s="66" t="n">
        <v>489.2</v>
      </c>
      <c r="P2886" s="66" t="n">
        <v>8.300000000000001</v>
      </c>
      <c r="Q2886" s="66" t="n">
        <v>13.7771972080001</v>
      </c>
      <c r="R2886" s="66" t="n">
        <v>51.0600837580001</v>
      </c>
      <c r="S2886" s="66">
        <f>IF(AND(E2886&gt;=2,E2886&lt;=6,OR(F2886=6,F2886=7,F2886=8),O2886&lt;=500),1,0)</f>
        <v/>
      </c>
      <c r="T2886" s="178">
        <f>IF(G2886=1,Sources!$F$24,IF(G2886=2,Sources!$F$25,IF(G2886=3,Sources!$F$26,0)))</f>
        <v/>
      </c>
      <c r="U2886" s="178">
        <f>T2886</f>
        <v/>
      </c>
      <c r="V2886" s="66" t="inlineStr">
        <is>
          <t>S01 / S04 / S05</t>
        </is>
      </c>
    </row>
    <row r="2887" ht="15" customHeight="1" s="94">
      <c r="A2887" s="66" t="inlineStr">
        <is>
          <t>U20614</t>
        </is>
      </c>
      <c r="B2887" s="66" t="inlineStr">
        <is>
          <t>O1830</t>
        </is>
      </c>
      <c r="C2887" s="66" t="n">
        <v>2024</v>
      </c>
      <c r="D2887" s="66" t="n">
        <v>4</v>
      </c>
      <c r="E2887" s="66" t="n">
        <v>6</v>
      </c>
      <c r="F2887" s="66" t="n">
        <v>17</v>
      </c>
      <c r="G2887" s="66" t="n">
        <v>3</v>
      </c>
      <c r="H2887" s="66" t="n">
        <v>2</v>
      </c>
      <c r="I2887" s="66" t="n">
        <v>0</v>
      </c>
      <c r="J2887" s="66" t="n">
        <v>1</v>
      </c>
      <c r="K2887" s="66" t="n">
        <v>0</v>
      </c>
      <c r="L2887" s="66" t="n">
        <v>0</v>
      </c>
      <c r="M2887" s="66" t="n">
        <v>0</v>
      </c>
      <c r="N2887" s="66" t="n">
        <v>0</v>
      </c>
      <c r="O2887" s="66" t="n">
        <v>170.3</v>
      </c>
      <c r="P2887" s="66" t="n">
        <v>12</v>
      </c>
      <c r="Q2887" s="66" t="n">
        <v>12.3683286890001</v>
      </c>
      <c r="R2887" s="66" t="n">
        <v>51.3578493000001</v>
      </c>
      <c r="S2887" s="66">
        <f>IF(AND(E2887&gt;=2,E2887&lt;=6,OR(F2887=6,F2887=7,F2887=8),O2887&lt;=500),1,0)</f>
        <v/>
      </c>
      <c r="T2887" s="178">
        <f>IF(G2887=1,Sources!$F$24,IF(G2887=2,Sources!$F$25,IF(G2887=3,Sources!$F$26,0)))</f>
        <v/>
      </c>
      <c r="U2887" s="178">
        <f>T2887</f>
        <v/>
      </c>
      <c r="V2887" s="66" t="inlineStr">
        <is>
          <t>S01 / S04 / S05</t>
        </is>
      </c>
    </row>
    <row r="2888" ht="15" customHeight="1" s="94">
      <c r="A2888" s="66" t="inlineStr">
        <is>
          <t>U20615</t>
        </is>
      </c>
      <c r="B2888" s="66" t="inlineStr">
        <is>
          <t>O1866</t>
        </is>
      </c>
      <c r="C2888" s="66" t="n">
        <v>2024</v>
      </c>
      <c r="D2888" s="66" t="n">
        <v>4</v>
      </c>
      <c r="E2888" s="66" t="n">
        <v>6</v>
      </c>
      <c r="F2888" s="66" t="n">
        <v>16</v>
      </c>
      <c r="G2888" s="66" t="n">
        <v>2</v>
      </c>
      <c r="H2888" s="66" t="n">
        <v>3</v>
      </c>
      <c r="I2888" s="66" t="n">
        <v>0</v>
      </c>
      <c r="J2888" s="66" t="n">
        <v>0</v>
      </c>
      <c r="K2888" s="66" t="n">
        <v>1</v>
      </c>
      <c r="L2888" s="66" t="n">
        <v>1</v>
      </c>
      <c r="M2888" s="66" t="n">
        <v>0</v>
      </c>
      <c r="N2888" s="66" t="n">
        <v>0</v>
      </c>
      <c r="O2888" s="66" t="n">
        <v>418.2</v>
      </c>
      <c r="P2888" s="66" t="n">
        <v>1.2</v>
      </c>
      <c r="Q2888" s="66" t="n">
        <v>12.3659188230001</v>
      </c>
      <c r="R2888" s="66" t="n">
        <v>51.2855594170001</v>
      </c>
      <c r="S2888" s="66">
        <f>IF(AND(E2888&gt;=2,E2888&lt;=6,OR(F2888=6,F2888=7,F2888=8),O2888&lt;=500),1,0)</f>
        <v/>
      </c>
      <c r="T2888" s="178">
        <f>IF(G2888=1,Sources!$F$24,IF(G2888=2,Sources!$F$25,IF(G2888=3,Sources!$F$26,0)))</f>
        <v/>
      </c>
      <c r="U2888" s="178">
        <f>T2888</f>
        <v/>
      </c>
      <c r="V2888" s="66" t="inlineStr">
        <is>
          <t>S01 / S04 / S05</t>
        </is>
      </c>
    </row>
    <row r="2889" ht="15" customHeight="1" s="94">
      <c r="A2889" s="66" t="inlineStr">
        <is>
          <t>U20626</t>
        </is>
      </c>
      <c r="B2889" s="66" t="inlineStr">
        <is>
          <t>O1844</t>
        </is>
      </c>
      <c r="C2889" s="66" t="n">
        <v>2024</v>
      </c>
      <c r="D2889" s="66" t="n">
        <v>4</v>
      </c>
      <c r="E2889" s="66" t="n">
        <v>5</v>
      </c>
      <c r="F2889" s="66" t="n">
        <v>18</v>
      </c>
      <c r="G2889" s="66" t="n">
        <v>3</v>
      </c>
      <c r="H2889" s="66" t="n">
        <v>2</v>
      </c>
      <c r="I2889" s="66" t="n">
        <v>0</v>
      </c>
      <c r="J2889" s="66" t="n">
        <v>1</v>
      </c>
      <c r="K2889" s="66" t="n">
        <v>0</v>
      </c>
      <c r="L2889" s="66" t="n">
        <v>1</v>
      </c>
      <c r="M2889" s="66" t="n">
        <v>0</v>
      </c>
      <c r="N2889" s="66" t="n">
        <v>0</v>
      </c>
      <c r="O2889" s="66" t="n">
        <v>136.5</v>
      </c>
      <c r="P2889" s="66" t="n">
        <v>1.7</v>
      </c>
      <c r="Q2889" s="66" t="n">
        <v>12.327356035</v>
      </c>
      <c r="R2889" s="66" t="n">
        <v>51.325435794</v>
      </c>
      <c r="S2889" s="66">
        <f>IF(AND(E2889&gt;=2,E2889&lt;=6,OR(F2889=6,F2889=7,F2889=8),O2889&lt;=500),1,0)</f>
        <v/>
      </c>
      <c r="T2889" s="178">
        <f>IF(G2889=1,Sources!$F$24,IF(G2889=2,Sources!$F$25,IF(G2889=3,Sources!$F$26,0)))</f>
        <v/>
      </c>
      <c r="U2889" s="178">
        <f>T2889</f>
        <v/>
      </c>
      <c r="V2889" s="66" t="inlineStr">
        <is>
          <t>S01 / S04 / S05</t>
        </is>
      </c>
    </row>
    <row r="2890" ht="15" customHeight="1" s="94">
      <c r="A2890" s="66" t="inlineStr">
        <is>
          <t>U20631</t>
        </is>
      </c>
      <c r="B2890" s="66" t="inlineStr">
        <is>
          <t>O0947</t>
        </is>
      </c>
      <c r="C2890" s="66" t="n">
        <v>2024</v>
      </c>
      <c r="D2890" s="66" t="n">
        <v>4</v>
      </c>
      <c r="E2890" s="66" t="n">
        <v>5</v>
      </c>
      <c r="F2890" s="66" t="n">
        <v>12</v>
      </c>
      <c r="G2890" s="66" t="n">
        <v>3</v>
      </c>
      <c r="H2890" s="66" t="n">
        <v>7</v>
      </c>
      <c r="I2890" s="66" t="n">
        <v>0</v>
      </c>
      <c r="J2890" s="66" t="n">
        <v>1</v>
      </c>
      <c r="K2890" s="66" t="n">
        <v>0</v>
      </c>
      <c r="L2890" s="66" t="n">
        <v>0</v>
      </c>
      <c r="M2890" s="66" t="n">
        <v>0</v>
      </c>
      <c r="N2890" s="66" t="n">
        <v>0</v>
      </c>
      <c r="O2890" s="66" t="n">
        <v>163.3</v>
      </c>
      <c r="P2890" s="66" t="n">
        <v>16.3</v>
      </c>
      <c r="Q2890" s="66" t="n">
        <v>13.724996763</v>
      </c>
      <c r="R2890" s="66" t="n">
        <v>51.057769825</v>
      </c>
      <c r="S2890" s="66">
        <f>IF(AND(E2890&gt;=2,E2890&lt;=6,OR(F2890=6,F2890=7,F2890=8),O2890&lt;=500),1,0)</f>
        <v/>
      </c>
      <c r="T2890" s="178">
        <f>IF(G2890=1,Sources!$F$24,IF(G2890=2,Sources!$F$25,IF(G2890=3,Sources!$F$26,0)))</f>
        <v/>
      </c>
      <c r="U2890" s="178">
        <f>T2890</f>
        <v/>
      </c>
      <c r="V2890" s="66" t="inlineStr">
        <is>
          <t>S01 / S04 / S05</t>
        </is>
      </c>
    </row>
    <row r="2891" ht="15" customHeight="1" s="94">
      <c r="A2891" s="66" t="inlineStr">
        <is>
          <t>U20635</t>
        </is>
      </c>
      <c r="B2891" s="66" t="inlineStr">
        <is>
          <t>O0631</t>
        </is>
      </c>
      <c r="C2891" s="66" t="n">
        <v>2024</v>
      </c>
      <c r="D2891" s="66" t="n">
        <v>4</v>
      </c>
      <c r="E2891" s="66" t="n">
        <v>5</v>
      </c>
      <c r="F2891" s="66" t="n">
        <v>9</v>
      </c>
      <c r="G2891" s="66" t="n">
        <v>3</v>
      </c>
      <c r="H2891" s="66" t="n">
        <v>1</v>
      </c>
      <c r="I2891" s="66" t="n">
        <v>0</v>
      </c>
      <c r="J2891" s="66" t="n">
        <v>0</v>
      </c>
      <c r="K2891" s="66" t="n">
        <v>0</v>
      </c>
      <c r="L2891" s="66" t="n">
        <v>1</v>
      </c>
      <c r="M2891" s="66" t="n">
        <v>0</v>
      </c>
      <c r="N2891" s="66" t="n">
        <v>0</v>
      </c>
      <c r="O2891" s="66" t="n">
        <v>33.3</v>
      </c>
      <c r="P2891" s="66" t="n">
        <v>2.1</v>
      </c>
      <c r="Q2891" s="66" t="n">
        <v>13.749005207</v>
      </c>
      <c r="R2891" s="66" t="n">
        <v>51.0337658700001</v>
      </c>
      <c r="S2891" s="66">
        <f>IF(AND(E2891&gt;=2,E2891&lt;=6,OR(F2891=6,F2891=7,F2891=8),O2891&lt;=500),1,0)</f>
        <v/>
      </c>
      <c r="T2891" s="178">
        <f>IF(G2891=1,Sources!$F$24,IF(G2891=2,Sources!$F$25,IF(G2891=3,Sources!$F$26,0)))</f>
        <v/>
      </c>
      <c r="U2891" s="178">
        <f>T2891</f>
        <v/>
      </c>
      <c r="V2891" s="66" t="inlineStr">
        <is>
          <t>S01 / S04 / S05</t>
        </is>
      </c>
    </row>
    <row r="2892" ht="15" customHeight="1" s="94">
      <c r="A2892" s="66" t="inlineStr">
        <is>
          <t>U20636</t>
        </is>
      </c>
      <c r="B2892" s="66" t="inlineStr">
        <is>
          <t>O0850</t>
        </is>
      </c>
      <c r="C2892" s="66" t="n">
        <v>2024</v>
      </c>
      <c r="D2892" s="66" t="n">
        <v>4</v>
      </c>
      <c r="E2892" s="66" t="n">
        <v>5</v>
      </c>
      <c r="F2892" s="66" t="n">
        <v>7</v>
      </c>
      <c r="G2892" s="66" t="n">
        <v>3</v>
      </c>
      <c r="H2892" s="66" t="n">
        <v>1</v>
      </c>
      <c r="I2892" s="66" t="n">
        <v>0</v>
      </c>
      <c r="J2892" s="66" t="n">
        <v>1</v>
      </c>
      <c r="K2892" s="66" t="n">
        <v>0</v>
      </c>
      <c r="L2892" s="66" t="n">
        <v>0</v>
      </c>
      <c r="M2892" s="66" t="n">
        <v>0</v>
      </c>
      <c r="N2892" s="66" t="n">
        <v>0</v>
      </c>
      <c r="O2892" s="66" t="n">
        <v>392.8</v>
      </c>
      <c r="P2892" s="66" t="n">
        <v>4.9</v>
      </c>
      <c r="Q2892" s="66" t="n">
        <v>13.7335146610001</v>
      </c>
      <c r="R2892" s="66" t="n">
        <v>51.0516883300001</v>
      </c>
      <c r="S2892" s="66">
        <f>IF(AND(E2892&gt;=2,E2892&lt;=6,OR(F2892=6,F2892=7,F2892=8),O2892&lt;=500),1,0)</f>
        <v/>
      </c>
      <c r="T2892" s="178">
        <f>IF(G2892=1,Sources!$F$24,IF(G2892=2,Sources!$F$25,IF(G2892=3,Sources!$F$26,0)))</f>
        <v/>
      </c>
      <c r="U2892" s="178">
        <f>T2892</f>
        <v/>
      </c>
      <c r="V2892" s="66" t="inlineStr">
        <is>
          <t>S01 / S04 / S05</t>
        </is>
      </c>
    </row>
    <row r="2893" ht="15" customHeight="1" s="94">
      <c r="A2893" s="66" t="inlineStr">
        <is>
          <t>U20642</t>
        </is>
      </c>
      <c r="B2893" s="66" t="inlineStr">
        <is>
          <t>O1654</t>
        </is>
      </c>
      <c r="C2893" s="66" t="n">
        <v>2024</v>
      </c>
      <c r="D2893" s="66" t="n">
        <v>4</v>
      </c>
      <c r="E2893" s="66" t="n">
        <v>4</v>
      </c>
      <c r="F2893" s="66" t="n">
        <v>0</v>
      </c>
      <c r="G2893" s="66" t="n">
        <v>3</v>
      </c>
      <c r="H2893" s="66" t="n">
        <v>3</v>
      </c>
      <c r="I2893" s="66" t="n">
        <v>0</v>
      </c>
      <c r="J2893" s="66" t="n">
        <v>0</v>
      </c>
      <c r="K2893" s="66" t="n">
        <v>1</v>
      </c>
      <c r="L2893" s="66" t="n">
        <v>0</v>
      </c>
      <c r="M2893" s="66" t="n">
        <v>0</v>
      </c>
      <c r="N2893" s="66" t="n">
        <v>0</v>
      </c>
      <c r="O2893" s="66" t="n">
        <v>69.59999999999999</v>
      </c>
      <c r="P2893" s="66" t="n">
        <v>4.3</v>
      </c>
      <c r="Q2893" s="66" t="n">
        <v>12.371493667</v>
      </c>
      <c r="R2893" s="66" t="n">
        <v>51.3206699400001</v>
      </c>
      <c r="S2893" s="66">
        <f>IF(AND(E2893&gt;=2,E2893&lt;=6,OR(F2893=6,F2893=7,F2893=8),O2893&lt;=500),1,0)</f>
        <v/>
      </c>
      <c r="T2893" s="178">
        <f>IF(G2893=1,Sources!$F$24,IF(G2893=2,Sources!$F$25,IF(G2893=3,Sources!$F$26,0)))</f>
        <v/>
      </c>
      <c r="U2893" s="178">
        <f>T2893</f>
        <v/>
      </c>
      <c r="V2893" s="66" t="inlineStr">
        <is>
          <t>S01 / S04 / S05</t>
        </is>
      </c>
    </row>
    <row r="2894" ht="15" customHeight="1" s="94">
      <c r="A2894" s="66" t="inlineStr">
        <is>
          <t>U20643</t>
        </is>
      </c>
      <c r="B2894" s="66" t="inlineStr">
        <is>
          <t>O1023</t>
        </is>
      </c>
      <c r="C2894" s="66" t="n">
        <v>2024</v>
      </c>
      <c r="D2894" s="66" t="n">
        <v>4</v>
      </c>
      <c r="E2894" s="66" t="n">
        <v>4</v>
      </c>
      <c r="F2894" s="66" t="n">
        <v>14</v>
      </c>
      <c r="G2894" s="66" t="n">
        <v>3</v>
      </c>
      <c r="H2894" s="66" t="n">
        <v>3</v>
      </c>
      <c r="I2894" s="66" t="n">
        <v>0</v>
      </c>
      <c r="J2894" s="66" t="n">
        <v>0</v>
      </c>
      <c r="K2894" s="66" t="n">
        <v>1</v>
      </c>
      <c r="L2894" s="66" t="n">
        <v>0</v>
      </c>
      <c r="M2894" s="66" t="n">
        <v>0</v>
      </c>
      <c r="N2894" s="66" t="n">
        <v>1</v>
      </c>
      <c r="O2894" s="66" t="n">
        <v>333.2</v>
      </c>
      <c r="P2894" s="66" t="n">
        <v>22.2</v>
      </c>
      <c r="Q2894" s="66" t="n">
        <v>14.6101322770001</v>
      </c>
      <c r="R2894" s="66" t="n">
        <v>50.9804811650001</v>
      </c>
      <c r="S2894" s="66">
        <f>IF(AND(E2894&gt;=2,E2894&lt;=6,OR(F2894=6,F2894=7,F2894=8),O2894&lt;=500),1,0)</f>
        <v/>
      </c>
      <c r="T2894" s="178">
        <f>IF(G2894=1,Sources!$F$24,IF(G2894=2,Sources!$F$25,IF(G2894=3,Sources!$F$26,0)))</f>
        <v/>
      </c>
      <c r="U2894" s="178">
        <f>T2894</f>
        <v/>
      </c>
      <c r="V2894" s="66" t="inlineStr">
        <is>
          <t>S01 / S04 / S05</t>
        </is>
      </c>
    </row>
    <row r="2895" ht="15" customHeight="1" s="94">
      <c r="A2895" s="66" t="inlineStr">
        <is>
          <t>U20651</t>
        </is>
      </c>
      <c r="B2895" s="66" t="inlineStr">
        <is>
          <t>O0529</t>
        </is>
      </c>
      <c r="C2895" s="66" t="n">
        <v>2024</v>
      </c>
      <c r="D2895" s="66" t="n">
        <v>4</v>
      </c>
      <c r="E2895" s="66" t="n">
        <v>3</v>
      </c>
      <c r="F2895" s="66" t="n">
        <v>14</v>
      </c>
      <c r="G2895" s="66" t="n">
        <v>3</v>
      </c>
      <c r="H2895" s="66" t="n">
        <v>1</v>
      </c>
      <c r="I2895" s="66" t="n">
        <v>0</v>
      </c>
      <c r="J2895" s="66" t="n">
        <v>1</v>
      </c>
      <c r="K2895" s="66" t="n">
        <v>0</v>
      </c>
      <c r="L2895" s="66" t="n">
        <v>0</v>
      </c>
      <c r="M2895" s="66" t="n">
        <v>0</v>
      </c>
      <c r="N2895" s="66" t="n">
        <v>0</v>
      </c>
      <c r="O2895" s="66" t="n">
        <v>112.5</v>
      </c>
      <c r="P2895" s="66" t="n">
        <v>7.8</v>
      </c>
      <c r="Q2895" s="66" t="n">
        <v>13.8375188740001</v>
      </c>
      <c r="R2895" s="66" t="n">
        <v>51.0247471130001</v>
      </c>
      <c r="S2895" s="66">
        <f>IF(AND(E2895&gt;=2,E2895&lt;=6,OR(F2895=6,F2895=7,F2895=8),O2895&lt;=500),1,0)</f>
        <v/>
      </c>
      <c r="T2895" s="178">
        <f>IF(G2895=1,Sources!$F$24,IF(G2895=2,Sources!$F$25,IF(G2895=3,Sources!$F$26,0)))</f>
        <v/>
      </c>
      <c r="U2895" s="178">
        <f>T2895</f>
        <v/>
      </c>
      <c r="V2895" s="66" t="inlineStr">
        <is>
          <t>S01 / S04 / S05</t>
        </is>
      </c>
    </row>
    <row r="2896" ht="15" customHeight="1" s="94">
      <c r="A2896" s="66" t="inlineStr">
        <is>
          <t>U20653</t>
        </is>
      </c>
      <c r="B2896" s="66" t="inlineStr">
        <is>
          <t>O0333</t>
        </is>
      </c>
      <c r="C2896" s="66" t="n">
        <v>2024</v>
      </c>
      <c r="D2896" s="66" t="n">
        <v>4</v>
      </c>
      <c r="E2896" s="66" t="n">
        <v>3</v>
      </c>
      <c r="F2896" s="66" t="n">
        <v>7</v>
      </c>
      <c r="G2896" s="66" t="n">
        <v>3</v>
      </c>
      <c r="H2896" s="66" t="n">
        <v>3</v>
      </c>
      <c r="I2896" s="66" t="n">
        <v>0</v>
      </c>
      <c r="J2896" s="66" t="n">
        <v>1</v>
      </c>
      <c r="K2896" s="66" t="n">
        <v>0</v>
      </c>
      <c r="L2896" s="66" t="n">
        <v>0</v>
      </c>
      <c r="M2896" s="66" t="n">
        <v>0</v>
      </c>
      <c r="N2896" s="66" t="n">
        <v>1</v>
      </c>
      <c r="O2896" s="66" t="n">
        <v>233.7</v>
      </c>
      <c r="P2896" s="66" t="n">
        <v>0.7</v>
      </c>
      <c r="Q2896" s="66" t="n">
        <v>13.785317955</v>
      </c>
      <c r="R2896" s="66" t="n">
        <v>51.035955422</v>
      </c>
      <c r="S2896" s="66">
        <f>IF(AND(E2896&gt;=2,E2896&lt;=6,OR(F2896=6,F2896=7,F2896=8),O2896&lt;=500),1,0)</f>
        <v/>
      </c>
      <c r="T2896" s="178">
        <f>IF(G2896=1,Sources!$F$24,IF(G2896=2,Sources!$F$25,IF(G2896=3,Sources!$F$26,0)))</f>
        <v/>
      </c>
      <c r="U2896" s="178">
        <f>T2896</f>
        <v/>
      </c>
      <c r="V2896" s="66" t="inlineStr">
        <is>
          <t>S01 / S04 / S05</t>
        </is>
      </c>
    </row>
    <row r="2897" ht="15" customHeight="1" s="94">
      <c r="A2897" s="66" t="inlineStr">
        <is>
          <t>U20662</t>
        </is>
      </c>
      <c r="B2897" s="66" t="inlineStr">
        <is>
          <t>O0580</t>
        </is>
      </c>
      <c r="C2897" s="66" t="n">
        <v>2024</v>
      </c>
      <c r="D2897" s="66" t="n">
        <v>3</v>
      </c>
      <c r="E2897" s="66" t="n">
        <v>1</v>
      </c>
      <c r="F2897" s="66" t="n">
        <v>22</v>
      </c>
      <c r="G2897" s="66" t="n">
        <v>3</v>
      </c>
      <c r="H2897" s="66" t="n">
        <v>2</v>
      </c>
      <c r="I2897" s="66" t="n">
        <v>1</v>
      </c>
      <c r="J2897" s="66" t="n">
        <v>0</v>
      </c>
      <c r="K2897" s="66" t="n">
        <v>1</v>
      </c>
      <c r="L2897" s="66" t="n">
        <v>0</v>
      </c>
      <c r="M2897" s="66" t="n">
        <v>0</v>
      </c>
      <c r="N2897" s="66" t="n">
        <v>0</v>
      </c>
      <c r="O2897" s="66" t="n">
        <v>451.5</v>
      </c>
      <c r="P2897" s="66" t="n">
        <v>21.5</v>
      </c>
      <c r="Q2897" s="66" t="n">
        <v>13.8101614060001</v>
      </c>
      <c r="R2897" s="66" t="n">
        <v>51.0125434950001</v>
      </c>
      <c r="S2897" s="66">
        <f>IF(AND(E2897&gt;=2,E2897&lt;=6,OR(F2897=6,F2897=7,F2897=8),O2897&lt;=500),1,0)</f>
        <v/>
      </c>
      <c r="T2897" s="178">
        <f>IF(G2897=1,Sources!$F$24,IF(G2897=2,Sources!$F$25,IF(G2897=3,Sources!$F$26,0)))</f>
        <v/>
      </c>
      <c r="U2897" s="178">
        <f>T2897</f>
        <v/>
      </c>
      <c r="V2897" s="66" t="inlineStr">
        <is>
          <t>S01 / S04 / S05</t>
        </is>
      </c>
    </row>
    <row r="2898" ht="15" customHeight="1" s="94">
      <c r="A2898" s="66" t="inlineStr">
        <is>
          <t>U20669</t>
        </is>
      </c>
      <c r="B2898" s="66" t="inlineStr">
        <is>
          <t>O1750</t>
        </is>
      </c>
      <c r="C2898" s="66" t="n">
        <v>2024</v>
      </c>
      <c r="D2898" s="66" t="n">
        <v>3</v>
      </c>
      <c r="E2898" s="66" t="n">
        <v>7</v>
      </c>
      <c r="F2898" s="66" t="n">
        <v>12</v>
      </c>
      <c r="G2898" s="66" t="n">
        <v>3</v>
      </c>
      <c r="H2898" s="66" t="n">
        <v>1</v>
      </c>
      <c r="I2898" s="66" t="n">
        <v>0</v>
      </c>
      <c r="J2898" s="66" t="n">
        <v>1</v>
      </c>
      <c r="K2898" s="66" t="n">
        <v>0</v>
      </c>
      <c r="L2898" s="66" t="n">
        <v>0</v>
      </c>
      <c r="M2898" s="66" t="n">
        <v>0</v>
      </c>
      <c r="N2898" s="66" t="n">
        <v>0</v>
      </c>
      <c r="O2898" s="66" t="n">
        <v>331.2</v>
      </c>
      <c r="P2898" s="66" t="n">
        <v>16.6</v>
      </c>
      <c r="Q2898" s="66" t="n">
        <v>12.3736850350001</v>
      </c>
      <c r="R2898" s="66" t="n">
        <v>51.3325752320001</v>
      </c>
      <c r="S2898" s="66">
        <f>IF(AND(E2898&gt;=2,E2898&lt;=6,OR(F2898=6,F2898=7,F2898=8),O2898&lt;=500),1,0)</f>
        <v/>
      </c>
      <c r="T2898" s="178">
        <f>IF(G2898=1,Sources!$F$24,IF(G2898=2,Sources!$F$25,IF(G2898=3,Sources!$F$26,0)))</f>
        <v/>
      </c>
      <c r="U2898" s="178">
        <f>T2898</f>
        <v/>
      </c>
      <c r="V2898" s="66" t="inlineStr">
        <is>
          <t>S01 / S04 / S05</t>
        </is>
      </c>
    </row>
    <row r="2899" ht="15" customHeight="1" s="94">
      <c r="A2899" s="66" t="inlineStr">
        <is>
          <t>U20684</t>
        </is>
      </c>
      <c r="B2899" s="66" t="inlineStr">
        <is>
          <t>O0350</t>
        </is>
      </c>
      <c r="C2899" s="66" t="n">
        <v>2024</v>
      </c>
      <c r="D2899" s="66" t="n">
        <v>3</v>
      </c>
      <c r="E2899" s="66" t="n">
        <v>5</v>
      </c>
      <c r="F2899" s="66" t="n">
        <v>10</v>
      </c>
      <c r="G2899" s="66" t="n">
        <v>3</v>
      </c>
      <c r="H2899" s="66" t="n">
        <v>1</v>
      </c>
      <c r="I2899" s="66" t="n">
        <v>0</v>
      </c>
      <c r="J2899" s="66" t="n">
        <v>1</v>
      </c>
      <c r="K2899" s="66" t="n">
        <v>0</v>
      </c>
      <c r="L2899" s="66" t="n">
        <v>0</v>
      </c>
      <c r="M2899" s="66" t="n">
        <v>0</v>
      </c>
      <c r="N2899" s="66" t="n">
        <v>0</v>
      </c>
      <c r="O2899" s="66" t="n">
        <v>395.4</v>
      </c>
      <c r="P2899" s="66" t="n">
        <v>17.8</v>
      </c>
      <c r="Q2899" s="66" t="n">
        <v>13.690677028</v>
      </c>
      <c r="R2899" s="66" t="n">
        <v>51.053647761</v>
      </c>
      <c r="S2899" s="66">
        <f>IF(AND(E2899&gt;=2,E2899&lt;=6,OR(F2899=6,F2899=7,F2899=8),O2899&lt;=500),1,0)</f>
        <v/>
      </c>
      <c r="T2899" s="178">
        <f>IF(G2899=1,Sources!$F$24,IF(G2899=2,Sources!$F$25,IF(G2899=3,Sources!$F$26,0)))</f>
        <v/>
      </c>
      <c r="U2899" s="178">
        <f>T2899</f>
        <v/>
      </c>
      <c r="V2899" s="66" t="inlineStr">
        <is>
          <t>S01 / S04 / S05</t>
        </is>
      </c>
    </row>
    <row r="2900" ht="15" customHeight="1" s="94">
      <c r="A2900" s="66" t="inlineStr">
        <is>
          <t>U20701</t>
        </is>
      </c>
      <c r="B2900" s="66" t="inlineStr">
        <is>
          <t>O1818</t>
        </is>
      </c>
      <c r="C2900" s="66" t="n">
        <v>2024</v>
      </c>
      <c r="D2900" s="66" t="n">
        <v>3</v>
      </c>
      <c r="E2900" s="66" t="n">
        <v>3</v>
      </c>
      <c r="F2900" s="66" t="n">
        <v>8</v>
      </c>
      <c r="G2900" s="66" t="n">
        <v>3</v>
      </c>
      <c r="H2900" s="66" t="n">
        <v>6</v>
      </c>
      <c r="I2900" s="66" t="n">
        <v>0</v>
      </c>
      <c r="J2900" s="66" t="n">
        <v>1</v>
      </c>
      <c r="K2900" s="66" t="n">
        <v>1</v>
      </c>
      <c r="L2900" s="66" t="n">
        <v>0</v>
      </c>
      <c r="M2900" s="66" t="n">
        <v>0</v>
      </c>
      <c r="N2900" s="66" t="n">
        <v>0</v>
      </c>
      <c r="O2900" s="66" t="n">
        <v>450.4</v>
      </c>
      <c r="P2900" s="66" t="n">
        <v>0</v>
      </c>
      <c r="Q2900" s="66" t="n">
        <v>12.361612494</v>
      </c>
      <c r="R2900" s="66" t="n">
        <v>51.3327337010001</v>
      </c>
      <c r="S2900" s="66">
        <f>IF(AND(E2900&gt;=2,E2900&lt;=6,OR(F2900=6,F2900=7,F2900=8),O2900&lt;=500),1,0)</f>
        <v/>
      </c>
      <c r="T2900" s="178">
        <f>IF(G2900=1,Sources!$F$24,IF(G2900=2,Sources!$F$25,IF(G2900=3,Sources!$F$26,0)))</f>
        <v/>
      </c>
      <c r="U2900" s="178">
        <f>T2900</f>
        <v/>
      </c>
      <c r="V2900" s="66" t="inlineStr">
        <is>
          <t>S01 / S04 / S05</t>
        </is>
      </c>
    </row>
    <row r="2901" ht="15" customHeight="1" s="94">
      <c r="A2901" s="66" t="inlineStr">
        <is>
          <t>U20708</t>
        </is>
      </c>
      <c r="B2901" s="66" t="inlineStr">
        <is>
          <t>O1749</t>
        </is>
      </c>
      <c r="C2901" s="66" t="n">
        <v>2024</v>
      </c>
      <c r="D2901" s="66" t="n">
        <v>3</v>
      </c>
      <c r="E2901" s="66" t="n">
        <v>3</v>
      </c>
      <c r="F2901" s="66" t="n">
        <v>20</v>
      </c>
      <c r="G2901" s="66" t="n">
        <v>2</v>
      </c>
      <c r="H2901" s="66" t="n">
        <v>4</v>
      </c>
      <c r="I2901" s="66" t="n">
        <v>1</v>
      </c>
      <c r="J2901" s="66" t="n">
        <v>0</v>
      </c>
      <c r="K2901" s="66" t="n">
        <v>1</v>
      </c>
      <c r="L2901" s="66" t="n">
        <v>0</v>
      </c>
      <c r="M2901" s="66" t="n">
        <v>0</v>
      </c>
      <c r="N2901" s="66" t="n">
        <v>0</v>
      </c>
      <c r="O2901" s="66" t="n">
        <v>341.9</v>
      </c>
      <c r="P2901" s="66" t="n">
        <v>22.5</v>
      </c>
      <c r="Q2901" s="66" t="n">
        <v>12.3736805940001</v>
      </c>
      <c r="R2901" s="66" t="n">
        <v>51.332675576</v>
      </c>
      <c r="S2901" s="66">
        <f>IF(AND(E2901&gt;=2,E2901&lt;=6,OR(F2901=6,F2901=7,F2901=8),O2901&lt;=500),1,0)</f>
        <v/>
      </c>
      <c r="T2901" s="178">
        <f>IF(G2901=1,Sources!$F$24,IF(G2901=2,Sources!$F$25,IF(G2901=3,Sources!$F$26,0)))</f>
        <v/>
      </c>
      <c r="U2901" s="178">
        <f>T2901</f>
        <v/>
      </c>
      <c r="V2901" s="66" t="inlineStr">
        <is>
          <t>S01 / S04 / S05</t>
        </is>
      </c>
    </row>
    <row r="2902" ht="15" customHeight="1" s="94">
      <c r="A2902" s="66" t="inlineStr">
        <is>
          <t>U20709</t>
        </is>
      </c>
      <c r="B2902" s="66" t="inlineStr">
        <is>
          <t>O1595</t>
        </is>
      </c>
      <c r="C2902" s="66" t="n">
        <v>2024</v>
      </c>
      <c r="D2902" s="66" t="n">
        <v>3</v>
      </c>
      <c r="E2902" s="66" t="n">
        <v>3</v>
      </c>
      <c r="F2902" s="66" t="n">
        <v>7</v>
      </c>
      <c r="G2902" s="66" t="n">
        <v>3</v>
      </c>
      <c r="H2902" s="66" t="n">
        <v>2</v>
      </c>
      <c r="I2902" s="66" t="n">
        <v>0</v>
      </c>
      <c r="J2902" s="66" t="n">
        <v>1</v>
      </c>
      <c r="K2902" s="66" t="n">
        <v>1</v>
      </c>
      <c r="L2902" s="66" t="n">
        <v>0</v>
      </c>
      <c r="M2902" s="66" t="n">
        <v>0</v>
      </c>
      <c r="N2902" s="66" t="n">
        <v>0</v>
      </c>
      <c r="O2902" s="66" t="n">
        <v>157.8</v>
      </c>
      <c r="P2902" s="66" t="n">
        <v>1.4</v>
      </c>
      <c r="Q2902" s="66" t="n">
        <v>12.3765220710001</v>
      </c>
      <c r="R2902" s="66" t="n">
        <v>51.3531868430001</v>
      </c>
      <c r="S2902" s="66">
        <f>IF(AND(E2902&gt;=2,E2902&lt;=6,OR(F2902=6,F2902=7,F2902=8),O2902&lt;=500),1,0)</f>
        <v/>
      </c>
      <c r="T2902" s="178">
        <f>IF(G2902=1,Sources!$F$24,IF(G2902=2,Sources!$F$25,IF(G2902=3,Sources!$F$26,0)))</f>
        <v/>
      </c>
      <c r="U2902" s="178">
        <f>T2902</f>
        <v/>
      </c>
      <c r="V2902" s="66" t="inlineStr">
        <is>
          <t>S01 / S04 / S05</t>
        </is>
      </c>
    </row>
    <row r="2903" ht="15" customHeight="1" s="94">
      <c r="A2903" s="66" t="inlineStr">
        <is>
          <t>U20713</t>
        </is>
      </c>
      <c r="B2903" s="66" t="inlineStr">
        <is>
          <t>O0489</t>
        </is>
      </c>
      <c r="C2903" s="66" t="n">
        <v>2024</v>
      </c>
      <c r="D2903" s="66" t="n">
        <v>3</v>
      </c>
      <c r="E2903" s="66" t="n">
        <v>3</v>
      </c>
      <c r="F2903" s="66" t="n">
        <v>16</v>
      </c>
      <c r="G2903" s="66" t="n">
        <v>3</v>
      </c>
      <c r="H2903" s="66" t="n">
        <v>2</v>
      </c>
      <c r="I2903" s="66" t="n">
        <v>0</v>
      </c>
      <c r="J2903" s="66" t="n">
        <v>0</v>
      </c>
      <c r="K2903" s="66" t="n">
        <v>1</v>
      </c>
      <c r="L2903" s="66" t="n">
        <v>0</v>
      </c>
      <c r="M2903" s="66" t="n">
        <v>0</v>
      </c>
      <c r="N2903" s="66" t="n">
        <v>0</v>
      </c>
      <c r="O2903" s="66" t="n">
        <v>393.4</v>
      </c>
      <c r="P2903" s="66" t="n">
        <v>17.9</v>
      </c>
      <c r="Q2903" s="66" t="n">
        <v>13.7599877180001</v>
      </c>
      <c r="R2903" s="66" t="n">
        <v>51.0272602260001</v>
      </c>
      <c r="S2903" s="66">
        <f>IF(AND(E2903&gt;=2,E2903&lt;=6,OR(F2903=6,F2903=7,F2903=8),O2903&lt;=500),1,0)</f>
        <v/>
      </c>
      <c r="T2903" s="178">
        <f>IF(G2903=1,Sources!$F$24,IF(G2903=2,Sources!$F$25,IF(G2903=3,Sources!$F$26,0)))</f>
        <v/>
      </c>
      <c r="U2903" s="178">
        <f>T2903</f>
        <v/>
      </c>
      <c r="V2903" s="66" t="inlineStr">
        <is>
          <t>S01 / S04 / S05</t>
        </is>
      </c>
    </row>
    <row r="2904" ht="15" customHeight="1" s="94">
      <c r="A2904" s="66" t="inlineStr">
        <is>
          <t>U20721</t>
        </is>
      </c>
      <c r="B2904" s="66" t="inlineStr">
        <is>
          <t>O0334</t>
        </is>
      </c>
      <c r="C2904" s="66" t="n">
        <v>2024</v>
      </c>
      <c r="D2904" s="66" t="n">
        <v>3</v>
      </c>
      <c r="E2904" s="66" t="n">
        <v>2</v>
      </c>
      <c r="F2904" s="66" t="n">
        <v>8</v>
      </c>
      <c r="G2904" s="66" t="n">
        <v>3</v>
      </c>
      <c r="H2904" s="66" t="n">
        <v>3</v>
      </c>
      <c r="I2904" s="66" t="n">
        <v>0</v>
      </c>
      <c r="J2904" s="66" t="n">
        <v>0</v>
      </c>
      <c r="K2904" s="66" t="n">
        <v>1</v>
      </c>
      <c r="L2904" s="66" t="n">
        <v>0</v>
      </c>
      <c r="M2904" s="66" t="n">
        <v>0</v>
      </c>
      <c r="N2904" s="66" t="n">
        <v>0</v>
      </c>
      <c r="O2904" s="66" t="n">
        <v>339.5</v>
      </c>
      <c r="P2904" s="66" t="n">
        <v>3.7</v>
      </c>
      <c r="Q2904" s="66" t="n">
        <v>13.7876948430001</v>
      </c>
      <c r="R2904" s="66" t="n">
        <v>51.0359548060001</v>
      </c>
      <c r="S2904" s="66">
        <f>IF(AND(E2904&gt;=2,E2904&lt;=6,OR(F2904=6,F2904=7,F2904=8),O2904&lt;=500),1,0)</f>
        <v/>
      </c>
      <c r="T2904" s="178">
        <f>IF(G2904=1,Sources!$F$24,IF(G2904=2,Sources!$F$25,IF(G2904=3,Sources!$F$26,0)))</f>
        <v/>
      </c>
      <c r="U2904" s="178">
        <f>T2904</f>
        <v/>
      </c>
      <c r="V2904" s="66" t="inlineStr">
        <is>
          <t>S01 / S04 / S05</t>
        </is>
      </c>
    </row>
    <row r="2905" ht="15" customHeight="1" s="94">
      <c r="A2905" s="66" t="inlineStr">
        <is>
          <t>U20723</t>
        </is>
      </c>
      <c r="B2905" s="66" t="inlineStr">
        <is>
          <t>O0602</t>
        </is>
      </c>
      <c r="C2905" s="66" t="n">
        <v>2024</v>
      </c>
      <c r="D2905" s="66" t="n">
        <v>3</v>
      </c>
      <c r="E2905" s="66" t="n">
        <v>2</v>
      </c>
      <c r="F2905" s="66" t="n">
        <v>17</v>
      </c>
      <c r="G2905" s="66" t="n">
        <v>2</v>
      </c>
      <c r="H2905" s="66" t="n">
        <v>4</v>
      </c>
      <c r="I2905" s="66" t="n">
        <v>1</v>
      </c>
      <c r="J2905" s="66" t="n">
        <v>0</v>
      </c>
      <c r="K2905" s="66" t="n">
        <v>1</v>
      </c>
      <c r="L2905" s="66" t="n">
        <v>0</v>
      </c>
      <c r="M2905" s="66" t="n">
        <v>0</v>
      </c>
      <c r="N2905" s="66" t="n">
        <v>0</v>
      </c>
      <c r="O2905" s="66" t="n">
        <v>46</v>
      </c>
      <c r="P2905" s="66" t="n">
        <v>13.2</v>
      </c>
      <c r="Q2905" s="66" t="n">
        <v>13.7202451000001</v>
      </c>
      <c r="R2905" s="66" t="n">
        <v>51.0546326990001</v>
      </c>
      <c r="S2905" s="66">
        <f>IF(AND(E2905&gt;=2,E2905&lt;=6,OR(F2905=6,F2905=7,F2905=8),O2905&lt;=500),1,0)</f>
        <v/>
      </c>
      <c r="T2905" s="178">
        <f>IF(G2905=1,Sources!$F$24,IF(G2905=2,Sources!$F$25,IF(G2905=3,Sources!$F$26,0)))</f>
        <v/>
      </c>
      <c r="U2905" s="178">
        <f>T2905</f>
        <v/>
      </c>
      <c r="V2905" s="66" t="inlineStr">
        <is>
          <t>S01 / S04 / S05</t>
        </is>
      </c>
    </row>
    <row r="2906" ht="15" customHeight="1" s="94">
      <c r="A2906" s="66" t="inlineStr">
        <is>
          <t>U20726</t>
        </is>
      </c>
      <c r="B2906" s="66" t="inlineStr">
        <is>
          <t>O0154</t>
        </is>
      </c>
      <c r="C2906" s="66" t="n">
        <v>2024</v>
      </c>
      <c r="D2906" s="66" t="n">
        <v>3</v>
      </c>
      <c r="E2906" s="66" t="n">
        <v>2</v>
      </c>
      <c r="F2906" s="66" t="n">
        <v>17</v>
      </c>
      <c r="G2906" s="66" t="n">
        <v>3</v>
      </c>
      <c r="H2906" s="66" t="n">
        <v>6</v>
      </c>
      <c r="I2906" s="66" t="n">
        <v>0</v>
      </c>
      <c r="J2906" s="66" t="n">
        <v>0</v>
      </c>
      <c r="K2906" s="66" t="n">
        <v>1</v>
      </c>
      <c r="L2906" s="66" t="n">
        <v>0</v>
      </c>
      <c r="M2906" s="66" t="n">
        <v>0</v>
      </c>
      <c r="N2906" s="66" t="n">
        <v>0</v>
      </c>
      <c r="O2906" s="66" t="n">
        <v>278.6</v>
      </c>
      <c r="P2906" s="66" t="n">
        <v>20.2</v>
      </c>
      <c r="Q2906" s="66" t="n">
        <v>12.9251557430001</v>
      </c>
      <c r="R2906" s="66" t="n">
        <v>50.82537847</v>
      </c>
      <c r="S2906" s="66">
        <f>IF(AND(E2906&gt;=2,E2906&lt;=6,OR(F2906=6,F2906=7,F2906=8),O2906&lt;=500),1,0)</f>
        <v/>
      </c>
      <c r="T2906" s="178">
        <f>IF(G2906=1,Sources!$F$24,IF(G2906=2,Sources!$F$25,IF(G2906=3,Sources!$F$26,0)))</f>
        <v/>
      </c>
      <c r="U2906" s="178">
        <f>T2906</f>
        <v/>
      </c>
      <c r="V2906" s="66" t="inlineStr">
        <is>
          <t>S01 / S04 / S05</t>
        </is>
      </c>
    </row>
    <row r="2907" ht="15" customHeight="1" s="94">
      <c r="A2907" s="66" t="inlineStr">
        <is>
          <t>U20729</t>
        </is>
      </c>
      <c r="B2907" s="66" t="inlineStr">
        <is>
          <t>O1542</t>
        </is>
      </c>
      <c r="C2907" s="66" t="n">
        <v>2024</v>
      </c>
      <c r="D2907" s="66" t="n">
        <v>3</v>
      </c>
      <c r="E2907" s="66" t="n">
        <v>7</v>
      </c>
      <c r="F2907" s="66" t="n">
        <v>18</v>
      </c>
      <c r="G2907" s="66" t="n">
        <v>3</v>
      </c>
      <c r="H2907" s="66" t="n">
        <v>6</v>
      </c>
      <c r="I2907" s="66" t="n">
        <v>0</v>
      </c>
      <c r="J2907" s="66" t="n">
        <v>0</v>
      </c>
      <c r="K2907" s="66" t="n">
        <v>1</v>
      </c>
      <c r="L2907" s="66" t="n">
        <v>0</v>
      </c>
      <c r="M2907" s="66" t="n">
        <v>0</v>
      </c>
      <c r="N2907" s="66" t="n">
        <v>0</v>
      </c>
      <c r="O2907" s="66" t="n">
        <v>269</v>
      </c>
      <c r="P2907" s="66" t="n">
        <v>19.6</v>
      </c>
      <c r="Q2907" s="66" t="n">
        <v>12.3851436260001</v>
      </c>
      <c r="R2907" s="66" t="n">
        <v>51.3383209370001</v>
      </c>
      <c r="S2907" s="66">
        <f>IF(AND(E2907&gt;=2,E2907&lt;=6,OR(F2907=6,F2907=7,F2907=8),O2907&lt;=500),1,0)</f>
        <v/>
      </c>
      <c r="T2907" s="178">
        <f>IF(G2907=1,Sources!$F$24,IF(G2907=2,Sources!$F$25,IF(G2907=3,Sources!$F$26,0)))</f>
        <v/>
      </c>
      <c r="U2907" s="178">
        <f>T2907</f>
        <v/>
      </c>
      <c r="V2907" s="66" t="inlineStr">
        <is>
          <t>S01 / S04 / S05</t>
        </is>
      </c>
    </row>
    <row r="2908" ht="15" customHeight="1" s="94">
      <c r="A2908" s="66" t="inlineStr">
        <is>
          <t>U20735</t>
        </is>
      </c>
      <c r="B2908" s="66" t="inlineStr">
        <is>
          <t>O0674</t>
        </is>
      </c>
      <c r="C2908" s="66" t="n">
        <v>2024</v>
      </c>
      <c r="D2908" s="66" t="n">
        <v>3</v>
      </c>
      <c r="E2908" s="66" t="n">
        <v>7</v>
      </c>
      <c r="F2908" s="66" t="n">
        <v>7</v>
      </c>
      <c r="G2908" s="66" t="n">
        <v>3</v>
      </c>
      <c r="H2908" s="66" t="n">
        <v>1</v>
      </c>
      <c r="I2908" s="66" t="n">
        <v>0</v>
      </c>
      <c r="J2908" s="66" t="n">
        <v>1</v>
      </c>
      <c r="K2908" s="66" t="n">
        <v>0</v>
      </c>
      <c r="L2908" s="66" t="n">
        <v>0</v>
      </c>
      <c r="M2908" s="66" t="n">
        <v>0</v>
      </c>
      <c r="N2908" s="66" t="n">
        <v>0</v>
      </c>
      <c r="O2908" s="66" t="n">
        <v>488.3</v>
      </c>
      <c r="P2908" s="66" t="n">
        <v>6.2</v>
      </c>
      <c r="Q2908" s="66" t="n">
        <v>13.7772002620001</v>
      </c>
      <c r="R2908" s="66" t="n">
        <v>51.0600475380001</v>
      </c>
      <c r="S2908" s="66">
        <f>IF(AND(E2908&gt;=2,E2908&lt;=6,OR(F2908=6,F2908=7,F2908=8),O2908&lt;=500),1,0)</f>
        <v/>
      </c>
      <c r="T2908" s="178">
        <f>IF(G2908=1,Sources!$F$24,IF(G2908=2,Sources!$F$25,IF(G2908=3,Sources!$F$26,0)))</f>
        <v/>
      </c>
      <c r="U2908" s="178">
        <f>T2908</f>
        <v/>
      </c>
      <c r="V2908" s="66" t="inlineStr">
        <is>
          <t>S01 / S04 / S05</t>
        </is>
      </c>
    </row>
    <row r="2909" ht="15" customHeight="1" s="94">
      <c r="A2909" s="66" t="inlineStr">
        <is>
          <t>U20742</t>
        </is>
      </c>
      <c r="B2909" s="66" t="inlineStr">
        <is>
          <t>O1653</t>
        </is>
      </c>
      <c r="C2909" s="66" t="n">
        <v>2024</v>
      </c>
      <c r="D2909" s="66" t="n">
        <v>3</v>
      </c>
      <c r="E2909" s="66" t="n">
        <v>6</v>
      </c>
      <c r="F2909" s="66" t="n">
        <v>14</v>
      </c>
      <c r="G2909" s="66" t="n">
        <v>3</v>
      </c>
      <c r="H2909" s="66" t="n">
        <v>6</v>
      </c>
      <c r="I2909" s="66" t="n">
        <v>0</v>
      </c>
      <c r="J2909" s="66" t="n">
        <v>0</v>
      </c>
      <c r="K2909" s="66" t="n">
        <v>1</v>
      </c>
      <c r="L2909" s="66" t="n">
        <v>0</v>
      </c>
      <c r="M2909" s="66" t="n">
        <v>0</v>
      </c>
      <c r="N2909" s="66" t="n">
        <v>0</v>
      </c>
      <c r="O2909" s="66" t="n">
        <v>164.5</v>
      </c>
      <c r="P2909" s="66" t="n">
        <v>6.2</v>
      </c>
      <c r="Q2909" s="66" t="n">
        <v>12.369140218</v>
      </c>
      <c r="R2909" s="66" t="n">
        <v>51.3209476020001</v>
      </c>
      <c r="S2909" s="66">
        <f>IF(AND(E2909&gt;=2,E2909&lt;=6,OR(F2909=6,F2909=7,F2909=8),O2909&lt;=500),1,0)</f>
        <v/>
      </c>
      <c r="T2909" s="178">
        <f>IF(G2909=1,Sources!$F$24,IF(G2909=2,Sources!$F$25,IF(G2909=3,Sources!$F$26,0)))</f>
        <v/>
      </c>
      <c r="U2909" s="178">
        <f>T2909</f>
        <v/>
      </c>
      <c r="V2909" s="66" t="inlineStr">
        <is>
          <t>S01 / S04 / S05</t>
        </is>
      </c>
    </row>
    <row r="2910" ht="15" customHeight="1" s="94">
      <c r="A2910" s="66" t="inlineStr">
        <is>
          <t>U20749</t>
        </is>
      </c>
      <c r="B2910" s="66" t="inlineStr">
        <is>
          <t>O0941</t>
        </is>
      </c>
      <c r="C2910" s="66" t="n">
        <v>2024</v>
      </c>
      <c r="D2910" s="66" t="n">
        <v>3</v>
      </c>
      <c r="E2910" s="66" t="n">
        <v>6</v>
      </c>
      <c r="F2910" s="66" t="n">
        <v>13</v>
      </c>
      <c r="G2910" s="66" t="n">
        <v>3</v>
      </c>
      <c r="H2910" s="66" t="n">
        <v>3</v>
      </c>
      <c r="I2910" s="66" t="n">
        <v>0</v>
      </c>
      <c r="J2910" s="66" t="n">
        <v>0</v>
      </c>
      <c r="K2910" s="66" t="n">
        <v>1</v>
      </c>
      <c r="L2910" s="66" t="n">
        <v>1</v>
      </c>
      <c r="M2910" s="66" t="n">
        <v>0</v>
      </c>
      <c r="N2910" s="66" t="n">
        <v>0</v>
      </c>
      <c r="O2910" s="66" t="n">
        <v>353.2</v>
      </c>
      <c r="P2910" s="66" t="n">
        <v>4.2</v>
      </c>
      <c r="Q2910" s="66" t="n">
        <v>13.7485645850001</v>
      </c>
      <c r="R2910" s="66" t="n">
        <v>51.071735226</v>
      </c>
      <c r="S2910" s="66">
        <f>IF(AND(E2910&gt;=2,E2910&lt;=6,OR(F2910=6,F2910=7,F2910=8),O2910&lt;=500),1,0)</f>
        <v/>
      </c>
      <c r="T2910" s="178">
        <f>IF(G2910=1,Sources!$F$24,IF(G2910=2,Sources!$F$25,IF(G2910=3,Sources!$F$26,0)))</f>
        <v/>
      </c>
      <c r="U2910" s="178">
        <f>T2910</f>
        <v/>
      </c>
      <c r="V2910" s="66" t="inlineStr">
        <is>
          <t>S01 / S04 / S05</t>
        </is>
      </c>
    </row>
    <row r="2911" ht="15" customHeight="1" s="94">
      <c r="A2911" s="66" t="inlineStr">
        <is>
          <t>U20751</t>
        </is>
      </c>
      <c r="B2911" s="66" t="inlineStr">
        <is>
          <t>O1749</t>
        </is>
      </c>
      <c r="C2911" s="66" t="n">
        <v>2024</v>
      </c>
      <c r="D2911" s="66" t="n">
        <v>4</v>
      </c>
      <c r="E2911" s="66" t="n">
        <v>5</v>
      </c>
      <c r="F2911" s="66" t="n">
        <v>7</v>
      </c>
      <c r="G2911" s="66" t="n">
        <v>3</v>
      </c>
      <c r="H2911" s="66" t="n">
        <v>2</v>
      </c>
      <c r="I2911" s="66" t="n">
        <v>0</v>
      </c>
      <c r="J2911" s="66" t="n">
        <v>1</v>
      </c>
      <c r="K2911" s="66" t="n">
        <v>0</v>
      </c>
      <c r="L2911" s="66" t="n">
        <v>0</v>
      </c>
      <c r="M2911" s="66" t="n">
        <v>0</v>
      </c>
      <c r="N2911" s="66" t="n">
        <v>1</v>
      </c>
      <c r="O2911" s="66" t="n">
        <v>380.1</v>
      </c>
      <c r="P2911" s="66" t="n">
        <v>17.1</v>
      </c>
      <c r="Q2911" s="66" t="n">
        <v>12.3736471880001</v>
      </c>
      <c r="R2911" s="66" t="n">
        <v>51.3330333230001</v>
      </c>
      <c r="S2911" s="66">
        <f>IF(AND(E2911&gt;=2,E2911&lt;=6,OR(F2911=6,F2911=7,F2911=8),O2911&lt;=500),1,0)</f>
        <v/>
      </c>
      <c r="T2911" s="178">
        <f>IF(G2911=1,Sources!$F$24,IF(G2911=2,Sources!$F$25,IF(G2911=3,Sources!$F$26,0)))</f>
        <v/>
      </c>
      <c r="U2911" s="178">
        <f>T2911</f>
        <v/>
      </c>
      <c r="V2911" s="66" t="inlineStr">
        <is>
          <t>S01 / S04 / S05</t>
        </is>
      </c>
    </row>
    <row r="2912" ht="15" customHeight="1" s="94">
      <c r="A2912" s="66" t="inlineStr">
        <is>
          <t>U20752</t>
        </is>
      </c>
      <c r="B2912" s="66" t="inlineStr">
        <is>
          <t>O0674</t>
        </is>
      </c>
      <c r="C2912" s="66" t="n">
        <v>2024</v>
      </c>
      <c r="D2912" s="66" t="n">
        <v>3</v>
      </c>
      <c r="E2912" s="66" t="n">
        <v>6</v>
      </c>
      <c r="F2912" s="66" t="n">
        <v>20</v>
      </c>
      <c r="G2912" s="66" t="n">
        <v>3</v>
      </c>
      <c r="H2912" s="66" t="n">
        <v>3</v>
      </c>
      <c r="I2912" s="66" t="n">
        <v>0</v>
      </c>
      <c r="J2912" s="66" t="n">
        <v>1</v>
      </c>
      <c r="K2912" s="66" t="n">
        <v>1</v>
      </c>
      <c r="L2912" s="66" t="n">
        <v>0</v>
      </c>
      <c r="M2912" s="66" t="n">
        <v>0</v>
      </c>
      <c r="N2912" s="66" t="n">
        <v>0</v>
      </c>
      <c r="O2912" s="66" t="n">
        <v>489.3</v>
      </c>
      <c r="P2912" s="66" t="n">
        <v>8.699999999999999</v>
      </c>
      <c r="Q2912" s="66" t="n">
        <v>13.777196846</v>
      </c>
      <c r="R2912" s="66" t="n">
        <v>51.060088046</v>
      </c>
      <c r="S2912" s="66">
        <f>IF(AND(E2912&gt;=2,E2912&lt;=6,OR(F2912=6,F2912=7,F2912=8),O2912&lt;=500),1,0)</f>
        <v/>
      </c>
      <c r="T2912" s="178">
        <f>IF(G2912=1,Sources!$F$24,IF(G2912=2,Sources!$F$25,IF(G2912=3,Sources!$F$26,0)))</f>
        <v/>
      </c>
      <c r="U2912" s="178">
        <f>T2912</f>
        <v/>
      </c>
      <c r="V2912" s="66" t="inlineStr">
        <is>
          <t>S01 / S04 / S05</t>
        </is>
      </c>
    </row>
    <row r="2913" ht="15" customHeight="1" s="94">
      <c r="A2913" s="66" t="inlineStr">
        <is>
          <t>U20753</t>
        </is>
      </c>
      <c r="B2913" s="66" t="inlineStr">
        <is>
          <t>O1177</t>
        </is>
      </c>
      <c r="C2913" s="66" t="n">
        <v>2024</v>
      </c>
      <c r="D2913" s="66" t="n">
        <v>3</v>
      </c>
      <c r="E2913" s="66" t="n">
        <v>6</v>
      </c>
      <c r="F2913" s="66" t="n">
        <v>13</v>
      </c>
      <c r="G2913" s="66" t="n">
        <v>3</v>
      </c>
      <c r="H2913" s="66" t="n">
        <v>3</v>
      </c>
      <c r="I2913" s="66" t="n">
        <v>0</v>
      </c>
      <c r="J2913" s="66" t="n">
        <v>1</v>
      </c>
      <c r="K2913" s="66" t="n">
        <v>1</v>
      </c>
      <c r="L2913" s="66" t="n">
        <v>0</v>
      </c>
      <c r="M2913" s="66" t="n">
        <v>0</v>
      </c>
      <c r="N2913" s="66" t="n">
        <v>0</v>
      </c>
      <c r="O2913" s="66" t="n">
        <v>423.7</v>
      </c>
      <c r="P2913" s="66" t="n">
        <v>16.3</v>
      </c>
      <c r="Q2913" s="66" t="n">
        <v>13.8609160350001</v>
      </c>
      <c r="R2913" s="66" t="n">
        <v>50.9805644940001</v>
      </c>
      <c r="S2913" s="66">
        <f>IF(AND(E2913&gt;=2,E2913&lt;=6,OR(F2913=6,F2913=7,F2913=8),O2913&lt;=500),1,0)</f>
        <v/>
      </c>
      <c r="T2913" s="178">
        <f>IF(G2913=1,Sources!$F$24,IF(G2913=2,Sources!$F$25,IF(G2913=3,Sources!$F$26,0)))</f>
        <v/>
      </c>
      <c r="U2913" s="178">
        <f>T2913</f>
        <v/>
      </c>
      <c r="V2913" s="66" t="inlineStr">
        <is>
          <t>S01 / S04 / S05</t>
        </is>
      </c>
    </row>
    <row r="2914" ht="15" customHeight="1" s="94">
      <c r="A2914" s="66" t="inlineStr">
        <is>
          <t>U20764</t>
        </is>
      </c>
      <c r="B2914" s="66" t="inlineStr">
        <is>
          <t>O1684</t>
        </is>
      </c>
      <c r="C2914" s="66" t="n">
        <v>2024</v>
      </c>
      <c r="D2914" s="66" t="n">
        <v>3</v>
      </c>
      <c r="E2914" s="66" t="n">
        <v>5</v>
      </c>
      <c r="F2914" s="66" t="n">
        <v>8</v>
      </c>
      <c r="G2914" s="66" t="n">
        <v>3</v>
      </c>
      <c r="H2914" s="66" t="n">
        <v>3</v>
      </c>
      <c r="I2914" s="66" t="n">
        <v>0</v>
      </c>
      <c r="J2914" s="66" t="n">
        <v>1</v>
      </c>
      <c r="K2914" s="66" t="n">
        <v>1</v>
      </c>
      <c r="L2914" s="66" t="n">
        <v>0</v>
      </c>
      <c r="M2914" s="66" t="n">
        <v>0</v>
      </c>
      <c r="N2914" s="66" t="n">
        <v>0</v>
      </c>
      <c r="O2914" s="66" t="n">
        <v>160.7</v>
      </c>
      <c r="P2914" s="66" t="n">
        <v>0.7</v>
      </c>
      <c r="Q2914" s="66" t="n">
        <v>12.33191959</v>
      </c>
      <c r="R2914" s="66" t="n">
        <v>51.3402880720001</v>
      </c>
      <c r="S2914" s="66">
        <f>IF(AND(E2914&gt;=2,E2914&lt;=6,OR(F2914=6,F2914=7,F2914=8),O2914&lt;=500),1,0)</f>
        <v/>
      </c>
      <c r="T2914" s="178">
        <f>IF(G2914=1,Sources!$F$24,IF(G2914=2,Sources!$F$25,IF(G2914=3,Sources!$F$26,0)))</f>
        <v/>
      </c>
      <c r="U2914" s="178">
        <f>T2914</f>
        <v/>
      </c>
      <c r="V2914" s="66" t="inlineStr">
        <is>
          <t>S01 / S04 / S05</t>
        </is>
      </c>
    </row>
    <row r="2915" ht="15" customHeight="1" s="94">
      <c r="A2915" s="66" t="inlineStr">
        <is>
          <t>U20775</t>
        </is>
      </c>
      <c r="B2915" s="66" t="inlineStr">
        <is>
          <t>O1773</t>
        </is>
      </c>
      <c r="C2915" s="66" t="n">
        <v>2024</v>
      </c>
      <c r="D2915" s="66" t="n">
        <v>3</v>
      </c>
      <c r="E2915" s="66" t="n">
        <v>4</v>
      </c>
      <c r="F2915" s="66" t="n">
        <v>13</v>
      </c>
      <c r="G2915" s="66" t="n">
        <v>3</v>
      </c>
      <c r="H2915" s="66" t="n">
        <v>2</v>
      </c>
      <c r="I2915" s="66" t="n">
        <v>0</v>
      </c>
      <c r="J2915" s="66" t="n">
        <v>1</v>
      </c>
      <c r="K2915" s="66" t="n">
        <v>0</v>
      </c>
      <c r="L2915" s="66" t="n">
        <v>0</v>
      </c>
      <c r="M2915" s="66" t="n">
        <v>0</v>
      </c>
      <c r="N2915" s="66" t="n">
        <v>0</v>
      </c>
      <c r="O2915" s="66" t="n">
        <v>449.9</v>
      </c>
      <c r="P2915" s="66" t="n">
        <v>5.1</v>
      </c>
      <c r="Q2915" s="66" t="n">
        <v>12.348628289</v>
      </c>
      <c r="R2915" s="66" t="n">
        <v>51.332147616</v>
      </c>
      <c r="S2915" s="66">
        <f>IF(AND(E2915&gt;=2,E2915&lt;=6,OR(F2915=6,F2915=7,F2915=8),O2915&lt;=500),1,0)</f>
        <v/>
      </c>
      <c r="T2915" s="178">
        <f>IF(G2915=1,Sources!$F$24,IF(G2915=2,Sources!$F$25,IF(G2915=3,Sources!$F$26,0)))</f>
        <v/>
      </c>
      <c r="U2915" s="178">
        <f>T2915</f>
        <v/>
      </c>
      <c r="V2915" s="66" t="inlineStr">
        <is>
          <t>S01 / S04 / S05</t>
        </is>
      </c>
    </row>
    <row r="2916" ht="15" customHeight="1" s="94">
      <c r="A2916" s="66" t="inlineStr">
        <is>
          <t>U20776</t>
        </is>
      </c>
      <c r="B2916" s="66" t="inlineStr">
        <is>
          <t>O1452</t>
        </is>
      </c>
      <c r="C2916" s="66" t="n">
        <v>2024</v>
      </c>
      <c r="D2916" s="66" t="n">
        <v>3</v>
      </c>
      <c r="E2916" s="66" t="n">
        <v>4</v>
      </c>
      <c r="F2916" s="66" t="n">
        <v>14</v>
      </c>
      <c r="G2916" s="66" t="n">
        <v>3</v>
      </c>
      <c r="H2916" s="66" t="n">
        <v>3</v>
      </c>
      <c r="I2916" s="66" t="n">
        <v>0</v>
      </c>
      <c r="J2916" s="66" t="n">
        <v>0</v>
      </c>
      <c r="K2916" s="66" t="n">
        <v>1</v>
      </c>
      <c r="L2916" s="66" t="n">
        <v>0</v>
      </c>
      <c r="M2916" s="66" t="n">
        <v>0</v>
      </c>
      <c r="N2916" s="66" t="n">
        <v>0</v>
      </c>
      <c r="O2916" s="66" t="n">
        <v>347.7</v>
      </c>
      <c r="P2916" s="66" t="n">
        <v>5</v>
      </c>
      <c r="Q2916" s="66" t="n">
        <v>12.3456311030001</v>
      </c>
      <c r="R2916" s="66" t="n">
        <v>51.3300542090001</v>
      </c>
      <c r="S2916" s="66">
        <f>IF(AND(E2916&gt;=2,E2916&lt;=6,OR(F2916=6,F2916=7,F2916=8),O2916&lt;=500),1,0)</f>
        <v/>
      </c>
      <c r="T2916" s="178">
        <f>IF(G2916=1,Sources!$F$24,IF(G2916=2,Sources!$F$25,IF(G2916=3,Sources!$F$26,0)))</f>
        <v/>
      </c>
      <c r="U2916" s="178">
        <f>T2916</f>
        <v/>
      </c>
      <c r="V2916" s="66" t="inlineStr">
        <is>
          <t>S01 / S04 / S05</t>
        </is>
      </c>
    </row>
    <row r="2917" ht="15" customHeight="1" s="94">
      <c r="A2917" s="66" t="inlineStr">
        <is>
          <t>U20785</t>
        </is>
      </c>
      <c r="B2917" s="66" t="inlineStr">
        <is>
          <t>O1545</t>
        </is>
      </c>
      <c r="C2917" s="66" t="n">
        <v>2024</v>
      </c>
      <c r="D2917" s="66" t="n">
        <v>3</v>
      </c>
      <c r="E2917" s="66" t="n">
        <v>3</v>
      </c>
      <c r="F2917" s="66" t="n">
        <v>11</v>
      </c>
      <c r="G2917" s="66" t="n">
        <v>3</v>
      </c>
      <c r="H2917" s="66" t="n">
        <v>3</v>
      </c>
      <c r="I2917" s="66" t="n">
        <v>0</v>
      </c>
      <c r="J2917" s="66" t="n">
        <v>1</v>
      </c>
      <c r="K2917" s="66" t="n">
        <v>1</v>
      </c>
      <c r="L2917" s="66" t="n">
        <v>0</v>
      </c>
      <c r="M2917" s="66" t="n">
        <v>0</v>
      </c>
      <c r="N2917" s="66" t="n">
        <v>0</v>
      </c>
      <c r="O2917" s="66" t="n">
        <v>114.6</v>
      </c>
      <c r="P2917" s="66" t="n">
        <v>6</v>
      </c>
      <c r="Q2917" s="66" t="n">
        <v>12.3983486540001</v>
      </c>
      <c r="R2917" s="66" t="n">
        <v>51.339218406</v>
      </c>
      <c r="S2917" s="66">
        <f>IF(AND(E2917&gt;=2,E2917&lt;=6,OR(F2917=6,F2917=7,F2917=8),O2917&lt;=500),1,0)</f>
        <v/>
      </c>
      <c r="T2917" s="178">
        <f>IF(G2917=1,Sources!$F$24,IF(G2917=2,Sources!$F$25,IF(G2917=3,Sources!$F$26,0)))</f>
        <v/>
      </c>
      <c r="U2917" s="178">
        <f>T2917</f>
        <v/>
      </c>
      <c r="V2917" s="66" t="inlineStr">
        <is>
          <t>S01 / S04 / S05</t>
        </is>
      </c>
    </row>
    <row r="2918" ht="15" customHeight="1" s="94">
      <c r="A2918" s="66" t="inlineStr">
        <is>
          <t>U20791</t>
        </is>
      </c>
      <c r="B2918" s="66" t="inlineStr">
        <is>
          <t>O0310</t>
        </is>
      </c>
      <c r="C2918" s="66" t="n">
        <v>2024</v>
      </c>
      <c r="D2918" s="66" t="n">
        <v>3</v>
      </c>
      <c r="E2918" s="66" t="n">
        <v>3</v>
      </c>
      <c r="F2918" s="66" t="n">
        <v>12</v>
      </c>
      <c r="G2918" s="66" t="n">
        <v>3</v>
      </c>
      <c r="H2918" s="66" t="n">
        <v>3</v>
      </c>
      <c r="I2918" s="66" t="n">
        <v>0</v>
      </c>
      <c r="J2918" s="66" t="n">
        <v>1</v>
      </c>
      <c r="K2918" s="66" t="n">
        <v>1</v>
      </c>
      <c r="L2918" s="66" t="n">
        <v>0</v>
      </c>
      <c r="M2918" s="66" t="n">
        <v>0</v>
      </c>
      <c r="N2918" s="66" t="n">
        <v>0</v>
      </c>
      <c r="O2918" s="66" t="n">
        <v>232.1</v>
      </c>
      <c r="P2918" s="66" t="n">
        <v>1.2</v>
      </c>
      <c r="Q2918" s="66" t="n">
        <v>13.7385008260001</v>
      </c>
      <c r="R2918" s="66" t="n">
        <v>51.03952623</v>
      </c>
      <c r="S2918" s="66">
        <f>IF(AND(E2918&gt;=2,E2918&lt;=6,OR(F2918=6,F2918=7,F2918=8),O2918&lt;=500),1,0)</f>
        <v/>
      </c>
      <c r="T2918" s="178">
        <f>IF(G2918=1,Sources!$F$24,IF(G2918=2,Sources!$F$25,IF(G2918=3,Sources!$F$26,0)))</f>
        <v/>
      </c>
      <c r="U2918" s="178">
        <f>T2918</f>
        <v/>
      </c>
      <c r="V2918" s="66" t="inlineStr">
        <is>
          <t>S01 / S04 / S05</t>
        </is>
      </c>
    </row>
    <row r="2919" ht="15" customHeight="1" s="94">
      <c r="A2919" s="66" t="inlineStr">
        <is>
          <t>U20797</t>
        </is>
      </c>
      <c r="B2919" s="66" t="inlineStr">
        <is>
          <t>O1930</t>
        </is>
      </c>
      <c r="C2919" s="66" t="n">
        <v>2024</v>
      </c>
      <c r="D2919" s="66" t="n">
        <v>3</v>
      </c>
      <c r="E2919" s="66" t="n">
        <v>2</v>
      </c>
      <c r="F2919" s="66" t="n">
        <v>5</v>
      </c>
      <c r="G2919" s="66" t="n">
        <v>3</v>
      </c>
      <c r="H2919" s="66" t="n">
        <v>3</v>
      </c>
      <c r="I2919" s="66" t="n">
        <v>0</v>
      </c>
      <c r="J2919" s="66" t="n">
        <v>1</v>
      </c>
      <c r="K2919" s="66" t="n">
        <v>1</v>
      </c>
      <c r="L2919" s="66" t="n">
        <v>0</v>
      </c>
      <c r="M2919" s="66" t="n">
        <v>0</v>
      </c>
      <c r="N2919" s="66" t="n">
        <v>0</v>
      </c>
      <c r="O2919" s="66" t="n">
        <v>216.9</v>
      </c>
      <c r="P2919" s="66" t="n">
        <v>4.9</v>
      </c>
      <c r="Q2919" s="66" t="n">
        <v>14.2106188810001</v>
      </c>
      <c r="R2919" s="66" t="n">
        <v>51.0263500610001</v>
      </c>
      <c r="S2919" s="66">
        <f>IF(AND(E2919&gt;=2,E2919&lt;=6,OR(F2919=6,F2919=7,F2919=8),O2919&lt;=500),1,0)</f>
        <v/>
      </c>
      <c r="T2919" s="178">
        <f>IF(G2919=1,Sources!$F$24,IF(G2919=2,Sources!$F$25,IF(G2919=3,Sources!$F$26,0)))</f>
        <v/>
      </c>
      <c r="U2919" s="178">
        <f>T2919</f>
        <v/>
      </c>
      <c r="V2919" s="66" t="inlineStr">
        <is>
          <t>S01 / S04 / S05</t>
        </is>
      </c>
    </row>
    <row r="2920" ht="15" customHeight="1" s="94">
      <c r="A2920" s="66" t="inlineStr">
        <is>
          <t>U20798</t>
        </is>
      </c>
      <c r="B2920" s="66" t="inlineStr">
        <is>
          <t>O0650</t>
        </is>
      </c>
      <c r="C2920" s="66" t="n">
        <v>2024</v>
      </c>
      <c r="D2920" s="66" t="n">
        <v>3</v>
      </c>
      <c r="E2920" s="66" t="n">
        <v>2</v>
      </c>
      <c r="F2920" s="66" t="n">
        <v>16</v>
      </c>
      <c r="G2920" s="66" t="n">
        <v>2</v>
      </c>
      <c r="H2920" s="66" t="n">
        <v>2</v>
      </c>
      <c r="I2920" s="66" t="n">
        <v>0</v>
      </c>
      <c r="J2920" s="66" t="n">
        <v>1</v>
      </c>
      <c r="K2920" s="66" t="n">
        <v>1</v>
      </c>
      <c r="L2920" s="66" t="n">
        <v>0</v>
      </c>
      <c r="M2920" s="66" t="n">
        <v>0</v>
      </c>
      <c r="N2920" s="66" t="n">
        <v>0</v>
      </c>
      <c r="O2920" s="66" t="n">
        <v>158.5</v>
      </c>
      <c r="P2920" s="66" t="n">
        <v>1.1</v>
      </c>
      <c r="Q2920" s="66" t="n">
        <v>13.786372203</v>
      </c>
      <c r="R2920" s="66" t="n">
        <v>51.0285048850001</v>
      </c>
      <c r="S2920" s="66">
        <f>IF(AND(E2920&gt;=2,E2920&lt;=6,OR(F2920=6,F2920=7,F2920=8),O2920&lt;=500),1,0)</f>
        <v/>
      </c>
      <c r="T2920" s="178">
        <f>IF(G2920=1,Sources!$F$24,IF(G2920=2,Sources!$F$25,IF(G2920=3,Sources!$F$26,0)))</f>
        <v/>
      </c>
      <c r="U2920" s="178">
        <f>T2920</f>
        <v/>
      </c>
      <c r="V2920" s="66" t="inlineStr">
        <is>
          <t>S01 / S04 / S05</t>
        </is>
      </c>
    </row>
    <row r="2921" ht="15" customHeight="1" s="94">
      <c r="A2921" s="66" t="inlineStr">
        <is>
          <t>U20804</t>
        </is>
      </c>
      <c r="B2921" s="66" t="inlineStr">
        <is>
          <t>O0350</t>
        </is>
      </c>
      <c r="C2921" s="66" t="n">
        <v>2024</v>
      </c>
      <c r="D2921" s="66" t="n">
        <v>3</v>
      </c>
      <c r="E2921" s="66" t="n">
        <v>1</v>
      </c>
      <c r="F2921" s="66" t="n">
        <v>15</v>
      </c>
      <c r="G2921" s="66" t="n">
        <v>3</v>
      </c>
      <c r="H2921" s="66" t="n">
        <v>1</v>
      </c>
      <c r="I2921" s="66" t="n">
        <v>0</v>
      </c>
      <c r="J2921" s="66" t="n">
        <v>1</v>
      </c>
      <c r="K2921" s="66" t="n">
        <v>0</v>
      </c>
      <c r="L2921" s="66" t="n">
        <v>0</v>
      </c>
      <c r="M2921" s="66" t="n">
        <v>0</v>
      </c>
      <c r="N2921" s="66" t="n">
        <v>0</v>
      </c>
      <c r="O2921" s="66" t="n">
        <v>397.3</v>
      </c>
      <c r="P2921" s="66" t="n">
        <v>13.2</v>
      </c>
      <c r="Q2921" s="66" t="n">
        <v>13.690692831</v>
      </c>
      <c r="R2921" s="66" t="n">
        <v>51.0536070970001</v>
      </c>
      <c r="S2921" s="66">
        <f>IF(AND(E2921&gt;=2,E2921&lt;=6,OR(F2921=6,F2921=7,F2921=8),O2921&lt;=500),1,0)</f>
        <v/>
      </c>
      <c r="T2921" s="178">
        <f>IF(G2921=1,Sources!$F$24,IF(G2921=2,Sources!$F$25,IF(G2921=3,Sources!$F$26,0)))</f>
        <v/>
      </c>
      <c r="U2921" s="178">
        <f>T2921</f>
        <v/>
      </c>
      <c r="V2921" s="66" t="inlineStr">
        <is>
          <t>S01 / S04 / S05</t>
        </is>
      </c>
    </row>
    <row r="2922" ht="15" customHeight="1" s="94">
      <c r="A2922" s="66" t="inlineStr">
        <is>
          <t>U20806</t>
        </is>
      </c>
      <c r="B2922" s="66" t="inlineStr">
        <is>
          <t>O1359</t>
        </is>
      </c>
      <c r="C2922" s="66" t="n">
        <v>2024</v>
      </c>
      <c r="D2922" s="66" t="n">
        <v>3</v>
      </c>
      <c r="E2922" s="66" t="n">
        <v>7</v>
      </c>
      <c r="F2922" s="66" t="n">
        <v>3</v>
      </c>
      <c r="G2922" s="66" t="n">
        <v>3</v>
      </c>
      <c r="H2922" s="66" t="n">
        <v>3</v>
      </c>
      <c r="I2922" s="66" t="n">
        <v>0</v>
      </c>
      <c r="J2922" s="66" t="n">
        <v>1</v>
      </c>
      <c r="K2922" s="66" t="n">
        <v>1</v>
      </c>
      <c r="L2922" s="66" t="n">
        <v>0</v>
      </c>
      <c r="M2922" s="66" t="n">
        <v>0</v>
      </c>
      <c r="N2922" s="66" t="n">
        <v>0</v>
      </c>
      <c r="O2922" s="66" t="n">
        <v>425.4</v>
      </c>
      <c r="P2922" s="66" t="n">
        <v>9.4</v>
      </c>
      <c r="Q2922" s="66" t="n">
        <v>12.3744279650001</v>
      </c>
      <c r="R2922" s="66" t="n">
        <v>51.3358186200001</v>
      </c>
      <c r="S2922" s="66">
        <f>IF(AND(E2922&gt;=2,E2922&lt;=6,OR(F2922=6,F2922=7,F2922=8),O2922&lt;=500),1,0)</f>
        <v/>
      </c>
      <c r="T2922" s="178">
        <f>IF(G2922=1,Sources!$F$24,IF(G2922=2,Sources!$F$25,IF(G2922=3,Sources!$F$26,0)))</f>
        <v/>
      </c>
      <c r="U2922" s="178">
        <f>T2922</f>
        <v/>
      </c>
      <c r="V2922" s="66" t="inlineStr">
        <is>
          <t>S01 / S04 / S05</t>
        </is>
      </c>
    </row>
    <row r="2923" ht="15" customHeight="1" s="94">
      <c r="A2923" s="66" t="inlineStr">
        <is>
          <t>U20807</t>
        </is>
      </c>
      <c r="B2923" s="66" t="inlineStr">
        <is>
          <t>O1650</t>
        </is>
      </c>
      <c r="C2923" s="66" t="n">
        <v>2024</v>
      </c>
      <c r="D2923" s="66" t="n">
        <v>3</v>
      </c>
      <c r="E2923" s="66" t="n">
        <v>7</v>
      </c>
      <c r="F2923" s="66" t="n">
        <v>19</v>
      </c>
      <c r="G2923" s="66" t="n">
        <v>3</v>
      </c>
      <c r="H2923" s="66" t="n">
        <v>3</v>
      </c>
      <c r="I2923" s="66" t="n">
        <v>0</v>
      </c>
      <c r="J2923" s="66" t="n">
        <v>1</v>
      </c>
      <c r="K2923" s="66" t="n">
        <v>0</v>
      </c>
      <c r="L2923" s="66" t="n">
        <v>1</v>
      </c>
      <c r="M2923" s="66" t="n">
        <v>0</v>
      </c>
      <c r="N2923" s="66" t="n">
        <v>0</v>
      </c>
      <c r="O2923" s="66" t="n">
        <v>420.2</v>
      </c>
      <c r="P2923" s="66" t="n">
        <v>16</v>
      </c>
      <c r="Q2923" s="66" t="n">
        <v>12.3654470870001</v>
      </c>
      <c r="R2923" s="66" t="n">
        <v>51.3209759900001</v>
      </c>
      <c r="S2923" s="66">
        <f>IF(AND(E2923&gt;=2,E2923&lt;=6,OR(F2923=6,F2923=7,F2923=8),O2923&lt;=500),1,0)</f>
        <v/>
      </c>
      <c r="T2923" s="178">
        <f>IF(G2923=1,Sources!$F$24,IF(G2923=2,Sources!$F$25,IF(G2923=3,Sources!$F$26,0)))</f>
        <v/>
      </c>
      <c r="U2923" s="178">
        <f>T2923</f>
        <v/>
      </c>
      <c r="V2923" s="66" t="inlineStr">
        <is>
          <t>S01 / S04 / S05</t>
        </is>
      </c>
    </row>
    <row r="2924" ht="15" customHeight="1" s="94">
      <c r="A2924" s="66" t="inlineStr">
        <is>
          <t>U20814</t>
        </is>
      </c>
      <c r="B2924" s="66" t="inlineStr">
        <is>
          <t>O0912</t>
        </is>
      </c>
      <c r="C2924" s="66" t="n">
        <v>2024</v>
      </c>
      <c r="D2924" s="66" t="n">
        <v>5</v>
      </c>
      <c r="E2924" s="66" t="n">
        <v>2</v>
      </c>
      <c r="F2924" s="66" t="n">
        <v>11</v>
      </c>
      <c r="G2924" s="66" t="n">
        <v>3</v>
      </c>
      <c r="H2924" s="66" t="n">
        <v>2</v>
      </c>
      <c r="I2924" s="66" t="n">
        <v>0</v>
      </c>
      <c r="J2924" s="66" t="n">
        <v>1</v>
      </c>
      <c r="K2924" s="66" t="n">
        <v>1</v>
      </c>
      <c r="L2924" s="66" t="n">
        <v>0</v>
      </c>
      <c r="M2924" s="66" t="n">
        <v>0</v>
      </c>
      <c r="N2924" s="66" t="n">
        <v>0</v>
      </c>
      <c r="O2924" s="66" t="n">
        <v>467.8</v>
      </c>
      <c r="P2924" s="66" t="n">
        <v>9.699999999999999</v>
      </c>
      <c r="Q2924" s="66" t="n">
        <v>13.7756634890001</v>
      </c>
      <c r="R2924" s="66" t="n">
        <v>51.0507889900001</v>
      </c>
      <c r="S2924" s="66">
        <f>IF(AND(E2924&gt;=2,E2924&lt;=6,OR(F2924=6,F2924=7,F2924=8),O2924&lt;=500),1,0)</f>
        <v/>
      </c>
      <c r="T2924" s="178">
        <f>IF(G2924=1,Sources!$F$24,IF(G2924=2,Sources!$F$25,IF(G2924=3,Sources!$F$26,0)))</f>
        <v/>
      </c>
      <c r="U2924" s="178">
        <f>T2924</f>
        <v/>
      </c>
      <c r="V2924" s="66" t="inlineStr">
        <is>
          <t>S01 / S04 / S05</t>
        </is>
      </c>
    </row>
    <row r="2925" ht="15" customHeight="1" s="94">
      <c r="A2925" s="66" t="inlineStr">
        <is>
          <t>U20816</t>
        </is>
      </c>
      <c r="B2925" s="66" t="inlineStr">
        <is>
          <t>O1540</t>
        </is>
      </c>
      <c r="C2925" s="66" t="n">
        <v>2024</v>
      </c>
      <c r="D2925" s="66" t="n">
        <v>3</v>
      </c>
      <c r="E2925" s="66" t="n">
        <v>6</v>
      </c>
      <c r="F2925" s="66" t="n">
        <v>13</v>
      </c>
      <c r="G2925" s="66" t="n">
        <v>3</v>
      </c>
      <c r="H2925" s="66" t="n">
        <v>3</v>
      </c>
      <c r="I2925" s="66" t="n">
        <v>0</v>
      </c>
      <c r="J2925" s="66" t="n">
        <v>1</v>
      </c>
      <c r="K2925" s="66" t="n">
        <v>1</v>
      </c>
      <c r="L2925" s="66" t="n">
        <v>0</v>
      </c>
      <c r="M2925" s="66" t="n">
        <v>0</v>
      </c>
      <c r="N2925" s="66" t="n">
        <v>0</v>
      </c>
      <c r="O2925" s="66" t="n">
        <v>267.3</v>
      </c>
      <c r="P2925" s="66" t="n">
        <v>2.8</v>
      </c>
      <c r="Q2925" s="66" t="n">
        <v>12.381520516</v>
      </c>
      <c r="R2925" s="66" t="n">
        <v>51.336680749</v>
      </c>
      <c r="S2925" s="66">
        <f>IF(AND(E2925&gt;=2,E2925&lt;=6,OR(F2925=6,F2925=7,F2925=8),O2925&lt;=500),1,0)</f>
        <v/>
      </c>
      <c r="T2925" s="178">
        <f>IF(G2925=1,Sources!$F$24,IF(G2925=2,Sources!$F$25,IF(G2925=3,Sources!$F$26,0)))</f>
        <v/>
      </c>
      <c r="U2925" s="178">
        <f>T2925</f>
        <v/>
      </c>
      <c r="V2925" s="66" t="inlineStr">
        <is>
          <t>S01 / S04 / S05</t>
        </is>
      </c>
    </row>
    <row r="2926" ht="15" customHeight="1" s="94">
      <c r="A2926" s="66" t="inlineStr">
        <is>
          <t>U20827</t>
        </is>
      </c>
      <c r="B2926" s="66" t="inlineStr">
        <is>
          <t>O0374</t>
        </is>
      </c>
      <c r="C2926" s="66" t="n">
        <v>2024</v>
      </c>
      <c r="D2926" s="66" t="n">
        <v>3</v>
      </c>
      <c r="E2926" s="66" t="n">
        <v>6</v>
      </c>
      <c r="F2926" s="66" t="n">
        <v>17</v>
      </c>
      <c r="G2926" s="66" t="n">
        <v>3</v>
      </c>
      <c r="H2926" s="66" t="n">
        <v>3</v>
      </c>
      <c r="I2926" s="66" t="n">
        <v>0</v>
      </c>
      <c r="J2926" s="66" t="n">
        <v>0</v>
      </c>
      <c r="K2926" s="66" t="n">
        <v>1</v>
      </c>
      <c r="L2926" s="66" t="n">
        <v>0</v>
      </c>
      <c r="M2926" s="66" t="n">
        <v>0</v>
      </c>
      <c r="N2926" s="66" t="n">
        <v>1</v>
      </c>
      <c r="O2926" s="66" t="n">
        <v>300.3</v>
      </c>
      <c r="P2926" s="66" t="n">
        <v>4.8</v>
      </c>
      <c r="Q2926" s="66" t="n">
        <v>13.7123907540001</v>
      </c>
      <c r="R2926" s="66" t="n">
        <v>51.079303537</v>
      </c>
      <c r="S2926" s="66">
        <f>IF(AND(E2926&gt;=2,E2926&lt;=6,OR(F2926=6,F2926=7,F2926=8),O2926&lt;=500),1,0)</f>
        <v/>
      </c>
      <c r="T2926" s="178">
        <f>IF(G2926=1,Sources!$F$24,IF(G2926=2,Sources!$F$25,IF(G2926=3,Sources!$F$26,0)))</f>
        <v/>
      </c>
      <c r="U2926" s="178">
        <f>T2926</f>
        <v/>
      </c>
      <c r="V2926" s="66" t="inlineStr">
        <is>
          <t>S01 / S04 / S05</t>
        </is>
      </c>
    </row>
    <row r="2927" ht="15" customHeight="1" s="94">
      <c r="A2927" s="66" t="inlineStr">
        <is>
          <t>U20834</t>
        </is>
      </c>
      <c r="B2927" s="66" t="inlineStr">
        <is>
          <t>O1732</t>
        </is>
      </c>
      <c r="C2927" s="66" t="n">
        <v>2024</v>
      </c>
      <c r="D2927" s="66" t="n">
        <v>3</v>
      </c>
      <c r="E2927" s="66" t="n">
        <v>5</v>
      </c>
      <c r="F2927" s="66" t="n">
        <v>8</v>
      </c>
      <c r="G2927" s="66" t="n">
        <v>3</v>
      </c>
      <c r="H2927" s="66" t="n">
        <v>3</v>
      </c>
      <c r="I2927" s="66" t="n">
        <v>0</v>
      </c>
      <c r="J2927" s="66" t="n">
        <v>1</v>
      </c>
      <c r="K2927" s="66" t="n">
        <v>1</v>
      </c>
      <c r="L2927" s="66" t="n">
        <v>0</v>
      </c>
      <c r="M2927" s="66" t="n">
        <v>0</v>
      </c>
      <c r="N2927" s="66" t="n">
        <v>0</v>
      </c>
      <c r="O2927" s="66" t="n">
        <v>208.1</v>
      </c>
      <c r="P2927" s="66" t="n">
        <v>0</v>
      </c>
      <c r="Q2927" s="66" t="n">
        <v>12.3783485660001</v>
      </c>
      <c r="R2927" s="66" t="n">
        <v>51.3322333150001</v>
      </c>
      <c r="S2927" s="66">
        <f>IF(AND(E2927&gt;=2,E2927&lt;=6,OR(F2927=6,F2927=7,F2927=8),O2927&lt;=500),1,0)</f>
        <v/>
      </c>
      <c r="T2927" s="178">
        <f>IF(G2927=1,Sources!$F$24,IF(G2927=2,Sources!$F$25,IF(G2927=3,Sources!$F$26,0)))</f>
        <v/>
      </c>
      <c r="U2927" s="178">
        <f>T2927</f>
        <v/>
      </c>
      <c r="V2927" s="66" t="inlineStr">
        <is>
          <t>S01 / S04 / S05</t>
        </is>
      </c>
    </row>
    <row r="2928" ht="15" customHeight="1" s="94">
      <c r="A2928" s="66" t="inlineStr">
        <is>
          <t>U20836</t>
        </is>
      </c>
      <c r="B2928" s="66" t="inlineStr">
        <is>
          <t>O1839</t>
        </is>
      </c>
      <c r="C2928" s="66" t="n">
        <v>2024</v>
      </c>
      <c r="D2928" s="66" t="n">
        <v>3</v>
      </c>
      <c r="E2928" s="66" t="n">
        <v>5</v>
      </c>
      <c r="F2928" s="66" t="n">
        <v>9</v>
      </c>
      <c r="G2928" s="66" t="n">
        <v>3</v>
      </c>
      <c r="H2928" s="66" t="n">
        <v>3</v>
      </c>
      <c r="I2928" s="66" t="n">
        <v>0</v>
      </c>
      <c r="J2928" s="66" t="n">
        <v>0</v>
      </c>
      <c r="K2928" s="66" t="n">
        <v>1</v>
      </c>
      <c r="L2928" s="66" t="n">
        <v>1</v>
      </c>
      <c r="M2928" s="66" t="n">
        <v>0</v>
      </c>
      <c r="N2928" s="66" t="n">
        <v>0</v>
      </c>
      <c r="O2928" s="66" t="n">
        <v>431.6</v>
      </c>
      <c r="P2928" s="66" t="n">
        <v>5.2</v>
      </c>
      <c r="Q2928" s="66" t="n">
        <v>12.407576271</v>
      </c>
      <c r="R2928" s="66" t="n">
        <v>51.351296754</v>
      </c>
      <c r="S2928" s="66">
        <f>IF(AND(E2928&gt;=2,E2928&lt;=6,OR(F2928=6,F2928=7,F2928=8),O2928&lt;=500),1,0)</f>
        <v/>
      </c>
      <c r="T2928" s="178">
        <f>IF(G2928=1,Sources!$F$24,IF(G2928=2,Sources!$F$25,IF(G2928=3,Sources!$F$26,0)))</f>
        <v/>
      </c>
      <c r="U2928" s="178">
        <f>T2928</f>
        <v/>
      </c>
      <c r="V2928" s="66" t="inlineStr">
        <is>
          <t>S01 / S04 / S05</t>
        </is>
      </c>
    </row>
    <row r="2929" ht="15" customHeight="1" s="94">
      <c r="A2929" s="66" t="inlineStr">
        <is>
          <t>U20838</t>
        </is>
      </c>
      <c r="B2929" s="66" t="inlineStr">
        <is>
          <t>O0529</t>
        </is>
      </c>
      <c r="C2929" s="66" t="n">
        <v>2024</v>
      </c>
      <c r="D2929" s="66" t="n">
        <v>3</v>
      </c>
      <c r="E2929" s="66" t="n">
        <v>5</v>
      </c>
      <c r="F2929" s="66" t="n">
        <v>14</v>
      </c>
      <c r="G2929" s="66" t="n">
        <v>3</v>
      </c>
      <c r="H2929" s="66" t="n">
        <v>1</v>
      </c>
      <c r="I2929" s="66" t="n">
        <v>0</v>
      </c>
      <c r="J2929" s="66" t="n">
        <v>1</v>
      </c>
      <c r="K2929" s="66" t="n">
        <v>0</v>
      </c>
      <c r="L2929" s="66" t="n">
        <v>0</v>
      </c>
      <c r="M2929" s="66" t="n">
        <v>0</v>
      </c>
      <c r="N2929" s="66" t="n">
        <v>0</v>
      </c>
      <c r="O2929" s="66" t="n">
        <v>104.9</v>
      </c>
      <c r="P2929" s="66" t="n">
        <v>24.1</v>
      </c>
      <c r="Q2929" s="66" t="n">
        <v>13.83716</v>
      </c>
      <c r="R2929" s="66" t="n">
        <v>51.02474033</v>
      </c>
      <c r="S2929" s="66">
        <f>IF(AND(E2929&gt;=2,E2929&lt;=6,OR(F2929=6,F2929=7,F2929=8),O2929&lt;=500),1,0)</f>
        <v/>
      </c>
      <c r="T2929" s="178">
        <f>IF(G2929=1,Sources!$F$24,IF(G2929=2,Sources!$F$25,IF(G2929=3,Sources!$F$26,0)))</f>
        <v/>
      </c>
      <c r="U2929" s="178">
        <f>T2929</f>
        <v/>
      </c>
      <c r="V2929" s="66" t="inlineStr">
        <is>
          <t>S01 / S04 / S05</t>
        </is>
      </c>
    </row>
    <row r="2930" ht="15" customHeight="1" s="94">
      <c r="A2930" s="66" t="inlineStr">
        <is>
          <t>U20861</t>
        </is>
      </c>
      <c r="B2930" s="66" t="inlineStr">
        <is>
          <t>O1565</t>
        </is>
      </c>
      <c r="C2930" s="66" t="n">
        <v>2024</v>
      </c>
      <c r="D2930" s="66" t="n">
        <v>3</v>
      </c>
      <c r="E2930" s="66" t="n">
        <v>3</v>
      </c>
      <c r="F2930" s="66" t="n">
        <v>7</v>
      </c>
      <c r="G2930" s="66" t="n">
        <v>3</v>
      </c>
      <c r="H2930" s="66" t="n">
        <v>4</v>
      </c>
      <c r="I2930" s="66" t="n">
        <v>1</v>
      </c>
      <c r="J2930" s="66" t="n">
        <v>0</v>
      </c>
      <c r="K2930" s="66" t="n">
        <v>1</v>
      </c>
      <c r="L2930" s="66" t="n">
        <v>0</v>
      </c>
      <c r="M2930" s="66" t="n">
        <v>0</v>
      </c>
      <c r="N2930" s="66" t="n">
        <v>0</v>
      </c>
      <c r="O2930" s="66" t="n">
        <v>147.7</v>
      </c>
      <c r="P2930" s="66" t="n">
        <v>8.5</v>
      </c>
      <c r="Q2930" s="66" t="n">
        <v>12.373602878</v>
      </c>
      <c r="R2930" s="66" t="n">
        <v>51.320860312</v>
      </c>
      <c r="S2930" s="66">
        <f>IF(AND(E2930&gt;=2,E2930&lt;=6,OR(F2930=6,F2930=7,F2930=8),O2930&lt;=500),1,0)</f>
        <v/>
      </c>
      <c r="T2930" s="178">
        <f>IF(G2930=1,Sources!$F$24,IF(G2930=2,Sources!$F$25,IF(G2930=3,Sources!$F$26,0)))</f>
        <v/>
      </c>
      <c r="U2930" s="178">
        <f>T2930</f>
        <v/>
      </c>
      <c r="V2930" s="66" t="inlineStr">
        <is>
          <t>S01 / S04 / S05</t>
        </is>
      </c>
    </row>
    <row r="2931" ht="15" customHeight="1" s="94">
      <c r="A2931" s="66" t="inlineStr">
        <is>
          <t>U20870</t>
        </is>
      </c>
      <c r="B2931" s="66" t="inlineStr">
        <is>
          <t>O0638</t>
        </is>
      </c>
      <c r="C2931" s="66" t="n">
        <v>2024</v>
      </c>
      <c r="D2931" s="66" t="n">
        <v>3</v>
      </c>
      <c r="E2931" s="66" t="n">
        <v>3</v>
      </c>
      <c r="F2931" s="66" t="n">
        <v>7</v>
      </c>
      <c r="G2931" s="66" t="n">
        <v>3</v>
      </c>
      <c r="H2931" s="66" t="n">
        <v>2</v>
      </c>
      <c r="I2931" s="66" t="n">
        <v>0</v>
      </c>
      <c r="J2931" s="66" t="n">
        <v>1</v>
      </c>
      <c r="K2931" s="66" t="n">
        <v>1</v>
      </c>
      <c r="L2931" s="66" t="n">
        <v>0</v>
      </c>
      <c r="M2931" s="66" t="n">
        <v>0</v>
      </c>
      <c r="N2931" s="66" t="n">
        <v>0</v>
      </c>
      <c r="O2931" s="66" t="n">
        <v>394.2</v>
      </c>
      <c r="P2931" s="66" t="n">
        <v>0</v>
      </c>
      <c r="Q2931" s="66" t="n">
        <v>13.7696432190001</v>
      </c>
      <c r="R2931" s="66" t="n">
        <v>51.0510685040001</v>
      </c>
      <c r="S2931" s="66">
        <f>IF(AND(E2931&gt;=2,E2931&lt;=6,OR(F2931=6,F2931=7,F2931=8),O2931&lt;=500),1,0)</f>
        <v/>
      </c>
      <c r="T2931" s="178">
        <f>IF(G2931=1,Sources!$F$24,IF(G2931=2,Sources!$F$25,IF(G2931=3,Sources!$F$26,0)))</f>
        <v/>
      </c>
      <c r="U2931" s="178">
        <f>T2931</f>
        <v/>
      </c>
      <c r="V2931" s="66" t="inlineStr">
        <is>
          <t>S01 / S04 / S05</t>
        </is>
      </c>
    </row>
    <row r="2932" ht="15" customHeight="1" s="94">
      <c r="A2932" s="66" t="inlineStr">
        <is>
          <t>U20877</t>
        </is>
      </c>
      <c r="B2932" s="66" t="inlineStr">
        <is>
          <t>O1587</t>
        </is>
      </c>
      <c r="C2932" s="66" t="n">
        <v>2024</v>
      </c>
      <c r="D2932" s="66" t="n">
        <v>3</v>
      </c>
      <c r="E2932" s="66" t="n">
        <v>2</v>
      </c>
      <c r="F2932" s="66" t="n">
        <v>5</v>
      </c>
      <c r="G2932" s="66" t="n">
        <v>3</v>
      </c>
      <c r="H2932" s="66" t="n">
        <v>2</v>
      </c>
      <c r="I2932" s="66" t="n">
        <v>0</v>
      </c>
      <c r="J2932" s="66" t="n">
        <v>1</v>
      </c>
      <c r="K2932" s="66" t="n">
        <v>1</v>
      </c>
      <c r="L2932" s="66" t="n">
        <v>0</v>
      </c>
      <c r="M2932" s="66" t="n">
        <v>0</v>
      </c>
      <c r="N2932" s="66" t="n">
        <v>0</v>
      </c>
      <c r="O2932" s="66" t="n">
        <v>439.9</v>
      </c>
      <c r="P2932" s="66" t="n">
        <v>2.1</v>
      </c>
      <c r="Q2932" s="66" t="n">
        <v>12.37411832</v>
      </c>
      <c r="R2932" s="66" t="n">
        <v>51.3033432400001</v>
      </c>
      <c r="S2932" s="66">
        <f>IF(AND(E2932&gt;=2,E2932&lt;=6,OR(F2932=6,F2932=7,F2932=8),O2932&lt;=500),1,0)</f>
        <v/>
      </c>
      <c r="T2932" s="178">
        <f>IF(G2932=1,Sources!$F$24,IF(G2932=2,Sources!$F$25,IF(G2932=3,Sources!$F$26,0)))</f>
        <v/>
      </c>
      <c r="U2932" s="178">
        <f>T2932</f>
        <v/>
      </c>
      <c r="V2932" s="66" t="inlineStr">
        <is>
          <t>S01 / S04 / S05</t>
        </is>
      </c>
    </row>
    <row r="2933" ht="15" customHeight="1" s="94">
      <c r="A2933" s="66" t="inlineStr">
        <is>
          <t>U20881</t>
        </is>
      </c>
      <c r="B2933" s="66" t="inlineStr">
        <is>
          <t>O1674</t>
        </is>
      </c>
      <c r="C2933" s="66" t="n">
        <v>2024</v>
      </c>
      <c r="D2933" s="66" t="n">
        <v>3</v>
      </c>
      <c r="E2933" s="66" t="n">
        <v>7</v>
      </c>
      <c r="F2933" s="66" t="n">
        <v>9</v>
      </c>
      <c r="G2933" s="66" t="n">
        <v>3</v>
      </c>
      <c r="H2933" s="66" t="n">
        <v>3</v>
      </c>
      <c r="I2933" s="66" t="n">
        <v>0</v>
      </c>
      <c r="J2933" s="66" t="n">
        <v>1</v>
      </c>
      <c r="K2933" s="66" t="n">
        <v>1</v>
      </c>
      <c r="L2933" s="66" t="n">
        <v>0</v>
      </c>
      <c r="M2933" s="66" t="n">
        <v>0</v>
      </c>
      <c r="N2933" s="66" t="n">
        <v>0</v>
      </c>
      <c r="O2933" s="66" t="n">
        <v>482.2</v>
      </c>
      <c r="P2933" s="66" t="n">
        <v>1.2</v>
      </c>
      <c r="Q2933" s="66" t="n">
        <v>12.281989165</v>
      </c>
      <c r="R2933" s="66" t="n">
        <v>51.3579128070001</v>
      </c>
      <c r="S2933" s="66">
        <f>IF(AND(E2933&gt;=2,E2933&lt;=6,OR(F2933=6,F2933=7,F2933=8),O2933&lt;=500),1,0)</f>
        <v/>
      </c>
      <c r="T2933" s="178">
        <f>IF(G2933=1,Sources!$F$24,IF(G2933=2,Sources!$F$25,IF(G2933=3,Sources!$F$26,0)))</f>
        <v/>
      </c>
      <c r="U2933" s="178">
        <f>T2933</f>
        <v/>
      </c>
      <c r="V2933" s="66" t="inlineStr">
        <is>
          <t>S01 / S04 / S05</t>
        </is>
      </c>
    </row>
    <row r="2934" ht="15" customHeight="1" s="94">
      <c r="A2934" s="66" t="inlineStr">
        <is>
          <t>U20912</t>
        </is>
      </c>
      <c r="B2934" s="66" t="inlineStr">
        <is>
          <t>O1674</t>
        </is>
      </c>
      <c r="C2934" s="66" t="n">
        <v>2024</v>
      </c>
      <c r="D2934" s="66" t="n">
        <v>7</v>
      </c>
      <c r="E2934" s="66" t="n">
        <v>6</v>
      </c>
      <c r="F2934" s="66" t="n">
        <v>12</v>
      </c>
      <c r="G2934" s="66" t="n">
        <v>3</v>
      </c>
      <c r="H2934" s="66" t="n">
        <v>3</v>
      </c>
      <c r="I2934" s="66" t="n">
        <v>0</v>
      </c>
      <c r="J2934" s="66" t="n">
        <v>1</v>
      </c>
      <c r="K2934" s="66" t="n">
        <v>1</v>
      </c>
      <c r="L2934" s="66" t="n">
        <v>0</v>
      </c>
      <c r="M2934" s="66" t="n">
        <v>0</v>
      </c>
      <c r="N2934" s="66" t="n">
        <v>0</v>
      </c>
      <c r="O2934" s="66" t="n">
        <v>482.2</v>
      </c>
      <c r="P2934" s="66" t="n">
        <v>0.9</v>
      </c>
      <c r="Q2934" s="66" t="n">
        <v>12.281989246</v>
      </c>
      <c r="R2934" s="66" t="n">
        <v>51.357916012</v>
      </c>
      <c r="S2934" s="66">
        <f>IF(AND(E2934&gt;=2,E2934&lt;=6,OR(F2934=6,F2934=7,F2934=8),O2934&lt;=500),1,0)</f>
        <v/>
      </c>
      <c r="T2934" s="178">
        <f>IF(G2934=1,Sources!$F$24,IF(G2934=2,Sources!$F$25,IF(G2934=3,Sources!$F$26,0)))</f>
        <v/>
      </c>
      <c r="U2934" s="178">
        <f>T2934</f>
        <v/>
      </c>
      <c r="V2934" s="66" t="inlineStr">
        <is>
          <t>S01 / S04 / S05</t>
        </is>
      </c>
    </row>
    <row r="2935" ht="15" customHeight="1" s="94">
      <c r="A2935" s="66" t="inlineStr">
        <is>
          <t>U20942</t>
        </is>
      </c>
      <c r="B2935" s="66" t="inlineStr">
        <is>
          <t>O0674</t>
        </is>
      </c>
      <c r="C2935" s="66" t="n">
        <v>2024</v>
      </c>
      <c r="D2935" s="66" t="n">
        <v>7</v>
      </c>
      <c r="E2935" s="66" t="n">
        <v>4</v>
      </c>
      <c r="F2935" s="66" t="n">
        <v>18</v>
      </c>
      <c r="G2935" s="66" t="n">
        <v>3</v>
      </c>
      <c r="H2935" s="66" t="n">
        <v>6</v>
      </c>
      <c r="I2935" s="66" t="n">
        <v>0</v>
      </c>
      <c r="J2935" s="66" t="n">
        <v>0</v>
      </c>
      <c r="K2935" s="66" t="n">
        <v>1</v>
      </c>
      <c r="L2935" s="66" t="n">
        <v>0</v>
      </c>
      <c r="M2935" s="66" t="n">
        <v>0</v>
      </c>
      <c r="N2935" s="66" t="n">
        <v>0</v>
      </c>
      <c r="O2935" s="66" t="n">
        <v>472.6</v>
      </c>
      <c r="P2935" s="66" t="n">
        <v>9.6</v>
      </c>
      <c r="Q2935" s="66" t="n">
        <v>13.7769829220001</v>
      </c>
      <c r="R2935" s="66" t="n">
        <v>51.0600107000001</v>
      </c>
      <c r="S2935" s="66">
        <f>IF(AND(E2935&gt;=2,E2935&lt;=6,OR(F2935=6,F2935=7,F2935=8),O2935&lt;=500),1,0)</f>
        <v/>
      </c>
      <c r="T2935" s="178">
        <f>IF(G2935=1,Sources!$F$24,IF(G2935=2,Sources!$F$25,IF(G2935=3,Sources!$F$26,0)))</f>
        <v/>
      </c>
      <c r="U2935" s="178">
        <f>T2935</f>
        <v/>
      </c>
      <c r="V2935" s="66" t="inlineStr">
        <is>
          <t>S01 / S04 / S05</t>
        </is>
      </c>
    </row>
    <row r="2936" ht="15" customHeight="1" s="94">
      <c r="A2936" s="66" t="inlineStr">
        <is>
          <t>U20943</t>
        </is>
      </c>
      <c r="B2936" s="66" t="inlineStr">
        <is>
          <t>O0472</t>
        </is>
      </c>
      <c r="C2936" s="66" t="n">
        <v>2024</v>
      </c>
      <c r="D2936" s="66" t="n">
        <v>7</v>
      </c>
      <c r="E2936" s="66" t="n">
        <v>4</v>
      </c>
      <c r="F2936" s="66" t="n">
        <v>6</v>
      </c>
      <c r="G2936" s="66" t="n">
        <v>3</v>
      </c>
      <c r="H2936" s="66" t="n">
        <v>2</v>
      </c>
      <c r="I2936" s="66" t="n">
        <v>0</v>
      </c>
      <c r="J2936" s="66" t="n">
        <v>1</v>
      </c>
      <c r="K2936" s="66" t="n">
        <v>0</v>
      </c>
      <c r="L2936" s="66" t="n">
        <v>0</v>
      </c>
      <c r="M2936" s="66" t="n">
        <v>0</v>
      </c>
      <c r="N2936" s="66" t="n">
        <v>1</v>
      </c>
      <c r="O2936" s="66" t="n">
        <v>436.7</v>
      </c>
      <c r="P2936" s="66" t="n">
        <v>0</v>
      </c>
      <c r="Q2936" s="66" t="n">
        <v>13.706976696</v>
      </c>
      <c r="R2936" s="66" t="n">
        <v>51.0844864470001</v>
      </c>
      <c r="S2936" s="66">
        <f>IF(AND(E2936&gt;=2,E2936&lt;=6,OR(F2936=6,F2936=7,F2936=8),O2936&lt;=500),1,0)</f>
        <v/>
      </c>
      <c r="T2936" s="178">
        <f>IF(G2936=1,Sources!$F$24,IF(G2936=2,Sources!$F$25,IF(G2936=3,Sources!$F$26,0)))</f>
        <v/>
      </c>
      <c r="U2936" s="178">
        <f>T2936</f>
        <v/>
      </c>
      <c r="V2936" s="66" t="inlineStr">
        <is>
          <t>S01 / S04 / S05</t>
        </is>
      </c>
    </row>
    <row r="2937" ht="15" customHeight="1" s="94">
      <c r="A2937" s="66" t="inlineStr">
        <is>
          <t>U20952</t>
        </is>
      </c>
      <c r="B2937" s="66" t="inlineStr">
        <is>
          <t>O0926</t>
        </is>
      </c>
      <c r="C2937" s="66" t="n">
        <v>2024</v>
      </c>
      <c r="D2937" s="66" t="n">
        <v>7</v>
      </c>
      <c r="E2937" s="66" t="n">
        <v>3</v>
      </c>
      <c r="F2937" s="66" t="n">
        <v>7</v>
      </c>
      <c r="G2937" s="66" t="n">
        <v>3</v>
      </c>
      <c r="H2937" s="66" t="n">
        <v>1</v>
      </c>
      <c r="I2937" s="66" t="n">
        <v>0</v>
      </c>
      <c r="J2937" s="66" t="n">
        <v>1</v>
      </c>
      <c r="K2937" s="66" t="n">
        <v>0</v>
      </c>
      <c r="L2937" s="66" t="n">
        <v>0</v>
      </c>
      <c r="M2937" s="66" t="n">
        <v>0</v>
      </c>
      <c r="N2937" s="66" t="n">
        <v>0</v>
      </c>
      <c r="O2937" s="66" t="n">
        <v>331.2</v>
      </c>
      <c r="P2937" s="66" t="n">
        <v>12.3</v>
      </c>
      <c r="Q2937" s="66" t="n">
        <v>13.8118954620001</v>
      </c>
      <c r="R2937" s="66" t="n">
        <v>51.0201820010001</v>
      </c>
      <c r="S2937" s="66">
        <f>IF(AND(E2937&gt;=2,E2937&lt;=6,OR(F2937=6,F2937=7,F2937=8),O2937&lt;=500),1,0)</f>
        <v/>
      </c>
      <c r="T2937" s="178">
        <f>IF(G2937=1,Sources!$F$24,IF(G2937=2,Sources!$F$25,IF(G2937=3,Sources!$F$26,0)))</f>
        <v/>
      </c>
      <c r="U2937" s="178">
        <f>T2937</f>
        <v/>
      </c>
      <c r="V2937" s="66" t="inlineStr">
        <is>
          <t>S01 / S04 / S05</t>
        </is>
      </c>
    </row>
    <row r="2938" ht="15" customHeight="1" s="94">
      <c r="A2938" s="66" t="inlineStr">
        <is>
          <t>U20957</t>
        </is>
      </c>
      <c r="B2938" s="66" t="inlineStr">
        <is>
          <t>O1353</t>
        </is>
      </c>
      <c r="C2938" s="66" t="n">
        <v>2024</v>
      </c>
      <c r="D2938" s="66" t="n">
        <v>7</v>
      </c>
      <c r="E2938" s="66" t="n">
        <v>2</v>
      </c>
      <c r="F2938" s="66" t="n">
        <v>15</v>
      </c>
      <c r="G2938" s="66" t="n">
        <v>3</v>
      </c>
      <c r="H2938" s="66" t="n">
        <v>6</v>
      </c>
      <c r="I2938" s="66" t="n">
        <v>0</v>
      </c>
      <c r="J2938" s="66" t="n">
        <v>0</v>
      </c>
      <c r="K2938" s="66" t="n">
        <v>1</v>
      </c>
      <c r="L2938" s="66" t="n">
        <v>0</v>
      </c>
      <c r="M2938" s="66" t="n">
        <v>0</v>
      </c>
      <c r="N2938" s="66" t="n">
        <v>0</v>
      </c>
      <c r="O2938" s="66" t="n">
        <v>190.2</v>
      </c>
      <c r="P2938" s="66" t="n">
        <v>19.9</v>
      </c>
      <c r="Q2938" s="66" t="n">
        <v>12.3711410550001</v>
      </c>
      <c r="R2938" s="66" t="n">
        <v>51.3363930300001</v>
      </c>
      <c r="S2938" s="66">
        <f>IF(AND(E2938&gt;=2,E2938&lt;=6,OR(F2938=6,F2938=7,F2938=8),O2938&lt;=500),1,0)</f>
        <v/>
      </c>
      <c r="T2938" s="178">
        <f>IF(G2938=1,Sources!$F$24,IF(G2938=2,Sources!$F$25,IF(G2938=3,Sources!$F$26,0)))</f>
        <v/>
      </c>
      <c r="U2938" s="178">
        <f>T2938</f>
        <v/>
      </c>
      <c r="V2938" s="66" t="inlineStr">
        <is>
          <t>S01 / S04 / S05</t>
        </is>
      </c>
    </row>
    <row r="2939" ht="15" customHeight="1" s="94">
      <c r="A2939" s="66" t="inlineStr">
        <is>
          <t>U20963</t>
        </is>
      </c>
      <c r="B2939" s="66" t="inlineStr">
        <is>
          <t>O1990</t>
        </is>
      </c>
      <c r="C2939" s="66" t="n">
        <v>2024</v>
      </c>
      <c r="D2939" s="66" t="n">
        <v>7</v>
      </c>
      <c r="E2939" s="66" t="n">
        <v>2</v>
      </c>
      <c r="F2939" s="66" t="n">
        <v>15</v>
      </c>
      <c r="G2939" s="66" t="n">
        <v>3</v>
      </c>
      <c r="H2939" s="66" t="n">
        <v>1</v>
      </c>
      <c r="I2939" s="66" t="n">
        <v>0</v>
      </c>
      <c r="J2939" s="66" t="n">
        <v>1</v>
      </c>
      <c r="K2939" s="66" t="n">
        <v>0</v>
      </c>
      <c r="L2939" s="66" t="n">
        <v>0</v>
      </c>
      <c r="M2939" s="66" t="n">
        <v>0</v>
      </c>
      <c r="N2939" s="66" t="n">
        <v>0</v>
      </c>
      <c r="O2939" s="66" t="n">
        <v>324.1</v>
      </c>
      <c r="P2939" s="66" t="n">
        <v>14</v>
      </c>
      <c r="Q2939" s="66" t="n">
        <v>13.9397947140001</v>
      </c>
      <c r="R2939" s="66" t="n">
        <v>50.9641750390001</v>
      </c>
      <c r="S2939" s="66">
        <f>IF(AND(E2939&gt;=2,E2939&lt;=6,OR(F2939=6,F2939=7,F2939=8),O2939&lt;=500),1,0)</f>
        <v/>
      </c>
      <c r="T2939" s="178">
        <f>IF(G2939=1,Sources!$F$24,IF(G2939=2,Sources!$F$25,IF(G2939=3,Sources!$F$26,0)))</f>
        <v/>
      </c>
      <c r="U2939" s="178">
        <f>T2939</f>
        <v/>
      </c>
      <c r="V2939" s="66" t="inlineStr">
        <is>
          <t>S01 / S04 / S05</t>
        </is>
      </c>
    </row>
    <row r="2940" ht="15" customHeight="1" s="94">
      <c r="A2940" s="66" t="inlineStr">
        <is>
          <t>U20966</t>
        </is>
      </c>
      <c r="B2940" s="66" t="inlineStr">
        <is>
          <t>O0691</t>
        </is>
      </c>
      <c r="C2940" s="66" t="n">
        <v>2024</v>
      </c>
      <c r="D2940" s="66" t="n">
        <v>7</v>
      </c>
      <c r="E2940" s="66" t="n">
        <v>2</v>
      </c>
      <c r="F2940" s="66" t="n">
        <v>15</v>
      </c>
      <c r="G2940" s="66" t="n">
        <v>3</v>
      </c>
      <c r="H2940" s="66" t="n">
        <v>3</v>
      </c>
      <c r="I2940" s="66" t="n">
        <v>0</v>
      </c>
      <c r="J2940" s="66" t="n">
        <v>1</v>
      </c>
      <c r="K2940" s="66" t="n">
        <v>1</v>
      </c>
      <c r="L2940" s="66" t="n">
        <v>0</v>
      </c>
      <c r="M2940" s="66" t="n">
        <v>0</v>
      </c>
      <c r="N2940" s="66" t="n">
        <v>0</v>
      </c>
      <c r="O2940" s="66" t="n">
        <v>154.8</v>
      </c>
      <c r="P2940" s="66" t="n">
        <v>0.8</v>
      </c>
      <c r="Q2940" s="66" t="n">
        <v>13.7436005750001</v>
      </c>
      <c r="R2940" s="66" t="n">
        <v>51.035651586</v>
      </c>
      <c r="S2940" s="66">
        <f>IF(AND(E2940&gt;=2,E2940&lt;=6,OR(F2940=6,F2940=7,F2940=8),O2940&lt;=500),1,0)</f>
        <v/>
      </c>
      <c r="T2940" s="178">
        <f>IF(G2940=1,Sources!$F$24,IF(G2940=2,Sources!$F$25,IF(G2940=3,Sources!$F$26,0)))</f>
        <v/>
      </c>
      <c r="U2940" s="178">
        <f>T2940</f>
        <v/>
      </c>
      <c r="V2940" s="66" t="inlineStr">
        <is>
          <t>S01 / S04 / S05</t>
        </is>
      </c>
    </row>
    <row r="2941" ht="15" customHeight="1" s="94">
      <c r="A2941" s="66" t="inlineStr">
        <is>
          <t>U20969</t>
        </is>
      </c>
      <c r="B2941" s="66" t="inlineStr">
        <is>
          <t>O0429</t>
        </is>
      </c>
      <c r="C2941" s="66" t="n">
        <v>2024</v>
      </c>
      <c r="D2941" s="66" t="n">
        <v>7</v>
      </c>
      <c r="E2941" s="66" t="n">
        <v>2</v>
      </c>
      <c r="F2941" s="66" t="n">
        <v>15</v>
      </c>
      <c r="G2941" s="66" t="n">
        <v>3</v>
      </c>
      <c r="H2941" s="66" t="n">
        <v>2</v>
      </c>
      <c r="I2941" s="66" t="n">
        <v>0</v>
      </c>
      <c r="J2941" s="66" t="n">
        <v>1</v>
      </c>
      <c r="K2941" s="66" t="n">
        <v>1</v>
      </c>
      <c r="L2941" s="66" t="n">
        <v>0</v>
      </c>
      <c r="M2941" s="66" t="n">
        <v>0</v>
      </c>
      <c r="N2941" s="66" t="n">
        <v>0</v>
      </c>
      <c r="O2941" s="66" t="n">
        <v>415.9</v>
      </c>
      <c r="P2941" s="66" t="n">
        <v>7.6</v>
      </c>
      <c r="Q2941" s="66" t="n">
        <v>13.797376829</v>
      </c>
      <c r="R2941" s="66" t="n">
        <v>51.0241551400001</v>
      </c>
      <c r="S2941" s="66">
        <f>IF(AND(E2941&gt;=2,E2941&lt;=6,OR(F2941=6,F2941=7,F2941=8),O2941&lt;=500),1,0)</f>
        <v/>
      </c>
      <c r="T2941" s="178">
        <f>IF(G2941=1,Sources!$F$24,IF(G2941=2,Sources!$F$25,IF(G2941=3,Sources!$F$26,0)))</f>
        <v/>
      </c>
      <c r="U2941" s="178">
        <f>T2941</f>
        <v/>
      </c>
      <c r="V2941" s="66" t="inlineStr">
        <is>
          <t>S01 / S04 / S05</t>
        </is>
      </c>
    </row>
    <row r="2942" ht="15" customHeight="1" s="94">
      <c r="A2942" s="66" t="inlineStr">
        <is>
          <t>U20972</t>
        </is>
      </c>
      <c r="B2942" s="66" t="inlineStr">
        <is>
          <t>O0593</t>
        </is>
      </c>
      <c r="C2942" s="66" t="n">
        <v>2024</v>
      </c>
      <c r="D2942" s="66" t="n">
        <v>7</v>
      </c>
      <c r="E2942" s="66" t="n">
        <v>2</v>
      </c>
      <c r="F2942" s="66" t="n">
        <v>18</v>
      </c>
      <c r="G2942" s="66" t="n">
        <v>3</v>
      </c>
      <c r="H2942" s="66" t="n">
        <v>3</v>
      </c>
      <c r="I2942" s="66" t="n">
        <v>0</v>
      </c>
      <c r="J2942" s="66" t="n">
        <v>0</v>
      </c>
      <c r="K2942" s="66" t="n">
        <v>1</v>
      </c>
      <c r="L2942" s="66" t="n">
        <v>0</v>
      </c>
      <c r="M2942" s="66" t="n">
        <v>0</v>
      </c>
      <c r="N2942" s="66" t="n">
        <v>0</v>
      </c>
      <c r="O2942" s="66" t="n">
        <v>470.7</v>
      </c>
      <c r="P2942" s="66" t="n">
        <v>2.6</v>
      </c>
      <c r="Q2942" s="66" t="n">
        <v>13.7579886570001</v>
      </c>
      <c r="R2942" s="66" t="n">
        <v>51.032888719</v>
      </c>
      <c r="S2942" s="66">
        <f>IF(AND(E2942&gt;=2,E2942&lt;=6,OR(F2942=6,F2942=7,F2942=8),O2942&lt;=500),1,0)</f>
        <v/>
      </c>
      <c r="T2942" s="178">
        <f>IF(G2942=1,Sources!$F$24,IF(G2942=2,Sources!$F$25,IF(G2942=3,Sources!$F$26,0)))</f>
        <v/>
      </c>
      <c r="U2942" s="178">
        <f>T2942</f>
        <v/>
      </c>
      <c r="V2942" s="66" t="inlineStr">
        <is>
          <t>S01 / S04 / S05</t>
        </is>
      </c>
    </row>
    <row r="2943" ht="15" customHeight="1" s="94">
      <c r="A2943" s="66" t="inlineStr">
        <is>
          <t>U20975</t>
        </is>
      </c>
      <c r="B2943" s="66" t="inlineStr">
        <is>
          <t>O1517</t>
        </is>
      </c>
      <c r="C2943" s="66" t="n">
        <v>2024</v>
      </c>
      <c r="D2943" s="66" t="n">
        <v>7</v>
      </c>
      <c r="E2943" s="66" t="n">
        <v>1</v>
      </c>
      <c r="F2943" s="66" t="n">
        <v>16</v>
      </c>
      <c r="G2943" s="66" t="n">
        <v>3</v>
      </c>
      <c r="H2943" s="66" t="n">
        <v>6</v>
      </c>
      <c r="I2943" s="66" t="n">
        <v>0</v>
      </c>
      <c r="J2943" s="66" t="n">
        <v>0</v>
      </c>
      <c r="K2943" s="66" t="n">
        <v>1</v>
      </c>
      <c r="L2943" s="66" t="n">
        <v>0</v>
      </c>
      <c r="M2943" s="66" t="n">
        <v>0</v>
      </c>
      <c r="N2943" s="66" t="n">
        <v>0</v>
      </c>
      <c r="O2943" s="66" t="n">
        <v>133.6</v>
      </c>
      <c r="P2943" s="66" t="n">
        <v>15.6</v>
      </c>
      <c r="Q2943" s="66" t="n">
        <v>12.360619028</v>
      </c>
      <c r="R2943" s="66" t="n">
        <v>51.3380771760001</v>
      </c>
      <c r="S2943" s="66">
        <f>IF(AND(E2943&gt;=2,E2943&lt;=6,OR(F2943=6,F2943=7,F2943=8),O2943&lt;=500),1,0)</f>
        <v/>
      </c>
      <c r="T2943" s="178">
        <f>IF(G2943=1,Sources!$F$24,IF(G2943=2,Sources!$F$25,IF(G2943=3,Sources!$F$26,0)))</f>
        <v/>
      </c>
      <c r="U2943" s="178">
        <f>T2943</f>
        <v/>
      </c>
      <c r="V2943" s="66" t="inlineStr">
        <is>
          <t>S01 / S04 / S05</t>
        </is>
      </c>
    </row>
    <row r="2944" ht="15" customHeight="1" s="94">
      <c r="A2944" s="66" t="inlineStr">
        <is>
          <t>U20980</t>
        </is>
      </c>
      <c r="B2944" s="66" t="inlineStr">
        <is>
          <t>O0212</t>
        </is>
      </c>
      <c r="C2944" s="66" t="n">
        <v>2024</v>
      </c>
      <c r="D2944" s="66" t="n">
        <v>7</v>
      </c>
      <c r="E2944" s="66" t="n">
        <v>1</v>
      </c>
      <c r="F2944" s="66" t="n">
        <v>18</v>
      </c>
      <c r="G2944" s="66" t="n">
        <v>3</v>
      </c>
      <c r="H2944" s="66" t="n">
        <v>4</v>
      </c>
      <c r="I2944" s="66" t="n">
        <v>1</v>
      </c>
      <c r="J2944" s="66" t="n">
        <v>0</v>
      </c>
      <c r="K2944" s="66" t="n">
        <v>0</v>
      </c>
      <c r="L2944" s="66" t="n">
        <v>0</v>
      </c>
      <c r="M2944" s="66" t="n">
        <v>0</v>
      </c>
      <c r="N2944" s="66" t="n">
        <v>1</v>
      </c>
      <c r="O2944" s="66" t="n">
        <v>57.5</v>
      </c>
      <c r="P2944" s="66" t="n">
        <v>16.5</v>
      </c>
      <c r="Q2944" s="66" t="n">
        <v>12.922362677</v>
      </c>
      <c r="R2944" s="66" t="n">
        <v>50.831721138</v>
      </c>
      <c r="S2944" s="66">
        <f>IF(AND(E2944&gt;=2,E2944&lt;=6,OR(F2944=6,F2944=7,F2944=8),O2944&lt;=500),1,0)</f>
        <v/>
      </c>
      <c r="T2944" s="178">
        <f>IF(G2944=1,Sources!$F$24,IF(G2944=2,Sources!$F$25,IF(G2944=3,Sources!$F$26,0)))</f>
        <v/>
      </c>
      <c r="U2944" s="178">
        <f>T2944</f>
        <v/>
      </c>
      <c r="V2944" s="66" t="inlineStr">
        <is>
          <t>S01 / S04 / S05</t>
        </is>
      </c>
    </row>
    <row r="2945" ht="15" customHeight="1" s="94">
      <c r="A2945" s="66" t="inlineStr">
        <is>
          <t>U20988</t>
        </is>
      </c>
      <c r="B2945" s="66" t="inlineStr">
        <is>
          <t>O1813</t>
        </is>
      </c>
      <c r="C2945" s="66" t="n">
        <v>2024</v>
      </c>
      <c r="D2945" s="66" t="n">
        <v>7</v>
      </c>
      <c r="E2945" s="66" t="n">
        <v>6</v>
      </c>
      <c r="F2945" s="66" t="n">
        <v>16</v>
      </c>
      <c r="G2945" s="66" t="n">
        <v>3</v>
      </c>
      <c r="H2945" s="66" t="n">
        <v>7</v>
      </c>
      <c r="I2945" s="66" t="n">
        <v>0</v>
      </c>
      <c r="J2945" s="66" t="n">
        <v>1</v>
      </c>
      <c r="K2945" s="66" t="n">
        <v>1</v>
      </c>
      <c r="L2945" s="66" t="n">
        <v>0</v>
      </c>
      <c r="M2945" s="66" t="n">
        <v>0</v>
      </c>
      <c r="N2945" s="66" t="n">
        <v>0</v>
      </c>
      <c r="O2945" s="66" t="n">
        <v>462.7</v>
      </c>
      <c r="P2945" s="66" t="n">
        <v>5.7</v>
      </c>
      <c r="Q2945" s="66" t="n">
        <v>12.3541337500001</v>
      </c>
      <c r="R2945" s="66" t="n">
        <v>51.334610878</v>
      </c>
      <c r="S2945" s="66">
        <f>IF(AND(E2945&gt;=2,E2945&lt;=6,OR(F2945=6,F2945=7,F2945=8),O2945&lt;=500),1,0)</f>
        <v/>
      </c>
      <c r="T2945" s="178">
        <f>IF(G2945=1,Sources!$F$24,IF(G2945=2,Sources!$F$25,IF(G2945=3,Sources!$F$26,0)))</f>
        <v/>
      </c>
      <c r="U2945" s="178">
        <f>T2945</f>
        <v/>
      </c>
      <c r="V2945" s="66" t="inlineStr">
        <is>
          <t>S01 / S04 / S05</t>
        </is>
      </c>
    </row>
    <row r="2946" ht="15" customHeight="1" s="94">
      <c r="A2946" s="66" t="inlineStr">
        <is>
          <t>U20992</t>
        </is>
      </c>
      <c r="B2946" s="66" t="inlineStr">
        <is>
          <t>O0374</t>
        </is>
      </c>
      <c r="C2946" s="66" t="n">
        <v>2024</v>
      </c>
      <c r="D2946" s="66" t="n">
        <v>7</v>
      </c>
      <c r="E2946" s="66" t="n">
        <v>6</v>
      </c>
      <c r="F2946" s="66" t="n">
        <v>19</v>
      </c>
      <c r="G2946" s="66" t="n">
        <v>3</v>
      </c>
      <c r="H2946" s="66" t="n">
        <v>1</v>
      </c>
      <c r="I2946" s="66" t="n">
        <v>0</v>
      </c>
      <c r="J2946" s="66" t="n">
        <v>1</v>
      </c>
      <c r="K2946" s="66" t="n">
        <v>0</v>
      </c>
      <c r="L2946" s="66" t="n">
        <v>0</v>
      </c>
      <c r="M2946" s="66" t="n">
        <v>0</v>
      </c>
      <c r="N2946" s="66" t="n">
        <v>0</v>
      </c>
      <c r="O2946" s="66" t="n">
        <v>283.5</v>
      </c>
      <c r="P2946" s="66" t="n">
        <v>15.3</v>
      </c>
      <c r="Q2946" s="66" t="n">
        <v>13.712108626</v>
      </c>
      <c r="R2946" s="66" t="n">
        <v>51.0792937080001</v>
      </c>
      <c r="S2946" s="66">
        <f>IF(AND(E2946&gt;=2,E2946&lt;=6,OR(F2946=6,F2946=7,F2946=8),O2946&lt;=500),1,0)</f>
        <v/>
      </c>
      <c r="T2946" s="178">
        <f>IF(G2946=1,Sources!$F$24,IF(G2946=2,Sources!$F$25,IF(G2946=3,Sources!$F$26,0)))</f>
        <v/>
      </c>
      <c r="U2946" s="178">
        <f>T2946</f>
        <v/>
      </c>
      <c r="V2946" s="66" t="inlineStr">
        <is>
          <t>S01 / S04 / S05</t>
        </is>
      </c>
    </row>
    <row r="2947" ht="15" customHeight="1" s="94">
      <c r="A2947" s="66" t="inlineStr">
        <is>
          <t>U20998</t>
        </is>
      </c>
      <c r="B2947" s="66" t="inlineStr">
        <is>
          <t>O1542</t>
        </is>
      </c>
      <c r="C2947" s="66" t="n">
        <v>2024</v>
      </c>
      <c r="D2947" s="66" t="n">
        <v>7</v>
      </c>
      <c r="E2947" s="66" t="n">
        <v>5</v>
      </c>
      <c r="F2947" s="66" t="n">
        <v>15</v>
      </c>
      <c r="G2947" s="66" t="n">
        <v>3</v>
      </c>
      <c r="H2947" s="66" t="n">
        <v>2</v>
      </c>
      <c r="I2947" s="66" t="n">
        <v>0</v>
      </c>
      <c r="J2947" s="66" t="n">
        <v>0</v>
      </c>
      <c r="K2947" s="66" t="n">
        <v>1</v>
      </c>
      <c r="L2947" s="66" t="n">
        <v>0</v>
      </c>
      <c r="M2947" s="66" t="n">
        <v>0</v>
      </c>
      <c r="N2947" s="66" t="n">
        <v>0</v>
      </c>
      <c r="O2947" s="66" t="n">
        <v>248</v>
      </c>
      <c r="P2947" s="66" t="n">
        <v>20.3</v>
      </c>
      <c r="Q2947" s="66" t="n">
        <v>12.3848950930001</v>
      </c>
      <c r="R2947" s="66" t="n">
        <v>51.3381261690001</v>
      </c>
      <c r="S2947" s="66">
        <f>IF(AND(E2947&gt;=2,E2947&lt;=6,OR(F2947=6,F2947=7,F2947=8),O2947&lt;=500),1,0)</f>
        <v/>
      </c>
      <c r="T2947" s="178">
        <f>IF(G2947=1,Sources!$F$24,IF(G2947=2,Sources!$F$25,IF(G2947=3,Sources!$F$26,0)))</f>
        <v/>
      </c>
      <c r="U2947" s="178">
        <f>T2947</f>
        <v/>
      </c>
      <c r="V2947" s="66" t="inlineStr">
        <is>
          <t>S01 / S04 / S05</t>
        </is>
      </c>
    </row>
    <row r="2948" ht="15" customHeight="1" s="94">
      <c r="A2948" s="66" t="inlineStr">
        <is>
          <t>U21016</t>
        </is>
      </c>
      <c r="B2948" s="66" t="inlineStr">
        <is>
          <t>O0840</t>
        </is>
      </c>
      <c r="C2948" s="66" t="n">
        <v>2024</v>
      </c>
      <c r="D2948" s="66" t="n">
        <v>7</v>
      </c>
      <c r="E2948" s="66" t="n">
        <v>4</v>
      </c>
      <c r="F2948" s="66" t="n">
        <v>7</v>
      </c>
      <c r="G2948" s="66" t="n">
        <v>2</v>
      </c>
      <c r="H2948" s="66" t="n">
        <v>2</v>
      </c>
      <c r="I2948" s="66" t="n">
        <v>0</v>
      </c>
      <c r="J2948" s="66" t="n">
        <v>1</v>
      </c>
      <c r="K2948" s="66" t="n">
        <v>1</v>
      </c>
      <c r="L2948" s="66" t="n">
        <v>0</v>
      </c>
      <c r="M2948" s="66" t="n">
        <v>0</v>
      </c>
      <c r="N2948" s="66" t="n">
        <v>0</v>
      </c>
      <c r="O2948" s="66" t="n">
        <v>182.2</v>
      </c>
      <c r="P2948" s="66" t="n">
        <v>0</v>
      </c>
      <c r="Q2948" s="66" t="n">
        <v>13.7677784480001</v>
      </c>
      <c r="R2948" s="66" t="n">
        <v>51.0260827560001</v>
      </c>
      <c r="S2948" s="66">
        <f>IF(AND(E2948&gt;=2,E2948&lt;=6,OR(F2948=6,F2948=7,F2948=8),O2948&lt;=500),1,0)</f>
        <v/>
      </c>
      <c r="T2948" s="178">
        <f>IF(G2948=1,Sources!$F$24,IF(G2948=2,Sources!$F$25,IF(G2948=3,Sources!$F$26,0)))</f>
        <v/>
      </c>
      <c r="U2948" s="178">
        <f>T2948</f>
        <v/>
      </c>
      <c r="V2948" s="66" t="inlineStr">
        <is>
          <t>S01 / S04 / S05</t>
        </is>
      </c>
    </row>
    <row r="2949" ht="15" customHeight="1" s="94">
      <c r="A2949" s="66" t="inlineStr">
        <is>
          <t>U21022</t>
        </is>
      </c>
      <c r="B2949" s="66" t="inlineStr">
        <is>
          <t>O1589</t>
        </is>
      </c>
      <c r="C2949" s="66" t="n">
        <v>2024</v>
      </c>
      <c r="D2949" s="66" t="n">
        <v>7</v>
      </c>
      <c r="E2949" s="66" t="n">
        <v>3</v>
      </c>
      <c r="F2949" s="66" t="n">
        <v>13</v>
      </c>
      <c r="G2949" s="66" t="n">
        <v>3</v>
      </c>
      <c r="H2949" s="66" t="n">
        <v>6</v>
      </c>
      <c r="I2949" s="66" t="n">
        <v>0</v>
      </c>
      <c r="J2949" s="66" t="n">
        <v>0</v>
      </c>
      <c r="K2949" s="66" t="n">
        <v>1</v>
      </c>
      <c r="L2949" s="66" t="n">
        <v>0</v>
      </c>
      <c r="M2949" s="66" t="n">
        <v>0</v>
      </c>
      <c r="N2949" s="66" t="n">
        <v>0</v>
      </c>
      <c r="O2949" s="66" t="n">
        <v>140.6</v>
      </c>
      <c r="P2949" s="66" t="n">
        <v>5.4</v>
      </c>
      <c r="Q2949" s="66" t="n">
        <v>12.3784009610001</v>
      </c>
      <c r="R2949" s="66" t="n">
        <v>51.3204896280001</v>
      </c>
      <c r="S2949" s="66">
        <f>IF(AND(E2949&gt;=2,E2949&lt;=6,OR(F2949=6,F2949=7,F2949=8),O2949&lt;=500),1,0)</f>
        <v/>
      </c>
      <c r="T2949" s="178">
        <f>IF(G2949=1,Sources!$F$24,IF(G2949=2,Sources!$F$25,IF(G2949=3,Sources!$F$26,0)))</f>
        <v/>
      </c>
      <c r="U2949" s="178">
        <f>T2949</f>
        <v/>
      </c>
      <c r="V2949" s="66" t="inlineStr">
        <is>
          <t>S01 / S04 / S05</t>
        </is>
      </c>
    </row>
    <row r="2950" ht="15" customHeight="1" s="94">
      <c r="A2950" s="66" t="inlineStr">
        <is>
          <t>U21036</t>
        </is>
      </c>
      <c r="B2950" s="66" t="inlineStr">
        <is>
          <t>O0328</t>
        </is>
      </c>
      <c r="C2950" s="66" t="n">
        <v>2024</v>
      </c>
      <c r="D2950" s="66" t="n">
        <v>7</v>
      </c>
      <c r="E2950" s="66" t="n">
        <v>2</v>
      </c>
      <c r="F2950" s="66" t="n">
        <v>10</v>
      </c>
      <c r="G2950" s="66" t="n">
        <v>3</v>
      </c>
      <c r="H2950" s="66" t="n">
        <v>3</v>
      </c>
      <c r="I2950" s="66" t="n">
        <v>0</v>
      </c>
      <c r="J2950" s="66" t="n">
        <v>0</v>
      </c>
      <c r="K2950" s="66" t="n">
        <v>1</v>
      </c>
      <c r="L2950" s="66" t="n">
        <v>0</v>
      </c>
      <c r="M2950" s="66" t="n">
        <v>0</v>
      </c>
      <c r="N2950" s="66" t="n">
        <v>0</v>
      </c>
      <c r="O2950" s="66" t="n">
        <v>443.5</v>
      </c>
      <c r="P2950" s="66" t="n">
        <v>16.3</v>
      </c>
      <c r="Q2950" s="66" t="n">
        <v>13.779487407</v>
      </c>
      <c r="R2950" s="66" t="n">
        <v>51.0409956440001</v>
      </c>
      <c r="S2950" s="66">
        <f>IF(AND(E2950&gt;=2,E2950&lt;=6,OR(F2950=6,F2950=7,F2950=8),O2950&lt;=500),1,0)</f>
        <v/>
      </c>
      <c r="T2950" s="178">
        <f>IF(G2950=1,Sources!$F$24,IF(G2950=2,Sources!$F$25,IF(G2950=3,Sources!$F$26,0)))</f>
        <v/>
      </c>
      <c r="U2950" s="178">
        <f>T2950</f>
        <v/>
      </c>
      <c r="V2950" s="66" t="inlineStr">
        <is>
          <t>S01 / S04 / S05</t>
        </is>
      </c>
    </row>
    <row r="2951" ht="15" customHeight="1" s="94">
      <c r="A2951" s="66" t="inlineStr">
        <is>
          <t>U21039</t>
        </is>
      </c>
      <c r="B2951" s="66" t="inlineStr">
        <is>
          <t>O0725</t>
        </is>
      </c>
      <c r="C2951" s="66" t="n">
        <v>2024</v>
      </c>
      <c r="D2951" s="66" t="n">
        <v>7</v>
      </c>
      <c r="E2951" s="66" t="n">
        <v>2</v>
      </c>
      <c r="F2951" s="66" t="n">
        <v>14</v>
      </c>
      <c r="G2951" s="66" t="n">
        <v>2</v>
      </c>
      <c r="H2951" s="66" t="n">
        <v>2</v>
      </c>
      <c r="I2951" s="66" t="n">
        <v>0</v>
      </c>
      <c r="J2951" s="66" t="n">
        <v>0</v>
      </c>
      <c r="K2951" s="66" t="n">
        <v>1</v>
      </c>
      <c r="L2951" s="66" t="n">
        <v>0</v>
      </c>
      <c r="M2951" s="66" t="n">
        <v>0</v>
      </c>
      <c r="N2951" s="66" t="n">
        <v>0</v>
      </c>
      <c r="O2951" s="66" t="n">
        <v>387.2</v>
      </c>
      <c r="P2951" s="66" t="n">
        <v>18.9</v>
      </c>
      <c r="Q2951" s="66" t="n">
        <v>13.7805558330001</v>
      </c>
      <c r="R2951" s="66" t="n">
        <v>51.0421588670001</v>
      </c>
      <c r="S2951" s="66">
        <f>IF(AND(E2951&gt;=2,E2951&lt;=6,OR(F2951=6,F2951=7,F2951=8),O2951&lt;=500),1,0)</f>
        <v/>
      </c>
      <c r="T2951" s="178">
        <f>IF(G2951=1,Sources!$F$24,IF(G2951=2,Sources!$F$25,IF(G2951=3,Sources!$F$26,0)))</f>
        <v/>
      </c>
      <c r="U2951" s="178">
        <f>T2951</f>
        <v/>
      </c>
      <c r="V2951" s="66" t="inlineStr">
        <is>
          <t>S01 / S04 / S05</t>
        </is>
      </c>
    </row>
    <row r="2952" ht="15" customHeight="1" s="94">
      <c r="A2952" s="66" t="inlineStr">
        <is>
          <t>U21040</t>
        </is>
      </c>
      <c r="B2952" s="66" t="inlineStr">
        <is>
          <t>O0503</t>
        </is>
      </c>
      <c r="C2952" s="66" t="n">
        <v>2024</v>
      </c>
      <c r="D2952" s="66" t="n">
        <v>7</v>
      </c>
      <c r="E2952" s="66" t="n">
        <v>2</v>
      </c>
      <c r="F2952" s="66" t="n">
        <v>8</v>
      </c>
      <c r="G2952" s="66" t="n">
        <v>3</v>
      </c>
      <c r="H2952" s="66" t="n">
        <v>3</v>
      </c>
      <c r="I2952" s="66" t="n">
        <v>0</v>
      </c>
      <c r="J2952" s="66" t="n">
        <v>1</v>
      </c>
      <c r="K2952" s="66" t="n">
        <v>1</v>
      </c>
      <c r="L2952" s="66" t="n">
        <v>0</v>
      </c>
      <c r="M2952" s="66" t="n">
        <v>0</v>
      </c>
      <c r="N2952" s="66" t="n">
        <v>0</v>
      </c>
      <c r="O2952" s="66" t="n">
        <v>129.1</v>
      </c>
      <c r="P2952" s="66" t="n">
        <v>0.2</v>
      </c>
      <c r="Q2952" s="66" t="n">
        <v>13.7913641690001</v>
      </c>
      <c r="R2952" s="66" t="n">
        <v>51.0467735930001</v>
      </c>
      <c r="S2952" s="66">
        <f>IF(AND(E2952&gt;=2,E2952&lt;=6,OR(F2952=6,F2952=7,F2952=8),O2952&lt;=500),1,0)</f>
        <v/>
      </c>
      <c r="T2952" s="178">
        <f>IF(G2952=1,Sources!$F$24,IF(G2952=2,Sources!$F$25,IF(G2952=3,Sources!$F$26,0)))</f>
        <v/>
      </c>
      <c r="U2952" s="178">
        <f>T2952</f>
        <v/>
      </c>
      <c r="V2952" s="66" t="inlineStr">
        <is>
          <t>S01 / S04 / S05</t>
        </is>
      </c>
    </row>
    <row r="2953" ht="15" customHeight="1" s="94">
      <c r="A2953" s="66" t="inlineStr">
        <is>
          <t>U21047</t>
        </is>
      </c>
      <c r="B2953" s="66" t="inlineStr">
        <is>
          <t>O0575</t>
        </is>
      </c>
      <c r="C2953" s="66" t="n">
        <v>2024</v>
      </c>
      <c r="D2953" s="66" t="n">
        <v>7</v>
      </c>
      <c r="E2953" s="66" t="n">
        <v>7</v>
      </c>
      <c r="F2953" s="66" t="n">
        <v>5</v>
      </c>
      <c r="G2953" s="66" t="n">
        <v>3</v>
      </c>
      <c r="H2953" s="66" t="n">
        <v>1</v>
      </c>
      <c r="I2953" s="66" t="n">
        <v>0</v>
      </c>
      <c r="J2953" s="66" t="n">
        <v>1</v>
      </c>
      <c r="K2953" s="66" t="n">
        <v>0</v>
      </c>
      <c r="L2953" s="66" t="n">
        <v>0</v>
      </c>
      <c r="M2953" s="66" t="n">
        <v>0</v>
      </c>
      <c r="N2953" s="66" t="n">
        <v>0</v>
      </c>
      <c r="O2953" s="66" t="n">
        <v>152.7</v>
      </c>
      <c r="P2953" s="66" t="n">
        <v>20.5</v>
      </c>
      <c r="Q2953" s="66" t="n">
        <v>13.6965346500001</v>
      </c>
      <c r="R2953" s="66" t="n">
        <v>51.0820390740001</v>
      </c>
      <c r="S2953" s="66">
        <f>IF(AND(E2953&gt;=2,E2953&lt;=6,OR(F2953=6,F2953=7,F2953=8),O2953&lt;=500),1,0)</f>
        <v/>
      </c>
      <c r="T2953" s="178">
        <f>IF(G2953=1,Sources!$F$24,IF(G2953=2,Sources!$F$25,IF(G2953=3,Sources!$F$26,0)))</f>
        <v/>
      </c>
      <c r="U2953" s="178">
        <f>T2953</f>
        <v/>
      </c>
      <c r="V2953" s="66" t="inlineStr">
        <is>
          <t>S01 / S04 / S05</t>
        </is>
      </c>
    </row>
    <row r="2954" ht="15" customHeight="1" s="94">
      <c r="A2954" s="66" t="inlineStr">
        <is>
          <t>U21057</t>
        </is>
      </c>
      <c r="B2954" s="66" t="inlineStr">
        <is>
          <t>O1651</t>
        </is>
      </c>
      <c r="C2954" s="66" t="n">
        <v>2024</v>
      </c>
      <c r="D2954" s="66" t="n">
        <v>7</v>
      </c>
      <c r="E2954" s="66" t="n">
        <v>6</v>
      </c>
      <c r="F2954" s="66" t="n">
        <v>13</v>
      </c>
      <c r="G2954" s="66" t="n">
        <v>3</v>
      </c>
      <c r="H2954" s="66" t="n">
        <v>3</v>
      </c>
      <c r="I2954" s="66" t="n">
        <v>0</v>
      </c>
      <c r="J2954" s="66" t="n">
        <v>0</v>
      </c>
      <c r="K2954" s="66" t="n">
        <v>1</v>
      </c>
      <c r="L2954" s="66" t="n">
        <v>0</v>
      </c>
      <c r="M2954" s="66" t="n">
        <v>0</v>
      </c>
      <c r="N2954" s="66" t="n">
        <v>0</v>
      </c>
      <c r="O2954" s="66" t="n">
        <v>280.2</v>
      </c>
      <c r="P2954" s="66" t="n">
        <v>2.3</v>
      </c>
      <c r="Q2954" s="66" t="n">
        <v>12.367504223</v>
      </c>
      <c r="R2954" s="66" t="n">
        <v>51.3207928670001</v>
      </c>
      <c r="S2954" s="66">
        <f>IF(AND(E2954&gt;=2,E2954&lt;=6,OR(F2954=6,F2954=7,F2954=8),O2954&lt;=500),1,0)</f>
        <v/>
      </c>
      <c r="T2954" s="178">
        <f>IF(G2954=1,Sources!$F$24,IF(G2954=2,Sources!$F$25,IF(G2954=3,Sources!$F$26,0)))</f>
        <v/>
      </c>
      <c r="U2954" s="178">
        <f>T2954</f>
        <v/>
      </c>
      <c r="V2954" s="66" t="inlineStr">
        <is>
          <t>S01 / S04 / S05</t>
        </is>
      </c>
    </row>
    <row r="2955" ht="15" customHeight="1" s="94">
      <c r="A2955" s="66" t="inlineStr">
        <is>
          <t>U21065</t>
        </is>
      </c>
      <c r="B2955" s="66" t="inlineStr">
        <is>
          <t>O1615</t>
        </is>
      </c>
      <c r="C2955" s="66" t="n">
        <v>2024</v>
      </c>
      <c r="D2955" s="66" t="n">
        <v>7</v>
      </c>
      <c r="E2955" s="66" t="n">
        <v>5</v>
      </c>
      <c r="F2955" s="66" t="n">
        <v>17</v>
      </c>
      <c r="G2955" s="66" t="n">
        <v>3</v>
      </c>
      <c r="H2955" s="66" t="n">
        <v>3</v>
      </c>
      <c r="I2955" s="66" t="n">
        <v>0</v>
      </c>
      <c r="J2955" s="66" t="n">
        <v>1</v>
      </c>
      <c r="K2955" s="66" t="n">
        <v>1</v>
      </c>
      <c r="L2955" s="66" t="n">
        <v>0</v>
      </c>
      <c r="M2955" s="66" t="n">
        <v>0</v>
      </c>
      <c r="N2955" s="66" t="n">
        <v>0</v>
      </c>
      <c r="O2955" s="66" t="n">
        <v>327.1</v>
      </c>
      <c r="P2955" s="66" t="n">
        <v>2.9</v>
      </c>
      <c r="Q2955" s="66" t="n">
        <v>12.3666659830001</v>
      </c>
      <c r="R2955" s="66" t="n">
        <v>51.340565274</v>
      </c>
      <c r="S2955" s="66">
        <f>IF(AND(E2955&gt;=2,E2955&lt;=6,OR(F2955=6,F2955=7,F2955=8),O2955&lt;=500),1,0)</f>
        <v/>
      </c>
      <c r="T2955" s="178">
        <f>IF(G2955=1,Sources!$F$24,IF(G2955=2,Sources!$F$25,IF(G2955=3,Sources!$F$26,0)))</f>
        <v/>
      </c>
      <c r="U2955" s="178">
        <f>T2955</f>
        <v/>
      </c>
      <c r="V2955" s="66" t="inlineStr">
        <is>
          <t>S01 / S04 / S05</t>
        </is>
      </c>
    </row>
    <row r="2956" ht="15" customHeight="1" s="94">
      <c r="A2956" s="66" t="inlineStr">
        <is>
          <t>U21075</t>
        </is>
      </c>
      <c r="B2956" s="66" t="inlineStr">
        <is>
          <t>O1565</t>
        </is>
      </c>
      <c r="C2956" s="66" t="n">
        <v>2024</v>
      </c>
      <c r="D2956" s="66" t="n">
        <v>7</v>
      </c>
      <c r="E2956" s="66" t="n">
        <v>4</v>
      </c>
      <c r="F2956" s="66" t="n">
        <v>18</v>
      </c>
      <c r="G2956" s="66" t="n">
        <v>3</v>
      </c>
      <c r="H2956" s="66" t="n">
        <v>3</v>
      </c>
      <c r="I2956" s="66" t="n">
        <v>0</v>
      </c>
      <c r="J2956" s="66" t="n">
        <v>1</v>
      </c>
      <c r="K2956" s="66" t="n">
        <v>1</v>
      </c>
      <c r="L2956" s="66" t="n">
        <v>0</v>
      </c>
      <c r="M2956" s="66" t="n">
        <v>0</v>
      </c>
      <c r="N2956" s="66" t="n">
        <v>0</v>
      </c>
      <c r="O2956" s="66" t="n">
        <v>128.6</v>
      </c>
      <c r="P2956" s="66" t="n">
        <v>14.8</v>
      </c>
      <c r="Q2956" s="66" t="n">
        <v>12.373596821</v>
      </c>
      <c r="R2956" s="66" t="n">
        <v>51.3206494470001</v>
      </c>
      <c r="S2956" s="66">
        <f>IF(AND(E2956&gt;=2,E2956&lt;=6,OR(F2956=6,F2956=7,F2956=8),O2956&lt;=500),1,0)</f>
        <v/>
      </c>
      <c r="T2956" s="178">
        <f>IF(G2956=1,Sources!$F$24,IF(G2956=2,Sources!$F$25,IF(G2956=3,Sources!$F$26,0)))</f>
        <v/>
      </c>
      <c r="U2956" s="178">
        <f>T2956</f>
        <v/>
      </c>
      <c r="V2956" s="66" t="inlineStr">
        <is>
          <t>S01 / S04 / S05</t>
        </is>
      </c>
    </row>
    <row r="2957" ht="15" customHeight="1" s="94">
      <c r="A2957" s="66" t="inlineStr">
        <is>
          <t>U21085</t>
        </is>
      </c>
      <c r="B2957" s="66" t="inlineStr">
        <is>
          <t>O1815</t>
        </is>
      </c>
      <c r="C2957" s="66" t="n">
        <v>2024</v>
      </c>
      <c r="D2957" s="66" t="n">
        <v>7</v>
      </c>
      <c r="E2957" s="66" t="n">
        <v>3</v>
      </c>
      <c r="F2957" s="66" t="n">
        <v>22</v>
      </c>
      <c r="G2957" s="66" t="n">
        <v>3</v>
      </c>
      <c r="H2957" s="66" t="n">
        <v>6</v>
      </c>
      <c r="I2957" s="66" t="n">
        <v>0</v>
      </c>
      <c r="J2957" s="66" t="n">
        <v>0</v>
      </c>
      <c r="K2957" s="66" t="n">
        <v>1</v>
      </c>
      <c r="L2957" s="66" t="n">
        <v>0</v>
      </c>
      <c r="M2957" s="66" t="n">
        <v>0</v>
      </c>
      <c r="N2957" s="66" t="n">
        <v>1</v>
      </c>
      <c r="O2957" s="66" t="n">
        <v>205.1</v>
      </c>
      <c r="P2957" s="66" t="n">
        <v>2</v>
      </c>
      <c r="Q2957" s="66" t="n">
        <v>12.3570720390001</v>
      </c>
      <c r="R2957" s="66" t="n">
        <v>51.3361619400001</v>
      </c>
      <c r="S2957" s="66">
        <f>IF(AND(E2957&gt;=2,E2957&lt;=6,OR(F2957=6,F2957=7,F2957=8),O2957&lt;=500),1,0)</f>
        <v/>
      </c>
      <c r="T2957" s="178">
        <f>IF(G2957=1,Sources!$F$24,IF(G2957=2,Sources!$F$25,IF(G2957=3,Sources!$F$26,0)))</f>
        <v/>
      </c>
      <c r="U2957" s="178">
        <f>T2957</f>
        <v/>
      </c>
      <c r="V2957" s="66" t="inlineStr">
        <is>
          <t>S01 / S04 / S05</t>
        </is>
      </c>
    </row>
    <row r="2958" ht="15" customHeight="1" s="94">
      <c r="A2958" s="66" t="inlineStr">
        <is>
          <t>U21086</t>
        </is>
      </c>
      <c r="B2958" s="66" t="inlineStr">
        <is>
          <t>O1747</t>
        </is>
      </c>
      <c r="C2958" s="66" t="n">
        <v>2024</v>
      </c>
      <c r="D2958" s="66" t="n">
        <v>7</v>
      </c>
      <c r="E2958" s="66" t="n">
        <v>3</v>
      </c>
      <c r="F2958" s="66" t="n">
        <v>9</v>
      </c>
      <c r="G2958" s="66" t="n">
        <v>3</v>
      </c>
      <c r="H2958" s="66" t="n">
        <v>4</v>
      </c>
      <c r="I2958" s="66" t="n">
        <v>1</v>
      </c>
      <c r="J2958" s="66" t="n">
        <v>1</v>
      </c>
      <c r="K2958" s="66" t="n">
        <v>0</v>
      </c>
      <c r="L2958" s="66" t="n">
        <v>0</v>
      </c>
      <c r="M2958" s="66" t="n">
        <v>0</v>
      </c>
      <c r="N2958" s="66" t="n">
        <v>0</v>
      </c>
      <c r="O2958" s="66" t="n">
        <v>336.5</v>
      </c>
      <c r="P2958" s="66" t="n">
        <v>6.4</v>
      </c>
      <c r="Q2958" s="66" t="n">
        <v>12.3712667560001</v>
      </c>
      <c r="R2958" s="66" t="n">
        <v>51.3325943310001</v>
      </c>
      <c r="S2958" s="66">
        <f>IF(AND(E2958&gt;=2,E2958&lt;=6,OR(F2958=6,F2958=7,F2958=8),O2958&lt;=500),1,0)</f>
        <v/>
      </c>
      <c r="T2958" s="178">
        <f>IF(G2958=1,Sources!$F$24,IF(G2958=2,Sources!$F$25,IF(G2958=3,Sources!$F$26,0)))</f>
        <v/>
      </c>
      <c r="U2958" s="178">
        <f>T2958</f>
        <v/>
      </c>
      <c r="V2958" s="66" t="inlineStr">
        <is>
          <t>S01 / S04 / S05</t>
        </is>
      </c>
    </row>
    <row r="2959" ht="15" customHeight="1" s="94">
      <c r="A2959" s="66" t="inlineStr">
        <is>
          <t>U21092</t>
        </is>
      </c>
      <c r="B2959" s="66" t="inlineStr">
        <is>
          <t>O0333</t>
        </is>
      </c>
      <c r="C2959" s="66" t="n">
        <v>2024</v>
      </c>
      <c r="D2959" s="66" t="n">
        <v>7</v>
      </c>
      <c r="E2959" s="66" t="n">
        <v>3</v>
      </c>
      <c r="F2959" s="66" t="n">
        <v>8</v>
      </c>
      <c r="G2959" s="66" t="n">
        <v>3</v>
      </c>
      <c r="H2959" s="66" t="n">
        <v>3</v>
      </c>
      <c r="I2959" s="66" t="n">
        <v>0</v>
      </c>
      <c r="J2959" s="66" t="n">
        <v>1</v>
      </c>
      <c r="K2959" s="66" t="n">
        <v>1</v>
      </c>
      <c r="L2959" s="66" t="n">
        <v>0</v>
      </c>
      <c r="M2959" s="66" t="n">
        <v>0</v>
      </c>
      <c r="N2959" s="66" t="n">
        <v>0</v>
      </c>
      <c r="O2959" s="66" t="n">
        <v>234.2</v>
      </c>
      <c r="P2959" s="66" t="n">
        <v>0.2</v>
      </c>
      <c r="Q2959" s="66" t="n">
        <v>13.785321202</v>
      </c>
      <c r="R2959" s="66" t="n">
        <v>51.0359517470001</v>
      </c>
      <c r="S2959" s="66">
        <f>IF(AND(E2959&gt;=2,E2959&lt;=6,OR(F2959=6,F2959=7,F2959=8),O2959&lt;=500),1,0)</f>
        <v/>
      </c>
      <c r="T2959" s="178">
        <f>IF(G2959=1,Sources!$F$24,IF(G2959=2,Sources!$F$25,IF(G2959=3,Sources!$F$26,0)))</f>
        <v/>
      </c>
      <c r="U2959" s="178">
        <f>T2959</f>
        <v/>
      </c>
      <c r="V2959" s="66" t="inlineStr">
        <is>
          <t>S01 / S04 / S05</t>
        </is>
      </c>
    </row>
    <row r="2960" ht="15" customHeight="1" s="94">
      <c r="A2960" s="66" t="inlineStr">
        <is>
          <t>U21105</t>
        </is>
      </c>
      <c r="B2960" s="66" t="inlineStr">
        <is>
          <t>O0602</t>
        </is>
      </c>
      <c r="C2960" s="66" t="n">
        <v>2024</v>
      </c>
      <c r="D2960" s="66" t="n">
        <v>7</v>
      </c>
      <c r="E2960" s="66" t="n">
        <v>2</v>
      </c>
      <c r="F2960" s="66" t="n">
        <v>8</v>
      </c>
      <c r="G2960" s="66" t="n">
        <v>3</v>
      </c>
      <c r="H2960" s="66" t="n">
        <v>2</v>
      </c>
      <c r="I2960" s="66" t="n">
        <v>0</v>
      </c>
      <c r="J2960" s="66" t="n">
        <v>1</v>
      </c>
      <c r="K2960" s="66" t="n">
        <v>1</v>
      </c>
      <c r="L2960" s="66" t="n">
        <v>0</v>
      </c>
      <c r="M2960" s="66" t="n">
        <v>0</v>
      </c>
      <c r="N2960" s="66" t="n">
        <v>0</v>
      </c>
      <c r="O2960" s="66" t="n">
        <v>34.4</v>
      </c>
      <c r="P2960" s="66" t="n">
        <v>0.8</v>
      </c>
      <c r="Q2960" s="66" t="n">
        <v>13.7204220200001</v>
      </c>
      <c r="R2960" s="66" t="n">
        <v>51.0546486980001</v>
      </c>
      <c r="S2960" s="66">
        <f>IF(AND(E2960&gt;=2,E2960&lt;=6,OR(F2960=6,F2960=7,F2960=8),O2960&lt;=500),1,0)</f>
        <v/>
      </c>
      <c r="T2960" s="178">
        <f>IF(G2960=1,Sources!$F$24,IF(G2960=2,Sources!$F$25,IF(G2960=3,Sources!$F$26,0)))</f>
        <v/>
      </c>
      <c r="U2960" s="178">
        <f>T2960</f>
        <v/>
      </c>
      <c r="V2960" s="66" t="inlineStr">
        <is>
          <t>S01 / S04 / S05</t>
        </is>
      </c>
    </row>
    <row r="2961" ht="15" customHeight="1" s="94">
      <c r="A2961" s="66" t="inlineStr">
        <is>
          <t>U21117</t>
        </is>
      </c>
      <c r="B2961" s="66" t="inlineStr">
        <is>
          <t>O1747</t>
        </is>
      </c>
      <c r="C2961" s="66" t="n">
        <v>2024</v>
      </c>
      <c r="D2961" s="66" t="n">
        <v>6</v>
      </c>
      <c r="E2961" s="66" t="n">
        <v>7</v>
      </c>
      <c r="F2961" s="66" t="n">
        <v>12</v>
      </c>
      <c r="G2961" s="66" t="n">
        <v>3</v>
      </c>
      <c r="H2961" s="66" t="n">
        <v>6</v>
      </c>
      <c r="I2961" s="66" t="n">
        <v>0</v>
      </c>
      <c r="J2961" s="66" t="n">
        <v>0</v>
      </c>
      <c r="K2961" s="66" t="n">
        <v>1</v>
      </c>
      <c r="L2961" s="66" t="n">
        <v>0</v>
      </c>
      <c r="M2961" s="66" t="n">
        <v>0</v>
      </c>
      <c r="N2961" s="66" t="n">
        <v>0</v>
      </c>
      <c r="O2961" s="66" t="n">
        <v>337.6</v>
      </c>
      <c r="P2961" s="66" t="n">
        <v>5.2</v>
      </c>
      <c r="Q2961" s="66" t="n">
        <v>12.3712648980001</v>
      </c>
      <c r="R2961" s="66" t="n">
        <v>51.3326049500001</v>
      </c>
      <c r="S2961" s="66">
        <f>IF(AND(E2961&gt;=2,E2961&lt;=6,OR(F2961=6,F2961=7,F2961=8),O2961&lt;=500),1,0)</f>
        <v/>
      </c>
      <c r="T2961" s="178">
        <f>IF(G2961=1,Sources!$F$24,IF(G2961=2,Sources!$F$25,IF(G2961=3,Sources!$F$26,0)))</f>
        <v/>
      </c>
      <c r="U2961" s="178">
        <f>T2961</f>
        <v/>
      </c>
      <c r="V2961" s="66" t="inlineStr">
        <is>
          <t>S01 / S04 / S05</t>
        </is>
      </c>
    </row>
    <row r="2962" ht="15" customHeight="1" s="94">
      <c r="A2962" s="66" t="inlineStr">
        <is>
          <t>U21123</t>
        </is>
      </c>
      <c r="B2962" s="66" t="inlineStr">
        <is>
          <t>O0644</t>
        </is>
      </c>
      <c r="C2962" s="66" t="n">
        <v>2024</v>
      </c>
      <c r="D2962" s="66" t="n">
        <v>6</v>
      </c>
      <c r="E2962" s="66" t="n">
        <v>7</v>
      </c>
      <c r="F2962" s="66" t="n">
        <v>11</v>
      </c>
      <c r="G2962" s="66" t="n">
        <v>3</v>
      </c>
      <c r="H2962" s="66" t="n">
        <v>1</v>
      </c>
      <c r="I2962" s="66" t="n">
        <v>0</v>
      </c>
      <c r="J2962" s="66" t="n">
        <v>0</v>
      </c>
      <c r="K2962" s="66" t="n">
        <v>0</v>
      </c>
      <c r="L2962" s="66" t="n">
        <v>1</v>
      </c>
      <c r="M2962" s="66" t="n">
        <v>0</v>
      </c>
      <c r="N2962" s="66" t="n">
        <v>0</v>
      </c>
      <c r="O2962" s="66" t="n">
        <v>72.8</v>
      </c>
      <c r="P2962" s="66" t="n">
        <v>21.3</v>
      </c>
      <c r="Q2962" s="66" t="n">
        <v>13.752166146</v>
      </c>
      <c r="R2962" s="66" t="n">
        <v>51.061712153</v>
      </c>
      <c r="S2962" s="66">
        <f>IF(AND(E2962&gt;=2,E2962&lt;=6,OR(F2962=6,F2962=7,F2962=8),O2962&lt;=500),1,0)</f>
        <v/>
      </c>
      <c r="T2962" s="178">
        <f>IF(G2962=1,Sources!$F$24,IF(G2962=2,Sources!$F$25,IF(G2962=3,Sources!$F$26,0)))</f>
        <v/>
      </c>
      <c r="U2962" s="178">
        <f>T2962</f>
        <v/>
      </c>
      <c r="V2962" s="66" t="inlineStr">
        <is>
          <t>S01 / S04 / S05</t>
        </is>
      </c>
    </row>
    <row r="2963" ht="15" customHeight="1" s="94">
      <c r="A2963" s="66" t="inlineStr">
        <is>
          <t>U21134</t>
        </is>
      </c>
      <c r="B2963" s="66" t="inlineStr">
        <is>
          <t>O0386</t>
        </is>
      </c>
      <c r="C2963" s="66" t="n">
        <v>2024</v>
      </c>
      <c r="D2963" s="66" t="n">
        <v>6</v>
      </c>
      <c r="E2963" s="66" t="n">
        <v>6</v>
      </c>
      <c r="F2963" s="66" t="n">
        <v>9</v>
      </c>
      <c r="G2963" s="66" t="n">
        <v>3</v>
      </c>
      <c r="H2963" s="66" t="n">
        <v>2</v>
      </c>
      <c r="I2963" s="66" t="n">
        <v>0</v>
      </c>
      <c r="J2963" s="66" t="n">
        <v>0</v>
      </c>
      <c r="K2963" s="66" t="n">
        <v>1</v>
      </c>
      <c r="L2963" s="66" t="n">
        <v>0</v>
      </c>
      <c r="M2963" s="66" t="n">
        <v>0</v>
      </c>
      <c r="N2963" s="66" t="n">
        <v>0</v>
      </c>
      <c r="O2963" s="66" t="n">
        <v>405.1</v>
      </c>
      <c r="P2963" s="66" t="n">
        <v>7.3</v>
      </c>
      <c r="Q2963" s="66" t="n">
        <v>13.7472833860001</v>
      </c>
      <c r="R2963" s="66" t="n">
        <v>51.071986662</v>
      </c>
      <c r="S2963" s="66">
        <f>IF(AND(E2963&gt;=2,E2963&lt;=6,OR(F2963=6,F2963=7,F2963=8),O2963&lt;=500),1,0)</f>
        <v/>
      </c>
      <c r="T2963" s="178">
        <f>IF(G2963=1,Sources!$F$24,IF(G2963=2,Sources!$F$25,IF(G2963=3,Sources!$F$26,0)))</f>
        <v/>
      </c>
      <c r="U2963" s="178">
        <f>T2963</f>
        <v/>
      </c>
      <c r="V2963" s="66" t="inlineStr">
        <is>
          <t>S01 / S04 / S05</t>
        </is>
      </c>
    </row>
    <row r="2964" ht="15" customHeight="1" s="94">
      <c r="A2964" s="66" t="inlineStr">
        <is>
          <t>U21137</t>
        </is>
      </c>
      <c r="B2964" s="66" t="inlineStr">
        <is>
          <t>O0514</t>
        </is>
      </c>
      <c r="C2964" s="66" t="n">
        <v>2024</v>
      </c>
      <c r="D2964" s="66" t="n">
        <v>6</v>
      </c>
      <c r="E2964" s="66" t="n">
        <v>6</v>
      </c>
      <c r="F2964" s="66" t="n">
        <v>10</v>
      </c>
      <c r="G2964" s="66" t="n">
        <v>3</v>
      </c>
      <c r="H2964" s="66" t="n">
        <v>3</v>
      </c>
      <c r="I2964" s="66" t="n">
        <v>0</v>
      </c>
      <c r="J2964" s="66" t="n">
        <v>0</v>
      </c>
      <c r="K2964" s="66" t="n">
        <v>1</v>
      </c>
      <c r="L2964" s="66" t="n">
        <v>0</v>
      </c>
      <c r="M2964" s="66" t="n">
        <v>0</v>
      </c>
      <c r="N2964" s="66" t="n">
        <v>1</v>
      </c>
      <c r="O2964" s="66" t="n">
        <v>363.4</v>
      </c>
      <c r="P2964" s="66" t="n">
        <v>21.5</v>
      </c>
      <c r="Q2964" s="66" t="n">
        <v>13.771042246</v>
      </c>
      <c r="R2964" s="66" t="n">
        <v>51.0400476980001</v>
      </c>
      <c r="S2964" s="66">
        <f>IF(AND(E2964&gt;=2,E2964&lt;=6,OR(F2964=6,F2964=7,F2964=8),O2964&lt;=500),1,0)</f>
        <v/>
      </c>
      <c r="T2964" s="178">
        <f>IF(G2964=1,Sources!$F$24,IF(G2964=2,Sources!$F$25,IF(G2964=3,Sources!$F$26,0)))</f>
        <v/>
      </c>
      <c r="U2964" s="178">
        <f>T2964</f>
        <v/>
      </c>
      <c r="V2964" s="66" t="inlineStr">
        <is>
          <t>S01 / S04 / S05</t>
        </is>
      </c>
    </row>
    <row r="2965" ht="15" customHeight="1" s="94">
      <c r="A2965" s="66" t="inlineStr">
        <is>
          <t>U21155</t>
        </is>
      </c>
      <c r="B2965" s="66" t="inlineStr">
        <is>
          <t>O0262</t>
        </is>
      </c>
      <c r="C2965" s="66" t="n">
        <v>2024</v>
      </c>
      <c r="D2965" s="66" t="n">
        <v>6</v>
      </c>
      <c r="E2965" s="66" t="n">
        <v>4</v>
      </c>
      <c r="F2965" s="66" t="n">
        <v>5</v>
      </c>
      <c r="G2965" s="66" t="n">
        <v>3</v>
      </c>
      <c r="H2965" s="66" t="n">
        <v>2</v>
      </c>
      <c r="I2965" s="66" t="n">
        <v>0</v>
      </c>
      <c r="J2965" s="66" t="n">
        <v>0</v>
      </c>
      <c r="K2965" s="66" t="n">
        <v>1</v>
      </c>
      <c r="L2965" s="66" t="n">
        <v>1</v>
      </c>
      <c r="M2965" s="66" t="n">
        <v>0</v>
      </c>
      <c r="N2965" s="66" t="n">
        <v>0</v>
      </c>
      <c r="O2965" s="66" t="n">
        <v>204.3</v>
      </c>
      <c r="P2965" s="66" t="n">
        <v>2.8</v>
      </c>
      <c r="Q2965" s="66" t="n">
        <v>12.9220523400001</v>
      </c>
      <c r="R2965" s="66" t="n">
        <v>50.841298045</v>
      </c>
      <c r="S2965" s="66">
        <f>IF(AND(E2965&gt;=2,E2965&lt;=6,OR(F2965=6,F2965=7,F2965=8),O2965&lt;=500),1,0)</f>
        <v/>
      </c>
      <c r="T2965" s="178">
        <f>IF(G2965=1,Sources!$F$24,IF(G2965=2,Sources!$F$25,IF(G2965=3,Sources!$F$26,0)))</f>
        <v/>
      </c>
      <c r="U2965" s="178">
        <f>T2965</f>
        <v/>
      </c>
      <c r="V2965" s="66" t="inlineStr">
        <is>
          <t>S01 / S04 / S05</t>
        </is>
      </c>
    </row>
    <row r="2966" ht="15" customHeight="1" s="94">
      <c r="A2966" s="66" t="inlineStr">
        <is>
          <t>U21157</t>
        </is>
      </c>
      <c r="B2966" s="66" t="inlineStr">
        <is>
          <t>O1752</t>
        </is>
      </c>
      <c r="C2966" s="66" t="n">
        <v>2024</v>
      </c>
      <c r="D2966" s="66" t="n">
        <v>6</v>
      </c>
      <c r="E2966" s="66" t="n">
        <v>3</v>
      </c>
      <c r="F2966" s="66" t="n">
        <v>16</v>
      </c>
      <c r="G2966" s="66" t="n">
        <v>2</v>
      </c>
      <c r="H2966" s="66" t="n">
        <v>4</v>
      </c>
      <c r="I2966" s="66" t="n">
        <v>1</v>
      </c>
      <c r="J2966" s="66" t="n">
        <v>1</v>
      </c>
      <c r="K2966" s="66" t="n">
        <v>0</v>
      </c>
      <c r="L2966" s="66" t="n">
        <v>0</v>
      </c>
      <c r="M2966" s="66" t="n">
        <v>0</v>
      </c>
      <c r="N2966" s="66" t="n">
        <v>0</v>
      </c>
      <c r="O2966" s="66" t="n">
        <v>255</v>
      </c>
      <c r="P2966" s="66" t="n">
        <v>9</v>
      </c>
      <c r="Q2966" s="66" t="n">
        <v>12.3737019880001</v>
      </c>
      <c r="R2966" s="66" t="n">
        <v>51.3318558440001</v>
      </c>
      <c r="S2966" s="66">
        <f>IF(AND(E2966&gt;=2,E2966&lt;=6,OR(F2966=6,F2966=7,F2966=8),O2966&lt;=500),1,0)</f>
        <v/>
      </c>
      <c r="T2966" s="178">
        <f>IF(G2966=1,Sources!$F$24,IF(G2966=2,Sources!$F$25,IF(G2966=3,Sources!$F$26,0)))</f>
        <v/>
      </c>
      <c r="U2966" s="178">
        <f>T2966</f>
        <v/>
      </c>
      <c r="V2966" s="66" t="inlineStr">
        <is>
          <t>S01 / S04 / S05</t>
        </is>
      </c>
    </row>
    <row r="2967" ht="15" customHeight="1" s="94">
      <c r="A2967" s="66" t="inlineStr">
        <is>
          <t>U21158</t>
        </is>
      </c>
      <c r="B2967" s="66" t="inlineStr">
        <is>
          <t>O1708</t>
        </is>
      </c>
      <c r="C2967" s="66" t="n">
        <v>2024</v>
      </c>
      <c r="D2967" s="66" t="n">
        <v>6</v>
      </c>
      <c r="E2967" s="66" t="n">
        <v>3</v>
      </c>
      <c r="F2967" s="66" t="n">
        <v>13</v>
      </c>
      <c r="G2967" s="66" t="n">
        <v>3</v>
      </c>
      <c r="H2967" s="66" t="n">
        <v>3</v>
      </c>
      <c r="I2967" s="66" t="n">
        <v>0</v>
      </c>
      <c r="J2967" s="66" t="n">
        <v>1</v>
      </c>
      <c r="K2967" s="66" t="n">
        <v>1</v>
      </c>
      <c r="L2967" s="66" t="n">
        <v>0</v>
      </c>
      <c r="M2967" s="66" t="n">
        <v>0</v>
      </c>
      <c r="N2967" s="66" t="n">
        <v>0</v>
      </c>
      <c r="O2967" s="66" t="n">
        <v>423.7</v>
      </c>
      <c r="P2967" s="66" t="n">
        <v>2.4</v>
      </c>
      <c r="Q2967" s="66" t="n">
        <v>12.310260376</v>
      </c>
      <c r="R2967" s="66" t="n">
        <v>51.3177137010001</v>
      </c>
      <c r="S2967" s="66">
        <f>IF(AND(E2967&gt;=2,E2967&lt;=6,OR(F2967=6,F2967=7,F2967=8),O2967&lt;=500),1,0)</f>
        <v/>
      </c>
      <c r="T2967" s="178">
        <f>IF(G2967=1,Sources!$F$24,IF(G2967=2,Sources!$F$25,IF(G2967=3,Sources!$F$26,0)))</f>
        <v/>
      </c>
      <c r="U2967" s="178">
        <f>T2967</f>
        <v/>
      </c>
      <c r="V2967" s="66" t="inlineStr">
        <is>
          <t>S01 / S04 / S05</t>
        </is>
      </c>
    </row>
    <row r="2968" ht="15" customHeight="1" s="94">
      <c r="A2968" s="66" t="inlineStr">
        <is>
          <t>U21173</t>
        </is>
      </c>
      <c r="B2968" s="66" t="inlineStr">
        <is>
          <t>O1726</t>
        </is>
      </c>
      <c r="C2968" s="66" t="n">
        <v>2024</v>
      </c>
      <c r="D2968" s="66" t="n">
        <v>6</v>
      </c>
      <c r="E2968" s="66" t="n">
        <v>2</v>
      </c>
      <c r="F2968" s="66" t="n">
        <v>10</v>
      </c>
      <c r="G2968" s="66" t="n">
        <v>3</v>
      </c>
      <c r="H2968" s="66" t="n">
        <v>2</v>
      </c>
      <c r="I2968" s="66" t="n">
        <v>0</v>
      </c>
      <c r="J2968" s="66" t="n">
        <v>0</v>
      </c>
      <c r="K2968" s="66" t="n">
        <v>1</v>
      </c>
      <c r="L2968" s="66" t="n">
        <v>0</v>
      </c>
      <c r="M2968" s="66" t="n">
        <v>0</v>
      </c>
      <c r="N2968" s="66" t="n">
        <v>0</v>
      </c>
      <c r="O2968" s="66" t="n">
        <v>427.1</v>
      </c>
      <c r="P2968" s="66" t="n">
        <v>22.5</v>
      </c>
      <c r="Q2968" s="66" t="n">
        <v>12.3740634710001</v>
      </c>
      <c r="R2968" s="66" t="n">
        <v>51.3342766530001</v>
      </c>
      <c r="S2968" s="66">
        <f>IF(AND(E2968&gt;=2,E2968&lt;=6,OR(F2968=6,F2968=7,F2968=8),O2968&lt;=500),1,0)</f>
        <v/>
      </c>
      <c r="T2968" s="178">
        <f>IF(G2968=1,Sources!$F$24,IF(G2968=2,Sources!$F$25,IF(G2968=3,Sources!$F$26,0)))</f>
        <v/>
      </c>
      <c r="U2968" s="178">
        <f>T2968</f>
        <v/>
      </c>
      <c r="V2968" s="66" t="inlineStr">
        <is>
          <t>S01 / S04 / S05</t>
        </is>
      </c>
    </row>
    <row r="2969" ht="15" customHeight="1" s="94">
      <c r="A2969" s="66" t="inlineStr">
        <is>
          <t>U21178</t>
        </is>
      </c>
      <c r="B2969" s="66" t="inlineStr">
        <is>
          <t>O1734</t>
        </is>
      </c>
      <c r="C2969" s="66" t="n">
        <v>2024</v>
      </c>
      <c r="D2969" s="66" t="n">
        <v>6</v>
      </c>
      <c r="E2969" s="66" t="n">
        <v>2</v>
      </c>
      <c r="F2969" s="66" t="n">
        <v>9</v>
      </c>
      <c r="G2969" s="66" t="n">
        <v>3</v>
      </c>
      <c r="H2969" s="66" t="n">
        <v>2</v>
      </c>
      <c r="I2969" s="66" t="n">
        <v>0</v>
      </c>
      <c r="J2969" s="66" t="n">
        <v>1</v>
      </c>
      <c r="K2969" s="66" t="n">
        <v>1</v>
      </c>
      <c r="L2969" s="66" t="n">
        <v>0</v>
      </c>
      <c r="M2969" s="66" t="n">
        <v>0</v>
      </c>
      <c r="N2969" s="66" t="n">
        <v>0</v>
      </c>
      <c r="O2969" s="66" t="n">
        <v>245.5</v>
      </c>
      <c r="P2969" s="66" t="n">
        <v>11.6</v>
      </c>
      <c r="Q2969" s="66" t="n">
        <v>12.3815951440001</v>
      </c>
      <c r="R2969" s="66" t="n">
        <v>51.3317426960001</v>
      </c>
      <c r="S2969" s="66">
        <f>IF(AND(E2969&gt;=2,E2969&lt;=6,OR(F2969=6,F2969=7,F2969=8),O2969&lt;=500),1,0)</f>
        <v/>
      </c>
      <c r="T2969" s="178">
        <f>IF(G2969=1,Sources!$F$24,IF(G2969=2,Sources!$F$25,IF(G2969=3,Sources!$F$26,0)))</f>
        <v/>
      </c>
      <c r="U2969" s="178">
        <f>T2969</f>
        <v/>
      </c>
      <c r="V2969" s="66" t="inlineStr">
        <is>
          <t>S01 / S04 / S05</t>
        </is>
      </c>
    </row>
    <row r="2970" ht="15" customHeight="1" s="94">
      <c r="A2970" s="66" t="inlineStr">
        <is>
          <t>U21182</t>
        </is>
      </c>
      <c r="B2970" s="66" t="inlineStr">
        <is>
          <t>O0631</t>
        </is>
      </c>
      <c r="C2970" s="66" t="n">
        <v>2024</v>
      </c>
      <c r="D2970" s="66" t="n">
        <v>6</v>
      </c>
      <c r="E2970" s="66" t="n">
        <v>2</v>
      </c>
      <c r="F2970" s="66" t="n">
        <v>14</v>
      </c>
      <c r="G2970" s="66" t="n">
        <v>3</v>
      </c>
      <c r="H2970" s="66" t="n">
        <v>3</v>
      </c>
      <c r="I2970" s="66" t="n">
        <v>0</v>
      </c>
      <c r="J2970" s="66" t="n">
        <v>1</v>
      </c>
      <c r="K2970" s="66" t="n">
        <v>0</v>
      </c>
      <c r="L2970" s="66" t="n">
        <v>0</v>
      </c>
      <c r="M2970" s="66" t="n">
        <v>1</v>
      </c>
      <c r="N2970" s="66" t="n">
        <v>0</v>
      </c>
      <c r="O2970" s="66" t="n">
        <v>30.3</v>
      </c>
      <c r="P2970" s="66" t="n">
        <v>2.1</v>
      </c>
      <c r="Q2970" s="66" t="n">
        <v>13.7489595320001</v>
      </c>
      <c r="R2970" s="66" t="n">
        <v>51.0337908060001</v>
      </c>
      <c r="S2970" s="66">
        <f>IF(AND(E2970&gt;=2,E2970&lt;=6,OR(F2970=6,F2970=7,F2970=8),O2970&lt;=500),1,0)</f>
        <v/>
      </c>
      <c r="T2970" s="178">
        <f>IF(G2970=1,Sources!$F$24,IF(G2970=2,Sources!$F$25,IF(G2970=3,Sources!$F$26,0)))</f>
        <v/>
      </c>
      <c r="U2970" s="178">
        <f>T2970</f>
        <v/>
      </c>
      <c r="V2970" s="66" t="inlineStr">
        <is>
          <t>S01 / S04 / S05</t>
        </is>
      </c>
    </row>
    <row r="2971" ht="15" customHeight="1" s="94">
      <c r="A2971" s="66" t="inlineStr">
        <is>
          <t>U21189</t>
        </is>
      </c>
      <c r="B2971" s="66" t="inlineStr">
        <is>
          <t>O1553</t>
        </is>
      </c>
      <c r="C2971" s="66" t="n">
        <v>2024</v>
      </c>
      <c r="D2971" s="66" t="n">
        <v>6</v>
      </c>
      <c r="E2971" s="66" t="n">
        <v>7</v>
      </c>
      <c r="F2971" s="66" t="n">
        <v>10</v>
      </c>
      <c r="G2971" s="66" t="n">
        <v>3</v>
      </c>
      <c r="H2971" s="66" t="n">
        <v>6</v>
      </c>
      <c r="I2971" s="66" t="n">
        <v>0</v>
      </c>
      <c r="J2971" s="66" t="n">
        <v>0</v>
      </c>
      <c r="K2971" s="66" t="n">
        <v>1</v>
      </c>
      <c r="L2971" s="66" t="n">
        <v>0</v>
      </c>
      <c r="M2971" s="66" t="n">
        <v>0</v>
      </c>
      <c r="N2971" s="66" t="n">
        <v>1</v>
      </c>
      <c r="O2971" s="66" t="n">
        <v>232.2</v>
      </c>
      <c r="P2971" s="66" t="n">
        <v>1.6</v>
      </c>
      <c r="Q2971" s="66" t="n">
        <v>12.4058623660001</v>
      </c>
      <c r="R2971" s="66" t="n">
        <v>51.33176373</v>
      </c>
      <c r="S2971" s="66">
        <f>IF(AND(E2971&gt;=2,E2971&lt;=6,OR(F2971=6,F2971=7,F2971=8),O2971&lt;=500),1,0)</f>
        <v/>
      </c>
      <c r="T2971" s="178">
        <f>IF(G2971=1,Sources!$F$24,IF(G2971=2,Sources!$F$25,IF(G2971=3,Sources!$F$26,0)))</f>
        <v/>
      </c>
      <c r="U2971" s="178">
        <f>T2971</f>
        <v/>
      </c>
      <c r="V2971" s="66" t="inlineStr">
        <is>
          <t>S01 / S04 / S05</t>
        </is>
      </c>
    </row>
    <row r="2972" ht="15" customHeight="1" s="94">
      <c r="A2972" s="66" t="inlineStr">
        <is>
          <t>U21209</t>
        </is>
      </c>
      <c r="B2972" s="66" t="inlineStr">
        <is>
          <t>O1732</t>
        </is>
      </c>
      <c r="C2972" s="66" t="n">
        <v>2024</v>
      </c>
      <c r="D2972" s="66" t="n">
        <v>6</v>
      </c>
      <c r="E2972" s="66" t="n">
        <v>6</v>
      </c>
      <c r="F2972" s="66" t="n">
        <v>16</v>
      </c>
      <c r="G2972" s="66" t="n">
        <v>3</v>
      </c>
      <c r="H2972" s="66" t="n">
        <v>4</v>
      </c>
      <c r="I2972" s="66" t="n">
        <v>1</v>
      </c>
      <c r="J2972" s="66" t="n">
        <v>0</v>
      </c>
      <c r="K2972" s="66" t="n">
        <v>1</v>
      </c>
      <c r="L2972" s="66" t="n">
        <v>0</v>
      </c>
      <c r="M2972" s="66" t="n">
        <v>0</v>
      </c>
      <c r="N2972" s="66" t="n">
        <v>0</v>
      </c>
      <c r="O2972" s="66" t="n">
        <v>208.7</v>
      </c>
      <c r="P2972" s="66" t="n">
        <v>4.5</v>
      </c>
      <c r="Q2972" s="66" t="n">
        <v>12.378394654</v>
      </c>
      <c r="R2972" s="66" t="n">
        <v>51.3322050190001</v>
      </c>
      <c r="S2972" s="66">
        <f>IF(AND(E2972&gt;=2,E2972&lt;=6,OR(F2972=6,F2972=7,F2972=8),O2972&lt;=500),1,0)</f>
        <v/>
      </c>
      <c r="T2972" s="178">
        <f>IF(G2972=1,Sources!$F$24,IF(G2972=2,Sources!$F$25,IF(G2972=3,Sources!$F$26,0)))</f>
        <v/>
      </c>
      <c r="U2972" s="178">
        <f>T2972</f>
        <v/>
      </c>
      <c r="V2972" s="66" t="inlineStr">
        <is>
          <t>S01 / S04 / S05</t>
        </is>
      </c>
    </row>
    <row r="2973" ht="15" customHeight="1" s="94">
      <c r="A2973" s="66" t="inlineStr">
        <is>
          <t>U21222</t>
        </is>
      </c>
      <c r="B2973" s="66" t="inlineStr">
        <is>
          <t>O0689</t>
        </is>
      </c>
      <c r="C2973" s="66" t="n">
        <v>2024</v>
      </c>
      <c r="D2973" s="66" t="n">
        <v>6</v>
      </c>
      <c r="E2973" s="66" t="n">
        <v>5</v>
      </c>
      <c r="F2973" s="66" t="n">
        <v>7</v>
      </c>
      <c r="G2973" s="66" t="n">
        <v>2</v>
      </c>
      <c r="H2973" s="66" t="n">
        <v>3</v>
      </c>
      <c r="I2973" s="66" t="n">
        <v>0</v>
      </c>
      <c r="J2973" s="66" t="n">
        <v>1</v>
      </c>
      <c r="K2973" s="66" t="n">
        <v>1</v>
      </c>
      <c r="L2973" s="66" t="n">
        <v>1</v>
      </c>
      <c r="M2973" s="66" t="n">
        <v>0</v>
      </c>
      <c r="N2973" s="66" t="n">
        <v>1</v>
      </c>
      <c r="O2973" s="66" t="n">
        <v>431.6</v>
      </c>
      <c r="P2973" s="66" t="n">
        <v>0</v>
      </c>
      <c r="Q2973" s="66" t="n">
        <v>13.739329411</v>
      </c>
      <c r="R2973" s="66" t="n">
        <v>51.0369823930001</v>
      </c>
      <c r="S2973" s="66">
        <f>IF(AND(E2973&gt;=2,E2973&lt;=6,OR(F2973=6,F2973=7,F2973=8),O2973&lt;=500),1,0)</f>
        <v/>
      </c>
      <c r="T2973" s="178">
        <f>IF(G2973=1,Sources!$F$24,IF(G2973=2,Sources!$F$25,IF(G2973=3,Sources!$F$26,0)))</f>
        <v/>
      </c>
      <c r="U2973" s="178">
        <f>T2973</f>
        <v/>
      </c>
      <c r="V2973" s="66" t="inlineStr">
        <is>
          <t>S01 / S04 / S05</t>
        </is>
      </c>
    </row>
    <row r="2974" ht="15" customHeight="1" s="94">
      <c r="A2974" s="66" t="inlineStr">
        <is>
          <t>U21223</t>
        </is>
      </c>
      <c r="B2974" s="66" t="inlineStr">
        <is>
          <t>O0212</t>
        </is>
      </c>
      <c r="C2974" s="66" t="n">
        <v>2024</v>
      </c>
      <c r="D2974" s="66" t="n">
        <v>6</v>
      </c>
      <c r="E2974" s="66" t="n">
        <v>5</v>
      </c>
      <c r="F2974" s="66" t="n">
        <v>11</v>
      </c>
      <c r="G2974" s="66" t="n">
        <v>3</v>
      </c>
      <c r="H2974" s="66" t="n">
        <v>6</v>
      </c>
      <c r="I2974" s="66" t="n">
        <v>1</v>
      </c>
      <c r="J2974" s="66" t="n">
        <v>1</v>
      </c>
      <c r="K2974" s="66" t="n">
        <v>0</v>
      </c>
      <c r="L2974" s="66" t="n">
        <v>0</v>
      </c>
      <c r="M2974" s="66" t="n">
        <v>0</v>
      </c>
      <c r="N2974" s="66" t="n">
        <v>0</v>
      </c>
      <c r="O2974" s="66" t="n">
        <v>70.2</v>
      </c>
      <c r="P2974" s="66" t="n">
        <v>11.7</v>
      </c>
      <c r="Q2974" s="66" t="n">
        <v>12.9224112790001</v>
      </c>
      <c r="R2974" s="66" t="n">
        <v>50.831610728</v>
      </c>
      <c r="S2974" s="66">
        <f>IF(AND(E2974&gt;=2,E2974&lt;=6,OR(F2974=6,F2974=7,F2974=8),O2974&lt;=500),1,0)</f>
        <v/>
      </c>
      <c r="T2974" s="178">
        <f>IF(G2974=1,Sources!$F$24,IF(G2974=2,Sources!$F$25,IF(G2974=3,Sources!$F$26,0)))</f>
        <v/>
      </c>
      <c r="U2974" s="178">
        <f>T2974</f>
        <v/>
      </c>
      <c r="V2974" s="66" t="inlineStr">
        <is>
          <t>S01 / S04 / S05</t>
        </is>
      </c>
    </row>
    <row r="2975" ht="15" customHeight="1" s="94">
      <c r="A2975" s="66" t="inlineStr">
        <is>
          <t>U21230</t>
        </is>
      </c>
      <c r="B2975" s="66" t="inlineStr">
        <is>
          <t>O1720</t>
        </is>
      </c>
      <c r="C2975" s="66" t="n">
        <v>2024</v>
      </c>
      <c r="D2975" s="66" t="n">
        <v>6</v>
      </c>
      <c r="E2975" s="66" t="n">
        <v>4</v>
      </c>
      <c r="F2975" s="66" t="n">
        <v>16</v>
      </c>
      <c r="G2975" s="66" t="n">
        <v>3</v>
      </c>
      <c r="H2975" s="66" t="n">
        <v>2</v>
      </c>
      <c r="I2975" s="66" t="n">
        <v>0</v>
      </c>
      <c r="J2975" s="66" t="n">
        <v>1</v>
      </c>
      <c r="K2975" s="66" t="n">
        <v>0</v>
      </c>
      <c r="L2975" s="66" t="n">
        <v>0</v>
      </c>
      <c r="M2975" s="66" t="n">
        <v>0</v>
      </c>
      <c r="N2975" s="66" t="n">
        <v>1</v>
      </c>
      <c r="O2975" s="66" t="n">
        <v>65.3</v>
      </c>
      <c r="P2975" s="66" t="n">
        <v>10.7</v>
      </c>
      <c r="Q2975" s="66" t="n">
        <v>12.403258453</v>
      </c>
      <c r="R2975" s="66" t="n">
        <v>51.3270203480001</v>
      </c>
      <c r="S2975" s="66">
        <f>IF(AND(E2975&gt;=2,E2975&lt;=6,OR(F2975=6,F2975=7,F2975=8),O2975&lt;=500),1,0)</f>
        <v/>
      </c>
      <c r="T2975" s="178">
        <f>IF(G2975=1,Sources!$F$24,IF(G2975=2,Sources!$F$25,IF(G2975=3,Sources!$F$26,0)))</f>
        <v/>
      </c>
      <c r="U2975" s="178">
        <f>T2975</f>
        <v/>
      </c>
      <c r="V2975" s="66" t="inlineStr">
        <is>
          <t>S01 / S04 / S05</t>
        </is>
      </c>
    </row>
    <row r="2976" ht="15" customHeight="1" s="94">
      <c r="A2976" s="66" t="inlineStr">
        <is>
          <t>U21235</t>
        </is>
      </c>
      <c r="B2976" s="66" t="inlineStr">
        <is>
          <t>O0740</t>
        </is>
      </c>
      <c r="C2976" s="66" t="n">
        <v>2024</v>
      </c>
      <c r="D2976" s="66" t="n">
        <v>6</v>
      </c>
      <c r="E2976" s="66" t="n">
        <v>4</v>
      </c>
      <c r="F2976" s="66" t="n">
        <v>7</v>
      </c>
      <c r="G2976" s="66" t="n">
        <v>3</v>
      </c>
      <c r="H2976" s="66" t="n">
        <v>1</v>
      </c>
      <c r="I2976" s="66" t="n">
        <v>0</v>
      </c>
      <c r="J2976" s="66" t="n">
        <v>1</v>
      </c>
      <c r="K2976" s="66" t="n">
        <v>0</v>
      </c>
      <c r="L2976" s="66" t="n">
        <v>0</v>
      </c>
      <c r="M2976" s="66" t="n">
        <v>0</v>
      </c>
      <c r="N2976" s="66" t="n">
        <v>0</v>
      </c>
      <c r="O2976" s="66" t="n">
        <v>363.6</v>
      </c>
      <c r="P2976" s="66" t="n">
        <v>23.9</v>
      </c>
      <c r="Q2976" s="66" t="n">
        <v>13.777772828</v>
      </c>
      <c r="R2976" s="66" t="n">
        <v>51.0587753990001</v>
      </c>
      <c r="S2976" s="66">
        <f>IF(AND(E2976&gt;=2,E2976&lt;=6,OR(F2976=6,F2976=7,F2976=8),O2976&lt;=500),1,0)</f>
        <v/>
      </c>
      <c r="T2976" s="178">
        <f>IF(G2976=1,Sources!$F$24,IF(G2976=2,Sources!$F$25,IF(G2976=3,Sources!$F$26,0)))</f>
        <v/>
      </c>
      <c r="U2976" s="178">
        <f>T2976</f>
        <v/>
      </c>
      <c r="V2976" s="66" t="inlineStr">
        <is>
          <t>S01 / S04 / S05</t>
        </is>
      </c>
    </row>
    <row r="2977" ht="15" customHeight="1" s="94">
      <c r="A2977" s="66" t="inlineStr">
        <is>
          <t>U21238</t>
        </is>
      </c>
      <c r="B2977" s="66" t="inlineStr">
        <is>
          <t>O0937</t>
        </is>
      </c>
      <c r="C2977" s="66" t="n">
        <v>2024</v>
      </c>
      <c r="D2977" s="66" t="n">
        <v>6</v>
      </c>
      <c r="E2977" s="66" t="n">
        <v>4</v>
      </c>
      <c r="F2977" s="66" t="n">
        <v>10</v>
      </c>
      <c r="G2977" s="66" t="n">
        <v>3</v>
      </c>
      <c r="H2977" s="66" t="n">
        <v>3</v>
      </c>
      <c r="I2977" s="66" t="n">
        <v>0</v>
      </c>
      <c r="J2977" s="66" t="n">
        <v>1</v>
      </c>
      <c r="K2977" s="66" t="n">
        <v>1</v>
      </c>
      <c r="L2977" s="66" t="n">
        <v>0</v>
      </c>
      <c r="M2977" s="66" t="n">
        <v>0</v>
      </c>
      <c r="N2977" s="66" t="n">
        <v>0</v>
      </c>
      <c r="O2977" s="66" t="n">
        <v>307.1</v>
      </c>
      <c r="P2977" s="66" t="n">
        <v>6.3</v>
      </c>
      <c r="Q2977" s="66" t="n">
        <v>13.7455778820001</v>
      </c>
      <c r="R2977" s="66" t="n">
        <v>51.068303428</v>
      </c>
      <c r="S2977" s="66">
        <f>IF(AND(E2977&gt;=2,E2977&lt;=6,OR(F2977=6,F2977=7,F2977=8),O2977&lt;=500),1,0)</f>
        <v/>
      </c>
      <c r="T2977" s="178">
        <f>IF(G2977=1,Sources!$F$24,IF(G2977=2,Sources!$F$25,IF(G2977=3,Sources!$F$26,0)))</f>
        <v/>
      </c>
      <c r="U2977" s="178">
        <f>T2977</f>
        <v/>
      </c>
      <c r="V2977" s="66" t="inlineStr">
        <is>
          <t>S01 / S04 / S05</t>
        </is>
      </c>
    </row>
    <row r="2978" ht="15" customHeight="1" s="94">
      <c r="A2978" s="66" t="inlineStr">
        <is>
          <t>U21242</t>
        </is>
      </c>
      <c r="B2978" s="66" t="inlineStr">
        <is>
          <t>O1662</t>
        </is>
      </c>
      <c r="C2978" s="66" t="n">
        <v>2024</v>
      </c>
      <c r="D2978" s="66" t="n">
        <v>6</v>
      </c>
      <c r="E2978" s="66" t="n">
        <v>3</v>
      </c>
      <c r="F2978" s="66" t="n">
        <v>8</v>
      </c>
      <c r="G2978" s="66" t="n">
        <v>3</v>
      </c>
      <c r="H2978" s="66" t="n">
        <v>2</v>
      </c>
      <c r="I2978" s="66" t="n">
        <v>0</v>
      </c>
      <c r="J2978" s="66" t="n">
        <v>1</v>
      </c>
      <c r="K2978" s="66" t="n">
        <v>1</v>
      </c>
      <c r="L2978" s="66" t="n">
        <v>0</v>
      </c>
      <c r="M2978" s="66" t="n">
        <v>0</v>
      </c>
      <c r="N2978" s="66" t="n">
        <v>0</v>
      </c>
      <c r="O2978" s="66" t="n">
        <v>157.1</v>
      </c>
      <c r="P2978" s="66" t="n">
        <v>5.9</v>
      </c>
      <c r="Q2978" s="66" t="n">
        <v>12.39085692</v>
      </c>
      <c r="R2978" s="66" t="n">
        <v>51.338678465</v>
      </c>
      <c r="S2978" s="66">
        <f>IF(AND(E2978&gt;=2,E2978&lt;=6,OR(F2978=6,F2978=7,F2978=8),O2978&lt;=500),1,0)</f>
        <v/>
      </c>
      <c r="T2978" s="178">
        <f>IF(G2978=1,Sources!$F$24,IF(G2978=2,Sources!$F$25,IF(G2978=3,Sources!$F$26,0)))</f>
        <v/>
      </c>
      <c r="U2978" s="178">
        <f>T2978</f>
        <v/>
      </c>
      <c r="V2978" s="66" t="inlineStr">
        <is>
          <t>S01 / S04 / S05</t>
        </is>
      </c>
    </row>
    <row r="2979" ht="15" customHeight="1" s="94">
      <c r="A2979" s="66" t="inlineStr">
        <is>
          <t>U21243</t>
        </is>
      </c>
      <c r="B2979" s="66" t="inlineStr">
        <is>
          <t>O1815</t>
        </is>
      </c>
      <c r="C2979" s="66" t="n">
        <v>2024</v>
      </c>
      <c r="D2979" s="66" t="n">
        <v>6</v>
      </c>
      <c r="E2979" s="66" t="n">
        <v>3</v>
      </c>
      <c r="F2979" s="66" t="n">
        <v>14</v>
      </c>
      <c r="G2979" s="66" t="n">
        <v>3</v>
      </c>
      <c r="H2979" s="66" t="n">
        <v>2</v>
      </c>
      <c r="I2979" s="66" t="n">
        <v>0</v>
      </c>
      <c r="J2979" s="66" t="n">
        <v>0</v>
      </c>
      <c r="K2979" s="66" t="n">
        <v>0</v>
      </c>
      <c r="L2979" s="66" t="n">
        <v>1</v>
      </c>
      <c r="M2979" s="66" t="n">
        <v>0</v>
      </c>
      <c r="N2979" s="66" t="n">
        <v>1</v>
      </c>
      <c r="O2979" s="66" t="n">
        <v>213.5</v>
      </c>
      <c r="P2979" s="66" t="n">
        <v>10.3</v>
      </c>
      <c r="Q2979" s="66" t="n">
        <v>12.356960767</v>
      </c>
      <c r="R2979" s="66" t="n">
        <v>51.3361339410001</v>
      </c>
      <c r="S2979" s="66">
        <f>IF(AND(E2979&gt;=2,E2979&lt;=6,OR(F2979=6,F2979=7,F2979=8),O2979&lt;=500),1,0)</f>
        <v/>
      </c>
      <c r="T2979" s="178">
        <f>IF(G2979=1,Sources!$F$24,IF(G2979=2,Sources!$F$25,IF(G2979=3,Sources!$F$26,0)))</f>
        <v/>
      </c>
      <c r="U2979" s="178">
        <f>T2979</f>
        <v/>
      </c>
      <c r="V2979" s="66" t="inlineStr">
        <is>
          <t>S01 / S04 / S05</t>
        </is>
      </c>
    </row>
    <row r="2980" ht="15" customHeight="1" s="94">
      <c r="A2980" s="66" t="inlineStr">
        <is>
          <t>U21246</t>
        </is>
      </c>
      <c r="B2980" s="66" t="inlineStr">
        <is>
          <t>O1363</t>
        </is>
      </c>
      <c r="C2980" s="66" t="n">
        <v>2024</v>
      </c>
      <c r="D2980" s="66" t="n">
        <v>6</v>
      </c>
      <c r="E2980" s="66" t="n">
        <v>3</v>
      </c>
      <c r="F2980" s="66" t="n">
        <v>15</v>
      </c>
      <c r="G2980" s="66" t="n">
        <v>3</v>
      </c>
      <c r="H2980" s="66" t="n">
        <v>3</v>
      </c>
      <c r="I2980" s="66" t="n">
        <v>0</v>
      </c>
      <c r="J2980" s="66" t="n">
        <v>1</v>
      </c>
      <c r="K2980" s="66" t="n">
        <v>1</v>
      </c>
      <c r="L2980" s="66" t="n">
        <v>0</v>
      </c>
      <c r="M2980" s="66" t="n">
        <v>0</v>
      </c>
      <c r="N2980" s="66" t="n">
        <v>0</v>
      </c>
      <c r="O2980" s="66" t="n">
        <v>448.4</v>
      </c>
      <c r="P2980" s="66" t="n">
        <v>19.6</v>
      </c>
      <c r="Q2980" s="66" t="n">
        <v>12.3896296500001</v>
      </c>
      <c r="R2980" s="66" t="n">
        <v>51.3217729190001</v>
      </c>
      <c r="S2980" s="66">
        <f>IF(AND(E2980&gt;=2,E2980&lt;=6,OR(F2980=6,F2980=7,F2980=8),O2980&lt;=500),1,0)</f>
        <v/>
      </c>
      <c r="T2980" s="178">
        <f>IF(G2980=1,Sources!$F$24,IF(G2980=2,Sources!$F$25,IF(G2980=3,Sources!$F$26,0)))</f>
        <v/>
      </c>
      <c r="U2980" s="178">
        <f>T2980</f>
        <v/>
      </c>
      <c r="V2980" s="66" t="inlineStr">
        <is>
          <t>S01 / S04 / S05</t>
        </is>
      </c>
    </row>
    <row r="2981" ht="15" customHeight="1" s="94">
      <c r="A2981" s="66" t="inlineStr">
        <is>
          <t>U21249</t>
        </is>
      </c>
      <c r="B2981" s="66" t="inlineStr">
        <is>
          <t>O1595</t>
        </is>
      </c>
      <c r="C2981" s="66" t="n">
        <v>2024</v>
      </c>
      <c r="D2981" s="66" t="n">
        <v>6</v>
      </c>
      <c r="E2981" s="66" t="n">
        <v>3</v>
      </c>
      <c r="F2981" s="66" t="n">
        <v>16</v>
      </c>
      <c r="G2981" s="66" t="n">
        <v>3</v>
      </c>
      <c r="H2981" s="66" t="n">
        <v>4</v>
      </c>
      <c r="I2981" s="66" t="n">
        <v>1</v>
      </c>
      <c r="J2981" s="66" t="n">
        <v>0</v>
      </c>
      <c r="K2981" s="66" t="n">
        <v>1</v>
      </c>
      <c r="L2981" s="66" t="n">
        <v>0</v>
      </c>
      <c r="M2981" s="66" t="n">
        <v>0</v>
      </c>
      <c r="N2981" s="66" t="n">
        <v>0</v>
      </c>
      <c r="O2981" s="66" t="n">
        <v>160.6</v>
      </c>
      <c r="P2981" s="66" t="n">
        <v>3.4</v>
      </c>
      <c r="Q2981" s="66" t="n">
        <v>12.3765240380001</v>
      </c>
      <c r="R2981" s="66" t="n">
        <v>51.3532196100001</v>
      </c>
      <c r="S2981" s="66">
        <f>IF(AND(E2981&gt;=2,E2981&lt;=6,OR(F2981=6,F2981=7,F2981=8),O2981&lt;=500),1,0)</f>
        <v/>
      </c>
      <c r="T2981" s="178">
        <f>IF(G2981=1,Sources!$F$24,IF(G2981=2,Sources!$F$25,IF(G2981=3,Sources!$F$26,0)))</f>
        <v/>
      </c>
      <c r="U2981" s="178">
        <f>T2981</f>
        <v/>
      </c>
      <c r="V2981" s="66" t="inlineStr">
        <is>
          <t>S01 / S04 / S05</t>
        </is>
      </c>
    </row>
    <row r="2982" ht="15" customHeight="1" s="94">
      <c r="A2982" s="66" t="inlineStr">
        <is>
          <t>U21258</t>
        </is>
      </c>
      <c r="B2982" s="66" t="inlineStr">
        <is>
          <t>O0143</t>
        </is>
      </c>
      <c r="C2982" s="66" t="n">
        <v>2024</v>
      </c>
      <c r="D2982" s="66" t="n">
        <v>6</v>
      </c>
      <c r="E2982" s="66" t="n">
        <v>3</v>
      </c>
      <c r="F2982" s="66" t="n">
        <v>18</v>
      </c>
      <c r="G2982" s="66" t="n">
        <v>3</v>
      </c>
      <c r="H2982" s="66" t="n">
        <v>3</v>
      </c>
      <c r="I2982" s="66" t="n">
        <v>0</v>
      </c>
      <c r="J2982" s="66" t="n">
        <v>0</v>
      </c>
      <c r="K2982" s="66" t="n">
        <v>1</v>
      </c>
      <c r="L2982" s="66" t="n">
        <v>0</v>
      </c>
      <c r="M2982" s="66" t="n">
        <v>0</v>
      </c>
      <c r="N2982" s="66" t="n">
        <v>0</v>
      </c>
      <c r="O2982" s="66" t="n">
        <v>282.7</v>
      </c>
      <c r="P2982" s="66" t="n">
        <v>10.2</v>
      </c>
      <c r="Q2982" s="66" t="n">
        <v>12.9016878530001</v>
      </c>
      <c r="R2982" s="66" t="n">
        <v>50.8321601210001</v>
      </c>
      <c r="S2982" s="66">
        <f>IF(AND(E2982&gt;=2,E2982&lt;=6,OR(F2982=6,F2982=7,F2982=8),O2982&lt;=500),1,0)</f>
        <v/>
      </c>
      <c r="T2982" s="178">
        <f>IF(G2982=1,Sources!$F$24,IF(G2982=2,Sources!$F$25,IF(G2982=3,Sources!$F$26,0)))</f>
        <v/>
      </c>
      <c r="U2982" s="178">
        <f>T2982</f>
        <v/>
      </c>
      <c r="V2982" s="66" t="inlineStr">
        <is>
          <t>S01 / S04 / S05</t>
        </is>
      </c>
    </row>
    <row r="2983" ht="15" customHeight="1" s="94">
      <c r="A2983" s="66" t="inlineStr">
        <is>
          <t>U21267</t>
        </is>
      </c>
      <c r="B2983" s="66" t="inlineStr">
        <is>
          <t>O0740</t>
        </is>
      </c>
      <c r="C2983" s="66" t="n">
        <v>2024</v>
      </c>
      <c r="D2983" s="66" t="n">
        <v>6</v>
      </c>
      <c r="E2983" s="66" t="n">
        <v>2</v>
      </c>
      <c r="F2983" s="66" t="n">
        <v>16</v>
      </c>
      <c r="G2983" s="66" t="n">
        <v>3</v>
      </c>
      <c r="H2983" s="66" t="n">
        <v>2</v>
      </c>
      <c r="I2983" s="66" t="n">
        <v>0</v>
      </c>
      <c r="J2983" s="66" t="n">
        <v>1</v>
      </c>
      <c r="K2983" s="66" t="n">
        <v>1</v>
      </c>
      <c r="L2983" s="66" t="n">
        <v>0</v>
      </c>
      <c r="M2983" s="66" t="n">
        <v>0</v>
      </c>
      <c r="N2983" s="66" t="n">
        <v>0</v>
      </c>
      <c r="O2983" s="66" t="n">
        <v>362.1</v>
      </c>
      <c r="P2983" s="66" t="n">
        <v>10</v>
      </c>
      <c r="Q2983" s="66" t="n">
        <v>13.777296247</v>
      </c>
      <c r="R2983" s="66" t="n">
        <v>51.058725807</v>
      </c>
      <c r="S2983" s="66">
        <f>IF(AND(E2983&gt;=2,E2983&lt;=6,OR(F2983=6,F2983=7,F2983=8),O2983&lt;=500),1,0)</f>
        <v/>
      </c>
      <c r="T2983" s="178">
        <f>IF(G2983=1,Sources!$F$24,IF(G2983=2,Sources!$F$25,IF(G2983=3,Sources!$F$26,0)))</f>
        <v/>
      </c>
      <c r="U2983" s="178">
        <f>T2983</f>
        <v/>
      </c>
      <c r="V2983" s="66" t="inlineStr">
        <is>
          <t>S01 / S04 / S05</t>
        </is>
      </c>
    </row>
    <row r="2984" ht="15" customHeight="1" s="94">
      <c r="A2984" s="66" t="inlineStr">
        <is>
          <t>U21275</t>
        </is>
      </c>
      <c r="B2984" s="66" t="inlineStr">
        <is>
          <t>O1448</t>
        </is>
      </c>
      <c r="C2984" s="66" t="n">
        <v>2024</v>
      </c>
      <c r="D2984" s="66" t="n">
        <v>6</v>
      </c>
      <c r="E2984" s="66" t="n">
        <v>1</v>
      </c>
      <c r="F2984" s="66" t="n">
        <v>18</v>
      </c>
      <c r="G2984" s="66" t="n">
        <v>3</v>
      </c>
      <c r="H2984" s="66" t="n">
        <v>2</v>
      </c>
      <c r="I2984" s="66" t="n">
        <v>0</v>
      </c>
      <c r="J2984" s="66" t="n">
        <v>1</v>
      </c>
      <c r="K2984" s="66" t="n">
        <v>1</v>
      </c>
      <c r="L2984" s="66" t="n">
        <v>0</v>
      </c>
      <c r="M2984" s="66" t="n">
        <v>0</v>
      </c>
      <c r="N2984" s="66" t="n">
        <v>0</v>
      </c>
      <c r="O2984" s="66" t="n">
        <v>322.1</v>
      </c>
      <c r="P2984" s="66" t="n">
        <v>11.2</v>
      </c>
      <c r="Q2984" s="66" t="n">
        <v>12.3770007970001</v>
      </c>
      <c r="R2984" s="66" t="n">
        <v>51.344631151</v>
      </c>
      <c r="S2984" s="66">
        <f>IF(AND(E2984&gt;=2,E2984&lt;=6,OR(F2984=6,F2984=7,F2984=8),O2984&lt;=500),1,0)</f>
        <v/>
      </c>
      <c r="T2984" s="178">
        <f>IF(G2984=1,Sources!$F$24,IF(G2984=2,Sources!$F$25,IF(G2984=3,Sources!$F$26,0)))</f>
        <v/>
      </c>
      <c r="U2984" s="178">
        <f>T2984</f>
        <v/>
      </c>
      <c r="V2984" s="66" t="inlineStr">
        <is>
          <t>S01 / S04 / S05</t>
        </is>
      </c>
    </row>
    <row r="2985" ht="15" customHeight="1" s="94">
      <c r="A2985" s="66" t="inlineStr">
        <is>
          <t>U21277</t>
        </is>
      </c>
      <c r="B2985" s="66" t="inlineStr">
        <is>
          <t>O0643</t>
        </is>
      </c>
      <c r="C2985" s="66" t="n">
        <v>2024</v>
      </c>
      <c r="D2985" s="66" t="n">
        <v>6</v>
      </c>
      <c r="E2985" s="66" t="n">
        <v>1</v>
      </c>
      <c r="F2985" s="66" t="n">
        <v>15</v>
      </c>
      <c r="G2985" s="66" t="n">
        <v>3</v>
      </c>
      <c r="H2985" s="66" t="n">
        <v>1</v>
      </c>
      <c r="I2985" s="66" t="n">
        <v>0</v>
      </c>
      <c r="J2985" s="66" t="n">
        <v>1</v>
      </c>
      <c r="K2985" s="66" t="n">
        <v>0</v>
      </c>
      <c r="L2985" s="66" t="n">
        <v>0</v>
      </c>
      <c r="M2985" s="66" t="n">
        <v>0</v>
      </c>
      <c r="N2985" s="66" t="n">
        <v>0</v>
      </c>
      <c r="O2985" s="66" t="n">
        <v>107.6</v>
      </c>
      <c r="P2985" s="66" t="n">
        <v>17.9</v>
      </c>
      <c r="Q2985" s="66" t="n">
        <v>13.7520020540001</v>
      </c>
      <c r="R2985" s="66" t="n">
        <v>51.062279355</v>
      </c>
      <c r="S2985" s="66">
        <f>IF(AND(E2985&gt;=2,E2985&lt;=6,OR(F2985=6,F2985=7,F2985=8),O2985&lt;=500),1,0)</f>
        <v/>
      </c>
      <c r="T2985" s="178">
        <f>IF(G2985=1,Sources!$F$24,IF(G2985=2,Sources!$F$25,IF(G2985=3,Sources!$F$26,0)))</f>
        <v/>
      </c>
      <c r="U2985" s="178">
        <f>T2985</f>
        <v/>
      </c>
      <c r="V2985" s="66" t="inlineStr">
        <is>
          <t>S01 / S04 / S05</t>
        </is>
      </c>
    </row>
    <row r="2986" ht="15" customHeight="1" s="94">
      <c r="A2986" s="66" t="inlineStr">
        <is>
          <t>U21287</t>
        </is>
      </c>
      <c r="B2986" s="66" t="inlineStr">
        <is>
          <t>O0966</t>
        </is>
      </c>
      <c r="C2986" s="66" t="n">
        <v>2024</v>
      </c>
      <c r="D2986" s="66" t="n">
        <v>6</v>
      </c>
      <c r="E2986" s="66" t="n">
        <v>6</v>
      </c>
      <c r="F2986" s="66" t="n">
        <v>10</v>
      </c>
      <c r="G2986" s="66" t="n">
        <v>3</v>
      </c>
      <c r="H2986" s="66" t="n">
        <v>1</v>
      </c>
      <c r="I2986" s="66" t="n">
        <v>0</v>
      </c>
      <c r="J2986" s="66" t="n">
        <v>1</v>
      </c>
      <c r="K2986" s="66" t="n">
        <v>0</v>
      </c>
      <c r="L2986" s="66" t="n">
        <v>0</v>
      </c>
      <c r="M2986" s="66" t="n">
        <v>0</v>
      </c>
      <c r="N2986" s="66" t="n">
        <v>0</v>
      </c>
      <c r="O2986" s="66" t="n">
        <v>67.59999999999999</v>
      </c>
      <c r="P2986" s="66" t="n">
        <v>10.1</v>
      </c>
      <c r="Q2986" s="66" t="n">
        <v>13.7572896200001</v>
      </c>
      <c r="R2986" s="66" t="n">
        <v>51.0497246860001</v>
      </c>
      <c r="S2986" s="66">
        <f>IF(AND(E2986&gt;=2,E2986&lt;=6,OR(F2986=6,F2986=7,F2986=8),O2986&lt;=500),1,0)</f>
        <v/>
      </c>
      <c r="T2986" s="178">
        <f>IF(G2986=1,Sources!$F$24,IF(G2986=2,Sources!$F$25,IF(G2986=3,Sources!$F$26,0)))</f>
        <v/>
      </c>
      <c r="U2986" s="178">
        <f>T2986</f>
        <v/>
      </c>
      <c r="V2986" s="66" t="inlineStr">
        <is>
          <t>S01 / S04 / S05</t>
        </is>
      </c>
    </row>
    <row r="2987" ht="15" customHeight="1" s="94">
      <c r="A2987" s="66" t="inlineStr">
        <is>
          <t>U21302</t>
        </is>
      </c>
      <c r="B2987" s="66" t="inlineStr">
        <is>
          <t>O2025</t>
        </is>
      </c>
      <c r="C2987" s="66" t="n">
        <v>2024</v>
      </c>
      <c r="D2987" s="66" t="n">
        <v>6</v>
      </c>
      <c r="E2987" s="66" t="n">
        <v>5</v>
      </c>
      <c r="F2987" s="66" t="n">
        <v>15</v>
      </c>
      <c r="G2987" s="66" t="n">
        <v>3</v>
      </c>
      <c r="H2987" s="66" t="n">
        <v>6</v>
      </c>
      <c r="I2987" s="66" t="n">
        <v>0</v>
      </c>
      <c r="J2987" s="66" t="n">
        <v>0</v>
      </c>
      <c r="K2987" s="66" t="n">
        <v>1</v>
      </c>
      <c r="L2987" s="66" t="n">
        <v>0</v>
      </c>
      <c r="M2987" s="66" t="n">
        <v>0</v>
      </c>
      <c r="N2987" s="66" t="n">
        <v>1</v>
      </c>
      <c r="O2987" s="66" t="n">
        <v>472.2</v>
      </c>
      <c r="P2987" s="66" t="n">
        <v>19.3</v>
      </c>
      <c r="Q2987" s="66" t="n">
        <v>12.1235714550001</v>
      </c>
      <c r="R2987" s="66" t="n">
        <v>50.4956580540001</v>
      </c>
      <c r="S2987" s="66">
        <f>IF(AND(E2987&gt;=2,E2987&lt;=6,OR(F2987=6,F2987=7,F2987=8),O2987&lt;=500),1,0)</f>
        <v/>
      </c>
      <c r="T2987" s="178">
        <f>IF(G2987=1,Sources!$F$24,IF(G2987=2,Sources!$F$25,IF(G2987=3,Sources!$F$26,0)))</f>
        <v/>
      </c>
      <c r="U2987" s="178">
        <f>T2987</f>
        <v/>
      </c>
      <c r="V2987" s="66" t="inlineStr">
        <is>
          <t>S01 / S04 / S05</t>
        </is>
      </c>
    </row>
    <row r="2988" ht="15" customHeight="1" s="94">
      <c r="A2988" s="66" t="inlineStr">
        <is>
          <t>U21324</t>
        </is>
      </c>
      <c r="B2988" s="66" t="inlineStr">
        <is>
          <t>O1838</t>
        </is>
      </c>
      <c r="C2988" s="66" t="n">
        <v>2024</v>
      </c>
      <c r="D2988" s="66" t="n">
        <v>6</v>
      </c>
      <c r="E2988" s="66" t="n">
        <v>4</v>
      </c>
      <c r="F2988" s="66" t="n">
        <v>7</v>
      </c>
      <c r="G2988" s="66" t="n">
        <v>3</v>
      </c>
      <c r="H2988" s="66" t="n">
        <v>3</v>
      </c>
      <c r="I2988" s="66" t="n">
        <v>0</v>
      </c>
      <c r="J2988" s="66" t="n">
        <v>1</v>
      </c>
      <c r="K2988" s="66" t="n">
        <v>1</v>
      </c>
      <c r="L2988" s="66" t="n">
        <v>0</v>
      </c>
      <c r="M2988" s="66" t="n">
        <v>0</v>
      </c>
      <c r="N2988" s="66" t="n">
        <v>0</v>
      </c>
      <c r="O2988" s="66" t="n">
        <v>251.9</v>
      </c>
      <c r="P2988" s="66" t="n">
        <v>0</v>
      </c>
      <c r="Q2988" s="66" t="n">
        <v>12.4061524370001</v>
      </c>
      <c r="R2988" s="66" t="n">
        <v>51.346860953</v>
      </c>
      <c r="S2988" s="66">
        <f>IF(AND(E2988&gt;=2,E2988&lt;=6,OR(F2988=6,F2988=7,F2988=8),O2988&lt;=500),1,0)</f>
        <v/>
      </c>
      <c r="T2988" s="178">
        <f>IF(G2988=1,Sources!$F$24,IF(G2988=2,Sources!$F$25,IF(G2988=3,Sources!$F$26,0)))</f>
        <v/>
      </c>
      <c r="U2988" s="178">
        <f>T2988</f>
        <v/>
      </c>
      <c r="V2988" s="66" t="inlineStr">
        <is>
          <t>S01 / S04 / S05</t>
        </is>
      </c>
    </row>
    <row r="2989" ht="15" customHeight="1" s="94">
      <c r="A2989" s="66" t="inlineStr">
        <is>
          <t>U21355</t>
        </is>
      </c>
      <c r="B2989" s="66" t="inlineStr">
        <is>
          <t>O0824</t>
        </is>
      </c>
      <c r="C2989" s="66" t="n">
        <v>2024</v>
      </c>
      <c r="D2989" s="66" t="n">
        <v>6</v>
      </c>
      <c r="E2989" s="66" t="n">
        <v>3</v>
      </c>
      <c r="F2989" s="66" t="n">
        <v>18</v>
      </c>
      <c r="G2989" s="66" t="n">
        <v>3</v>
      </c>
      <c r="H2989" s="66" t="n">
        <v>2</v>
      </c>
      <c r="I2989" s="66" t="n">
        <v>0</v>
      </c>
      <c r="J2989" s="66" t="n">
        <v>1</v>
      </c>
      <c r="K2989" s="66" t="n">
        <v>1</v>
      </c>
      <c r="L2989" s="66" t="n">
        <v>0</v>
      </c>
      <c r="M2989" s="66" t="n">
        <v>0</v>
      </c>
      <c r="N2989" s="66" t="n">
        <v>0</v>
      </c>
      <c r="O2989" s="66" t="n">
        <v>247.9</v>
      </c>
      <c r="P2989" s="66" t="n">
        <v>18</v>
      </c>
      <c r="Q2989" s="66" t="n">
        <v>13.80923439</v>
      </c>
      <c r="R2989" s="66" t="n">
        <v>51.0473650010001</v>
      </c>
      <c r="S2989" s="66">
        <f>IF(AND(E2989&gt;=2,E2989&lt;=6,OR(F2989=6,F2989=7,F2989=8),O2989&lt;=500),1,0)</f>
        <v/>
      </c>
      <c r="T2989" s="178">
        <f>IF(G2989=1,Sources!$F$24,IF(G2989=2,Sources!$F$25,IF(G2989=3,Sources!$F$26,0)))</f>
        <v/>
      </c>
      <c r="U2989" s="178">
        <f>T2989</f>
        <v/>
      </c>
      <c r="V2989" s="66" t="inlineStr">
        <is>
          <t>S01 / S04 / S05</t>
        </is>
      </c>
    </row>
    <row r="2990" ht="15" customHeight="1" s="94">
      <c r="A2990" s="66" t="inlineStr">
        <is>
          <t>U21356</t>
        </is>
      </c>
      <c r="B2990" s="66" t="inlineStr">
        <is>
          <t>O0844</t>
        </is>
      </c>
      <c r="C2990" s="66" t="n">
        <v>2024</v>
      </c>
      <c r="D2990" s="66" t="n">
        <v>6</v>
      </c>
      <c r="E2990" s="66" t="n">
        <v>3</v>
      </c>
      <c r="F2990" s="66" t="n">
        <v>12</v>
      </c>
      <c r="G2990" s="66" t="n">
        <v>3</v>
      </c>
      <c r="H2990" s="66" t="n">
        <v>7</v>
      </c>
      <c r="I2990" s="66" t="n">
        <v>0</v>
      </c>
      <c r="J2990" s="66" t="n">
        <v>0</v>
      </c>
      <c r="K2990" s="66" t="n">
        <v>1</v>
      </c>
      <c r="L2990" s="66" t="n">
        <v>0</v>
      </c>
      <c r="M2990" s="66" t="n">
        <v>0</v>
      </c>
      <c r="N2990" s="66" t="n">
        <v>1</v>
      </c>
      <c r="O2990" s="66" t="n">
        <v>149.8</v>
      </c>
      <c r="P2990" s="66" t="n">
        <v>0.8</v>
      </c>
      <c r="Q2990" s="66" t="n">
        <v>13.729109196</v>
      </c>
      <c r="R2990" s="66" t="n">
        <v>51.0509621890001</v>
      </c>
      <c r="S2990" s="66">
        <f>IF(AND(E2990&gt;=2,E2990&lt;=6,OR(F2990=6,F2990=7,F2990=8),O2990&lt;=500),1,0)</f>
        <v/>
      </c>
      <c r="T2990" s="178">
        <f>IF(G2990=1,Sources!$F$24,IF(G2990=2,Sources!$F$25,IF(G2990=3,Sources!$F$26,0)))</f>
        <v/>
      </c>
      <c r="U2990" s="178">
        <f>T2990</f>
        <v/>
      </c>
      <c r="V2990" s="66" t="inlineStr">
        <is>
          <t>S01 / S04 / S05</t>
        </is>
      </c>
    </row>
    <row r="2991" ht="15" customHeight="1" s="94">
      <c r="A2991" s="66" t="inlineStr">
        <is>
          <t>U21361</t>
        </is>
      </c>
      <c r="B2991" s="66" t="inlineStr">
        <is>
          <t>O1309</t>
        </is>
      </c>
      <c r="C2991" s="66" t="n">
        <v>2024</v>
      </c>
      <c r="D2991" s="66" t="n">
        <v>6</v>
      </c>
      <c r="E2991" s="66" t="n">
        <v>2</v>
      </c>
      <c r="F2991" s="66" t="n">
        <v>11</v>
      </c>
      <c r="G2991" s="66" t="n">
        <v>3</v>
      </c>
      <c r="H2991" s="66" t="n">
        <v>2</v>
      </c>
      <c r="I2991" s="66" t="n">
        <v>0</v>
      </c>
      <c r="J2991" s="66" t="n">
        <v>0</v>
      </c>
      <c r="K2991" s="66" t="n">
        <v>1</v>
      </c>
      <c r="L2991" s="66" t="n">
        <v>0</v>
      </c>
      <c r="M2991" s="66" t="n">
        <v>0</v>
      </c>
      <c r="N2991" s="66" t="n">
        <v>1</v>
      </c>
      <c r="O2991" s="66" t="n">
        <v>424.5</v>
      </c>
      <c r="P2991" s="66" t="n">
        <v>3.4</v>
      </c>
      <c r="Q2991" s="66" t="n">
        <v>12.381176802</v>
      </c>
      <c r="R2991" s="66" t="n">
        <v>51.3426969080001</v>
      </c>
      <c r="S2991" s="66">
        <f>IF(AND(E2991&gt;=2,E2991&lt;=6,OR(F2991=6,F2991=7,F2991=8),O2991&lt;=500),1,0)</f>
        <v/>
      </c>
      <c r="T2991" s="178">
        <f>IF(G2991=1,Sources!$F$24,IF(G2991=2,Sources!$F$25,IF(G2991=3,Sources!$F$26,0)))</f>
        <v/>
      </c>
      <c r="U2991" s="178">
        <f>T2991</f>
        <v/>
      </c>
      <c r="V2991" s="66" t="inlineStr">
        <is>
          <t>S01 / S04 / S05</t>
        </is>
      </c>
    </row>
    <row r="2992" ht="15" customHeight="1" s="94">
      <c r="A2992" s="66" t="inlineStr">
        <is>
          <t>U21362</t>
        </is>
      </c>
      <c r="B2992" s="66" t="inlineStr">
        <is>
          <t>O1545</t>
        </is>
      </c>
      <c r="C2992" s="66" t="n">
        <v>2024</v>
      </c>
      <c r="D2992" s="66" t="n">
        <v>6</v>
      </c>
      <c r="E2992" s="66" t="n">
        <v>2</v>
      </c>
      <c r="F2992" s="66" t="n">
        <v>7</v>
      </c>
      <c r="G2992" s="66" t="n">
        <v>3</v>
      </c>
      <c r="H2992" s="66" t="n">
        <v>2</v>
      </c>
      <c r="I2992" s="66" t="n">
        <v>0</v>
      </c>
      <c r="J2992" s="66" t="n">
        <v>1</v>
      </c>
      <c r="K2992" s="66" t="n">
        <v>1</v>
      </c>
      <c r="L2992" s="66" t="n">
        <v>0</v>
      </c>
      <c r="M2992" s="66" t="n">
        <v>0</v>
      </c>
      <c r="N2992" s="66" t="n">
        <v>0</v>
      </c>
      <c r="O2992" s="66" t="n">
        <v>118.4</v>
      </c>
      <c r="P2992" s="66" t="n">
        <v>0</v>
      </c>
      <c r="Q2992" s="66" t="n">
        <v>12.398279395</v>
      </c>
      <c r="R2992" s="66" t="n">
        <v>51.339249857</v>
      </c>
      <c r="S2992" s="66">
        <f>IF(AND(E2992&gt;=2,E2992&lt;=6,OR(F2992=6,F2992=7,F2992=8),O2992&lt;=500),1,0)</f>
        <v/>
      </c>
      <c r="T2992" s="178">
        <f>IF(G2992=1,Sources!$F$24,IF(G2992=2,Sources!$F$25,IF(G2992=3,Sources!$F$26,0)))</f>
        <v/>
      </c>
      <c r="U2992" s="178">
        <f>T2992</f>
        <v/>
      </c>
      <c r="V2992" s="66" t="inlineStr">
        <is>
          <t>S01 / S04 / S05</t>
        </is>
      </c>
    </row>
    <row r="2993" ht="15" customHeight="1" s="94">
      <c r="A2993" s="66" t="inlineStr">
        <is>
          <t>U21378</t>
        </is>
      </c>
      <c r="B2993" s="66" t="inlineStr">
        <is>
          <t>O1587</t>
        </is>
      </c>
      <c r="C2993" s="66" t="n">
        <v>2024</v>
      </c>
      <c r="D2993" s="66" t="n">
        <v>6</v>
      </c>
      <c r="E2993" s="66" t="n">
        <v>7</v>
      </c>
      <c r="F2993" s="66" t="n">
        <v>11</v>
      </c>
      <c r="G2993" s="66" t="n">
        <v>3</v>
      </c>
      <c r="H2993" s="66" t="n">
        <v>3</v>
      </c>
      <c r="I2993" s="66" t="n">
        <v>0</v>
      </c>
      <c r="J2993" s="66" t="n">
        <v>1</v>
      </c>
      <c r="K2993" s="66" t="n">
        <v>1</v>
      </c>
      <c r="L2993" s="66" t="n">
        <v>0</v>
      </c>
      <c r="M2993" s="66" t="n">
        <v>0</v>
      </c>
      <c r="N2993" s="66" t="n">
        <v>0</v>
      </c>
      <c r="O2993" s="66" t="n">
        <v>439.9</v>
      </c>
      <c r="P2993" s="66" t="n">
        <v>2.1</v>
      </c>
      <c r="Q2993" s="66" t="n">
        <v>12.37411832</v>
      </c>
      <c r="R2993" s="66" t="n">
        <v>51.3033432400001</v>
      </c>
      <c r="S2993" s="66">
        <f>IF(AND(E2993&gt;=2,E2993&lt;=6,OR(F2993=6,F2993=7,F2993=8),O2993&lt;=500),1,0)</f>
        <v/>
      </c>
      <c r="T2993" s="178">
        <f>IF(G2993=1,Sources!$F$24,IF(G2993=2,Sources!$F$25,IF(G2993=3,Sources!$F$26,0)))</f>
        <v/>
      </c>
      <c r="U2993" s="178">
        <f>T2993</f>
        <v/>
      </c>
      <c r="V2993" s="66" t="inlineStr">
        <is>
          <t>S01 / S04 / S05</t>
        </is>
      </c>
    </row>
    <row r="2994" ht="15" customHeight="1" s="94">
      <c r="A2994" s="66" t="inlineStr">
        <is>
          <t>U21391</t>
        </is>
      </c>
      <c r="B2994" s="66" t="inlineStr">
        <is>
          <t>O1438</t>
        </is>
      </c>
      <c r="C2994" s="66" t="n">
        <v>2024</v>
      </c>
      <c r="D2994" s="66" t="n">
        <v>6</v>
      </c>
      <c r="E2994" s="66" t="n">
        <v>6</v>
      </c>
      <c r="F2994" s="66" t="n">
        <v>18</v>
      </c>
      <c r="G2994" s="66" t="n">
        <v>3</v>
      </c>
      <c r="H2994" s="66" t="n">
        <v>2</v>
      </c>
      <c r="I2994" s="66" t="n">
        <v>0</v>
      </c>
      <c r="J2994" s="66" t="n">
        <v>1</v>
      </c>
      <c r="K2994" s="66" t="n">
        <v>1</v>
      </c>
      <c r="L2994" s="66" t="n">
        <v>0</v>
      </c>
      <c r="M2994" s="66" t="n">
        <v>0</v>
      </c>
      <c r="N2994" s="66" t="n">
        <v>0</v>
      </c>
      <c r="O2994" s="66" t="n">
        <v>82.2</v>
      </c>
      <c r="P2994" s="66" t="n">
        <v>5.8</v>
      </c>
      <c r="Q2994" s="66" t="n">
        <v>12.371285621</v>
      </c>
      <c r="R2994" s="66" t="n">
        <v>51.3444873140001</v>
      </c>
      <c r="S2994" s="66">
        <f>IF(AND(E2994&gt;=2,E2994&lt;=6,OR(F2994=6,F2994=7,F2994=8),O2994&lt;=500),1,0)</f>
        <v/>
      </c>
      <c r="T2994" s="178">
        <f>IF(G2994=1,Sources!$F$24,IF(G2994=2,Sources!$F$25,IF(G2994=3,Sources!$F$26,0)))</f>
        <v/>
      </c>
      <c r="U2994" s="178">
        <f>T2994</f>
        <v/>
      </c>
      <c r="V2994" s="66" t="inlineStr">
        <is>
          <t>S01 / S04 / S05</t>
        </is>
      </c>
    </row>
    <row r="2995" ht="15" customHeight="1" s="94">
      <c r="A2995" s="66" t="inlineStr">
        <is>
          <t>U21393</t>
        </is>
      </c>
      <c r="B2995" s="66" t="inlineStr">
        <is>
          <t>O0091</t>
        </is>
      </c>
      <c r="C2995" s="66" t="n">
        <v>2024</v>
      </c>
      <c r="D2995" s="66" t="n">
        <v>6</v>
      </c>
      <c r="E2995" s="66" t="n">
        <v>6</v>
      </c>
      <c r="F2995" s="66" t="n">
        <v>9</v>
      </c>
      <c r="G2995" s="66" t="n">
        <v>3</v>
      </c>
      <c r="H2995" s="66" t="n">
        <v>2</v>
      </c>
      <c r="I2995" s="66" t="n">
        <v>1</v>
      </c>
      <c r="J2995" s="66" t="n">
        <v>0</v>
      </c>
      <c r="K2995" s="66" t="n">
        <v>1</v>
      </c>
      <c r="L2995" s="66" t="n">
        <v>0</v>
      </c>
      <c r="M2995" s="66" t="n">
        <v>0</v>
      </c>
      <c r="N2995" s="66" t="n">
        <v>0</v>
      </c>
      <c r="O2995" s="66" t="n">
        <v>17.4</v>
      </c>
      <c r="P2995" s="66" t="n">
        <v>8.800000000000001</v>
      </c>
      <c r="Q2995" s="66" t="n">
        <v>14.1861224400001</v>
      </c>
      <c r="R2995" s="66" t="n">
        <v>51.12321702</v>
      </c>
      <c r="S2995" s="66">
        <f>IF(AND(E2995&gt;=2,E2995&lt;=6,OR(F2995=6,F2995=7,F2995=8),O2995&lt;=500),1,0)</f>
        <v/>
      </c>
      <c r="T2995" s="178">
        <f>IF(G2995=1,Sources!$F$24,IF(G2995=2,Sources!$F$25,IF(G2995=3,Sources!$F$26,0)))</f>
        <v/>
      </c>
      <c r="U2995" s="178">
        <f>T2995</f>
        <v/>
      </c>
      <c r="V2995" s="66" t="inlineStr">
        <is>
          <t>S01 / S04 / S05</t>
        </is>
      </c>
    </row>
    <row r="2996" ht="15" customHeight="1" s="94">
      <c r="A2996" s="66" t="inlineStr">
        <is>
          <t>U21395</t>
        </is>
      </c>
      <c r="B2996" s="66" t="inlineStr">
        <is>
          <t>O0802</t>
        </is>
      </c>
      <c r="C2996" s="66" t="n">
        <v>2024</v>
      </c>
      <c r="D2996" s="66" t="n">
        <v>6</v>
      </c>
      <c r="E2996" s="66" t="n">
        <v>6</v>
      </c>
      <c r="F2996" s="66" t="n">
        <v>16</v>
      </c>
      <c r="G2996" s="66" t="n">
        <v>3</v>
      </c>
      <c r="H2996" s="66" t="n">
        <v>3</v>
      </c>
      <c r="I2996" s="66" t="n">
        <v>0</v>
      </c>
      <c r="J2996" s="66" t="n">
        <v>1</v>
      </c>
      <c r="K2996" s="66" t="n">
        <v>1</v>
      </c>
      <c r="L2996" s="66" t="n">
        <v>0</v>
      </c>
      <c r="M2996" s="66" t="n">
        <v>0</v>
      </c>
      <c r="N2996" s="66" t="n">
        <v>0</v>
      </c>
      <c r="O2996" s="66" t="n">
        <v>186.5</v>
      </c>
      <c r="P2996" s="66" t="n">
        <v>5.7</v>
      </c>
      <c r="Q2996" s="66" t="n">
        <v>13.688975054</v>
      </c>
      <c r="R2996" s="66" t="n">
        <v>51.0579256930001</v>
      </c>
      <c r="S2996" s="66">
        <f>IF(AND(E2996&gt;=2,E2996&lt;=6,OR(F2996=6,F2996=7,F2996=8),O2996&lt;=500),1,0)</f>
        <v/>
      </c>
      <c r="T2996" s="178">
        <f>IF(G2996=1,Sources!$F$24,IF(G2996=2,Sources!$F$25,IF(G2996=3,Sources!$F$26,0)))</f>
        <v/>
      </c>
      <c r="U2996" s="178">
        <f>T2996</f>
        <v/>
      </c>
      <c r="V2996" s="66" t="inlineStr">
        <is>
          <t>S01 / S04 / S05</t>
        </is>
      </c>
    </row>
    <row r="2997" ht="15" customHeight="1" s="94">
      <c r="A2997" s="66" t="inlineStr">
        <is>
          <t>U21402</t>
        </is>
      </c>
      <c r="B2997" s="66" t="inlineStr">
        <is>
          <t>O1738</t>
        </is>
      </c>
      <c r="C2997" s="66" t="n">
        <v>2024</v>
      </c>
      <c r="D2997" s="66" t="n">
        <v>6</v>
      </c>
      <c r="E2997" s="66" t="n">
        <v>5</v>
      </c>
      <c r="F2997" s="66" t="n">
        <v>11</v>
      </c>
      <c r="G2997" s="66" t="n">
        <v>3</v>
      </c>
      <c r="H2997" s="66" t="n">
        <v>2</v>
      </c>
      <c r="I2997" s="66" t="n">
        <v>0</v>
      </c>
      <c r="J2997" s="66" t="n">
        <v>1</v>
      </c>
      <c r="K2997" s="66" t="n">
        <v>1</v>
      </c>
      <c r="L2997" s="66" t="n">
        <v>0</v>
      </c>
      <c r="M2997" s="66" t="n">
        <v>0</v>
      </c>
      <c r="N2997" s="66" t="n">
        <v>0</v>
      </c>
      <c r="O2997" s="66" t="n">
        <v>312.3</v>
      </c>
      <c r="P2997" s="66" t="n">
        <v>3.1</v>
      </c>
      <c r="Q2997" s="66" t="n">
        <v>12.342533029</v>
      </c>
      <c r="R2997" s="66" t="n">
        <v>51.3216224970001</v>
      </c>
      <c r="S2997" s="66">
        <f>IF(AND(E2997&gt;=2,E2997&lt;=6,OR(F2997=6,F2997=7,F2997=8),O2997&lt;=500),1,0)</f>
        <v/>
      </c>
      <c r="T2997" s="178">
        <f>IF(G2997=1,Sources!$F$24,IF(G2997=2,Sources!$F$25,IF(G2997=3,Sources!$F$26,0)))</f>
        <v/>
      </c>
      <c r="U2997" s="178">
        <f>T2997</f>
        <v/>
      </c>
      <c r="V2997" s="66" t="inlineStr">
        <is>
          <t>S01 / S04 / S05</t>
        </is>
      </c>
    </row>
    <row r="2998" ht="15" customHeight="1" s="94">
      <c r="A2998" s="66" t="inlineStr">
        <is>
          <t>U21408</t>
        </is>
      </c>
      <c r="B2998" s="66" t="inlineStr">
        <is>
          <t>O0810</t>
        </is>
      </c>
      <c r="C2998" s="66" t="n">
        <v>2024</v>
      </c>
      <c r="D2998" s="66" t="n">
        <v>6</v>
      </c>
      <c r="E2998" s="66" t="n">
        <v>5</v>
      </c>
      <c r="F2998" s="66" t="n">
        <v>7</v>
      </c>
      <c r="G2998" s="66" t="n">
        <v>2</v>
      </c>
      <c r="H2998" s="66" t="n">
        <v>3</v>
      </c>
      <c r="I2998" s="66" t="n">
        <v>0</v>
      </c>
      <c r="J2998" s="66" t="n">
        <v>1</v>
      </c>
      <c r="K2998" s="66" t="n">
        <v>1</v>
      </c>
      <c r="L2998" s="66" t="n">
        <v>0</v>
      </c>
      <c r="M2998" s="66" t="n">
        <v>0</v>
      </c>
      <c r="N2998" s="66" t="n">
        <v>0</v>
      </c>
      <c r="O2998" s="66" t="n">
        <v>350.3</v>
      </c>
      <c r="P2998" s="66" t="n">
        <v>0</v>
      </c>
      <c r="Q2998" s="66" t="n">
        <v>13.7735548590001</v>
      </c>
      <c r="R2998" s="66" t="n">
        <v>51.1182444830001</v>
      </c>
      <c r="S2998" s="66">
        <f>IF(AND(E2998&gt;=2,E2998&lt;=6,OR(F2998=6,F2998=7,F2998=8),O2998&lt;=500),1,0)</f>
        <v/>
      </c>
      <c r="T2998" s="178">
        <f>IF(G2998=1,Sources!$F$24,IF(G2998=2,Sources!$F$25,IF(G2998=3,Sources!$F$26,0)))</f>
        <v/>
      </c>
      <c r="U2998" s="178">
        <f>T2998</f>
        <v/>
      </c>
      <c r="V2998" s="66" t="inlineStr">
        <is>
          <t>S01 / S04 / S05</t>
        </is>
      </c>
    </row>
    <row r="2999" ht="15" customHeight="1" s="94">
      <c r="A2999" s="66" t="inlineStr">
        <is>
          <t>U21416</t>
        </is>
      </c>
      <c r="B2999" s="66" t="inlineStr">
        <is>
          <t>O1565</t>
        </is>
      </c>
      <c r="C2999" s="66" t="n">
        <v>2024</v>
      </c>
      <c r="D2999" s="66" t="n">
        <v>6</v>
      </c>
      <c r="E2999" s="66" t="n">
        <v>4</v>
      </c>
      <c r="F2999" s="66" t="n">
        <v>18</v>
      </c>
      <c r="G2999" s="66" t="n">
        <v>3</v>
      </c>
      <c r="H2999" s="66" t="n">
        <v>6</v>
      </c>
      <c r="I2999" s="66" t="n">
        <v>0</v>
      </c>
      <c r="J2999" s="66" t="n">
        <v>1</v>
      </c>
      <c r="K2999" s="66" t="n">
        <v>0</v>
      </c>
      <c r="L2999" s="66" t="n">
        <v>0</v>
      </c>
      <c r="M2999" s="66" t="n">
        <v>0</v>
      </c>
      <c r="N2999" s="66" t="n">
        <v>0</v>
      </c>
      <c r="O2999" s="66" t="n">
        <v>156.5</v>
      </c>
      <c r="P2999" s="66" t="n">
        <v>23.8</v>
      </c>
      <c r="Q2999" s="66" t="n">
        <v>12.373606271</v>
      </c>
      <c r="R2999" s="66" t="n">
        <v>51.3209987240001</v>
      </c>
      <c r="S2999" s="66">
        <f>IF(AND(E2999&gt;=2,E2999&lt;=6,OR(F2999=6,F2999=7,F2999=8),O2999&lt;=500),1,0)</f>
        <v/>
      </c>
      <c r="T2999" s="178">
        <f>IF(G2999=1,Sources!$F$24,IF(G2999=2,Sources!$F$25,IF(G2999=3,Sources!$F$26,0)))</f>
        <v/>
      </c>
      <c r="U2999" s="178">
        <f>T2999</f>
        <v/>
      </c>
      <c r="V2999" s="66" t="inlineStr">
        <is>
          <t>S01 / S04 / S05</t>
        </is>
      </c>
    </row>
    <row r="3000" ht="15" customHeight="1" s="94">
      <c r="A3000" s="66" t="inlineStr">
        <is>
          <t>U21434</t>
        </is>
      </c>
      <c r="B3000" s="66" t="inlineStr">
        <is>
          <t>O0591</t>
        </is>
      </c>
      <c r="C3000" s="66" t="n">
        <v>2024</v>
      </c>
      <c r="D3000" s="66" t="n">
        <v>6</v>
      </c>
      <c r="E3000" s="66" t="n">
        <v>4</v>
      </c>
      <c r="F3000" s="66" t="n">
        <v>7</v>
      </c>
      <c r="G3000" s="66" t="n">
        <v>3</v>
      </c>
      <c r="H3000" s="66" t="n">
        <v>3</v>
      </c>
      <c r="I3000" s="66" t="n">
        <v>0</v>
      </c>
      <c r="J3000" s="66" t="n">
        <v>1</v>
      </c>
      <c r="K3000" s="66" t="n">
        <v>1</v>
      </c>
      <c r="L3000" s="66" t="n">
        <v>0</v>
      </c>
      <c r="M3000" s="66" t="n">
        <v>0</v>
      </c>
      <c r="N3000" s="66" t="n">
        <v>0</v>
      </c>
      <c r="O3000" s="66" t="n">
        <v>183.7</v>
      </c>
      <c r="P3000" s="66" t="n">
        <v>2.3</v>
      </c>
      <c r="Q3000" s="66" t="n">
        <v>13.7516432890001</v>
      </c>
      <c r="R3000" s="66" t="n">
        <v>51.047226896</v>
      </c>
      <c r="S3000" s="66">
        <f>IF(AND(E3000&gt;=2,E3000&lt;=6,OR(F3000=6,F3000=7,F3000=8),O3000&lt;=500),1,0)</f>
        <v/>
      </c>
      <c r="T3000" s="178">
        <f>IF(G3000=1,Sources!$F$24,IF(G3000=2,Sources!$F$25,IF(G3000=3,Sources!$F$26,0)))</f>
        <v/>
      </c>
      <c r="U3000" s="178">
        <f>T3000</f>
        <v/>
      </c>
      <c r="V3000" s="66" t="inlineStr">
        <is>
          <t>S01 / S04 / S05</t>
        </is>
      </c>
    </row>
    <row r="3001" ht="15" customHeight="1" s="94">
      <c r="A3001" s="66" t="inlineStr">
        <is>
          <t>U21436</t>
        </is>
      </c>
      <c r="B3001" s="66" t="inlineStr">
        <is>
          <t>O1542</t>
        </is>
      </c>
      <c r="C3001" s="66" t="n">
        <v>2024</v>
      </c>
      <c r="D3001" s="66" t="n">
        <v>6</v>
      </c>
      <c r="E3001" s="66" t="n">
        <v>3</v>
      </c>
      <c r="F3001" s="66" t="n">
        <v>7</v>
      </c>
      <c r="G3001" s="66" t="n">
        <v>3</v>
      </c>
      <c r="H3001" s="66" t="n">
        <v>3</v>
      </c>
      <c r="I3001" s="66" t="n">
        <v>0</v>
      </c>
      <c r="J3001" s="66" t="n">
        <v>1</v>
      </c>
      <c r="K3001" s="66" t="n">
        <v>1</v>
      </c>
      <c r="L3001" s="66" t="n">
        <v>0</v>
      </c>
      <c r="M3001" s="66" t="n">
        <v>0</v>
      </c>
      <c r="N3001" s="66" t="n">
        <v>0</v>
      </c>
      <c r="O3001" s="66" t="n">
        <v>249.2</v>
      </c>
      <c r="P3001" s="66" t="n">
        <v>3.8</v>
      </c>
      <c r="Q3001" s="66" t="n">
        <v>12.385237236</v>
      </c>
      <c r="R3001" s="66" t="n">
        <v>51.3381406450001</v>
      </c>
      <c r="S3001" s="66">
        <f>IF(AND(E3001&gt;=2,E3001&lt;=6,OR(F3001=6,F3001=7,F3001=8),O3001&lt;=500),1,0)</f>
        <v/>
      </c>
      <c r="T3001" s="178">
        <f>IF(G3001=1,Sources!$F$24,IF(G3001=2,Sources!$F$25,IF(G3001=3,Sources!$F$26,0)))</f>
        <v/>
      </c>
      <c r="U3001" s="178">
        <f>T3001</f>
        <v/>
      </c>
      <c r="V3001" s="66" t="inlineStr">
        <is>
          <t>S01 / S04 / S05</t>
        </is>
      </c>
    </row>
    <row r="3002" ht="15" customHeight="1" s="94">
      <c r="A3002" s="66" t="inlineStr">
        <is>
          <t>U21441</t>
        </is>
      </c>
      <c r="B3002" s="66" t="inlineStr">
        <is>
          <t>O1647</t>
        </is>
      </c>
      <c r="C3002" s="66" t="n">
        <v>2024</v>
      </c>
      <c r="D3002" s="66" t="n">
        <v>6</v>
      </c>
      <c r="E3002" s="66" t="n">
        <v>3</v>
      </c>
      <c r="F3002" s="66" t="n">
        <v>6</v>
      </c>
      <c r="G3002" s="66" t="n">
        <v>3</v>
      </c>
      <c r="H3002" s="66" t="n">
        <v>7</v>
      </c>
      <c r="I3002" s="66" t="n">
        <v>0</v>
      </c>
      <c r="J3002" s="66" t="n">
        <v>1</v>
      </c>
      <c r="K3002" s="66" t="n">
        <v>0</v>
      </c>
      <c r="L3002" s="66" t="n">
        <v>0</v>
      </c>
      <c r="M3002" s="66" t="n">
        <v>0</v>
      </c>
      <c r="N3002" s="66" t="n">
        <v>0</v>
      </c>
      <c r="O3002" s="66" t="n">
        <v>287.6</v>
      </c>
      <c r="P3002" s="66" t="n">
        <v>11.7</v>
      </c>
      <c r="Q3002" s="66" t="n">
        <v>12.385305186</v>
      </c>
      <c r="R3002" s="66" t="n">
        <v>51.376056186</v>
      </c>
      <c r="S3002" s="66">
        <f>IF(AND(E3002&gt;=2,E3002&lt;=6,OR(F3002=6,F3002=7,F3002=8),O3002&lt;=500),1,0)</f>
        <v/>
      </c>
      <c r="T3002" s="178">
        <f>IF(G3002=1,Sources!$F$24,IF(G3002=2,Sources!$F$25,IF(G3002=3,Sources!$F$26,0)))</f>
        <v/>
      </c>
      <c r="U3002" s="178">
        <f>T3002</f>
        <v/>
      </c>
      <c r="V3002" s="66" t="inlineStr">
        <is>
          <t>S01 / S04 / S05</t>
        </is>
      </c>
    </row>
    <row r="3003" ht="15" customHeight="1" s="94">
      <c r="A3003" s="66" t="inlineStr">
        <is>
          <t>U21448</t>
        </is>
      </c>
      <c r="B3003" s="66" t="inlineStr">
        <is>
          <t>O0945</t>
        </is>
      </c>
      <c r="C3003" s="66" t="n">
        <v>2024</v>
      </c>
      <c r="D3003" s="66" t="n">
        <v>6</v>
      </c>
      <c r="E3003" s="66" t="n">
        <v>3</v>
      </c>
      <c r="F3003" s="66" t="n">
        <v>8</v>
      </c>
      <c r="G3003" s="66" t="n">
        <v>3</v>
      </c>
      <c r="H3003" s="66" t="n">
        <v>4</v>
      </c>
      <c r="I3003" s="66" t="n">
        <v>1</v>
      </c>
      <c r="J3003" s="66" t="n">
        <v>1</v>
      </c>
      <c r="K3003" s="66" t="n">
        <v>0</v>
      </c>
      <c r="L3003" s="66" t="n">
        <v>0</v>
      </c>
      <c r="M3003" s="66" t="n">
        <v>0</v>
      </c>
      <c r="N3003" s="66" t="n">
        <v>0</v>
      </c>
      <c r="O3003" s="66" t="n">
        <v>309.3</v>
      </c>
      <c r="P3003" s="66" t="n">
        <v>10.1</v>
      </c>
      <c r="Q3003" s="66" t="n">
        <v>13.750419908</v>
      </c>
      <c r="R3003" s="66" t="n">
        <v>51.0714396930001</v>
      </c>
      <c r="S3003" s="66">
        <f>IF(AND(E3003&gt;=2,E3003&lt;=6,OR(F3003=6,F3003=7,F3003=8),O3003&lt;=500),1,0)</f>
        <v/>
      </c>
      <c r="T3003" s="178">
        <f>IF(G3003=1,Sources!$F$24,IF(G3003=2,Sources!$F$25,IF(G3003=3,Sources!$F$26,0)))</f>
        <v/>
      </c>
      <c r="U3003" s="178">
        <f>T3003</f>
        <v/>
      </c>
      <c r="V3003" s="66" t="inlineStr">
        <is>
          <t>S01 / S04 / S05</t>
        </is>
      </c>
    </row>
    <row r="3004" ht="15" customHeight="1" s="94">
      <c r="A3004" s="66" t="inlineStr">
        <is>
          <t>U21449</t>
        </is>
      </c>
      <c r="B3004" s="66" t="inlineStr">
        <is>
          <t>O0844</t>
        </is>
      </c>
      <c r="C3004" s="66" t="n">
        <v>2024</v>
      </c>
      <c r="D3004" s="66" t="n">
        <v>6</v>
      </c>
      <c r="E3004" s="66" t="n">
        <v>3</v>
      </c>
      <c r="F3004" s="66" t="n">
        <v>22</v>
      </c>
      <c r="G3004" s="66" t="n">
        <v>3</v>
      </c>
      <c r="H3004" s="66" t="n">
        <v>3</v>
      </c>
      <c r="I3004" s="66" t="n">
        <v>0</v>
      </c>
      <c r="J3004" s="66" t="n">
        <v>1</v>
      </c>
      <c r="K3004" s="66" t="n">
        <v>1</v>
      </c>
      <c r="L3004" s="66" t="n">
        <v>0</v>
      </c>
      <c r="M3004" s="66" t="n">
        <v>0</v>
      </c>
      <c r="N3004" s="66" t="n">
        <v>0</v>
      </c>
      <c r="O3004" s="66" t="n">
        <v>149.7</v>
      </c>
      <c r="P3004" s="66" t="n">
        <v>0.7</v>
      </c>
      <c r="Q3004" s="66" t="n">
        <v>13.729109389</v>
      </c>
      <c r="R3004" s="66" t="n">
        <v>51.0509611110001</v>
      </c>
      <c r="S3004" s="66">
        <f>IF(AND(E3004&gt;=2,E3004&lt;=6,OR(F3004=6,F3004=7,F3004=8),O3004&lt;=500),1,0)</f>
        <v/>
      </c>
      <c r="T3004" s="178">
        <f>IF(G3004=1,Sources!$F$24,IF(G3004=2,Sources!$F$25,IF(G3004=3,Sources!$F$26,0)))</f>
        <v/>
      </c>
      <c r="U3004" s="178">
        <f>T3004</f>
        <v/>
      </c>
      <c r="V3004" s="66" t="inlineStr">
        <is>
          <t>S01 / S04 / S05</t>
        </is>
      </c>
    </row>
    <row r="3005" ht="15" customHeight="1" s="94">
      <c r="A3005" s="66" t="inlineStr">
        <is>
          <t>U21451</t>
        </is>
      </c>
      <c r="B3005" s="66" t="inlineStr">
        <is>
          <t>O0885</t>
        </is>
      </c>
      <c r="C3005" s="66" t="n">
        <v>2024</v>
      </c>
      <c r="D3005" s="66" t="n">
        <v>6</v>
      </c>
      <c r="E3005" s="66" t="n">
        <v>3</v>
      </c>
      <c r="F3005" s="66" t="n">
        <v>19</v>
      </c>
      <c r="G3005" s="66" t="n">
        <v>3</v>
      </c>
      <c r="H3005" s="66" t="n">
        <v>6</v>
      </c>
      <c r="I3005" s="66" t="n">
        <v>1</v>
      </c>
      <c r="J3005" s="66" t="n">
        <v>1</v>
      </c>
      <c r="K3005" s="66" t="n">
        <v>0</v>
      </c>
      <c r="L3005" s="66" t="n">
        <v>0</v>
      </c>
      <c r="M3005" s="66" t="n">
        <v>0</v>
      </c>
      <c r="N3005" s="66" t="n">
        <v>0</v>
      </c>
      <c r="O3005" s="66" t="n">
        <v>323.1</v>
      </c>
      <c r="P3005" s="66" t="n">
        <v>20.1</v>
      </c>
      <c r="Q3005" s="66" t="n">
        <v>13.7753288010001</v>
      </c>
      <c r="R3005" s="66" t="n">
        <v>51.0454693670001</v>
      </c>
      <c r="S3005" s="66">
        <f>IF(AND(E3005&gt;=2,E3005&lt;=6,OR(F3005=6,F3005=7,F3005=8),O3005&lt;=500),1,0)</f>
        <v/>
      </c>
      <c r="T3005" s="178">
        <f>IF(G3005=1,Sources!$F$24,IF(G3005=2,Sources!$F$25,IF(G3005=3,Sources!$F$26,0)))</f>
        <v/>
      </c>
      <c r="U3005" s="178">
        <f>T3005</f>
        <v/>
      </c>
      <c r="V3005" s="66" t="inlineStr">
        <is>
          <t>S01 / S04 / S05</t>
        </is>
      </c>
    </row>
    <row r="3006" ht="15" customHeight="1" s="94">
      <c r="A3006" s="66" t="inlineStr">
        <is>
          <t>U21452</t>
        </is>
      </c>
      <c r="B3006" s="66" t="inlineStr">
        <is>
          <t>O0810</t>
        </is>
      </c>
      <c r="C3006" s="66" t="n">
        <v>2024</v>
      </c>
      <c r="D3006" s="66" t="n">
        <v>6</v>
      </c>
      <c r="E3006" s="66" t="n">
        <v>3</v>
      </c>
      <c r="F3006" s="66" t="n">
        <v>11</v>
      </c>
      <c r="G3006" s="66" t="n">
        <v>2</v>
      </c>
      <c r="H3006" s="66" t="n">
        <v>1</v>
      </c>
      <c r="I3006" s="66" t="n">
        <v>0</v>
      </c>
      <c r="J3006" s="66" t="n">
        <v>1</v>
      </c>
      <c r="K3006" s="66" t="n">
        <v>0</v>
      </c>
      <c r="L3006" s="66" t="n">
        <v>0</v>
      </c>
      <c r="M3006" s="66" t="n">
        <v>0</v>
      </c>
      <c r="N3006" s="66" t="n">
        <v>0</v>
      </c>
      <c r="O3006" s="66" t="n">
        <v>358.6</v>
      </c>
      <c r="P3006" s="66" t="n">
        <v>11.3</v>
      </c>
      <c r="Q3006" s="66" t="n">
        <v>13.773683181</v>
      </c>
      <c r="R3006" s="66" t="n">
        <v>51.1183057480001</v>
      </c>
      <c r="S3006" s="66">
        <f>IF(AND(E3006&gt;=2,E3006&lt;=6,OR(F3006=6,F3006=7,F3006=8),O3006&lt;=500),1,0)</f>
        <v/>
      </c>
      <c r="T3006" s="178">
        <f>IF(G3006=1,Sources!$F$24,IF(G3006=2,Sources!$F$25,IF(G3006=3,Sources!$F$26,0)))</f>
        <v/>
      </c>
      <c r="U3006" s="178">
        <f>T3006</f>
        <v/>
      </c>
      <c r="V3006" s="66" t="inlineStr">
        <is>
          <t>S01 / S04 / S05</t>
        </is>
      </c>
    </row>
    <row r="3007" ht="15" customHeight="1" s="94">
      <c r="A3007" s="66" t="inlineStr">
        <is>
          <t>U21486</t>
        </is>
      </c>
      <c r="B3007" s="66" t="inlineStr">
        <is>
          <t>O1759</t>
        </is>
      </c>
      <c r="C3007" s="66" t="n">
        <v>2024</v>
      </c>
      <c r="D3007" s="66" t="n">
        <v>5</v>
      </c>
      <c r="E3007" s="66" t="n">
        <v>6</v>
      </c>
      <c r="F3007" s="66" t="n">
        <v>18</v>
      </c>
      <c r="G3007" s="66" t="n">
        <v>2</v>
      </c>
      <c r="H3007" s="66" t="n">
        <v>4</v>
      </c>
      <c r="I3007" s="66" t="n">
        <v>1</v>
      </c>
      <c r="J3007" s="66" t="n">
        <v>0</v>
      </c>
      <c r="K3007" s="66" t="n">
        <v>1</v>
      </c>
      <c r="L3007" s="66" t="n">
        <v>0</v>
      </c>
      <c r="M3007" s="66" t="n">
        <v>0</v>
      </c>
      <c r="N3007" s="66" t="n">
        <v>0</v>
      </c>
      <c r="O3007" s="66" t="n">
        <v>349.4</v>
      </c>
      <c r="P3007" s="66" t="n">
        <v>23</v>
      </c>
      <c r="Q3007" s="66" t="n">
        <v>12.4453272650001</v>
      </c>
      <c r="R3007" s="66" t="n">
        <v>51.3463497380001</v>
      </c>
      <c r="S3007" s="66">
        <f>IF(AND(E3007&gt;=2,E3007&lt;=6,OR(F3007=6,F3007=7,F3007=8),O3007&lt;=500),1,0)</f>
        <v/>
      </c>
      <c r="T3007" s="178">
        <f>IF(G3007=1,Sources!$F$24,IF(G3007=2,Sources!$F$25,IF(G3007=3,Sources!$F$26,0)))</f>
        <v/>
      </c>
      <c r="U3007" s="178">
        <f>T3007</f>
        <v/>
      </c>
      <c r="V3007" s="66" t="inlineStr">
        <is>
          <t>S01 / S04 / S05</t>
        </is>
      </c>
    </row>
    <row r="3008" ht="15" customHeight="1" s="94">
      <c r="A3008" s="66" t="inlineStr">
        <is>
          <t>U21487</t>
        </is>
      </c>
      <c r="B3008" s="66" t="inlineStr">
        <is>
          <t>O1470</t>
        </is>
      </c>
      <c r="C3008" s="66" t="n">
        <v>2024</v>
      </c>
      <c r="D3008" s="66" t="n">
        <v>5</v>
      </c>
      <c r="E3008" s="66" t="n">
        <v>6</v>
      </c>
      <c r="F3008" s="66" t="n">
        <v>21</v>
      </c>
      <c r="G3008" s="66" t="n">
        <v>3</v>
      </c>
      <c r="H3008" s="66" t="n">
        <v>3</v>
      </c>
      <c r="I3008" s="66" t="n">
        <v>0</v>
      </c>
      <c r="J3008" s="66" t="n">
        <v>0</v>
      </c>
      <c r="K3008" s="66" t="n">
        <v>1</v>
      </c>
      <c r="L3008" s="66" t="n">
        <v>0</v>
      </c>
      <c r="M3008" s="66" t="n">
        <v>0</v>
      </c>
      <c r="N3008" s="66" t="n">
        <v>0</v>
      </c>
      <c r="O3008" s="66" t="n">
        <v>132.9</v>
      </c>
      <c r="P3008" s="66" t="n">
        <v>3.6</v>
      </c>
      <c r="Q3008" s="66" t="n">
        <v>12.394320178</v>
      </c>
      <c r="R3008" s="66" t="n">
        <v>51.3461499010001</v>
      </c>
      <c r="S3008" s="66">
        <f>IF(AND(E3008&gt;=2,E3008&lt;=6,OR(F3008=6,F3008=7,F3008=8),O3008&lt;=500),1,0)</f>
        <v/>
      </c>
      <c r="T3008" s="178">
        <f>IF(G3008=1,Sources!$F$24,IF(G3008=2,Sources!$F$25,IF(G3008=3,Sources!$F$26,0)))</f>
        <v/>
      </c>
      <c r="U3008" s="178">
        <f>T3008</f>
        <v/>
      </c>
      <c r="V3008" s="66" t="inlineStr">
        <is>
          <t>S01 / S04 / S05</t>
        </is>
      </c>
    </row>
    <row r="3009" ht="15" customHeight="1" s="94">
      <c r="A3009" s="66" t="inlineStr">
        <is>
          <t>U21503</t>
        </is>
      </c>
      <c r="B3009" s="66" t="inlineStr">
        <is>
          <t>O1646</t>
        </is>
      </c>
      <c r="C3009" s="66" t="n">
        <v>2024</v>
      </c>
      <c r="D3009" s="66" t="n">
        <v>5</v>
      </c>
      <c r="E3009" s="66" t="n">
        <v>5</v>
      </c>
      <c r="F3009" s="66" t="n">
        <v>10</v>
      </c>
      <c r="G3009" s="66" t="n">
        <v>3</v>
      </c>
      <c r="H3009" s="66" t="n">
        <v>4</v>
      </c>
      <c r="I3009" s="66" t="n">
        <v>1</v>
      </c>
      <c r="J3009" s="66" t="n">
        <v>0</v>
      </c>
      <c r="K3009" s="66" t="n">
        <v>1</v>
      </c>
      <c r="L3009" s="66" t="n">
        <v>0</v>
      </c>
      <c r="M3009" s="66" t="n">
        <v>0</v>
      </c>
      <c r="N3009" s="66" t="n">
        <v>0</v>
      </c>
      <c r="O3009" s="66" t="n">
        <v>119.9</v>
      </c>
      <c r="P3009" s="66" t="n">
        <v>7.1</v>
      </c>
      <c r="Q3009" s="66" t="n">
        <v>12.3849870380001</v>
      </c>
      <c r="R3009" s="66" t="n">
        <v>51.3788330350001</v>
      </c>
      <c r="S3009" s="66">
        <f>IF(AND(E3009&gt;=2,E3009&lt;=6,OR(F3009=6,F3009=7,F3009=8),O3009&lt;=500),1,0)</f>
        <v/>
      </c>
      <c r="T3009" s="178">
        <f>IF(G3009=1,Sources!$F$24,IF(G3009=2,Sources!$F$25,IF(G3009=3,Sources!$F$26,0)))</f>
        <v/>
      </c>
      <c r="U3009" s="178">
        <f>T3009</f>
        <v/>
      </c>
      <c r="V3009" s="66" t="inlineStr">
        <is>
          <t>S01 / S04 / S05</t>
        </is>
      </c>
    </row>
    <row r="3010" ht="15" customHeight="1" s="94">
      <c r="A3010" s="66" t="inlineStr">
        <is>
          <t>U21508</t>
        </is>
      </c>
      <c r="B3010" s="66" t="inlineStr">
        <is>
          <t>O0395</t>
        </is>
      </c>
      <c r="C3010" s="66" t="n">
        <v>2024</v>
      </c>
      <c r="D3010" s="66" t="n">
        <v>5</v>
      </c>
      <c r="E3010" s="66" t="n">
        <v>5</v>
      </c>
      <c r="F3010" s="66" t="n">
        <v>17</v>
      </c>
      <c r="G3010" s="66" t="n">
        <v>3</v>
      </c>
      <c r="H3010" s="66" t="n">
        <v>7</v>
      </c>
      <c r="I3010" s="66" t="n">
        <v>1</v>
      </c>
      <c r="J3010" s="66" t="n">
        <v>1</v>
      </c>
      <c r="K3010" s="66" t="n">
        <v>0</v>
      </c>
      <c r="L3010" s="66" t="n">
        <v>0</v>
      </c>
      <c r="M3010" s="66" t="n">
        <v>0</v>
      </c>
      <c r="N3010" s="66" t="n">
        <v>0</v>
      </c>
      <c r="O3010" s="66" t="n">
        <v>130.7</v>
      </c>
      <c r="P3010" s="66" t="n">
        <v>16.3</v>
      </c>
      <c r="Q3010" s="66" t="n">
        <v>13.7152575150001</v>
      </c>
      <c r="R3010" s="66" t="n">
        <v>51.0515817180001</v>
      </c>
      <c r="S3010" s="66">
        <f>IF(AND(E3010&gt;=2,E3010&lt;=6,OR(F3010=6,F3010=7,F3010=8),O3010&lt;=500),1,0)</f>
        <v/>
      </c>
      <c r="T3010" s="178">
        <f>IF(G3010=1,Sources!$F$24,IF(G3010=2,Sources!$F$25,IF(G3010=3,Sources!$F$26,0)))</f>
        <v/>
      </c>
      <c r="U3010" s="178">
        <f>T3010</f>
        <v/>
      </c>
      <c r="V3010" s="66" t="inlineStr">
        <is>
          <t>S01 / S04 / S05</t>
        </is>
      </c>
    </row>
    <row r="3011" ht="15" customHeight="1" s="94">
      <c r="A3011" s="66" t="inlineStr">
        <is>
          <t>U21515</t>
        </is>
      </c>
      <c r="B3011" s="66" t="inlineStr">
        <is>
          <t>O0966</t>
        </is>
      </c>
      <c r="C3011" s="66" t="n">
        <v>2024</v>
      </c>
      <c r="D3011" s="66" t="n">
        <v>5</v>
      </c>
      <c r="E3011" s="66" t="n">
        <v>5</v>
      </c>
      <c r="F3011" s="66" t="n">
        <v>18</v>
      </c>
      <c r="G3011" s="66" t="n">
        <v>3</v>
      </c>
      <c r="H3011" s="66" t="n">
        <v>4</v>
      </c>
      <c r="I3011" s="66" t="n">
        <v>1</v>
      </c>
      <c r="J3011" s="66" t="n">
        <v>1</v>
      </c>
      <c r="K3011" s="66" t="n">
        <v>0</v>
      </c>
      <c r="L3011" s="66" t="n">
        <v>0</v>
      </c>
      <c r="M3011" s="66" t="n">
        <v>0</v>
      </c>
      <c r="N3011" s="66" t="n">
        <v>0</v>
      </c>
      <c r="O3011" s="66" t="n">
        <v>64.2</v>
      </c>
      <c r="P3011" s="66" t="n">
        <v>5.5</v>
      </c>
      <c r="Q3011" s="66" t="n">
        <v>13.75722626</v>
      </c>
      <c r="R3011" s="66" t="n">
        <v>51.0497357940001</v>
      </c>
      <c r="S3011" s="66">
        <f>IF(AND(E3011&gt;=2,E3011&lt;=6,OR(F3011=6,F3011=7,F3011=8),O3011&lt;=500),1,0)</f>
        <v/>
      </c>
      <c r="T3011" s="178">
        <f>IF(G3011=1,Sources!$F$24,IF(G3011=2,Sources!$F$25,IF(G3011=3,Sources!$F$26,0)))</f>
        <v/>
      </c>
      <c r="U3011" s="178">
        <f>T3011</f>
        <v/>
      </c>
      <c r="V3011" s="66" t="inlineStr">
        <is>
          <t>S01 / S04 / S05</t>
        </is>
      </c>
    </row>
    <row r="3012" ht="15" customHeight="1" s="94">
      <c r="A3012" s="66" t="inlineStr">
        <is>
          <t>U21526</t>
        </is>
      </c>
      <c r="B3012" s="66" t="inlineStr">
        <is>
          <t>O1593</t>
        </is>
      </c>
      <c r="C3012" s="66" t="n">
        <v>2024</v>
      </c>
      <c r="D3012" s="66" t="n">
        <v>5</v>
      </c>
      <c r="E3012" s="66" t="n">
        <v>4</v>
      </c>
      <c r="F3012" s="66" t="n">
        <v>10</v>
      </c>
      <c r="G3012" s="66" t="n">
        <v>3</v>
      </c>
      <c r="H3012" s="66" t="n">
        <v>3</v>
      </c>
      <c r="I3012" s="66" t="n">
        <v>0</v>
      </c>
      <c r="J3012" s="66" t="n">
        <v>1</v>
      </c>
      <c r="K3012" s="66" t="n">
        <v>1</v>
      </c>
      <c r="L3012" s="66" t="n">
        <v>0</v>
      </c>
      <c r="M3012" s="66" t="n">
        <v>0</v>
      </c>
      <c r="N3012" s="66" t="n">
        <v>0</v>
      </c>
      <c r="O3012" s="66" t="n">
        <v>121.2</v>
      </c>
      <c r="P3012" s="66" t="n">
        <v>2.6</v>
      </c>
      <c r="Q3012" s="66" t="n">
        <v>12.373443776</v>
      </c>
      <c r="R3012" s="66" t="n">
        <v>51.351656194</v>
      </c>
      <c r="S3012" s="66">
        <f>IF(AND(E3012&gt;=2,E3012&lt;=6,OR(F3012=6,F3012=7,F3012=8),O3012&lt;=500),1,0)</f>
        <v/>
      </c>
      <c r="T3012" s="178">
        <f>IF(G3012=1,Sources!$F$24,IF(G3012=2,Sources!$F$25,IF(G3012=3,Sources!$F$26,0)))</f>
        <v/>
      </c>
      <c r="U3012" s="178">
        <f>T3012</f>
        <v/>
      </c>
      <c r="V3012" s="66" t="inlineStr">
        <is>
          <t>S01 / S04 / S05</t>
        </is>
      </c>
    </row>
    <row r="3013" ht="15" customHeight="1" s="94">
      <c r="A3013" s="66" t="inlineStr">
        <is>
          <t>U21529</t>
        </is>
      </c>
      <c r="B3013" s="66" t="inlineStr">
        <is>
          <t>O0971</t>
        </is>
      </c>
      <c r="C3013" s="66" t="n">
        <v>2024</v>
      </c>
      <c r="D3013" s="66" t="n">
        <v>5</v>
      </c>
      <c r="E3013" s="66" t="n">
        <v>4</v>
      </c>
      <c r="F3013" s="66" t="n">
        <v>7</v>
      </c>
      <c r="G3013" s="66" t="n">
        <v>3</v>
      </c>
      <c r="H3013" s="66" t="n">
        <v>7</v>
      </c>
      <c r="I3013" s="66" t="n">
        <v>0</v>
      </c>
      <c r="J3013" s="66" t="n">
        <v>1</v>
      </c>
      <c r="K3013" s="66" t="n">
        <v>0</v>
      </c>
      <c r="L3013" s="66" t="n">
        <v>0</v>
      </c>
      <c r="M3013" s="66" t="n">
        <v>0</v>
      </c>
      <c r="N3013" s="66" t="n">
        <v>0</v>
      </c>
      <c r="O3013" s="66" t="n">
        <v>445.1</v>
      </c>
      <c r="P3013" s="66" t="n">
        <v>0</v>
      </c>
      <c r="Q3013" s="66" t="n">
        <v>13.7023053350001</v>
      </c>
      <c r="R3013" s="66" t="n">
        <v>51.0458806680001</v>
      </c>
      <c r="S3013" s="66">
        <f>IF(AND(E3013&gt;=2,E3013&lt;=6,OR(F3013=6,F3013=7,F3013=8),O3013&lt;=500),1,0)</f>
        <v/>
      </c>
      <c r="T3013" s="178">
        <f>IF(G3013=1,Sources!$F$24,IF(G3013=2,Sources!$F$25,IF(G3013=3,Sources!$F$26,0)))</f>
        <v/>
      </c>
      <c r="U3013" s="178">
        <f>T3013</f>
        <v/>
      </c>
      <c r="V3013" s="66" t="inlineStr">
        <is>
          <t>S01 / S04 / S05</t>
        </is>
      </c>
    </row>
    <row r="3014" ht="15" customHeight="1" s="94">
      <c r="A3014" s="66" t="inlineStr">
        <is>
          <t>U21551</t>
        </is>
      </c>
      <c r="B3014" s="66" t="inlineStr">
        <is>
          <t>O0731</t>
        </is>
      </c>
      <c r="C3014" s="66" t="n">
        <v>2024</v>
      </c>
      <c r="D3014" s="66" t="n">
        <v>5</v>
      </c>
      <c r="E3014" s="66" t="n">
        <v>2</v>
      </c>
      <c r="F3014" s="66" t="n">
        <v>11</v>
      </c>
      <c r="G3014" s="66" t="n">
        <v>3</v>
      </c>
      <c r="H3014" s="66" t="n">
        <v>2</v>
      </c>
      <c r="I3014" s="66" t="n">
        <v>1</v>
      </c>
      <c r="J3014" s="66" t="n">
        <v>0</v>
      </c>
      <c r="K3014" s="66" t="n">
        <v>1</v>
      </c>
      <c r="L3014" s="66" t="n">
        <v>0</v>
      </c>
      <c r="M3014" s="66" t="n">
        <v>0</v>
      </c>
      <c r="N3014" s="66" t="n">
        <v>0</v>
      </c>
      <c r="O3014" s="66" t="n">
        <v>124.8</v>
      </c>
      <c r="P3014" s="66" t="n">
        <v>2.4</v>
      </c>
      <c r="Q3014" s="66" t="n">
        <v>13.765474607</v>
      </c>
      <c r="R3014" s="66" t="n">
        <v>51.0732669000001</v>
      </c>
      <c r="S3014" s="66">
        <f>IF(AND(E3014&gt;=2,E3014&lt;=6,OR(F3014=6,F3014=7,F3014=8),O3014&lt;=500),1,0)</f>
        <v/>
      </c>
      <c r="T3014" s="178">
        <f>IF(G3014=1,Sources!$F$24,IF(G3014=2,Sources!$F$25,IF(G3014=3,Sources!$F$26,0)))</f>
        <v/>
      </c>
      <c r="U3014" s="178">
        <f>T3014</f>
        <v/>
      </c>
      <c r="V3014" s="66" t="inlineStr">
        <is>
          <t>S01 / S04 / S05</t>
        </is>
      </c>
    </row>
    <row r="3015" ht="15" customHeight="1" s="94">
      <c r="A3015" s="66" t="inlineStr">
        <is>
          <t>U21556</t>
        </is>
      </c>
      <c r="B3015" s="66" t="inlineStr">
        <is>
          <t>O1734</t>
        </is>
      </c>
      <c r="C3015" s="66" t="n">
        <v>2024</v>
      </c>
      <c r="D3015" s="66" t="n">
        <v>5</v>
      </c>
      <c r="E3015" s="66" t="n">
        <v>1</v>
      </c>
      <c r="F3015" s="66" t="n">
        <v>16</v>
      </c>
      <c r="G3015" s="66" t="n">
        <v>3</v>
      </c>
      <c r="H3015" s="66" t="n">
        <v>7</v>
      </c>
      <c r="I3015" s="66" t="n">
        <v>0</v>
      </c>
      <c r="J3015" s="66" t="n">
        <v>1</v>
      </c>
      <c r="K3015" s="66" t="n">
        <v>1</v>
      </c>
      <c r="L3015" s="66" t="n">
        <v>0</v>
      </c>
      <c r="M3015" s="66" t="n">
        <v>0</v>
      </c>
      <c r="N3015" s="66" t="n">
        <v>0</v>
      </c>
      <c r="O3015" s="66" t="n">
        <v>237.8</v>
      </c>
      <c r="P3015" s="66" t="n">
        <v>22.9</v>
      </c>
      <c r="Q3015" s="66" t="n">
        <v>12.381652128</v>
      </c>
      <c r="R3015" s="66" t="n">
        <v>51.3318382470001</v>
      </c>
      <c r="S3015" s="66">
        <f>IF(AND(E3015&gt;=2,E3015&lt;=6,OR(F3015=6,F3015=7,F3015=8),O3015&lt;=500),1,0)</f>
        <v/>
      </c>
      <c r="T3015" s="178">
        <f>IF(G3015=1,Sources!$F$24,IF(G3015=2,Sources!$F$25,IF(G3015=3,Sources!$F$26,0)))</f>
        <v/>
      </c>
      <c r="U3015" s="178">
        <f>T3015</f>
        <v/>
      </c>
      <c r="V3015" s="66" t="inlineStr">
        <is>
          <t>S01 / S04 / S05</t>
        </is>
      </c>
    </row>
    <row r="3016" ht="15" customHeight="1" s="94">
      <c r="A3016" s="66" t="inlineStr">
        <is>
          <t>U21557</t>
        </is>
      </c>
      <c r="B3016" s="66" t="inlineStr">
        <is>
          <t>O1375</t>
        </is>
      </c>
      <c r="C3016" s="66" t="n">
        <v>2024</v>
      </c>
      <c r="D3016" s="66" t="n">
        <v>5</v>
      </c>
      <c r="E3016" s="66" t="n">
        <v>1</v>
      </c>
      <c r="F3016" s="66" t="n">
        <v>21</v>
      </c>
      <c r="G3016" s="66" t="n">
        <v>3</v>
      </c>
      <c r="H3016" s="66" t="n">
        <v>3</v>
      </c>
      <c r="I3016" s="66" t="n">
        <v>0</v>
      </c>
      <c r="J3016" s="66" t="n">
        <v>1</v>
      </c>
      <c r="K3016" s="66" t="n">
        <v>1</v>
      </c>
      <c r="L3016" s="66" t="n">
        <v>0</v>
      </c>
      <c r="M3016" s="66" t="n">
        <v>0</v>
      </c>
      <c r="N3016" s="66" t="n">
        <v>0</v>
      </c>
      <c r="O3016" s="66" t="n">
        <v>398.6</v>
      </c>
      <c r="P3016" s="66" t="n">
        <v>21.9</v>
      </c>
      <c r="Q3016" s="66" t="n">
        <v>12.421353197</v>
      </c>
      <c r="R3016" s="66" t="n">
        <v>51.3528812750001</v>
      </c>
      <c r="S3016" s="66">
        <f>IF(AND(E3016&gt;=2,E3016&lt;=6,OR(F3016=6,F3016=7,F3016=8),O3016&lt;=500),1,0)</f>
        <v/>
      </c>
      <c r="T3016" s="178">
        <f>IF(G3016=1,Sources!$F$24,IF(G3016=2,Sources!$F$25,IF(G3016=3,Sources!$F$26,0)))</f>
        <v/>
      </c>
      <c r="U3016" s="178">
        <f>T3016</f>
        <v/>
      </c>
      <c r="V3016" s="66" t="inlineStr">
        <is>
          <t>S01 / S04 / S05</t>
        </is>
      </c>
    </row>
    <row r="3017" ht="15" customHeight="1" s="94">
      <c r="A3017" s="66" t="inlineStr">
        <is>
          <t>U21558</t>
        </is>
      </c>
      <c r="B3017" s="66" t="inlineStr">
        <is>
          <t>O1448</t>
        </is>
      </c>
      <c r="C3017" s="66" t="n">
        <v>2024</v>
      </c>
      <c r="D3017" s="66" t="n">
        <v>5</v>
      </c>
      <c r="E3017" s="66" t="n">
        <v>1</v>
      </c>
      <c r="F3017" s="66" t="n">
        <v>19</v>
      </c>
      <c r="G3017" s="66" t="n">
        <v>2</v>
      </c>
      <c r="H3017" s="66" t="n">
        <v>3</v>
      </c>
      <c r="I3017" s="66" t="n">
        <v>0</v>
      </c>
      <c r="J3017" s="66" t="n">
        <v>0</v>
      </c>
      <c r="K3017" s="66" t="n">
        <v>1</v>
      </c>
      <c r="L3017" s="66" t="n">
        <v>0</v>
      </c>
      <c r="M3017" s="66" t="n">
        <v>0</v>
      </c>
      <c r="N3017" s="66" t="n">
        <v>1</v>
      </c>
      <c r="O3017" s="66" t="n">
        <v>320.4</v>
      </c>
      <c r="P3017" s="66" t="n">
        <v>2</v>
      </c>
      <c r="Q3017" s="66" t="n">
        <v>12.376971531</v>
      </c>
      <c r="R3017" s="66" t="n">
        <v>51.344547666</v>
      </c>
      <c r="S3017" s="66">
        <f>IF(AND(E3017&gt;=2,E3017&lt;=6,OR(F3017=6,F3017=7,F3017=8),O3017&lt;=500),1,0)</f>
        <v/>
      </c>
      <c r="T3017" s="178">
        <f>IF(G3017=1,Sources!$F$24,IF(G3017=2,Sources!$F$25,IF(G3017=3,Sources!$F$26,0)))</f>
        <v/>
      </c>
      <c r="U3017" s="178">
        <f>T3017</f>
        <v/>
      </c>
      <c r="V3017" s="66" t="inlineStr">
        <is>
          <t>S01 / S04 / S05</t>
        </is>
      </c>
    </row>
    <row r="3018" ht="15" customHeight="1" s="94">
      <c r="A3018" s="66" t="inlineStr">
        <is>
          <t>U21559</t>
        </is>
      </c>
      <c r="B3018" s="66" t="inlineStr">
        <is>
          <t>O0885</t>
        </is>
      </c>
      <c r="C3018" s="66" t="n">
        <v>2024</v>
      </c>
      <c r="D3018" s="66" t="n">
        <v>6</v>
      </c>
      <c r="E3018" s="66" t="n">
        <v>2</v>
      </c>
      <c r="F3018" s="66" t="n">
        <v>14</v>
      </c>
      <c r="G3018" s="66" t="n">
        <v>3</v>
      </c>
      <c r="H3018" s="66" t="n">
        <v>2</v>
      </c>
      <c r="I3018" s="66" t="n">
        <v>0</v>
      </c>
      <c r="J3018" s="66" t="n">
        <v>0</v>
      </c>
      <c r="K3018" s="66" t="n">
        <v>1</v>
      </c>
      <c r="L3018" s="66" t="n">
        <v>1</v>
      </c>
      <c r="M3018" s="66" t="n">
        <v>0</v>
      </c>
      <c r="N3018" s="66" t="n">
        <v>0</v>
      </c>
      <c r="O3018" s="66" t="n">
        <v>309</v>
      </c>
      <c r="P3018" s="66" t="n">
        <v>4.3</v>
      </c>
      <c r="Q3018" s="66" t="n">
        <v>13.775583668</v>
      </c>
      <c r="R3018" s="66" t="n">
        <v>51.0453745340001</v>
      </c>
      <c r="S3018" s="66">
        <f>IF(AND(E3018&gt;=2,E3018&lt;=6,OR(F3018=6,F3018=7,F3018=8),O3018&lt;=500),1,0)</f>
        <v/>
      </c>
      <c r="T3018" s="178">
        <f>IF(G3018=1,Sources!$F$24,IF(G3018=2,Sources!$F$25,IF(G3018=3,Sources!$F$26,0)))</f>
        <v/>
      </c>
      <c r="U3018" s="178">
        <f>T3018</f>
        <v/>
      </c>
      <c r="V3018" s="66" t="inlineStr">
        <is>
          <t>S01 / S04 / S05</t>
        </is>
      </c>
    </row>
    <row r="3019" ht="15" customHeight="1" s="94">
      <c r="A3019" s="66" t="inlineStr">
        <is>
          <t>U21562</t>
        </is>
      </c>
      <c r="B3019" s="66" t="inlineStr">
        <is>
          <t>O1690</t>
        </is>
      </c>
      <c r="C3019" s="66" t="n">
        <v>2024</v>
      </c>
      <c r="D3019" s="66" t="n">
        <v>5</v>
      </c>
      <c r="E3019" s="66" t="n">
        <v>7</v>
      </c>
      <c r="F3019" s="66" t="n">
        <v>16</v>
      </c>
      <c r="G3019" s="66" t="n">
        <v>3</v>
      </c>
      <c r="H3019" s="66" t="n">
        <v>2</v>
      </c>
      <c r="I3019" s="66" t="n">
        <v>0</v>
      </c>
      <c r="J3019" s="66" t="n">
        <v>1</v>
      </c>
      <c r="K3019" s="66" t="n">
        <v>1</v>
      </c>
      <c r="L3019" s="66" t="n">
        <v>0</v>
      </c>
      <c r="M3019" s="66" t="n">
        <v>0</v>
      </c>
      <c r="N3019" s="66" t="n">
        <v>0</v>
      </c>
      <c r="O3019" s="66" t="n">
        <v>375.4</v>
      </c>
      <c r="P3019" s="66" t="n">
        <v>1.8</v>
      </c>
      <c r="Q3019" s="66" t="n">
        <v>12.376215066</v>
      </c>
      <c r="R3019" s="66" t="n">
        <v>51.3483172840001</v>
      </c>
      <c r="S3019" s="66">
        <f>IF(AND(E3019&gt;=2,E3019&lt;=6,OR(F3019=6,F3019=7,F3019=8),O3019&lt;=500),1,0)</f>
        <v/>
      </c>
      <c r="T3019" s="178">
        <f>IF(G3019=1,Sources!$F$24,IF(G3019=2,Sources!$F$25,IF(G3019=3,Sources!$F$26,0)))</f>
        <v/>
      </c>
      <c r="U3019" s="178">
        <f>T3019</f>
        <v/>
      </c>
      <c r="V3019" s="66" t="inlineStr">
        <is>
          <t>S01 / S04 / S05</t>
        </is>
      </c>
    </row>
    <row r="3020" ht="15" customHeight="1" s="94">
      <c r="A3020" s="66" t="inlineStr">
        <is>
          <t>U21576</t>
        </is>
      </c>
      <c r="B3020" s="66" t="inlineStr">
        <is>
          <t>O0689</t>
        </is>
      </c>
      <c r="C3020" s="66" t="n">
        <v>2024</v>
      </c>
      <c r="D3020" s="66" t="n">
        <v>5</v>
      </c>
      <c r="E3020" s="66" t="n">
        <v>6</v>
      </c>
      <c r="F3020" s="66" t="n">
        <v>15</v>
      </c>
      <c r="G3020" s="66" t="n">
        <v>3</v>
      </c>
      <c r="H3020" s="66" t="n">
        <v>3</v>
      </c>
      <c r="I3020" s="66" t="n">
        <v>0</v>
      </c>
      <c r="J3020" s="66" t="n">
        <v>1</v>
      </c>
      <c r="K3020" s="66" t="n">
        <v>0</v>
      </c>
      <c r="L3020" s="66" t="n">
        <v>0</v>
      </c>
      <c r="M3020" s="66" t="n">
        <v>0</v>
      </c>
      <c r="N3020" s="66" t="n">
        <v>0</v>
      </c>
      <c r="O3020" s="66" t="n">
        <v>433.7</v>
      </c>
      <c r="P3020" s="66" t="n">
        <v>4.8</v>
      </c>
      <c r="Q3020" s="66" t="n">
        <v>13.7393511710001</v>
      </c>
      <c r="R3020" s="66" t="n">
        <v>51.0370234960001</v>
      </c>
      <c r="S3020" s="66">
        <f>IF(AND(E3020&gt;=2,E3020&lt;=6,OR(F3020=6,F3020=7,F3020=8),O3020&lt;=500),1,0)</f>
        <v/>
      </c>
      <c r="T3020" s="178">
        <f>IF(G3020=1,Sources!$F$24,IF(G3020=2,Sources!$F$25,IF(G3020=3,Sources!$F$26,0)))</f>
        <v/>
      </c>
      <c r="U3020" s="178">
        <f>T3020</f>
        <v/>
      </c>
      <c r="V3020" s="66" t="inlineStr">
        <is>
          <t>S01 / S04 / S05</t>
        </is>
      </c>
    </row>
    <row r="3021" ht="15" customHeight="1" s="94">
      <c r="A3021" s="66" t="inlineStr">
        <is>
          <t>U21577</t>
        </is>
      </c>
      <c r="B3021" s="66" t="inlineStr">
        <is>
          <t>O0631</t>
        </is>
      </c>
      <c r="C3021" s="66" t="n">
        <v>2024</v>
      </c>
      <c r="D3021" s="66" t="n">
        <v>5</v>
      </c>
      <c r="E3021" s="66" t="n">
        <v>6</v>
      </c>
      <c r="F3021" s="66" t="n">
        <v>8</v>
      </c>
      <c r="G3021" s="66" t="n">
        <v>3</v>
      </c>
      <c r="H3021" s="66" t="n">
        <v>2</v>
      </c>
      <c r="I3021" s="66" t="n">
        <v>0</v>
      </c>
      <c r="J3021" s="66" t="n">
        <v>1</v>
      </c>
      <c r="K3021" s="66" t="n">
        <v>1</v>
      </c>
      <c r="L3021" s="66" t="n">
        <v>0</v>
      </c>
      <c r="M3021" s="66" t="n">
        <v>0</v>
      </c>
      <c r="N3021" s="66" t="n">
        <v>0</v>
      </c>
      <c r="O3021" s="66" t="n">
        <v>31.7</v>
      </c>
      <c r="P3021" s="66" t="n">
        <v>0</v>
      </c>
      <c r="Q3021" s="66" t="n">
        <v>13.748982175</v>
      </c>
      <c r="R3021" s="66" t="n">
        <v>51.0337784440001</v>
      </c>
      <c r="S3021" s="66">
        <f>IF(AND(E3021&gt;=2,E3021&lt;=6,OR(F3021=6,F3021=7,F3021=8),O3021&lt;=500),1,0)</f>
        <v/>
      </c>
      <c r="T3021" s="178">
        <f>IF(G3021=1,Sources!$F$24,IF(G3021=2,Sources!$F$25,IF(G3021=3,Sources!$F$26,0)))</f>
        <v/>
      </c>
      <c r="U3021" s="178">
        <f>T3021</f>
        <v/>
      </c>
      <c r="V3021" s="66" t="inlineStr">
        <is>
          <t>S01 / S04 / S05</t>
        </is>
      </c>
    </row>
    <row r="3022" ht="15" customHeight="1" s="94">
      <c r="A3022" s="66" t="inlineStr">
        <is>
          <t>U21602</t>
        </is>
      </c>
      <c r="B3022" s="66" t="inlineStr">
        <is>
          <t>O1706</t>
        </is>
      </c>
      <c r="C3022" s="66" t="n">
        <v>2024</v>
      </c>
      <c r="D3022" s="66" t="n">
        <v>5</v>
      </c>
      <c r="E3022" s="66" t="n">
        <v>4</v>
      </c>
      <c r="F3022" s="66" t="n">
        <v>16</v>
      </c>
      <c r="G3022" s="66" t="n">
        <v>3</v>
      </c>
      <c r="H3022" s="66" t="n">
        <v>2</v>
      </c>
      <c r="I3022" s="66" t="n">
        <v>0</v>
      </c>
      <c r="J3022" s="66" t="n">
        <v>1</v>
      </c>
      <c r="K3022" s="66" t="n">
        <v>1</v>
      </c>
      <c r="L3022" s="66" t="n">
        <v>0</v>
      </c>
      <c r="M3022" s="66" t="n">
        <v>0</v>
      </c>
      <c r="N3022" s="66" t="n">
        <v>0</v>
      </c>
      <c r="O3022" s="66" t="n">
        <v>200.7</v>
      </c>
      <c r="P3022" s="66" t="n">
        <v>16.2</v>
      </c>
      <c r="Q3022" s="66" t="n">
        <v>12.3031833540001</v>
      </c>
      <c r="R3022" s="66" t="n">
        <v>51.3143523460001</v>
      </c>
      <c r="S3022" s="66">
        <f>IF(AND(E3022&gt;=2,E3022&lt;=6,OR(F3022=6,F3022=7,F3022=8),O3022&lt;=500),1,0)</f>
        <v/>
      </c>
      <c r="T3022" s="178">
        <f>IF(G3022=1,Sources!$F$24,IF(G3022=2,Sources!$F$25,IF(G3022=3,Sources!$F$26,0)))</f>
        <v/>
      </c>
      <c r="U3022" s="178">
        <f>T3022</f>
        <v/>
      </c>
      <c r="V3022" s="66" t="inlineStr">
        <is>
          <t>S01 / S04 / S05</t>
        </is>
      </c>
    </row>
    <row r="3023" ht="15" customHeight="1" s="94">
      <c r="A3023" s="66" t="inlineStr">
        <is>
          <t>U21608</t>
        </is>
      </c>
      <c r="B3023" s="66" t="inlineStr">
        <is>
          <t>O1437</t>
        </is>
      </c>
      <c r="C3023" s="66" t="n">
        <v>2024</v>
      </c>
      <c r="D3023" s="66" t="n">
        <v>5</v>
      </c>
      <c r="E3023" s="66" t="n">
        <v>3</v>
      </c>
      <c r="F3023" s="66" t="n">
        <v>7</v>
      </c>
      <c r="G3023" s="66" t="n">
        <v>3</v>
      </c>
      <c r="H3023" s="66" t="n">
        <v>2</v>
      </c>
      <c r="I3023" s="66" t="n">
        <v>0</v>
      </c>
      <c r="J3023" s="66" t="n">
        <v>1</v>
      </c>
      <c r="K3023" s="66" t="n">
        <v>0</v>
      </c>
      <c r="L3023" s="66" t="n">
        <v>0</v>
      </c>
      <c r="M3023" s="66" t="n">
        <v>1</v>
      </c>
      <c r="N3023" s="66" t="n">
        <v>0</v>
      </c>
      <c r="O3023" s="66" t="n">
        <v>305.3</v>
      </c>
      <c r="P3023" s="66" t="n">
        <v>0</v>
      </c>
      <c r="Q3023" s="66" t="n">
        <v>12.371129185</v>
      </c>
      <c r="R3023" s="66" t="n">
        <v>51.3473494480001</v>
      </c>
      <c r="S3023" s="66">
        <f>IF(AND(E3023&gt;=2,E3023&lt;=6,OR(F3023=6,F3023=7,F3023=8),O3023&lt;=500),1,0)</f>
        <v/>
      </c>
      <c r="T3023" s="178">
        <f>IF(G3023=1,Sources!$F$24,IF(G3023=2,Sources!$F$25,IF(G3023=3,Sources!$F$26,0)))</f>
        <v/>
      </c>
      <c r="U3023" s="178">
        <f>T3023</f>
        <v/>
      </c>
      <c r="V3023" s="66" t="inlineStr">
        <is>
          <t>S01 / S04 / S05</t>
        </is>
      </c>
    </row>
    <row r="3024" ht="15" customHeight="1" s="94">
      <c r="A3024" s="66" t="inlineStr">
        <is>
          <t>U21613</t>
        </is>
      </c>
      <c r="B3024" s="66" t="inlineStr">
        <is>
          <t>O0947</t>
        </is>
      </c>
      <c r="C3024" s="66" t="n">
        <v>2024</v>
      </c>
      <c r="D3024" s="66" t="n">
        <v>5</v>
      </c>
      <c r="E3024" s="66" t="n">
        <v>3</v>
      </c>
      <c r="F3024" s="66" t="n">
        <v>14</v>
      </c>
      <c r="G3024" s="66" t="n">
        <v>3</v>
      </c>
      <c r="H3024" s="66" t="n">
        <v>6</v>
      </c>
      <c r="I3024" s="66" t="n">
        <v>0</v>
      </c>
      <c r="J3024" s="66" t="n">
        <v>0</v>
      </c>
      <c r="K3024" s="66" t="n">
        <v>1</v>
      </c>
      <c r="L3024" s="66" t="n">
        <v>1</v>
      </c>
      <c r="M3024" s="66" t="n">
        <v>0</v>
      </c>
      <c r="N3024" s="66" t="n">
        <v>0</v>
      </c>
      <c r="O3024" s="66" t="n">
        <v>164.2</v>
      </c>
      <c r="P3024" s="66" t="n">
        <v>15.5</v>
      </c>
      <c r="Q3024" s="66" t="n">
        <v>13.724988921</v>
      </c>
      <c r="R3024" s="66" t="n">
        <v>51.0577638290001</v>
      </c>
      <c r="S3024" s="66">
        <f>IF(AND(E3024&gt;=2,E3024&lt;=6,OR(F3024=6,F3024=7,F3024=8),O3024&lt;=500),1,0)</f>
        <v/>
      </c>
      <c r="T3024" s="178">
        <f>IF(G3024=1,Sources!$F$24,IF(G3024=2,Sources!$F$25,IF(G3024=3,Sources!$F$26,0)))</f>
        <v/>
      </c>
      <c r="U3024" s="178">
        <f>T3024</f>
        <v/>
      </c>
      <c r="V3024" s="66" t="inlineStr">
        <is>
          <t>S01 / S04 / S05</t>
        </is>
      </c>
    </row>
    <row r="3025" ht="15" customHeight="1" s="94">
      <c r="A3025" s="66" t="inlineStr">
        <is>
          <t>U21619</t>
        </is>
      </c>
      <c r="B3025" s="66" t="inlineStr">
        <is>
          <t>O0591</t>
        </is>
      </c>
      <c r="C3025" s="66" t="n">
        <v>2024</v>
      </c>
      <c r="D3025" s="66" t="n">
        <v>5</v>
      </c>
      <c r="E3025" s="66" t="n">
        <v>3</v>
      </c>
      <c r="F3025" s="66" t="n">
        <v>16</v>
      </c>
      <c r="G3025" s="66" t="n">
        <v>3</v>
      </c>
      <c r="H3025" s="66" t="n">
        <v>3</v>
      </c>
      <c r="I3025" s="66" t="n">
        <v>0</v>
      </c>
      <c r="J3025" s="66" t="n">
        <v>0</v>
      </c>
      <c r="K3025" s="66" t="n">
        <v>1</v>
      </c>
      <c r="L3025" s="66" t="n">
        <v>0</v>
      </c>
      <c r="M3025" s="66" t="n">
        <v>0</v>
      </c>
      <c r="N3025" s="66" t="n">
        <v>1</v>
      </c>
      <c r="O3025" s="66" t="n">
        <v>183.6</v>
      </c>
      <c r="P3025" s="66" t="n">
        <v>2.5</v>
      </c>
      <c r="Q3025" s="66" t="n">
        <v>13.7516453700001</v>
      </c>
      <c r="R3025" s="66" t="n">
        <v>51.0472307640001</v>
      </c>
      <c r="S3025" s="66">
        <f>IF(AND(E3025&gt;=2,E3025&lt;=6,OR(F3025=6,F3025=7,F3025=8),O3025&lt;=500),1,0)</f>
        <v/>
      </c>
      <c r="T3025" s="178">
        <f>IF(G3025=1,Sources!$F$24,IF(G3025=2,Sources!$F$25,IF(G3025=3,Sources!$F$26,0)))</f>
        <v/>
      </c>
      <c r="U3025" s="178">
        <f>T3025</f>
        <v/>
      </c>
      <c r="V3025" s="66" t="inlineStr">
        <is>
          <t>S01 / S04 / S05</t>
        </is>
      </c>
    </row>
    <row r="3026" ht="15" customHeight="1" s="94">
      <c r="A3026" s="66" t="inlineStr">
        <is>
          <t>U21621</t>
        </is>
      </c>
      <c r="B3026" s="66" t="inlineStr">
        <is>
          <t>O2079</t>
        </is>
      </c>
      <c r="C3026" s="66" t="n">
        <v>2024</v>
      </c>
      <c r="D3026" s="66" t="n">
        <v>5</v>
      </c>
      <c r="E3026" s="66" t="n">
        <v>3</v>
      </c>
      <c r="F3026" s="66" t="n">
        <v>11</v>
      </c>
      <c r="G3026" s="66" t="n">
        <v>3</v>
      </c>
      <c r="H3026" s="66" t="n">
        <v>3</v>
      </c>
      <c r="I3026" s="66" t="n">
        <v>0</v>
      </c>
      <c r="J3026" s="66" t="n">
        <v>1</v>
      </c>
      <c r="K3026" s="66" t="n">
        <v>1</v>
      </c>
      <c r="L3026" s="66" t="n">
        <v>0</v>
      </c>
      <c r="M3026" s="66" t="n">
        <v>0</v>
      </c>
      <c r="N3026" s="66" t="n">
        <v>0</v>
      </c>
      <c r="O3026" s="66" t="n">
        <v>278.4</v>
      </c>
      <c r="P3026" s="66" t="n">
        <v>1.3</v>
      </c>
      <c r="Q3026" s="66" t="n">
        <v>13.6678293220001</v>
      </c>
      <c r="R3026" s="66" t="n">
        <v>51.1024417180001</v>
      </c>
      <c r="S3026" s="66">
        <f>IF(AND(E3026&gt;=2,E3026&lt;=6,OR(F3026=6,F3026=7,F3026=8),O3026&lt;=500),1,0)</f>
        <v/>
      </c>
      <c r="T3026" s="178">
        <f>IF(G3026=1,Sources!$F$24,IF(G3026=2,Sources!$F$25,IF(G3026=3,Sources!$F$26,0)))</f>
        <v/>
      </c>
      <c r="U3026" s="178">
        <f>T3026</f>
        <v/>
      </c>
      <c r="V3026" s="66" t="inlineStr">
        <is>
          <t>S01 / S04 / S05</t>
        </is>
      </c>
    </row>
    <row r="3027" ht="15" customHeight="1" s="94">
      <c r="A3027" s="66" t="inlineStr">
        <is>
          <t>U21631</t>
        </is>
      </c>
      <c r="B3027" s="66" t="inlineStr">
        <is>
          <t>O1866</t>
        </is>
      </c>
      <c r="C3027" s="66" t="n">
        <v>2024</v>
      </c>
      <c r="D3027" s="66" t="n">
        <v>5</v>
      </c>
      <c r="E3027" s="66" t="n">
        <v>2</v>
      </c>
      <c r="F3027" s="66" t="n">
        <v>20</v>
      </c>
      <c r="G3027" s="66" t="n">
        <v>3</v>
      </c>
      <c r="H3027" s="66" t="n">
        <v>3</v>
      </c>
      <c r="I3027" s="66" t="n">
        <v>0</v>
      </c>
      <c r="J3027" s="66" t="n">
        <v>0</v>
      </c>
      <c r="K3027" s="66" t="n">
        <v>1</v>
      </c>
      <c r="L3027" s="66" t="n">
        <v>0</v>
      </c>
      <c r="M3027" s="66" t="n">
        <v>0</v>
      </c>
      <c r="N3027" s="66" t="n">
        <v>0</v>
      </c>
      <c r="O3027" s="66" t="n">
        <v>418.4</v>
      </c>
      <c r="P3027" s="66" t="n">
        <v>1.3</v>
      </c>
      <c r="Q3027" s="66" t="n">
        <v>12.365920112</v>
      </c>
      <c r="R3027" s="66" t="n">
        <v>51.2855613310001</v>
      </c>
      <c r="S3027" s="66">
        <f>IF(AND(E3027&gt;=2,E3027&lt;=6,OR(F3027=6,F3027=7,F3027=8),O3027&lt;=500),1,0)</f>
        <v/>
      </c>
      <c r="T3027" s="178">
        <f>IF(G3027=1,Sources!$F$24,IF(G3027=2,Sources!$F$25,IF(G3027=3,Sources!$F$26,0)))</f>
        <v/>
      </c>
      <c r="U3027" s="178">
        <f>T3027</f>
        <v/>
      </c>
      <c r="V3027" s="66" t="inlineStr">
        <is>
          <t>S01 / S04 / S05</t>
        </is>
      </c>
    </row>
    <row r="3028" ht="15" customHeight="1" s="94">
      <c r="A3028" s="66" t="inlineStr">
        <is>
          <t>U21635</t>
        </is>
      </c>
      <c r="B3028" s="66" t="inlineStr">
        <is>
          <t>O0792</t>
        </is>
      </c>
      <c r="C3028" s="66" t="n">
        <v>2024</v>
      </c>
      <c r="D3028" s="66" t="n">
        <v>5</v>
      </c>
      <c r="E3028" s="66" t="n">
        <v>2</v>
      </c>
      <c r="F3028" s="66" t="n">
        <v>17</v>
      </c>
      <c r="G3028" s="66" t="n">
        <v>3</v>
      </c>
      <c r="H3028" s="66" t="n">
        <v>1</v>
      </c>
      <c r="I3028" s="66" t="n">
        <v>0</v>
      </c>
      <c r="J3028" s="66" t="n">
        <v>0</v>
      </c>
      <c r="K3028" s="66" t="n">
        <v>0</v>
      </c>
      <c r="L3028" s="66" t="n">
        <v>1</v>
      </c>
      <c r="M3028" s="66" t="n">
        <v>0</v>
      </c>
      <c r="N3028" s="66" t="n">
        <v>0</v>
      </c>
      <c r="O3028" s="66" t="n">
        <v>147.6</v>
      </c>
      <c r="P3028" s="66" t="n">
        <v>24.3</v>
      </c>
      <c r="Q3028" s="66" t="n">
        <v>13.7467999800001</v>
      </c>
      <c r="R3028" s="66" t="n">
        <v>51.0383063610001</v>
      </c>
      <c r="S3028" s="66">
        <f>IF(AND(E3028&gt;=2,E3028&lt;=6,OR(F3028=6,F3028=7,F3028=8),O3028&lt;=500),1,0)</f>
        <v/>
      </c>
      <c r="T3028" s="178">
        <f>IF(G3028=1,Sources!$F$24,IF(G3028=2,Sources!$F$25,IF(G3028=3,Sources!$F$26,0)))</f>
        <v/>
      </c>
      <c r="U3028" s="178">
        <f>T3028</f>
        <v/>
      </c>
      <c r="V3028" s="66" t="inlineStr">
        <is>
          <t>S01 / S04 / S05</t>
        </is>
      </c>
    </row>
    <row r="3029" ht="15" customHeight="1" s="94">
      <c r="A3029" s="66" t="inlineStr">
        <is>
          <t>U21638</t>
        </is>
      </c>
      <c r="B3029" s="66" t="inlineStr">
        <is>
          <t>O0572</t>
        </is>
      </c>
      <c r="C3029" s="66" t="n">
        <v>2024</v>
      </c>
      <c r="D3029" s="66" t="n">
        <v>5</v>
      </c>
      <c r="E3029" s="66" t="n">
        <v>2</v>
      </c>
      <c r="F3029" s="66" t="n">
        <v>18</v>
      </c>
      <c r="G3029" s="66" t="n">
        <v>3</v>
      </c>
      <c r="H3029" s="66" t="n">
        <v>3</v>
      </c>
      <c r="I3029" s="66" t="n">
        <v>0</v>
      </c>
      <c r="J3029" s="66" t="n">
        <v>0</v>
      </c>
      <c r="K3029" s="66" t="n">
        <v>1</v>
      </c>
      <c r="L3029" s="66" t="n">
        <v>1</v>
      </c>
      <c r="M3029" s="66" t="n">
        <v>0</v>
      </c>
      <c r="N3029" s="66" t="n">
        <v>0</v>
      </c>
      <c r="O3029" s="66" t="n">
        <v>275.8</v>
      </c>
      <c r="P3029" s="66" t="n">
        <v>3.2</v>
      </c>
      <c r="Q3029" s="66" t="n">
        <v>13.828212196</v>
      </c>
      <c r="R3029" s="66" t="n">
        <v>50.9988477730001</v>
      </c>
      <c r="S3029" s="66">
        <f>IF(AND(E3029&gt;=2,E3029&lt;=6,OR(F3029=6,F3029=7,F3029=8),O3029&lt;=500),1,0)</f>
        <v/>
      </c>
      <c r="T3029" s="178">
        <f>IF(G3029=1,Sources!$F$24,IF(G3029=2,Sources!$F$25,IF(G3029=3,Sources!$F$26,0)))</f>
        <v/>
      </c>
      <c r="U3029" s="178">
        <f>T3029</f>
        <v/>
      </c>
      <c r="V3029" s="66" t="inlineStr">
        <is>
          <t>S01 / S04 / S05</t>
        </is>
      </c>
    </row>
    <row r="3030" ht="15" customHeight="1" s="94">
      <c r="A3030" s="66" t="inlineStr">
        <is>
          <t>U21646</t>
        </is>
      </c>
      <c r="B3030" s="66" t="inlineStr">
        <is>
          <t>O1565</t>
        </is>
      </c>
      <c r="C3030" s="66" t="n">
        <v>2024</v>
      </c>
      <c r="D3030" s="66" t="n">
        <v>5</v>
      </c>
      <c r="E3030" s="66" t="n">
        <v>7</v>
      </c>
      <c r="F3030" s="66" t="n">
        <v>8</v>
      </c>
      <c r="G3030" s="66" t="n">
        <v>3</v>
      </c>
      <c r="H3030" s="66" t="n">
        <v>2</v>
      </c>
      <c r="I3030" s="66" t="n">
        <v>0</v>
      </c>
      <c r="J3030" s="66" t="n">
        <v>1</v>
      </c>
      <c r="K3030" s="66" t="n">
        <v>1</v>
      </c>
      <c r="L3030" s="66" t="n">
        <v>0</v>
      </c>
      <c r="M3030" s="66" t="n">
        <v>0</v>
      </c>
      <c r="N3030" s="66" t="n">
        <v>0</v>
      </c>
      <c r="O3030" s="66" t="n">
        <v>126.9</v>
      </c>
      <c r="P3030" s="66" t="n">
        <v>17.7</v>
      </c>
      <c r="Q3030" s="66" t="n">
        <v>12.3733723240001</v>
      </c>
      <c r="R3030" s="66" t="n">
        <v>51.3207296890001</v>
      </c>
      <c r="S3030" s="66">
        <f>IF(AND(E3030&gt;=2,E3030&lt;=6,OR(F3030=6,F3030=7,F3030=8),O3030&lt;=500),1,0)</f>
        <v/>
      </c>
      <c r="T3030" s="178">
        <f>IF(G3030=1,Sources!$F$24,IF(G3030=2,Sources!$F$25,IF(G3030=3,Sources!$F$26,0)))</f>
        <v/>
      </c>
      <c r="U3030" s="178">
        <f>T3030</f>
        <v/>
      </c>
      <c r="V3030" s="66" t="inlineStr">
        <is>
          <t>S01 / S04 / S05</t>
        </is>
      </c>
    </row>
    <row r="3031" ht="15" customHeight="1" s="94">
      <c r="A3031" s="66" t="inlineStr">
        <is>
          <t>U21659</t>
        </is>
      </c>
      <c r="B3031" s="66" t="inlineStr">
        <is>
          <t>O1352</t>
        </is>
      </c>
      <c r="C3031" s="66" t="n">
        <v>2024</v>
      </c>
      <c r="D3031" s="66" t="n">
        <v>5</v>
      </c>
      <c r="E3031" s="66" t="n">
        <v>5</v>
      </c>
      <c r="F3031" s="66" t="n">
        <v>16</v>
      </c>
      <c r="G3031" s="66" t="n">
        <v>3</v>
      </c>
      <c r="H3031" s="66" t="n">
        <v>4</v>
      </c>
      <c r="I3031" s="66" t="n">
        <v>1</v>
      </c>
      <c r="J3031" s="66" t="n">
        <v>0</v>
      </c>
      <c r="K3031" s="66" t="n">
        <v>1</v>
      </c>
      <c r="L3031" s="66" t="n">
        <v>0</v>
      </c>
      <c r="M3031" s="66" t="n">
        <v>0</v>
      </c>
      <c r="N3031" s="66" t="n">
        <v>0</v>
      </c>
      <c r="O3031" s="66" t="n">
        <v>222.3</v>
      </c>
      <c r="P3031" s="66" t="n">
        <v>4.4</v>
      </c>
      <c r="Q3031" s="66" t="n">
        <v>12.370795479</v>
      </c>
      <c r="R3031" s="66" t="n">
        <v>51.33506801</v>
      </c>
      <c r="S3031" s="66">
        <f>IF(AND(E3031&gt;=2,E3031&lt;=6,OR(F3031=6,F3031=7,F3031=8),O3031&lt;=500),1,0)</f>
        <v/>
      </c>
      <c r="T3031" s="178">
        <f>IF(G3031=1,Sources!$F$24,IF(G3031=2,Sources!$F$25,IF(G3031=3,Sources!$F$26,0)))</f>
        <v/>
      </c>
      <c r="U3031" s="178">
        <f>T3031</f>
        <v/>
      </c>
      <c r="V3031" s="66" t="inlineStr">
        <is>
          <t>S01 / S04 / S05</t>
        </is>
      </c>
    </row>
    <row r="3032" ht="15" customHeight="1" s="94">
      <c r="A3032" s="66" t="inlineStr">
        <is>
          <t>U21667</t>
        </is>
      </c>
      <c r="B3032" s="66" t="inlineStr">
        <is>
          <t>O1542</t>
        </is>
      </c>
      <c r="C3032" s="66" t="n">
        <v>2024</v>
      </c>
      <c r="D3032" s="66" t="n">
        <v>5</v>
      </c>
      <c r="E3032" s="66" t="n">
        <v>5</v>
      </c>
      <c r="F3032" s="66" t="n">
        <v>16</v>
      </c>
      <c r="G3032" s="66" t="n">
        <v>3</v>
      </c>
      <c r="H3032" s="66" t="n">
        <v>3</v>
      </c>
      <c r="I3032" s="66" t="n">
        <v>0</v>
      </c>
      <c r="J3032" s="66" t="n">
        <v>0</v>
      </c>
      <c r="K3032" s="66" t="n">
        <v>1</v>
      </c>
      <c r="L3032" s="66" t="n">
        <v>0</v>
      </c>
      <c r="M3032" s="66" t="n">
        <v>0</v>
      </c>
      <c r="N3032" s="66" t="n">
        <v>0</v>
      </c>
      <c r="O3032" s="66" t="n">
        <v>248.1</v>
      </c>
      <c r="P3032" s="66" t="n">
        <v>16.6</v>
      </c>
      <c r="Q3032" s="66" t="n">
        <v>12.3849474320001</v>
      </c>
      <c r="R3032" s="66" t="n">
        <v>51.3381292410001</v>
      </c>
      <c r="S3032" s="66">
        <f>IF(AND(E3032&gt;=2,E3032&lt;=6,OR(F3032=6,F3032=7,F3032=8),O3032&lt;=500),1,0)</f>
        <v/>
      </c>
      <c r="T3032" s="178">
        <f>IF(G3032=1,Sources!$F$24,IF(G3032=2,Sources!$F$25,IF(G3032=3,Sources!$F$26,0)))</f>
        <v/>
      </c>
      <c r="U3032" s="178">
        <f>T3032</f>
        <v/>
      </c>
      <c r="V3032" s="66" t="inlineStr">
        <is>
          <t>S01 / S04 / S05</t>
        </is>
      </c>
    </row>
    <row r="3033" ht="15" customHeight="1" s="94">
      <c r="A3033" s="66" t="inlineStr">
        <is>
          <t>U21676</t>
        </is>
      </c>
      <c r="B3033" s="66" t="inlineStr">
        <is>
          <t>O0904</t>
        </is>
      </c>
      <c r="C3033" s="66" t="n">
        <v>2024</v>
      </c>
      <c r="D3033" s="66" t="n">
        <v>5</v>
      </c>
      <c r="E3033" s="66" t="n">
        <v>5</v>
      </c>
      <c r="F3033" s="66" t="n">
        <v>8</v>
      </c>
      <c r="G3033" s="66" t="n">
        <v>3</v>
      </c>
      <c r="H3033" s="66" t="n">
        <v>2</v>
      </c>
      <c r="I3033" s="66" t="n">
        <v>1</v>
      </c>
      <c r="J3033" s="66" t="n">
        <v>0</v>
      </c>
      <c r="K3033" s="66" t="n">
        <v>1</v>
      </c>
      <c r="L3033" s="66" t="n">
        <v>0</v>
      </c>
      <c r="M3033" s="66" t="n">
        <v>0</v>
      </c>
      <c r="N3033" s="66" t="n">
        <v>0</v>
      </c>
      <c r="O3033" s="66" t="n">
        <v>87.40000000000001</v>
      </c>
      <c r="P3033" s="66" t="n">
        <v>0</v>
      </c>
      <c r="Q3033" s="66" t="n">
        <v>13.7712427770001</v>
      </c>
      <c r="R3033" s="66" t="n">
        <v>51.0297363230001</v>
      </c>
      <c r="S3033" s="66">
        <f>IF(AND(E3033&gt;=2,E3033&lt;=6,OR(F3033=6,F3033=7,F3033=8),O3033&lt;=500),1,0)</f>
        <v/>
      </c>
      <c r="T3033" s="178">
        <f>IF(G3033=1,Sources!$F$24,IF(G3033=2,Sources!$F$25,IF(G3033=3,Sources!$F$26,0)))</f>
        <v/>
      </c>
      <c r="U3033" s="178">
        <f>T3033</f>
        <v/>
      </c>
      <c r="V3033" s="66" t="inlineStr">
        <is>
          <t>S01 / S04 / S05</t>
        </is>
      </c>
    </row>
    <row r="3034" ht="15" customHeight="1" s="94">
      <c r="A3034" s="66" t="inlineStr">
        <is>
          <t>U21680</t>
        </is>
      </c>
      <c r="B3034" s="66" t="inlineStr">
        <is>
          <t>O0575</t>
        </is>
      </c>
      <c r="C3034" s="66" t="n">
        <v>2024</v>
      </c>
      <c r="D3034" s="66" t="n">
        <v>5</v>
      </c>
      <c r="E3034" s="66" t="n">
        <v>5</v>
      </c>
      <c r="F3034" s="66" t="n">
        <v>21</v>
      </c>
      <c r="G3034" s="66" t="n">
        <v>2</v>
      </c>
      <c r="H3034" s="66" t="n">
        <v>4</v>
      </c>
      <c r="I3034" s="66" t="n">
        <v>1</v>
      </c>
      <c r="J3034" s="66" t="n">
        <v>0</v>
      </c>
      <c r="K3034" s="66" t="n">
        <v>0</v>
      </c>
      <c r="L3034" s="66" t="n">
        <v>0</v>
      </c>
      <c r="M3034" s="66" t="n">
        <v>0</v>
      </c>
      <c r="N3034" s="66" t="n">
        <v>1</v>
      </c>
      <c r="O3034" s="66" t="n">
        <v>141.6</v>
      </c>
      <c r="P3034" s="66" t="n">
        <v>9.1</v>
      </c>
      <c r="Q3034" s="66" t="n">
        <v>13.6966974050001</v>
      </c>
      <c r="R3034" s="66" t="n">
        <v>51.0820372710001</v>
      </c>
      <c r="S3034" s="66">
        <f>IF(AND(E3034&gt;=2,E3034&lt;=6,OR(F3034=6,F3034=7,F3034=8),O3034&lt;=500),1,0)</f>
        <v/>
      </c>
      <c r="T3034" s="178">
        <f>IF(G3034=1,Sources!$F$24,IF(G3034=2,Sources!$F$25,IF(G3034=3,Sources!$F$26,0)))</f>
        <v/>
      </c>
      <c r="U3034" s="178">
        <f>T3034</f>
        <v/>
      </c>
      <c r="V3034" s="66" t="inlineStr">
        <is>
          <t>S01 / S04 / S05</t>
        </is>
      </c>
    </row>
    <row r="3035" ht="15" customHeight="1" s="94">
      <c r="A3035" s="66" t="inlineStr">
        <is>
          <t>U21681</t>
        </is>
      </c>
      <c r="B3035" s="66" t="inlineStr">
        <is>
          <t>O1553</t>
        </is>
      </c>
      <c r="C3035" s="66" t="n">
        <v>2024</v>
      </c>
      <c r="D3035" s="66" t="n">
        <v>6</v>
      </c>
      <c r="E3035" s="66" t="n">
        <v>1</v>
      </c>
      <c r="F3035" s="66" t="n">
        <v>9</v>
      </c>
      <c r="G3035" s="66" t="n">
        <v>3</v>
      </c>
      <c r="H3035" s="66" t="n">
        <v>6</v>
      </c>
      <c r="I3035" s="66" t="n">
        <v>0</v>
      </c>
      <c r="J3035" s="66" t="n">
        <v>1</v>
      </c>
      <c r="K3035" s="66" t="n">
        <v>1</v>
      </c>
      <c r="L3035" s="66" t="n">
        <v>0</v>
      </c>
      <c r="M3035" s="66" t="n">
        <v>0</v>
      </c>
      <c r="N3035" s="66" t="n">
        <v>0</v>
      </c>
      <c r="O3035" s="66" t="n">
        <v>240</v>
      </c>
      <c r="P3035" s="66" t="n">
        <v>10</v>
      </c>
      <c r="Q3035" s="66" t="n">
        <v>12.4058987930001</v>
      </c>
      <c r="R3035" s="66" t="n">
        <v>51.331862061</v>
      </c>
      <c r="S3035" s="66">
        <f>IF(AND(E3035&gt;=2,E3035&lt;=6,OR(F3035=6,F3035=7,F3035=8),O3035&lt;=500),1,0)</f>
        <v/>
      </c>
      <c r="T3035" s="178">
        <f>IF(G3035=1,Sources!$F$24,IF(G3035=2,Sources!$F$25,IF(G3035=3,Sources!$F$26,0)))</f>
        <v/>
      </c>
      <c r="U3035" s="178">
        <f>T3035</f>
        <v/>
      </c>
      <c r="V3035" s="66" t="inlineStr">
        <is>
          <t>S01 / S04 / S05</t>
        </is>
      </c>
    </row>
    <row r="3036" ht="15" customHeight="1" s="94">
      <c r="A3036" s="66" t="inlineStr">
        <is>
          <t>U21686</t>
        </is>
      </c>
      <c r="B3036" s="66" t="inlineStr">
        <is>
          <t>O0190</t>
        </is>
      </c>
      <c r="C3036" s="66" t="n">
        <v>2024</v>
      </c>
      <c r="D3036" s="66" t="n">
        <v>5</v>
      </c>
      <c r="E3036" s="66" t="n">
        <v>5</v>
      </c>
      <c r="F3036" s="66" t="n">
        <v>9</v>
      </c>
      <c r="G3036" s="66" t="n">
        <v>3</v>
      </c>
      <c r="H3036" s="66" t="n">
        <v>3</v>
      </c>
      <c r="I3036" s="66" t="n">
        <v>0</v>
      </c>
      <c r="J3036" s="66" t="n">
        <v>0</v>
      </c>
      <c r="K3036" s="66" t="n">
        <v>1</v>
      </c>
      <c r="L3036" s="66" t="n">
        <v>0</v>
      </c>
      <c r="M3036" s="66" t="n">
        <v>0</v>
      </c>
      <c r="N3036" s="66" t="n">
        <v>1</v>
      </c>
      <c r="O3036" s="66" t="n">
        <v>247.7</v>
      </c>
      <c r="P3036" s="66" t="n">
        <v>8.5</v>
      </c>
      <c r="Q3036" s="66" t="n">
        <v>12.939178692</v>
      </c>
      <c r="R3036" s="66" t="n">
        <v>50.843500815</v>
      </c>
      <c r="S3036" s="66">
        <f>IF(AND(E3036&gt;=2,E3036&lt;=6,OR(F3036=6,F3036=7,F3036=8),O3036&lt;=500),1,0)</f>
        <v/>
      </c>
      <c r="T3036" s="178">
        <f>IF(G3036=1,Sources!$F$24,IF(G3036=2,Sources!$F$25,IF(G3036=3,Sources!$F$26,0)))</f>
        <v/>
      </c>
      <c r="U3036" s="178">
        <f>T3036</f>
        <v/>
      </c>
      <c r="V3036" s="66" t="inlineStr">
        <is>
          <t>S01 / S04 / S05</t>
        </is>
      </c>
    </row>
    <row r="3037" ht="15" customHeight="1" s="94">
      <c r="A3037" s="66" t="inlineStr">
        <is>
          <t>U21706</t>
        </is>
      </c>
      <c r="B3037" s="66" t="inlineStr">
        <is>
          <t>O0262</t>
        </is>
      </c>
      <c r="C3037" s="66" t="n">
        <v>2024</v>
      </c>
      <c r="D3037" s="66" t="n">
        <v>9</v>
      </c>
      <c r="E3037" s="66" t="n">
        <v>6</v>
      </c>
      <c r="F3037" s="66" t="n">
        <v>8</v>
      </c>
      <c r="G3037" s="66" t="n">
        <v>3</v>
      </c>
      <c r="H3037" s="66" t="n">
        <v>2</v>
      </c>
      <c r="I3037" s="66" t="n">
        <v>0</v>
      </c>
      <c r="J3037" s="66" t="n">
        <v>1</v>
      </c>
      <c r="K3037" s="66" t="n">
        <v>1</v>
      </c>
      <c r="L3037" s="66" t="n">
        <v>0</v>
      </c>
      <c r="M3037" s="66" t="n">
        <v>0</v>
      </c>
      <c r="N3037" s="66" t="n">
        <v>0</v>
      </c>
      <c r="O3037" s="66" t="n">
        <v>204.3</v>
      </c>
      <c r="P3037" s="66" t="n">
        <v>1.6</v>
      </c>
      <c r="Q3037" s="66" t="n">
        <v>12.92207632</v>
      </c>
      <c r="R3037" s="66" t="n">
        <v>50.841279006</v>
      </c>
      <c r="S3037" s="66">
        <f>IF(AND(E3037&gt;=2,E3037&lt;=6,OR(F3037=6,F3037=7,F3037=8),O3037&lt;=500),1,0)</f>
        <v/>
      </c>
      <c r="T3037" s="178">
        <f>IF(G3037=1,Sources!$F$24,IF(G3037=2,Sources!$F$25,IF(G3037=3,Sources!$F$26,0)))</f>
        <v/>
      </c>
      <c r="U3037" s="178">
        <f>T3037</f>
        <v/>
      </c>
      <c r="V3037" s="66" t="inlineStr">
        <is>
          <t>S01 / S04 / S05</t>
        </is>
      </c>
    </row>
    <row r="3038" ht="15" customHeight="1" s="94">
      <c r="A3038" s="66" t="inlineStr">
        <is>
          <t>U21720</t>
        </is>
      </c>
      <c r="B3038" s="66" t="inlineStr">
        <is>
          <t>O0593</t>
        </is>
      </c>
      <c r="C3038" s="66" t="n">
        <v>2024</v>
      </c>
      <c r="D3038" s="66" t="n">
        <v>9</v>
      </c>
      <c r="E3038" s="66" t="n">
        <v>5</v>
      </c>
      <c r="F3038" s="66" t="n">
        <v>17</v>
      </c>
      <c r="G3038" s="66" t="n">
        <v>2</v>
      </c>
      <c r="H3038" s="66" t="n">
        <v>3</v>
      </c>
      <c r="I3038" s="66" t="n">
        <v>0</v>
      </c>
      <c r="J3038" s="66" t="n">
        <v>1</v>
      </c>
      <c r="K3038" s="66" t="n">
        <v>1</v>
      </c>
      <c r="L3038" s="66" t="n">
        <v>0</v>
      </c>
      <c r="M3038" s="66" t="n">
        <v>0</v>
      </c>
      <c r="N3038" s="66" t="n">
        <v>0</v>
      </c>
      <c r="O3038" s="66" t="n">
        <v>467.3</v>
      </c>
      <c r="P3038" s="66" t="n">
        <v>3</v>
      </c>
      <c r="Q3038" s="66" t="n">
        <v>13.7579425120001</v>
      </c>
      <c r="R3038" s="66" t="n">
        <v>51.0329041200001</v>
      </c>
      <c r="S3038" s="66">
        <f>IF(AND(E3038&gt;=2,E3038&lt;=6,OR(F3038=6,F3038=7,F3038=8),O3038&lt;=500),1,0)</f>
        <v/>
      </c>
      <c r="T3038" s="178">
        <f>IF(G3038=1,Sources!$F$24,IF(G3038=2,Sources!$F$25,IF(G3038=3,Sources!$F$26,0)))</f>
        <v/>
      </c>
      <c r="U3038" s="178">
        <f>T3038</f>
        <v/>
      </c>
      <c r="V3038" s="66" t="inlineStr">
        <is>
          <t>S01 / S04 / S05</t>
        </is>
      </c>
    </row>
    <row r="3039" ht="15" customHeight="1" s="94">
      <c r="A3039" s="66" t="inlineStr">
        <is>
          <t>U21730</t>
        </is>
      </c>
      <c r="B3039" s="66" t="inlineStr">
        <is>
          <t>O0740</t>
        </is>
      </c>
      <c r="C3039" s="66" t="n">
        <v>2024</v>
      </c>
      <c r="D3039" s="66" t="n">
        <v>9</v>
      </c>
      <c r="E3039" s="66" t="n">
        <v>4</v>
      </c>
      <c r="F3039" s="66" t="n">
        <v>7</v>
      </c>
      <c r="G3039" s="66" t="n">
        <v>3</v>
      </c>
      <c r="H3039" s="66" t="n">
        <v>2</v>
      </c>
      <c r="I3039" s="66" t="n">
        <v>0</v>
      </c>
      <c r="J3039" s="66" t="n">
        <v>1</v>
      </c>
      <c r="K3039" s="66" t="n">
        <v>1</v>
      </c>
      <c r="L3039" s="66" t="n">
        <v>0</v>
      </c>
      <c r="M3039" s="66" t="n">
        <v>0</v>
      </c>
      <c r="N3039" s="66" t="n">
        <v>0</v>
      </c>
      <c r="O3039" s="66" t="n">
        <v>362.2</v>
      </c>
      <c r="P3039" s="66" t="n">
        <v>8.800000000000001</v>
      </c>
      <c r="Q3039" s="66" t="n">
        <v>13.7773123230001</v>
      </c>
      <c r="R3039" s="66" t="n">
        <v>51.0587284270001</v>
      </c>
      <c r="S3039" s="66">
        <f>IF(AND(E3039&gt;=2,E3039&lt;=6,OR(F3039=6,F3039=7,F3039=8),O3039&lt;=500),1,0)</f>
        <v/>
      </c>
      <c r="T3039" s="178">
        <f>IF(G3039=1,Sources!$F$24,IF(G3039=2,Sources!$F$25,IF(G3039=3,Sources!$F$26,0)))</f>
        <v/>
      </c>
      <c r="U3039" s="178">
        <f>T3039</f>
        <v/>
      </c>
      <c r="V3039" s="66" t="inlineStr">
        <is>
          <t>S01 / S04 / S05</t>
        </is>
      </c>
    </row>
    <row r="3040" ht="15" customHeight="1" s="94">
      <c r="A3040" s="66" t="inlineStr">
        <is>
          <t>U21731</t>
        </is>
      </c>
      <c r="B3040" s="66" t="inlineStr">
        <is>
          <t>O0887</t>
        </is>
      </c>
      <c r="C3040" s="66" t="n">
        <v>2024</v>
      </c>
      <c r="D3040" s="66" t="n">
        <v>9</v>
      </c>
      <c r="E3040" s="66" t="n">
        <v>4</v>
      </c>
      <c r="F3040" s="66" t="n">
        <v>15</v>
      </c>
      <c r="G3040" s="66" t="n">
        <v>3</v>
      </c>
      <c r="H3040" s="66" t="n">
        <v>2</v>
      </c>
      <c r="I3040" s="66" t="n">
        <v>0</v>
      </c>
      <c r="J3040" s="66" t="n">
        <v>1</v>
      </c>
      <c r="K3040" s="66" t="n">
        <v>0</v>
      </c>
      <c r="L3040" s="66" t="n">
        <v>0</v>
      </c>
      <c r="M3040" s="66" t="n">
        <v>0</v>
      </c>
      <c r="N3040" s="66" t="n">
        <v>0</v>
      </c>
      <c r="O3040" s="66" t="n">
        <v>219.7</v>
      </c>
      <c r="P3040" s="66" t="n">
        <v>8.300000000000001</v>
      </c>
      <c r="Q3040" s="66" t="n">
        <v>13.7798613160001</v>
      </c>
      <c r="R3040" s="66" t="n">
        <v>51.0442548340001</v>
      </c>
      <c r="S3040" s="66">
        <f>IF(AND(E3040&gt;=2,E3040&lt;=6,OR(F3040=6,F3040=7,F3040=8),O3040&lt;=500),1,0)</f>
        <v/>
      </c>
      <c r="T3040" s="178">
        <f>IF(G3040=1,Sources!$F$24,IF(G3040=2,Sources!$F$25,IF(G3040=3,Sources!$F$26,0)))</f>
        <v/>
      </c>
      <c r="U3040" s="178">
        <f>T3040</f>
        <v/>
      </c>
      <c r="V3040" s="66" t="inlineStr">
        <is>
          <t>S01 / S04 / S05</t>
        </is>
      </c>
    </row>
    <row r="3041" ht="15" customHeight="1" s="94">
      <c r="A3041" s="66" t="inlineStr">
        <is>
          <t>U21732</t>
        </is>
      </c>
      <c r="B3041" s="66" t="inlineStr">
        <is>
          <t>O0791</t>
        </is>
      </c>
      <c r="C3041" s="66" t="n">
        <v>2024</v>
      </c>
      <c r="D3041" s="66" t="n">
        <v>9</v>
      </c>
      <c r="E3041" s="66" t="n">
        <v>4</v>
      </c>
      <c r="F3041" s="66" t="n">
        <v>21</v>
      </c>
      <c r="G3041" s="66" t="n">
        <v>3</v>
      </c>
      <c r="H3041" s="66" t="n">
        <v>2</v>
      </c>
      <c r="I3041" s="66" t="n">
        <v>1</v>
      </c>
      <c r="J3041" s="66" t="n">
        <v>0</v>
      </c>
      <c r="K3041" s="66" t="n">
        <v>1</v>
      </c>
      <c r="L3041" s="66" t="n">
        <v>0</v>
      </c>
      <c r="M3041" s="66" t="n">
        <v>0</v>
      </c>
      <c r="N3041" s="66" t="n">
        <v>0</v>
      </c>
      <c r="O3041" s="66" t="n">
        <v>138</v>
      </c>
      <c r="P3041" s="66" t="n">
        <v>21.4</v>
      </c>
      <c r="Q3041" s="66" t="n">
        <v>13.7466277670001</v>
      </c>
      <c r="R3041" s="66" t="n">
        <v>51.0382766020001</v>
      </c>
      <c r="S3041" s="66">
        <f>IF(AND(E3041&gt;=2,E3041&lt;=6,OR(F3041=6,F3041=7,F3041=8),O3041&lt;=500),1,0)</f>
        <v/>
      </c>
      <c r="T3041" s="178">
        <f>IF(G3041=1,Sources!$F$24,IF(G3041=2,Sources!$F$25,IF(G3041=3,Sources!$F$26,0)))</f>
        <v/>
      </c>
      <c r="U3041" s="178">
        <f>T3041</f>
        <v/>
      </c>
      <c r="V3041" s="66" t="inlineStr">
        <is>
          <t>S01 / S04 / S05</t>
        </is>
      </c>
    </row>
    <row r="3042" ht="15" customHeight="1" s="94">
      <c r="A3042" s="66" t="inlineStr">
        <is>
          <t>U21736</t>
        </is>
      </c>
      <c r="B3042" s="66" t="inlineStr">
        <is>
          <t>O1467</t>
        </is>
      </c>
      <c r="C3042" s="66" t="n">
        <v>2024</v>
      </c>
      <c r="D3042" s="66" t="n">
        <v>9</v>
      </c>
      <c r="E3042" s="66" t="n">
        <v>3</v>
      </c>
      <c r="F3042" s="66" t="n">
        <v>7</v>
      </c>
      <c r="G3042" s="66" t="n">
        <v>3</v>
      </c>
      <c r="H3042" s="66" t="n">
        <v>6</v>
      </c>
      <c r="I3042" s="66" t="n">
        <v>0</v>
      </c>
      <c r="J3042" s="66" t="n">
        <v>0</v>
      </c>
      <c r="K3042" s="66" t="n">
        <v>1</v>
      </c>
      <c r="L3042" s="66" t="n">
        <v>0</v>
      </c>
      <c r="M3042" s="66" t="n">
        <v>0</v>
      </c>
      <c r="N3042" s="66" t="n">
        <v>0</v>
      </c>
      <c r="O3042" s="66" t="n">
        <v>265.1</v>
      </c>
      <c r="P3042" s="66" t="n">
        <v>15.8</v>
      </c>
      <c r="Q3042" s="66" t="n">
        <v>12.392272049</v>
      </c>
      <c r="R3042" s="66" t="n">
        <v>51.3463473400001</v>
      </c>
      <c r="S3042" s="66">
        <f>IF(AND(E3042&gt;=2,E3042&lt;=6,OR(F3042=6,F3042=7,F3042=8),O3042&lt;=500),1,0)</f>
        <v/>
      </c>
      <c r="T3042" s="178">
        <f>IF(G3042=1,Sources!$F$24,IF(G3042=2,Sources!$F$25,IF(G3042=3,Sources!$F$26,0)))</f>
        <v/>
      </c>
      <c r="U3042" s="178">
        <f>T3042</f>
        <v/>
      </c>
      <c r="V3042" s="66" t="inlineStr">
        <is>
          <t>S01 / S04 / S05</t>
        </is>
      </c>
    </row>
    <row r="3043" ht="15" customHeight="1" s="94">
      <c r="A3043" s="66" t="inlineStr">
        <is>
          <t>U21746</t>
        </is>
      </c>
      <c r="B3043" s="66" t="inlineStr">
        <is>
          <t>O0792</t>
        </is>
      </c>
      <c r="C3043" s="66" t="n">
        <v>2024</v>
      </c>
      <c r="D3043" s="66" t="n">
        <v>9</v>
      </c>
      <c r="E3043" s="66" t="n">
        <v>3</v>
      </c>
      <c r="F3043" s="66" t="n">
        <v>22</v>
      </c>
      <c r="G3043" s="66" t="n">
        <v>3</v>
      </c>
      <c r="H3043" s="66" t="n">
        <v>1</v>
      </c>
      <c r="I3043" s="66" t="n">
        <v>0</v>
      </c>
      <c r="J3043" s="66" t="n">
        <v>0</v>
      </c>
      <c r="K3043" s="66" t="n">
        <v>0</v>
      </c>
      <c r="L3043" s="66" t="n">
        <v>1</v>
      </c>
      <c r="M3043" s="66" t="n">
        <v>0</v>
      </c>
      <c r="N3043" s="66" t="n">
        <v>0</v>
      </c>
      <c r="O3043" s="66" t="n">
        <v>144.2</v>
      </c>
      <c r="P3043" s="66" t="n">
        <v>23.3</v>
      </c>
      <c r="Q3043" s="66" t="n">
        <v>13.7467593420001</v>
      </c>
      <c r="R3043" s="66" t="n">
        <v>51.038325532</v>
      </c>
      <c r="S3043" s="66">
        <f>IF(AND(E3043&gt;=2,E3043&lt;=6,OR(F3043=6,F3043=7,F3043=8),O3043&lt;=500),1,0)</f>
        <v/>
      </c>
      <c r="T3043" s="178">
        <f>IF(G3043=1,Sources!$F$24,IF(G3043=2,Sources!$F$25,IF(G3043=3,Sources!$F$26,0)))</f>
        <v/>
      </c>
      <c r="U3043" s="178">
        <f>T3043</f>
        <v/>
      </c>
      <c r="V3043" s="66" t="inlineStr">
        <is>
          <t>S01 / S04 / S05</t>
        </is>
      </c>
    </row>
    <row r="3044" ht="15" customHeight="1" s="94">
      <c r="A3044" s="66" t="inlineStr">
        <is>
          <t>U21748</t>
        </is>
      </c>
      <c r="B3044" s="66" t="inlineStr">
        <is>
          <t>O1526</t>
        </is>
      </c>
      <c r="C3044" s="66" t="n">
        <v>2024</v>
      </c>
      <c r="D3044" s="66" t="n">
        <v>9</v>
      </c>
      <c r="E3044" s="66" t="n">
        <v>2</v>
      </c>
      <c r="F3044" s="66" t="n">
        <v>8</v>
      </c>
      <c r="G3044" s="66" t="n">
        <v>3</v>
      </c>
      <c r="H3044" s="66" t="n">
        <v>2</v>
      </c>
      <c r="I3044" s="66" t="n">
        <v>0</v>
      </c>
      <c r="J3044" s="66" t="n">
        <v>1</v>
      </c>
      <c r="K3044" s="66" t="n">
        <v>1</v>
      </c>
      <c r="L3044" s="66" t="n">
        <v>0</v>
      </c>
      <c r="M3044" s="66" t="n">
        <v>0</v>
      </c>
      <c r="N3044" s="66" t="n">
        <v>0</v>
      </c>
      <c r="O3044" s="66" t="n">
        <v>208</v>
      </c>
      <c r="P3044" s="66" t="n">
        <v>3</v>
      </c>
      <c r="Q3044" s="66" t="n">
        <v>12.393120642</v>
      </c>
      <c r="R3044" s="66" t="n">
        <v>51.3369625840001</v>
      </c>
      <c r="S3044" s="66">
        <f>IF(AND(E3044&gt;=2,E3044&lt;=6,OR(F3044=6,F3044=7,F3044=8),O3044&lt;=500),1,0)</f>
        <v/>
      </c>
      <c r="T3044" s="178">
        <f>IF(G3044=1,Sources!$F$24,IF(G3044=2,Sources!$F$25,IF(G3044=3,Sources!$F$26,0)))</f>
        <v/>
      </c>
      <c r="U3044" s="178">
        <f>T3044</f>
        <v/>
      </c>
      <c r="V3044" s="66" t="inlineStr">
        <is>
          <t>S01 / S04 / S05</t>
        </is>
      </c>
    </row>
    <row r="3045" ht="15" customHeight="1" s="94">
      <c r="A3045" s="66" t="inlineStr">
        <is>
          <t>U21751</t>
        </is>
      </c>
      <c r="B3045" s="66" t="inlineStr">
        <is>
          <t>O1375</t>
        </is>
      </c>
      <c r="C3045" s="66" t="n">
        <v>2024</v>
      </c>
      <c r="D3045" s="66" t="n">
        <v>9</v>
      </c>
      <c r="E3045" s="66" t="n">
        <v>2</v>
      </c>
      <c r="F3045" s="66" t="n">
        <v>6</v>
      </c>
      <c r="G3045" s="66" t="n">
        <v>3</v>
      </c>
      <c r="H3045" s="66" t="n">
        <v>4</v>
      </c>
      <c r="I3045" s="66" t="n">
        <v>1</v>
      </c>
      <c r="J3045" s="66" t="n">
        <v>0</v>
      </c>
      <c r="K3045" s="66" t="n">
        <v>1</v>
      </c>
      <c r="L3045" s="66" t="n">
        <v>0</v>
      </c>
      <c r="M3045" s="66" t="n">
        <v>0</v>
      </c>
      <c r="N3045" s="66" t="n">
        <v>0</v>
      </c>
      <c r="O3045" s="66" t="n">
        <v>379.1</v>
      </c>
      <c r="P3045" s="66" t="n">
        <v>2.5</v>
      </c>
      <c r="Q3045" s="66" t="n">
        <v>12.4212451380001</v>
      </c>
      <c r="R3045" s="66" t="n">
        <v>51.3530433660001</v>
      </c>
      <c r="S3045" s="66">
        <f>IF(AND(E3045&gt;=2,E3045&lt;=6,OR(F3045=6,F3045=7,F3045=8),O3045&lt;=500),1,0)</f>
        <v/>
      </c>
      <c r="T3045" s="178">
        <f>IF(G3045=1,Sources!$F$24,IF(G3045=2,Sources!$F$25,IF(G3045=3,Sources!$F$26,0)))</f>
        <v/>
      </c>
      <c r="U3045" s="178">
        <f>T3045</f>
        <v/>
      </c>
      <c r="V3045" s="66" t="inlineStr">
        <is>
          <t>S01 / S04 / S05</t>
        </is>
      </c>
    </row>
    <row r="3046" ht="15" customHeight="1" s="94">
      <c r="A3046" s="66" t="inlineStr">
        <is>
          <t>U21759</t>
        </is>
      </c>
      <c r="B3046" s="66" t="inlineStr">
        <is>
          <t>O0744</t>
        </is>
      </c>
      <c r="C3046" s="66" t="n">
        <v>2024</v>
      </c>
      <c r="D3046" s="66" t="n">
        <v>9</v>
      </c>
      <c r="E3046" s="66" t="n">
        <v>2</v>
      </c>
      <c r="F3046" s="66" t="n">
        <v>9</v>
      </c>
      <c r="G3046" s="66" t="n">
        <v>3</v>
      </c>
      <c r="H3046" s="66" t="n">
        <v>3</v>
      </c>
      <c r="I3046" s="66" t="n">
        <v>0</v>
      </c>
      <c r="J3046" s="66" t="n">
        <v>0</v>
      </c>
      <c r="K3046" s="66" t="n">
        <v>1</v>
      </c>
      <c r="L3046" s="66" t="n">
        <v>0</v>
      </c>
      <c r="M3046" s="66" t="n">
        <v>0</v>
      </c>
      <c r="N3046" s="66" t="n">
        <v>0</v>
      </c>
      <c r="O3046" s="66" t="n">
        <v>290.3</v>
      </c>
      <c r="P3046" s="66" t="n">
        <v>2.4</v>
      </c>
      <c r="Q3046" s="66" t="n">
        <v>13.7777238210001</v>
      </c>
      <c r="R3046" s="66" t="n">
        <v>51.0528805370001</v>
      </c>
      <c r="S3046" s="66">
        <f>IF(AND(E3046&gt;=2,E3046&lt;=6,OR(F3046=6,F3046=7,F3046=8),O3046&lt;=500),1,0)</f>
        <v/>
      </c>
      <c r="T3046" s="178">
        <f>IF(G3046=1,Sources!$F$24,IF(G3046=2,Sources!$F$25,IF(G3046=3,Sources!$F$26,0)))</f>
        <v/>
      </c>
      <c r="U3046" s="178">
        <f>T3046</f>
        <v/>
      </c>
      <c r="V3046" s="66" t="inlineStr">
        <is>
          <t>S01 / S04 / S05</t>
        </is>
      </c>
    </row>
    <row r="3047" ht="15" customHeight="1" s="94">
      <c r="A3047" s="66" t="inlineStr">
        <is>
          <t>U21762</t>
        </is>
      </c>
      <c r="B3047" s="66" t="inlineStr">
        <is>
          <t>O1356</t>
        </is>
      </c>
      <c r="C3047" s="66" t="n">
        <v>2024</v>
      </c>
      <c r="D3047" s="66" t="n">
        <v>9</v>
      </c>
      <c r="E3047" s="66" t="n">
        <v>1</v>
      </c>
      <c r="F3047" s="66" t="n">
        <v>0</v>
      </c>
      <c r="G3047" s="66" t="n">
        <v>3</v>
      </c>
      <c r="H3047" s="66" t="n">
        <v>1</v>
      </c>
      <c r="I3047" s="66" t="n">
        <v>0</v>
      </c>
      <c r="J3047" s="66" t="n">
        <v>0</v>
      </c>
      <c r="K3047" s="66" t="n">
        <v>0</v>
      </c>
      <c r="L3047" s="66" t="n">
        <v>1</v>
      </c>
      <c r="M3047" s="66" t="n">
        <v>0</v>
      </c>
      <c r="N3047" s="66" t="n">
        <v>0</v>
      </c>
      <c r="O3047" s="66" t="n">
        <v>416.4</v>
      </c>
      <c r="P3047" s="66" t="n">
        <v>2.5</v>
      </c>
      <c r="Q3047" s="66" t="n">
        <v>12.3712881720001</v>
      </c>
      <c r="R3047" s="66" t="n">
        <v>51.3397087320001</v>
      </c>
      <c r="S3047" s="66">
        <f>IF(AND(E3047&gt;=2,E3047&lt;=6,OR(F3047=6,F3047=7,F3047=8),O3047&lt;=500),1,0)</f>
        <v/>
      </c>
      <c r="T3047" s="178">
        <f>IF(G3047=1,Sources!$F$24,IF(G3047=2,Sources!$F$25,IF(G3047=3,Sources!$F$26,0)))</f>
        <v/>
      </c>
      <c r="U3047" s="178">
        <f>T3047</f>
        <v/>
      </c>
      <c r="V3047" s="66" t="inlineStr">
        <is>
          <t>S01 / S04 / S05</t>
        </is>
      </c>
    </row>
    <row r="3048" ht="15" customHeight="1" s="94">
      <c r="A3048" s="66" t="inlineStr">
        <is>
          <t>U21770</t>
        </is>
      </c>
      <c r="B3048" s="66" t="inlineStr">
        <is>
          <t>O1726</t>
        </is>
      </c>
      <c r="C3048" s="66" t="n">
        <v>2024</v>
      </c>
      <c r="D3048" s="66" t="n">
        <v>9</v>
      </c>
      <c r="E3048" s="66" t="n">
        <v>7</v>
      </c>
      <c r="F3048" s="66" t="n">
        <v>18</v>
      </c>
      <c r="G3048" s="66" t="n">
        <v>3</v>
      </c>
      <c r="H3048" s="66" t="n">
        <v>6</v>
      </c>
      <c r="I3048" s="66" t="n">
        <v>0</v>
      </c>
      <c r="J3048" s="66" t="n">
        <v>1</v>
      </c>
      <c r="K3048" s="66" t="n">
        <v>0</v>
      </c>
      <c r="L3048" s="66" t="n">
        <v>0</v>
      </c>
      <c r="M3048" s="66" t="n">
        <v>0</v>
      </c>
      <c r="N3048" s="66" t="n">
        <v>1</v>
      </c>
      <c r="O3048" s="66" t="n">
        <v>433.7</v>
      </c>
      <c r="P3048" s="66" t="n">
        <v>4.5</v>
      </c>
      <c r="Q3048" s="66" t="n">
        <v>12.373929435</v>
      </c>
      <c r="R3048" s="66" t="n">
        <v>51.3340476430001</v>
      </c>
      <c r="S3048" s="66">
        <f>IF(AND(E3048&gt;=2,E3048&lt;=6,OR(F3048=6,F3048=7,F3048=8),O3048&lt;=500),1,0)</f>
        <v/>
      </c>
      <c r="T3048" s="178">
        <f>IF(G3048=1,Sources!$F$24,IF(G3048=2,Sources!$F$25,IF(G3048=3,Sources!$F$26,0)))</f>
        <v/>
      </c>
      <c r="U3048" s="178">
        <f>T3048</f>
        <v/>
      </c>
      <c r="V3048" s="66" t="inlineStr">
        <is>
          <t>S01 / S04 / S05</t>
        </is>
      </c>
    </row>
    <row r="3049" ht="15" customHeight="1" s="94">
      <c r="A3049" s="66" t="inlineStr">
        <is>
          <t>U21771</t>
        </is>
      </c>
      <c r="B3049" s="66" t="inlineStr">
        <is>
          <t>O1664</t>
        </is>
      </c>
      <c r="C3049" s="66" t="n">
        <v>2024</v>
      </c>
      <c r="D3049" s="66" t="n">
        <v>9</v>
      </c>
      <c r="E3049" s="66" t="n">
        <v>7</v>
      </c>
      <c r="F3049" s="66" t="n">
        <v>14</v>
      </c>
      <c r="G3049" s="66" t="n">
        <v>2</v>
      </c>
      <c r="H3049" s="66" t="n">
        <v>2</v>
      </c>
      <c r="I3049" s="66" t="n">
        <v>0</v>
      </c>
      <c r="J3049" s="66" t="n">
        <v>0</v>
      </c>
      <c r="K3049" s="66" t="n">
        <v>1</v>
      </c>
      <c r="L3049" s="66" t="n">
        <v>0</v>
      </c>
      <c r="M3049" s="66" t="n">
        <v>0</v>
      </c>
      <c r="N3049" s="66" t="n">
        <v>0</v>
      </c>
      <c r="O3049" s="66" t="n">
        <v>61.3</v>
      </c>
      <c r="P3049" s="66" t="n">
        <v>7.3</v>
      </c>
      <c r="Q3049" s="66" t="n">
        <v>12.313416187</v>
      </c>
      <c r="R3049" s="66" t="n">
        <v>51.347912181</v>
      </c>
      <c r="S3049" s="66">
        <f>IF(AND(E3049&gt;=2,E3049&lt;=6,OR(F3049=6,F3049=7,F3049=8),O3049&lt;=500),1,0)</f>
        <v/>
      </c>
      <c r="T3049" s="178">
        <f>IF(G3049=1,Sources!$F$24,IF(G3049=2,Sources!$F$25,IF(G3049=3,Sources!$F$26,0)))</f>
        <v/>
      </c>
      <c r="U3049" s="178">
        <f>T3049</f>
        <v/>
      </c>
      <c r="V3049" s="66" t="inlineStr">
        <is>
          <t>S01 / S04 / S05</t>
        </is>
      </c>
    </row>
    <row r="3050" ht="15" customHeight="1" s="94">
      <c r="A3050" s="66" t="inlineStr">
        <is>
          <t>U21774</t>
        </is>
      </c>
      <c r="B3050" s="66" t="inlineStr">
        <is>
          <t>O0311</t>
        </is>
      </c>
      <c r="C3050" s="66" t="n">
        <v>2024</v>
      </c>
      <c r="D3050" s="66" t="n">
        <v>9</v>
      </c>
      <c r="E3050" s="66" t="n">
        <v>7</v>
      </c>
      <c r="F3050" s="66" t="n">
        <v>12</v>
      </c>
      <c r="G3050" s="66" t="n">
        <v>3</v>
      </c>
      <c r="H3050" s="66" t="n">
        <v>1</v>
      </c>
      <c r="I3050" s="66" t="n">
        <v>0</v>
      </c>
      <c r="J3050" s="66" t="n">
        <v>0</v>
      </c>
      <c r="K3050" s="66" t="n">
        <v>0</v>
      </c>
      <c r="L3050" s="66" t="n">
        <v>1</v>
      </c>
      <c r="M3050" s="66" t="n">
        <v>0</v>
      </c>
      <c r="N3050" s="66" t="n">
        <v>0</v>
      </c>
      <c r="O3050" s="66" t="n">
        <v>272.5</v>
      </c>
      <c r="P3050" s="66" t="n">
        <v>7.2</v>
      </c>
      <c r="Q3050" s="66" t="n">
        <v>13.7399929040001</v>
      </c>
      <c r="R3050" s="66" t="n">
        <v>51.0386565960001</v>
      </c>
      <c r="S3050" s="66">
        <f>IF(AND(E3050&gt;=2,E3050&lt;=6,OR(F3050=6,F3050=7,F3050=8),O3050&lt;=500),1,0)</f>
        <v/>
      </c>
      <c r="T3050" s="178">
        <f>IF(G3050=1,Sources!$F$24,IF(G3050=2,Sources!$F$25,IF(G3050=3,Sources!$F$26,0)))</f>
        <v/>
      </c>
      <c r="U3050" s="178">
        <f>T3050</f>
        <v/>
      </c>
      <c r="V3050" s="66" t="inlineStr">
        <is>
          <t>S01 / S04 / S05</t>
        </is>
      </c>
    </row>
    <row r="3051" ht="15" customHeight="1" s="94">
      <c r="A3051" s="66" t="inlineStr">
        <is>
          <t>U21775</t>
        </is>
      </c>
      <c r="B3051" s="66" t="inlineStr">
        <is>
          <t>O0941</t>
        </is>
      </c>
      <c r="C3051" s="66" t="n">
        <v>2024</v>
      </c>
      <c r="D3051" s="66" t="n">
        <v>9</v>
      </c>
      <c r="E3051" s="66" t="n">
        <v>7</v>
      </c>
      <c r="F3051" s="66" t="n">
        <v>12</v>
      </c>
      <c r="G3051" s="66" t="n">
        <v>3</v>
      </c>
      <c r="H3051" s="66" t="n">
        <v>3</v>
      </c>
      <c r="I3051" s="66" t="n">
        <v>0</v>
      </c>
      <c r="J3051" s="66" t="n">
        <v>0</v>
      </c>
      <c r="K3051" s="66" t="n">
        <v>1</v>
      </c>
      <c r="L3051" s="66" t="n">
        <v>1</v>
      </c>
      <c r="M3051" s="66" t="n">
        <v>0</v>
      </c>
      <c r="N3051" s="66" t="n">
        <v>0</v>
      </c>
      <c r="O3051" s="66" t="n">
        <v>353.1</v>
      </c>
      <c r="P3051" s="66" t="n">
        <v>4.2</v>
      </c>
      <c r="Q3051" s="66" t="n">
        <v>13.748565184</v>
      </c>
      <c r="R3051" s="66" t="n">
        <v>51.0717351130001</v>
      </c>
      <c r="S3051" s="66">
        <f>IF(AND(E3051&gt;=2,E3051&lt;=6,OR(F3051=6,F3051=7,F3051=8),O3051&lt;=500),1,0)</f>
        <v/>
      </c>
      <c r="T3051" s="178">
        <f>IF(G3051=1,Sources!$F$24,IF(G3051=2,Sources!$F$25,IF(G3051=3,Sources!$F$26,0)))</f>
        <v/>
      </c>
      <c r="U3051" s="178">
        <f>T3051</f>
        <v/>
      </c>
      <c r="V3051" s="66" t="inlineStr">
        <is>
          <t>S01 / S04 / S05</t>
        </is>
      </c>
    </row>
    <row r="3052" ht="15" customHeight="1" s="94">
      <c r="A3052" s="66" t="inlineStr">
        <is>
          <t>U21798</t>
        </is>
      </c>
      <c r="B3052" s="66" t="inlineStr">
        <is>
          <t>O1500</t>
        </is>
      </c>
      <c r="C3052" s="66" t="n">
        <v>2024</v>
      </c>
      <c r="D3052" s="66" t="n">
        <v>9</v>
      </c>
      <c r="E3052" s="66" t="n">
        <v>5</v>
      </c>
      <c r="F3052" s="66" t="n">
        <v>7</v>
      </c>
      <c r="G3052" s="66" t="n">
        <v>3</v>
      </c>
      <c r="H3052" s="66" t="n">
        <v>3</v>
      </c>
      <c r="I3052" s="66" t="n">
        <v>0</v>
      </c>
      <c r="J3052" s="66" t="n">
        <v>1</v>
      </c>
      <c r="K3052" s="66" t="n">
        <v>1</v>
      </c>
      <c r="L3052" s="66" t="n">
        <v>0</v>
      </c>
      <c r="M3052" s="66" t="n">
        <v>0</v>
      </c>
      <c r="N3052" s="66" t="n">
        <v>0</v>
      </c>
      <c r="O3052" s="66" t="n">
        <v>467.1</v>
      </c>
      <c r="P3052" s="66" t="n">
        <v>0</v>
      </c>
      <c r="Q3052" s="66" t="n">
        <v>12.3667265730001</v>
      </c>
      <c r="R3052" s="66" t="n">
        <v>51.367252282</v>
      </c>
      <c r="S3052" s="66">
        <f>IF(AND(E3052&gt;=2,E3052&lt;=6,OR(F3052=6,F3052=7,F3052=8),O3052&lt;=500),1,0)</f>
        <v/>
      </c>
      <c r="T3052" s="178">
        <f>IF(G3052=1,Sources!$F$24,IF(G3052=2,Sources!$F$25,IF(G3052=3,Sources!$F$26,0)))</f>
        <v/>
      </c>
      <c r="U3052" s="178">
        <f>T3052</f>
        <v/>
      </c>
      <c r="V3052" s="66" t="inlineStr">
        <is>
          <t>S01 / S04 / S05</t>
        </is>
      </c>
    </row>
    <row r="3053" ht="15" customHeight="1" s="94">
      <c r="A3053" s="66" t="inlineStr">
        <is>
          <t>U21817</t>
        </is>
      </c>
      <c r="B3053" s="66" t="inlineStr">
        <is>
          <t>O0975</t>
        </is>
      </c>
      <c r="C3053" s="66" t="n">
        <v>2024</v>
      </c>
      <c r="D3053" s="66" t="n">
        <v>9</v>
      </c>
      <c r="E3053" s="66" t="n">
        <v>4</v>
      </c>
      <c r="F3053" s="66" t="n">
        <v>12</v>
      </c>
      <c r="G3053" s="66" t="n">
        <v>3</v>
      </c>
      <c r="H3053" s="66" t="n">
        <v>2</v>
      </c>
      <c r="I3053" s="66" t="n">
        <v>0</v>
      </c>
      <c r="J3053" s="66" t="n">
        <v>0</v>
      </c>
      <c r="K3053" s="66" t="n">
        <v>1</v>
      </c>
      <c r="L3053" s="66" t="n">
        <v>0</v>
      </c>
      <c r="M3053" s="66" t="n">
        <v>0</v>
      </c>
      <c r="N3053" s="66" t="n">
        <v>0</v>
      </c>
      <c r="O3053" s="66" t="n">
        <v>239.3</v>
      </c>
      <c r="P3053" s="66" t="n">
        <v>0.2</v>
      </c>
      <c r="Q3053" s="66" t="n">
        <v>13.7066165030001</v>
      </c>
      <c r="R3053" s="66" t="n">
        <v>51.0456361710001</v>
      </c>
      <c r="S3053" s="66">
        <f>IF(AND(E3053&gt;=2,E3053&lt;=6,OR(F3053=6,F3053=7,F3053=8),O3053&lt;=500),1,0)</f>
        <v/>
      </c>
      <c r="T3053" s="178">
        <f>IF(G3053=1,Sources!$F$24,IF(G3053=2,Sources!$F$25,IF(G3053=3,Sources!$F$26,0)))</f>
        <v/>
      </c>
      <c r="U3053" s="178">
        <f>T3053</f>
        <v/>
      </c>
      <c r="V3053" s="66" t="inlineStr">
        <is>
          <t>S01 / S04 / S05</t>
        </is>
      </c>
    </row>
    <row r="3054" ht="15" customHeight="1" s="94">
      <c r="A3054" s="66" t="inlineStr">
        <is>
          <t>U21822</t>
        </is>
      </c>
      <c r="B3054" s="66" t="inlineStr">
        <is>
          <t>O1390</t>
        </is>
      </c>
      <c r="C3054" s="66" t="n">
        <v>2024</v>
      </c>
      <c r="D3054" s="66" t="n">
        <v>9</v>
      </c>
      <c r="E3054" s="66" t="n">
        <v>3</v>
      </c>
      <c r="F3054" s="66" t="n">
        <v>13</v>
      </c>
      <c r="G3054" s="66" t="n">
        <v>3</v>
      </c>
      <c r="H3054" s="66" t="n">
        <v>2</v>
      </c>
      <c r="I3054" s="66" t="n">
        <v>0</v>
      </c>
      <c r="J3054" s="66" t="n">
        <v>1</v>
      </c>
      <c r="K3054" s="66" t="n">
        <v>1</v>
      </c>
      <c r="L3054" s="66" t="n">
        <v>0</v>
      </c>
      <c r="M3054" s="66" t="n">
        <v>0</v>
      </c>
      <c r="N3054" s="66" t="n">
        <v>0</v>
      </c>
      <c r="O3054" s="66" t="n">
        <v>163.8</v>
      </c>
      <c r="P3054" s="66" t="n">
        <v>4.4</v>
      </c>
      <c r="Q3054" s="66" t="n">
        <v>12.382079607</v>
      </c>
      <c r="R3054" s="66" t="n">
        <v>51.3325747280001</v>
      </c>
      <c r="S3054" s="66">
        <f>IF(AND(E3054&gt;=2,E3054&lt;=6,OR(F3054=6,F3054=7,F3054=8),O3054&lt;=500),1,0)</f>
        <v/>
      </c>
      <c r="T3054" s="178">
        <f>IF(G3054=1,Sources!$F$24,IF(G3054=2,Sources!$F$25,IF(G3054=3,Sources!$F$26,0)))</f>
        <v/>
      </c>
      <c r="U3054" s="178">
        <f>T3054</f>
        <v/>
      </c>
      <c r="V3054" s="66" t="inlineStr">
        <is>
          <t>S01 / S04 / S05</t>
        </is>
      </c>
    </row>
    <row r="3055" ht="15" customHeight="1" s="94">
      <c r="A3055" s="66" t="inlineStr">
        <is>
          <t>U21824</t>
        </is>
      </c>
      <c r="B3055" s="66" t="inlineStr">
        <is>
          <t>O1706</t>
        </is>
      </c>
      <c r="C3055" s="66" t="n">
        <v>2024</v>
      </c>
      <c r="D3055" s="66" t="n">
        <v>9</v>
      </c>
      <c r="E3055" s="66" t="n">
        <v>3</v>
      </c>
      <c r="F3055" s="66" t="n">
        <v>17</v>
      </c>
      <c r="G3055" s="66" t="n">
        <v>3</v>
      </c>
      <c r="H3055" s="66" t="n">
        <v>6</v>
      </c>
      <c r="I3055" s="66" t="n">
        <v>0</v>
      </c>
      <c r="J3055" s="66" t="n">
        <v>0</v>
      </c>
      <c r="K3055" s="66" t="n">
        <v>1</v>
      </c>
      <c r="L3055" s="66" t="n">
        <v>0</v>
      </c>
      <c r="M3055" s="66" t="n">
        <v>0</v>
      </c>
      <c r="N3055" s="66" t="n">
        <v>0</v>
      </c>
      <c r="O3055" s="66" t="n">
        <v>180.2</v>
      </c>
      <c r="P3055" s="66" t="n">
        <v>9.9</v>
      </c>
      <c r="Q3055" s="66" t="n">
        <v>12.3033895200001</v>
      </c>
      <c r="R3055" s="66" t="n">
        <v>51.314511693</v>
      </c>
      <c r="S3055" s="66">
        <f>IF(AND(E3055&gt;=2,E3055&lt;=6,OR(F3055=6,F3055=7,F3055=8),O3055&lt;=500),1,0)</f>
        <v/>
      </c>
      <c r="T3055" s="178">
        <f>IF(G3055=1,Sources!$F$24,IF(G3055=2,Sources!$F$25,IF(G3055=3,Sources!$F$26,0)))</f>
        <v/>
      </c>
      <c r="U3055" s="178">
        <f>T3055</f>
        <v/>
      </c>
      <c r="V3055" s="66" t="inlineStr">
        <is>
          <t>S01 / S04 / S05</t>
        </is>
      </c>
    </row>
    <row r="3056" ht="15" customHeight="1" s="94">
      <c r="A3056" s="66" t="inlineStr">
        <is>
          <t>U21835</t>
        </is>
      </c>
      <c r="B3056" s="66" t="inlineStr">
        <is>
          <t>O1838</t>
        </is>
      </c>
      <c r="C3056" s="66" t="n">
        <v>2024</v>
      </c>
      <c r="D3056" s="66" t="n">
        <v>9</v>
      </c>
      <c r="E3056" s="66" t="n">
        <v>2</v>
      </c>
      <c r="F3056" s="66" t="n">
        <v>10</v>
      </c>
      <c r="G3056" s="66" t="n">
        <v>3</v>
      </c>
      <c r="H3056" s="66" t="n">
        <v>3</v>
      </c>
      <c r="I3056" s="66" t="n">
        <v>0</v>
      </c>
      <c r="J3056" s="66" t="n">
        <v>1</v>
      </c>
      <c r="K3056" s="66" t="n">
        <v>1</v>
      </c>
      <c r="L3056" s="66" t="n">
        <v>0</v>
      </c>
      <c r="M3056" s="66" t="n">
        <v>0</v>
      </c>
      <c r="N3056" s="66" t="n">
        <v>0</v>
      </c>
      <c r="O3056" s="66" t="n">
        <v>246</v>
      </c>
      <c r="P3056" s="66" t="n">
        <v>7.4</v>
      </c>
      <c r="Q3056" s="66" t="n">
        <v>12.406046653</v>
      </c>
      <c r="R3056" s="66" t="n">
        <v>51.3468671520001</v>
      </c>
      <c r="S3056" s="66">
        <f>IF(AND(E3056&gt;=2,E3056&lt;=6,OR(F3056=6,F3056=7,F3056=8),O3056&lt;=500),1,0)</f>
        <v/>
      </c>
      <c r="T3056" s="178">
        <f>IF(G3056=1,Sources!$F$24,IF(G3056=2,Sources!$F$25,IF(G3056=3,Sources!$F$26,0)))</f>
        <v/>
      </c>
      <c r="U3056" s="178">
        <f>T3056</f>
        <v/>
      </c>
      <c r="V3056" s="66" t="inlineStr">
        <is>
          <t>S01 / S04 / S05</t>
        </is>
      </c>
    </row>
    <row r="3057" ht="15" customHeight="1" s="94">
      <c r="A3057" s="66" t="inlineStr">
        <is>
          <t>U21838</t>
        </is>
      </c>
      <c r="B3057" s="66" t="inlineStr">
        <is>
          <t>O1674</t>
        </is>
      </c>
      <c r="C3057" s="66" t="n">
        <v>2024</v>
      </c>
      <c r="D3057" s="66" t="n">
        <v>9</v>
      </c>
      <c r="E3057" s="66" t="n">
        <v>2</v>
      </c>
      <c r="F3057" s="66" t="n">
        <v>16</v>
      </c>
      <c r="G3057" s="66" t="n">
        <v>3</v>
      </c>
      <c r="H3057" s="66" t="n">
        <v>3</v>
      </c>
      <c r="I3057" s="66" t="n">
        <v>0</v>
      </c>
      <c r="J3057" s="66" t="n">
        <v>1</v>
      </c>
      <c r="K3057" s="66" t="n">
        <v>1</v>
      </c>
      <c r="L3057" s="66" t="n">
        <v>0</v>
      </c>
      <c r="M3057" s="66" t="n">
        <v>0</v>
      </c>
      <c r="N3057" s="66" t="n">
        <v>0</v>
      </c>
      <c r="O3057" s="66" t="n">
        <v>482.4</v>
      </c>
      <c r="P3057" s="66" t="n">
        <v>0</v>
      </c>
      <c r="Q3057" s="66" t="n">
        <v>12.281989433</v>
      </c>
      <c r="R3057" s="66" t="n">
        <v>51.3579234200001</v>
      </c>
      <c r="S3057" s="66">
        <f>IF(AND(E3057&gt;=2,E3057&lt;=6,OR(F3057=6,F3057=7,F3057=8),O3057&lt;=500),1,0)</f>
        <v/>
      </c>
      <c r="T3057" s="178">
        <f>IF(G3057=1,Sources!$F$24,IF(G3057=2,Sources!$F$25,IF(G3057=3,Sources!$F$26,0)))</f>
        <v/>
      </c>
      <c r="U3057" s="178">
        <f>T3057</f>
        <v/>
      </c>
      <c r="V3057" s="66" t="inlineStr">
        <is>
          <t>S01 / S04 / S05</t>
        </is>
      </c>
    </row>
    <row r="3058" ht="15" customHeight="1" s="94">
      <c r="A3058" s="66" t="inlineStr">
        <is>
          <t>U21856</t>
        </is>
      </c>
      <c r="B3058" s="66" t="inlineStr">
        <is>
          <t>O0589</t>
        </is>
      </c>
      <c r="C3058" s="66" t="n">
        <v>2024</v>
      </c>
      <c r="D3058" s="66" t="n">
        <v>9</v>
      </c>
      <c r="E3058" s="66" t="n">
        <v>1</v>
      </c>
      <c r="F3058" s="66" t="n">
        <v>20</v>
      </c>
      <c r="G3058" s="66" t="n">
        <v>3</v>
      </c>
      <c r="H3058" s="66" t="n">
        <v>1</v>
      </c>
      <c r="I3058" s="66" t="n">
        <v>0</v>
      </c>
      <c r="J3058" s="66" t="n">
        <v>1</v>
      </c>
      <c r="K3058" s="66" t="n">
        <v>0</v>
      </c>
      <c r="L3058" s="66" t="n">
        <v>0</v>
      </c>
      <c r="M3058" s="66" t="n">
        <v>0</v>
      </c>
      <c r="N3058" s="66" t="n">
        <v>0</v>
      </c>
      <c r="O3058" s="66" t="n">
        <v>70.40000000000001</v>
      </c>
      <c r="P3058" s="66" t="n">
        <v>18.4</v>
      </c>
      <c r="Q3058" s="66" t="n">
        <v>13.7554148720001</v>
      </c>
      <c r="R3058" s="66" t="n">
        <v>51.046143558</v>
      </c>
      <c r="S3058" s="66">
        <f>IF(AND(E3058&gt;=2,E3058&lt;=6,OR(F3058=6,F3058=7,F3058=8),O3058&lt;=500),1,0)</f>
        <v/>
      </c>
      <c r="T3058" s="178">
        <f>IF(G3058=1,Sources!$F$24,IF(G3058=2,Sources!$F$25,IF(G3058=3,Sources!$F$26,0)))</f>
        <v/>
      </c>
      <c r="U3058" s="178">
        <f>T3058</f>
        <v/>
      </c>
      <c r="V3058" s="66" t="inlineStr">
        <is>
          <t>S01 / S04 / S05</t>
        </is>
      </c>
    </row>
    <row r="3059" ht="15" customHeight="1" s="94">
      <c r="A3059" s="66" t="inlineStr">
        <is>
          <t>U21875</t>
        </is>
      </c>
      <c r="B3059" s="66" t="inlineStr">
        <is>
          <t>O0975</t>
        </is>
      </c>
      <c r="C3059" s="66" t="n">
        <v>2024</v>
      </c>
      <c r="D3059" s="66" t="n">
        <v>9</v>
      </c>
      <c r="E3059" s="66" t="n">
        <v>6</v>
      </c>
      <c r="F3059" s="66" t="n">
        <v>8</v>
      </c>
      <c r="G3059" s="66" t="n">
        <v>3</v>
      </c>
      <c r="H3059" s="66" t="n">
        <v>1</v>
      </c>
      <c r="I3059" s="66" t="n">
        <v>0</v>
      </c>
      <c r="J3059" s="66" t="n">
        <v>1</v>
      </c>
      <c r="K3059" s="66" t="n">
        <v>0</v>
      </c>
      <c r="L3059" s="66" t="n">
        <v>0</v>
      </c>
      <c r="M3059" s="66" t="n">
        <v>0</v>
      </c>
      <c r="N3059" s="66" t="n">
        <v>0</v>
      </c>
      <c r="O3059" s="66" t="n">
        <v>239.1</v>
      </c>
      <c r="P3059" s="66" t="n">
        <v>0</v>
      </c>
      <c r="Q3059" s="66" t="n">
        <v>13.7066182770001</v>
      </c>
      <c r="R3059" s="66" t="n">
        <v>51.0456373550001</v>
      </c>
      <c r="S3059" s="66">
        <f>IF(AND(E3059&gt;=2,E3059&lt;=6,OR(F3059=6,F3059=7,F3059=8),O3059&lt;=500),1,0)</f>
        <v/>
      </c>
      <c r="T3059" s="178">
        <f>IF(G3059=1,Sources!$F$24,IF(G3059=2,Sources!$F$25,IF(G3059=3,Sources!$F$26,0)))</f>
        <v/>
      </c>
      <c r="U3059" s="178">
        <f>T3059</f>
        <v/>
      </c>
      <c r="V3059" s="66" t="inlineStr">
        <is>
          <t>S01 / S04 / S05</t>
        </is>
      </c>
    </row>
    <row r="3060" ht="15" customHeight="1" s="94">
      <c r="A3060" s="66" t="inlineStr">
        <is>
          <t>U21877</t>
        </is>
      </c>
      <c r="B3060" s="66" t="inlineStr">
        <is>
          <t>O0386</t>
        </is>
      </c>
      <c r="C3060" s="66" t="n">
        <v>2024</v>
      </c>
      <c r="D3060" s="66" t="n">
        <v>9</v>
      </c>
      <c r="E3060" s="66" t="n">
        <v>6</v>
      </c>
      <c r="F3060" s="66" t="n">
        <v>8</v>
      </c>
      <c r="G3060" s="66" t="n">
        <v>3</v>
      </c>
      <c r="H3060" s="66" t="n">
        <v>3</v>
      </c>
      <c r="I3060" s="66" t="n">
        <v>0</v>
      </c>
      <c r="J3060" s="66" t="n">
        <v>1</v>
      </c>
      <c r="K3060" s="66" t="n">
        <v>1</v>
      </c>
      <c r="L3060" s="66" t="n">
        <v>0</v>
      </c>
      <c r="M3060" s="66" t="n">
        <v>0</v>
      </c>
      <c r="N3060" s="66" t="n">
        <v>0</v>
      </c>
      <c r="O3060" s="66" t="n">
        <v>397.8</v>
      </c>
      <c r="P3060" s="66" t="n">
        <v>0</v>
      </c>
      <c r="Q3060" s="66" t="n">
        <v>13.7471858210001</v>
      </c>
      <c r="R3060" s="66" t="n">
        <v>51.071963888</v>
      </c>
      <c r="S3060" s="66">
        <f>IF(AND(E3060&gt;=2,E3060&lt;=6,OR(F3060=6,F3060=7,F3060=8),O3060&lt;=500),1,0)</f>
        <v/>
      </c>
      <c r="T3060" s="178">
        <f>IF(G3060=1,Sources!$F$24,IF(G3060=2,Sources!$F$25,IF(G3060=3,Sources!$F$26,0)))</f>
        <v/>
      </c>
      <c r="U3060" s="178">
        <f>T3060</f>
        <v/>
      </c>
      <c r="V3060" s="66" t="inlineStr">
        <is>
          <t>S01 / S04 / S05</t>
        </is>
      </c>
    </row>
    <row r="3061" ht="15" customHeight="1" s="94">
      <c r="A3061" s="66" t="inlineStr">
        <is>
          <t>U21881</t>
        </is>
      </c>
      <c r="B3061" s="66" t="inlineStr">
        <is>
          <t>O0670</t>
        </is>
      </c>
      <c r="C3061" s="66" t="n">
        <v>2024</v>
      </c>
      <c r="D3061" s="66" t="n">
        <v>9</v>
      </c>
      <c r="E3061" s="66" t="n">
        <v>6</v>
      </c>
      <c r="F3061" s="66" t="n">
        <v>6</v>
      </c>
      <c r="G3061" s="66" t="n">
        <v>3</v>
      </c>
      <c r="H3061" s="66" t="n">
        <v>3</v>
      </c>
      <c r="I3061" s="66" t="n">
        <v>0</v>
      </c>
      <c r="J3061" s="66" t="n">
        <v>0</v>
      </c>
      <c r="K3061" s="66" t="n">
        <v>1</v>
      </c>
      <c r="L3061" s="66" t="n">
        <v>1</v>
      </c>
      <c r="M3061" s="66" t="n">
        <v>0</v>
      </c>
      <c r="N3061" s="66" t="n">
        <v>0</v>
      </c>
      <c r="O3061" s="66" t="n">
        <v>173.8</v>
      </c>
      <c r="P3061" s="66" t="n">
        <v>3</v>
      </c>
      <c r="Q3061" s="66" t="n">
        <v>13.7713435580001</v>
      </c>
      <c r="R3061" s="66" t="n">
        <v>51.060330041</v>
      </c>
      <c r="S3061" s="66">
        <f>IF(AND(E3061&gt;=2,E3061&lt;=6,OR(F3061=6,F3061=7,F3061=8),O3061&lt;=500),1,0)</f>
        <v/>
      </c>
      <c r="T3061" s="178">
        <f>IF(G3061=1,Sources!$F$24,IF(G3061=2,Sources!$F$25,IF(G3061=3,Sources!$F$26,0)))</f>
        <v/>
      </c>
      <c r="U3061" s="178">
        <f>T3061</f>
        <v/>
      </c>
      <c r="V3061" s="66" t="inlineStr">
        <is>
          <t>S01 / S04 / S05</t>
        </is>
      </c>
    </row>
    <row r="3062" ht="15" customHeight="1" s="94">
      <c r="A3062" s="66" t="inlineStr">
        <is>
          <t>U21887</t>
        </is>
      </c>
      <c r="B3062" s="66" t="inlineStr">
        <is>
          <t>O1801</t>
        </is>
      </c>
      <c r="C3062" s="66" t="n">
        <v>2024</v>
      </c>
      <c r="D3062" s="66" t="n">
        <v>9</v>
      </c>
      <c r="E3062" s="66" t="n">
        <v>5</v>
      </c>
      <c r="F3062" s="66" t="n">
        <v>8</v>
      </c>
      <c r="G3062" s="66" t="n">
        <v>3</v>
      </c>
      <c r="H3062" s="66" t="n">
        <v>3</v>
      </c>
      <c r="I3062" s="66" t="n">
        <v>0</v>
      </c>
      <c r="J3062" s="66" t="n">
        <v>1</v>
      </c>
      <c r="K3062" s="66" t="n">
        <v>1</v>
      </c>
      <c r="L3062" s="66" t="n">
        <v>0</v>
      </c>
      <c r="M3062" s="66" t="n">
        <v>0</v>
      </c>
      <c r="N3062" s="66" t="n">
        <v>0</v>
      </c>
      <c r="O3062" s="66" t="n">
        <v>352.9</v>
      </c>
      <c r="P3062" s="66" t="n">
        <v>1.9</v>
      </c>
      <c r="Q3062" s="66" t="n">
        <v>12.347379093</v>
      </c>
      <c r="R3062" s="66" t="n">
        <v>51.350506318</v>
      </c>
      <c r="S3062" s="66">
        <f>IF(AND(E3062&gt;=2,E3062&lt;=6,OR(F3062=6,F3062=7,F3062=8),O3062&lt;=500),1,0)</f>
        <v/>
      </c>
      <c r="T3062" s="178">
        <f>IF(G3062=1,Sources!$F$24,IF(G3062=2,Sources!$F$25,IF(G3062=3,Sources!$F$26,0)))</f>
        <v/>
      </c>
      <c r="U3062" s="178">
        <f>T3062</f>
        <v/>
      </c>
      <c r="V3062" s="66" t="inlineStr">
        <is>
          <t>S01 / S04 / S05</t>
        </is>
      </c>
    </row>
    <row r="3063" ht="15" customHeight="1" s="94">
      <c r="A3063" s="66" t="inlineStr">
        <is>
          <t>U21888</t>
        </is>
      </c>
      <c r="B3063" s="66" t="inlineStr">
        <is>
          <t>O1773</t>
        </is>
      </c>
      <c r="C3063" s="66" t="n">
        <v>2024</v>
      </c>
      <c r="D3063" s="66" t="n">
        <v>9</v>
      </c>
      <c r="E3063" s="66" t="n">
        <v>5</v>
      </c>
      <c r="F3063" s="66" t="n">
        <v>16</v>
      </c>
      <c r="G3063" s="66" t="n">
        <v>3</v>
      </c>
      <c r="H3063" s="66" t="n">
        <v>2</v>
      </c>
      <c r="I3063" s="66" t="n">
        <v>0</v>
      </c>
      <c r="J3063" s="66" t="n">
        <v>1</v>
      </c>
      <c r="K3063" s="66" t="n">
        <v>1</v>
      </c>
      <c r="L3063" s="66" t="n">
        <v>0</v>
      </c>
      <c r="M3063" s="66" t="n">
        <v>0</v>
      </c>
      <c r="N3063" s="66" t="n">
        <v>0</v>
      </c>
      <c r="O3063" s="66" t="n">
        <v>454.7</v>
      </c>
      <c r="P3063" s="66" t="n">
        <v>0.2</v>
      </c>
      <c r="Q3063" s="66" t="n">
        <v>12.348686459</v>
      </c>
      <c r="R3063" s="66" t="n">
        <v>51.3321180460001</v>
      </c>
      <c r="S3063" s="66">
        <f>IF(AND(E3063&gt;=2,E3063&lt;=6,OR(F3063=6,F3063=7,F3063=8),O3063&lt;=500),1,0)</f>
        <v/>
      </c>
      <c r="T3063" s="178">
        <f>IF(G3063=1,Sources!$F$24,IF(G3063=2,Sources!$F$25,IF(G3063=3,Sources!$F$26,0)))</f>
        <v/>
      </c>
      <c r="U3063" s="178">
        <f>T3063</f>
        <v/>
      </c>
      <c r="V3063" s="66" t="inlineStr">
        <is>
          <t>S01 / S04 / S05</t>
        </is>
      </c>
    </row>
    <row r="3064" ht="15" customHeight="1" s="94">
      <c r="A3064" s="66" t="inlineStr">
        <is>
          <t>U21904</t>
        </is>
      </c>
      <c r="B3064" s="66" t="inlineStr">
        <is>
          <t>O1453</t>
        </is>
      </c>
      <c r="C3064" s="66" t="n">
        <v>2024</v>
      </c>
      <c r="D3064" s="66" t="n">
        <v>9</v>
      </c>
      <c r="E3064" s="66" t="n">
        <v>4</v>
      </c>
      <c r="F3064" s="66" t="n">
        <v>16</v>
      </c>
      <c r="G3064" s="66" t="n">
        <v>3</v>
      </c>
      <c r="H3064" s="66" t="n">
        <v>2</v>
      </c>
      <c r="I3064" s="66" t="n">
        <v>0</v>
      </c>
      <c r="J3064" s="66" t="n">
        <v>1</v>
      </c>
      <c r="K3064" s="66" t="n">
        <v>1</v>
      </c>
      <c r="L3064" s="66" t="n">
        <v>0</v>
      </c>
      <c r="M3064" s="66" t="n">
        <v>0</v>
      </c>
      <c r="N3064" s="66" t="n">
        <v>0</v>
      </c>
      <c r="O3064" s="66" t="n">
        <v>451.4</v>
      </c>
      <c r="P3064" s="66" t="n">
        <v>4.8</v>
      </c>
      <c r="Q3064" s="66" t="n">
        <v>12.346548909</v>
      </c>
      <c r="R3064" s="66" t="n">
        <v>51.3289573440001</v>
      </c>
      <c r="S3064" s="66">
        <f>IF(AND(E3064&gt;=2,E3064&lt;=6,OR(F3064=6,F3064=7,F3064=8),O3064&lt;=500),1,0)</f>
        <v/>
      </c>
      <c r="T3064" s="178">
        <f>IF(G3064=1,Sources!$F$24,IF(G3064=2,Sources!$F$25,IF(G3064=3,Sources!$F$26,0)))</f>
        <v/>
      </c>
      <c r="U3064" s="178">
        <f>T3064</f>
        <v/>
      </c>
      <c r="V3064" s="66" t="inlineStr">
        <is>
          <t>S01 / S04 / S05</t>
        </is>
      </c>
    </row>
    <row r="3065" ht="15" customHeight="1" s="94">
      <c r="A3065" s="66" t="inlineStr">
        <is>
          <t>U21911</t>
        </is>
      </c>
      <c r="B3065" s="66" t="inlineStr">
        <is>
          <t>O0061</t>
        </is>
      </c>
      <c r="C3065" s="66" t="n">
        <v>2024</v>
      </c>
      <c r="D3065" s="66" t="n">
        <v>9</v>
      </c>
      <c r="E3065" s="66" t="n">
        <v>4</v>
      </c>
      <c r="F3065" s="66" t="n">
        <v>16</v>
      </c>
      <c r="G3065" s="66" t="n">
        <v>3</v>
      </c>
      <c r="H3065" s="66" t="n">
        <v>2</v>
      </c>
      <c r="I3065" s="66" t="n">
        <v>0</v>
      </c>
      <c r="J3065" s="66" t="n">
        <v>1</v>
      </c>
      <c r="K3065" s="66" t="n">
        <v>1</v>
      </c>
      <c r="L3065" s="66" t="n">
        <v>0</v>
      </c>
      <c r="M3065" s="66" t="n">
        <v>0</v>
      </c>
      <c r="N3065" s="66" t="n">
        <v>0</v>
      </c>
      <c r="O3065" s="66" t="n">
        <v>45.7</v>
      </c>
      <c r="P3065" s="66" t="n">
        <v>5</v>
      </c>
      <c r="Q3065" s="66" t="n">
        <v>14.4291771590001</v>
      </c>
      <c r="R3065" s="66" t="n">
        <v>51.1769028470001</v>
      </c>
      <c r="S3065" s="66">
        <f>IF(AND(E3065&gt;=2,E3065&lt;=6,OR(F3065=6,F3065=7,F3065=8),O3065&lt;=500),1,0)</f>
        <v/>
      </c>
      <c r="T3065" s="178">
        <f>IF(G3065=1,Sources!$F$24,IF(G3065=2,Sources!$F$25,IF(G3065=3,Sources!$F$26,0)))</f>
        <v/>
      </c>
      <c r="U3065" s="178">
        <f>T3065</f>
        <v/>
      </c>
      <c r="V3065" s="66" t="inlineStr">
        <is>
          <t>S01 / S04 / S05</t>
        </is>
      </c>
    </row>
    <row r="3066" ht="15" customHeight="1" s="94">
      <c r="A3066" s="66" t="inlineStr">
        <is>
          <t>U21930</t>
        </is>
      </c>
      <c r="B3066" s="66" t="inlineStr">
        <is>
          <t>O0689</t>
        </is>
      </c>
      <c r="C3066" s="66" t="n">
        <v>2024</v>
      </c>
      <c r="D3066" s="66" t="n">
        <v>9</v>
      </c>
      <c r="E3066" s="66" t="n">
        <v>3</v>
      </c>
      <c r="F3066" s="66" t="n">
        <v>6</v>
      </c>
      <c r="G3066" s="66" t="n">
        <v>3</v>
      </c>
      <c r="H3066" s="66" t="n">
        <v>3</v>
      </c>
      <c r="I3066" s="66" t="n">
        <v>0</v>
      </c>
      <c r="J3066" s="66" t="n">
        <v>0</v>
      </c>
      <c r="K3066" s="66" t="n">
        <v>1</v>
      </c>
      <c r="L3066" s="66" t="n">
        <v>0</v>
      </c>
      <c r="M3066" s="66" t="n">
        <v>0</v>
      </c>
      <c r="N3066" s="66" t="n">
        <v>1</v>
      </c>
      <c r="O3066" s="66" t="n">
        <v>433.2</v>
      </c>
      <c r="P3066" s="66" t="n">
        <v>1.8</v>
      </c>
      <c r="Q3066" s="66" t="n">
        <v>13.739321842</v>
      </c>
      <c r="R3066" s="66" t="n">
        <v>51.0369983150001</v>
      </c>
      <c r="S3066" s="66">
        <f>IF(AND(E3066&gt;=2,E3066&lt;=6,OR(F3066=6,F3066=7,F3066=8),O3066&lt;=500),1,0)</f>
        <v/>
      </c>
      <c r="T3066" s="178">
        <f>IF(G3066=1,Sources!$F$24,IF(G3066=2,Sources!$F$25,IF(G3066=3,Sources!$F$26,0)))</f>
        <v/>
      </c>
      <c r="U3066" s="178">
        <f>T3066</f>
        <v/>
      </c>
      <c r="V3066" s="66" t="inlineStr">
        <is>
          <t>S01 / S04 / S05</t>
        </is>
      </c>
    </row>
    <row r="3067" ht="15" customHeight="1" s="94">
      <c r="A3067" s="66" t="inlineStr">
        <is>
          <t>U21947</t>
        </is>
      </c>
      <c r="B3067" s="66" t="inlineStr">
        <is>
          <t>O1569</t>
        </is>
      </c>
      <c r="C3067" s="66" t="n">
        <v>2024</v>
      </c>
      <c r="D3067" s="66" t="n">
        <v>9</v>
      </c>
      <c r="E3067" s="66" t="n">
        <v>2</v>
      </c>
      <c r="F3067" s="66" t="n">
        <v>15</v>
      </c>
      <c r="G3067" s="66" t="n">
        <v>3</v>
      </c>
      <c r="H3067" s="66" t="n">
        <v>7</v>
      </c>
      <c r="I3067" s="66" t="n">
        <v>0</v>
      </c>
      <c r="J3067" s="66" t="n">
        <v>0</v>
      </c>
      <c r="K3067" s="66" t="n">
        <v>1</v>
      </c>
      <c r="L3067" s="66" t="n">
        <v>0</v>
      </c>
      <c r="M3067" s="66" t="n">
        <v>0</v>
      </c>
      <c r="N3067" s="66" t="n">
        <v>0</v>
      </c>
      <c r="O3067" s="66" t="n">
        <v>174.6</v>
      </c>
      <c r="P3067" s="66" t="n">
        <v>5.5</v>
      </c>
      <c r="Q3067" s="66" t="n">
        <v>12.365055743</v>
      </c>
      <c r="R3067" s="66" t="n">
        <v>51.3761971880001</v>
      </c>
      <c r="S3067" s="66">
        <f>IF(AND(E3067&gt;=2,E3067&lt;=6,OR(F3067=6,F3067=7,F3067=8),O3067&lt;=500),1,0)</f>
        <v/>
      </c>
      <c r="T3067" s="178">
        <f>IF(G3067=1,Sources!$F$24,IF(G3067=2,Sources!$F$25,IF(G3067=3,Sources!$F$26,0)))</f>
        <v/>
      </c>
      <c r="U3067" s="178">
        <f>T3067</f>
        <v/>
      </c>
      <c r="V3067" s="66" t="inlineStr">
        <is>
          <t>S01 / S04 / S05</t>
        </is>
      </c>
    </row>
    <row r="3068" ht="15" customHeight="1" s="94">
      <c r="A3068" s="66" t="inlineStr">
        <is>
          <t>U21952</t>
        </is>
      </c>
      <c r="B3068" s="66" t="inlineStr">
        <is>
          <t>O0157</t>
        </is>
      </c>
      <c r="C3068" s="66" t="n">
        <v>2024</v>
      </c>
      <c r="D3068" s="66" t="n">
        <v>9</v>
      </c>
      <c r="E3068" s="66" t="n">
        <v>2</v>
      </c>
      <c r="F3068" s="66" t="n">
        <v>16</v>
      </c>
      <c r="G3068" s="66" t="n">
        <v>3</v>
      </c>
      <c r="H3068" s="66" t="n">
        <v>3</v>
      </c>
      <c r="I3068" s="66" t="n">
        <v>0</v>
      </c>
      <c r="J3068" s="66" t="n">
        <v>1</v>
      </c>
      <c r="K3068" s="66" t="n">
        <v>1</v>
      </c>
      <c r="L3068" s="66" t="n">
        <v>0</v>
      </c>
      <c r="M3068" s="66" t="n">
        <v>0</v>
      </c>
      <c r="N3068" s="66" t="n">
        <v>0</v>
      </c>
      <c r="O3068" s="66" t="n">
        <v>310.6</v>
      </c>
      <c r="P3068" s="66" t="n">
        <v>14.3</v>
      </c>
      <c r="Q3068" s="66" t="n">
        <v>12.925994561</v>
      </c>
      <c r="R3068" s="66" t="n">
        <v>50.8255319100001</v>
      </c>
      <c r="S3068" s="66">
        <f>IF(AND(E3068&gt;=2,E3068&lt;=6,OR(F3068=6,F3068=7,F3068=8),O3068&lt;=500),1,0)</f>
        <v/>
      </c>
      <c r="T3068" s="178">
        <f>IF(G3068=1,Sources!$F$24,IF(G3068=2,Sources!$F$25,IF(G3068=3,Sources!$F$26,0)))</f>
        <v/>
      </c>
      <c r="U3068" s="178">
        <f>T3068</f>
        <v/>
      </c>
      <c r="V3068" s="66" t="inlineStr">
        <is>
          <t>S01 / S04 / S05</t>
        </is>
      </c>
    </row>
    <row r="3069" ht="15" customHeight="1" s="94">
      <c r="A3069" s="66" t="inlineStr">
        <is>
          <t>U21958</t>
        </is>
      </c>
      <c r="B3069" s="66" t="inlineStr">
        <is>
          <t>O1541</t>
        </is>
      </c>
      <c r="C3069" s="66" t="n">
        <v>2024</v>
      </c>
      <c r="D3069" s="66" t="n">
        <v>9</v>
      </c>
      <c r="E3069" s="66" t="n">
        <v>1</v>
      </c>
      <c r="F3069" s="66" t="n">
        <v>0</v>
      </c>
      <c r="G3069" s="66" t="n">
        <v>3</v>
      </c>
      <c r="H3069" s="66" t="n">
        <v>6</v>
      </c>
      <c r="I3069" s="66" t="n">
        <v>0</v>
      </c>
      <c r="J3069" s="66" t="n">
        <v>0</v>
      </c>
      <c r="K3069" s="66" t="n">
        <v>1</v>
      </c>
      <c r="L3069" s="66" t="n">
        <v>0</v>
      </c>
      <c r="M3069" s="66" t="n">
        <v>0</v>
      </c>
      <c r="N3069" s="66" t="n">
        <v>0</v>
      </c>
      <c r="O3069" s="66" t="n">
        <v>382.1</v>
      </c>
      <c r="P3069" s="66" t="n">
        <v>13.4</v>
      </c>
      <c r="Q3069" s="66" t="n">
        <v>12.382090998</v>
      </c>
      <c r="R3069" s="66" t="n">
        <v>51.3387600240001</v>
      </c>
      <c r="S3069" s="66">
        <f>IF(AND(E3069&gt;=2,E3069&lt;=6,OR(F3069=6,F3069=7,F3069=8),O3069&lt;=500),1,0)</f>
        <v/>
      </c>
      <c r="T3069" s="178">
        <f>IF(G3069=1,Sources!$F$24,IF(G3069=2,Sources!$F$25,IF(G3069=3,Sources!$F$26,0)))</f>
        <v/>
      </c>
      <c r="U3069" s="178">
        <f>T3069</f>
        <v/>
      </c>
      <c r="V3069" s="66" t="inlineStr">
        <is>
          <t>S01 / S04 / S05</t>
        </is>
      </c>
    </row>
    <row r="3070" ht="15" customHeight="1" s="94">
      <c r="A3070" s="66" t="inlineStr">
        <is>
          <t>U21982</t>
        </is>
      </c>
      <c r="B3070" s="66" t="inlineStr">
        <is>
          <t>O1438</t>
        </is>
      </c>
      <c r="C3070" s="66" t="n">
        <v>2024</v>
      </c>
      <c r="D3070" s="66" t="n">
        <v>8</v>
      </c>
      <c r="E3070" s="66" t="n">
        <v>6</v>
      </c>
      <c r="F3070" s="66" t="n">
        <v>21</v>
      </c>
      <c r="G3070" s="66" t="n">
        <v>3</v>
      </c>
      <c r="H3070" s="66" t="n">
        <v>6</v>
      </c>
      <c r="I3070" s="66" t="n">
        <v>0</v>
      </c>
      <c r="J3070" s="66" t="n">
        <v>1</v>
      </c>
      <c r="K3070" s="66" t="n">
        <v>1</v>
      </c>
      <c r="L3070" s="66" t="n">
        <v>0</v>
      </c>
      <c r="M3070" s="66" t="n">
        <v>0</v>
      </c>
      <c r="N3070" s="66" t="n">
        <v>0</v>
      </c>
      <c r="O3070" s="66" t="n">
        <v>82.8</v>
      </c>
      <c r="P3070" s="66" t="n">
        <v>4.9</v>
      </c>
      <c r="Q3070" s="66" t="n">
        <v>12.371279547</v>
      </c>
      <c r="R3070" s="66" t="n">
        <v>51.3444800820001</v>
      </c>
      <c r="S3070" s="66">
        <f>IF(AND(E3070&gt;=2,E3070&lt;=6,OR(F3070=6,F3070=7,F3070=8),O3070&lt;=500),1,0)</f>
        <v/>
      </c>
      <c r="T3070" s="178">
        <f>IF(G3070=1,Sources!$F$24,IF(G3070=2,Sources!$F$25,IF(G3070=3,Sources!$F$26,0)))</f>
        <v/>
      </c>
      <c r="U3070" s="178">
        <f>T3070</f>
        <v/>
      </c>
      <c r="V3070" s="66" t="inlineStr">
        <is>
          <t>S01 / S04 / S05</t>
        </is>
      </c>
    </row>
    <row r="3071" ht="15" customHeight="1" s="94">
      <c r="A3071" s="66" t="inlineStr">
        <is>
          <t>U21998</t>
        </is>
      </c>
      <c r="B3071" s="66" t="inlineStr">
        <is>
          <t>O1706</t>
        </is>
      </c>
      <c r="C3071" s="66" t="n">
        <v>2024</v>
      </c>
      <c r="D3071" s="66" t="n">
        <v>8</v>
      </c>
      <c r="E3071" s="66" t="n">
        <v>5</v>
      </c>
      <c r="F3071" s="66" t="n">
        <v>12</v>
      </c>
      <c r="G3071" s="66" t="n">
        <v>3</v>
      </c>
      <c r="H3071" s="66" t="n">
        <v>2</v>
      </c>
      <c r="I3071" s="66" t="n">
        <v>0</v>
      </c>
      <c r="J3071" s="66" t="n">
        <v>0</v>
      </c>
      <c r="K3071" s="66" t="n">
        <v>1</v>
      </c>
      <c r="L3071" s="66" t="n">
        <v>0</v>
      </c>
      <c r="M3071" s="66" t="n">
        <v>0</v>
      </c>
      <c r="N3071" s="66" t="n">
        <v>1</v>
      </c>
      <c r="O3071" s="66" t="n">
        <v>202.2</v>
      </c>
      <c r="P3071" s="66" t="n">
        <v>14.5</v>
      </c>
      <c r="Q3071" s="66" t="n">
        <v>12.3031358530001</v>
      </c>
      <c r="R3071" s="66" t="n">
        <v>51.3143832270001</v>
      </c>
      <c r="S3071" s="66">
        <f>IF(AND(E3071&gt;=2,E3071&lt;=6,OR(F3071=6,F3071=7,F3071=8),O3071&lt;=500),1,0)</f>
        <v/>
      </c>
      <c r="T3071" s="178">
        <f>IF(G3071=1,Sources!$F$24,IF(G3071=2,Sources!$F$25,IF(G3071=3,Sources!$F$26,0)))</f>
        <v/>
      </c>
      <c r="U3071" s="178">
        <f>T3071</f>
        <v/>
      </c>
      <c r="V3071" s="66" t="inlineStr">
        <is>
          <t>S01 / S04 / S05</t>
        </is>
      </c>
    </row>
    <row r="3072" ht="15" customHeight="1" s="94">
      <c r="A3072" s="66" t="inlineStr">
        <is>
          <t>U22006</t>
        </is>
      </c>
      <c r="B3072" s="66" t="inlineStr">
        <is>
          <t>O1541</t>
        </is>
      </c>
      <c r="C3072" s="66" t="n">
        <v>2024</v>
      </c>
      <c r="D3072" s="66" t="n">
        <v>8</v>
      </c>
      <c r="E3072" s="66" t="n">
        <v>5</v>
      </c>
      <c r="F3072" s="66" t="n">
        <v>15</v>
      </c>
      <c r="G3072" s="66" t="n">
        <v>3</v>
      </c>
      <c r="H3072" s="66" t="n">
        <v>2</v>
      </c>
      <c r="I3072" s="66" t="n">
        <v>0</v>
      </c>
      <c r="J3072" s="66" t="n">
        <v>0</v>
      </c>
      <c r="K3072" s="66" t="n">
        <v>1</v>
      </c>
      <c r="L3072" s="66" t="n">
        <v>1</v>
      </c>
      <c r="M3072" s="66" t="n">
        <v>0</v>
      </c>
      <c r="N3072" s="66" t="n">
        <v>0</v>
      </c>
      <c r="O3072" s="66" t="n">
        <v>394</v>
      </c>
      <c r="P3072" s="66" t="n">
        <v>16.8</v>
      </c>
      <c r="Q3072" s="66" t="n">
        <v>12.381935449</v>
      </c>
      <c r="R3072" s="66" t="n">
        <v>51.3388234180001</v>
      </c>
      <c r="S3072" s="66">
        <f>IF(AND(E3072&gt;=2,E3072&lt;=6,OR(F3072=6,F3072=7,F3072=8),O3072&lt;=500),1,0)</f>
        <v/>
      </c>
      <c r="T3072" s="178">
        <f>IF(G3072=1,Sources!$F$24,IF(G3072=2,Sources!$F$25,IF(G3072=3,Sources!$F$26,0)))</f>
        <v/>
      </c>
      <c r="U3072" s="178">
        <f>T3072</f>
        <v/>
      </c>
      <c r="V3072" s="66" t="inlineStr">
        <is>
          <t>S01 / S04 / S05</t>
        </is>
      </c>
    </row>
    <row r="3073" ht="15" customHeight="1" s="94">
      <c r="A3073" s="66" t="inlineStr">
        <is>
          <t>U22010</t>
        </is>
      </c>
      <c r="B3073" s="66" t="inlineStr">
        <is>
          <t>O1352</t>
        </is>
      </c>
      <c r="C3073" s="66" t="n">
        <v>2024</v>
      </c>
      <c r="D3073" s="66" t="n">
        <v>8</v>
      </c>
      <c r="E3073" s="66" t="n">
        <v>5</v>
      </c>
      <c r="F3073" s="66" t="n">
        <v>8</v>
      </c>
      <c r="G3073" s="66" t="n">
        <v>3</v>
      </c>
      <c r="H3073" s="66" t="n">
        <v>6</v>
      </c>
      <c r="I3073" s="66" t="n">
        <v>0</v>
      </c>
      <c r="J3073" s="66" t="n">
        <v>0</v>
      </c>
      <c r="K3073" s="66" t="n">
        <v>1</v>
      </c>
      <c r="L3073" s="66" t="n">
        <v>0</v>
      </c>
      <c r="M3073" s="66" t="n">
        <v>0</v>
      </c>
      <c r="N3073" s="66" t="n">
        <v>0</v>
      </c>
      <c r="O3073" s="66" t="n">
        <v>203</v>
      </c>
      <c r="P3073" s="66" t="n">
        <v>20.7</v>
      </c>
      <c r="Q3073" s="66" t="n">
        <v>12.370654297</v>
      </c>
      <c r="R3073" s="66" t="n">
        <v>51.3352321790001</v>
      </c>
      <c r="S3073" s="66">
        <f>IF(AND(E3073&gt;=2,E3073&lt;=6,OR(F3073=6,F3073=7,F3073=8),O3073&lt;=500),1,0)</f>
        <v/>
      </c>
      <c r="T3073" s="178">
        <f>IF(G3073=1,Sources!$F$24,IF(G3073=2,Sources!$F$25,IF(G3073=3,Sources!$F$26,0)))</f>
        <v/>
      </c>
      <c r="U3073" s="178">
        <f>T3073</f>
        <v/>
      </c>
      <c r="V3073" s="66" t="inlineStr">
        <is>
          <t>S01 / S04 / S05</t>
        </is>
      </c>
    </row>
    <row r="3074" ht="15" customHeight="1" s="94">
      <c r="A3074" s="66" t="inlineStr">
        <is>
          <t>U22015</t>
        </is>
      </c>
      <c r="B3074" s="66" t="inlineStr">
        <is>
          <t>O2079</t>
        </is>
      </c>
      <c r="C3074" s="66" t="n">
        <v>2024</v>
      </c>
      <c r="D3074" s="66" t="n">
        <v>8</v>
      </c>
      <c r="E3074" s="66" t="n">
        <v>5</v>
      </c>
      <c r="F3074" s="66" t="n">
        <v>15</v>
      </c>
      <c r="G3074" s="66" t="n">
        <v>3</v>
      </c>
      <c r="H3074" s="66" t="n">
        <v>3</v>
      </c>
      <c r="I3074" s="66" t="n">
        <v>0</v>
      </c>
      <c r="J3074" s="66" t="n">
        <v>0</v>
      </c>
      <c r="K3074" s="66" t="n">
        <v>1</v>
      </c>
      <c r="L3074" s="66" t="n">
        <v>0</v>
      </c>
      <c r="M3074" s="66" t="n">
        <v>0</v>
      </c>
      <c r="N3074" s="66" t="n">
        <v>0</v>
      </c>
      <c r="O3074" s="66" t="n">
        <v>278.2</v>
      </c>
      <c r="P3074" s="66" t="n">
        <v>2.4</v>
      </c>
      <c r="Q3074" s="66" t="n">
        <v>13.667780147</v>
      </c>
      <c r="R3074" s="66" t="n">
        <v>51.102452741</v>
      </c>
      <c r="S3074" s="66">
        <f>IF(AND(E3074&gt;=2,E3074&lt;=6,OR(F3074=6,F3074=7,F3074=8),O3074&lt;=500),1,0)</f>
        <v/>
      </c>
      <c r="T3074" s="178">
        <f>IF(G3074=1,Sources!$F$24,IF(G3074=2,Sources!$F$25,IF(G3074=3,Sources!$F$26,0)))</f>
        <v/>
      </c>
      <c r="U3074" s="178">
        <f>T3074</f>
        <v/>
      </c>
      <c r="V3074" s="66" t="inlineStr">
        <is>
          <t>S01 / S04 / S05</t>
        </is>
      </c>
    </row>
    <row r="3075" ht="15" customHeight="1" s="94">
      <c r="A3075" s="66" t="inlineStr">
        <is>
          <t>U22028</t>
        </is>
      </c>
      <c r="B3075" s="66" t="inlineStr">
        <is>
          <t>O1447</t>
        </is>
      </c>
      <c r="C3075" s="66" t="n">
        <v>2024</v>
      </c>
      <c r="D3075" s="66" t="n">
        <v>8</v>
      </c>
      <c r="E3075" s="66" t="n">
        <v>4</v>
      </c>
      <c r="F3075" s="66" t="n">
        <v>17</v>
      </c>
      <c r="G3075" s="66" t="n">
        <v>3</v>
      </c>
      <c r="H3075" s="66" t="n">
        <v>7</v>
      </c>
      <c r="I3075" s="66" t="n">
        <v>0</v>
      </c>
      <c r="J3075" s="66" t="n">
        <v>1</v>
      </c>
      <c r="K3075" s="66" t="n">
        <v>0</v>
      </c>
      <c r="L3075" s="66" t="n">
        <v>0</v>
      </c>
      <c r="M3075" s="66" t="n">
        <v>0</v>
      </c>
      <c r="N3075" s="66" t="n">
        <v>0</v>
      </c>
      <c r="O3075" s="66" t="n">
        <v>331.2</v>
      </c>
      <c r="P3075" s="66" t="n">
        <v>22.5</v>
      </c>
      <c r="Q3075" s="66" t="n">
        <v>12.376962807</v>
      </c>
      <c r="R3075" s="66" t="n">
        <v>51.343912942</v>
      </c>
      <c r="S3075" s="66">
        <f>IF(AND(E3075&gt;=2,E3075&lt;=6,OR(F3075=6,F3075=7,F3075=8),O3075&lt;=500),1,0)</f>
        <v/>
      </c>
      <c r="T3075" s="178">
        <f>IF(G3075=1,Sources!$F$24,IF(G3075=2,Sources!$F$25,IF(G3075=3,Sources!$F$26,0)))</f>
        <v/>
      </c>
      <c r="U3075" s="178">
        <f>T3075</f>
        <v/>
      </c>
      <c r="V3075" s="66" t="inlineStr">
        <is>
          <t>S01 / S04 / S05</t>
        </is>
      </c>
    </row>
    <row r="3076" ht="15" customHeight="1" s="94">
      <c r="A3076" s="66" t="inlineStr">
        <is>
          <t>U22030</t>
        </is>
      </c>
      <c r="B3076" s="66" t="inlineStr">
        <is>
          <t>O1565</t>
        </is>
      </c>
      <c r="C3076" s="66" t="n">
        <v>2024</v>
      </c>
      <c r="D3076" s="66" t="n">
        <v>8</v>
      </c>
      <c r="E3076" s="66" t="n">
        <v>4</v>
      </c>
      <c r="F3076" s="66" t="n">
        <v>16</v>
      </c>
      <c r="G3076" s="66" t="n">
        <v>3</v>
      </c>
      <c r="H3076" s="66" t="n">
        <v>2</v>
      </c>
      <c r="I3076" s="66" t="n">
        <v>0</v>
      </c>
      <c r="J3076" s="66" t="n">
        <v>1</v>
      </c>
      <c r="K3076" s="66" t="n">
        <v>1</v>
      </c>
      <c r="L3076" s="66" t="n">
        <v>0</v>
      </c>
      <c r="M3076" s="66" t="n">
        <v>0</v>
      </c>
      <c r="N3076" s="66" t="n">
        <v>0</v>
      </c>
      <c r="O3076" s="66" t="n">
        <v>125.7</v>
      </c>
      <c r="P3076" s="66" t="n">
        <v>25</v>
      </c>
      <c r="Q3076" s="66" t="n">
        <v>12.3736893060001</v>
      </c>
      <c r="R3076" s="66" t="n">
        <v>51.3205628860001</v>
      </c>
      <c r="S3076" s="66">
        <f>IF(AND(E3076&gt;=2,E3076&lt;=6,OR(F3076=6,F3076=7,F3076=8),O3076&lt;=500),1,0)</f>
        <v/>
      </c>
      <c r="T3076" s="178">
        <f>IF(G3076=1,Sources!$F$24,IF(G3076=2,Sources!$F$25,IF(G3076=3,Sources!$F$26,0)))</f>
        <v/>
      </c>
      <c r="U3076" s="178">
        <f>T3076</f>
        <v/>
      </c>
      <c r="V3076" s="66" t="inlineStr">
        <is>
          <t>S01 / S04 / S05</t>
        </is>
      </c>
    </row>
    <row r="3077" ht="15" customHeight="1" s="94">
      <c r="A3077" s="66" t="inlineStr">
        <is>
          <t>U22034</t>
        </is>
      </c>
      <c r="B3077" s="66" t="inlineStr">
        <is>
          <t>O0431</t>
        </is>
      </c>
      <c r="C3077" s="66" t="n">
        <v>2024</v>
      </c>
      <c r="D3077" s="66" t="n">
        <v>8</v>
      </c>
      <c r="E3077" s="66" t="n">
        <v>4</v>
      </c>
      <c r="F3077" s="66" t="n">
        <v>20</v>
      </c>
      <c r="G3077" s="66" t="n">
        <v>3</v>
      </c>
      <c r="H3077" s="66" t="n">
        <v>1</v>
      </c>
      <c r="I3077" s="66" t="n">
        <v>0</v>
      </c>
      <c r="J3077" s="66" t="n">
        <v>1</v>
      </c>
      <c r="K3077" s="66" t="n">
        <v>0</v>
      </c>
      <c r="L3077" s="66" t="n">
        <v>0</v>
      </c>
      <c r="M3077" s="66" t="n">
        <v>0</v>
      </c>
      <c r="N3077" s="66" t="n">
        <v>0</v>
      </c>
      <c r="O3077" s="66" t="n">
        <v>310</v>
      </c>
      <c r="P3077" s="66" t="n">
        <v>20.9</v>
      </c>
      <c r="Q3077" s="66" t="n">
        <v>13.8005547870001</v>
      </c>
      <c r="R3077" s="66" t="n">
        <v>51.0274664940001</v>
      </c>
      <c r="S3077" s="66">
        <f>IF(AND(E3077&gt;=2,E3077&lt;=6,OR(F3077=6,F3077=7,F3077=8),O3077&lt;=500),1,0)</f>
        <v/>
      </c>
      <c r="T3077" s="178">
        <f>IF(G3077=1,Sources!$F$24,IF(G3077=2,Sources!$F$25,IF(G3077=3,Sources!$F$26,0)))</f>
        <v/>
      </c>
      <c r="U3077" s="178">
        <f>T3077</f>
        <v/>
      </c>
      <c r="V3077" s="66" t="inlineStr">
        <is>
          <t>S01 / S04 / S05</t>
        </is>
      </c>
    </row>
    <row r="3078" ht="15" customHeight="1" s="94">
      <c r="A3078" s="66" t="inlineStr">
        <is>
          <t>U22035</t>
        </is>
      </c>
      <c r="B3078" s="66" t="inlineStr">
        <is>
          <t>O0589</t>
        </is>
      </c>
      <c r="C3078" s="66" t="n">
        <v>2024</v>
      </c>
      <c r="D3078" s="66" t="n">
        <v>8</v>
      </c>
      <c r="E3078" s="66" t="n">
        <v>4</v>
      </c>
      <c r="F3078" s="66" t="n">
        <v>19</v>
      </c>
      <c r="G3078" s="66" t="n">
        <v>3</v>
      </c>
      <c r="H3078" s="66" t="n">
        <v>3</v>
      </c>
      <c r="I3078" s="66" t="n">
        <v>0</v>
      </c>
      <c r="J3078" s="66" t="n">
        <v>1</v>
      </c>
      <c r="K3078" s="66" t="n">
        <v>0</v>
      </c>
      <c r="L3078" s="66" t="n">
        <v>0</v>
      </c>
      <c r="M3078" s="66" t="n">
        <v>0</v>
      </c>
      <c r="N3078" s="66" t="n">
        <v>1</v>
      </c>
      <c r="O3078" s="66" t="n">
        <v>64.59999999999999</v>
      </c>
      <c r="P3078" s="66" t="n">
        <v>12.1</v>
      </c>
      <c r="Q3078" s="66" t="n">
        <v>13.7553312440001</v>
      </c>
      <c r="R3078" s="66" t="n">
        <v>51.046166284</v>
      </c>
      <c r="S3078" s="66">
        <f>IF(AND(E3078&gt;=2,E3078&lt;=6,OR(F3078=6,F3078=7,F3078=8),O3078&lt;=500),1,0)</f>
        <v/>
      </c>
      <c r="T3078" s="178">
        <f>IF(G3078=1,Sources!$F$24,IF(G3078=2,Sources!$F$25,IF(G3078=3,Sources!$F$26,0)))</f>
        <v/>
      </c>
      <c r="U3078" s="178">
        <f>T3078</f>
        <v/>
      </c>
      <c r="V3078" s="66" t="inlineStr">
        <is>
          <t>S01 / S04 / S05</t>
        </is>
      </c>
    </row>
    <row r="3079" ht="15" customHeight="1" s="94">
      <c r="A3079" s="66" t="inlineStr">
        <is>
          <t>U22037</t>
        </is>
      </c>
      <c r="B3079" s="66" t="inlineStr">
        <is>
          <t>O2167</t>
        </is>
      </c>
      <c r="C3079" s="66" t="n">
        <v>2024</v>
      </c>
      <c r="D3079" s="66" t="n">
        <v>8</v>
      </c>
      <c r="E3079" s="66" t="n">
        <v>3</v>
      </c>
      <c r="F3079" s="66" t="n">
        <v>12</v>
      </c>
      <c r="G3079" s="66" t="n">
        <v>2</v>
      </c>
      <c r="H3079" s="66" t="n">
        <v>3</v>
      </c>
      <c r="I3079" s="66" t="n">
        <v>0</v>
      </c>
      <c r="J3079" s="66" t="n">
        <v>1</v>
      </c>
      <c r="K3079" s="66" t="n">
        <v>1</v>
      </c>
      <c r="L3079" s="66" t="n">
        <v>0</v>
      </c>
      <c r="M3079" s="66" t="n">
        <v>0</v>
      </c>
      <c r="N3079" s="66" t="n">
        <v>0</v>
      </c>
      <c r="O3079" s="66" t="n">
        <v>349.4</v>
      </c>
      <c r="P3079" s="66" t="n">
        <v>3.3</v>
      </c>
      <c r="Q3079" s="66" t="n">
        <v>13.0010707880001</v>
      </c>
      <c r="R3079" s="66" t="n">
        <v>51.5612543760001</v>
      </c>
      <c r="S3079" s="66">
        <f>IF(AND(E3079&gt;=2,E3079&lt;=6,OR(F3079=6,F3079=7,F3079=8),O3079&lt;=500),1,0)</f>
        <v/>
      </c>
      <c r="T3079" s="178">
        <f>IF(G3079=1,Sources!$F$24,IF(G3079=2,Sources!$F$25,IF(G3079=3,Sources!$F$26,0)))</f>
        <v/>
      </c>
      <c r="U3079" s="178">
        <f>T3079</f>
        <v/>
      </c>
      <c r="V3079" s="66" t="inlineStr">
        <is>
          <t>S01 / S04 / S05</t>
        </is>
      </c>
    </row>
    <row r="3080" ht="15" customHeight="1" s="94">
      <c r="A3080" s="66" t="inlineStr">
        <is>
          <t>U22055</t>
        </is>
      </c>
      <c r="B3080" s="66" t="inlineStr">
        <is>
          <t>O0052</t>
        </is>
      </c>
      <c r="C3080" s="66" t="n">
        <v>2024</v>
      </c>
      <c r="D3080" s="66" t="n">
        <v>8</v>
      </c>
      <c r="E3080" s="66" t="n">
        <v>2</v>
      </c>
      <c r="F3080" s="66" t="n">
        <v>8</v>
      </c>
      <c r="G3080" s="66" t="n">
        <v>3</v>
      </c>
      <c r="H3080" s="66" t="n">
        <v>3</v>
      </c>
      <c r="I3080" s="66" t="n">
        <v>0</v>
      </c>
      <c r="J3080" s="66" t="n">
        <v>1</v>
      </c>
      <c r="K3080" s="66" t="n">
        <v>1</v>
      </c>
      <c r="L3080" s="66" t="n">
        <v>0</v>
      </c>
      <c r="M3080" s="66" t="n">
        <v>0</v>
      </c>
      <c r="N3080" s="66" t="n">
        <v>0</v>
      </c>
      <c r="O3080" s="66" t="n">
        <v>447.1</v>
      </c>
      <c r="P3080" s="66" t="n">
        <v>10.6</v>
      </c>
      <c r="Q3080" s="66" t="n">
        <v>14.4423604360001</v>
      </c>
      <c r="R3080" s="66" t="n">
        <v>51.186478794</v>
      </c>
      <c r="S3080" s="66">
        <f>IF(AND(E3080&gt;=2,E3080&lt;=6,OR(F3080=6,F3080=7,F3080=8),O3080&lt;=500),1,0)</f>
        <v/>
      </c>
      <c r="T3080" s="178">
        <f>IF(G3080=1,Sources!$F$24,IF(G3080=2,Sources!$F$25,IF(G3080=3,Sources!$F$26,0)))</f>
        <v/>
      </c>
      <c r="U3080" s="178">
        <f>T3080</f>
        <v/>
      </c>
      <c r="V3080" s="66" t="inlineStr">
        <is>
          <t>S01 / S04 / S05</t>
        </is>
      </c>
    </row>
    <row r="3081" ht="15" customHeight="1" s="94">
      <c r="A3081" s="66" t="inlineStr">
        <is>
          <t>U22059</t>
        </is>
      </c>
      <c r="B3081" s="66" t="inlineStr">
        <is>
          <t>O0720</t>
        </is>
      </c>
      <c r="C3081" s="66" t="n">
        <v>2024</v>
      </c>
      <c r="D3081" s="66" t="n">
        <v>8</v>
      </c>
      <c r="E3081" s="66" t="n">
        <v>2</v>
      </c>
      <c r="F3081" s="66" t="n">
        <v>21</v>
      </c>
      <c r="G3081" s="66" t="n">
        <v>3</v>
      </c>
      <c r="H3081" s="66" t="n">
        <v>2</v>
      </c>
      <c r="I3081" s="66" t="n">
        <v>0</v>
      </c>
      <c r="J3081" s="66" t="n">
        <v>1</v>
      </c>
      <c r="K3081" s="66" t="n">
        <v>0</v>
      </c>
      <c r="L3081" s="66" t="n">
        <v>0</v>
      </c>
      <c r="M3081" s="66" t="n">
        <v>0</v>
      </c>
      <c r="N3081" s="66" t="n">
        <v>1</v>
      </c>
      <c r="O3081" s="66" t="n">
        <v>191.5</v>
      </c>
      <c r="P3081" s="66" t="n">
        <v>11</v>
      </c>
      <c r="Q3081" s="66" t="n">
        <v>13.7887037190001</v>
      </c>
      <c r="R3081" s="66" t="n">
        <v>51.0433338970001</v>
      </c>
      <c r="S3081" s="66">
        <f>IF(AND(E3081&gt;=2,E3081&lt;=6,OR(F3081=6,F3081=7,F3081=8),O3081&lt;=500),1,0)</f>
        <v/>
      </c>
      <c r="T3081" s="178">
        <f>IF(G3081=1,Sources!$F$24,IF(G3081=2,Sources!$F$25,IF(G3081=3,Sources!$F$26,0)))</f>
        <v/>
      </c>
      <c r="U3081" s="178">
        <f>T3081</f>
        <v/>
      </c>
      <c r="V3081" s="66" t="inlineStr">
        <is>
          <t>S01 / S04 / S05</t>
        </is>
      </c>
    </row>
    <row r="3082" ht="15" customHeight="1" s="94">
      <c r="A3082" s="66" t="inlineStr">
        <is>
          <t>U22065</t>
        </is>
      </c>
      <c r="B3082" s="66" t="inlineStr">
        <is>
          <t>O0143</t>
        </is>
      </c>
      <c r="C3082" s="66" t="n">
        <v>2024</v>
      </c>
      <c r="D3082" s="66" t="n">
        <v>8</v>
      </c>
      <c r="E3082" s="66" t="n">
        <v>2</v>
      </c>
      <c r="F3082" s="66" t="n">
        <v>11</v>
      </c>
      <c r="G3082" s="66" t="n">
        <v>3</v>
      </c>
      <c r="H3082" s="66" t="n">
        <v>3</v>
      </c>
      <c r="I3082" s="66" t="n">
        <v>0</v>
      </c>
      <c r="J3082" s="66" t="n">
        <v>0</v>
      </c>
      <c r="K3082" s="66" t="n">
        <v>1</v>
      </c>
      <c r="L3082" s="66" t="n">
        <v>0</v>
      </c>
      <c r="M3082" s="66" t="n">
        <v>0</v>
      </c>
      <c r="N3082" s="66" t="n">
        <v>0</v>
      </c>
      <c r="O3082" s="66" t="n">
        <v>282.7</v>
      </c>
      <c r="P3082" s="66" t="n">
        <v>9.9</v>
      </c>
      <c r="Q3082" s="66" t="n">
        <v>12.9016870420001</v>
      </c>
      <c r="R3082" s="66" t="n">
        <v>50.832162716</v>
      </c>
      <c r="S3082" s="66">
        <f>IF(AND(E3082&gt;=2,E3082&lt;=6,OR(F3082=6,F3082=7,F3082=8),O3082&lt;=500),1,0)</f>
        <v/>
      </c>
      <c r="T3082" s="178">
        <f>IF(G3082=1,Sources!$F$24,IF(G3082=2,Sources!$F$25,IF(G3082=3,Sources!$F$26,0)))</f>
        <v/>
      </c>
      <c r="U3082" s="178">
        <f>T3082</f>
        <v/>
      </c>
      <c r="V3082" s="66" t="inlineStr">
        <is>
          <t>S01 / S04 / S05</t>
        </is>
      </c>
    </row>
    <row r="3083" ht="15" customHeight="1" s="94">
      <c r="A3083" s="66" t="inlineStr">
        <is>
          <t>U22086</t>
        </is>
      </c>
      <c r="B3083" s="66" t="inlineStr">
        <is>
          <t>O0744</t>
        </is>
      </c>
      <c r="C3083" s="66" t="n">
        <v>2024</v>
      </c>
      <c r="D3083" s="66" t="n">
        <v>8</v>
      </c>
      <c r="E3083" s="66" t="n">
        <v>7</v>
      </c>
      <c r="F3083" s="66" t="n">
        <v>7</v>
      </c>
      <c r="G3083" s="66" t="n">
        <v>3</v>
      </c>
      <c r="H3083" s="66" t="n">
        <v>2</v>
      </c>
      <c r="I3083" s="66" t="n">
        <v>0</v>
      </c>
      <c r="J3083" s="66" t="n">
        <v>0</v>
      </c>
      <c r="K3083" s="66" t="n">
        <v>1</v>
      </c>
      <c r="L3083" s="66" t="n">
        <v>1</v>
      </c>
      <c r="M3083" s="66" t="n">
        <v>0</v>
      </c>
      <c r="N3083" s="66" t="n">
        <v>0</v>
      </c>
      <c r="O3083" s="66" t="n">
        <v>288.5</v>
      </c>
      <c r="P3083" s="66" t="n">
        <v>9.4</v>
      </c>
      <c r="Q3083" s="66" t="n">
        <v>13.777830389</v>
      </c>
      <c r="R3083" s="66" t="n">
        <v>51.0528913600001</v>
      </c>
      <c r="S3083" s="66">
        <f>IF(AND(E3083&gt;=2,E3083&lt;=6,OR(F3083=6,F3083=7,F3083=8),O3083&lt;=500),1,0)</f>
        <v/>
      </c>
      <c r="T3083" s="178">
        <f>IF(G3083=1,Sources!$F$24,IF(G3083=2,Sources!$F$25,IF(G3083=3,Sources!$F$26,0)))</f>
        <v/>
      </c>
      <c r="U3083" s="178">
        <f>T3083</f>
        <v/>
      </c>
      <c r="V3083" s="66" t="inlineStr">
        <is>
          <t>S01 / S04 / S05</t>
        </is>
      </c>
    </row>
    <row r="3084" ht="15" customHeight="1" s="94">
      <c r="A3084" s="66" t="inlineStr">
        <is>
          <t>U22104</t>
        </is>
      </c>
      <c r="B3084" s="66" t="inlineStr">
        <is>
          <t>O0333</t>
        </is>
      </c>
      <c r="C3084" s="66" t="n">
        <v>2024</v>
      </c>
      <c r="D3084" s="66" t="n">
        <v>8</v>
      </c>
      <c r="E3084" s="66" t="n">
        <v>5</v>
      </c>
      <c r="F3084" s="66" t="n">
        <v>7</v>
      </c>
      <c r="G3084" s="66" t="n">
        <v>3</v>
      </c>
      <c r="H3084" s="66" t="n">
        <v>3</v>
      </c>
      <c r="I3084" s="66" t="n">
        <v>0</v>
      </c>
      <c r="J3084" s="66" t="n">
        <v>1</v>
      </c>
      <c r="K3084" s="66" t="n">
        <v>1</v>
      </c>
      <c r="L3084" s="66" t="n">
        <v>0</v>
      </c>
      <c r="M3084" s="66" t="n">
        <v>0</v>
      </c>
      <c r="N3084" s="66" t="n">
        <v>0</v>
      </c>
      <c r="O3084" s="66" t="n">
        <v>233.9</v>
      </c>
      <c r="P3084" s="66" t="n">
        <v>0.5</v>
      </c>
      <c r="Q3084" s="66" t="n">
        <v>13.785319483</v>
      </c>
      <c r="R3084" s="66" t="n">
        <v>51.0359536920001</v>
      </c>
      <c r="S3084" s="66">
        <f>IF(AND(E3084&gt;=2,E3084&lt;=6,OR(F3084=6,F3084=7,F3084=8),O3084&lt;=500),1,0)</f>
        <v/>
      </c>
      <c r="T3084" s="178">
        <f>IF(G3084=1,Sources!$F$24,IF(G3084=2,Sources!$F$25,IF(G3084=3,Sources!$F$26,0)))</f>
        <v/>
      </c>
      <c r="U3084" s="178">
        <f>T3084</f>
        <v/>
      </c>
      <c r="V3084" s="66" t="inlineStr">
        <is>
          <t>S01 / S04 / S05</t>
        </is>
      </c>
    </row>
    <row r="3085" ht="15" customHeight="1" s="94">
      <c r="A3085" s="66" t="inlineStr">
        <is>
          <t>U22105</t>
        </is>
      </c>
      <c r="B3085" s="66" t="inlineStr">
        <is>
          <t>O0981</t>
        </is>
      </c>
      <c r="C3085" s="66" t="n">
        <v>2024</v>
      </c>
      <c r="D3085" s="66" t="n">
        <v>8</v>
      </c>
      <c r="E3085" s="66" t="n">
        <v>5</v>
      </c>
      <c r="F3085" s="66" t="n">
        <v>18</v>
      </c>
      <c r="G3085" s="66" t="n">
        <v>2</v>
      </c>
      <c r="H3085" s="66" t="n">
        <v>2</v>
      </c>
      <c r="I3085" s="66" t="n">
        <v>0</v>
      </c>
      <c r="J3085" s="66" t="n">
        <v>1</v>
      </c>
      <c r="K3085" s="66" t="n">
        <v>1</v>
      </c>
      <c r="L3085" s="66" t="n">
        <v>0</v>
      </c>
      <c r="M3085" s="66" t="n">
        <v>0</v>
      </c>
      <c r="N3085" s="66" t="n">
        <v>0</v>
      </c>
      <c r="O3085" s="66" t="n">
        <v>72</v>
      </c>
      <c r="P3085" s="66" t="n">
        <v>5.1</v>
      </c>
      <c r="Q3085" s="66" t="n">
        <v>13.708886133</v>
      </c>
      <c r="R3085" s="66" t="n">
        <v>51.047223762</v>
      </c>
      <c r="S3085" s="66">
        <f>IF(AND(E3085&gt;=2,E3085&lt;=6,OR(F3085=6,F3085=7,F3085=8),O3085&lt;=500),1,0)</f>
        <v/>
      </c>
      <c r="T3085" s="178">
        <f>IF(G3085=1,Sources!$F$24,IF(G3085=2,Sources!$F$25,IF(G3085=3,Sources!$F$26,0)))</f>
        <v/>
      </c>
      <c r="U3085" s="178">
        <f>T3085</f>
        <v/>
      </c>
      <c r="V3085" s="66" t="inlineStr">
        <is>
          <t>S01 / S04 / S05</t>
        </is>
      </c>
    </row>
    <row r="3086" ht="15" customHeight="1" s="94">
      <c r="A3086" s="66" t="inlineStr">
        <is>
          <t>U22128</t>
        </is>
      </c>
      <c r="B3086" s="66" t="inlineStr">
        <is>
          <t>O1433</t>
        </is>
      </c>
      <c r="C3086" s="66" t="n">
        <v>2024</v>
      </c>
      <c r="D3086" s="66" t="n">
        <v>8</v>
      </c>
      <c r="E3086" s="66" t="n">
        <v>3</v>
      </c>
      <c r="F3086" s="66" t="n">
        <v>10</v>
      </c>
      <c r="G3086" s="66" t="n">
        <v>3</v>
      </c>
      <c r="H3086" s="66" t="n">
        <v>3</v>
      </c>
      <c r="I3086" s="66" t="n">
        <v>0</v>
      </c>
      <c r="J3086" s="66" t="n">
        <v>1</v>
      </c>
      <c r="K3086" s="66" t="n">
        <v>0</v>
      </c>
      <c r="L3086" s="66" t="n">
        <v>0</v>
      </c>
      <c r="M3086" s="66" t="n">
        <v>1</v>
      </c>
      <c r="N3086" s="66" t="n">
        <v>0</v>
      </c>
      <c r="O3086" s="66" t="n">
        <v>334.6</v>
      </c>
      <c r="P3086" s="66" t="n">
        <v>1</v>
      </c>
      <c r="Q3086" s="66" t="n">
        <v>12.367785634</v>
      </c>
      <c r="R3086" s="66" t="n">
        <v>51.3454771260001</v>
      </c>
      <c r="S3086" s="66">
        <f>IF(AND(E3086&gt;=2,E3086&lt;=6,OR(F3086=6,F3086=7,F3086=8),O3086&lt;=500),1,0)</f>
        <v/>
      </c>
      <c r="T3086" s="178">
        <f>IF(G3086=1,Sources!$F$24,IF(G3086=2,Sources!$F$25,IF(G3086=3,Sources!$F$26,0)))</f>
        <v/>
      </c>
      <c r="U3086" s="178">
        <f>T3086</f>
        <v/>
      </c>
      <c r="V3086" s="66" t="inlineStr">
        <is>
          <t>S01 / S04 / S05</t>
        </is>
      </c>
    </row>
    <row r="3087" ht="15" customHeight="1" s="94">
      <c r="A3087" s="66" t="inlineStr">
        <is>
          <t>U22132</t>
        </is>
      </c>
      <c r="B3087" s="66" t="inlineStr">
        <is>
          <t>O1329</t>
        </is>
      </c>
      <c r="C3087" s="66" t="n">
        <v>2024</v>
      </c>
      <c r="D3087" s="66" t="n">
        <v>8</v>
      </c>
      <c r="E3087" s="66" t="n">
        <v>3</v>
      </c>
      <c r="F3087" s="66" t="n">
        <v>15</v>
      </c>
      <c r="G3087" s="66" t="n">
        <v>3</v>
      </c>
      <c r="H3087" s="66" t="n">
        <v>6</v>
      </c>
      <c r="I3087" s="66" t="n">
        <v>0</v>
      </c>
      <c r="J3087" s="66" t="n">
        <v>1</v>
      </c>
      <c r="K3087" s="66" t="n">
        <v>1</v>
      </c>
      <c r="L3087" s="66" t="n">
        <v>0</v>
      </c>
      <c r="M3087" s="66" t="n">
        <v>0</v>
      </c>
      <c r="N3087" s="66" t="n">
        <v>0</v>
      </c>
      <c r="O3087" s="66" t="n">
        <v>164.9</v>
      </c>
      <c r="P3087" s="66" t="n">
        <v>22.4</v>
      </c>
      <c r="Q3087" s="66" t="n">
        <v>12.365471261</v>
      </c>
      <c r="R3087" s="66" t="n">
        <v>51.3626182580001</v>
      </c>
      <c r="S3087" s="66">
        <f>IF(AND(E3087&gt;=2,E3087&lt;=6,OR(F3087=6,F3087=7,F3087=8),O3087&lt;=500),1,0)</f>
        <v/>
      </c>
      <c r="T3087" s="178">
        <f>IF(G3087=1,Sources!$F$24,IF(G3087=2,Sources!$F$25,IF(G3087=3,Sources!$F$26,0)))</f>
        <v/>
      </c>
      <c r="U3087" s="178">
        <f>T3087</f>
        <v/>
      </c>
      <c r="V3087" s="66" t="inlineStr">
        <is>
          <t>S01 / S04 / S05</t>
        </is>
      </c>
    </row>
    <row r="3088" ht="15" customHeight="1" s="94">
      <c r="A3088" s="66" t="inlineStr">
        <is>
          <t>U22139</t>
        </is>
      </c>
      <c r="B3088" s="66" t="inlineStr">
        <is>
          <t>O0432</t>
        </is>
      </c>
      <c r="C3088" s="66" t="n">
        <v>2024</v>
      </c>
      <c r="D3088" s="66" t="n">
        <v>8</v>
      </c>
      <c r="E3088" s="66" t="n">
        <v>3</v>
      </c>
      <c r="F3088" s="66" t="n">
        <v>9</v>
      </c>
      <c r="G3088" s="66" t="n">
        <v>3</v>
      </c>
      <c r="H3088" s="66" t="n">
        <v>1</v>
      </c>
      <c r="I3088" s="66" t="n">
        <v>0</v>
      </c>
      <c r="J3088" s="66" t="n">
        <v>0</v>
      </c>
      <c r="K3088" s="66" t="n">
        <v>0</v>
      </c>
      <c r="L3088" s="66" t="n">
        <v>1</v>
      </c>
      <c r="M3088" s="66" t="n">
        <v>0</v>
      </c>
      <c r="N3088" s="66" t="n">
        <v>0</v>
      </c>
      <c r="O3088" s="66" t="n">
        <v>380.1</v>
      </c>
      <c r="P3088" s="66" t="n">
        <v>0.7</v>
      </c>
      <c r="Q3088" s="66" t="n">
        <v>13.8032287580001</v>
      </c>
      <c r="R3088" s="66" t="n">
        <v>51.021731635</v>
      </c>
      <c r="S3088" s="66">
        <f>IF(AND(E3088&gt;=2,E3088&lt;=6,OR(F3088=6,F3088=7,F3088=8),O3088&lt;=500),1,0)</f>
        <v/>
      </c>
      <c r="T3088" s="178">
        <f>IF(G3088=1,Sources!$F$24,IF(G3088=2,Sources!$F$25,IF(G3088=3,Sources!$F$26,0)))</f>
        <v/>
      </c>
      <c r="U3088" s="178">
        <f>T3088</f>
        <v/>
      </c>
      <c r="V3088" s="66" t="inlineStr">
        <is>
          <t>S01 / S04 / S05</t>
        </is>
      </c>
    </row>
    <row r="3089" ht="15" customHeight="1" s="94">
      <c r="A3089" s="66" t="inlineStr">
        <is>
          <t>U22140</t>
        </is>
      </c>
      <c r="B3089" s="66" t="inlineStr">
        <is>
          <t>O0643</t>
        </is>
      </c>
      <c r="C3089" s="66" t="n">
        <v>2024</v>
      </c>
      <c r="D3089" s="66" t="n">
        <v>8</v>
      </c>
      <c r="E3089" s="66" t="n">
        <v>3</v>
      </c>
      <c r="F3089" s="66" t="n">
        <v>8</v>
      </c>
      <c r="G3089" s="66" t="n">
        <v>3</v>
      </c>
      <c r="H3089" s="66" t="n">
        <v>1</v>
      </c>
      <c r="I3089" s="66" t="n">
        <v>0</v>
      </c>
      <c r="J3089" s="66" t="n">
        <v>1</v>
      </c>
      <c r="K3089" s="66" t="n">
        <v>0</v>
      </c>
      <c r="L3089" s="66" t="n">
        <v>0</v>
      </c>
      <c r="M3089" s="66" t="n">
        <v>0</v>
      </c>
      <c r="N3089" s="66" t="n">
        <v>0</v>
      </c>
      <c r="O3089" s="66" t="n">
        <v>94.90000000000001</v>
      </c>
      <c r="P3089" s="66" t="n">
        <v>0</v>
      </c>
      <c r="Q3089" s="66" t="n">
        <v>13.7520482300001</v>
      </c>
      <c r="R3089" s="66" t="n">
        <v>51.0621197410001</v>
      </c>
      <c r="S3089" s="66">
        <f>IF(AND(E3089&gt;=2,E3089&lt;=6,OR(F3089=6,F3089=7,F3089=8),O3089&lt;=500),1,0)</f>
        <v/>
      </c>
      <c r="T3089" s="178">
        <f>IF(G3089=1,Sources!$F$24,IF(G3089=2,Sources!$F$25,IF(G3089=3,Sources!$F$26,0)))</f>
        <v/>
      </c>
      <c r="U3089" s="178">
        <f>T3089</f>
        <v/>
      </c>
      <c r="V3089" s="66" t="inlineStr">
        <is>
          <t>S01 / S04 / S05</t>
        </is>
      </c>
    </row>
    <row r="3090" ht="15" customHeight="1" s="94">
      <c r="A3090" s="66" t="inlineStr">
        <is>
          <t>U22142</t>
        </is>
      </c>
      <c r="B3090" s="66" t="inlineStr">
        <is>
          <t>O0850</t>
        </is>
      </c>
      <c r="C3090" s="66" t="n">
        <v>2024</v>
      </c>
      <c r="D3090" s="66" t="n">
        <v>8</v>
      </c>
      <c r="E3090" s="66" t="n">
        <v>3</v>
      </c>
      <c r="F3090" s="66" t="n">
        <v>18</v>
      </c>
      <c r="G3090" s="66" t="n">
        <v>3</v>
      </c>
      <c r="H3090" s="66" t="n">
        <v>1</v>
      </c>
      <c r="I3090" s="66" t="n">
        <v>0</v>
      </c>
      <c r="J3090" s="66" t="n">
        <v>1</v>
      </c>
      <c r="K3090" s="66" t="n">
        <v>0</v>
      </c>
      <c r="L3090" s="66" t="n">
        <v>0</v>
      </c>
      <c r="M3090" s="66" t="n">
        <v>0</v>
      </c>
      <c r="N3090" s="66" t="n">
        <v>0</v>
      </c>
      <c r="O3090" s="66" t="n">
        <v>393.5</v>
      </c>
      <c r="P3090" s="66" t="n">
        <v>4.2</v>
      </c>
      <c r="Q3090" s="66" t="n">
        <v>13.7335257020001</v>
      </c>
      <c r="R3090" s="66" t="n">
        <v>51.0516893810001</v>
      </c>
      <c r="S3090" s="66">
        <f>IF(AND(E3090&gt;=2,E3090&lt;=6,OR(F3090=6,F3090=7,F3090=8),O3090&lt;=500),1,0)</f>
        <v/>
      </c>
      <c r="T3090" s="178">
        <f>IF(G3090=1,Sources!$F$24,IF(G3090=2,Sources!$F$25,IF(G3090=3,Sources!$F$26,0)))</f>
        <v/>
      </c>
      <c r="U3090" s="178">
        <f>T3090</f>
        <v/>
      </c>
      <c r="V3090" s="66" t="inlineStr">
        <is>
          <t>S01 / S04 / S05</t>
        </is>
      </c>
    </row>
    <row r="3091" ht="15" customHeight="1" s="94">
      <c r="A3091" s="66" t="inlineStr">
        <is>
          <t>U22158</t>
        </is>
      </c>
      <c r="B3091" s="66" t="inlineStr">
        <is>
          <t>O0674</t>
        </is>
      </c>
      <c r="C3091" s="66" t="n">
        <v>2024</v>
      </c>
      <c r="D3091" s="66" t="n">
        <v>8</v>
      </c>
      <c r="E3091" s="66" t="n">
        <v>1</v>
      </c>
      <c r="F3091" s="66" t="n">
        <v>5</v>
      </c>
      <c r="G3091" s="66" t="n">
        <v>3</v>
      </c>
      <c r="H3091" s="66" t="n">
        <v>1</v>
      </c>
      <c r="I3091" s="66" t="n">
        <v>0</v>
      </c>
      <c r="J3091" s="66" t="n">
        <v>1</v>
      </c>
      <c r="K3091" s="66" t="n">
        <v>0</v>
      </c>
      <c r="L3091" s="66" t="n">
        <v>0</v>
      </c>
      <c r="M3091" s="66" t="n">
        <v>0</v>
      </c>
      <c r="N3091" s="66" t="n">
        <v>0</v>
      </c>
      <c r="O3091" s="66" t="n">
        <v>489.6</v>
      </c>
      <c r="P3091" s="66" t="n">
        <v>9.5</v>
      </c>
      <c r="Q3091" s="66" t="n">
        <v>13.7771959580001</v>
      </c>
      <c r="R3091" s="66" t="n">
        <v>51.0600985940001</v>
      </c>
      <c r="S3091" s="66">
        <f>IF(AND(E3091&gt;=2,E3091&lt;=6,OR(F3091=6,F3091=7,F3091=8),O3091&lt;=500),1,0)</f>
        <v/>
      </c>
      <c r="T3091" s="178">
        <f>IF(G3091=1,Sources!$F$24,IF(G3091=2,Sources!$F$25,IF(G3091=3,Sources!$F$26,0)))</f>
        <v/>
      </c>
      <c r="U3091" s="178">
        <f>T3091</f>
        <v/>
      </c>
      <c r="V3091" s="66" t="inlineStr">
        <is>
          <t>S01 / S04 / S05</t>
        </is>
      </c>
    </row>
    <row r="3092" ht="15" customHeight="1" s="94">
      <c r="A3092" s="66" t="inlineStr">
        <is>
          <t>U22160</t>
        </is>
      </c>
      <c r="B3092" s="66" t="inlineStr">
        <is>
          <t>O1542</t>
        </is>
      </c>
      <c r="C3092" s="66" t="n">
        <v>2024</v>
      </c>
      <c r="D3092" s="66" t="n">
        <v>8</v>
      </c>
      <c r="E3092" s="66" t="n">
        <v>7</v>
      </c>
      <c r="F3092" s="66" t="n">
        <v>16</v>
      </c>
      <c r="G3092" s="66" t="n">
        <v>3</v>
      </c>
      <c r="H3092" s="66" t="n">
        <v>7</v>
      </c>
      <c r="I3092" s="66" t="n">
        <v>1</v>
      </c>
      <c r="J3092" s="66" t="n">
        <v>1</v>
      </c>
      <c r="K3092" s="66" t="n">
        <v>0</v>
      </c>
      <c r="L3092" s="66" t="n">
        <v>0</v>
      </c>
      <c r="M3092" s="66" t="n">
        <v>0</v>
      </c>
      <c r="N3092" s="66" t="n">
        <v>0</v>
      </c>
      <c r="O3092" s="66" t="n">
        <v>269.3</v>
      </c>
      <c r="P3092" s="66" t="n">
        <v>21.2</v>
      </c>
      <c r="Q3092" s="66" t="n">
        <v>12.3850696550001</v>
      </c>
      <c r="R3092" s="66" t="n">
        <v>51.3383232740001</v>
      </c>
      <c r="S3092" s="66">
        <f>IF(AND(E3092&gt;=2,E3092&lt;=6,OR(F3092=6,F3092=7,F3092=8),O3092&lt;=500),1,0)</f>
        <v/>
      </c>
      <c r="T3092" s="178">
        <f>IF(G3092=1,Sources!$F$24,IF(G3092=2,Sources!$F$25,IF(G3092=3,Sources!$F$26,0)))</f>
        <v/>
      </c>
      <c r="U3092" s="178">
        <f>T3092</f>
        <v/>
      </c>
      <c r="V3092" s="66" t="inlineStr">
        <is>
          <t>S01 / S04 / S05</t>
        </is>
      </c>
    </row>
    <row r="3093" ht="15" customHeight="1" s="94">
      <c r="A3093" s="66" t="inlineStr">
        <is>
          <t>U22162</t>
        </is>
      </c>
      <c r="B3093" s="66" t="inlineStr">
        <is>
          <t>O0912</t>
        </is>
      </c>
      <c r="C3093" s="66" t="n">
        <v>2024</v>
      </c>
      <c r="D3093" s="66" t="n">
        <v>8</v>
      </c>
      <c r="E3093" s="66" t="n">
        <v>7</v>
      </c>
      <c r="F3093" s="66" t="n">
        <v>15</v>
      </c>
      <c r="G3093" s="66" t="n">
        <v>3</v>
      </c>
      <c r="H3093" s="66" t="n">
        <v>3</v>
      </c>
      <c r="I3093" s="66" t="n">
        <v>0</v>
      </c>
      <c r="J3093" s="66" t="n">
        <v>0</v>
      </c>
      <c r="K3093" s="66" t="n">
        <v>1</v>
      </c>
      <c r="L3093" s="66" t="n">
        <v>0</v>
      </c>
      <c r="M3093" s="66" t="n">
        <v>1</v>
      </c>
      <c r="N3093" s="66" t="n">
        <v>0</v>
      </c>
      <c r="O3093" s="66" t="n">
        <v>459.7</v>
      </c>
      <c r="P3093" s="66" t="n">
        <v>8.300000000000001</v>
      </c>
      <c r="Q3093" s="66" t="n">
        <v>13.775768515</v>
      </c>
      <c r="R3093" s="66" t="n">
        <v>51.0508742820001</v>
      </c>
      <c r="S3093" s="66">
        <f>IF(AND(E3093&gt;=2,E3093&lt;=6,OR(F3093=6,F3093=7,F3093=8),O3093&lt;=500),1,0)</f>
        <v/>
      </c>
      <c r="T3093" s="178">
        <f>IF(G3093=1,Sources!$F$24,IF(G3093=2,Sources!$F$25,IF(G3093=3,Sources!$F$26,0)))</f>
        <v/>
      </c>
      <c r="U3093" s="178">
        <f>T3093</f>
        <v/>
      </c>
      <c r="V3093" s="66" t="inlineStr">
        <is>
          <t>S01 / S04 / S05</t>
        </is>
      </c>
    </row>
    <row r="3094" ht="15" customHeight="1" s="94">
      <c r="A3094" s="66" t="inlineStr">
        <is>
          <t>U22177</t>
        </is>
      </c>
      <c r="B3094" s="66" t="inlineStr">
        <is>
          <t>O0674</t>
        </is>
      </c>
      <c r="C3094" s="66" t="n">
        <v>2024</v>
      </c>
      <c r="D3094" s="66" t="n">
        <v>8</v>
      </c>
      <c r="E3094" s="66" t="n">
        <v>6</v>
      </c>
      <c r="F3094" s="66" t="n">
        <v>9</v>
      </c>
      <c r="G3094" s="66" t="n">
        <v>3</v>
      </c>
      <c r="H3094" s="66" t="n">
        <v>2</v>
      </c>
      <c r="I3094" s="66" t="n">
        <v>0</v>
      </c>
      <c r="J3094" s="66" t="n">
        <v>1</v>
      </c>
      <c r="K3094" s="66" t="n">
        <v>1</v>
      </c>
      <c r="L3094" s="66" t="n">
        <v>0</v>
      </c>
      <c r="M3094" s="66" t="n">
        <v>0</v>
      </c>
      <c r="N3094" s="66" t="n">
        <v>0</v>
      </c>
      <c r="O3094" s="66" t="n">
        <v>489.3</v>
      </c>
      <c r="P3094" s="66" t="n">
        <v>8.5</v>
      </c>
      <c r="Q3094" s="66" t="n">
        <v>13.7771970250001</v>
      </c>
      <c r="R3094" s="66" t="n">
        <v>51.060085934</v>
      </c>
      <c r="S3094" s="66">
        <f>IF(AND(E3094&gt;=2,E3094&lt;=6,OR(F3094=6,F3094=7,F3094=8),O3094&lt;=500),1,0)</f>
        <v/>
      </c>
      <c r="T3094" s="178">
        <f>IF(G3094=1,Sources!$F$24,IF(G3094=2,Sources!$F$25,IF(G3094=3,Sources!$F$26,0)))</f>
        <v/>
      </c>
      <c r="U3094" s="178">
        <f>T3094</f>
        <v/>
      </c>
      <c r="V3094" s="66" t="inlineStr">
        <is>
          <t>S01 / S04 / S05</t>
        </is>
      </c>
    </row>
    <row r="3095" ht="15" customHeight="1" s="94">
      <c r="A3095" s="66" t="inlineStr">
        <is>
          <t>U22187</t>
        </is>
      </c>
      <c r="B3095" s="66" t="inlineStr">
        <is>
          <t>O1708</t>
        </is>
      </c>
      <c r="C3095" s="66" t="n">
        <v>2024</v>
      </c>
      <c r="D3095" s="66" t="n">
        <v>9</v>
      </c>
      <c r="E3095" s="66" t="n">
        <v>4</v>
      </c>
      <c r="F3095" s="66" t="n">
        <v>12</v>
      </c>
      <c r="G3095" s="66" t="n">
        <v>3</v>
      </c>
      <c r="H3095" s="66" t="n">
        <v>3</v>
      </c>
      <c r="I3095" s="66" t="n">
        <v>0</v>
      </c>
      <c r="J3095" s="66" t="n">
        <v>1</v>
      </c>
      <c r="K3095" s="66" t="n">
        <v>1</v>
      </c>
      <c r="L3095" s="66" t="n">
        <v>0</v>
      </c>
      <c r="M3095" s="66" t="n">
        <v>0</v>
      </c>
      <c r="N3095" s="66" t="n">
        <v>0</v>
      </c>
      <c r="O3095" s="66" t="n">
        <v>423.9</v>
      </c>
      <c r="P3095" s="66" t="n">
        <v>1.3</v>
      </c>
      <c r="Q3095" s="66" t="n">
        <v>12.3102514400001</v>
      </c>
      <c r="R3095" s="66" t="n">
        <v>51.317722621</v>
      </c>
      <c r="S3095" s="66">
        <f>IF(AND(E3095&gt;=2,E3095&lt;=6,OR(F3095=6,F3095=7,F3095=8),O3095&lt;=500),1,0)</f>
        <v/>
      </c>
      <c r="T3095" s="178">
        <f>IF(G3095=1,Sources!$F$24,IF(G3095=2,Sources!$F$25,IF(G3095=3,Sources!$F$26,0)))</f>
        <v/>
      </c>
      <c r="U3095" s="178">
        <f>T3095</f>
        <v/>
      </c>
      <c r="V3095" s="66" t="inlineStr">
        <is>
          <t>S01 / S04 / S05</t>
        </is>
      </c>
    </row>
    <row r="3096" ht="15" customHeight="1" s="94">
      <c r="A3096" s="66" t="inlineStr">
        <is>
          <t>U22192</t>
        </is>
      </c>
      <c r="B3096" s="66" t="inlineStr">
        <is>
          <t>O0744</t>
        </is>
      </c>
      <c r="C3096" s="66" t="n">
        <v>2024</v>
      </c>
      <c r="D3096" s="66" t="n">
        <v>8</v>
      </c>
      <c r="E3096" s="66" t="n">
        <v>2</v>
      </c>
      <c r="F3096" s="66" t="n">
        <v>7</v>
      </c>
      <c r="G3096" s="66" t="n">
        <v>3</v>
      </c>
      <c r="H3096" s="66" t="n">
        <v>1</v>
      </c>
      <c r="I3096" s="66" t="n">
        <v>0</v>
      </c>
      <c r="J3096" s="66" t="n">
        <v>1</v>
      </c>
      <c r="K3096" s="66" t="n">
        <v>0</v>
      </c>
      <c r="L3096" s="66" t="n">
        <v>0</v>
      </c>
      <c r="M3096" s="66" t="n">
        <v>0</v>
      </c>
      <c r="N3096" s="66" t="n">
        <v>0</v>
      </c>
      <c r="O3096" s="66" t="n">
        <v>277.6</v>
      </c>
      <c r="P3096" s="66" t="n">
        <v>11.8</v>
      </c>
      <c r="Q3096" s="66" t="n">
        <v>13.777751697</v>
      </c>
      <c r="R3096" s="66" t="n">
        <v>51.052994707</v>
      </c>
      <c r="S3096" s="66">
        <f>IF(AND(E3096&gt;=2,E3096&lt;=6,OR(F3096=6,F3096=7,F3096=8),O3096&lt;=500),1,0)</f>
        <v/>
      </c>
      <c r="T3096" s="178">
        <f>IF(G3096=1,Sources!$F$24,IF(G3096=2,Sources!$F$25,IF(G3096=3,Sources!$F$26,0)))</f>
        <v/>
      </c>
      <c r="U3096" s="178">
        <f>T3096</f>
        <v/>
      </c>
      <c r="V3096" s="66" t="inlineStr">
        <is>
          <t>S01 / S04 / S05</t>
        </is>
      </c>
    </row>
    <row r="3097" ht="15" customHeight="1" s="94">
      <c r="A3097" s="66" t="inlineStr">
        <is>
          <t>U22195</t>
        </is>
      </c>
      <c r="B3097" s="66" t="inlineStr">
        <is>
          <t>O1654</t>
        </is>
      </c>
      <c r="C3097" s="66" t="n">
        <v>2024</v>
      </c>
      <c r="D3097" s="66" t="n">
        <v>8</v>
      </c>
      <c r="E3097" s="66" t="n">
        <v>5</v>
      </c>
      <c r="F3097" s="66" t="n">
        <v>11</v>
      </c>
      <c r="G3097" s="66" t="n">
        <v>3</v>
      </c>
      <c r="H3097" s="66" t="n">
        <v>2</v>
      </c>
      <c r="I3097" s="66" t="n">
        <v>0</v>
      </c>
      <c r="J3097" s="66" t="n">
        <v>1</v>
      </c>
      <c r="K3097" s="66" t="n">
        <v>1</v>
      </c>
      <c r="L3097" s="66" t="n">
        <v>0</v>
      </c>
      <c r="M3097" s="66" t="n">
        <v>0</v>
      </c>
      <c r="N3097" s="66" t="n">
        <v>0</v>
      </c>
      <c r="O3097" s="66" t="n">
        <v>79.5</v>
      </c>
      <c r="P3097" s="66" t="n">
        <v>6.4</v>
      </c>
      <c r="Q3097" s="66" t="n">
        <v>12.3714873390001</v>
      </c>
      <c r="R3097" s="66" t="n">
        <v>51.3205801770001</v>
      </c>
      <c r="S3097" s="66">
        <f>IF(AND(E3097&gt;=2,E3097&lt;=6,OR(F3097=6,F3097=7,F3097=8),O3097&lt;=500),1,0)</f>
        <v/>
      </c>
      <c r="T3097" s="178">
        <f>IF(G3097=1,Sources!$F$24,IF(G3097=2,Sources!$F$25,IF(G3097=3,Sources!$F$26,0)))</f>
        <v/>
      </c>
      <c r="U3097" s="178">
        <f>T3097</f>
        <v/>
      </c>
      <c r="V3097" s="66" t="inlineStr">
        <is>
          <t>S01 / S04 / S05</t>
        </is>
      </c>
    </row>
    <row r="3098" ht="15" customHeight="1" s="94">
      <c r="A3098" s="66" t="inlineStr">
        <is>
          <t>U22196</t>
        </is>
      </c>
      <c r="B3098" s="66" t="inlineStr">
        <is>
          <t>O1492</t>
        </is>
      </c>
      <c r="C3098" s="66" t="n">
        <v>2024</v>
      </c>
      <c r="D3098" s="66" t="n">
        <v>8</v>
      </c>
      <c r="E3098" s="66" t="n">
        <v>5</v>
      </c>
      <c r="F3098" s="66" t="n">
        <v>16</v>
      </c>
      <c r="G3098" s="66" t="n">
        <v>3</v>
      </c>
      <c r="H3098" s="66" t="n">
        <v>2</v>
      </c>
      <c r="I3098" s="66" t="n">
        <v>0</v>
      </c>
      <c r="J3098" s="66" t="n">
        <v>1</v>
      </c>
      <c r="K3098" s="66" t="n">
        <v>0</v>
      </c>
      <c r="L3098" s="66" t="n">
        <v>0</v>
      </c>
      <c r="M3098" s="66" t="n">
        <v>0</v>
      </c>
      <c r="N3098" s="66" t="n">
        <v>1</v>
      </c>
      <c r="O3098" s="66" t="n">
        <v>483.7</v>
      </c>
      <c r="P3098" s="66" t="n">
        <v>6.9</v>
      </c>
      <c r="Q3098" s="66" t="n">
        <v>12.3992701820001</v>
      </c>
      <c r="R3098" s="66" t="n">
        <v>51.3634639260001</v>
      </c>
      <c r="S3098" s="66">
        <f>IF(AND(E3098&gt;=2,E3098&lt;=6,OR(F3098=6,F3098=7,F3098=8),O3098&lt;=500),1,0)</f>
        <v/>
      </c>
      <c r="T3098" s="178">
        <f>IF(G3098=1,Sources!$F$24,IF(G3098=2,Sources!$F$25,IF(G3098=3,Sources!$F$26,0)))</f>
        <v/>
      </c>
      <c r="U3098" s="178">
        <f>T3098</f>
        <v/>
      </c>
      <c r="V3098" s="66" t="inlineStr">
        <is>
          <t>S01 / S04 / S05</t>
        </is>
      </c>
    </row>
    <row r="3099" ht="15" customHeight="1" s="94">
      <c r="A3099" s="66" t="inlineStr">
        <is>
          <t>U22197</t>
        </is>
      </c>
      <c r="B3099" s="66" t="inlineStr">
        <is>
          <t>O1607</t>
        </is>
      </c>
      <c r="C3099" s="66" t="n">
        <v>2024</v>
      </c>
      <c r="D3099" s="66" t="n">
        <v>9</v>
      </c>
      <c r="E3099" s="66" t="n">
        <v>5</v>
      </c>
      <c r="F3099" s="66" t="n">
        <v>8</v>
      </c>
      <c r="G3099" s="66" t="n">
        <v>3</v>
      </c>
      <c r="H3099" s="66" t="n">
        <v>6</v>
      </c>
      <c r="I3099" s="66" t="n">
        <v>0</v>
      </c>
      <c r="J3099" s="66" t="n">
        <v>1</v>
      </c>
      <c r="K3099" s="66" t="n">
        <v>1</v>
      </c>
      <c r="L3099" s="66" t="n">
        <v>0</v>
      </c>
      <c r="M3099" s="66" t="n">
        <v>0</v>
      </c>
      <c r="N3099" s="66" t="n">
        <v>0</v>
      </c>
      <c r="O3099" s="66" t="n">
        <v>282.9</v>
      </c>
      <c r="P3099" s="66" t="n">
        <v>0</v>
      </c>
      <c r="Q3099" s="66" t="n">
        <v>12.3586679320001</v>
      </c>
      <c r="R3099" s="66" t="n">
        <v>51.3419822610001</v>
      </c>
      <c r="S3099" s="66">
        <f>IF(AND(E3099&gt;=2,E3099&lt;=6,OR(F3099=6,F3099=7,F3099=8),O3099&lt;=500),1,0)</f>
        <v/>
      </c>
      <c r="T3099" s="178">
        <f>IF(G3099=1,Sources!$F$24,IF(G3099=2,Sources!$F$25,IF(G3099=3,Sources!$F$26,0)))</f>
        <v/>
      </c>
      <c r="U3099" s="178">
        <f>T3099</f>
        <v/>
      </c>
      <c r="V3099" s="66" t="inlineStr">
        <is>
          <t>S01 / S04 / S05</t>
        </is>
      </c>
    </row>
    <row r="3100" ht="15" customHeight="1" s="94">
      <c r="A3100" s="66" t="inlineStr">
        <is>
          <t>U22227</t>
        </is>
      </c>
      <c r="B3100" s="66" t="inlineStr">
        <is>
          <t>O0598</t>
        </is>
      </c>
      <c r="C3100" s="66" t="n">
        <v>2024</v>
      </c>
      <c r="D3100" s="66" t="n">
        <v>8</v>
      </c>
      <c r="E3100" s="66" t="n">
        <v>3</v>
      </c>
      <c r="F3100" s="66" t="n">
        <v>10</v>
      </c>
      <c r="G3100" s="66" t="n">
        <v>3</v>
      </c>
      <c r="H3100" s="66" t="n">
        <v>6</v>
      </c>
      <c r="I3100" s="66" t="n">
        <v>0</v>
      </c>
      <c r="J3100" s="66" t="n">
        <v>0</v>
      </c>
      <c r="K3100" s="66" t="n">
        <v>1</v>
      </c>
      <c r="L3100" s="66" t="n">
        <v>1</v>
      </c>
      <c r="M3100" s="66" t="n">
        <v>0</v>
      </c>
      <c r="N3100" s="66" t="n">
        <v>0</v>
      </c>
      <c r="O3100" s="66" t="n">
        <v>457.7</v>
      </c>
      <c r="P3100" s="66" t="n">
        <v>21.9</v>
      </c>
      <c r="Q3100" s="66" t="n">
        <v>13.7554285910001</v>
      </c>
      <c r="R3100" s="66" t="n">
        <v>51.0556705930001</v>
      </c>
      <c r="S3100" s="66">
        <f>IF(AND(E3100&gt;=2,E3100&lt;=6,OR(F3100=6,F3100=7,F3100=8),O3100&lt;=500),1,0)</f>
        <v/>
      </c>
      <c r="T3100" s="178">
        <f>IF(G3100=1,Sources!$F$24,IF(G3100=2,Sources!$F$25,IF(G3100=3,Sources!$F$26,0)))</f>
        <v/>
      </c>
      <c r="U3100" s="178">
        <f>T3100</f>
        <v/>
      </c>
      <c r="V3100" s="66" t="inlineStr">
        <is>
          <t>S01 / S04 / S05</t>
        </is>
      </c>
    </row>
    <row r="3101" ht="15" customHeight="1" s="94">
      <c r="A3101" s="66" t="inlineStr">
        <is>
          <t>U22241</t>
        </is>
      </c>
      <c r="B3101" s="66" t="inlineStr">
        <is>
          <t>O0849</t>
        </is>
      </c>
      <c r="C3101" s="66" t="n">
        <v>2024</v>
      </c>
      <c r="D3101" s="66" t="n">
        <v>9</v>
      </c>
      <c r="E3101" s="66" t="n">
        <v>4</v>
      </c>
      <c r="F3101" s="66" t="n">
        <v>16</v>
      </c>
      <c r="G3101" s="66" t="n">
        <v>3</v>
      </c>
      <c r="H3101" s="66" t="n">
        <v>3</v>
      </c>
      <c r="I3101" s="66" t="n">
        <v>0</v>
      </c>
      <c r="J3101" s="66" t="n">
        <v>1</v>
      </c>
      <c r="K3101" s="66" t="n">
        <v>0</v>
      </c>
      <c r="L3101" s="66" t="n">
        <v>0</v>
      </c>
      <c r="M3101" s="66" t="n">
        <v>0</v>
      </c>
      <c r="N3101" s="66" t="n">
        <v>0</v>
      </c>
      <c r="O3101" s="66" t="n">
        <v>343.7</v>
      </c>
      <c r="P3101" s="66" t="n">
        <v>6</v>
      </c>
      <c r="Q3101" s="66" t="n">
        <v>13.7333379680001</v>
      </c>
      <c r="R3101" s="66" t="n">
        <v>51.0510225580001</v>
      </c>
      <c r="S3101" s="66">
        <f>IF(AND(E3101&gt;=2,E3101&lt;=6,OR(F3101=6,F3101=7,F3101=8),O3101&lt;=500),1,0)</f>
        <v/>
      </c>
      <c r="T3101" s="178">
        <f>IF(G3101=1,Sources!$F$24,IF(G3101=2,Sources!$F$25,IF(G3101=3,Sources!$F$26,0)))</f>
        <v/>
      </c>
      <c r="U3101" s="178">
        <f>T3101</f>
        <v/>
      </c>
      <c r="V3101" s="66" t="inlineStr">
        <is>
          <t>S01 / S04 / S05</t>
        </is>
      </c>
    </row>
    <row r="3102" ht="15" customHeight="1" s="94">
      <c r="A3102" s="66" t="inlineStr">
        <is>
          <t>U22250</t>
        </is>
      </c>
      <c r="B3102" s="66" t="inlineStr">
        <is>
          <t>O0327</t>
        </is>
      </c>
      <c r="C3102" s="66" t="n">
        <v>2024</v>
      </c>
      <c r="D3102" s="66" t="n">
        <v>8</v>
      </c>
      <c r="E3102" s="66" t="n">
        <v>2</v>
      </c>
      <c r="F3102" s="66" t="n">
        <v>6</v>
      </c>
      <c r="G3102" s="66" t="n">
        <v>3</v>
      </c>
      <c r="H3102" s="66" t="n">
        <v>6</v>
      </c>
      <c r="I3102" s="66" t="n">
        <v>0</v>
      </c>
      <c r="J3102" s="66" t="n">
        <v>0</v>
      </c>
      <c r="K3102" s="66" t="n">
        <v>0</v>
      </c>
      <c r="L3102" s="66" t="n">
        <v>0</v>
      </c>
      <c r="M3102" s="66" t="n">
        <v>1</v>
      </c>
      <c r="N3102" s="66" t="n">
        <v>1</v>
      </c>
      <c r="O3102" s="66" t="n">
        <v>466</v>
      </c>
      <c r="P3102" s="66" t="n">
        <v>7</v>
      </c>
      <c r="Q3102" s="66" t="n">
        <v>13.777141574</v>
      </c>
      <c r="R3102" s="66" t="n">
        <v>51.0357814130001</v>
      </c>
      <c r="S3102" s="66">
        <f>IF(AND(E3102&gt;=2,E3102&lt;=6,OR(F3102=6,F3102=7,F3102=8),O3102&lt;=500),1,0)</f>
        <v/>
      </c>
      <c r="T3102" s="178">
        <f>IF(G3102=1,Sources!$F$24,IF(G3102=2,Sources!$F$25,IF(G3102=3,Sources!$F$26,0)))</f>
        <v/>
      </c>
      <c r="U3102" s="178">
        <f>T3102</f>
        <v/>
      </c>
      <c r="V3102" s="66" t="inlineStr">
        <is>
          <t>S01 / S04 / S05</t>
        </is>
      </c>
    </row>
    <row r="3103" ht="15" customHeight="1" s="94">
      <c r="A3103" s="66" t="inlineStr">
        <is>
          <t>U22256</t>
        </is>
      </c>
      <c r="B3103" s="66" t="inlineStr">
        <is>
          <t>O0529</t>
        </is>
      </c>
      <c r="C3103" s="66" t="n">
        <v>2024</v>
      </c>
      <c r="D3103" s="66" t="n">
        <v>9</v>
      </c>
      <c r="E3103" s="66" t="n">
        <v>5</v>
      </c>
      <c r="F3103" s="66" t="n">
        <v>12</v>
      </c>
      <c r="G3103" s="66" t="n">
        <v>3</v>
      </c>
      <c r="H3103" s="66" t="n">
        <v>1</v>
      </c>
      <c r="I3103" s="66" t="n">
        <v>0</v>
      </c>
      <c r="J3103" s="66" t="n">
        <v>1</v>
      </c>
      <c r="K3103" s="66" t="n">
        <v>0</v>
      </c>
      <c r="L3103" s="66" t="n">
        <v>0</v>
      </c>
      <c r="M3103" s="66" t="n">
        <v>0</v>
      </c>
      <c r="N3103" s="66" t="n">
        <v>0</v>
      </c>
      <c r="O3103" s="66" t="n">
        <v>129.5</v>
      </c>
      <c r="P3103" s="66" t="n">
        <v>13.2</v>
      </c>
      <c r="Q3103" s="66" t="n">
        <v>13.8374343640001</v>
      </c>
      <c r="R3103" s="66" t="n">
        <v>51.024929012</v>
      </c>
      <c r="S3103" s="66">
        <f>IF(AND(E3103&gt;=2,E3103&lt;=6,OR(F3103=6,F3103=7,F3103=8),O3103&lt;=500),1,0)</f>
        <v/>
      </c>
      <c r="T3103" s="178">
        <f>IF(G3103=1,Sources!$F$24,IF(G3103=2,Sources!$F$25,IF(G3103=3,Sources!$F$26,0)))</f>
        <v/>
      </c>
      <c r="U3103" s="178">
        <f>T3103</f>
        <v/>
      </c>
      <c r="V3103" s="66" t="inlineStr">
        <is>
          <t>S01 / S04 / S05</t>
        </is>
      </c>
    </row>
    <row r="3104" ht="15" customHeight="1" s="94">
      <c r="A3104" s="66" t="inlineStr">
        <is>
          <t>U22270</t>
        </is>
      </c>
      <c r="B3104" s="66" t="inlineStr">
        <is>
          <t>O1529</t>
        </is>
      </c>
      <c r="C3104" s="66" t="n">
        <v>2024</v>
      </c>
      <c r="D3104" s="66" t="n">
        <v>8</v>
      </c>
      <c r="E3104" s="66" t="n">
        <v>7</v>
      </c>
      <c r="F3104" s="66" t="n">
        <v>12</v>
      </c>
      <c r="G3104" s="66" t="n">
        <v>3</v>
      </c>
      <c r="H3104" s="66" t="n">
        <v>6</v>
      </c>
      <c r="I3104" s="66" t="n">
        <v>0</v>
      </c>
      <c r="J3104" s="66" t="n">
        <v>0</v>
      </c>
      <c r="K3104" s="66" t="n">
        <v>1</v>
      </c>
      <c r="L3104" s="66" t="n">
        <v>0</v>
      </c>
      <c r="M3104" s="66" t="n">
        <v>0</v>
      </c>
      <c r="N3104" s="66" t="n">
        <v>0</v>
      </c>
      <c r="O3104" s="66" t="n">
        <v>270.7</v>
      </c>
      <c r="P3104" s="66" t="n">
        <v>7.2</v>
      </c>
      <c r="Q3104" s="66" t="n">
        <v>12.3945134860001</v>
      </c>
      <c r="R3104" s="66" t="n">
        <v>51.3367840440001</v>
      </c>
      <c r="S3104" s="66">
        <f>IF(AND(E3104&gt;=2,E3104&lt;=6,OR(F3104=6,F3104=7,F3104=8),O3104&lt;=500),1,0)</f>
        <v/>
      </c>
      <c r="T3104" s="178">
        <f>IF(G3104=1,Sources!$F$24,IF(G3104=2,Sources!$F$25,IF(G3104=3,Sources!$F$26,0)))</f>
        <v/>
      </c>
      <c r="U3104" s="178">
        <f>T3104</f>
        <v/>
      </c>
      <c r="V3104" s="66" t="inlineStr">
        <is>
          <t>S01 / S04 / S05</t>
        </is>
      </c>
    </row>
    <row r="3105" ht="15" customHeight="1" s="94">
      <c r="A3105" s="66" t="inlineStr">
        <is>
          <t>U22276</t>
        </is>
      </c>
      <c r="B3105" s="66" t="inlineStr">
        <is>
          <t>O1650</t>
        </is>
      </c>
      <c r="C3105" s="66" t="n">
        <v>2024</v>
      </c>
      <c r="D3105" s="66" t="n">
        <v>8</v>
      </c>
      <c r="E3105" s="66" t="n">
        <v>7</v>
      </c>
      <c r="F3105" s="66" t="n">
        <v>10</v>
      </c>
      <c r="G3105" s="66" t="n">
        <v>3</v>
      </c>
      <c r="H3105" s="66" t="n">
        <v>1</v>
      </c>
      <c r="I3105" s="66" t="n">
        <v>0</v>
      </c>
      <c r="J3105" s="66" t="n">
        <v>1</v>
      </c>
      <c r="K3105" s="66" t="n">
        <v>0</v>
      </c>
      <c r="L3105" s="66" t="n">
        <v>0</v>
      </c>
      <c r="M3105" s="66" t="n">
        <v>0</v>
      </c>
      <c r="N3105" s="66" t="n">
        <v>0</v>
      </c>
      <c r="O3105" s="66" t="n">
        <v>404.2</v>
      </c>
      <c r="P3105" s="66" t="n">
        <v>5.5</v>
      </c>
      <c r="Q3105" s="66" t="n">
        <v>12.365667042</v>
      </c>
      <c r="R3105" s="66" t="n">
        <v>51.3210469050001</v>
      </c>
      <c r="S3105" s="66">
        <f>IF(AND(E3105&gt;=2,E3105&lt;=6,OR(F3105=6,F3105=7,F3105=8),O3105&lt;=500),1,0)</f>
        <v/>
      </c>
      <c r="T3105" s="178">
        <f>IF(G3105=1,Sources!$F$24,IF(G3105=2,Sources!$F$25,IF(G3105=3,Sources!$F$26,0)))</f>
        <v/>
      </c>
      <c r="U3105" s="178">
        <f>T3105</f>
        <v/>
      </c>
      <c r="V3105" s="66" t="inlineStr">
        <is>
          <t>S01 / S04 / S05</t>
        </is>
      </c>
    </row>
    <row r="3106" ht="15" customHeight="1" s="94">
      <c r="A3106" s="66" t="inlineStr">
        <is>
          <t>U22287</t>
        </is>
      </c>
      <c r="B3106" s="66" t="inlineStr">
        <is>
          <t>O1541</t>
        </is>
      </c>
      <c r="C3106" s="66" t="n">
        <v>2024</v>
      </c>
      <c r="D3106" s="66" t="n">
        <v>8</v>
      </c>
      <c r="E3106" s="66" t="n">
        <v>6</v>
      </c>
      <c r="F3106" s="66" t="n">
        <v>20</v>
      </c>
      <c r="G3106" s="66" t="n">
        <v>3</v>
      </c>
      <c r="H3106" s="66" t="n">
        <v>1</v>
      </c>
      <c r="I3106" s="66" t="n">
        <v>0</v>
      </c>
      <c r="J3106" s="66" t="n">
        <v>1</v>
      </c>
      <c r="K3106" s="66" t="n">
        <v>0</v>
      </c>
      <c r="L3106" s="66" t="n">
        <v>0</v>
      </c>
      <c r="M3106" s="66" t="n">
        <v>0</v>
      </c>
      <c r="N3106" s="66" t="n">
        <v>0</v>
      </c>
      <c r="O3106" s="66" t="n">
        <v>390.7</v>
      </c>
      <c r="P3106" s="66" t="n">
        <v>1.6</v>
      </c>
      <c r="Q3106" s="66" t="n">
        <v>12.382171365</v>
      </c>
      <c r="R3106" s="66" t="n">
        <v>51.3388859730001</v>
      </c>
      <c r="S3106" s="66">
        <f>IF(AND(E3106&gt;=2,E3106&lt;=6,OR(F3106=6,F3106=7,F3106=8),O3106&lt;=500),1,0)</f>
        <v/>
      </c>
      <c r="T3106" s="178">
        <f>IF(G3106=1,Sources!$F$24,IF(G3106=2,Sources!$F$25,IF(G3106=3,Sources!$F$26,0)))</f>
        <v/>
      </c>
      <c r="U3106" s="178">
        <f>T3106</f>
        <v/>
      </c>
      <c r="V3106" s="66" t="inlineStr">
        <is>
          <t>S01 / S04 / S05</t>
        </is>
      </c>
    </row>
    <row r="3107" ht="15" customHeight="1" s="94">
      <c r="A3107" s="66" t="inlineStr">
        <is>
          <t>U22288</t>
        </is>
      </c>
      <c r="B3107" s="66" t="inlineStr">
        <is>
          <t>O1647</t>
        </is>
      </c>
      <c r="C3107" s="66" t="n">
        <v>2024</v>
      </c>
      <c r="D3107" s="66" t="n">
        <v>8</v>
      </c>
      <c r="E3107" s="66" t="n">
        <v>6</v>
      </c>
      <c r="F3107" s="66" t="n">
        <v>13</v>
      </c>
      <c r="G3107" s="66" t="n">
        <v>3</v>
      </c>
      <c r="H3107" s="66" t="n">
        <v>2</v>
      </c>
      <c r="I3107" s="66" t="n">
        <v>0</v>
      </c>
      <c r="J3107" s="66" t="n">
        <v>1</v>
      </c>
      <c r="K3107" s="66" t="n">
        <v>0</v>
      </c>
      <c r="L3107" s="66" t="n">
        <v>0</v>
      </c>
      <c r="M3107" s="66" t="n">
        <v>0</v>
      </c>
      <c r="N3107" s="66" t="n">
        <v>1</v>
      </c>
      <c r="O3107" s="66" t="n">
        <v>273.8</v>
      </c>
      <c r="P3107" s="66" t="n">
        <v>5.6</v>
      </c>
      <c r="Q3107" s="66" t="n">
        <v>12.3854587050001</v>
      </c>
      <c r="R3107" s="66" t="n">
        <v>51.376155828</v>
      </c>
      <c r="S3107" s="66">
        <f>IF(AND(E3107&gt;=2,E3107&lt;=6,OR(F3107=6,F3107=7,F3107=8),O3107&lt;=500),1,0)</f>
        <v/>
      </c>
      <c r="T3107" s="178">
        <f>IF(G3107=1,Sources!$F$24,IF(G3107=2,Sources!$F$25,IF(G3107=3,Sources!$F$26,0)))</f>
        <v/>
      </c>
      <c r="U3107" s="178">
        <f>T3107</f>
        <v/>
      </c>
      <c r="V3107" s="66" t="inlineStr">
        <is>
          <t>S01 / S04 / S05</t>
        </is>
      </c>
    </row>
    <row r="3108" ht="15" customHeight="1" s="94">
      <c r="A3108" s="66" t="inlineStr">
        <is>
          <t>U22291</t>
        </is>
      </c>
      <c r="B3108" s="66" t="inlineStr">
        <is>
          <t>O0744</t>
        </is>
      </c>
      <c r="C3108" s="66" t="n">
        <v>2024</v>
      </c>
      <c r="D3108" s="66" t="n">
        <v>8</v>
      </c>
      <c r="E3108" s="66" t="n">
        <v>4</v>
      </c>
      <c r="F3108" s="66" t="n">
        <v>13</v>
      </c>
      <c r="G3108" s="66" t="n">
        <v>3</v>
      </c>
      <c r="H3108" s="66" t="n">
        <v>1</v>
      </c>
      <c r="I3108" s="66" t="n">
        <v>0</v>
      </c>
      <c r="J3108" s="66" t="n">
        <v>1</v>
      </c>
      <c r="K3108" s="66" t="n">
        <v>0</v>
      </c>
      <c r="L3108" s="66" t="n">
        <v>0</v>
      </c>
      <c r="M3108" s="66" t="n">
        <v>0</v>
      </c>
      <c r="N3108" s="66" t="n">
        <v>0</v>
      </c>
      <c r="O3108" s="66" t="n">
        <v>289.9</v>
      </c>
      <c r="P3108" s="66" t="n">
        <v>3.7</v>
      </c>
      <c r="Q3108" s="66" t="n">
        <v>13.7777457500001</v>
      </c>
      <c r="R3108" s="66" t="n">
        <v>51.0528827640001</v>
      </c>
      <c r="S3108" s="66">
        <f>IF(AND(E3108&gt;=2,E3108&lt;=6,OR(F3108=6,F3108=7,F3108=8),O3108&lt;=500),1,0)</f>
        <v/>
      </c>
      <c r="T3108" s="178">
        <f>IF(G3108=1,Sources!$F$24,IF(G3108=2,Sources!$F$25,IF(G3108=3,Sources!$F$26,0)))</f>
        <v/>
      </c>
      <c r="U3108" s="178">
        <f>T3108</f>
        <v/>
      </c>
      <c r="V3108" s="66" t="inlineStr">
        <is>
          <t>S01 / S04 / S05</t>
        </is>
      </c>
    </row>
    <row r="3109" ht="15" customHeight="1" s="94">
      <c r="A3109" s="66" t="inlineStr">
        <is>
          <t>U22297</t>
        </is>
      </c>
      <c r="B3109" s="66" t="inlineStr">
        <is>
          <t>O0601</t>
        </is>
      </c>
      <c r="C3109" s="66" t="n">
        <v>2024</v>
      </c>
      <c r="D3109" s="66" t="n">
        <v>8</v>
      </c>
      <c r="E3109" s="66" t="n">
        <v>6</v>
      </c>
      <c r="F3109" s="66" t="n">
        <v>17</v>
      </c>
      <c r="G3109" s="66" t="n">
        <v>3</v>
      </c>
      <c r="H3109" s="66" t="n">
        <v>1</v>
      </c>
      <c r="I3109" s="66" t="n">
        <v>0</v>
      </c>
      <c r="J3109" s="66" t="n">
        <v>1</v>
      </c>
      <c r="K3109" s="66" t="n">
        <v>0</v>
      </c>
      <c r="L3109" s="66" t="n">
        <v>0</v>
      </c>
      <c r="M3109" s="66" t="n">
        <v>0</v>
      </c>
      <c r="N3109" s="66" t="n">
        <v>0</v>
      </c>
      <c r="O3109" s="66" t="n">
        <v>58.7</v>
      </c>
      <c r="P3109" s="66" t="n">
        <v>17.1</v>
      </c>
      <c r="Q3109" s="66" t="n">
        <v>13.720182714</v>
      </c>
      <c r="R3109" s="66" t="n">
        <v>51.0548371030001</v>
      </c>
      <c r="S3109" s="66">
        <f>IF(AND(E3109&gt;=2,E3109&lt;=6,OR(F3109=6,F3109=7,F3109=8),O3109&lt;=500),1,0)</f>
        <v/>
      </c>
      <c r="T3109" s="178">
        <f>IF(G3109=1,Sources!$F$24,IF(G3109=2,Sources!$F$25,IF(G3109=3,Sources!$F$26,0)))</f>
        <v/>
      </c>
      <c r="U3109" s="178">
        <f>T3109</f>
        <v/>
      </c>
      <c r="V3109" s="66" t="inlineStr">
        <is>
          <t>S01 / S04 / S05</t>
        </is>
      </c>
    </row>
    <row r="3110" ht="15" customHeight="1" s="94">
      <c r="A3110" s="66" t="inlineStr">
        <is>
          <t>U22300</t>
        </is>
      </c>
      <c r="B3110" s="66" t="inlineStr">
        <is>
          <t>O0787</t>
        </is>
      </c>
      <c r="C3110" s="66" t="n">
        <v>2024</v>
      </c>
      <c r="D3110" s="66" t="n">
        <v>8</v>
      </c>
      <c r="E3110" s="66" t="n">
        <v>6</v>
      </c>
      <c r="F3110" s="66" t="n">
        <v>20</v>
      </c>
      <c r="G3110" s="66" t="n">
        <v>3</v>
      </c>
      <c r="H3110" s="66" t="n">
        <v>6</v>
      </c>
      <c r="I3110" s="66" t="n">
        <v>1</v>
      </c>
      <c r="J3110" s="66" t="n">
        <v>0</v>
      </c>
      <c r="K3110" s="66" t="n">
        <v>0</v>
      </c>
      <c r="L3110" s="66" t="n">
        <v>0</v>
      </c>
      <c r="M3110" s="66" t="n">
        <v>0</v>
      </c>
      <c r="N3110" s="66" t="n">
        <v>1</v>
      </c>
      <c r="O3110" s="66" t="n">
        <v>110.4</v>
      </c>
      <c r="P3110" s="66" t="n">
        <v>1.5</v>
      </c>
      <c r="Q3110" s="66" t="n">
        <v>13.751723418</v>
      </c>
      <c r="R3110" s="66" t="n">
        <v>51.066982765</v>
      </c>
      <c r="S3110" s="66">
        <f>IF(AND(E3110&gt;=2,E3110&lt;=6,OR(F3110=6,F3110=7,F3110=8),O3110&lt;=500),1,0)</f>
        <v/>
      </c>
      <c r="T3110" s="178">
        <f>IF(G3110=1,Sources!$F$24,IF(G3110=2,Sources!$F$25,IF(G3110=3,Sources!$F$26,0)))</f>
        <v/>
      </c>
      <c r="U3110" s="178">
        <f>T3110</f>
        <v/>
      </c>
      <c r="V3110" s="66" t="inlineStr">
        <is>
          <t>S01 / S04 / S05</t>
        </is>
      </c>
    </row>
    <row r="3111" ht="15" customHeight="1" s="94">
      <c r="A3111" s="66" t="inlineStr">
        <is>
          <t>U22308</t>
        </is>
      </c>
      <c r="B3111" s="66" t="inlineStr">
        <is>
          <t>O1545</t>
        </is>
      </c>
      <c r="C3111" s="66" t="n">
        <v>2024</v>
      </c>
      <c r="D3111" s="66" t="n">
        <v>8</v>
      </c>
      <c r="E3111" s="66" t="n">
        <v>5</v>
      </c>
      <c r="F3111" s="66" t="n">
        <v>16</v>
      </c>
      <c r="G3111" s="66" t="n">
        <v>3</v>
      </c>
      <c r="H3111" s="66" t="n">
        <v>3</v>
      </c>
      <c r="I3111" s="66" t="n">
        <v>0</v>
      </c>
      <c r="J3111" s="66" t="n">
        <v>1</v>
      </c>
      <c r="K3111" s="66" t="n">
        <v>1</v>
      </c>
      <c r="L3111" s="66" t="n">
        <v>0</v>
      </c>
      <c r="M3111" s="66" t="n">
        <v>0</v>
      </c>
      <c r="N3111" s="66" t="n">
        <v>0</v>
      </c>
      <c r="O3111" s="66" t="n">
        <v>114.9</v>
      </c>
      <c r="P3111" s="66" t="n">
        <v>5.7</v>
      </c>
      <c r="Q3111" s="66" t="n">
        <v>12.3983429080001</v>
      </c>
      <c r="R3111" s="66" t="n">
        <v>51.339218214</v>
      </c>
      <c r="S3111" s="66">
        <f>IF(AND(E3111&gt;=2,E3111&lt;=6,OR(F3111=6,F3111=7,F3111=8),O3111&lt;=500),1,0)</f>
        <v/>
      </c>
      <c r="T3111" s="178">
        <f>IF(G3111=1,Sources!$F$24,IF(G3111=2,Sources!$F$25,IF(G3111=3,Sources!$F$26,0)))</f>
        <v/>
      </c>
      <c r="U3111" s="178">
        <f>T3111</f>
        <v/>
      </c>
      <c r="V3111" s="66" t="inlineStr">
        <is>
          <t>S01 / S04 / S05</t>
        </is>
      </c>
    </row>
    <row r="3112" ht="15" customHeight="1" s="94">
      <c r="A3112" s="66" t="inlineStr">
        <is>
          <t>U22320</t>
        </is>
      </c>
      <c r="B3112" s="66" t="inlineStr">
        <is>
          <t>O0871</t>
        </is>
      </c>
      <c r="C3112" s="66" t="n">
        <v>2024</v>
      </c>
      <c r="D3112" s="66" t="n">
        <v>8</v>
      </c>
      <c r="E3112" s="66" t="n">
        <v>5</v>
      </c>
      <c r="F3112" s="66" t="n">
        <v>9</v>
      </c>
      <c r="G3112" s="66" t="n">
        <v>3</v>
      </c>
      <c r="H3112" s="66" t="n">
        <v>3</v>
      </c>
      <c r="I3112" s="66" t="n">
        <v>0</v>
      </c>
      <c r="J3112" s="66" t="n">
        <v>1</v>
      </c>
      <c r="K3112" s="66" t="n">
        <v>1</v>
      </c>
      <c r="L3112" s="66" t="n">
        <v>0</v>
      </c>
      <c r="M3112" s="66" t="n">
        <v>0</v>
      </c>
      <c r="N3112" s="66" t="n">
        <v>0</v>
      </c>
      <c r="O3112" s="66" t="n">
        <v>162.9</v>
      </c>
      <c r="P3112" s="66" t="n">
        <v>7.4</v>
      </c>
      <c r="Q3112" s="66" t="n">
        <v>13.8029698560001</v>
      </c>
      <c r="R3112" s="66" t="n">
        <v>51.0404854460001</v>
      </c>
      <c r="S3112" s="66">
        <f>IF(AND(E3112&gt;=2,E3112&lt;=6,OR(F3112=6,F3112=7,F3112=8),O3112&lt;=500),1,0)</f>
        <v/>
      </c>
      <c r="T3112" s="178">
        <f>IF(G3112=1,Sources!$F$24,IF(G3112=2,Sources!$F$25,IF(G3112=3,Sources!$F$26,0)))</f>
        <v/>
      </c>
      <c r="U3112" s="178">
        <f>T3112</f>
        <v/>
      </c>
      <c r="V3112" s="66" t="inlineStr">
        <is>
          <t>S01 / S04 / S05</t>
        </is>
      </c>
    </row>
    <row r="3113" ht="15" customHeight="1" s="94">
      <c r="A3113" s="66" t="inlineStr">
        <is>
          <t>U22349</t>
        </is>
      </c>
      <c r="B3113" s="66" t="inlineStr">
        <is>
          <t>O0157</t>
        </is>
      </c>
      <c r="C3113" s="66" t="n">
        <v>2024</v>
      </c>
      <c r="D3113" s="66" t="n">
        <v>8</v>
      </c>
      <c r="E3113" s="66" t="n">
        <v>4</v>
      </c>
      <c r="F3113" s="66" t="n">
        <v>22</v>
      </c>
      <c r="G3113" s="66" t="n">
        <v>3</v>
      </c>
      <c r="H3113" s="66" t="n">
        <v>2</v>
      </c>
      <c r="I3113" s="66" t="n">
        <v>0</v>
      </c>
      <c r="J3113" s="66" t="n">
        <v>1</v>
      </c>
      <c r="K3113" s="66" t="n">
        <v>1</v>
      </c>
      <c r="L3113" s="66" t="n">
        <v>0</v>
      </c>
      <c r="M3113" s="66" t="n">
        <v>0</v>
      </c>
      <c r="N3113" s="66" t="n">
        <v>0</v>
      </c>
      <c r="O3113" s="66" t="n">
        <v>320.7</v>
      </c>
      <c r="P3113" s="66" t="n">
        <v>7.2</v>
      </c>
      <c r="Q3113" s="66" t="n">
        <v>12.926217977</v>
      </c>
      <c r="R3113" s="66" t="n">
        <v>50.825574745</v>
      </c>
      <c r="S3113" s="66">
        <f>IF(AND(E3113&gt;=2,E3113&lt;=6,OR(F3113=6,F3113=7,F3113=8),O3113&lt;=500),1,0)</f>
        <v/>
      </c>
      <c r="T3113" s="178">
        <f>IF(G3113=1,Sources!$F$24,IF(G3113=2,Sources!$F$25,IF(G3113=3,Sources!$F$26,0)))</f>
        <v/>
      </c>
      <c r="U3113" s="178">
        <f>T3113</f>
        <v/>
      </c>
      <c r="V3113" s="66" t="inlineStr">
        <is>
          <t>S01 / S04 / S05</t>
        </is>
      </c>
    </row>
    <row r="3114" ht="15" customHeight="1" s="94">
      <c r="A3114" s="66" t="inlineStr">
        <is>
          <t>U22356</t>
        </is>
      </c>
      <c r="B3114" s="66" t="inlineStr">
        <is>
          <t>O1819</t>
        </is>
      </c>
      <c r="C3114" s="66" t="n">
        <v>2024</v>
      </c>
      <c r="D3114" s="66" t="n">
        <v>8</v>
      </c>
      <c r="E3114" s="66" t="n">
        <v>3</v>
      </c>
      <c r="F3114" s="66" t="n">
        <v>7</v>
      </c>
      <c r="G3114" s="66" t="n">
        <v>3</v>
      </c>
      <c r="H3114" s="66" t="n">
        <v>6</v>
      </c>
      <c r="I3114" s="66" t="n">
        <v>0</v>
      </c>
      <c r="J3114" s="66" t="n">
        <v>1</v>
      </c>
      <c r="K3114" s="66" t="n">
        <v>0</v>
      </c>
      <c r="L3114" s="66" t="n">
        <v>0</v>
      </c>
      <c r="M3114" s="66" t="n">
        <v>0</v>
      </c>
      <c r="N3114" s="66" t="n">
        <v>0</v>
      </c>
      <c r="O3114" s="66" t="n">
        <v>478.8</v>
      </c>
      <c r="P3114" s="66" t="n">
        <v>0</v>
      </c>
      <c r="Q3114" s="66" t="n">
        <v>12.3616789750001</v>
      </c>
      <c r="R3114" s="66" t="n">
        <v>51.3324787340001</v>
      </c>
      <c r="S3114" s="66">
        <f>IF(AND(E3114&gt;=2,E3114&lt;=6,OR(F3114=6,F3114=7,F3114=8),O3114&lt;=500),1,0)</f>
        <v/>
      </c>
      <c r="T3114" s="178">
        <f>IF(G3114=1,Sources!$F$24,IF(G3114=2,Sources!$F$25,IF(G3114=3,Sources!$F$26,0)))</f>
        <v/>
      </c>
      <c r="U3114" s="178">
        <f>T3114</f>
        <v/>
      </c>
      <c r="V3114" s="66" t="inlineStr">
        <is>
          <t>S01 / S04 / S05</t>
        </is>
      </c>
    </row>
    <row r="3115" ht="15" customHeight="1" s="94">
      <c r="A3115" s="66" t="inlineStr">
        <is>
          <t>U22360</t>
        </is>
      </c>
      <c r="B3115" s="66" t="inlineStr">
        <is>
          <t>O1353</t>
        </is>
      </c>
      <c r="C3115" s="66" t="n">
        <v>2024</v>
      </c>
      <c r="D3115" s="66" t="n">
        <v>8</v>
      </c>
      <c r="E3115" s="66" t="n">
        <v>3</v>
      </c>
      <c r="F3115" s="66" t="n">
        <v>10</v>
      </c>
      <c r="G3115" s="66" t="n">
        <v>3</v>
      </c>
      <c r="H3115" s="66" t="n">
        <v>2</v>
      </c>
      <c r="I3115" s="66" t="n">
        <v>0</v>
      </c>
      <c r="J3115" s="66" t="n">
        <v>1</v>
      </c>
      <c r="K3115" s="66" t="n">
        <v>1</v>
      </c>
      <c r="L3115" s="66" t="n">
        <v>0</v>
      </c>
      <c r="M3115" s="66" t="n">
        <v>0</v>
      </c>
      <c r="N3115" s="66" t="n">
        <v>0</v>
      </c>
      <c r="O3115" s="66" t="n">
        <v>168.1</v>
      </c>
      <c r="P3115" s="66" t="n">
        <v>2.2</v>
      </c>
      <c r="Q3115" s="66" t="n">
        <v>12.3708261940001</v>
      </c>
      <c r="R3115" s="66" t="n">
        <v>51.3363825710001</v>
      </c>
      <c r="S3115" s="66">
        <f>IF(AND(E3115&gt;=2,E3115&lt;=6,OR(F3115=6,F3115=7,F3115=8),O3115&lt;=500),1,0)</f>
        <v/>
      </c>
      <c r="T3115" s="178">
        <f>IF(G3115=1,Sources!$F$24,IF(G3115=2,Sources!$F$25,IF(G3115=3,Sources!$F$26,0)))</f>
        <v/>
      </c>
      <c r="U3115" s="178">
        <f>T3115</f>
        <v/>
      </c>
      <c r="V3115" s="66" t="inlineStr">
        <is>
          <t>S01 / S04 / S05</t>
        </is>
      </c>
    </row>
    <row r="3116" ht="15" customHeight="1" s="94">
      <c r="A3116" s="66" t="inlineStr">
        <is>
          <t>U22374</t>
        </is>
      </c>
      <c r="B3116" s="66" t="inlineStr">
        <is>
          <t>O0787</t>
        </is>
      </c>
      <c r="C3116" s="66" t="n">
        <v>2024</v>
      </c>
      <c r="D3116" s="66" t="n">
        <v>8</v>
      </c>
      <c r="E3116" s="66" t="n">
        <v>3</v>
      </c>
      <c r="F3116" s="66" t="n">
        <v>13</v>
      </c>
      <c r="G3116" s="66" t="n">
        <v>3</v>
      </c>
      <c r="H3116" s="66" t="n">
        <v>2</v>
      </c>
      <c r="I3116" s="66" t="n">
        <v>0</v>
      </c>
      <c r="J3116" s="66" t="n">
        <v>1</v>
      </c>
      <c r="K3116" s="66" t="n">
        <v>1</v>
      </c>
      <c r="L3116" s="66" t="n">
        <v>0</v>
      </c>
      <c r="M3116" s="66" t="n">
        <v>0</v>
      </c>
      <c r="N3116" s="66" t="n">
        <v>0</v>
      </c>
      <c r="O3116" s="66" t="n">
        <v>110.4</v>
      </c>
      <c r="P3116" s="66" t="n">
        <v>0.7</v>
      </c>
      <c r="Q3116" s="66" t="n">
        <v>13.7517175350001</v>
      </c>
      <c r="R3116" s="66" t="n">
        <v>51.0669770550001</v>
      </c>
      <c r="S3116" s="66">
        <f>IF(AND(E3116&gt;=2,E3116&lt;=6,OR(F3116=6,F3116=7,F3116=8),O3116&lt;=500),1,0)</f>
        <v/>
      </c>
      <c r="T3116" s="178">
        <f>IF(G3116=1,Sources!$F$24,IF(G3116=2,Sources!$F$25,IF(G3116=3,Sources!$F$26,0)))</f>
        <v/>
      </c>
      <c r="U3116" s="178">
        <f>T3116</f>
        <v/>
      </c>
      <c r="V3116" s="66" t="inlineStr">
        <is>
          <t>S01 / S04 / S05</t>
        </is>
      </c>
    </row>
    <row r="3117" ht="15" customHeight="1" s="94">
      <c r="A3117" s="66" t="inlineStr">
        <is>
          <t>U22375</t>
        </is>
      </c>
      <c r="B3117" s="66" t="inlineStr">
        <is>
          <t>O0328</t>
        </is>
      </c>
      <c r="C3117" s="66" t="n">
        <v>2024</v>
      </c>
      <c r="D3117" s="66" t="n">
        <v>8</v>
      </c>
      <c r="E3117" s="66" t="n">
        <v>3</v>
      </c>
      <c r="F3117" s="66" t="n">
        <v>16</v>
      </c>
      <c r="G3117" s="66" t="n">
        <v>3</v>
      </c>
      <c r="H3117" s="66" t="n">
        <v>3</v>
      </c>
      <c r="I3117" s="66" t="n">
        <v>0</v>
      </c>
      <c r="J3117" s="66" t="n">
        <v>0</v>
      </c>
      <c r="K3117" s="66" t="n">
        <v>1</v>
      </c>
      <c r="L3117" s="66" t="n">
        <v>0</v>
      </c>
      <c r="M3117" s="66" t="n">
        <v>0</v>
      </c>
      <c r="N3117" s="66" t="n">
        <v>0</v>
      </c>
      <c r="O3117" s="66" t="n">
        <v>429.6</v>
      </c>
      <c r="P3117" s="66" t="n">
        <v>1.6</v>
      </c>
      <c r="Q3117" s="66" t="n">
        <v>13.7796995260001</v>
      </c>
      <c r="R3117" s="66" t="n">
        <v>51.040935264</v>
      </c>
      <c r="S3117" s="66">
        <f>IF(AND(E3117&gt;=2,E3117&lt;=6,OR(F3117=6,F3117=7,F3117=8),O3117&lt;=500),1,0)</f>
        <v/>
      </c>
      <c r="T3117" s="178">
        <f>IF(G3117=1,Sources!$F$24,IF(G3117=2,Sources!$F$25,IF(G3117=3,Sources!$F$26,0)))</f>
        <v/>
      </c>
      <c r="U3117" s="178">
        <f>T3117</f>
        <v/>
      </c>
      <c r="V3117" s="66" t="inlineStr">
        <is>
          <t>S01 / S04 / S05</t>
        </is>
      </c>
    </row>
    <row r="3118" ht="15" customHeight="1" s="94">
      <c r="A3118" s="66" t="inlineStr">
        <is>
          <t>U22381</t>
        </is>
      </c>
      <c r="B3118" s="66" t="inlineStr">
        <is>
          <t>O1684</t>
        </is>
      </c>
      <c r="C3118" s="66" t="n">
        <v>2024</v>
      </c>
      <c r="D3118" s="66" t="n">
        <v>9</v>
      </c>
      <c r="E3118" s="66" t="n">
        <v>4</v>
      </c>
      <c r="F3118" s="66" t="n">
        <v>7</v>
      </c>
      <c r="G3118" s="66" t="n">
        <v>3</v>
      </c>
      <c r="H3118" s="66" t="n">
        <v>2</v>
      </c>
      <c r="I3118" s="66" t="n">
        <v>0</v>
      </c>
      <c r="J3118" s="66" t="n">
        <v>1</v>
      </c>
      <c r="K3118" s="66" t="n">
        <v>1</v>
      </c>
      <c r="L3118" s="66" t="n">
        <v>0</v>
      </c>
      <c r="M3118" s="66" t="n">
        <v>0</v>
      </c>
      <c r="N3118" s="66" t="n">
        <v>0</v>
      </c>
      <c r="O3118" s="66" t="n">
        <v>161.3</v>
      </c>
      <c r="P3118" s="66" t="n">
        <v>0.7</v>
      </c>
      <c r="Q3118" s="66" t="n">
        <v>12.331937527</v>
      </c>
      <c r="R3118" s="66" t="n">
        <v>51.3402924650001</v>
      </c>
      <c r="S3118" s="66">
        <f>IF(AND(E3118&gt;=2,E3118&lt;=6,OR(F3118=6,F3118=7,F3118=8),O3118&lt;=500),1,0)</f>
        <v/>
      </c>
      <c r="T3118" s="178">
        <f>IF(G3118=1,Sources!$F$24,IF(G3118=2,Sources!$F$25,IF(G3118=3,Sources!$F$26,0)))</f>
        <v/>
      </c>
      <c r="U3118" s="178">
        <f>T3118</f>
        <v/>
      </c>
      <c r="V3118" s="66" t="inlineStr">
        <is>
          <t>S01 / S04 / S05</t>
        </is>
      </c>
    </row>
    <row r="3119" ht="15" customHeight="1" s="94">
      <c r="A3119" s="66" t="inlineStr">
        <is>
          <t>U22387</t>
        </is>
      </c>
      <c r="B3119" s="66" t="inlineStr">
        <is>
          <t>O1398</t>
        </is>
      </c>
      <c r="C3119" s="66" t="n">
        <v>2024</v>
      </c>
      <c r="D3119" s="66" t="n">
        <v>8</v>
      </c>
      <c r="E3119" s="66" t="n">
        <v>2</v>
      </c>
      <c r="F3119" s="66" t="n">
        <v>7</v>
      </c>
      <c r="G3119" s="66" t="n">
        <v>3</v>
      </c>
      <c r="H3119" s="66" t="n">
        <v>2</v>
      </c>
      <c r="I3119" s="66" t="n">
        <v>0</v>
      </c>
      <c r="J3119" s="66" t="n">
        <v>1</v>
      </c>
      <c r="K3119" s="66" t="n">
        <v>1</v>
      </c>
      <c r="L3119" s="66" t="n">
        <v>0</v>
      </c>
      <c r="M3119" s="66" t="n">
        <v>0</v>
      </c>
      <c r="N3119" s="66" t="n">
        <v>0</v>
      </c>
      <c r="O3119" s="66" t="n">
        <v>13.9</v>
      </c>
      <c r="P3119" s="66" t="n">
        <v>0</v>
      </c>
      <c r="Q3119" s="66" t="n">
        <v>12.3670589810001</v>
      </c>
      <c r="R3119" s="66" t="n">
        <v>51.32546719</v>
      </c>
      <c r="S3119" s="66">
        <f>IF(AND(E3119&gt;=2,E3119&lt;=6,OR(F3119=6,F3119=7,F3119=8),O3119&lt;=500),1,0)</f>
        <v/>
      </c>
      <c r="T3119" s="178">
        <f>IF(G3119=1,Sources!$F$24,IF(G3119=2,Sources!$F$25,IF(G3119=3,Sources!$F$26,0)))</f>
        <v/>
      </c>
      <c r="U3119" s="178">
        <f>T3119</f>
        <v/>
      </c>
      <c r="V3119" s="66" t="inlineStr">
        <is>
          <t>S01 / S04 / S05</t>
        </is>
      </c>
    </row>
    <row r="3120" ht="15" customHeight="1" s="94">
      <c r="A3120" s="66" t="inlineStr">
        <is>
          <t>U22394</t>
        </is>
      </c>
      <c r="B3120" s="66" t="inlineStr">
        <is>
          <t>O0861</t>
        </is>
      </c>
      <c r="C3120" s="66" t="n">
        <v>2024</v>
      </c>
      <c r="D3120" s="66" t="n">
        <v>8</v>
      </c>
      <c r="E3120" s="66" t="n">
        <v>2</v>
      </c>
      <c r="F3120" s="66" t="n">
        <v>15</v>
      </c>
      <c r="G3120" s="66" t="n">
        <v>3</v>
      </c>
      <c r="H3120" s="66" t="n">
        <v>6</v>
      </c>
      <c r="I3120" s="66" t="n">
        <v>0</v>
      </c>
      <c r="J3120" s="66" t="n">
        <v>0</v>
      </c>
      <c r="K3120" s="66" t="n">
        <v>1</v>
      </c>
      <c r="L3120" s="66" t="n">
        <v>0</v>
      </c>
      <c r="M3120" s="66" t="n">
        <v>0</v>
      </c>
      <c r="N3120" s="66" t="n">
        <v>0</v>
      </c>
      <c r="O3120" s="66" t="n">
        <v>465.3</v>
      </c>
      <c r="P3120" s="66" t="n">
        <v>24.5</v>
      </c>
      <c r="Q3120" s="66" t="n">
        <v>13.787170174</v>
      </c>
      <c r="R3120" s="66" t="n">
        <v>51.0155970860001</v>
      </c>
      <c r="S3120" s="66">
        <f>IF(AND(E3120&gt;=2,E3120&lt;=6,OR(F3120=6,F3120=7,F3120=8),O3120&lt;=500),1,0)</f>
        <v/>
      </c>
      <c r="T3120" s="178">
        <f>IF(G3120=1,Sources!$F$24,IF(G3120=2,Sources!$F$25,IF(G3120=3,Sources!$F$26,0)))</f>
        <v/>
      </c>
      <c r="U3120" s="178">
        <f>T3120</f>
        <v/>
      </c>
      <c r="V3120" s="66" t="inlineStr">
        <is>
          <t>S01 / S04 / S05</t>
        </is>
      </c>
    </row>
    <row r="3121" ht="15" customHeight="1" s="94">
      <c r="A3121" s="66" t="inlineStr">
        <is>
          <t>U22396</t>
        </is>
      </c>
      <c r="B3121" s="66" t="inlineStr">
        <is>
          <t>O0787</t>
        </is>
      </c>
      <c r="C3121" s="66" t="n">
        <v>2024</v>
      </c>
      <c r="D3121" s="66" t="n">
        <v>8</v>
      </c>
      <c r="E3121" s="66" t="n">
        <v>2</v>
      </c>
      <c r="F3121" s="66" t="n">
        <v>7</v>
      </c>
      <c r="G3121" s="66" t="n">
        <v>3</v>
      </c>
      <c r="H3121" s="66" t="n">
        <v>1</v>
      </c>
      <c r="I3121" s="66" t="n">
        <v>0</v>
      </c>
      <c r="J3121" s="66" t="n">
        <v>1</v>
      </c>
      <c r="K3121" s="66" t="n">
        <v>1</v>
      </c>
      <c r="L3121" s="66" t="n">
        <v>0</v>
      </c>
      <c r="M3121" s="66" t="n">
        <v>0</v>
      </c>
      <c r="N3121" s="66" t="n">
        <v>0</v>
      </c>
      <c r="O3121" s="66" t="n">
        <v>110.4</v>
      </c>
      <c r="P3121" s="66" t="n">
        <v>1.1</v>
      </c>
      <c r="Q3121" s="66" t="n">
        <v>13.7517201950001</v>
      </c>
      <c r="R3121" s="66" t="n">
        <v>51.066979636</v>
      </c>
      <c r="S3121" s="66">
        <f>IF(AND(E3121&gt;=2,E3121&lt;=6,OR(F3121=6,F3121=7,F3121=8),O3121&lt;=500),1,0)</f>
        <v/>
      </c>
      <c r="T3121" s="178">
        <f>IF(G3121=1,Sources!$F$24,IF(G3121=2,Sources!$F$25,IF(G3121=3,Sources!$F$26,0)))</f>
        <v/>
      </c>
      <c r="U3121" s="178">
        <f>T3121</f>
        <v/>
      </c>
      <c r="V3121" s="66" t="inlineStr">
        <is>
          <t>S01 / S04 / S05</t>
        </is>
      </c>
    </row>
    <row r="3122" ht="15" customHeight="1" s="94">
      <c r="A3122" s="66" t="inlineStr">
        <is>
          <t>U22397</t>
        </is>
      </c>
      <c r="B3122" s="66" t="inlineStr">
        <is>
          <t>O1717</t>
        </is>
      </c>
      <c r="C3122" s="66" t="n">
        <v>2024</v>
      </c>
      <c r="D3122" s="66" t="n">
        <v>9</v>
      </c>
      <c r="E3122" s="66" t="n">
        <v>5</v>
      </c>
      <c r="F3122" s="66" t="n">
        <v>6</v>
      </c>
      <c r="G3122" s="66" t="n">
        <v>3</v>
      </c>
      <c r="H3122" s="66" t="n">
        <v>2</v>
      </c>
      <c r="I3122" s="66" t="n">
        <v>0</v>
      </c>
      <c r="J3122" s="66" t="n">
        <v>1</v>
      </c>
      <c r="K3122" s="66" t="n">
        <v>1</v>
      </c>
      <c r="L3122" s="66" t="n">
        <v>0</v>
      </c>
      <c r="M3122" s="66" t="n">
        <v>0</v>
      </c>
      <c r="N3122" s="66" t="n">
        <v>0</v>
      </c>
      <c r="O3122" s="66" t="n">
        <v>179</v>
      </c>
      <c r="P3122" s="66" t="n">
        <v>2.4</v>
      </c>
      <c r="Q3122" s="66" t="n">
        <v>12.3696569800001</v>
      </c>
      <c r="R3122" s="66" t="n">
        <v>51.3244925820001</v>
      </c>
      <c r="S3122" s="66">
        <f>IF(AND(E3122&gt;=2,E3122&lt;=6,OR(F3122=6,F3122=7,F3122=8),O3122&lt;=500),1,0)</f>
        <v/>
      </c>
      <c r="T3122" s="178">
        <f>IF(G3122=1,Sources!$F$24,IF(G3122=2,Sources!$F$25,IF(G3122=3,Sources!$F$26,0)))</f>
        <v/>
      </c>
      <c r="U3122" s="178">
        <f>T3122</f>
        <v/>
      </c>
      <c r="V3122" s="66" t="inlineStr">
        <is>
          <t>S01 / S04 / S05</t>
        </is>
      </c>
    </row>
    <row r="3123" ht="15" customHeight="1" s="94">
      <c r="A3123" s="66" t="inlineStr">
        <is>
          <t>U22402</t>
        </is>
      </c>
      <c r="B3123" s="66" t="inlineStr">
        <is>
          <t>O1595</t>
        </is>
      </c>
      <c r="C3123" s="66" t="n">
        <v>2024</v>
      </c>
      <c r="D3123" s="66" t="n">
        <v>8</v>
      </c>
      <c r="E3123" s="66" t="n">
        <v>1</v>
      </c>
      <c r="F3123" s="66" t="n">
        <v>19</v>
      </c>
      <c r="G3123" s="66" t="n">
        <v>2</v>
      </c>
      <c r="H3123" s="66" t="n">
        <v>1</v>
      </c>
      <c r="I3123" s="66" t="n">
        <v>0</v>
      </c>
      <c r="J3123" s="66" t="n">
        <v>1</v>
      </c>
      <c r="K3123" s="66" t="n">
        <v>0</v>
      </c>
      <c r="L3123" s="66" t="n">
        <v>0</v>
      </c>
      <c r="M3123" s="66" t="n">
        <v>0</v>
      </c>
      <c r="N3123" s="66" t="n">
        <v>0</v>
      </c>
      <c r="O3123" s="66" t="n">
        <v>174.4</v>
      </c>
      <c r="P3123" s="66" t="n">
        <v>20.6</v>
      </c>
      <c r="Q3123" s="66" t="n">
        <v>12.376533733</v>
      </c>
      <c r="R3123" s="66" t="n">
        <v>51.3533769850001</v>
      </c>
      <c r="S3123" s="66">
        <f>IF(AND(E3123&gt;=2,E3123&lt;=6,OR(F3123=6,F3123=7,F3123=8),O3123&lt;=500),1,0)</f>
        <v/>
      </c>
      <c r="T3123" s="178">
        <f>IF(G3123=1,Sources!$F$24,IF(G3123=2,Sources!$F$25,IF(G3123=3,Sources!$F$26,0)))</f>
        <v/>
      </c>
      <c r="U3123" s="178">
        <f>T3123</f>
        <v/>
      </c>
      <c r="V3123" s="66" t="inlineStr">
        <is>
          <t>S01 / S04 / S05</t>
        </is>
      </c>
    </row>
    <row r="3124" ht="15" customHeight="1" s="94">
      <c r="A3124" s="66" t="inlineStr">
        <is>
          <t>U22439</t>
        </is>
      </c>
      <c r="B3124" s="66" t="inlineStr">
        <is>
          <t>O1647</t>
        </is>
      </c>
      <c r="C3124" s="66" t="n">
        <v>2024</v>
      </c>
      <c r="D3124" s="66" t="n">
        <v>8</v>
      </c>
      <c r="E3124" s="66" t="n">
        <v>5</v>
      </c>
      <c r="F3124" s="66" t="n">
        <v>7</v>
      </c>
      <c r="G3124" s="66" t="n">
        <v>3</v>
      </c>
      <c r="H3124" s="66" t="n">
        <v>3</v>
      </c>
      <c r="I3124" s="66" t="n">
        <v>0</v>
      </c>
      <c r="J3124" s="66" t="n">
        <v>1</v>
      </c>
      <c r="K3124" s="66" t="n">
        <v>1</v>
      </c>
      <c r="L3124" s="66" t="n">
        <v>0</v>
      </c>
      <c r="M3124" s="66" t="n">
        <v>0</v>
      </c>
      <c r="N3124" s="66" t="n">
        <v>0</v>
      </c>
      <c r="O3124" s="66" t="n">
        <v>277.6</v>
      </c>
      <c r="P3124" s="66" t="n">
        <v>1.6</v>
      </c>
      <c r="Q3124" s="66" t="n">
        <v>12.385461729</v>
      </c>
      <c r="R3124" s="66" t="n">
        <v>51.3761194210001</v>
      </c>
      <c r="S3124" s="66">
        <f>IF(AND(E3124&gt;=2,E3124&lt;=6,OR(F3124=6,F3124=7,F3124=8),O3124&lt;=500),1,0)</f>
        <v/>
      </c>
      <c r="T3124" s="178">
        <f>IF(G3124=1,Sources!$F$24,IF(G3124=2,Sources!$F$25,IF(G3124=3,Sources!$F$26,0)))</f>
        <v/>
      </c>
      <c r="U3124" s="178">
        <f>T3124</f>
        <v/>
      </c>
      <c r="V3124" s="66" t="inlineStr">
        <is>
          <t>S01 / S04 / S05</t>
        </is>
      </c>
    </row>
    <row r="3125" ht="15" customHeight="1" s="94">
      <c r="A3125" s="66" t="inlineStr">
        <is>
          <t>U22443</t>
        </is>
      </c>
      <c r="B3125" s="66" t="inlineStr">
        <is>
          <t>O0091</t>
        </is>
      </c>
      <c r="C3125" s="66" t="n">
        <v>2024</v>
      </c>
      <c r="D3125" s="66" t="n">
        <v>8</v>
      </c>
      <c r="E3125" s="66" t="n">
        <v>5</v>
      </c>
      <c r="F3125" s="66" t="n">
        <v>6</v>
      </c>
      <c r="G3125" s="66" t="n">
        <v>3</v>
      </c>
      <c r="H3125" s="66" t="n">
        <v>1</v>
      </c>
      <c r="I3125" s="66" t="n">
        <v>0</v>
      </c>
      <c r="J3125" s="66" t="n">
        <v>1</v>
      </c>
      <c r="K3125" s="66" t="n">
        <v>0</v>
      </c>
      <c r="L3125" s="66" t="n">
        <v>0</v>
      </c>
      <c r="M3125" s="66" t="n">
        <v>0</v>
      </c>
      <c r="N3125" s="66" t="n">
        <v>0</v>
      </c>
      <c r="O3125" s="66" t="n">
        <v>10.7</v>
      </c>
      <c r="P3125" s="66" t="n">
        <v>0</v>
      </c>
      <c r="Q3125" s="66" t="n">
        <v>14.186198013</v>
      </c>
      <c r="R3125" s="66" t="n">
        <v>51.123153856</v>
      </c>
      <c r="S3125" s="66">
        <f>IF(AND(E3125&gt;=2,E3125&lt;=6,OR(F3125=6,F3125=7,F3125=8),O3125&lt;=500),1,0)</f>
        <v/>
      </c>
      <c r="T3125" s="178">
        <f>IF(G3125=1,Sources!$F$24,IF(G3125=2,Sources!$F$25,IF(G3125=3,Sources!$F$26,0)))</f>
        <v/>
      </c>
      <c r="U3125" s="178">
        <f>T3125</f>
        <v/>
      </c>
      <c r="V3125" s="66" t="inlineStr">
        <is>
          <t>S01 / S04 / S05</t>
        </is>
      </c>
    </row>
    <row r="3126" ht="15" customHeight="1" s="94">
      <c r="A3126" s="66" t="inlineStr">
        <is>
          <t>U22460</t>
        </is>
      </c>
      <c r="B3126" s="66" t="inlineStr">
        <is>
          <t>O0514</t>
        </is>
      </c>
      <c r="C3126" s="66" t="n">
        <v>2024</v>
      </c>
      <c r="D3126" s="66" t="n">
        <v>7</v>
      </c>
      <c r="E3126" s="66" t="n">
        <v>4</v>
      </c>
      <c r="F3126" s="66" t="n">
        <v>8</v>
      </c>
      <c r="G3126" s="66" t="n">
        <v>3</v>
      </c>
      <c r="H3126" s="66" t="n">
        <v>3</v>
      </c>
      <c r="I3126" s="66" t="n">
        <v>0</v>
      </c>
      <c r="J3126" s="66" t="n">
        <v>0</v>
      </c>
      <c r="K3126" s="66" t="n">
        <v>1</v>
      </c>
      <c r="L3126" s="66" t="n">
        <v>0</v>
      </c>
      <c r="M3126" s="66" t="n">
        <v>0</v>
      </c>
      <c r="N3126" s="66" t="n">
        <v>0</v>
      </c>
      <c r="O3126" s="66" t="n">
        <v>380.3</v>
      </c>
      <c r="P3126" s="66" t="n">
        <v>13.2</v>
      </c>
      <c r="Q3126" s="66" t="n">
        <v>13.770794102</v>
      </c>
      <c r="R3126" s="66" t="n">
        <v>51.039780002</v>
      </c>
      <c r="S3126" s="66">
        <f>IF(AND(E3126&gt;=2,E3126&lt;=6,OR(F3126=6,F3126=7,F3126=8),O3126&lt;=500),1,0)</f>
        <v/>
      </c>
      <c r="T3126" s="178">
        <f>IF(G3126=1,Sources!$F$24,IF(G3126=2,Sources!$F$25,IF(G3126=3,Sources!$F$26,0)))</f>
        <v/>
      </c>
      <c r="U3126" s="178">
        <f>T3126</f>
        <v/>
      </c>
      <c r="V3126" s="66" t="inlineStr">
        <is>
          <t>S01 / S04 / S05</t>
        </is>
      </c>
    </row>
    <row r="3127" ht="15" customHeight="1" s="94">
      <c r="A3127" s="66" t="inlineStr">
        <is>
          <t>U22465</t>
        </is>
      </c>
      <c r="B3127" s="66" t="inlineStr">
        <is>
          <t>O1791</t>
        </is>
      </c>
      <c r="C3127" s="66" t="n">
        <v>2024</v>
      </c>
      <c r="D3127" s="66" t="n">
        <v>7</v>
      </c>
      <c r="E3127" s="66" t="n">
        <v>3</v>
      </c>
      <c r="F3127" s="66" t="n">
        <v>16</v>
      </c>
      <c r="G3127" s="66" t="n">
        <v>3</v>
      </c>
      <c r="H3127" s="66" t="n">
        <v>1</v>
      </c>
      <c r="I3127" s="66" t="n">
        <v>0</v>
      </c>
      <c r="J3127" s="66" t="n">
        <v>1</v>
      </c>
      <c r="K3127" s="66" t="n">
        <v>0</v>
      </c>
      <c r="L3127" s="66" t="n">
        <v>0</v>
      </c>
      <c r="M3127" s="66" t="n">
        <v>0</v>
      </c>
      <c r="N3127" s="66" t="n">
        <v>0</v>
      </c>
      <c r="O3127" s="66" t="n">
        <v>73.09999999999999</v>
      </c>
      <c r="P3127" s="66" t="n">
        <v>14.5</v>
      </c>
      <c r="Q3127" s="66" t="n">
        <v>12.4088550670001</v>
      </c>
      <c r="R3127" s="66" t="n">
        <v>51.3599472600001</v>
      </c>
      <c r="S3127" s="66">
        <f>IF(AND(E3127&gt;=2,E3127&lt;=6,OR(F3127=6,F3127=7,F3127=8),O3127&lt;=500),1,0)</f>
        <v/>
      </c>
      <c r="T3127" s="178">
        <f>IF(G3127=1,Sources!$F$24,IF(G3127=2,Sources!$F$25,IF(G3127=3,Sources!$F$26,0)))</f>
        <v/>
      </c>
      <c r="U3127" s="178">
        <f>T3127</f>
        <v/>
      </c>
      <c r="V3127" s="66" t="inlineStr">
        <is>
          <t>S01 / S04 / S05</t>
        </is>
      </c>
    </row>
    <row r="3128" ht="15" customHeight="1" s="94">
      <c r="A3128" s="66" t="inlineStr">
        <is>
          <t>U22466</t>
        </is>
      </c>
      <c r="B3128" s="66" t="inlineStr">
        <is>
          <t>O1841</t>
        </is>
      </c>
      <c r="C3128" s="66" t="n">
        <v>2024</v>
      </c>
      <c r="D3128" s="66" t="n">
        <v>7</v>
      </c>
      <c r="E3128" s="66" t="n">
        <v>3</v>
      </c>
      <c r="F3128" s="66" t="n">
        <v>14</v>
      </c>
      <c r="G3128" s="66" t="n">
        <v>3</v>
      </c>
      <c r="H3128" s="66" t="n">
        <v>7</v>
      </c>
      <c r="I3128" s="66" t="n">
        <v>0</v>
      </c>
      <c r="J3128" s="66" t="n">
        <v>0</v>
      </c>
      <c r="K3128" s="66" t="n">
        <v>0</v>
      </c>
      <c r="L3128" s="66" t="n">
        <v>0</v>
      </c>
      <c r="M3128" s="66" t="n">
        <v>0</v>
      </c>
      <c r="N3128" s="66" t="n">
        <v>1</v>
      </c>
      <c r="O3128" s="66" t="n">
        <v>178.1</v>
      </c>
      <c r="P3128" s="66" t="n">
        <v>4.1</v>
      </c>
      <c r="Q3128" s="66" t="n">
        <v>12.2779201870001</v>
      </c>
      <c r="R3128" s="66" t="n">
        <v>51.319032862</v>
      </c>
      <c r="S3128" s="66">
        <f>IF(AND(E3128&gt;=2,E3128&lt;=6,OR(F3128=6,F3128=7,F3128=8),O3128&lt;=500),1,0)</f>
        <v/>
      </c>
      <c r="T3128" s="178">
        <f>IF(G3128=1,Sources!$F$24,IF(G3128=2,Sources!$F$25,IF(G3128=3,Sources!$F$26,0)))</f>
        <v/>
      </c>
      <c r="U3128" s="178">
        <f>T3128</f>
        <v/>
      </c>
      <c r="V3128" s="66" t="inlineStr">
        <is>
          <t>S01 / S04 / S05</t>
        </is>
      </c>
    </row>
    <row r="3129" ht="15" customHeight="1" s="94">
      <c r="A3129" s="66" t="inlineStr">
        <is>
          <t>U22479</t>
        </is>
      </c>
      <c r="B3129" s="66" t="inlineStr">
        <is>
          <t>O1490</t>
        </is>
      </c>
      <c r="C3129" s="66" t="n">
        <v>2024</v>
      </c>
      <c r="D3129" s="66" t="n">
        <v>8</v>
      </c>
      <c r="E3129" s="66" t="n">
        <v>2</v>
      </c>
      <c r="F3129" s="66" t="n">
        <v>11</v>
      </c>
      <c r="G3129" s="66" t="n">
        <v>3</v>
      </c>
      <c r="H3129" s="66" t="n">
        <v>4</v>
      </c>
      <c r="I3129" s="66" t="n">
        <v>1</v>
      </c>
      <c r="J3129" s="66" t="n">
        <v>0</v>
      </c>
      <c r="K3129" s="66" t="n">
        <v>0</v>
      </c>
      <c r="L3129" s="66" t="n">
        <v>0</v>
      </c>
      <c r="M3129" s="66" t="n">
        <v>0</v>
      </c>
      <c r="N3129" s="66" t="n">
        <v>1</v>
      </c>
      <c r="O3129" s="66" t="n">
        <v>124.4</v>
      </c>
      <c r="P3129" s="66" t="n">
        <v>19.2</v>
      </c>
      <c r="Q3129" s="66" t="n">
        <v>12.370604278</v>
      </c>
      <c r="R3129" s="66" t="n">
        <v>51.361385887</v>
      </c>
      <c r="S3129" s="66">
        <f>IF(AND(E3129&gt;=2,E3129&lt;=6,OR(F3129=6,F3129=7,F3129=8),O3129&lt;=500),1,0)</f>
        <v/>
      </c>
      <c r="T3129" s="178">
        <f>IF(G3129=1,Sources!$F$24,IF(G3129=2,Sources!$F$25,IF(G3129=3,Sources!$F$26,0)))</f>
        <v/>
      </c>
      <c r="U3129" s="178">
        <f>T3129</f>
        <v/>
      </c>
      <c r="V3129" s="66" t="inlineStr">
        <is>
          <t>S01 / S04 / S05</t>
        </is>
      </c>
    </row>
    <row r="3130" ht="15" customHeight="1" s="94">
      <c r="A3130" s="66" t="inlineStr">
        <is>
          <t>U22494</t>
        </is>
      </c>
      <c r="B3130" s="66" t="inlineStr">
        <is>
          <t>O1361</t>
        </is>
      </c>
      <c r="C3130" s="66" t="n">
        <v>2024</v>
      </c>
      <c r="D3130" s="66" t="n">
        <v>7</v>
      </c>
      <c r="E3130" s="66" t="n">
        <v>2</v>
      </c>
      <c r="F3130" s="66" t="n">
        <v>8</v>
      </c>
      <c r="G3130" s="66" t="n">
        <v>3</v>
      </c>
      <c r="H3130" s="66" t="n">
        <v>2</v>
      </c>
      <c r="I3130" s="66" t="n">
        <v>0</v>
      </c>
      <c r="J3130" s="66" t="n">
        <v>1</v>
      </c>
      <c r="K3130" s="66" t="n">
        <v>1</v>
      </c>
      <c r="L3130" s="66" t="n">
        <v>0</v>
      </c>
      <c r="M3130" s="66" t="n">
        <v>0</v>
      </c>
      <c r="N3130" s="66" t="n">
        <v>0</v>
      </c>
      <c r="O3130" s="66" t="n">
        <v>176.6</v>
      </c>
      <c r="P3130" s="66" t="n">
        <v>0</v>
      </c>
      <c r="Q3130" s="66" t="n">
        <v>12.38850669</v>
      </c>
      <c r="R3130" s="66" t="n">
        <v>51.3259570330001</v>
      </c>
      <c r="S3130" s="66">
        <f>IF(AND(E3130&gt;=2,E3130&lt;=6,OR(F3130=6,F3130=7,F3130=8),O3130&lt;=500),1,0)</f>
        <v/>
      </c>
      <c r="T3130" s="178">
        <f>IF(G3130=1,Sources!$F$24,IF(G3130=2,Sources!$F$25,IF(G3130=3,Sources!$F$26,0)))</f>
        <v/>
      </c>
      <c r="U3130" s="178">
        <f>T3130</f>
        <v/>
      </c>
      <c r="V3130" s="66" t="inlineStr">
        <is>
          <t>S01 / S04 / S05</t>
        </is>
      </c>
    </row>
    <row r="3131" ht="15" customHeight="1" s="94">
      <c r="A3131" s="66" t="inlineStr">
        <is>
          <t>U22518</t>
        </is>
      </c>
      <c r="B3131" s="66" t="inlineStr">
        <is>
          <t>O0529</t>
        </is>
      </c>
      <c r="C3131" s="66" t="n">
        <v>2024</v>
      </c>
      <c r="D3131" s="66" t="n">
        <v>7</v>
      </c>
      <c r="E3131" s="66" t="n">
        <v>7</v>
      </c>
      <c r="F3131" s="66" t="n">
        <v>9</v>
      </c>
      <c r="G3131" s="66" t="n">
        <v>3</v>
      </c>
      <c r="H3131" s="66" t="n">
        <v>1</v>
      </c>
      <c r="I3131" s="66" t="n">
        <v>0</v>
      </c>
      <c r="J3131" s="66" t="n">
        <v>1</v>
      </c>
      <c r="K3131" s="66" t="n">
        <v>0</v>
      </c>
      <c r="L3131" s="66" t="n">
        <v>0</v>
      </c>
      <c r="M3131" s="66" t="n">
        <v>0</v>
      </c>
      <c r="N3131" s="66" t="n">
        <v>0</v>
      </c>
      <c r="O3131" s="66" t="n">
        <v>126.8</v>
      </c>
      <c r="P3131" s="66" t="n">
        <v>10.1</v>
      </c>
      <c r="Q3131" s="66" t="n">
        <v>13.8374442460001</v>
      </c>
      <c r="R3131" s="66" t="n">
        <v>51.0249016490001</v>
      </c>
      <c r="S3131" s="66">
        <f>IF(AND(E3131&gt;=2,E3131&lt;=6,OR(F3131=6,F3131=7,F3131=8),O3131&lt;=500),1,0)</f>
        <v/>
      </c>
      <c r="T3131" s="178">
        <f>IF(G3131=1,Sources!$F$24,IF(G3131=2,Sources!$F$25,IF(G3131=3,Sources!$F$26,0)))</f>
        <v/>
      </c>
      <c r="U3131" s="178">
        <f>T3131</f>
        <v/>
      </c>
      <c r="V3131" s="66" t="inlineStr">
        <is>
          <t>S01 / S04 / S05</t>
        </is>
      </c>
    </row>
    <row r="3132" ht="15" customHeight="1" s="94">
      <c r="A3132" s="66" t="inlineStr">
        <is>
          <t>U22526</t>
        </is>
      </c>
      <c r="B3132" s="66" t="inlineStr">
        <is>
          <t>O0591</t>
        </is>
      </c>
      <c r="C3132" s="66" t="n">
        <v>2024</v>
      </c>
      <c r="D3132" s="66" t="n">
        <v>7</v>
      </c>
      <c r="E3132" s="66" t="n">
        <v>6</v>
      </c>
      <c r="F3132" s="66" t="n">
        <v>15</v>
      </c>
      <c r="G3132" s="66" t="n">
        <v>3</v>
      </c>
      <c r="H3132" s="66" t="n">
        <v>3</v>
      </c>
      <c r="I3132" s="66" t="n">
        <v>0</v>
      </c>
      <c r="J3132" s="66" t="n">
        <v>1</v>
      </c>
      <c r="K3132" s="66" t="n">
        <v>1</v>
      </c>
      <c r="L3132" s="66" t="n">
        <v>0</v>
      </c>
      <c r="M3132" s="66" t="n">
        <v>0</v>
      </c>
      <c r="N3132" s="66" t="n">
        <v>0</v>
      </c>
      <c r="O3132" s="66" t="n">
        <v>183.7</v>
      </c>
      <c r="P3132" s="66" t="n">
        <v>2.4</v>
      </c>
      <c r="Q3132" s="66" t="n">
        <v>13.751644116</v>
      </c>
      <c r="R3132" s="66" t="n">
        <v>51.047228433</v>
      </c>
      <c r="S3132" s="66">
        <f>IF(AND(E3132&gt;=2,E3132&lt;=6,OR(F3132=6,F3132=7,F3132=8),O3132&lt;=500),1,0)</f>
        <v/>
      </c>
      <c r="T3132" s="178">
        <f>IF(G3132=1,Sources!$F$24,IF(G3132=2,Sources!$F$25,IF(G3132=3,Sources!$F$26,0)))</f>
        <v/>
      </c>
      <c r="U3132" s="178">
        <f>T3132</f>
        <v/>
      </c>
      <c r="V3132" s="66" t="inlineStr">
        <is>
          <t>S01 / S04 / S05</t>
        </is>
      </c>
    </row>
    <row r="3133" ht="15" customHeight="1" s="94">
      <c r="A3133" s="66" t="inlineStr">
        <is>
          <t>U22529</t>
        </is>
      </c>
      <c r="B3133" s="66" t="inlineStr">
        <is>
          <t>O0871</t>
        </is>
      </c>
      <c r="C3133" s="66" t="n">
        <v>2024</v>
      </c>
      <c r="D3133" s="66" t="n">
        <v>7</v>
      </c>
      <c r="E3133" s="66" t="n">
        <v>6</v>
      </c>
      <c r="F3133" s="66" t="n">
        <v>22</v>
      </c>
      <c r="G3133" s="66" t="n">
        <v>2</v>
      </c>
      <c r="H3133" s="66" t="n">
        <v>3</v>
      </c>
      <c r="I3133" s="66" t="n">
        <v>0</v>
      </c>
      <c r="J3133" s="66" t="n">
        <v>0</v>
      </c>
      <c r="K3133" s="66" t="n">
        <v>1</v>
      </c>
      <c r="L3133" s="66" t="n">
        <v>1</v>
      </c>
      <c r="M3133" s="66" t="n">
        <v>0</v>
      </c>
      <c r="N3133" s="66" t="n">
        <v>0</v>
      </c>
      <c r="O3133" s="66" t="n">
        <v>163</v>
      </c>
      <c r="P3133" s="66" t="n">
        <v>7.5</v>
      </c>
      <c r="Q3133" s="66" t="n">
        <v>13.802966914</v>
      </c>
      <c r="R3133" s="66" t="n">
        <v>51.0404864380001</v>
      </c>
      <c r="S3133" s="66">
        <f>IF(AND(E3133&gt;=2,E3133&lt;=6,OR(F3133=6,F3133=7,F3133=8),O3133&lt;=500),1,0)</f>
        <v/>
      </c>
      <c r="T3133" s="178">
        <f>IF(G3133=1,Sources!$F$24,IF(G3133=2,Sources!$F$25,IF(G3133=3,Sources!$F$26,0)))</f>
        <v/>
      </c>
      <c r="U3133" s="178">
        <f>T3133</f>
        <v/>
      </c>
      <c r="V3133" s="66" t="inlineStr">
        <is>
          <t>S01 / S04 / S05</t>
        </is>
      </c>
    </row>
    <row r="3134" ht="15" customHeight="1" s="94">
      <c r="A3134" s="66" t="inlineStr">
        <is>
          <t>U22543</t>
        </is>
      </c>
      <c r="B3134" s="66" t="inlineStr">
        <is>
          <t>O1443</t>
        </is>
      </c>
      <c r="C3134" s="66" t="n">
        <v>2024</v>
      </c>
      <c r="D3134" s="66" t="n">
        <v>7</v>
      </c>
      <c r="E3134" s="66" t="n">
        <v>4</v>
      </c>
      <c r="F3134" s="66" t="n">
        <v>6</v>
      </c>
      <c r="G3134" s="66" t="n">
        <v>3</v>
      </c>
      <c r="H3134" s="66" t="n">
        <v>3</v>
      </c>
      <c r="I3134" s="66" t="n">
        <v>0</v>
      </c>
      <c r="J3134" s="66" t="n">
        <v>1</v>
      </c>
      <c r="K3134" s="66" t="n">
        <v>1</v>
      </c>
      <c r="L3134" s="66" t="n">
        <v>0</v>
      </c>
      <c r="M3134" s="66" t="n">
        <v>0</v>
      </c>
      <c r="N3134" s="66" t="n">
        <v>0</v>
      </c>
      <c r="O3134" s="66" t="n">
        <v>173.8</v>
      </c>
      <c r="P3134" s="66" t="n">
        <v>2.4</v>
      </c>
      <c r="Q3134" s="66" t="n">
        <v>12.3748345020001</v>
      </c>
      <c r="R3134" s="66" t="n">
        <v>51.344392833</v>
      </c>
      <c r="S3134" s="66">
        <f>IF(AND(E3134&gt;=2,E3134&lt;=6,OR(F3134=6,F3134=7,F3134=8),O3134&lt;=500),1,0)</f>
        <v/>
      </c>
      <c r="T3134" s="178">
        <f>IF(G3134=1,Sources!$F$24,IF(G3134=2,Sources!$F$25,IF(G3134=3,Sources!$F$26,0)))</f>
        <v/>
      </c>
      <c r="U3134" s="178">
        <f>T3134</f>
        <v/>
      </c>
      <c r="V3134" s="66" t="inlineStr">
        <is>
          <t>S01 / S04 / S05</t>
        </is>
      </c>
    </row>
    <row r="3135" ht="15" customHeight="1" s="94">
      <c r="A3135" s="66" t="inlineStr">
        <is>
          <t>U22545</t>
        </is>
      </c>
      <c r="B3135" s="66" t="inlineStr">
        <is>
          <t>O1390</t>
        </is>
      </c>
      <c r="C3135" s="66" t="n">
        <v>2024</v>
      </c>
      <c r="D3135" s="66" t="n">
        <v>7</v>
      </c>
      <c r="E3135" s="66" t="n">
        <v>4</v>
      </c>
      <c r="F3135" s="66" t="n">
        <v>11</v>
      </c>
      <c r="G3135" s="66" t="n">
        <v>3</v>
      </c>
      <c r="H3135" s="66" t="n">
        <v>2</v>
      </c>
      <c r="I3135" s="66" t="n">
        <v>0</v>
      </c>
      <c r="J3135" s="66" t="n">
        <v>1</v>
      </c>
      <c r="K3135" s="66" t="n">
        <v>1</v>
      </c>
      <c r="L3135" s="66" t="n">
        <v>0</v>
      </c>
      <c r="M3135" s="66" t="n">
        <v>0</v>
      </c>
      <c r="N3135" s="66" t="n">
        <v>0</v>
      </c>
      <c r="O3135" s="66" t="n">
        <v>163.8</v>
      </c>
      <c r="P3135" s="66" t="n">
        <v>4.5</v>
      </c>
      <c r="Q3135" s="66" t="n">
        <v>12.382079409</v>
      </c>
      <c r="R3135" s="66" t="n">
        <v>51.3325743840001</v>
      </c>
      <c r="S3135" s="66">
        <f>IF(AND(E3135&gt;=2,E3135&lt;=6,OR(F3135=6,F3135=7,F3135=8),O3135&lt;=500),1,0)</f>
        <v/>
      </c>
      <c r="T3135" s="178">
        <f>IF(G3135=1,Sources!$F$24,IF(G3135=2,Sources!$F$25,IF(G3135=3,Sources!$F$26,0)))</f>
        <v/>
      </c>
      <c r="U3135" s="178">
        <f>T3135</f>
        <v/>
      </c>
      <c r="V3135" s="66" t="inlineStr">
        <is>
          <t>S01 / S04 / S05</t>
        </is>
      </c>
    </row>
    <row r="3136" ht="15" customHeight="1" s="94">
      <c r="A3136" s="66" t="inlineStr">
        <is>
          <t>U22566</t>
        </is>
      </c>
      <c r="B3136" s="66" t="inlineStr">
        <is>
          <t>O0732</t>
        </is>
      </c>
      <c r="C3136" s="66" t="n">
        <v>2024</v>
      </c>
      <c r="D3136" s="66" t="n">
        <v>9</v>
      </c>
      <c r="E3136" s="66" t="n">
        <v>5</v>
      </c>
      <c r="F3136" s="66" t="n">
        <v>17</v>
      </c>
      <c r="G3136" s="66" t="n">
        <v>2</v>
      </c>
      <c r="H3136" s="66" t="n">
        <v>3</v>
      </c>
      <c r="I3136" s="66" t="n">
        <v>0</v>
      </c>
      <c r="J3136" s="66" t="n">
        <v>1</v>
      </c>
      <c r="K3136" s="66" t="n">
        <v>1</v>
      </c>
      <c r="L3136" s="66" t="n">
        <v>0</v>
      </c>
      <c r="M3136" s="66" t="n">
        <v>0</v>
      </c>
      <c r="N3136" s="66" t="n">
        <v>0</v>
      </c>
      <c r="O3136" s="66" t="n">
        <v>155.8</v>
      </c>
      <c r="P3136" s="66" t="n">
        <v>0.3</v>
      </c>
      <c r="Q3136" s="66" t="n">
        <v>13.7615671520001</v>
      </c>
      <c r="R3136" s="66" t="n">
        <v>51.0520021230001</v>
      </c>
      <c r="S3136" s="66">
        <f>IF(AND(E3136&gt;=2,E3136&lt;=6,OR(F3136=6,F3136=7,F3136=8),O3136&lt;=500),1,0)</f>
        <v/>
      </c>
      <c r="T3136" s="178">
        <f>IF(G3136=1,Sources!$F$24,IF(G3136=2,Sources!$F$25,IF(G3136=3,Sources!$F$26,0)))</f>
        <v/>
      </c>
      <c r="U3136" s="178">
        <f>T3136</f>
        <v/>
      </c>
      <c r="V3136" s="66" t="inlineStr">
        <is>
          <t>S01 / S04 / S05</t>
        </is>
      </c>
    </row>
    <row r="3137" ht="15" customHeight="1" s="94">
      <c r="A3137" s="66" t="inlineStr">
        <is>
          <t>U22567</t>
        </is>
      </c>
      <c r="B3137" s="66" t="inlineStr">
        <is>
          <t>O0966</t>
        </is>
      </c>
      <c r="C3137" s="66" t="n">
        <v>2024</v>
      </c>
      <c r="D3137" s="66" t="n">
        <v>7</v>
      </c>
      <c r="E3137" s="66" t="n">
        <v>3</v>
      </c>
      <c r="F3137" s="66" t="n">
        <v>7</v>
      </c>
      <c r="G3137" s="66" t="n">
        <v>3</v>
      </c>
      <c r="H3137" s="66" t="n">
        <v>1</v>
      </c>
      <c r="I3137" s="66" t="n">
        <v>0</v>
      </c>
      <c r="J3137" s="66" t="n">
        <v>1</v>
      </c>
      <c r="K3137" s="66" t="n">
        <v>0</v>
      </c>
      <c r="L3137" s="66" t="n">
        <v>0</v>
      </c>
      <c r="M3137" s="66" t="n">
        <v>0</v>
      </c>
      <c r="N3137" s="66" t="n">
        <v>0</v>
      </c>
      <c r="O3137" s="66" t="n">
        <v>58.7</v>
      </c>
      <c r="P3137" s="66" t="n">
        <v>2.2</v>
      </c>
      <c r="Q3137" s="66" t="n">
        <v>13.7571210720001</v>
      </c>
      <c r="R3137" s="66" t="n">
        <v>51.0497549950001</v>
      </c>
      <c r="S3137" s="66">
        <f>IF(AND(E3137&gt;=2,E3137&lt;=6,OR(F3137=6,F3137=7,F3137=8),O3137&lt;=500),1,0)</f>
        <v/>
      </c>
      <c r="T3137" s="178">
        <f>IF(G3137=1,Sources!$F$24,IF(G3137=2,Sources!$F$25,IF(G3137=3,Sources!$F$26,0)))</f>
        <v/>
      </c>
      <c r="U3137" s="178">
        <f>T3137</f>
        <v/>
      </c>
      <c r="V3137" s="66" t="inlineStr">
        <is>
          <t>S01 / S04 / S05</t>
        </is>
      </c>
    </row>
    <row r="3138" ht="15" customHeight="1" s="94">
      <c r="A3138" s="66" t="inlineStr">
        <is>
          <t>U22568</t>
        </is>
      </c>
      <c r="B3138" s="66" t="inlineStr">
        <is>
          <t>O0403</t>
        </is>
      </c>
      <c r="C3138" s="66" t="n">
        <v>2024</v>
      </c>
      <c r="D3138" s="66" t="n">
        <v>7</v>
      </c>
      <c r="E3138" s="66" t="n">
        <v>3</v>
      </c>
      <c r="F3138" s="66" t="n">
        <v>0</v>
      </c>
      <c r="G3138" s="66" t="n">
        <v>2</v>
      </c>
      <c r="H3138" s="66" t="n">
        <v>2</v>
      </c>
      <c r="I3138" s="66" t="n">
        <v>0</v>
      </c>
      <c r="J3138" s="66" t="n">
        <v>0</v>
      </c>
      <c r="K3138" s="66" t="n">
        <v>1</v>
      </c>
      <c r="L3138" s="66" t="n">
        <v>1</v>
      </c>
      <c r="M3138" s="66" t="n">
        <v>0</v>
      </c>
      <c r="N3138" s="66" t="n">
        <v>0</v>
      </c>
      <c r="O3138" s="66" t="n">
        <v>77.7</v>
      </c>
      <c r="P3138" s="66" t="n">
        <v>19.9</v>
      </c>
      <c r="Q3138" s="66" t="n">
        <v>13.7293017530001</v>
      </c>
      <c r="R3138" s="66" t="n">
        <v>51.0458652080001</v>
      </c>
      <c r="S3138" s="66">
        <f>IF(AND(E3138&gt;=2,E3138&lt;=6,OR(F3138=6,F3138=7,F3138=8),O3138&lt;=500),1,0)</f>
        <v/>
      </c>
      <c r="T3138" s="178">
        <f>IF(G3138=1,Sources!$F$24,IF(G3138=2,Sources!$F$25,IF(G3138=3,Sources!$F$26,0)))</f>
        <v/>
      </c>
      <c r="U3138" s="178">
        <f>T3138</f>
        <v/>
      </c>
      <c r="V3138" s="66" t="inlineStr">
        <is>
          <t>S01 / S04 / S05</t>
        </is>
      </c>
    </row>
    <row r="3139" ht="15" customHeight="1" s="94">
      <c r="A3139" s="66" t="inlineStr">
        <is>
          <t>U22571</t>
        </is>
      </c>
      <c r="B3139" s="66" t="inlineStr">
        <is>
          <t>O0334</t>
        </is>
      </c>
      <c r="C3139" s="66" t="n">
        <v>2024</v>
      </c>
      <c r="D3139" s="66" t="n">
        <v>7</v>
      </c>
      <c r="E3139" s="66" t="n">
        <v>3</v>
      </c>
      <c r="F3139" s="66" t="n">
        <v>7</v>
      </c>
      <c r="G3139" s="66" t="n">
        <v>1</v>
      </c>
      <c r="H3139" s="66" t="n">
        <v>3</v>
      </c>
      <c r="I3139" s="66" t="n">
        <v>0</v>
      </c>
      <c r="J3139" s="66" t="n">
        <v>1</v>
      </c>
      <c r="K3139" s="66" t="n">
        <v>0</v>
      </c>
      <c r="L3139" s="66" t="n">
        <v>0</v>
      </c>
      <c r="M3139" s="66" t="n">
        <v>1</v>
      </c>
      <c r="N3139" s="66" t="n">
        <v>0</v>
      </c>
      <c r="O3139" s="66" t="n">
        <v>342.7</v>
      </c>
      <c r="P3139" s="66" t="n">
        <v>0</v>
      </c>
      <c r="Q3139" s="66" t="n">
        <v>13.7877137140001</v>
      </c>
      <c r="R3139" s="66" t="n">
        <v>51.0359235460001</v>
      </c>
      <c r="S3139" s="66">
        <f>IF(AND(E3139&gt;=2,E3139&lt;=6,OR(F3139=6,F3139=7,F3139=8),O3139&lt;=500),1,0)</f>
        <v/>
      </c>
      <c r="T3139" s="178">
        <f>IF(G3139=1,Sources!$F$24,IF(G3139=2,Sources!$F$25,IF(G3139=3,Sources!$F$26,0)))</f>
        <v/>
      </c>
      <c r="U3139" s="178">
        <f>T3139</f>
        <v/>
      </c>
      <c r="V3139" s="66" t="inlineStr">
        <is>
          <t>S01 / S04 / S05</t>
        </is>
      </c>
    </row>
    <row r="3140" ht="15" customHeight="1" s="94">
      <c r="A3140" s="66" t="inlineStr">
        <is>
          <t>U22588</t>
        </is>
      </c>
      <c r="B3140" s="66" t="inlineStr">
        <is>
          <t>O1724</t>
        </is>
      </c>
      <c r="C3140" s="66" t="n">
        <v>2024</v>
      </c>
      <c r="D3140" s="66" t="n">
        <v>7</v>
      </c>
      <c r="E3140" s="66" t="n">
        <v>1</v>
      </c>
      <c r="F3140" s="66" t="n">
        <v>22</v>
      </c>
      <c r="G3140" s="66" t="n">
        <v>3</v>
      </c>
      <c r="H3140" s="66" t="n">
        <v>1</v>
      </c>
      <c r="I3140" s="66" t="n">
        <v>0</v>
      </c>
      <c r="J3140" s="66" t="n">
        <v>1</v>
      </c>
      <c r="K3140" s="66" t="n">
        <v>0</v>
      </c>
      <c r="L3140" s="66" t="n">
        <v>0</v>
      </c>
      <c r="M3140" s="66" t="n">
        <v>0</v>
      </c>
      <c r="N3140" s="66" t="n">
        <v>0</v>
      </c>
      <c r="O3140" s="66" t="n">
        <v>371.3</v>
      </c>
      <c r="P3140" s="66" t="n">
        <v>4.5</v>
      </c>
      <c r="Q3140" s="66" t="n">
        <v>12.376961056</v>
      </c>
      <c r="R3140" s="66" t="n">
        <v>51.3902370440001</v>
      </c>
      <c r="S3140" s="66">
        <f>IF(AND(E3140&gt;=2,E3140&lt;=6,OR(F3140=6,F3140=7,F3140=8),O3140&lt;=500),1,0)</f>
        <v/>
      </c>
      <c r="T3140" s="178">
        <f>IF(G3140=1,Sources!$F$24,IF(G3140=2,Sources!$F$25,IF(G3140=3,Sources!$F$26,0)))</f>
        <v/>
      </c>
      <c r="U3140" s="178">
        <f>T3140</f>
        <v/>
      </c>
      <c r="V3140" s="66" t="inlineStr">
        <is>
          <t>S01 / S04 / S05</t>
        </is>
      </c>
    </row>
    <row r="3141" ht="15" customHeight="1" s="94">
      <c r="A3141" s="66" t="inlineStr">
        <is>
          <t>U22599</t>
        </is>
      </c>
      <c r="B3141" s="66" t="inlineStr">
        <is>
          <t>O0880</t>
        </is>
      </c>
      <c r="C3141" s="66" t="n">
        <v>2024</v>
      </c>
      <c r="D3141" s="66" t="n">
        <v>11</v>
      </c>
      <c r="E3141" s="66" t="n">
        <v>6</v>
      </c>
      <c r="F3141" s="66" t="n">
        <v>12</v>
      </c>
      <c r="G3141" s="66" t="n">
        <v>3</v>
      </c>
      <c r="H3141" s="66" t="n">
        <v>3</v>
      </c>
      <c r="I3141" s="66" t="n">
        <v>0</v>
      </c>
      <c r="J3141" s="66" t="n">
        <v>1</v>
      </c>
      <c r="K3141" s="66" t="n">
        <v>1</v>
      </c>
      <c r="L3141" s="66" t="n">
        <v>0</v>
      </c>
      <c r="M3141" s="66" t="n">
        <v>0</v>
      </c>
      <c r="N3141" s="66" t="n">
        <v>0</v>
      </c>
      <c r="O3141" s="66" t="n">
        <v>215.5</v>
      </c>
      <c r="P3141" s="66" t="n">
        <v>1.4</v>
      </c>
      <c r="Q3141" s="66" t="n">
        <v>13.748722034</v>
      </c>
      <c r="R3141" s="66" t="n">
        <v>51.0482584600001</v>
      </c>
      <c r="S3141" s="66">
        <f>IF(AND(E3141&gt;=2,E3141&lt;=6,OR(F3141=6,F3141=7,F3141=8),O3141&lt;=500),1,0)</f>
        <v/>
      </c>
      <c r="T3141" s="178">
        <f>IF(G3141=1,Sources!$F$24,IF(G3141=2,Sources!$F$25,IF(G3141=3,Sources!$F$26,0)))</f>
        <v/>
      </c>
      <c r="U3141" s="178">
        <f>T3141</f>
        <v/>
      </c>
      <c r="V3141" s="66" t="inlineStr">
        <is>
          <t>S01 / S04 / S05</t>
        </is>
      </c>
    </row>
    <row r="3142" ht="15" customHeight="1" s="94">
      <c r="A3142" s="66" t="inlineStr">
        <is>
          <t>U22606</t>
        </is>
      </c>
      <c r="B3142" s="66" t="inlineStr">
        <is>
          <t>O0871</t>
        </is>
      </c>
      <c r="C3142" s="66" t="n">
        <v>2024</v>
      </c>
      <c r="D3142" s="66" t="n">
        <v>11</v>
      </c>
      <c r="E3142" s="66" t="n">
        <v>5</v>
      </c>
      <c r="F3142" s="66" t="n">
        <v>17</v>
      </c>
      <c r="G3142" s="66" t="n">
        <v>3</v>
      </c>
      <c r="H3142" s="66" t="n">
        <v>2</v>
      </c>
      <c r="I3142" s="66" t="n">
        <v>0</v>
      </c>
      <c r="J3142" s="66" t="n">
        <v>1</v>
      </c>
      <c r="K3142" s="66" t="n">
        <v>1</v>
      </c>
      <c r="L3142" s="66" t="n">
        <v>0</v>
      </c>
      <c r="M3142" s="66" t="n">
        <v>0</v>
      </c>
      <c r="N3142" s="66" t="n">
        <v>0</v>
      </c>
      <c r="O3142" s="66" t="n">
        <v>163.3</v>
      </c>
      <c r="P3142" s="66" t="n">
        <v>7.8</v>
      </c>
      <c r="Q3142" s="66" t="n">
        <v>13.8029624110001</v>
      </c>
      <c r="R3142" s="66" t="n">
        <v>51.0404879590001</v>
      </c>
      <c r="S3142" s="66">
        <f>IF(AND(E3142&gt;=2,E3142&lt;=6,OR(F3142=6,F3142=7,F3142=8),O3142&lt;=500),1,0)</f>
        <v/>
      </c>
      <c r="T3142" s="178">
        <f>IF(G3142=1,Sources!$F$24,IF(G3142=2,Sources!$F$25,IF(G3142=3,Sources!$F$26,0)))</f>
        <v/>
      </c>
      <c r="U3142" s="178">
        <f>T3142</f>
        <v/>
      </c>
      <c r="V3142" s="66" t="inlineStr">
        <is>
          <t>S01 / S04 / S05</t>
        </is>
      </c>
    </row>
    <row r="3143" ht="15" customHeight="1" s="94">
      <c r="A3143" s="66" t="inlineStr">
        <is>
          <t>U22619</t>
        </is>
      </c>
      <c r="B3143" s="66" t="inlineStr">
        <is>
          <t>O0790</t>
        </is>
      </c>
      <c r="C3143" s="66" t="n">
        <v>2024</v>
      </c>
      <c r="D3143" s="66" t="n">
        <v>11</v>
      </c>
      <c r="E3143" s="66" t="n">
        <v>4</v>
      </c>
      <c r="F3143" s="66" t="n">
        <v>7</v>
      </c>
      <c r="G3143" s="66" t="n">
        <v>3</v>
      </c>
      <c r="H3143" s="66" t="n">
        <v>7</v>
      </c>
      <c r="I3143" s="66" t="n">
        <v>0</v>
      </c>
      <c r="J3143" s="66" t="n">
        <v>0</v>
      </c>
      <c r="K3143" s="66" t="n">
        <v>0</v>
      </c>
      <c r="L3143" s="66" t="n">
        <v>0</v>
      </c>
      <c r="M3143" s="66" t="n">
        <v>1</v>
      </c>
      <c r="N3143" s="66" t="n">
        <v>1</v>
      </c>
      <c r="O3143" s="66" t="n">
        <v>179.1</v>
      </c>
      <c r="P3143" s="66" t="n">
        <v>14.4</v>
      </c>
      <c r="Q3143" s="66" t="n">
        <v>13.7446599040001</v>
      </c>
      <c r="R3143" s="66" t="n">
        <v>51.0372069260001</v>
      </c>
      <c r="S3143" s="66">
        <f>IF(AND(E3143&gt;=2,E3143&lt;=6,OR(F3143=6,F3143=7,F3143=8),O3143&lt;=500),1,0)</f>
        <v/>
      </c>
      <c r="T3143" s="178">
        <f>IF(G3143=1,Sources!$F$24,IF(G3143=2,Sources!$F$25,IF(G3143=3,Sources!$F$26,0)))</f>
        <v/>
      </c>
      <c r="U3143" s="178">
        <f>T3143</f>
        <v/>
      </c>
      <c r="V3143" s="66" t="inlineStr">
        <is>
          <t>S01 / S04 / S05</t>
        </is>
      </c>
    </row>
    <row r="3144" ht="15" customHeight="1" s="94">
      <c r="A3144" s="66" t="inlineStr">
        <is>
          <t>U22623</t>
        </is>
      </c>
      <c r="B3144" s="66" t="inlineStr">
        <is>
          <t>O1390</t>
        </is>
      </c>
      <c r="C3144" s="66" t="n">
        <v>2024</v>
      </c>
      <c r="D3144" s="66" t="n">
        <v>11</v>
      </c>
      <c r="E3144" s="66" t="n">
        <v>3</v>
      </c>
      <c r="F3144" s="66" t="n">
        <v>13</v>
      </c>
      <c r="G3144" s="66" t="n">
        <v>3</v>
      </c>
      <c r="H3144" s="66" t="n">
        <v>2</v>
      </c>
      <c r="I3144" s="66" t="n">
        <v>0</v>
      </c>
      <c r="J3144" s="66" t="n">
        <v>1</v>
      </c>
      <c r="K3144" s="66" t="n">
        <v>1</v>
      </c>
      <c r="L3144" s="66" t="n">
        <v>0</v>
      </c>
      <c r="M3144" s="66" t="n">
        <v>0</v>
      </c>
      <c r="N3144" s="66" t="n">
        <v>0</v>
      </c>
      <c r="O3144" s="66" t="n">
        <v>164.7</v>
      </c>
      <c r="P3144" s="66" t="n">
        <v>5</v>
      </c>
      <c r="Q3144" s="66" t="n">
        <v>12.382074839</v>
      </c>
      <c r="R3144" s="66" t="n">
        <v>51.3325664390001</v>
      </c>
      <c r="S3144" s="66">
        <f>IF(AND(E3144&gt;=2,E3144&lt;=6,OR(F3144=6,F3144=7,F3144=8),O3144&lt;=500),1,0)</f>
        <v/>
      </c>
      <c r="T3144" s="178">
        <f>IF(G3144=1,Sources!$F$24,IF(G3144=2,Sources!$F$25,IF(G3144=3,Sources!$F$26,0)))</f>
        <v/>
      </c>
      <c r="U3144" s="178">
        <f>T3144</f>
        <v/>
      </c>
      <c r="V3144" s="66" t="inlineStr">
        <is>
          <t>S01 / S04 / S05</t>
        </is>
      </c>
    </row>
    <row r="3145" ht="15" customHeight="1" s="94">
      <c r="A3145" s="66" t="inlineStr">
        <is>
          <t>U22627</t>
        </is>
      </c>
      <c r="B3145" s="66" t="inlineStr">
        <is>
          <t>O1212</t>
        </is>
      </c>
      <c r="C3145" s="66" t="n">
        <v>2024</v>
      </c>
      <c r="D3145" s="66" t="n">
        <v>11</v>
      </c>
      <c r="E3145" s="66" t="n">
        <v>3</v>
      </c>
      <c r="F3145" s="66" t="n">
        <v>12</v>
      </c>
      <c r="G3145" s="66" t="n">
        <v>2</v>
      </c>
      <c r="H3145" s="66" t="n">
        <v>3</v>
      </c>
      <c r="I3145" s="66" t="n">
        <v>0</v>
      </c>
      <c r="J3145" s="66" t="n">
        <v>0</v>
      </c>
      <c r="K3145" s="66" t="n">
        <v>1</v>
      </c>
      <c r="L3145" s="66" t="n">
        <v>0</v>
      </c>
      <c r="M3145" s="66" t="n">
        <v>0</v>
      </c>
      <c r="N3145" s="66" t="n">
        <v>0</v>
      </c>
      <c r="O3145" s="66" t="n">
        <v>430.2</v>
      </c>
      <c r="P3145" s="66" t="n">
        <v>3.8</v>
      </c>
      <c r="Q3145" s="66" t="n">
        <v>14.248879088</v>
      </c>
      <c r="R3145" s="66" t="n">
        <v>51.4402047740001</v>
      </c>
      <c r="S3145" s="66">
        <f>IF(AND(E3145&gt;=2,E3145&lt;=6,OR(F3145=6,F3145=7,F3145=8),O3145&lt;=500),1,0)</f>
        <v/>
      </c>
      <c r="T3145" s="178">
        <f>IF(G3145=1,Sources!$F$24,IF(G3145=2,Sources!$F$25,IF(G3145=3,Sources!$F$26,0)))</f>
        <v/>
      </c>
      <c r="U3145" s="178">
        <f>T3145</f>
        <v/>
      </c>
      <c r="V3145" s="66" t="inlineStr">
        <is>
          <t>S01 / S04 / S05</t>
        </is>
      </c>
    </row>
    <row r="3146" ht="15" customHeight="1" s="94">
      <c r="A3146" s="66" t="inlineStr">
        <is>
          <t>U22652</t>
        </is>
      </c>
      <c r="B3146" s="66" t="inlineStr">
        <is>
          <t>O1751</t>
        </is>
      </c>
      <c r="C3146" s="66" t="n">
        <v>2024</v>
      </c>
      <c r="D3146" s="66" t="n">
        <v>11</v>
      </c>
      <c r="E3146" s="66" t="n">
        <v>6</v>
      </c>
      <c r="F3146" s="66" t="n">
        <v>20</v>
      </c>
      <c r="G3146" s="66" t="n">
        <v>2</v>
      </c>
      <c r="H3146" s="66" t="n">
        <v>2</v>
      </c>
      <c r="I3146" s="66" t="n">
        <v>0</v>
      </c>
      <c r="J3146" s="66" t="n">
        <v>1</v>
      </c>
      <c r="K3146" s="66" t="n">
        <v>1</v>
      </c>
      <c r="L3146" s="66" t="n">
        <v>0</v>
      </c>
      <c r="M3146" s="66" t="n">
        <v>0</v>
      </c>
      <c r="N3146" s="66" t="n">
        <v>0</v>
      </c>
      <c r="O3146" s="66" t="n">
        <v>185.3</v>
      </c>
      <c r="P3146" s="66" t="n">
        <v>6.8</v>
      </c>
      <c r="Q3146" s="66" t="n">
        <v>12.3737379790001</v>
      </c>
      <c r="R3146" s="66" t="n">
        <v>51.3311674510001</v>
      </c>
      <c r="S3146" s="66">
        <f>IF(AND(E3146&gt;=2,E3146&lt;=6,OR(F3146=6,F3146=7,F3146=8),O3146&lt;=500),1,0)</f>
        <v/>
      </c>
      <c r="T3146" s="178">
        <f>IF(G3146=1,Sources!$F$24,IF(G3146=2,Sources!$F$25,IF(G3146=3,Sources!$F$26,0)))</f>
        <v/>
      </c>
      <c r="U3146" s="178">
        <f>T3146</f>
        <v/>
      </c>
      <c r="V3146" s="66" t="inlineStr">
        <is>
          <t>S01 / S04 / S05</t>
        </is>
      </c>
    </row>
    <row r="3147" ht="15" customHeight="1" s="94">
      <c r="A3147" s="66" t="inlineStr">
        <is>
          <t>U22656</t>
        </is>
      </c>
      <c r="B3147" s="66" t="inlineStr">
        <is>
          <t>O0570</t>
        </is>
      </c>
      <c r="C3147" s="66" t="n">
        <v>2024</v>
      </c>
      <c r="D3147" s="66" t="n">
        <v>11</v>
      </c>
      <c r="E3147" s="66" t="n">
        <v>6</v>
      </c>
      <c r="F3147" s="66" t="n">
        <v>9</v>
      </c>
      <c r="G3147" s="66" t="n">
        <v>3</v>
      </c>
      <c r="H3147" s="66" t="n">
        <v>3</v>
      </c>
      <c r="I3147" s="66" t="n">
        <v>0</v>
      </c>
      <c r="J3147" s="66" t="n">
        <v>1</v>
      </c>
      <c r="K3147" s="66" t="n">
        <v>0</v>
      </c>
      <c r="L3147" s="66" t="n">
        <v>0</v>
      </c>
      <c r="M3147" s="66" t="n">
        <v>0</v>
      </c>
      <c r="N3147" s="66" t="n">
        <v>1</v>
      </c>
      <c r="O3147" s="66" t="n">
        <v>261</v>
      </c>
      <c r="P3147" s="66" t="n">
        <v>12.9</v>
      </c>
      <c r="Q3147" s="66" t="n">
        <v>13.822251164</v>
      </c>
      <c r="R3147" s="66" t="n">
        <v>50.9977677040001</v>
      </c>
      <c r="S3147" s="66">
        <f>IF(AND(E3147&gt;=2,E3147&lt;=6,OR(F3147=6,F3147=7,F3147=8),O3147&lt;=500),1,0)</f>
        <v/>
      </c>
      <c r="T3147" s="178">
        <f>IF(G3147=1,Sources!$F$24,IF(G3147=2,Sources!$F$25,IF(G3147=3,Sources!$F$26,0)))</f>
        <v/>
      </c>
      <c r="U3147" s="178">
        <f>T3147</f>
        <v/>
      </c>
      <c r="V3147" s="66" t="inlineStr">
        <is>
          <t>S01 / S04 / S05</t>
        </is>
      </c>
    </row>
    <row r="3148" ht="15" customHeight="1" s="94">
      <c r="A3148" s="66" t="inlineStr">
        <is>
          <t>U22665</t>
        </is>
      </c>
      <c r="B3148" s="66" t="inlineStr">
        <is>
          <t>O1615</t>
        </is>
      </c>
      <c r="C3148" s="66" t="n">
        <v>2024</v>
      </c>
      <c r="D3148" s="66" t="n">
        <v>11</v>
      </c>
      <c r="E3148" s="66" t="n">
        <v>5</v>
      </c>
      <c r="F3148" s="66" t="n">
        <v>17</v>
      </c>
      <c r="G3148" s="66" t="n">
        <v>3</v>
      </c>
      <c r="H3148" s="66" t="n">
        <v>3</v>
      </c>
      <c r="I3148" s="66" t="n">
        <v>0</v>
      </c>
      <c r="J3148" s="66" t="n">
        <v>1</v>
      </c>
      <c r="K3148" s="66" t="n">
        <v>1</v>
      </c>
      <c r="L3148" s="66" t="n">
        <v>0</v>
      </c>
      <c r="M3148" s="66" t="n">
        <v>0</v>
      </c>
      <c r="N3148" s="66" t="n">
        <v>0</v>
      </c>
      <c r="O3148" s="66" t="n">
        <v>333.6</v>
      </c>
      <c r="P3148" s="66" t="n">
        <v>3.9</v>
      </c>
      <c r="Q3148" s="66" t="n">
        <v>12.3667428060001</v>
      </c>
      <c r="R3148" s="66" t="n">
        <v>51.340531051</v>
      </c>
      <c r="S3148" s="66">
        <f>IF(AND(E3148&gt;=2,E3148&lt;=6,OR(F3148=6,F3148=7,F3148=8),O3148&lt;=500),1,0)</f>
        <v/>
      </c>
      <c r="T3148" s="178">
        <f>IF(G3148=1,Sources!$F$24,IF(G3148=2,Sources!$F$25,IF(G3148=3,Sources!$F$26,0)))</f>
        <v/>
      </c>
      <c r="U3148" s="178">
        <f>T3148</f>
        <v/>
      </c>
      <c r="V3148" s="66" t="inlineStr">
        <is>
          <t>S01 / S04 / S05</t>
        </is>
      </c>
    </row>
    <row r="3149" ht="15" customHeight="1" s="94">
      <c r="A3149" s="66" t="inlineStr">
        <is>
          <t>U22667</t>
        </is>
      </c>
      <c r="B3149" s="66" t="inlineStr">
        <is>
          <t>O1574</t>
        </is>
      </c>
      <c r="C3149" s="66" t="n">
        <v>2024</v>
      </c>
      <c r="D3149" s="66" t="n">
        <v>11</v>
      </c>
      <c r="E3149" s="66" t="n">
        <v>5</v>
      </c>
      <c r="F3149" s="66" t="n">
        <v>15</v>
      </c>
      <c r="G3149" s="66" t="n">
        <v>3</v>
      </c>
      <c r="H3149" s="66" t="n">
        <v>2</v>
      </c>
      <c r="I3149" s="66" t="n">
        <v>0</v>
      </c>
      <c r="J3149" s="66" t="n">
        <v>1</v>
      </c>
      <c r="K3149" s="66" t="n">
        <v>0</v>
      </c>
      <c r="L3149" s="66" t="n">
        <v>0</v>
      </c>
      <c r="M3149" s="66" t="n">
        <v>0</v>
      </c>
      <c r="N3149" s="66" t="n">
        <v>1</v>
      </c>
      <c r="O3149" s="66" t="n">
        <v>256.6</v>
      </c>
      <c r="P3149" s="66" t="n">
        <v>21.1</v>
      </c>
      <c r="Q3149" s="66" t="n">
        <v>12.401350053</v>
      </c>
      <c r="R3149" s="66" t="n">
        <v>51.324201735</v>
      </c>
      <c r="S3149" s="66">
        <f>IF(AND(E3149&gt;=2,E3149&lt;=6,OR(F3149=6,F3149=7,F3149=8),O3149&lt;=500),1,0)</f>
        <v/>
      </c>
      <c r="T3149" s="178">
        <f>IF(G3149=1,Sources!$F$24,IF(G3149=2,Sources!$F$25,IF(G3149=3,Sources!$F$26,0)))</f>
        <v/>
      </c>
      <c r="U3149" s="178">
        <f>T3149</f>
        <v/>
      </c>
      <c r="V3149" s="66" t="inlineStr">
        <is>
          <t>S01 / S04 / S05</t>
        </is>
      </c>
    </row>
    <row r="3150" ht="15" customHeight="1" s="94">
      <c r="A3150" s="66" t="inlineStr">
        <is>
          <t>U22676</t>
        </is>
      </c>
      <c r="B3150" s="66" t="inlineStr">
        <is>
          <t>O0912</t>
        </is>
      </c>
      <c r="C3150" s="66" t="n">
        <v>2024</v>
      </c>
      <c r="D3150" s="66" t="n">
        <v>11</v>
      </c>
      <c r="E3150" s="66" t="n">
        <v>5</v>
      </c>
      <c r="F3150" s="66" t="n">
        <v>23</v>
      </c>
      <c r="G3150" s="66" t="n">
        <v>3</v>
      </c>
      <c r="H3150" s="66" t="n">
        <v>1</v>
      </c>
      <c r="I3150" s="66" t="n">
        <v>0</v>
      </c>
      <c r="J3150" s="66" t="n">
        <v>0</v>
      </c>
      <c r="K3150" s="66" t="n">
        <v>0</v>
      </c>
      <c r="L3150" s="66" t="n">
        <v>1</v>
      </c>
      <c r="M3150" s="66" t="n">
        <v>0</v>
      </c>
      <c r="N3150" s="66" t="n">
        <v>0</v>
      </c>
      <c r="O3150" s="66" t="n">
        <v>461</v>
      </c>
      <c r="P3150" s="66" t="n">
        <v>7</v>
      </c>
      <c r="Q3150" s="66" t="n">
        <v>13.7757518490001</v>
      </c>
      <c r="R3150" s="66" t="n">
        <v>51.05085733</v>
      </c>
      <c r="S3150" s="66">
        <f>IF(AND(E3150&gt;=2,E3150&lt;=6,OR(F3150=6,F3150=7,F3150=8),O3150&lt;=500),1,0)</f>
        <v/>
      </c>
      <c r="T3150" s="178">
        <f>IF(G3150=1,Sources!$F$24,IF(G3150=2,Sources!$F$25,IF(G3150=3,Sources!$F$26,0)))</f>
        <v/>
      </c>
      <c r="U3150" s="178">
        <f>T3150</f>
        <v/>
      </c>
      <c r="V3150" s="66" t="inlineStr">
        <is>
          <t>S01 / S04 / S05</t>
        </is>
      </c>
    </row>
    <row r="3151" ht="15" customHeight="1" s="94">
      <c r="A3151" s="66" t="inlineStr">
        <is>
          <t>U22689</t>
        </is>
      </c>
      <c r="B3151" s="66" t="inlineStr">
        <is>
          <t>O0171</t>
        </is>
      </c>
      <c r="C3151" s="66" t="n">
        <v>2024</v>
      </c>
      <c r="D3151" s="66" t="n">
        <v>11</v>
      </c>
      <c r="E3151" s="66" t="n">
        <v>4</v>
      </c>
      <c r="F3151" s="66" t="n">
        <v>22</v>
      </c>
      <c r="G3151" s="66" t="n">
        <v>1</v>
      </c>
      <c r="H3151" s="66" t="n">
        <v>2</v>
      </c>
      <c r="I3151" s="66" t="n">
        <v>1</v>
      </c>
      <c r="J3151" s="66" t="n">
        <v>0</v>
      </c>
      <c r="K3151" s="66" t="n">
        <v>0</v>
      </c>
      <c r="L3151" s="66" t="n">
        <v>0</v>
      </c>
      <c r="M3151" s="66" t="n">
        <v>0</v>
      </c>
      <c r="N3151" s="66" t="n">
        <v>1</v>
      </c>
      <c r="O3151" s="66" t="n">
        <v>144.7</v>
      </c>
      <c r="P3151" s="66" t="n">
        <v>0.2</v>
      </c>
      <c r="Q3151" s="66" t="n">
        <v>12.9244023740001</v>
      </c>
      <c r="R3151" s="66" t="n">
        <v>50.8322818780001</v>
      </c>
      <c r="S3151" s="66">
        <f>IF(AND(E3151&gt;=2,E3151&lt;=6,OR(F3151=6,F3151=7,F3151=8),O3151&lt;=500),1,0)</f>
        <v/>
      </c>
      <c r="T3151" s="178">
        <f>IF(G3151=1,Sources!$F$24,IF(G3151=2,Sources!$F$25,IF(G3151=3,Sources!$F$26,0)))</f>
        <v/>
      </c>
      <c r="U3151" s="178">
        <f>T3151</f>
        <v/>
      </c>
      <c r="V3151" s="66" t="inlineStr">
        <is>
          <t>S01 / S04 / S05</t>
        </is>
      </c>
    </row>
    <row r="3152" ht="15" customHeight="1" s="94">
      <c r="A3152" s="66" t="inlineStr">
        <is>
          <t>U22703</t>
        </is>
      </c>
      <c r="B3152" s="66" t="inlineStr">
        <is>
          <t>O0386</t>
        </is>
      </c>
      <c r="C3152" s="66" t="n">
        <v>2024</v>
      </c>
      <c r="D3152" s="66" t="n">
        <v>11</v>
      </c>
      <c r="E3152" s="66" t="n">
        <v>2</v>
      </c>
      <c r="F3152" s="66" t="n">
        <v>9</v>
      </c>
      <c r="G3152" s="66" t="n">
        <v>3</v>
      </c>
      <c r="H3152" s="66" t="n">
        <v>7</v>
      </c>
      <c r="I3152" s="66" t="n">
        <v>1</v>
      </c>
      <c r="J3152" s="66" t="n">
        <v>1</v>
      </c>
      <c r="K3152" s="66" t="n">
        <v>0</v>
      </c>
      <c r="L3152" s="66" t="n">
        <v>0</v>
      </c>
      <c r="M3152" s="66" t="n">
        <v>0</v>
      </c>
      <c r="N3152" s="66" t="n">
        <v>0</v>
      </c>
      <c r="O3152" s="66" t="n">
        <v>382</v>
      </c>
      <c r="P3152" s="66" t="n">
        <v>21.6</v>
      </c>
      <c r="Q3152" s="66" t="n">
        <v>13.7468856020001</v>
      </c>
      <c r="R3152" s="66" t="n">
        <v>51.0720100470001</v>
      </c>
      <c r="S3152" s="66">
        <f>IF(AND(E3152&gt;=2,E3152&lt;=6,OR(F3152=6,F3152=7,F3152=8),O3152&lt;=500),1,0)</f>
        <v/>
      </c>
      <c r="T3152" s="178">
        <f>IF(G3152=1,Sources!$F$24,IF(G3152=2,Sources!$F$25,IF(G3152=3,Sources!$F$26,0)))</f>
        <v/>
      </c>
      <c r="U3152" s="178">
        <f>T3152</f>
        <v/>
      </c>
      <c r="V3152" s="66" t="inlineStr">
        <is>
          <t>S01 / S04 / S05</t>
        </is>
      </c>
    </row>
    <row r="3153" ht="15" customHeight="1" s="94">
      <c r="A3153" s="66" t="inlineStr">
        <is>
          <t>U22710</t>
        </is>
      </c>
      <c r="B3153" s="66" t="inlineStr">
        <is>
          <t>O1750</t>
        </is>
      </c>
      <c r="C3153" s="66" t="n">
        <v>2024</v>
      </c>
      <c r="D3153" s="66" t="n">
        <v>11</v>
      </c>
      <c r="E3153" s="66" t="n">
        <v>7</v>
      </c>
      <c r="F3153" s="66" t="n">
        <v>17</v>
      </c>
      <c r="G3153" s="66" t="n">
        <v>3</v>
      </c>
      <c r="H3153" s="66" t="n">
        <v>2</v>
      </c>
      <c r="I3153" s="66" t="n">
        <v>0</v>
      </c>
      <c r="J3153" s="66" t="n">
        <v>1</v>
      </c>
      <c r="K3153" s="66" t="n">
        <v>1</v>
      </c>
      <c r="L3153" s="66" t="n">
        <v>0</v>
      </c>
      <c r="M3153" s="66" t="n">
        <v>0</v>
      </c>
      <c r="N3153" s="66" t="n">
        <v>0</v>
      </c>
      <c r="O3153" s="66" t="n">
        <v>300.7</v>
      </c>
      <c r="P3153" s="66" t="n">
        <v>15.1</v>
      </c>
      <c r="Q3153" s="66" t="n">
        <v>12.373696723</v>
      </c>
      <c r="R3153" s="66" t="n">
        <v>51.332288567</v>
      </c>
      <c r="S3153" s="66">
        <f>IF(AND(E3153&gt;=2,E3153&lt;=6,OR(F3153=6,F3153=7,F3153=8),O3153&lt;=500),1,0)</f>
        <v/>
      </c>
      <c r="T3153" s="178">
        <f>IF(G3153=1,Sources!$F$24,IF(G3153=2,Sources!$F$25,IF(G3153=3,Sources!$F$26,0)))</f>
        <v/>
      </c>
      <c r="U3153" s="178">
        <f>T3153</f>
        <v/>
      </c>
      <c r="V3153" s="66" t="inlineStr">
        <is>
          <t>S01 / S04 / S05</t>
        </is>
      </c>
    </row>
    <row r="3154" ht="15" customHeight="1" s="94">
      <c r="A3154" s="66" t="inlineStr">
        <is>
          <t>U22716</t>
        </is>
      </c>
      <c r="B3154" s="66" t="inlineStr">
        <is>
          <t>O1593</t>
        </is>
      </c>
      <c r="C3154" s="66" t="n">
        <v>2024</v>
      </c>
      <c r="D3154" s="66" t="n">
        <v>11</v>
      </c>
      <c r="E3154" s="66" t="n">
        <v>6</v>
      </c>
      <c r="F3154" s="66" t="n">
        <v>7</v>
      </c>
      <c r="G3154" s="66" t="n">
        <v>3</v>
      </c>
      <c r="H3154" s="66" t="n">
        <v>3</v>
      </c>
      <c r="I3154" s="66" t="n">
        <v>0</v>
      </c>
      <c r="J3154" s="66" t="n">
        <v>1</v>
      </c>
      <c r="K3154" s="66" t="n">
        <v>1</v>
      </c>
      <c r="L3154" s="66" t="n">
        <v>0</v>
      </c>
      <c r="M3154" s="66" t="n">
        <v>0</v>
      </c>
      <c r="N3154" s="66" t="n">
        <v>0</v>
      </c>
      <c r="O3154" s="66" t="n">
        <v>122.6</v>
      </c>
      <c r="P3154" s="66" t="n">
        <v>3.9</v>
      </c>
      <c r="Q3154" s="66" t="n">
        <v>12.373422427</v>
      </c>
      <c r="R3154" s="66" t="n">
        <v>51.3516551110001</v>
      </c>
      <c r="S3154" s="66">
        <f>IF(AND(E3154&gt;=2,E3154&lt;=6,OR(F3154=6,F3154=7,F3154=8),O3154&lt;=500),1,0)</f>
        <v/>
      </c>
      <c r="T3154" s="178">
        <f>IF(G3154=1,Sources!$F$24,IF(G3154=2,Sources!$F$25,IF(G3154=3,Sources!$F$26,0)))</f>
        <v/>
      </c>
      <c r="U3154" s="178">
        <f>T3154</f>
        <v/>
      </c>
      <c r="V3154" s="66" t="inlineStr">
        <is>
          <t>S01 / S04 / S05</t>
        </is>
      </c>
    </row>
    <row r="3155" ht="15" customHeight="1" s="94">
      <c r="A3155" s="66" t="inlineStr">
        <is>
          <t>U22720</t>
        </is>
      </c>
      <c r="B3155" s="66" t="inlineStr">
        <is>
          <t>O0598</t>
        </is>
      </c>
      <c r="C3155" s="66" t="n">
        <v>2024</v>
      </c>
      <c r="D3155" s="66" t="n">
        <v>11</v>
      </c>
      <c r="E3155" s="66" t="n">
        <v>6</v>
      </c>
      <c r="F3155" s="66" t="n">
        <v>12</v>
      </c>
      <c r="G3155" s="66" t="n">
        <v>3</v>
      </c>
      <c r="H3155" s="66" t="n">
        <v>3</v>
      </c>
      <c r="I3155" s="66" t="n">
        <v>0</v>
      </c>
      <c r="J3155" s="66" t="n">
        <v>1</v>
      </c>
      <c r="K3155" s="66" t="n">
        <v>1</v>
      </c>
      <c r="L3155" s="66" t="n">
        <v>0</v>
      </c>
      <c r="M3155" s="66" t="n">
        <v>0</v>
      </c>
      <c r="N3155" s="66" t="n">
        <v>0</v>
      </c>
      <c r="O3155" s="66" t="n">
        <v>436.1</v>
      </c>
      <c r="P3155" s="66" t="n">
        <v>0.6</v>
      </c>
      <c r="Q3155" s="66" t="n">
        <v>13.755191955</v>
      </c>
      <c r="R3155" s="66" t="n">
        <v>51.055542648</v>
      </c>
      <c r="S3155" s="66">
        <f>IF(AND(E3155&gt;=2,E3155&lt;=6,OR(F3155=6,F3155=7,F3155=8),O3155&lt;=500),1,0)</f>
        <v/>
      </c>
      <c r="T3155" s="178">
        <f>IF(G3155=1,Sources!$F$24,IF(G3155=2,Sources!$F$25,IF(G3155=3,Sources!$F$26,0)))</f>
        <v/>
      </c>
      <c r="U3155" s="178">
        <f>T3155</f>
        <v/>
      </c>
      <c r="V3155" s="66" t="inlineStr">
        <is>
          <t>S01 / S04 / S05</t>
        </is>
      </c>
    </row>
    <row r="3156" ht="15" customHeight="1" s="94">
      <c r="A3156" s="66" t="inlineStr">
        <is>
          <t>U22724</t>
        </is>
      </c>
      <c r="B3156" s="66" t="inlineStr">
        <is>
          <t>O1213</t>
        </is>
      </c>
      <c r="C3156" s="66" t="n">
        <v>2024</v>
      </c>
      <c r="D3156" s="66" t="n">
        <v>11</v>
      </c>
      <c r="E3156" s="66" t="n">
        <v>3</v>
      </c>
      <c r="F3156" s="66" t="n">
        <v>7</v>
      </c>
      <c r="G3156" s="66" t="n">
        <v>3</v>
      </c>
      <c r="H3156" s="66" t="n">
        <v>6</v>
      </c>
      <c r="I3156" s="66" t="n">
        <v>0</v>
      </c>
      <c r="J3156" s="66" t="n">
        <v>0</v>
      </c>
      <c r="K3156" s="66" t="n">
        <v>0</v>
      </c>
      <c r="L3156" s="66" t="n">
        <v>1</v>
      </c>
      <c r="M3156" s="66" t="n">
        <v>1</v>
      </c>
      <c r="N3156" s="66" t="n">
        <v>0</v>
      </c>
      <c r="O3156" s="66" t="n">
        <v>214.4</v>
      </c>
      <c r="P3156" s="66" t="n">
        <v>22</v>
      </c>
      <c r="Q3156" s="66" t="n">
        <v>14.2485929740001</v>
      </c>
      <c r="R3156" s="66" t="n">
        <v>51.4350374050001</v>
      </c>
      <c r="S3156" s="66">
        <f>IF(AND(E3156&gt;=2,E3156&lt;=6,OR(F3156=6,F3156=7,F3156=8),O3156&lt;=500),1,0)</f>
        <v/>
      </c>
      <c r="T3156" s="178">
        <f>IF(G3156=1,Sources!$F$24,IF(G3156=2,Sources!$F$25,IF(G3156=3,Sources!$F$26,0)))</f>
        <v/>
      </c>
      <c r="U3156" s="178">
        <f>T3156</f>
        <v/>
      </c>
      <c r="V3156" s="66" t="inlineStr">
        <is>
          <t>S01 / S04 / S05</t>
        </is>
      </c>
    </row>
    <row r="3157" ht="15" customHeight="1" s="94">
      <c r="A3157" s="66" t="inlineStr">
        <is>
          <t>U22725</t>
        </is>
      </c>
      <c r="B3157" s="66" t="inlineStr">
        <is>
          <t>O1442</t>
        </is>
      </c>
      <c r="C3157" s="66" t="n">
        <v>2024</v>
      </c>
      <c r="D3157" s="66" t="n">
        <v>11</v>
      </c>
      <c r="E3157" s="66" t="n">
        <v>5</v>
      </c>
      <c r="F3157" s="66" t="n">
        <v>17</v>
      </c>
      <c r="G3157" s="66" t="n">
        <v>3</v>
      </c>
      <c r="H3157" s="66" t="n">
        <v>3</v>
      </c>
      <c r="I3157" s="66" t="n">
        <v>0</v>
      </c>
      <c r="J3157" s="66" t="n">
        <v>1</v>
      </c>
      <c r="K3157" s="66" t="n">
        <v>1</v>
      </c>
      <c r="L3157" s="66" t="n">
        <v>0</v>
      </c>
      <c r="M3157" s="66" t="n">
        <v>0</v>
      </c>
      <c r="N3157" s="66" t="n">
        <v>0</v>
      </c>
      <c r="O3157" s="66" t="n">
        <v>392.4</v>
      </c>
      <c r="P3157" s="66" t="n">
        <v>2.1</v>
      </c>
      <c r="Q3157" s="66" t="n">
        <v>12.3746305450001</v>
      </c>
      <c r="R3157" s="66" t="n">
        <v>51.347966876</v>
      </c>
      <c r="S3157" s="66">
        <f>IF(AND(E3157&gt;=2,E3157&lt;=6,OR(F3157=6,F3157=7,F3157=8),O3157&lt;=500),1,0)</f>
        <v/>
      </c>
      <c r="T3157" s="178">
        <f>IF(G3157=1,Sources!$F$24,IF(G3157=2,Sources!$F$25,IF(G3157=3,Sources!$F$26,0)))</f>
        <v/>
      </c>
      <c r="U3157" s="178">
        <f>T3157</f>
        <v/>
      </c>
      <c r="V3157" s="66" t="inlineStr">
        <is>
          <t>S01 / S04 / S05</t>
        </is>
      </c>
    </row>
    <row r="3158" ht="15" customHeight="1" s="94">
      <c r="A3158" s="66" t="inlineStr">
        <is>
          <t>U22728</t>
        </is>
      </c>
      <c r="B3158" s="66" t="inlineStr">
        <is>
          <t>O1777</t>
        </is>
      </c>
      <c r="C3158" s="66" t="n">
        <v>2024</v>
      </c>
      <c r="D3158" s="66" t="n">
        <v>11</v>
      </c>
      <c r="E3158" s="66" t="n">
        <v>5</v>
      </c>
      <c r="F3158" s="66" t="n">
        <v>17</v>
      </c>
      <c r="G3158" s="66" t="n">
        <v>3</v>
      </c>
      <c r="H3158" s="66" t="n">
        <v>2</v>
      </c>
      <c r="I3158" s="66" t="n">
        <v>1</v>
      </c>
      <c r="J3158" s="66" t="n">
        <v>0</v>
      </c>
      <c r="K3158" s="66" t="n">
        <v>1</v>
      </c>
      <c r="L3158" s="66" t="n">
        <v>0</v>
      </c>
      <c r="M3158" s="66" t="n">
        <v>0</v>
      </c>
      <c r="N3158" s="66" t="n">
        <v>0</v>
      </c>
      <c r="O3158" s="66" t="n">
        <v>364.2</v>
      </c>
      <c r="P3158" s="66" t="n">
        <v>15.9</v>
      </c>
      <c r="Q3158" s="66" t="n">
        <v>12.4060586960001</v>
      </c>
      <c r="R3158" s="66" t="n">
        <v>51.345523267</v>
      </c>
      <c r="S3158" s="66">
        <f>IF(AND(E3158&gt;=2,E3158&lt;=6,OR(F3158=6,F3158=7,F3158=8),O3158&lt;=500),1,0)</f>
        <v/>
      </c>
      <c r="T3158" s="178">
        <f>IF(G3158=1,Sources!$F$24,IF(G3158=2,Sources!$F$25,IF(G3158=3,Sources!$F$26,0)))</f>
        <v/>
      </c>
      <c r="U3158" s="178">
        <f>T3158</f>
        <v/>
      </c>
      <c r="V3158" s="66" t="inlineStr">
        <is>
          <t>S01 / S04 / S05</t>
        </is>
      </c>
    </row>
    <row r="3159" ht="15" customHeight="1" s="94">
      <c r="A3159" s="66" t="inlineStr">
        <is>
          <t>U22733</t>
        </is>
      </c>
      <c r="B3159" s="66" t="inlineStr">
        <is>
          <t>O1624</t>
        </is>
      </c>
      <c r="C3159" s="66" t="n">
        <v>2024</v>
      </c>
      <c r="D3159" s="66" t="n">
        <v>11</v>
      </c>
      <c r="E3159" s="66" t="n">
        <v>5</v>
      </c>
      <c r="F3159" s="66" t="n">
        <v>16</v>
      </c>
      <c r="G3159" s="66" t="n">
        <v>3</v>
      </c>
      <c r="H3159" s="66" t="n">
        <v>1</v>
      </c>
      <c r="I3159" s="66" t="n">
        <v>0</v>
      </c>
      <c r="J3159" s="66" t="n">
        <v>1</v>
      </c>
      <c r="K3159" s="66" t="n">
        <v>0</v>
      </c>
      <c r="L3159" s="66" t="n">
        <v>0</v>
      </c>
      <c r="M3159" s="66" t="n">
        <v>0</v>
      </c>
      <c r="N3159" s="66" t="n">
        <v>0</v>
      </c>
      <c r="O3159" s="66" t="n">
        <v>115.4</v>
      </c>
      <c r="P3159" s="66" t="n">
        <v>24</v>
      </c>
      <c r="Q3159" s="66" t="n">
        <v>12.3326533860001</v>
      </c>
      <c r="R3159" s="66" t="n">
        <v>51.337898233</v>
      </c>
      <c r="S3159" s="66">
        <f>IF(AND(E3159&gt;=2,E3159&lt;=6,OR(F3159=6,F3159=7,F3159=8),O3159&lt;=500),1,0)</f>
        <v/>
      </c>
      <c r="T3159" s="178">
        <f>IF(G3159=1,Sources!$F$24,IF(G3159=2,Sources!$F$25,IF(G3159=3,Sources!$F$26,0)))</f>
        <v/>
      </c>
      <c r="U3159" s="178">
        <f>T3159</f>
        <v/>
      </c>
      <c r="V3159" s="66" t="inlineStr">
        <is>
          <t>S01 / S04 / S05</t>
        </is>
      </c>
    </row>
    <row r="3160" ht="15" customHeight="1" s="94">
      <c r="A3160" s="66" t="inlineStr">
        <is>
          <t>U22740</t>
        </is>
      </c>
      <c r="B3160" s="66" t="inlineStr">
        <is>
          <t>O0386</t>
        </is>
      </c>
      <c r="C3160" s="66" t="n">
        <v>2024</v>
      </c>
      <c r="D3160" s="66" t="n">
        <v>11</v>
      </c>
      <c r="E3160" s="66" t="n">
        <v>5</v>
      </c>
      <c r="F3160" s="66" t="n">
        <v>17</v>
      </c>
      <c r="G3160" s="66" t="n">
        <v>3</v>
      </c>
      <c r="H3160" s="66" t="n">
        <v>3</v>
      </c>
      <c r="I3160" s="66" t="n">
        <v>0</v>
      </c>
      <c r="J3160" s="66" t="n">
        <v>1</v>
      </c>
      <c r="K3160" s="66" t="n">
        <v>1</v>
      </c>
      <c r="L3160" s="66" t="n">
        <v>0</v>
      </c>
      <c r="M3160" s="66" t="n">
        <v>0</v>
      </c>
      <c r="N3160" s="66" t="n">
        <v>0</v>
      </c>
      <c r="O3160" s="66" t="n">
        <v>408.3</v>
      </c>
      <c r="P3160" s="66" t="n">
        <v>10.5</v>
      </c>
      <c r="Q3160" s="66" t="n">
        <v>13.7473093150001</v>
      </c>
      <c r="R3160" s="66" t="n">
        <v>51.0720171680001</v>
      </c>
      <c r="S3160" s="66">
        <f>IF(AND(E3160&gt;=2,E3160&lt;=6,OR(F3160=6,F3160=7,F3160=8),O3160&lt;=500),1,0)</f>
        <v/>
      </c>
      <c r="T3160" s="178">
        <f>IF(G3160=1,Sources!$F$24,IF(G3160=2,Sources!$F$25,IF(G3160=3,Sources!$F$26,0)))</f>
        <v/>
      </c>
      <c r="U3160" s="178">
        <f>T3160</f>
        <v/>
      </c>
      <c r="V3160" s="66" t="inlineStr">
        <is>
          <t>S01 / S04 / S05</t>
        </is>
      </c>
    </row>
    <row r="3161" ht="15" customHeight="1" s="94">
      <c r="A3161" s="66" t="inlineStr">
        <is>
          <t>U22745</t>
        </is>
      </c>
      <c r="B3161" s="66" t="inlineStr">
        <is>
          <t>O1620</t>
        </is>
      </c>
      <c r="C3161" s="66" t="n">
        <v>2024</v>
      </c>
      <c r="D3161" s="66" t="n">
        <v>11</v>
      </c>
      <c r="E3161" s="66" t="n">
        <v>4</v>
      </c>
      <c r="F3161" s="66" t="n">
        <v>9</v>
      </c>
      <c r="G3161" s="66" t="n">
        <v>3</v>
      </c>
      <c r="H3161" s="66" t="n">
        <v>7</v>
      </c>
      <c r="I3161" s="66" t="n">
        <v>1</v>
      </c>
      <c r="J3161" s="66" t="n">
        <v>0</v>
      </c>
      <c r="K3161" s="66" t="n">
        <v>1</v>
      </c>
      <c r="L3161" s="66" t="n">
        <v>0</v>
      </c>
      <c r="M3161" s="66" t="n">
        <v>0</v>
      </c>
      <c r="N3161" s="66" t="n">
        <v>0</v>
      </c>
      <c r="O3161" s="66" t="n">
        <v>255.3</v>
      </c>
      <c r="P3161" s="66" t="n">
        <v>10.2</v>
      </c>
      <c r="Q3161" s="66" t="n">
        <v>12.336349942</v>
      </c>
      <c r="R3161" s="66" t="n">
        <v>51.3353336960001</v>
      </c>
      <c r="S3161" s="66">
        <f>IF(AND(E3161&gt;=2,E3161&lt;=6,OR(F3161=6,F3161=7,F3161=8),O3161&lt;=500),1,0)</f>
        <v/>
      </c>
      <c r="T3161" s="178">
        <f>IF(G3161=1,Sources!$F$24,IF(G3161=2,Sources!$F$25,IF(G3161=3,Sources!$F$26,0)))</f>
        <v/>
      </c>
      <c r="U3161" s="178">
        <f>T3161</f>
        <v/>
      </c>
      <c r="V3161" s="66" t="inlineStr">
        <is>
          <t>S01 / S04 / S05</t>
        </is>
      </c>
    </row>
    <row r="3162" ht="15" customHeight="1" s="94">
      <c r="A3162" s="66" t="inlineStr">
        <is>
          <t>U22753</t>
        </is>
      </c>
      <c r="B3162" s="66" t="inlineStr">
        <is>
          <t>O0958</t>
        </is>
      </c>
      <c r="C3162" s="66" t="n">
        <v>2024</v>
      </c>
      <c r="D3162" s="66" t="n">
        <v>11</v>
      </c>
      <c r="E3162" s="66" t="n">
        <v>4</v>
      </c>
      <c r="F3162" s="66" t="n">
        <v>17</v>
      </c>
      <c r="G3162" s="66" t="n">
        <v>3</v>
      </c>
      <c r="H3162" s="66" t="n">
        <v>3</v>
      </c>
      <c r="I3162" s="66" t="n">
        <v>0</v>
      </c>
      <c r="J3162" s="66" t="n">
        <v>1</v>
      </c>
      <c r="K3162" s="66" t="n">
        <v>1</v>
      </c>
      <c r="L3162" s="66" t="n">
        <v>0</v>
      </c>
      <c r="M3162" s="66" t="n">
        <v>0</v>
      </c>
      <c r="N3162" s="66" t="n">
        <v>0</v>
      </c>
      <c r="O3162" s="66" t="n">
        <v>218.2</v>
      </c>
      <c r="P3162" s="66" t="n">
        <v>4</v>
      </c>
      <c r="Q3162" s="66" t="n">
        <v>13.7968421890001</v>
      </c>
      <c r="R3162" s="66" t="n">
        <v>51.0414509250001</v>
      </c>
      <c r="S3162" s="66">
        <f>IF(AND(E3162&gt;=2,E3162&lt;=6,OR(F3162=6,F3162=7,F3162=8),O3162&lt;=500),1,0)</f>
        <v/>
      </c>
      <c r="T3162" s="178">
        <f>IF(G3162=1,Sources!$F$24,IF(G3162=2,Sources!$F$25,IF(G3162=3,Sources!$F$26,0)))</f>
        <v/>
      </c>
      <c r="U3162" s="178">
        <f>T3162</f>
        <v/>
      </c>
      <c r="V3162" s="66" t="inlineStr">
        <is>
          <t>S01 / S04 / S05</t>
        </is>
      </c>
    </row>
    <row r="3163" ht="15" customHeight="1" s="94">
      <c r="A3163" s="66" t="inlineStr">
        <is>
          <t>U22755</t>
        </is>
      </c>
      <c r="B3163" s="66" t="inlineStr">
        <is>
          <t>O1615</t>
        </is>
      </c>
      <c r="C3163" s="66" t="n">
        <v>2024</v>
      </c>
      <c r="D3163" s="66" t="n">
        <v>11</v>
      </c>
      <c r="E3163" s="66" t="n">
        <v>3</v>
      </c>
      <c r="F3163" s="66" t="n">
        <v>19</v>
      </c>
      <c r="G3163" s="66" t="n">
        <v>3</v>
      </c>
      <c r="H3163" s="66" t="n">
        <v>6</v>
      </c>
      <c r="I3163" s="66" t="n">
        <v>0</v>
      </c>
      <c r="J3163" s="66" t="n">
        <v>1</v>
      </c>
      <c r="K3163" s="66" t="n">
        <v>0</v>
      </c>
      <c r="L3163" s="66" t="n">
        <v>0</v>
      </c>
      <c r="M3163" s="66" t="n">
        <v>0</v>
      </c>
      <c r="N3163" s="66" t="n">
        <v>0</v>
      </c>
      <c r="O3163" s="66" t="n">
        <v>337.7</v>
      </c>
      <c r="P3163" s="66" t="n">
        <v>7.9</v>
      </c>
      <c r="Q3163" s="66" t="n">
        <v>12.3667903270001</v>
      </c>
      <c r="R3163" s="66" t="n">
        <v>51.3405103040001</v>
      </c>
      <c r="S3163" s="66">
        <f>IF(AND(E3163&gt;=2,E3163&lt;=6,OR(F3163=6,F3163=7,F3163=8),O3163&lt;=500),1,0)</f>
        <v/>
      </c>
      <c r="T3163" s="178">
        <f>IF(G3163=1,Sources!$F$24,IF(G3163=2,Sources!$F$25,IF(G3163=3,Sources!$F$26,0)))</f>
        <v/>
      </c>
      <c r="U3163" s="178">
        <f>T3163</f>
        <v/>
      </c>
      <c r="V3163" s="66" t="inlineStr">
        <is>
          <t>S01 / S04 / S05</t>
        </is>
      </c>
    </row>
    <row r="3164" ht="15" customHeight="1" s="94">
      <c r="A3164" s="66" t="inlineStr">
        <is>
          <t>U22759</t>
        </is>
      </c>
      <c r="B3164" s="66" t="inlineStr">
        <is>
          <t>O0732</t>
        </is>
      </c>
      <c r="C3164" s="66" t="n">
        <v>2024</v>
      </c>
      <c r="D3164" s="66" t="n">
        <v>11</v>
      </c>
      <c r="E3164" s="66" t="n">
        <v>3</v>
      </c>
      <c r="F3164" s="66" t="n">
        <v>6</v>
      </c>
      <c r="G3164" s="66" t="n">
        <v>3</v>
      </c>
      <c r="H3164" s="66" t="n">
        <v>3</v>
      </c>
      <c r="I3164" s="66" t="n">
        <v>0</v>
      </c>
      <c r="J3164" s="66" t="n">
        <v>0</v>
      </c>
      <c r="K3164" s="66" t="n">
        <v>1</v>
      </c>
      <c r="L3164" s="66" t="n">
        <v>1</v>
      </c>
      <c r="M3164" s="66" t="n">
        <v>0</v>
      </c>
      <c r="N3164" s="66" t="n">
        <v>0</v>
      </c>
      <c r="O3164" s="66" t="n">
        <v>170.6</v>
      </c>
      <c r="P3164" s="66" t="n">
        <v>14.6</v>
      </c>
      <c r="Q3164" s="66" t="n">
        <v>13.7613997510001</v>
      </c>
      <c r="R3164" s="66" t="n">
        <v>51.0519199460001</v>
      </c>
      <c r="S3164" s="66">
        <f>IF(AND(E3164&gt;=2,E3164&lt;=6,OR(F3164=6,F3164=7,F3164=8),O3164&lt;=500),1,0)</f>
        <v/>
      </c>
      <c r="T3164" s="178">
        <f>IF(G3164=1,Sources!$F$24,IF(G3164=2,Sources!$F$25,IF(G3164=3,Sources!$F$26,0)))</f>
        <v/>
      </c>
      <c r="U3164" s="178">
        <f>T3164</f>
        <v/>
      </c>
      <c r="V3164" s="66" t="inlineStr">
        <is>
          <t>S01 / S04 / S05</t>
        </is>
      </c>
    </row>
    <row r="3165" ht="15" customHeight="1" s="94">
      <c r="A3165" s="66" t="inlineStr">
        <is>
          <t>U22767</t>
        </is>
      </c>
      <c r="B3165" s="66" t="inlineStr">
        <is>
          <t>O1801</t>
        </is>
      </c>
      <c r="C3165" s="66" t="n">
        <v>2024</v>
      </c>
      <c r="D3165" s="66" t="n">
        <v>11</v>
      </c>
      <c r="E3165" s="66" t="n">
        <v>2</v>
      </c>
      <c r="F3165" s="66" t="n">
        <v>7</v>
      </c>
      <c r="G3165" s="66" t="n">
        <v>3</v>
      </c>
      <c r="H3165" s="66" t="n">
        <v>3</v>
      </c>
      <c r="I3165" s="66" t="n">
        <v>0</v>
      </c>
      <c r="J3165" s="66" t="n">
        <v>1</v>
      </c>
      <c r="K3165" s="66" t="n">
        <v>1</v>
      </c>
      <c r="L3165" s="66" t="n">
        <v>0</v>
      </c>
      <c r="M3165" s="66" t="n">
        <v>0</v>
      </c>
      <c r="N3165" s="66" t="n">
        <v>0</v>
      </c>
      <c r="O3165" s="66" t="n">
        <v>351.8</v>
      </c>
      <c r="P3165" s="66" t="n">
        <v>1.9</v>
      </c>
      <c r="Q3165" s="66" t="n">
        <v>12.3473754120001</v>
      </c>
      <c r="R3165" s="66" t="n">
        <v>51.3504718460001</v>
      </c>
      <c r="S3165" s="66">
        <f>IF(AND(E3165&gt;=2,E3165&lt;=6,OR(F3165=6,F3165=7,F3165=8),O3165&lt;=500),1,0)</f>
        <v/>
      </c>
      <c r="T3165" s="178">
        <f>IF(G3165=1,Sources!$F$24,IF(G3165=2,Sources!$F$25,IF(G3165=3,Sources!$F$26,0)))</f>
        <v/>
      </c>
      <c r="U3165" s="178">
        <f>T3165</f>
        <v/>
      </c>
      <c r="V3165" s="66" t="inlineStr">
        <is>
          <t>S01 / S04 / S05</t>
        </is>
      </c>
    </row>
    <row r="3166" ht="15" customHeight="1" s="94">
      <c r="A3166" s="66" t="inlineStr">
        <is>
          <t>U22768</t>
        </is>
      </c>
      <c r="B3166" s="66" t="inlineStr">
        <is>
          <t>O1463</t>
        </is>
      </c>
      <c r="C3166" s="66" t="n">
        <v>2024</v>
      </c>
      <c r="D3166" s="66" t="n">
        <v>11</v>
      </c>
      <c r="E3166" s="66" t="n">
        <v>2</v>
      </c>
      <c r="F3166" s="66" t="n">
        <v>9</v>
      </c>
      <c r="G3166" s="66" t="n">
        <v>3</v>
      </c>
      <c r="H3166" s="66" t="n">
        <v>3</v>
      </c>
      <c r="I3166" s="66" t="n">
        <v>0</v>
      </c>
      <c r="J3166" s="66" t="n">
        <v>0</v>
      </c>
      <c r="K3166" s="66" t="n">
        <v>1</v>
      </c>
      <c r="L3166" s="66" t="n">
        <v>0</v>
      </c>
      <c r="M3166" s="66" t="n">
        <v>0</v>
      </c>
      <c r="N3166" s="66" t="n">
        <v>0</v>
      </c>
      <c r="O3166" s="66" t="n">
        <v>146.7</v>
      </c>
      <c r="P3166" s="66" t="n">
        <v>3.9</v>
      </c>
      <c r="Q3166" s="66" t="n">
        <v>12.3961365660001</v>
      </c>
      <c r="R3166" s="66" t="n">
        <v>51.343164034</v>
      </c>
      <c r="S3166" s="66">
        <f>IF(AND(E3166&gt;=2,E3166&lt;=6,OR(F3166=6,F3166=7,F3166=8),O3166&lt;=500),1,0)</f>
        <v/>
      </c>
      <c r="T3166" s="178">
        <f>IF(G3166=1,Sources!$F$24,IF(G3166=2,Sources!$F$25,IF(G3166=3,Sources!$F$26,0)))</f>
        <v/>
      </c>
      <c r="U3166" s="178">
        <f>T3166</f>
        <v/>
      </c>
      <c r="V3166" s="66" t="inlineStr">
        <is>
          <t>S01 / S04 / S05</t>
        </is>
      </c>
    </row>
    <row r="3167" ht="15" customHeight="1" s="94">
      <c r="A3167" s="66" t="inlineStr">
        <is>
          <t>U22773</t>
        </is>
      </c>
      <c r="B3167" s="66" t="inlineStr">
        <is>
          <t>O0767</t>
        </is>
      </c>
      <c r="C3167" s="66" t="n">
        <v>2024</v>
      </c>
      <c r="D3167" s="66" t="n">
        <v>11</v>
      </c>
      <c r="E3167" s="66" t="n">
        <v>2</v>
      </c>
      <c r="F3167" s="66" t="n">
        <v>19</v>
      </c>
      <c r="G3167" s="66" t="n">
        <v>3</v>
      </c>
      <c r="H3167" s="66" t="n">
        <v>2</v>
      </c>
      <c r="I3167" s="66" t="n">
        <v>0</v>
      </c>
      <c r="J3167" s="66" t="n">
        <v>1</v>
      </c>
      <c r="K3167" s="66" t="n">
        <v>1</v>
      </c>
      <c r="L3167" s="66" t="n">
        <v>0</v>
      </c>
      <c r="M3167" s="66" t="n">
        <v>0</v>
      </c>
      <c r="N3167" s="66" t="n">
        <v>0</v>
      </c>
      <c r="O3167" s="66" t="n">
        <v>125.3</v>
      </c>
      <c r="P3167" s="66" t="n">
        <v>3.8</v>
      </c>
      <c r="Q3167" s="66" t="n">
        <v>13.7606628580001</v>
      </c>
      <c r="R3167" s="66" t="n">
        <v>51.049163053</v>
      </c>
      <c r="S3167" s="66">
        <f>IF(AND(E3167&gt;=2,E3167&lt;=6,OR(F3167=6,F3167=7,F3167=8),O3167&lt;=500),1,0)</f>
        <v/>
      </c>
      <c r="T3167" s="178">
        <f>IF(G3167=1,Sources!$F$24,IF(G3167=2,Sources!$F$25,IF(G3167=3,Sources!$F$26,0)))</f>
        <v/>
      </c>
      <c r="U3167" s="178">
        <f>T3167</f>
        <v/>
      </c>
      <c r="V3167" s="66" t="inlineStr">
        <is>
          <t>S01 / S04 / S05</t>
        </is>
      </c>
    </row>
    <row r="3168" ht="15" customHeight="1" s="94">
      <c r="A3168" s="66" t="inlineStr">
        <is>
          <t>U22775</t>
        </is>
      </c>
      <c r="B3168" s="66" t="inlineStr">
        <is>
          <t>O0850</t>
        </is>
      </c>
      <c r="C3168" s="66" t="n">
        <v>2024</v>
      </c>
      <c r="D3168" s="66" t="n">
        <v>11</v>
      </c>
      <c r="E3168" s="66" t="n">
        <v>2</v>
      </c>
      <c r="F3168" s="66" t="n">
        <v>17</v>
      </c>
      <c r="G3168" s="66" t="n">
        <v>3</v>
      </c>
      <c r="H3168" s="66" t="n">
        <v>1</v>
      </c>
      <c r="I3168" s="66" t="n">
        <v>0</v>
      </c>
      <c r="J3168" s="66" t="n">
        <v>1</v>
      </c>
      <c r="K3168" s="66" t="n">
        <v>0</v>
      </c>
      <c r="L3168" s="66" t="n">
        <v>0</v>
      </c>
      <c r="M3168" s="66" t="n">
        <v>0</v>
      </c>
      <c r="N3168" s="66" t="n">
        <v>0</v>
      </c>
      <c r="O3168" s="66" t="n">
        <v>395</v>
      </c>
      <c r="P3168" s="66" t="n">
        <v>2.5</v>
      </c>
      <c r="Q3168" s="66" t="n">
        <v>13.7335492920001</v>
      </c>
      <c r="R3168" s="66" t="n">
        <v>51.051691626</v>
      </c>
      <c r="S3168" s="66">
        <f>IF(AND(E3168&gt;=2,E3168&lt;=6,OR(F3168=6,F3168=7,F3168=8),O3168&lt;=500),1,0)</f>
        <v/>
      </c>
      <c r="T3168" s="178">
        <f>IF(G3168=1,Sources!$F$24,IF(G3168=2,Sources!$F$25,IF(G3168=3,Sources!$F$26,0)))</f>
        <v/>
      </c>
      <c r="U3168" s="178">
        <f>T3168</f>
        <v/>
      </c>
      <c r="V3168" s="66" t="inlineStr">
        <is>
          <t>S01 / S04 / S05</t>
        </is>
      </c>
    </row>
    <row r="3169" ht="15" customHeight="1" s="94">
      <c r="A3169" s="66" t="inlineStr">
        <is>
          <t>U22801</t>
        </is>
      </c>
      <c r="B3169" s="66" t="inlineStr">
        <is>
          <t>O0968</t>
        </is>
      </c>
      <c r="C3169" s="66" t="n">
        <v>2024</v>
      </c>
      <c r="D3169" s="66" t="n">
        <v>11</v>
      </c>
      <c r="E3169" s="66" t="n">
        <v>6</v>
      </c>
      <c r="F3169" s="66" t="n">
        <v>6</v>
      </c>
      <c r="G3169" s="66" t="n">
        <v>3</v>
      </c>
      <c r="H3169" s="66" t="n">
        <v>2</v>
      </c>
      <c r="I3169" s="66" t="n">
        <v>0</v>
      </c>
      <c r="J3169" s="66" t="n">
        <v>1</v>
      </c>
      <c r="K3169" s="66" t="n">
        <v>1</v>
      </c>
      <c r="L3169" s="66" t="n">
        <v>0</v>
      </c>
      <c r="M3169" s="66" t="n">
        <v>0</v>
      </c>
      <c r="N3169" s="66" t="n">
        <v>0</v>
      </c>
      <c r="O3169" s="66" t="n">
        <v>155.2</v>
      </c>
      <c r="P3169" s="66" t="n">
        <v>0</v>
      </c>
      <c r="Q3169" s="66" t="n">
        <v>13.7578288920001</v>
      </c>
      <c r="R3169" s="66" t="n">
        <v>51.05145107</v>
      </c>
      <c r="S3169" s="66">
        <f>IF(AND(E3169&gt;=2,E3169&lt;=6,OR(F3169=6,F3169=7,F3169=8),O3169&lt;=500),1,0)</f>
        <v/>
      </c>
      <c r="T3169" s="178">
        <f>IF(G3169=1,Sources!$F$24,IF(G3169=2,Sources!$F$25,IF(G3169=3,Sources!$F$26,0)))</f>
        <v/>
      </c>
      <c r="U3169" s="178">
        <f>T3169</f>
        <v/>
      </c>
      <c r="V3169" s="66" t="inlineStr">
        <is>
          <t>S01 / S04 / S05</t>
        </is>
      </c>
    </row>
    <row r="3170" ht="15" customHeight="1" s="94">
      <c r="A3170" s="66" t="inlineStr">
        <is>
          <t>U22807</t>
        </is>
      </c>
      <c r="B3170" s="66" t="inlineStr">
        <is>
          <t>O0966</t>
        </is>
      </c>
      <c r="C3170" s="66" t="n">
        <v>2024</v>
      </c>
      <c r="D3170" s="66" t="n">
        <v>11</v>
      </c>
      <c r="E3170" s="66" t="n">
        <v>1</v>
      </c>
      <c r="F3170" s="66" t="n">
        <v>10</v>
      </c>
      <c r="G3170" s="66" t="n">
        <v>3</v>
      </c>
      <c r="H3170" s="66" t="n">
        <v>2</v>
      </c>
      <c r="I3170" s="66" t="n">
        <v>0</v>
      </c>
      <c r="J3170" s="66" t="n">
        <v>1</v>
      </c>
      <c r="K3170" s="66" t="n">
        <v>1</v>
      </c>
      <c r="L3170" s="66" t="n">
        <v>0</v>
      </c>
      <c r="M3170" s="66" t="n">
        <v>0</v>
      </c>
      <c r="N3170" s="66" t="n">
        <v>0</v>
      </c>
      <c r="O3170" s="66" t="n">
        <v>58.6</v>
      </c>
      <c r="P3170" s="66" t="n">
        <v>2.9</v>
      </c>
      <c r="Q3170" s="66" t="n">
        <v>13.7571717760001</v>
      </c>
      <c r="R3170" s="66" t="n">
        <v>51.0497738810001</v>
      </c>
      <c r="S3170" s="66">
        <f>IF(AND(E3170&gt;=2,E3170&lt;=6,OR(F3170=6,F3170=7,F3170=8),O3170&lt;=500),1,0)</f>
        <v/>
      </c>
      <c r="T3170" s="178">
        <f>IF(G3170=1,Sources!$F$24,IF(G3170=2,Sources!$F$25,IF(G3170=3,Sources!$F$26,0)))</f>
        <v/>
      </c>
      <c r="U3170" s="178">
        <f>T3170</f>
        <v/>
      </c>
      <c r="V3170" s="66" t="inlineStr">
        <is>
          <t>S01 / S04 / S05</t>
        </is>
      </c>
    </row>
    <row r="3171" ht="15" customHeight="1" s="94">
      <c r="A3171" s="66" t="inlineStr">
        <is>
          <t>U22813</t>
        </is>
      </c>
      <c r="B3171" s="66" t="inlineStr">
        <is>
          <t>O0966</t>
        </is>
      </c>
      <c r="C3171" s="66" t="n">
        <v>2024</v>
      </c>
      <c r="D3171" s="66" t="n">
        <v>11</v>
      </c>
      <c r="E3171" s="66" t="n">
        <v>5</v>
      </c>
      <c r="F3171" s="66" t="n">
        <v>16</v>
      </c>
      <c r="G3171" s="66" t="n">
        <v>3</v>
      </c>
      <c r="H3171" s="66" t="n">
        <v>2</v>
      </c>
      <c r="I3171" s="66" t="n">
        <v>1</v>
      </c>
      <c r="J3171" s="66" t="n">
        <v>0</v>
      </c>
      <c r="K3171" s="66" t="n">
        <v>1</v>
      </c>
      <c r="L3171" s="66" t="n">
        <v>0</v>
      </c>
      <c r="M3171" s="66" t="n">
        <v>0</v>
      </c>
      <c r="N3171" s="66" t="n">
        <v>0</v>
      </c>
      <c r="O3171" s="66" t="n">
        <v>56.4</v>
      </c>
      <c r="P3171" s="66" t="n">
        <v>5.8</v>
      </c>
      <c r="Q3171" s="66" t="n">
        <v>13.757181062</v>
      </c>
      <c r="R3171" s="66" t="n">
        <v>51.04980097</v>
      </c>
      <c r="S3171" s="66">
        <f>IF(AND(E3171&gt;=2,E3171&lt;=6,OR(F3171=6,F3171=7,F3171=8),O3171&lt;=500),1,0)</f>
        <v/>
      </c>
      <c r="T3171" s="178">
        <f>IF(G3171=1,Sources!$F$24,IF(G3171=2,Sources!$F$25,IF(G3171=3,Sources!$F$26,0)))</f>
        <v/>
      </c>
      <c r="U3171" s="178">
        <f>T3171</f>
        <v/>
      </c>
      <c r="V3171" s="66" t="inlineStr">
        <is>
          <t>S01 / S04 / S05</t>
        </is>
      </c>
    </row>
    <row r="3172" ht="15" customHeight="1" s="94">
      <c r="A3172" s="66" t="inlineStr">
        <is>
          <t>U22814</t>
        </is>
      </c>
      <c r="B3172" s="66" t="inlineStr">
        <is>
          <t>O0403</t>
        </is>
      </c>
      <c r="C3172" s="66" t="n">
        <v>2024</v>
      </c>
      <c r="D3172" s="66" t="n">
        <v>11</v>
      </c>
      <c r="E3172" s="66" t="n">
        <v>5</v>
      </c>
      <c r="F3172" s="66" t="n">
        <v>11</v>
      </c>
      <c r="G3172" s="66" t="n">
        <v>3</v>
      </c>
      <c r="H3172" s="66" t="n">
        <v>2</v>
      </c>
      <c r="I3172" s="66" t="n">
        <v>0</v>
      </c>
      <c r="J3172" s="66" t="n">
        <v>1</v>
      </c>
      <c r="K3172" s="66" t="n">
        <v>0</v>
      </c>
      <c r="L3172" s="66" t="n">
        <v>0</v>
      </c>
      <c r="M3172" s="66" t="n">
        <v>0</v>
      </c>
      <c r="N3172" s="66" t="n">
        <v>1</v>
      </c>
      <c r="O3172" s="66" t="n">
        <v>55.9</v>
      </c>
      <c r="P3172" s="66" t="n">
        <v>9.199999999999999</v>
      </c>
      <c r="Q3172" s="66" t="n">
        <v>13.729471748</v>
      </c>
      <c r="R3172" s="66" t="n">
        <v>51.0456922660001</v>
      </c>
      <c r="S3172" s="66">
        <f>IF(AND(E3172&gt;=2,E3172&lt;=6,OR(F3172=6,F3172=7,F3172=8),O3172&lt;=500),1,0)</f>
        <v/>
      </c>
      <c r="T3172" s="178">
        <f>IF(G3172=1,Sources!$F$24,IF(G3172=2,Sources!$F$25,IF(G3172=3,Sources!$F$26,0)))</f>
        <v/>
      </c>
      <c r="U3172" s="178">
        <f>T3172</f>
        <v/>
      </c>
      <c r="V3172" s="66" t="inlineStr">
        <is>
          <t>S01 / S04 / S05</t>
        </is>
      </c>
    </row>
    <row r="3173" ht="15" customHeight="1" s="94">
      <c r="A3173" s="66" t="inlineStr">
        <is>
          <t>U22815</t>
        </is>
      </c>
      <c r="B3173" s="66" t="inlineStr">
        <is>
          <t>O0599</t>
        </is>
      </c>
      <c r="C3173" s="66" t="n">
        <v>2024</v>
      </c>
      <c r="D3173" s="66" t="n">
        <v>11</v>
      </c>
      <c r="E3173" s="66" t="n">
        <v>5</v>
      </c>
      <c r="F3173" s="66" t="n">
        <v>8</v>
      </c>
      <c r="G3173" s="66" t="n">
        <v>3</v>
      </c>
      <c r="H3173" s="66" t="n">
        <v>2</v>
      </c>
      <c r="I3173" s="66" t="n">
        <v>0</v>
      </c>
      <c r="J3173" s="66" t="n">
        <v>1</v>
      </c>
      <c r="K3173" s="66" t="n">
        <v>1</v>
      </c>
      <c r="L3173" s="66" t="n">
        <v>0</v>
      </c>
      <c r="M3173" s="66" t="n">
        <v>0</v>
      </c>
      <c r="N3173" s="66" t="n">
        <v>0</v>
      </c>
      <c r="O3173" s="66" t="n">
        <v>499.7</v>
      </c>
      <c r="P3173" s="66" t="n">
        <v>0.7</v>
      </c>
      <c r="Q3173" s="66" t="n">
        <v>13.7559321050001</v>
      </c>
      <c r="R3173" s="66" t="n">
        <v>51.0558769470001</v>
      </c>
      <c r="S3173" s="66">
        <f>IF(AND(E3173&gt;=2,E3173&lt;=6,OR(F3173=6,F3173=7,F3173=8),O3173&lt;=500),1,0)</f>
        <v/>
      </c>
      <c r="T3173" s="178">
        <f>IF(G3173=1,Sources!$F$24,IF(G3173=2,Sources!$F$25,IF(G3173=3,Sources!$F$26,0)))</f>
        <v/>
      </c>
      <c r="U3173" s="178">
        <f>T3173</f>
        <v/>
      </c>
      <c r="V3173" s="66" t="inlineStr">
        <is>
          <t>S01 / S04 / S05</t>
        </is>
      </c>
    </row>
    <row r="3174" ht="15" customHeight="1" s="94">
      <c r="A3174" s="66" t="inlineStr">
        <is>
          <t>U22817</t>
        </is>
      </c>
      <c r="B3174" s="66" t="inlineStr">
        <is>
          <t>O0143</t>
        </is>
      </c>
      <c r="C3174" s="66" t="n">
        <v>2024</v>
      </c>
      <c r="D3174" s="66" t="n">
        <v>11</v>
      </c>
      <c r="E3174" s="66" t="n">
        <v>5</v>
      </c>
      <c r="F3174" s="66" t="n">
        <v>16</v>
      </c>
      <c r="G3174" s="66" t="n">
        <v>3</v>
      </c>
      <c r="H3174" s="66" t="n">
        <v>3</v>
      </c>
      <c r="I3174" s="66" t="n">
        <v>0</v>
      </c>
      <c r="J3174" s="66" t="n">
        <v>1</v>
      </c>
      <c r="K3174" s="66" t="n">
        <v>1</v>
      </c>
      <c r="L3174" s="66" t="n">
        <v>0</v>
      </c>
      <c r="M3174" s="66" t="n">
        <v>0</v>
      </c>
      <c r="N3174" s="66" t="n">
        <v>0</v>
      </c>
      <c r="O3174" s="66" t="n">
        <v>277.8</v>
      </c>
      <c r="P3174" s="66" t="n">
        <v>13.5</v>
      </c>
      <c r="Q3174" s="66" t="n">
        <v>12.9017602050001</v>
      </c>
      <c r="R3174" s="66" t="n">
        <v>50.8321460380001</v>
      </c>
      <c r="S3174" s="66">
        <f>IF(AND(E3174&gt;=2,E3174&lt;=6,OR(F3174=6,F3174=7,F3174=8),O3174&lt;=500),1,0)</f>
        <v/>
      </c>
      <c r="T3174" s="178">
        <f>IF(G3174=1,Sources!$F$24,IF(G3174=2,Sources!$F$25,IF(G3174=3,Sources!$F$26,0)))</f>
        <v/>
      </c>
      <c r="U3174" s="178">
        <f>T3174</f>
        <v/>
      </c>
      <c r="V3174" s="66" t="inlineStr">
        <is>
          <t>S01 / S04 / S05</t>
        </is>
      </c>
    </row>
    <row r="3175" ht="15" customHeight="1" s="94">
      <c r="A3175" s="66" t="inlineStr">
        <is>
          <t>U22824</t>
        </is>
      </c>
      <c r="B3175" s="66" t="inlineStr">
        <is>
          <t>O0791</t>
        </is>
      </c>
      <c r="C3175" s="66" t="n">
        <v>2024</v>
      </c>
      <c r="D3175" s="66" t="n">
        <v>11</v>
      </c>
      <c r="E3175" s="66" t="n">
        <v>4</v>
      </c>
      <c r="F3175" s="66" t="n">
        <v>13</v>
      </c>
      <c r="G3175" s="66" t="n">
        <v>3</v>
      </c>
      <c r="H3175" s="66" t="n">
        <v>1</v>
      </c>
      <c r="I3175" s="66" t="n">
        <v>1</v>
      </c>
      <c r="J3175" s="66" t="n">
        <v>0</v>
      </c>
      <c r="K3175" s="66" t="n">
        <v>0</v>
      </c>
      <c r="L3175" s="66" t="n">
        <v>0</v>
      </c>
      <c r="M3175" s="66" t="n">
        <v>0</v>
      </c>
      <c r="N3175" s="66" t="n">
        <v>1</v>
      </c>
      <c r="O3175" s="66" t="n">
        <v>138</v>
      </c>
      <c r="P3175" s="66" t="n">
        <v>21.5</v>
      </c>
      <c r="Q3175" s="66" t="n">
        <v>13.746626642</v>
      </c>
      <c r="R3175" s="66" t="n">
        <v>51.0382760050001</v>
      </c>
      <c r="S3175" s="66">
        <f>IF(AND(E3175&gt;=2,E3175&lt;=6,OR(F3175=6,F3175=7,F3175=8),O3175&lt;=500),1,0)</f>
        <v/>
      </c>
      <c r="T3175" s="178">
        <f>IF(G3175=1,Sources!$F$24,IF(G3175=2,Sources!$F$25,IF(G3175=3,Sources!$F$26,0)))</f>
        <v/>
      </c>
      <c r="U3175" s="178">
        <f>T3175</f>
        <v/>
      </c>
      <c r="V3175" s="66" t="inlineStr">
        <is>
          <t>S01 / S04 / S05</t>
        </is>
      </c>
    </row>
    <row r="3176" ht="15" customHeight="1" s="94">
      <c r="A3176" s="66" t="inlineStr">
        <is>
          <t>U22842</t>
        </is>
      </c>
      <c r="B3176" s="66" t="inlineStr">
        <is>
          <t>O1595</t>
        </is>
      </c>
      <c r="C3176" s="66" t="n">
        <v>2024</v>
      </c>
      <c r="D3176" s="66" t="n">
        <v>11</v>
      </c>
      <c r="E3176" s="66" t="n">
        <v>3</v>
      </c>
      <c r="F3176" s="66" t="n">
        <v>17</v>
      </c>
      <c r="G3176" s="66" t="n">
        <v>3</v>
      </c>
      <c r="H3176" s="66" t="n">
        <v>3</v>
      </c>
      <c r="I3176" s="66" t="n">
        <v>0</v>
      </c>
      <c r="J3176" s="66" t="n">
        <v>1</v>
      </c>
      <c r="K3176" s="66" t="n">
        <v>1</v>
      </c>
      <c r="L3176" s="66" t="n">
        <v>0</v>
      </c>
      <c r="M3176" s="66" t="n">
        <v>0</v>
      </c>
      <c r="N3176" s="66" t="n">
        <v>0</v>
      </c>
      <c r="O3176" s="66" t="n">
        <v>177.4</v>
      </c>
      <c r="P3176" s="66" t="n">
        <v>19.3</v>
      </c>
      <c r="Q3176" s="66" t="n">
        <v>12.3767833490001</v>
      </c>
      <c r="R3176" s="66" t="n">
        <v>51.3532737620001</v>
      </c>
      <c r="S3176" s="66">
        <f>IF(AND(E3176&gt;=2,E3176&lt;=6,OR(F3176=6,F3176=7,F3176=8),O3176&lt;=500),1,0)</f>
        <v/>
      </c>
      <c r="T3176" s="178">
        <f>IF(G3176=1,Sources!$F$24,IF(G3176=2,Sources!$F$25,IF(G3176=3,Sources!$F$26,0)))</f>
        <v/>
      </c>
      <c r="U3176" s="178">
        <f>T3176</f>
        <v/>
      </c>
      <c r="V3176" s="66" t="inlineStr">
        <is>
          <t>S01 / S04 / S05</t>
        </is>
      </c>
    </row>
    <row r="3177" ht="15" customHeight="1" s="94">
      <c r="A3177" s="66" t="inlineStr">
        <is>
          <t>U22843</t>
        </is>
      </c>
      <c r="B3177" s="66" t="inlineStr">
        <is>
          <t>O0489</t>
        </is>
      </c>
      <c r="C3177" s="66" t="n">
        <v>2024</v>
      </c>
      <c r="D3177" s="66" t="n">
        <v>11</v>
      </c>
      <c r="E3177" s="66" t="n">
        <v>3</v>
      </c>
      <c r="F3177" s="66" t="n">
        <v>10</v>
      </c>
      <c r="G3177" s="66" t="n">
        <v>2</v>
      </c>
      <c r="H3177" s="66" t="n">
        <v>2</v>
      </c>
      <c r="I3177" s="66" t="n">
        <v>1</v>
      </c>
      <c r="J3177" s="66" t="n">
        <v>0</v>
      </c>
      <c r="K3177" s="66" t="n">
        <v>0</v>
      </c>
      <c r="L3177" s="66" t="n">
        <v>0</v>
      </c>
      <c r="M3177" s="66" t="n">
        <v>0</v>
      </c>
      <c r="N3177" s="66" t="n">
        <v>1</v>
      </c>
      <c r="O3177" s="66" t="n">
        <v>397.9</v>
      </c>
      <c r="P3177" s="66" t="n">
        <v>13.2</v>
      </c>
      <c r="Q3177" s="66" t="n">
        <v>13.759954465</v>
      </c>
      <c r="R3177" s="66" t="n">
        <v>51.0272967970001</v>
      </c>
      <c r="S3177" s="66">
        <f>IF(AND(E3177&gt;=2,E3177&lt;=6,OR(F3177=6,F3177=7,F3177=8),O3177&lt;=500),1,0)</f>
        <v/>
      </c>
      <c r="T3177" s="178">
        <f>IF(G3177=1,Sources!$F$24,IF(G3177=2,Sources!$F$25,IF(G3177=3,Sources!$F$26,0)))</f>
        <v/>
      </c>
      <c r="U3177" s="178">
        <f>T3177</f>
        <v/>
      </c>
      <c r="V3177" s="66" t="inlineStr">
        <is>
          <t>S01 / S04 / S05</t>
        </is>
      </c>
    </row>
    <row r="3178" ht="15" customHeight="1" s="94">
      <c r="A3178" s="66" t="inlineStr">
        <is>
          <t>U22845</t>
        </is>
      </c>
      <c r="B3178" s="66" t="inlineStr">
        <is>
          <t>O0644</t>
        </is>
      </c>
      <c r="C3178" s="66" t="n">
        <v>2024</v>
      </c>
      <c r="D3178" s="66" t="n">
        <v>11</v>
      </c>
      <c r="E3178" s="66" t="n">
        <v>3</v>
      </c>
      <c r="F3178" s="66" t="n">
        <v>8</v>
      </c>
      <c r="G3178" s="66" t="n">
        <v>3</v>
      </c>
      <c r="H3178" s="66" t="n">
        <v>2</v>
      </c>
      <c r="I3178" s="66" t="n">
        <v>0</v>
      </c>
      <c r="J3178" s="66" t="n">
        <v>0</v>
      </c>
      <c r="K3178" s="66" t="n">
        <v>0</v>
      </c>
      <c r="L3178" s="66" t="n">
        <v>0</v>
      </c>
      <c r="M3178" s="66" t="n">
        <v>0</v>
      </c>
      <c r="N3178" s="66" t="n">
        <v>1</v>
      </c>
      <c r="O3178" s="66" t="n">
        <v>65.2</v>
      </c>
      <c r="P3178" s="66" t="n">
        <v>6.5</v>
      </c>
      <c r="Q3178" s="66" t="n">
        <v>13.7523235300001</v>
      </c>
      <c r="R3178" s="66" t="n">
        <v>51.0614811040001</v>
      </c>
      <c r="S3178" s="66">
        <f>IF(AND(E3178&gt;=2,E3178&lt;=6,OR(F3178=6,F3178=7,F3178=8),O3178&lt;=500),1,0)</f>
        <v/>
      </c>
      <c r="T3178" s="178">
        <f>IF(G3178=1,Sources!$F$24,IF(G3178=2,Sources!$F$25,IF(G3178=3,Sources!$F$26,0)))</f>
        <v/>
      </c>
      <c r="U3178" s="178">
        <f>T3178</f>
        <v/>
      </c>
      <c r="V3178" s="66" t="inlineStr">
        <is>
          <t>S01 / S04 / S05</t>
        </is>
      </c>
    </row>
    <row r="3179" ht="15" customHeight="1" s="94">
      <c r="A3179" s="66" t="inlineStr">
        <is>
          <t>U22853</t>
        </is>
      </c>
      <c r="B3179" s="66" t="inlineStr">
        <is>
          <t>O1749</t>
        </is>
      </c>
      <c r="C3179" s="66" t="n">
        <v>2024</v>
      </c>
      <c r="D3179" s="66" t="n">
        <v>11</v>
      </c>
      <c r="E3179" s="66" t="n">
        <v>2</v>
      </c>
      <c r="F3179" s="66" t="n">
        <v>13</v>
      </c>
      <c r="G3179" s="66" t="n">
        <v>3</v>
      </c>
      <c r="H3179" s="66" t="n">
        <v>2</v>
      </c>
      <c r="I3179" s="66" t="n">
        <v>0</v>
      </c>
      <c r="J3179" s="66" t="n">
        <v>1</v>
      </c>
      <c r="K3179" s="66" t="n">
        <v>1</v>
      </c>
      <c r="L3179" s="66" t="n">
        <v>0</v>
      </c>
      <c r="M3179" s="66" t="n">
        <v>0</v>
      </c>
      <c r="N3179" s="66" t="n">
        <v>0</v>
      </c>
      <c r="O3179" s="66" t="n">
        <v>379.6</v>
      </c>
      <c r="P3179" s="66" t="n">
        <v>16.6</v>
      </c>
      <c r="Q3179" s="66" t="n">
        <v>12.373647557</v>
      </c>
      <c r="R3179" s="66" t="n">
        <v>51.3330289450001</v>
      </c>
      <c r="S3179" s="66">
        <f>IF(AND(E3179&gt;=2,E3179&lt;=6,OR(F3179=6,F3179=7,F3179=8),O3179&lt;=500),1,0)</f>
        <v/>
      </c>
      <c r="T3179" s="178">
        <f>IF(G3179=1,Sources!$F$24,IF(G3179=2,Sources!$F$25,IF(G3179=3,Sources!$F$26,0)))</f>
        <v/>
      </c>
      <c r="U3179" s="178">
        <f>T3179</f>
        <v/>
      </c>
      <c r="V3179" s="66" t="inlineStr">
        <is>
          <t>S01 / S04 / S05</t>
        </is>
      </c>
    </row>
    <row r="3180" ht="15" customHeight="1" s="94">
      <c r="A3180" s="66" t="inlineStr">
        <is>
          <t>U22865</t>
        </is>
      </c>
      <c r="B3180" s="66" t="inlineStr">
        <is>
          <t>O1795</t>
        </is>
      </c>
      <c r="C3180" s="66" t="n">
        <v>2024</v>
      </c>
      <c r="D3180" s="66" t="n">
        <v>11</v>
      </c>
      <c r="E3180" s="66" t="n">
        <v>7</v>
      </c>
      <c r="F3180" s="66" t="n">
        <v>18</v>
      </c>
      <c r="G3180" s="66" t="n">
        <v>3</v>
      </c>
      <c r="H3180" s="66" t="n">
        <v>3</v>
      </c>
      <c r="I3180" s="66" t="n">
        <v>0</v>
      </c>
      <c r="J3180" s="66" t="n">
        <v>1</v>
      </c>
      <c r="K3180" s="66" t="n">
        <v>1</v>
      </c>
      <c r="L3180" s="66" t="n">
        <v>0</v>
      </c>
      <c r="M3180" s="66" t="n">
        <v>0</v>
      </c>
      <c r="N3180" s="66" t="n">
        <v>0</v>
      </c>
      <c r="O3180" s="66" t="n">
        <v>135.3</v>
      </c>
      <c r="P3180" s="66" t="n">
        <v>2.6</v>
      </c>
      <c r="Q3180" s="66" t="n">
        <v>12.379644602</v>
      </c>
      <c r="R3180" s="66" t="n">
        <v>51.32761263</v>
      </c>
      <c r="S3180" s="66">
        <f>IF(AND(E3180&gt;=2,E3180&lt;=6,OR(F3180=6,F3180=7,F3180=8),O3180&lt;=500),1,0)</f>
        <v/>
      </c>
      <c r="T3180" s="178">
        <f>IF(G3180=1,Sources!$F$24,IF(G3180=2,Sources!$F$25,IF(G3180=3,Sources!$F$26,0)))</f>
        <v/>
      </c>
      <c r="U3180" s="178">
        <f>T3180</f>
        <v/>
      </c>
      <c r="V3180" s="66" t="inlineStr">
        <is>
          <t>S01 / S04 / S05</t>
        </is>
      </c>
    </row>
    <row r="3181" ht="15" customHeight="1" s="94">
      <c r="A3181" s="66" t="inlineStr">
        <is>
          <t>U22866</t>
        </is>
      </c>
      <c r="B3181" s="66" t="inlineStr">
        <is>
          <t>O1759</t>
        </is>
      </c>
      <c r="C3181" s="66" t="n">
        <v>2024</v>
      </c>
      <c r="D3181" s="66" t="n">
        <v>11</v>
      </c>
      <c r="E3181" s="66" t="n">
        <v>7</v>
      </c>
      <c r="F3181" s="66" t="n">
        <v>17</v>
      </c>
      <c r="G3181" s="66" t="n">
        <v>3</v>
      </c>
      <c r="H3181" s="66" t="n">
        <v>3</v>
      </c>
      <c r="I3181" s="66" t="n">
        <v>0</v>
      </c>
      <c r="J3181" s="66" t="n">
        <v>0</v>
      </c>
      <c r="K3181" s="66" t="n">
        <v>1</v>
      </c>
      <c r="L3181" s="66" t="n">
        <v>0</v>
      </c>
      <c r="M3181" s="66" t="n">
        <v>0</v>
      </c>
      <c r="N3181" s="66" t="n">
        <v>0</v>
      </c>
      <c r="O3181" s="66" t="n">
        <v>359.6</v>
      </c>
      <c r="P3181" s="66" t="n">
        <v>3.6</v>
      </c>
      <c r="Q3181" s="66" t="n">
        <v>12.4453017750001</v>
      </c>
      <c r="R3181" s="66" t="n">
        <v>51.3461751470001</v>
      </c>
      <c r="S3181" s="66">
        <f>IF(AND(E3181&gt;=2,E3181&lt;=6,OR(F3181=6,F3181=7,F3181=8),O3181&lt;=500),1,0)</f>
        <v/>
      </c>
      <c r="T3181" s="178">
        <f>IF(G3181=1,Sources!$F$24,IF(G3181=2,Sources!$F$25,IF(G3181=3,Sources!$F$26,0)))</f>
        <v/>
      </c>
      <c r="U3181" s="178">
        <f>T3181</f>
        <v/>
      </c>
      <c r="V3181" s="66" t="inlineStr">
        <is>
          <t>S01 / S04 / S05</t>
        </is>
      </c>
    </row>
    <row r="3182" ht="15" customHeight="1" s="94">
      <c r="A3182" s="66" t="inlineStr">
        <is>
          <t>U22875</t>
        </is>
      </c>
      <c r="B3182" s="66" t="inlineStr">
        <is>
          <t>O1775</t>
        </is>
      </c>
      <c r="C3182" s="66" t="n">
        <v>2024</v>
      </c>
      <c r="D3182" s="66" t="n">
        <v>11</v>
      </c>
      <c r="E3182" s="66" t="n">
        <v>6</v>
      </c>
      <c r="F3182" s="66" t="n">
        <v>9</v>
      </c>
      <c r="G3182" s="66" t="n">
        <v>3</v>
      </c>
      <c r="H3182" s="66" t="n">
        <v>3</v>
      </c>
      <c r="I3182" s="66" t="n">
        <v>0</v>
      </c>
      <c r="J3182" s="66" t="n">
        <v>1</v>
      </c>
      <c r="K3182" s="66" t="n">
        <v>1</v>
      </c>
      <c r="L3182" s="66" t="n">
        <v>0</v>
      </c>
      <c r="M3182" s="66" t="n">
        <v>0</v>
      </c>
      <c r="N3182" s="66" t="n">
        <v>0</v>
      </c>
      <c r="O3182" s="66" t="n">
        <v>81.5</v>
      </c>
      <c r="P3182" s="66" t="n">
        <v>5.6</v>
      </c>
      <c r="Q3182" s="66" t="n">
        <v>12.400380458</v>
      </c>
      <c r="R3182" s="66" t="n">
        <v>51.3458636010001</v>
      </c>
      <c r="S3182" s="66">
        <f>IF(AND(E3182&gt;=2,E3182&lt;=6,OR(F3182=6,F3182=7,F3182=8),O3182&lt;=500),1,0)</f>
        <v/>
      </c>
      <c r="T3182" s="178">
        <f>IF(G3182=1,Sources!$F$24,IF(G3182=2,Sources!$F$25,IF(G3182=3,Sources!$F$26,0)))</f>
        <v/>
      </c>
      <c r="U3182" s="178">
        <f>T3182</f>
        <v/>
      </c>
      <c r="V3182" s="66" t="inlineStr">
        <is>
          <t>S01 / S04 / S05</t>
        </is>
      </c>
    </row>
    <row r="3183" ht="15" customHeight="1" s="94">
      <c r="A3183" s="66" t="inlineStr">
        <is>
          <t>U22891</t>
        </is>
      </c>
      <c r="B3183" s="66" t="inlineStr">
        <is>
          <t>O1752</t>
        </is>
      </c>
      <c r="C3183" s="66" t="n">
        <v>2024</v>
      </c>
      <c r="D3183" s="66" t="n">
        <v>10</v>
      </c>
      <c r="E3183" s="66" t="n">
        <v>4</v>
      </c>
      <c r="F3183" s="66" t="n">
        <v>17</v>
      </c>
      <c r="G3183" s="66" t="n">
        <v>3</v>
      </c>
      <c r="H3183" s="66" t="n">
        <v>6</v>
      </c>
      <c r="I3183" s="66" t="n">
        <v>0</v>
      </c>
      <c r="J3183" s="66" t="n">
        <v>1</v>
      </c>
      <c r="K3183" s="66" t="n">
        <v>1</v>
      </c>
      <c r="L3183" s="66" t="n">
        <v>0</v>
      </c>
      <c r="M3183" s="66" t="n">
        <v>0</v>
      </c>
      <c r="N3183" s="66" t="n">
        <v>0</v>
      </c>
      <c r="O3183" s="66" t="n">
        <v>244.9</v>
      </c>
      <c r="P3183" s="66" t="n">
        <v>3.3</v>
      </c>
      <c r="Q3183" s="66" t="n">
        <v>12.373703356</v>
      </c>
      <c r="R3183" s="66" t="n">
        <v>51.331759231</v>
      </c>
      <c r="S3183" s="66">
        <f>IF(AND(E3183&gt;=2,E3183&lt;=6,OR(F3183=6,F3183=7,F3183=8),O3183&lt;=500),1,0)</f>
        <v/>
      </c>
      <c r="T3183" s="178">
        <f>IF(G3183=1,Sources!$F$24,IF(G3183=2,Sources!$F$25,IF(G3183=3,Sources!$F$26,0)))</f>
        <v/>
      </c>
      <c r="U3183" s="178">
        <f>T3183</f>
        <v/>
      </c>
      <c r="V3183" s="66" t="inlineStr">
        <is>
          <t>S01 / S04 / S05</t>
        </is>
      </c>
    </row>
    <row r="3184" ht="15" customHeight="1" s="94">
      <c r="A3184" s="66" t="inlineStr">
        <is>
          <t>U22896</t>
        </is>
      </c>
      <c r="B3184" s="66" t="inlineStr">
        <is>
          <t>O0941</t>
        </is>
      </c>
      <c r="C3184" s="66" t="n">
        <v>2024</v>
      </c>
      <c r="D3184" s="66" t="n">
        <v>10</v>
      </c>
      <c r="E3184" s="66" t="n">
        <v>4</v>
      </c>
      <c r="F3184" s="66" t="n">
        <v>14</v>
      </c>
      <c r="G3184" s="66" t="n">
        <v>3</v>
      </c>
      <c r="H3184" s="66" t="n">
        <v>3</v>
      </c>
      <c r="I3184" s="66" t="n">
        <v>0</v>
      </c>
      <c r="J3184" s="66" t="n">
        <v>1</v>
      </c>
      <c r="K3184" s="66" t="n">
        <v>1</v>
      </c>
      <c r="L3184" s="66" t="n">
        <v>0</v>
      </c>
      <c r="M3184" s="66" t="n">
        <v>0</v>
      </c>
      <c r="N3184" s="66" t="n">
        <v>0</v>
      </c>
      <c r="O3184" s="66" t="n">
        <v>349.5</v>
      </c>
      <c r="P3184" s="66" t="n">
        <v>0.9</v>
      </c>
      <c r="Q3184" s="66" t="n">
        <v>13.748583142</v>
      </c>
      <c r="R3184" s="66" t="n">
        <v>51.0717045970001</v>
      </c>
      <c r="S3184" s="66">
        <f>IF(AND(E3184&gt;=2,E3184&lt;=6,OR(F3184=6,F3184=7,F3184=8),O3184&lt;=500),1,0)</f>
        <v/>
      </c>
      <c r="T3184" s="178">
        <f>IF(G3184=1,Sources!$F$24,IF(G3184=2,Sources!$F$25,IF(G3184=3,Sources!$F$26,0)))</f>
        <v/>
      </c>
      <c r="U3184" s="178">
        <f>T3184</f>
        <v/>
      </c>
      <c r="V3184" s="66" t="inlineStr">
        <is>
          <t>S01 / S04 / S05</t>
        </is>
      </c>
    </row>
    <row r="3185" ht="15" customHeight="1" s="94">
      <c r="A3185" s="66" t="inlineStr">
        <is>
          <t>U22903</t>
        </is>
      </c>
      <c r="B3185" s="66" t="inlineStr">
        <is>
          <t>O0031</t>
        </is>
      </c>
      <c r="C3185" s="66" t="n">
        <v>2024</v>
      </c>
      <c r="D3185" s="66" t="n">
        <v>10</v>
      </c>
      <c r="E3185" s="66" t="n">
        <v>3</v>
      </c>
      <c r="F3185" s="66" t="n">
        <v>8</v>
      </c>
      <c r="G3185" s="66" t="n">
        <v>3</v>
      </c>
      <c r="H3185" s="66" t="n">
        <v>6</v>
      </c>
      <c r="I3185" s="66" t="n">
        <v>0</v>
      </c>
      <c r="J3185" s="66" t="n">
        <v>0</v>
      </c>
      <c r="K3185" s="66" t="n">
        <v>1</v>
      </c>
      <c r="L3185" s="66" t="n">
        <v>0</v>
      </c>
      <c r="M3185" s="66" t="n">
        <v>0</v>
      </c>
      <c r="N3185" s="66" t="n">
        <v>0</v>
      </c>
      <c r="O3185" s="66" t="n">
        <v>158.7</v>
      </c>
      <c r="P3185" s="66" t="n">
        <v>17.1</v>
      </c>
      <c r="Q3185" s="66" t="n">
        <v>14.428060294</v>
      </c>
      <c r="R3185" s="66" t="n">
        <v>51.1810169510001</v>
      </c>
      <c r="S3185" s="66">
        <f>IF(AND(E3185&gt;=2,E3185&lt;=6,OR(F3185=6,F3185=7,F3185=8),O3185&lt;=500),1,0)</f>
        <v/>
      </c>
      <c r="T3185" s="178">
        <f>IF(G3185=1,Sources!$F$24,IF(G3185=2,Sources!$F$25,IF(G3185=3,Sources!$F$26,0)))</f>
        <v/>
      </c>
      <c r="U3185" s="178">
        <f>T3185</f>
        <v/>
      </c>
      <c r="V3185" s="66" t="inlineStr">
        <is>
          <t>S01 / S04 / S05</t>
        </is>
      </c>
    </row>
    <row r="3186" ht="15" customHeight="1" s="94">
      <c r="A3186" s="66" t="inlineStr">
        <is>
          <t>U22917</t>
        </is>
      </c>
      <c r="B3186" s="66" t="inlineStr">
        <is>
          <t>O1624</t>
        </is>
      </c>
      <c r="C3186" s="66" t="n">
        <v>2024</v>
      </c>
      <c r="D3186" s="66" t="n">
        <v>10</v>
      </c>
      <c r="E3186" s="66" t="n">
        <v>2</v>
      </c>
      <c r="F3186" s="66" t="n">
        <v>7</v>
      </c>
      <c r="G3186" s="66" t="n">
        <v>3</v>
      </c>
      <c r="H3186" s="66" t="n">
        <v>1</v>
      </c>
      <c r="I3186" s="66" t="n">
        <v>0</v>
      </c>
      <c r="J3186" s="66" t="n">
        <v>1</v>
      </c>
      <c r="K3186" s="66" t="n">
        <v>0</v>
      </c>
      <c r="L3186" s="66" t="n">
        <v>0</v>
      </c>
      <c r="M3186" s="66" t="n">
        <v>0</v>
      </c>
      <c r="N3186" s="66" t="n">
        <v>0</v>
      </c>
      <c r="O3186" s="66" t="n">
        <v>103.4</v>
      </c>
      <c r="P3186" s="66" t="n">
        <v>8.5</v>
      </c>
      <c r="Q3186" s="66" t="n">
        <v>12.332443375</v>
      </c>
      <c r="R3186" s="66" t="n">
        <v>51.3378505790001</v>
      </c>
      <c r="S3186" s="66">
        <f>IF(AND(E3186&gt;=2,E3186&lt;=6,OR(F3186=6,F3186=7,F3186=8),O3186&lt;=500),1,0)</f>
        <v/>
      </c>
      <c r="T3186" s="178">
        <f>IF(G3186=1,Sources!$F$24,IF(G3186=2,Sources!$F$25,IF(G3186=3,Sources!$F$26,0)))</f>
        <v/>
      </c>
      <c r="U3186" s="178">
        <f>T3186</f>
        <v/>
      </c>
      <c r="V3186" s="66" t="inlineStr">
        <is>
          <t>S01 / S04 / S05</t>
        </is>
      </c>
    </row>
    <row r="3187" ht="15" customHeight="1" s="94">
      <c r="A3187" s="66" t="inlineStr">
        <is>
          <t>U22932</t>
        </is>
      </c>
      <c r="B3187" s="66" t="inlineStr">
        <is>
          <t>O0937</t>
        </is>
      </c>
      <c r="C3187" s="66" t="n">
        <v>2024</v>
      </c>
      <c r="D3187" s="66" t="n">
        <v>10</v>
      </c>
      <c r="E3187" s="66" t="n">
        <v>2</v>
      </c>
      <c r="F3187" s="66" t="n">
        <v>15</v>
      </c>
      <c r="G3187" s="66" t="n">
        <v>3</v>
      </c>
      <c r="H3187" s="66" t="n">
        <v>6</v>
      </c>
      <c r="I3187" s="66" t="n">
        <v>0</v>
      </c>
      <c r="J3187" s="66" t="n">
        <v>1</v>
      </c>
      <c r="K3187" s="66" t="n">
        <v>1</v>
      </c>
      <c r="L3187" s="66" t="n">
        <v>0</v>
      </c>
      <c r="M3187" s="66" t="n">
        <v>0</v>
      </c>
      <c r="N3187" s="66" t="n">
        <v>0</v>
      </c>
      <c r="O3187" s="66" t="n">
        <v>304.2</v>
      </c>
      <c r="P3187" s="66" t="n">
        <v>14.8</v>
      </c>
      <c r="Q3187" s="66" t="n">
        <v>13.7455940140001</v>
      </c>
      <c r="R3187" s="66" t="n">
        <v>51.0684614140001</v>
      </c>
      <c r="S3187" s="66">
        <f>IF(AND(E3187&gt;=2,E3187&lt;=6,OR(F3187=6,F3187=7,F3187=8),O3187&lt;=500),1,0)</f>
        <v/>
      </c>
      <c r="T3187" s="178">
        <f>IF(G3187=1,Sources!$F$24,IF(G3187=2,Sources!$F$25,IF(G3187=3,Sources!$F$26,0)))</f>
        <v/>
      </c>
      <c r="U3187" s="178">
        <f>T3187</f>
        <v/>
      </c>
      <c r="V3187" s="66" t="inlineStr">
        <is>
          <t>S01 / S04 / S05</t>
        </is>
      </c>
    </row>
    <row r="3188" ht="15" customHeight="1" s="94">
      <c r="A3188" s="66" t="inlineStr">
        <is>
          <t>U22943</t>
        </is>
      </c>
      <c r="B3188" s="66" t="inlineStr">
        <is>
          <t>O0926</t>
        </is>
      </c>
      <c r="C3188" s="66" t="n">
        <v>2024</v>
      </c>
      <c r="D3188" s="66" t="n">
        <v>11</v>
      </c>
      <c r="E3188" s="66" t="n">
        <v>6</v>
      </c>
      <c r="F3188" s="66" t="n">
        <v>17</v>
      </c>
      <c r="G3188" s="66" t="n">
        <v>2</v>
      </c>
      <c r="H3188" s="66" t="n">
        <v>4</v>
      </c>
      <c r="I3188" s="66" t="n">
        <v>1</v>
      </c>
      <c r="J3188" s="66" t="n">
        <v>0</v>
      </c>
      <c r="K3188" s="66" t="n">
        <v>0</v>
      </c>
      <c r="L3188" s="66" t="n">
        <v>0</v>
      </c>
      <c r="M3188" s="66" t="n">
        <v>0</v>
      </c>
      <c r="N3188" s="66" t="n">
        <v>1</v>
      </c>
      <c r="O3188" s="66" t="n">
        <v>361.7</v>
      </c>
      <c r="P3188" s="66" t="n">
        <v>19.1</v>
      </c>
      <c r="Q3188" s="66" t="n">
        <v>13.811771403</v>
      </c>
      <c r="R3188" s="66" t="n">
        <v>51.020455107</v>
      </c>
      <c r="S3188" s="66">
        <f>IF(AND(E3188&gt;=2,E3188&lt;=6,OR(F3188=6,F3188=7,F3188=8),O3188&lt;=500),1,0)</f>
        <v/>
      </c>
      <c r="T3188" s="178">
        <f>IF(G3188=1,Sources!$F$24,IF(G3188=2,Sources!$F$25,IF(G3188=3,Sources!$F$26,0)))</f>
        <v/>
      </c>
      <c r="U3188" s="178">
        <f>T3188</f>
        <v/>
      </c>
      <c r="V3188" s="66" t="inlineStr">
        <is>
          <t>S01 / S04 / S05</t>
        </is>
      </c>
    </row>
    <row r="3189" ht="15" customHeight="1" s="94">
      <c r="A3189" s="66" t="inlineStr">
        <is>
          <t>U22944</t>
        </is>
      </c>
      <c r="B3189" s="66" t="inlineStr">
        <is>
          <t>O1446</t>
        </is>
      </c>
      <c r="C3189" s="66" t="n">
        <v>2024</v>
      </c>
      <c r="D3189" s="66" t="n">
        <v>10</v>
      </c>
      <c r="E3189" s="66" t="n">
        <v>7</v>
      </c>
      <c r="F3189" s="66" t="n">
        <v>15</v>
      </c>
      <c r="G3189" s="66" t="n">
        <v>3</v>
      </c>
      <c r="H3189" s="66" t="n">
        <v>5</v>
      </c>
      <c r="I3189" s="66" t="n">
        <v>0</v>
      </c>
      <c r="J3189" s="66" t="n">
        <v>1</v>
      </c>
      <c r="K3189" s="66" t="n">
        <v>1</v>
      </c>
      <c r="L3189" s="66" t="n">
        <v>0</v>
      </c>
      <c r="M3189" s="66" t="n">
        <v>0</v>
      </c>
      <c r="N3189" s="66" t="n">
        <v>0</v>
      </c>
      <c r="O3189" s="66" t="n">
        <v>346.9</v>
      </c>
      <c r="P3189" s="66" t="n">
        <v>14.5</v>
      </c>
      <c r="Q3189" s="66" t="n">
        <v>12.376790026</v>
      </c>
      <c r="R3189" s="66" t="n">
        <v>51.3432521170001</v>
      </c>
      <c r="S3189" s="66">
        <f>IF(AND(E3189&gt;=2,E3189&lt;=6,OR(F3189=6,F3189=7,F3189=8),O3189&lt;=500),1,0)</f>
        <v/>
      </c>
      <c r="T3189" s="178">
        <f>IF(G3189=1,Sources!$F$24,IF(G3189=2,Sources!$F$25,IF(G3189=3,Sources!$F$26,0)))</f>
        <v/>
      </c>
      <c r="U3189" s="178">
        <f>T3189</f>
        <v/>
      </c>
      <c r="V3189" s="66" t="inlineStr">
        <is>
          <t>S01 / S04 / S05</t>
        </is>
      </c>
    </row>
    <row r="3190" ht="15" customHeight="1" s="94">
      <c r="A3190" s="66" t="inlineStr">
        <is>
          <t>U22946</t>
        </is>
      </c>
      <c r="B3190" s="66" t="inlineStr">
        <is>
          <t>O1747</t>
        </is>
      </c>
      <c r="C3190" s="66" t="n">
        <v>2024</v>
      </c>
      <c r="D3190" s="66" t="n">
        <v>10</v>
      </c>
      <c r="E3190" s="66" t="n">
        <v>7</v>
      </c>
      <c r="F3190" s="66" t="n">
        <v>17</v>
      </c>
      <c r="G3190" s="66" t="n">
        <v>3</v>
      </c>
      <c r="H3190" s="66" t="n">
        <v>3</v>
      </c>
      <c r="I3190" s="66" t="n">
        <v>0</v>
      </c>
      <c r="J3190" s="66" t="n">
        <v>1</v>
      </c>
      <c r="K3190" s="66" t="n">
        <v>1</v>
      </c>
      <c r="L3190" s="66" t="n">
        <v>0</v>
      </c>
      <c r="M3190" s="66" t="n">
        <v>0</v>
      </c>
      <c r="N3190" s="66" t="n">
        <v>0</v>
      </c>
      <c r="O3190" s="66" t="n">
        <v>341.5</v>
      </c>
      <c r="P3190" s="66" t="n">
        <v>4.6</v>
      </c>
      <c r="Q3190" s="66" t="n">
        <v>12.371200625</v>
      </c>
      <c r="R3190" s="66" t="n">
        <v>51.3326296650001</v>
      </c>
      <c r="S3190" s="66">
        <f>IF(AND(E3190&gt;=2,E3190&lt;=6,OR(F3190=6,F3190=7,F3190=8),O3190&lt;=500),1,0)</f>
        <v/>
      </c>
      <c r="T3190" s="178">
        <f>IF(G3190=1,Sources!$F$24,IF(G3190=2,Sources!$F$25,IF(G3190=3,Sources!$F$26,0)))</f>
        <v/>
      </c>
      <c r="U3190" s="178">
        <f>T3190</f>
        <v/>
      </c>
      <c r="V3190" s="66" t="inlineStr">
        <is>
          <t>S01 / S04 / S05</t>
        </is>
      </c>
    </row>
    <row r="3191" ht="15" customHeight="1" s="94">
      <c r="A3191" s="66" t="inlineStr">
        <is>
          <t>U22947</t>
        </is>
      </c>
      <c r="B3191" s="66" t="inlineStr">
        <is>
          <t>O1815</t>
        </is>
      </c>
      <c r="C3191" s="66" t="n">
        <v>2024</v>
      </c>
      <c r="D3191" s="66" t="n">
        <v>10</v>
      </c>
      <c r="E3191" s="66" t="n">
        <v>7</v>
      </c>
      <c r="F3191" s="66" t="n">
        <v>8</v>
      </c>
      <c r="G3191" s="66" t="n">
        <v>3</v>
      </c>
      <c r="H3191" s="66" t="n">
        <v>3</v>
      </c>
      <c r="I3191" s="66" t="n">
        <v>0</v>
      </c>
      <c r="J3191" s="66" t="n">
        <v>0</v>
      </c>
      <c r="K3191" s="66" t="n">
        <v>1</v>
      </c>
      <c r="L3191" s="66" t="n">
        <v>0</v>
      </c>
      <c r="M3191" s="66" t="n">
        <v>0</v>
      </c>
      <c r="N3191" s="66" t="n">
        <v>0</v>
      </c>
      <c r="O3191" s="66" t="n">
        <v>213.9</v>
      </c>
      <c r="P3191" s="66" t="n">
        <v>11.6</v>
      </c>
      <c r="Q3191" s="66" t="n">
        <v>12.356966168</v>
      </c>
      <c r="R3191" s="66" t="n">
        <v>51.3361067960001</v>
      </c>
      <c r="S3191" s="66">
        <f>IF(AND(E3191&gt;=2,E3191&lt;=6,OR(F3191=6,F3191=7,F3191=8),O3191&lt;=500),1,0)</f>
        <v/>
      </c>
      <c r="T3191" s="178">
        <f>IF(G3191=1,Sources!$F$24,IF(G3191=2,Sources!$F$25,IF(G3191=3,Sources!$F$26,0)))</f>
        <v/>
      </c>
      <c r="U3191" s="178">
        <f>T3191</f>
        <v/>
      </c>
      <c r="V3191" s="66" t="inlineStr">
        <is>
          <t>S01 / S04 / S05</t>
        </is>
      </c>
    </row>
    <row r="3192" ht="15" customHeight="1" s="94">
      <c r="A3192" s="66" t="inlineStr">
        <is>
          <t>U22949</t>
        </is>
      </c>
      <c r="B3192" s="66" t="inlineStr">
        <is>
          <t>O1359</t>
        </is>
      </c>
      <c r="C3192" s="66" t="n">
        <v>2024</v>
      </c>
      <c r="D3192" s="66" t="n">
        <v>10</v>
      </c>
      <c r="E3192" s="66" t="n">
        <v>7</v>
      </c>
      <c r="F3192" s="66" t="n">
        <v>23</v>
      </c>
      <c r="G3192" s="66" t="n">
        <v>2</v>
      </c>
      <c r="H3192" s="66" t="n">
        <v>3</v>
      </c>
      <c r="I3192" s="66" t="n">
        <v>0</v>
      </c>
      <c r="J3192" s="66" t="n">
        <v>0</v>
      </c>
      <c r="K3192" s="66" t="n">
        <v>1</v>
      </c>
      <c r="L3192" s="66" t="n">
        <v>0</v>
      </c>
      <c r="M3192" s="66" t="n">
        <v>0</v>
      </c>
      <c r="N3192" s="66" t="n">
        <v>1</v>
      </c>
      <c r="O3192" s="66" t="n">
        <v>435.1</v>
      </c>
      <c r="P3192" s="66" t="n">
        <v>10.9</v>
      </c>
      <c r="Q3192" s="66" t="n">
        <v>12.374553727</v>
      </c>
      <c r="R3192" s="66" t="n">
        <v>51.3357614390001</v>
      </c>
      <c r="S3192" s="66">
        <f>IF(AND(E3192&gt;=2,E3192&lt;=6,OR(F3192=6,F3192=7,F3192=8),O3192&lt;=500),1,0)</f>
        <v/>
      </c>
      <c r="T3192" s="178">
        <f>IF(G3192=1,Sources!$F$24,IF(G3192=2,Sources!$F$25,IF(G3192=3,Sources!$F$26,0)))</f>
        <v/>
      </c>
      <c r="U3192" s="178">
        <f>T3192</f>
        <v/>
      </c>
      <c r="V3192" s="66" t="inlineStr">
        <is>
          <t>S01 / S04 / S05</t>
        </is>
      </c>
    </row>
    <row r="3193" ht="15" customHeight="1" s="94">
      <c r="A3193" s="66" t="inlineStr">
        <is>
          <t>U22962</t>
        </is>
      </c>
      <c r="B3193" s="66" t="inlineStr">
        <is>
          <t>O0162</t>
        </is>
      </c>
      <c r="C3193" s="66" t="n">
        <v>2024</v>
      </c>
      <c r="D3193" s="66" t="n">
        <v>10</v>
      </c>
      <c r="E3193" s="66" t="n">
        <v>7</v>
      </c>
      <c r="F3193" s="66" t="n">
        <v>13</v>
      </c>
      <c r="G3193" s="66" t="n">
        <v>2</v>
      </c>
      <c r="H3193" s="66" t="n">
        <v>2</v>
      </c>
      <c r="I3193" s="66" t="n">
        <v>1</v>
      </c>
      <c r="J3193" s="66" t="n">
        <v>0</v>
      </c>
      <c r="K3193" s="66" t="n">
        <v>1</v>
      </c>
      <c r="L3193" s="66" t="n">
        <v>0</v>
      </c>
      <c r="M3193" s="66" t="n">
        <v>0</v>
      </c>
      <c r="N3193" s="66" t="n">
        <v>0</v>
      </c>
      <c r="O3193" s="66" t="n">
        <v>257.3</v>
      </c>
      <c r="P3193" s="66" t="n">
        <v>9.1</v>
      </c>
      <c r="Q3193" s="66" t="n">
        <v>12.8789763630001</v>
      </c>
      <c r="R3193" s="66" t="n">
        <v>50.8335546590001</v>
      </c>
      <c r="S3193" s="66">
        <f>IF(AND(E3193&gt;=2,E3193&lt;=6,OR(F3193=6,F3193=7,F3193=8),O3193&lt;=500),1,0)</f>
        <v/>
      </c>
      <c r="T3193" s="178">
        <f>IF(G3193=1,Sources!$F$24,IF(G3193=2,Sources!$F$25,IF(G3193=3,Sources!$F$26,0)))</f>
        <v/>
      </c>
      <c r="U3193" s="178">
        <f>T3193</f>
        <v/>
      </c>
      <c r="V3193" s="66" t="inlineStr">
        <is>
          <t>S01 / S04 / S05</t>
        </is>
      </c>
    </row>
    <row r="3194" ht="15" customHeight="1" s="94">
      <c r="A3194" s="66" t="inlineStr">
        <is>
          <t>U22968</t>
        </is>
      </c>
      <c r="B3194" s="66" t="inlineStr">
        <is>
          <t>O2079</t>
        </is>
      </c>
      <c r="C3194" s="66" t="n">
        <v>2024</v>
      </c>
      <c r="D3194" s="66" t="n">
        <v>10</v>
      </c>
      <c r="E3194" s="66" t="n">
        <v>6</v>
      </c>
      <c r="F3194" s="66" t="n">
        <v>18</v>
      </c>
      <c r="G3194" s="66" t="n">
        <v>3</v>
      </c>
      <c r="H3194" s="66" t="n">
        <v>3</v>
      </c>
      <c r="I3194" s="66" t="n">
        <v>0</v>
      </c>
      <c r="J3194" s="66" t="n">
        <v>0</v>
      </c>
      <c r="K3194" s="66" t="n">
        <v>1</v>
      </c>
      <c r="L3194" s="66" t="n">
        <v>0</v>
      </c>
      <c r="M3194" s="66" t="n">
        <v>0</v>
      </c>
      <c r="N3194" s="66" t="n">
        <v>0</v>
      </c>
      <c r="O3194" s="66" t="n">
        <v>278.2</v>
      </c>
      <c r="P3194" s="66" t="n">
        <v>2.4</v>
      </c>
      <c r="Q3194" s="66" t="n">
        <v>13.667780147</v>
      </c>
      <c r="R3194" s="66" t="n">
        <v>51.102452741</v>
      </c>
      <c r="S3194" s="66">
        <f>IF(AND(E3194&gt;=2,E3194&lt;=6,OR(F3194=6,F3194=7,F3194=8),O3194&lt;=500),1,0)</f>
        <v/>
      </c>
      <c r="T3194" s="178">
        <f>IF(G3194=1,Sources!$F$24,IF(G3194=2,Sources!$F$25,IF(G3194=3,Sources!$F$26,0)))</f>
        <v/>
      </c>
      <c r="U3194" s="178">
        <f>T3194</f>
        <v/>
      </c>
      <c r="V3194" s="66" t="inlineStr">
        <is>
          <t>S01 / S04 / S05</t>
        </is>
      </c>
    </row>
    <row r="3195" ht="15" customHeight="1" s="94">
      <c r="A3195" s="66" t="inlineStr">
        <is>
          <t>U22970</t>
        </is>
      </c>
      <c r="B3195" s="66" t="inlineStr">
        <is>
          <t>O0333</t>
        </is>
      </c>
      <c r="C3195" s="66" t="n">
        <v>2024</v>
      </c>
      <c r="D3195" s="66" t="n">
        <v>10</v>
      </c>
      <c r="E3195" s="66" t="n">
        <v>6</v>
      </c>
      <c r="F3195" s="66" t="n">
        <v>15</v>
      </c>
      <c r="G3195" s="66" t="n">
        <v>3</v>
      </c>
      <c r="H3195" s="66" t="n">
        <v>3</v>
      </c>
      <c r="I3195" s="66" t="n">
        <v>0</v>
      </c>
      <c r="J3195" s="66" t="n">
        <v>1</v>
      </c>
      <c r="K3195" s="66" t="n">
        <v>1</v>
      </c>
      <c r="L3195" s="66" t="n">
        <v>0</v>
      </c>
      <c r="M3195" s="66" t="n">
        <v>0</v>
      </c>
      <c r="N3195" s="66" t="n">
        <v>0</v>
      </c>
      <c r="O3195" s="66" t="n">
        <v>234.2</v>
      </c>
      <c r="P3195" s="66" t="n">
        <v>0.2</v>
      </c>
      <c r="Q3195" s="66" t="n">
        <v>13.7853210650001</v>
      </c>
      <c r="R3195" s="66" t="n">
        <v>51.0359519020001</v>
      </c>
      <c r="S3195" s="66">
        <f>IF(AND(E3195&gt;=2,E3195&lt;=6,OR(F3195=6,F3195=7,F3195=8),O3195&lt;=500),1,0)</f>
        <v/>
      </c>
      <c r="T3195" s="178">
        <f>IF(G3195=1,Sources!$F$24,IF(G3195=2,Sources!$F$25,IF(G3195=3,Sources!$F$26,0)))</f>
        <v/>
      </c>
      <c r="U3195" s="178">
        <f>T3195</f>
        <v/>
      </c>
      <c r="V3195" s="66" t="inlineStr">
        <is>
          <t>S01 / S04 / S05</t>
        </is>
      </c>
    </row>
    <row r="3196" ht="15" customHeight="1" s="94">
      <c r="A3196" s="66" t="inlineStr">
        <is>
          <t>U22972</t>
        </is>
      </c>
      <c r="B3196" s="66" t="inlineStr">
        <is>
          <t>O0904</t>
        </is>
      </c>
      <c r="C3196" s="66" t="n">
        <v>2024</v>
      </c>
      <c r="D3196" s="66" t="n">
        <v>10</v>
      </c>
      <c r="E3196" s="66" t="n">
        <v>6</v>
      </c>
      <c r="F3196" s="66" t="n">
        <v>12</v>
      </c>
      <c r="G3196" s="66" t="n">
        <v>3</v>
      </c>
      <c r="H3196" s="66" t="n">
        <v>6</v>
      </c>
      <c r="I3196" s="66" t="n">
        <v>0</v>
      </c>
      <c r="J3196" s="66" t="n">
        <v>0</v>
      </c>
      <c r="K3196" s="66" t="n">
        <v>1</v>
      </c>
      <c r="L3196" s="66" t="n">
        <v>0</v>
      </c>
      <c r="M3196" s="66" t="n">
        <v>0</v>
      </c>
      <c r="N3196" s="66" t="n">
        <v>0</v>
      </c>
      <c r="O3196" s="66" t="n">
        <v>76.5</v>
      </c>
      <c r="P3196" s="66" t="n">
        <v>18.2</v>
      </c>
      <c r="Q3196" s="66" t="n">
        <v>13.771005906</v>
      </c>
      <c r="R3196" s="66" t="n">
        <v>51.0296680290001</v>
      </c>
      <c r="S3196" s="66">
        <f>IF(AND(E3196&gt;=2,E3196&lt;=6,OR(F3196=6,F3196=7,F3196=8),O3196&lt;=500),1,0)</f>
        <v/>
      </c>
      <c r="T3196" s="178">
        <f>IF(G3196=1,Sources!$F$24,IF(G3196=2,Sources!$F$25,IF(G3196=3,Sources!$F$26,0)))</f>
        <v/>
      </c>
      <c r="U3196" s="178">
        <f>T3196</f>
        <v/>
      </c>
      <c r="V3196" s="66" t="inlineStr">
        <is>
          <t>S01 / S04 / S05</t>
        </is>
      </c>
    </row>
    <row r="3197" ht="15" customHeight="1" s="94">
      <c r="A3197" s="66" t="inlineStr">
        <is>
          <t>U22973</t>
        </is>
      </c>
      <c r="B3197" s="66" t="inlineStr">
        <is>
          <t>O0689</t>
        </is>
      </c>
      <c r="C3197" s="66" t="n">
        <v>2024</v>
      </c>
      <c r="D3197" s="66" t="n">
        <v>10</v>
      </c>
      <c r="E3197" s="66" t="n">
        <v>6</v>
      </c>
      <c r="F3197" s="66" t="n">
        <v>12</v>
      </c>
      <c r="G3197" s="66" t="n">
        <v>3</v>
      </c>
      <c r="H3197" s="66" t="n">
        <v>3</v>
      </c>
      <c r="I3197" s="66" t="n">
        <v>0</v>
      </c>
      <c r="J3197" s="66" t="n">
        <v>1</v>
      </c>
      <c r="K3197" s="66" t="n">
        <v>1</v>
      </c>
      <c r="L3197" s="66" t="n">
        <v>0</v>
      </c>
      <c r="M3197" s="66" t="n">
        <v>0</v>
      </c>
      <c r="N3197" s="66" t="n">
        <v>0</v>
      </c>
      <c r="O3197" s="66" t="n">
        <v>431.2</v>
      </c>
      <c r="P3197" s="66" t="n">
        <v>0.7</v>
      </c>
      <c r="Q3197" s="66" t="n">
        <v>13.7393262360001</v>
      </c>
      <c r="R3197" s="66" t="n">
        <v>51.036975989</v>
      </c>
      <c r="S3197" s="66">
        <f>IF(AND(E3197&gt;=2,E3197&lt;=6,OR(F3197=6,F3197=7,F3197=8),O3197&lt;=500),1,0)</f>
        <v/>
      </c>
      <c r="T3197" s="178">
        <f>IF(G3197=1,Sources!$F$24,IF(G3197=2,Sources!$F$25,IF(G3197=3,Sources!$F$26,0)))</f>
        <v/>
      </c>
      <c r="U3197" s="178">
        <f>T3197</f>
        <v/>
      </c>
      <c r="V3197" s="66" t="inlineStr">
        <is>
          <t>S01 / S04 / S05</t>
        </is>
      </c>
    </row>
    <row r="3198" ht="15" customHeight="1" s="94">
      <c r="A3198" s="66" t="inlineStr">
        <is>
          <t>U22974</t>
        </is>
      </c>
      <c r="B3198" s="66" t="inlineStr">
        <is>
          <t>O0766</t>
        </is>
      </c>
      <c r="C3198" s="66" t="n">
        <v>2024</v>
      </c>
      <c r="D3198" s="66" t="n">
        <v>10</v>
      </c>
      <c r="E3198" s="66" t="n">
        <v>6</v>
      </c>
      <c r="F3198" s="66" t="n">
        <v>14</v>
      </c>
      <c r="G3198" s="66" t="n">
        <v>3</v>
      </c>
      <c r="H3198" s="66" t="n">
        <v>3</v>
      </c>
      <c r="I3198" s="66" t="n">
        <v>0</v>
      </c>
      <c r="J3198" s="66" t="n">
        <v>1</v>
      </c>
      <c r="K3198" s="66" t="n">
        <v>1</v>
      </c>
      <c r="L3198" s="66" t="n">
        <v>0</v>
      </c>
      <c r="M3198" s="66" t="n">
        <v>0</v>
      </c>
      <c r="N3198" s="66" t="n">
        <v>0</v>
      </c>
      <c r="O3198" s="66" t="n">
        <v>153.3</v>
      </c>
      <c r="P3198" s="66" t="n">
        <v>3.2</v>
      </c>
      <c r="Q3198" s="66" t="n">
        <v>13.758717893</v>
      </c>
      <c r="R3198" s="66" t="n">
        <v>51.0495214380001</v>
      </c>
      <c r="S3198" s="66">
        <f>IF(AND(E3198&gt;=2,E3198&lt;=6,OR(F3198=6,F3198=7,F3198=8),O3198&lt;=500),1,0)</f>
        <v/>
      </c>
      <c r="T3198" s="178">
        <f>IF(G3198=1,Sources!$F$24,IF(G3198=2,Sources!$F$25,IF(G3198=3,Sources!$F$26,0)))</f>
        <v/>
      </c>
      <c r="U3198" s="178">
        <f>T3198</f>
        <v/>
      </c>
      <c r="V3198" s="66" t="inlineStr">
        <is>
          <t>S01 / S04 / S05</t>
        </is>
      </c>
    </row>
    <row r="3199" ht="15" customHeight="1" s="94">
      <c r="A3199" s="66" t="inlineStr">
        <is>
          <t>U22975</t>
        </is>
      </c>
      <c r="B3199" s="66" t="inlineStr">
        <is>
          <t>O0593</t>
        </is>
      </c>
      <c r="C3199" s="66" t="n">
        <v>2024</v>
      </c>
      <c r="D3199" s="66" t="n">
        <v>10</v>
      </c>
      <c r="E3199" s="66" t="n">
        <v>6</v>
      </c>
      <c r="F3199" s="66" t="n">
        <v>11</v>
      </c>
      <c r="G3199" s="66" t="n">
        <v>3</v>
      </c>
      <c r="H3199" s="66" t="n">
        <v>3</v>
      </c>
      <c r="I3199" s="66" t="n">
        <v>0</v>
      </c>
      <c r="J3199" s="66" t="n">
        <v>0</v>
      </c>
      <c r="K3199" s="66" t="n">
        <v>1</v>
      </c>
      <c r="L3199" s="66" t="n">
        <v>0</v>
      </c>
      <c r="M3199" s="66" t="n">
        <v>0</v>
      </c>
      <c r="N3199" s="66" t="n">
        <v>0</v>
      </c>
      <c r="O3199" s="66" t="n">
        <v>469.8</v>
      </c>
      <c r="P3199" s="66" t="n">
        <v>1.5</v>
      </c>
      <c r="Q3199" s="66" t="n">
        <v>13.7579384900001</v>
      </c>
      <c r="R3199" s="66" t="n">
        <v>51.0328707300001</v>
      </c>
      <c r="S3199" s="66">
        <f>IF(AND(E3199&gt;=2,E3199&lt;=6,OR(F3199=6,F3199=7,F3199=8),O3199&lt;=500),1,0)</f>
        <v/>
      </c>
      <c r="T3199" s="178">
        <f>IF(G3199=1,Sources!$F$24,IF(G3199=2,Sources!$F$25,IF(G3199=3,Sources!$F$26,0)))</f>
        <v/>
      </c>
      <c r="U3199" s="178">
        <f>T3199</f>
        <v/>
      </c>
      <c r="V3199" s="66" t="inlineStr">
        <is>
          <t>S01 / S04 / S05</t>
        </is>
      </c>
    </row>
    <row r="3200" ht="15" customHeight="1" s="94">
      <c r="A3200" s="66" t="inlineStr">
        <is>
          <t>U22976</t>
        </is>
      </c>
      <c r="B3200" s="66" t="inlineStr">
        <is>
          <t>O0880</t>
        </is>
      </c>
      <c r="C3200" s="66" t="n">
        <v>2024</v>
      </c>
      <c r="D3200" s="66" t="n">
        <v>10</v>
      </c>
      <c r="E3200" s="66" t="n">
        <v>6</v>
      </c>
      <c r="F3200" s="66" t="n">
        <v>13</v>
      </c>
      <c r="G3200" s="66" t="n">
        <v>2</v>
      </c>
      <c r="H3200" s="66" t="n">
        <v>4</v>
      </c>
      <c r="I3200" s="66" t="n">
        <v>1</v>
      </c>
      <c r="J3200" s="66" t="n">
        <v>0</v>
      </c>
      <c r="K3200" s="66" t="n">
        <v>0</v>
      </c>
      <c r="L3200" s="66" t="n">
        <v>0</v>
      </c>
      <c r="M3200" s="66" t="n">
        <v>0</v>
      </c>
      <c r="N3200" s="66" t="n">
        <v>1</v>
      </c>
      <c r="O3200" s="66" t="n">
        <v>225.7</v>
      </c>
      <c r="P3200" s="66" t="n">
        <v>14.8</v>
      </c>
      <c r="Q3200" s="66" t="n">
        <v>13.7488677380001</v>
      </c>
      <c r="R3200" s="66" t="n">
        <v>51.048153266</v>
      </c>
      <c r="S3200" s="66">
        <f>IF(AND(E3200&gt;=2,E3200&lt;=6,OR(F3200=6,F3200=7,F3200=8),O3200&lt;=500),1,0)</f>
        <v/>
      </c>
      <c r="T3200" s="178">
        <f>IF(G3200=1,Sources!$F$24,IF(G3200=2,Sources!$F$25,IF(G3200=3,Sources!$F$26,0)))</f>
        <v/>
      </c>
      <c r="U3200" s="178">
        <f>T3200</f>
        <v/>
      </c>
      <c r="V3200" s="66" t="inlineStr">
        <is>
          <t>S01 / S04 / S05</t>
        </is>
      </c>
    </row>
    <row r="3201" ht="15" customHeight="1" s="94">
      <c r="A3201" s="66" t="inlineStr">
        <is>
          <t>U22983</t>
        </is>
      </c>
      <c r="B3201" s="66" t="inlineStr">
        <is>
          <t>O1615</t>
        </is>
      </c>
      <c r="C3201" s="66" t="n">
        <v>2024</v>
      </c>
      <c r="D3201" s="66" t="n">
        <v>10</v>
      </c>
      <c r="E3201" s="66" t="n">
        <v>5</v>
      </c>
      <c r="F3201" s="66" t="n">
        <v>12</v>
      </c>
      <c r="G3201" s="66" t="n">
        <v>3</v>
      </c>
      <c r="H3201" s="66" t="n">
        <v>3</v>
      </c>
      <c r="I3201" s="66" t="n">
        <v>0</v>
      </c>
      <c r="J3201" s="66" t="n">
        <v>1</v>
      </c>
      <c r="K3201" s="66" t="n">
        <v>1</v>
      </c>
      <c r="L3201" s="66" t="n">
        <v>0</v>
      </c>
      <c r="M3201" s="66" t="n">
        <v>0</v>
      </c>
      <c r="N3201" s="66" t="n">
        <v>0</v>
      </c>
      <c r="O3201" s="66" t="n">
        <v>332.9</v>
      </c>
      <c r="P3201" s="66" t="n">
        <v>3.2</v>
      </c>
      <c r="Q3201" s="66" t="n">
        <v>12.366733954</v>
      </c>
      <c r="R3201" s="66" t="n">
        <v>51.340534915</v>
      </c>
      <c r="S3201" s="66">
        <f>IF(AND(E3201&gt;=2,E3201&lt;=6,OR(F3201=6,F3201=7,F3201=8),O3201&lt;=500),1,0)</f>
        <v/>
      </c>
      <c r="T3201" s="178">
        <f>IF(G3201=1,Sources!$F$24,IF(G3201=2,Sources!$F$25,IF(G3201=3,Sources!$F$26,0)))</f>
        <v/>
      </c>
      <c r="U3201" s="178">
        <f>T3201</f>
        <v/>
      </c>
      <c r="V3201" s="66" t="inlineStr">
        <is>
          <t>S01 / S04 / S05</t>
        </is>
      </c>
    </row>
    <row r="3202" ht="15" customHeight="1" s="94">
      <c r="A3202" s="66" t="inlineStr">
        <is>
          <t>U22992</t>
        </is>
      </c>
      <c r="B3202" s="66" t="inlineStr">
        <is>
          <t>O0489</t>
        </is>
      </c>
      <c r="C3202" s="66" t="n">
        <v>2024</v>
      </c>
      <c r="D3202" s="66" t="n">
        <v>10</v>
      </c>
      <c r="E3202" s="66" t="n">
        <v>5</v>
      </c>
      <c r="F3202" s="66" t="n">
        <v>12</v>
      </c>
      <c r="G3202" s="66" t="n">
        <v>2</v>
      </c>
      <c r="H3202" s="66" t="n">
        <v>2</v>
      </c>
      <c r="I3202" s="66" t="n">
        <v>1</v>
      </c>
      <c r="J3202" s="66" t="n">
        <v>0</v>
      </c>
      <c r="K3202" s="66" t="n">
        <v>1</v>
      </c>
      <c r="L3202" s="66" t="n">
        <v>0</v>
      </c>
      <c r="M3202" s="66" t="n">
        <v>0</v>
      </c>
      <c r="N3202" s="66" t="n">
        <v>0</v>
      </c>
      <c r="O3202" s="66" t="n">
        <v>398.3</v>
      </c>
      <c r="P3202" s="66" t="n">
        <v>12.9</v>
      </c>
      <c r="Q3202" s="66" t="n">
        <v>13.759951889</v>
      </c>
      <c r="R3202" s="66" t="n">
        <v>51.0272996300001</v>
      </c>
      <c r="S3202" s="66">
        <f>IF(AND(E3202&gt;=2,E3202&lt;=6,OR(F3202=6,F3202=7,F3202=8),O3202&lt;=500),1,0)</f>
        <v/>
      </c>
      <c r="T3202" s="178">
        <f>IF(G3202=1,Sources!$F$24,IF(G3202=2,Sources!$F$25,IF(G3202=3,Sources!$F$26,0)))</f>
        <v/>
      </c>
      <c r="U3202" s="178">
        <f>T3202</f>
        <v/>
      </c>
      <c r="V3202" s="66" t="inlineStr">
        <is>
          <t>S01 / S04 / S05</t>
        </is>
      </c>
    </row>
    <row r="3203" ht="15" customHeight="1" s="94">
      <c r="A3203" s="66" t="inlineStr">
        <is>
          <t>U22993</t>
        </is>
      </c>
      <c r="B3203" s="66" t="inlineStr">
        <is>
          <t>O0937</t>
        </is>
      </c>
      <c r="C3203" s="66" t="n">
        <v>2024</v>
      </c>
      <c r="D3203" s="66" t="n">
        <v>10</v>
      </c>
      <c r="E3203" s="66" t="n">
        <v>5</v>
      </c>
      <c r="F3203" s="66" t="n">
        <v>13</v>
      </c>
      <c r="G3203" s="66" t="n">
        <v>3</v>
      </c>
      <c r="H3203" s="66" t="n">
        <v>2</v>
      </c>
      <c r="I3203" s="66" t="n">
        <v>0</v>
      </c>
      <c r="J3203" s="66" t="n">
        <v>1</v>
      </c>
      <c r="K3203" s="66" t="n">
        <v>0</v>
      </c>
      <c r="L3203" s="66" t="n">
        <v>0</v>
      </c>
      <c r="M3203" s="66" t="n">
        <v>0</v>
      </c>
      <c r="N3203" s="66" t="n">
        <v>1</v>
      </c>
      <c r="O3203" s="66" t="n">
        <v>312.9</v>
      </c>
      <c r="P3203" s="66" t="n">
        <v>5.9</v>
      </c>
      <c r="Q3203" s="66" t="n">
        <v>13.745497614</v>
      </c>
      <c r="R3203" s="66" t="n">
        <v>51.068286497</v>
      </c>
      <c r="S3203" s="66">
        <f>IF(AND(E3203&gt;=2,E3203&lt;=6,OR(F3203=6,F3203=7,F3203=8),O3203&lt;=500),1,0)</f>
        <v/>
      </c>
      <c r="T3203" s="178">
        <f>IF(G3203=1,Sources!$F$24,IF(G3203=2,Sources!$F$25,IF(G3203=3,Sources!$F$26,0)))</f>
        <v/>
      </c>
      <c r="U3203" s="178">
        <f>T3203</f>
        <v/>
      </c>
      <c r="V3203" s="66" t="inlineStr">
        <is>
          <t>S01 / S04 / S05</t>
        </is>
      </c>
    </row>
    <row r="3204" ht="15" customHeight="1" s="94">
      <c r="A3204" s="66" t="inlineStr">
        <is>
          <t>U22997</t>
        </is>
      </c>
      <c r="B3204" s="66" t="inlineStr">
        <is>
          <t>O0154</t>
        </is>
      </c>
      <c r="C3204" s="66" t="n">
        <v>2024</v>
      </c>
      <c r="D3204" s="66" t="n">
        <v>10</v>
      </c>
      <c r="E3204" s="66" t="n">
        <v>5</v>
      </c>
      <c r="F3204" s="66" t="n">
        <v>19</v>
      </c>
      <c r="G3204" s="66" t="n">
        <v>2</v>
      </c>
      <c r="H3204" s="66" t="n">
        <v>3</v>
      </c>
      <c r="I3204" s="66" t="n">
        <v>0</v>
      </c>
      <c r="J3204" s="66" t="n">
        <v>1</v>
      </c>
      <c r="K3204" s="66" t="n">
        <v>1</v>
      </c>
      <c r="L3204" s="66" t="n">
        <v>0</v>
      </c>
      <c r="M3204" s="66" t="n">
        <v>0</v>
      </c>
      <c r="N3204" s="66" t="n">
        <v>0</v>
      </c>
      <c r="O3204" s="66" t="n">
        <v>255.2</v>
      </c>
      <c r="P3204" s="66" t="n">
        <v>10.1</v>
      </c>
      <c r="Q3204" s="66" t="n">
        <v>12.9251196940001</v>
      </c>
      <c r="R3204" s="66" t="n">
        <v>50.8251675430001</v>
      </c>
      <c r="S3204" s="66">
        <f>IF(AND(E3204&gt;=2,E3204&lt;=6,OR(F3204=6,F3204=7,F3204=8),O3204&lt;=500),1,0)</f>
        <v/>
      </c>
      <c r="T3204" s="178">
        <f>IF(G3204=1,Sources!$F$24,IF(G3204=2,Sources!$F$25,IF(G3204=3,Sources!$F$26,0)))</f>
        <v/>
      </c>
      <c r="U3204" s="178">
        <f>T3204</f>
        <v/>
      </c>
      <c r="V3204" s="66" t="inlineStr">
        <is>
          <t>S01 / S04 / S05</t>
        </is>
      </c>
    </row>
    <row r="3205" ht="15" customHeight="1" s="94">
      <c r="A3205" s="66" t="inlineStr">
        <is>
          <t>U22998</t>
        </is>
      </c>
      <c r="B3205" s="66" t="inlineStr">
        <is>
          <t>O0256</t>
        </is>
      </c>
      <c r="C3205" s="66" t="n">
        <v>2024</v>
      </c>
      <c r="D3205" s="66" t="n">
        <v>10</v>
      </c>
      <c r="E3205" s="66" t="n">
        <v>5</v>
      </c>
      <c r="F3205" s="66" t="n">
        <v>10</v>
      </c>
      <c r="G3205" s="66" t="n">
        <v>3</v>
      </c>
      <c r="H3205" s="66" t="n">
        <v>6</v>
      </c>
      <c r="I3205" s="66" t="n">
        <v>0</v>
      </c>
      <c r="J3205" s="66" t="n">
        <v>0</v>
      </c>
      <c r="K3205" s="66" t="n">
        <v>1</v>
      </c>
      <c r="L3205" s="66" t="n">
        <v>0</v>
      </c>
      <c r="M3205" s="66" t="n">
        <v>0</v>
      </c>
      <c r="N3205" s="66" t="n">
        <v>1</v>
      </c>
      <c r="O3205" s="66" t="n">
        <v>358.4</v>
      </c>
      <c r="P3205" s="66" t="n">
        <v>20.5</v>
      </c>
      <c r="Q3205" s="66" t="n">
        <v>12.9068898480001</v>
      </c>
      <c r="R3205" s="66" t="n">
        <v>50.8386805340001</v>
      </c>
      <c r="S3205" s="66">
        <f>IF(AND(E3205&gt;=2,E3205&lt;=6,OR(F3205=6,F3205=7,F3205=8),O3205&lt;=500),1,0)</f>
        <v/>
      </c>
      <c r="T3205" s="178">
        <f>IF(G3205=1,Sources!$F$24,IF(G3205=2,Sources!$F$25,IF(G3205=3,Sources!$F$26,0)))</f>
        <v/>
      </c>
      <c r="U3205" s="178">
        <f>T3205</f>
        <v/>
      </c>
      <c r="V3205" s="66" t="inlineStr">
        <is>
          <t>S01 / S04 / S05</t>
        </is>
      </c>
    </row>
    <row r="3206" ht="15" customHeight="1" s="94">
      <c r="A3206" s="66" t="inlineStr">
        <is>
          <t>U23002</t>
        </is>
      </c>
      <c r="B3206" s="66" t="inlineStr">
        <is>
          <t>O1353</t>
        </is>
      </c>
      <c r="C3206" s="66" t="n">
        <v>2024</v>
      </c>
      <c r="D3206" s="66" t="n">
        <v>10</v>
      </c>
      <c r="E3206" s="66" t="n">
        <v>4</v>
      </c>
      <c r="F3206" s="66" t="n">
        <v>8</v>
      </c>
      <c r="G3206" s="66" t="n">
        <v>3</v>
      </c>
      <c r="H3206" s="66" t="n">
        <v>2</v>
      </c>
      <c r="I3206" s="66" t="n">
        <v>0</v>
      </c>
      <c r="J3206" s="66" t="n">
        <v>1</v>
      </c>
      <c r="K3206" s="66" t="n">
        <v>1</v>
      </c>
      <c r="L3206" s="66" t="n">
        <v>0</v>
      </c>
      <c r="M3206" s="66" t="n">
        <v>0</v>
      </c>
      <c r="N3206" s="66" t="n">
        <v>0</v>
      </c>
      <c r="O3206" s="66" t="n">
        <v>170.1</v>
      </c>
      <c r="P3206" s="66" t="n">
        <v>0.2</v>
      </c>
      <c r="Q3206" s="66" t="n">
        <v>12.3708549580001</v>
      </c>
      <c r="R3206" s="66" t="n">
        <v>51.336381304</v>
      </c>
      <c r="S3206" s="66">
        <f>IF(AND(E3206&gt;=2,E3206&lt;=6,OR(F3206=6,F3206=7,F3206=8),O3206&lt;=500),1,0)</f>
        <v/>
      </c>
      <c r="T3206" s="178">
        <f>IF(G3206=1,Sources!$F$24,IF(G3206=2,Sources!$F$25,IF(G3206=3,Sources!$F$26,0)))</f>
        <v/>
      </c>
      <c r="U3206" s="178">
        <f>T3206</f>
        <v/>
      </c>
      <c r="V3206" s="66" t="inlineStr">
        <is>
          <t>S01 / S04 / S05</t>
        </is>
      </c>
    </row>
    <row r="3207" ht="15" customHeight="1" s="94">
      <c r="A3207" s="66" t="inlineStr">
        <is>
          <t>U23008</t>
        </is>
      </c>
      <c r="B3207" s="66" t="inlineStr">
        <is>
          <t>O2278</t>
        </is>
      </c>
      <c r="C3207" s="66" t="n">
        <v>2024</v>
      </c>
      <c r="D3207" s="66" t="n">
        <v>10</v>
      </c>
      <c r="E3207" s="66" t="n">
        <v>3</v>
      </c>
      <c r="F3207" s="66" t="n">
        <v>6</v>
      </c>
      <c r="G3207" s="66" t="n">
        <v>3</v>
      </c>
      <c r="H3207" s="66" t="n">
        <v>3</v>
      </c>
      <c r="I3207" s="66" t="n">
        <v>0</v>
      </c>
      <c r="J3207" s="66" t="n">
        <v>1</v>
      </c>
      <c r="K3207" s="66" t="n">
        <v>1</v>
      </c>
      <c r="L3207" s="66" t="n">
        <v>0</v>
      </c>
      <c r="M3207" s="66" t="n">
        <v>0</v>
      </c>
      <c r="N3207" s="66" t="n">
        <v>0</v>
      </c>
      <c r="O3207" s="66" t="n">
        <v>385</v>
      </c>
      <c r="P3207" s="66" t="n">
        <v>0</v>
      </c>
      <c r="Q3207" s="66" t="n">
        <v>12.4847582850001</v>
      </c>
      <c r="R3207" s="66" t="n">
        <v>50.7190274870001</v>
      </c>
      <c r="S3207" s="66">
        <f>IF(AND(E3207&gt;=2,E3207&lt;=6,OR(F3207=6,F3207=7,F3207=8),O3207&lt;=500),1,0)</f>
        <v/>
      </c>
      <c r="T3207" s="178">
        <f>IF(G3207=1,Sources!$F$24,IF(G3207=2,Sources!$F$25,IF(G3207=3,Sources!$F$26,0)))</f>
        <v/>
      </c>
      <c r="U3207" s="178">
        <f>T3207</f>
        <v/>
      </c>
      <c r="V3207" s="66" t="inlineStr">
        <is>
          <t>S01 / S04 / S05</t>
        </is>
      </c>
    </row>
    <row r="3208" ht="15" customHeight="1" s="94">
      <c r="A3208" s="66" t="inlineStr">
        <is>
          <t>U23015</t>
        </is>
      </c>
      <c r="B3208" s="66" t="inlineStr">
        <is>
          <t>O0941</t>
        </is>
      </c>
      <c r="C3208" s="66" t="n">
        <v>2024</v>
      </c>
      <c r="D3208" s="66" t="n">
        <v>10</v>
      </c>
      <c r="E3208" s="66" t="n">
        <v>3</v>
      </c>
      <c r="F3208" s="66" t="n">
        <v>18</v>
      </c>
      <c r="G3208" s="66" t="n">
        <v>3</v>
      </c>
      <c r="H3208" s="66" t="n">
        <v>2</v>
      </c>
      <c r="I3208" s="66" t="n">
        <v>0</v>
      </c>
      <c r="J3208" s="66" t="n">
        <v>1</v>
      </c>
      <c r="K3208" s="66" t="n">
        <v>1</v>
      </c>
      <c r="L3208" s="66" t="n">
        <v>0</v>
      </c>
      <c r="M3208" s="66" t="n">
        <v>0</v>
      </c>
      <c r="N3208" s="66" t="n">
        <v>0</v>
      </c>
      <c r="O3208" s="66" t="n">
        <v>349</v>
      </c>
      <c r="P3208" s="66" t="n">
        <v>0</v>
      </c>
      <c r="Q3208" s="66" t="n">
        <v>13.748576723</v>
      </c>
      <c r="R3208" s="66" t="n">
        <v>51.071698279</v>
      </c>
      <c r="S3208" s="66">
        <f>IF(AND(E3208&gt;=2,E3208&lt;=6,OR(F3208=6,F3208=7,F3208=8),O3208&lt;=500),1,0)</f>
        <v/>
      </c>
      <c r="T3208" s="178">
        <f>IF(G3208=1,Sources!$F$24,IF(G3208=2,Sources!$F$25,IF(G3208=3,Sources!$F$26,0)))</f>
        <v/>
      </c>
      <c r="U3208" s="178">
        <f>T3208</f>
        <v/>
      </c>
      <c r="V3208" s="66" t="inlineStr">
        <is>
          <t>S01 / S04 / S05</t>
        </is>
      </c>
    </row>
    <row r="3209" ht="15" customHeight="1" s="94">
      <c r="A3209" s="66" t="inlineStr">
        <is>
          <t>U23026</t>
        </is>
      </c>
      <c r="B3209" s="66" t="inlineStr">
        <is>
          <t>O0432</t>
        </is>
      </c>
      <c r="C3209" s="66" t="n">
        <v>2024</v>
      </c>
      <c r="D3209" s="66" t="n">
        <v>10</v>
      </c>
      <c r="E3209" s="66" t="n">
        <v>2</v>
      </c>
      <c r="F3209" s="66" t="n">
        <v>18</v>
      </c>
      <c r="G3209" s="66" t="n">
        <v>3</v>
      </c>
      <c r="H3209" s="66" t="n">
        <v>3</v>
      </c>
      <c r="I3209" s="66" t="n">
        <v>0</v>
      </c>
      <c r="J3209" s="66" t="n">
        <v>1</v>
      </c>
      <c r="K3209" s="66" t="n">
        <v>1</v>
      </c>
      <c r="L3209" s="66" t="n">
        <v>0</v>
      </c>
      <c r="M3209" s="66" t="n">
        <v>0</v>
      </c>
      <c r="N3209" s="66" t="n">
        <v>0</v>
      </c>
      <c r="O3209" s="66" t="n">
        <v>379.1</v>
      </c>
      <c r="P3209" s="66" t="n">
        <v>1.7</v>
      </c>
      <c r="Q3209" s="66" t="n">
        <v>13.803244364</v>
      </c>
      <c r="R3209" s="66" t="n">
        <v>51.021740908</v>
      </c>
      <c r="S3209" s="66">
        <f>IF(AND(E3209&gt;=2,E3209&lt;=6,OR(F3209=6,F3209=7,F3209=8),O3209&lt;=500),1,0)</f>
        <v/>
      </c>
      <c r="T3209" s="178">
        <f>IF(G3209=1,Sources!$F$24,IF(G3209=2,Sources!$F$25,IF(G3209=3,Sources!$F$26,0)))</f>
        <v/>
      </c>
      <c r="U3209" s="178">
        <f>T3209</f>
        <v/>
      </c>
      <c r="V3209" s="66" t="inlineStr">
        <is>
          <t>S01 / S04 / S05</t>
        </is>
      </c>
    </row>
    <row r="3210" ht="15" customHeight="1" s="94">
      <c r="A3210" s="66" t="inlineStr">
        <is>
          <t>U23047</t>
        </is>
      </c>
      <c r="B3210" s="66" t="inlineStr">
        <is>
          <t>O1453</t>
        </is>
      </c>
      <c r="C3210" s="66" t="n">
        <v>2024</v>
      </c>
      <c r="D3210" s="66" t="n">
        <v>10</v>
      </c>
      <c r="E3210" s="66" t="n">
        <v>6</v>
      </c>
      <c r="F3210" s="66" t="n">
        <v>14</v>
      </c>
      <c r="G3210" s="66" t="n">
        <v>3</v>
      </c>
      <c r="H3210" s="66" t="n">
        <v>1</v>
      </c>
      <c r="I3210" s="66" t="n">
        <v>0</v>
      </c>
      <c r="J3210" s="66" t="n">
        <v>1</v>
      </c>
      <c r="K3210" s="66" t="n">
        <v>0</v>
      </c>
      <c r="L3210" s="66" t="n">
        <v>0</v>
      </c>
      <c r="M3210" s="66" t="n">
        <v>0</v>
      </c>
      <c r="N3210" s="66" t="n">
        <v>0</v>
      </c>
      <c r="O3210" s="66" t="n">
        <v>450.4</v>
      </c>
      <c r="P3210" s="66" t="n">
        <v>5.5</v>
      </c>
      <c r="Q3210" s="66" t="n">
        <v>12.3465402570001</v>
      </c>
      <c r="R3210" s="66" t="n">
        <v>51.3289679390001</v>
      </c>
      <c r="S3210" s="66">
        <f>IF(AND(E3210&gt;=2,E3210&lt;=6,OR(F3210=6,F3210=7,F3210=8),O3210&lt;=500),1,0)</f>
        <v/>
      </c>
      <c r="T3210" s="178">
        <f>IF(G3210=1,Sources!$F$24,IF(G3210=2,Sources!$F$25,IF(G3210=3,Sources!$F$26,0)))</f>
        <v/>
      </c>
      <c r="U3210" s="178">
        <f>T3210</f>
        <v/>
      </c>
      <c r="V3210" s="66" t="inlineStr">
        <is>
          <t>S01 / S04 / S05</t>
        </is>
      </c>
    </row>
    <row r="3211" ht="15" customHeight="1" s="94">
      <c r="A3211" s="66" t="inlineStr">
        <is>
          <t>U23048</t>
        </is>
      </c>
      <c r="B3211" s="66" t="inlineStr">
        <is>
          <t>O1335</t>
        </is>
      </c>
      <c r="C3211" s="66" t="n">
        <v>2024</v>
      </c>
      <c r="D3211" s="66" t="n">
        <v>10</v>
      </c>
      <c r="E3211" s="66" t="n">
        <v>6</v>
      </c>
      <c r="F3211" s="66" t="n">
        <v>12</v>
      </c>
      <c r="G3211" s="66" t="n">
        <v>3</v>
      </c>
      <c r="H3211" s="66" t="n">
        <v>7</v>
      </c>
      <c r="I3211" s="66" t="n">
        <v>0</v>
      </c>
      <c r="J3211" s="66" t="n">
        <v>0</v>
      </c>
      <c r="K3211" s="66" t="n">
        <v>1</v>
      </c>
      <c r="L3211" s="66" t="n">
        <v>0</v>
      </c>
      <c r="M3211" s="66" t="n">
        <v>0</v>
      </c>
      <c r="N3211" s="66" t="n">
        <v>0</v>
      </c>
      <c r="O3211" s="66" t="n">
        <v>250.5</v>
      </c>
      <c r="P3211" s="66" t="n">
        <v>7.1</v>
      </c>
      <c r="Q3211" s="66" t="n">
        <v>12.356479919</v>
      </c>
      <c r="R3211" s="66" t="n">
        <v>51.3645384800001</v>
      </c>
      <c r="S3211" s="66">
        <f>IF(AND(E3211&gt;=2,E3211&lt;=6,OR(F3211=6,F3211=7,F3211=8),O3211&lt;=500),1,0)</f>
        <v/>
      </c>
      <c r="T3211" s="178">
        <f>IF(G3211=1,Sources!$F$24,IF(G3211=2,Sources!$F$25,IF(G3211=3,Sources!$F$26,0)))</f>
        <v/>
      </c>
      <c r="U3211" s="178">
        <f>T3211</f>
        <v/>
      </c>
      <c r="V3211" s="66" t="inlineStr">
        <is>
          <t>S01 / S04 / S05</t>
        </is>
      </c>
    </row>
    <row r="3212" ht="15" customHeight="1" s="94">
      <c r="A3212" s="66" t="inlineStr">
        <is>
          <t>U23053</t>
        </is>
      </c>
      <c r="B3212" s="66" t="inlineStr">
        <is>
          <t>O0574</t>
        </is>
      </c>
      <c r="C3212" s="66" t="n">
        <v>2024</v>
      </c>
      <c r="D3212" s="66" t="n">
        <v>10</v>
      </c>
      <c r="E3212" s="66" t="n">
        <v>6</v>
      </c>
      <c r="F3212" s="66" t="n">
        <v>21</v>
      </c>
      <c r="G3212" s="66" t="n">
        <v>3</v>
      </c>
      <c r="H3212" s="66" t="n">
        <v>3</v>
      </c>
      <c r="I3212" s="66" t="n">
        <v>0</v>
      </c>
      <c r="J3212" s="66" t="n">
        <v>0</v>
      </c>
      <c r="K3212" s="66" t="n">
        <v>1</v>
      </c>
      <c r="L3212" s="66" t="n">
        <v>0</v>
      </c>
      <c r="M3212" s="66" t="n">
        <v>0</v>
      </c>
      <c r="N3212" s="66" t="n">
        <v>0</v>
      </c>
      <c r="O3212" s="66" t="n">
        <v>380.3</v>
      </c>
      <c r="P3212" s="66" t="n">
        <v>11.7</v>
      </c>
      <c r="Q3212" s="66" t="n">
        <v>13.6932318840001</v>
      </c>
      <c r="R3212" s="66" t="n">
        <v>51.0817683710001</v>
      </c>
      <c r="S3212" s="66">
        <f>IF(AND(E3212&gt;=2,E3212&lt;=6,OR(F3212=6,F3212=7,F3212=8),O3212&lt;=500),1,0)</f>
        <v/>
      </c>
      <c r="T3212" s="178">
        <f>IF(G3212=1,Sources!$F$24,IF(G3212=2,Sources!$F$25,IF(G3212=3,Sources!$F$26,0)))</f>
        <v/>
      </c>
      <c r="U3212" s="178">
        <f>T3212</f>
        <v/>
      </c>
      <c r="V3212" s="66" t="inlineStr">
        <is>
          <t>S01 / S04 / S05</t>
        </is>
      </c>
    </row>
    <row r="3213" ht="15" customHeight="1" s="94">
      <c r="A3213" s="66" t="inlineStr">
        <is>
          <t>U23056</t>
        </is>
      </c>
      <c r="B3213" s="66" t="inlineStr">
        <is>
          <t>O0190</t>
        </is>
      </c>
      <c r="C3213" s="66" t="n">
        <v>2024</v>
      </c>
      <c r="D3213" s="66" t="n">
        <v>10</v>
      </c>
      <c r="E3213" s="66" t="n">
        <v>6</v>
      </c>
      <c r="F3213" s="66" t="n">
        <v>19</v>
      </c>
      <c r="G3213" s="66" t="n">
        <v>3</v>
      </c>
      <c r="H3213" s="66" t="n">
        <v>3</v>
      </c>
      <c r="I3213" s="66" t="n">
        <v>0</v>
      </c>
      <c r="J3213" s="66" t="n">
        <v>0</v>
      </c>
      <c r="K3213" s="66" t="n">
        <v>1</v>
      </c>
      <c r="L3213" s="66" t="n">
        <v>0</v>
      </c>
      <c r="M3213" s="66" t="n">
        <v>0</v>
      </c>
      <c r="N3213" s="66" t="n">
        <v>0</v>
      </c>
      <c r="O3213" s="66" t="n">
        <v>247.7</v>
      </c>
      <c r="P3213" s="66" t="n">
        <v>8.5</v>
      </c>
      <c r="Q3213" s="66" t="n">
        <v>12.939179967</v>
      </c>
      <c r="R3213" s="66" t="n">
        <v>50.843501448</v>
      </c>
      <c r="S3213" s="66">
        <f>IF(AND(E3213&gt;=2,E3213&lt;=6,OR(F3213=6,F3213=7,F3213=8),O3213&lt;=500),1,0)</f>
        <v/>
      </c>
      <c r="T3213" s="178">
        <f>IF(G3213=1,Sources!$F$24,IF(G3213=2,Sources!$F$25,IF(G3213=3,Sources!$F$26,0)))</f>
        <v/>
      </c>
      <c r="U3213" s="178">
        <f>T3213</f>
        <v/>
      </c>
      <c r="V3213" s="66" t="inlineStr">
        <is>
          <t>S01 / S04 / S05</t>
        </is>
      </c>
    </row>
    <row r="3214" ht="15" customHeight="1" s="94">
      <c r="A3214" s="66" t="inlineStr">
        <is>
          <t>U23067</t>
        </is>
      </c>
      <c r="B3214" s="66" t="inlineStr">
        <is>
          <t>O0975</t>
        </is>
      </c>
      <c r="C3214" s="66" t="n">
        <v>2024</v>
      </c>
      <c r="D3214" s="66" t="n">
        <v>10</v>
      </c>
      <c r="E3214" s="66" t="n">
        <v>5</v>
      </c>
      <c r="F3214" s="66" t="n">
        <v>17</v>
      </c>
      <c r="G3214" s="66" t="n">
        <v>3</v>
      </c>
      <c r="H3214" s="66" t="n">
        <v>2</v>
      </c>
      <c r="I3214" s="66" t="n">
        <v>0</v>
      </c>
      <c r="J3214" s="66" t="n">
        <v>0</v>
      </c>
      <c r="K3214" s="66" t="n">
        <v>1</v>
      </c>
      <c r="L3214" s="66" t="n">
        <v>0</v>
      </c>
      <c r="M3214" s="66" t="n">
        <v>0</v>
      </c>
      <c r="N3214" s="66" t="n">
        <v>1</v>
      </c>
      <c r="O3214" s="66" t="n">
        <v>251.5</v>
      </c>
      <c r="P3214" s="66" t="n">
        <v>13</v>
      </c>
      <c r="Q3214" s="66" t="n">
        <v>13.7064901900001</v>
      </c>
      <c r="R3214" s="66" t="n">
        <v>51.045551867</v>
      </c>
      <c r="S3214" s="66">
        <f>IF(AND(E3214&gt;=2,E3214&lt;=6,OR(F3214=6,F3214=7,F3214=8),O3214&lt;=500),1,0)</f>
        <v/>
      </c>
      <c r="T3214" s="178">
        <f>IF(G3214=1,Sources!$F$24,IF(G3214=2,Sources!$F$25,IF(G3214=3,Sources!$F$26,0)))</f>
        <v/>
      </c>
      <c r="U3214" s="178">
        <f>T3214</f>
        <v/>
      </c>
      <c r="V3214" s="66" t="inlineStr">
        <is>
          <t>S01 / S04 / S05</t>
        </is>
      </c>
    </row>
    <row r="3215" ht="15" customHeight="1" s="94">
      <c r="A3215" s="66" t="inlineStr">
        <is>
          <t>U23070</t>
        </is>
      </c>
      <c r="B3215" s="66" t="inlineStr">
        <is>
          <t>O1303</t>
        </is>
      </c>
      <c r="C3215" s="66" t="n">
        <v>2024</v>
      </c>
      <c r="D3215" s="66" t="n">
        <v>10</v>
      </c>
      <c r="E3215" s="66" t="n">
        <v>4</v>
      </c>
      <c r="F3215" s="66" t="n">
        <v>17</v>
      </c>
      <c r="G3215" s="66" t="n">
        <v>3</v>
      </c>
      <c r="H3215" s="66" t="n">
        <v>3</v>
      </c>
      <c r="I3215" s="66" t="n">
        <v>0</v>
      </c>
      <c r="J3215" s="66" t="n">
        <v>1</v>
      </c>
      <c r="K3215" s="66" t="n">
        <v>1</v>
      </c>
      <c r="L3215" s="66" t="n">
        <v>0</v>
      </c>
      <c r="M3215" s="66" t="n">
        <v>0</v>
      </c>
      <c r="N3215" s="66" t="n">
        <v>0</v>
      </c>
      <c r="O3215" s="66" t="n">
        <v>449.1</v>
      </c>
      <c r="P3215" s="66" t="n">
        <v>17.6</v>
      </c>
      <c r="Q3215" s="66" t="n">
        <v>12.3944068660001</v>
      </c>
      <c r="R3215" s="66" t="n">
        <v>51.314615057</v>
      </c>
      <c r="S3215" s="66">
        <f>IF(AND(E3215&gt;=2,E3215&lt;=6,OR(F3215=6,F3215=7,F3215=8),O3215&lt;=500),1,0)</f>
        <v/>
      </c>
      <c r="T3215" s="178">
        <f>IF(G3215=1,Sources!$F$24,IF(G3215=2,Sources!$F$25,IF(G3215=3,Sources!$F$26,0)))</f>
        <v/>
      </c>
      <c r="U3215" s="178">
        <f>T3215</f>
        <v/>
      </c>
      <c r="V3215" s="66" t="inlineStr">
        <is>
          <t>S01 / S04 / S05</t>
        </is>
      </c>
    </row>
    <row r="3216" ht="15" customHeight="1" s="94">
      <c r="A3216" s="66" t="inlineStr">
        <is>
          <t>U23071</t>
        </is>
      </c>
      <c r="B3216" s="66" t="inlineStr">
        <is>
          <t>O1647</t>
        </is>
      </c>
      <c r="C3216" s="66" t="n">
        <v>2024</v>
      </c>
      <c r="D3216" s="66" t="n">
        <v>10</v>
      </c>
      <c r="E3216" s="66" t="n">
        <v>4</v>
      </c>
      <c r="F3216" s="66" t="n">
        <v>11</v>
      </c>
      <c r="G3216" s="66" t="n">
        <v>3</v>
      </c>
      <c r="H3216" s="66" t="n">
        <v>2</v>
      </c>
      <c r="I3216" s="66" t="n">
        <v>0</v>
      </c>
      <c r="J3216" s="66" t="n">
        <v>1</v>
      </c>
      <c r="K3216" s="66" t="n">
        <v>1</v>
      </c>
      <c r="L3216" s="66" t="n">
        <v>0</v>
      </c>
      <c r="M3216" s="66" t="n">
        <v>0</v>
      </c>
      <c r="N3216" s="66" t="n">
        <v>0</v>
      </c>
      <c r="O3216" s="66" t="n">
        <v>274.2</v>
      </c>
      <c r="P3216" s="66" t="n">
        <v>5.2</v>
      </c>
      <c r="Q3216" s="66" t="n">
        <v>12.385458956</v>
      </c>
      <c r="R3216" s="66" t="n">
        <v>51.3761524830001</v>
      </c>
      <c r="S3216" s="66">
        <f>IF(AND(E3216&gt;=2,E3216&lt;=6,OR(F3216=6,F3216=7,F3216=8),O3216&lt;=500),1,0)</f>
        <v/>
      </c>
      <c r="T3216" s="178">
        <f>IF(G3216=1,Sources!$F$24,IF(G3216=2,Sources!$F$25,IF(G3216=3,Sources!$F$26,0)))</f>
        <v/>
      </c>
      <c r="U3216" s="178">
        <f>T3216</f>
        <v/>
      </c>
      <c r="V3216" s="66" t="inlineStr">
        <is>
          <t>S01 / S04 / S05</t>
        </is>
      </c>
    </row>
    <row r="3217" ht="15" customHeight="1" s="94">
      <c r="A3217" s="66" t="inlineStr">
        <is>
          <t>U23072</t>
        </is>
      </c>
      <c r="B3217" s="66" t="inlineStr">
        <is>
          <t>O0720</t>
        </is>
      </c>
      <c r="C3217" s="66" t="n">
        <v>2024</v>
      </c>
      <c r="D3217" s="66" t="n">
        <v>11</v>
      </c>
      <c r="E3217" s="66" t="n">
        <v>5</v>
      </c>
      <c r="F3217" s="66" t="n">
        <v>20</v>
      </c>
      <c r="G3217" s="66" t="n">
        <v>3</v>
      </c>
      <c r="H3217" s="66" t="n">
        <v>2</v>
      </c>
      <c r="I3217" s="66" t="n">
        <v>0</v>
      </c>
      <c r="J3217" s="66" t="n">
        <v>0</v>
      </c>
      <c r="K3217" s="66" t="n">
        <v>1</v>
      </c>
      <c r="L3217" s="66" t="n">
        <v>0</v>
      </c>
      <c r="M3217" s="66" t="n">
        <v>0</v>
      </c>
      <c r="N3217" s="66" t="n">
        <v>0</v>
      </c>
      <c r="O3217" s="66" t="n">
        <v>182.8</v>
      </c>
      <c r="P3217" s="66" t="n">
        <v>3.1</v>
      </c>
      <c r="Q3217" s="66" t="n">
        <v>13.7886142040001</v>
      </c>
      <c r="R3217" s="66" t="n">
        <v>51.0432784120001</v>
      </c>
      <c r="S3217" s="66">
        <f>IF(AND(E3217&gt;=2,E3217&lt;=6,OR(F3217=6,F3217=7,F3217=8),O3217&lt;=500),1,0)</f>
        <v/>
      </c>
      <c r="T3217" s="178">
        <f>IF(G3217=1,Sources!$F$24,IF(G3217=2,Sources!$F$25,IF(G3217=3,Sources!$F$26,0)))</f>
        <v/>
      </c>
      <c r="U3217" s="178">
        <f>T3217</f>
        <v/>
      </c>
      <c r="V3217" s="66" t="inlineStr">
        <is>
          <t>S01 / S04 / S05</t>
        </is>
      </c>
    </row>
    <row r="3218" ht="15" customHeight="1" s="94">
      <c r="A3218" s="66" t="inlineStr">
        <is>
          <t>U23076</t>
        </is>
      </c>
      <c r="B3218" s="66" t="inlineStr">
        <is>
          <t>O0849</t>
        </is>
      </c>
      <c r="C3218" s="66" t="n">
        <v>2024</v>
      </c>
      <c r="D3218" s="66" t="n">
        <v>11</v>
      </c>
      <c r="E3218" s="66" t="n">
        <v>3</v>
      </c>
      <c r="F3218" s="66" t="n">
        <v>10</v>
      </c>
      <c r="G3218" s="66" t="n">
        <v>3</v>
      </c>
      <c r="H3218" s="66" t="n">
        <v>3</v>
      </c>
      <c r="I3218" s="66" t="n">
        <v>0</v>
      </c>
      <c r="J3218" s="66" t="n">
        <v>1</v>
      </c>
      <c r="K3218" s="66" t="n">
        <v>0</v>
      </c>
      <c r="L3218" s="66" t="n">
        <v>0</v>
      </c>
      <c r="M3218" s="66" t="n">
        <v>0</v>
      </c>
      <c r="N3218" s="66" t="n">
        <v>1</v>
      </c>
      <c r="O3218" s="66" t="n">
        <v>338</v>
      </c>
      <c r="P3218" s="66" t="n">
        <v>21.9</v>
      </c>
      <c r="Q3218" s="66" t="n">
        <v>13.733357578</v>
      </c>
      <c r="R3218" s="66" t="n">
        <v>51.050877503</v>
      </c>
      <c r="S3218" s="66">
        <f>IF(AND(E3218&gt;=2,E3218&lt;=6,OR(F3218=6,F3218=7,F3218=8),O3218&lt;=500),1,0)</f>
        <v/>
      </c>
      <c r="T3218" s="178">
        <f>IF(G3218=1,Sources!$F$24,IF(G3218=2,Sources!$F$25,IF(G3218=3,Sources!$F$26,0)))</f>
        <v/>
      </c>
      <c r="U3218" s="178">
        <f>T3218</f>
        <v/>
      </c>
      <c r="V3218" s="66" t="inlineStr">
        <is>
          <t>S01 / S04 / S05</t>
        </is>
      </c>
    </row>
    <row r="3219" ht="15" customHeight="1" s="94">
      <c r="A3219" s="66" t="inlineStr">
        <is>
          <t>U23081</t>
        </is>
      </c>
      <c r="B3219" s="66" t="inlineStr">
        <is>
          <t>O1651</t>
        </is>
      </c>
      <c r="C3219" s="66" t="n">
        <v>2024</v>
      </c>
      <c r="D3219" s="66" t="n">
        <v>10</v>
      </c>
      <c r="E3219" s="66" t="n">
        <v>3</v>
      </c>
      <c r="F3219" s="66" t="n">
        <v>8</v>
      </c>
      <c r="G3219" s="66" t="n">
        <v>3</v>
      </c>
      <c r="H3219" s="66" t="n">
        <v>3</v>
      </c>
      <c r="I3219" s="66" t="n">
        <v>0</v>
      </c>
      <c r="J3219" s="66" t="n">
        <v>1</v>
      </c>
      <c r="K3219" s="66" t="n">
        <v>1</v>
      </c>
      <c r="L3219" s="66" t="n">
        <v>0</v>
      </c>
      <c r="M3219" s="66" t="n">
        <v>0</v>
      </c>
      <c r="N3219" s="66" t="n">
        <v>0</v>
      </c>
      <c r="O3219" s="66" t="n">
        <v>276.1</v>
      </c>
      <c r="P3219" s="66" t="n">
        <v>2.3</v>
      </c>
      <c r="Q3219" s="66" t="n">
        <v>12.3675636370001</v>
      </c>
      <c r="R3219" s="66" t="n">
        <v>51.320790485</v>
      </c>
      <c r="S3219" s="66">
        <f>IF(AND(E3219&gt;=2,E3219&lt;=6,OR(F3219=6,F3219=7,F3219=8),O3219&lt;=500),1,0)</f>
        <v/>
      </c>
      <c r="T3219" s="178">
        <f>IF(G3219=1,Sources!$F$24,IF(G3219=2,Sources!$F$25,IF(G3219=3,Sources!$F$26,0)))</f>
        <v/>
      </c>
      <c r="U3219" s="178">
        <f>T3219</f>
        <v/>
      </c>
      <c r="V3219" s="66" t="inlineStr">
        <is>
          <t>S01 / S04 / S05</t>
        </is>
      </c>
    </row>
    <row r="3220" ht="15" customHeight="1" s="94">
      <c r="A3220" s="66" t="inlineStr">
        <is>
          <t>U23088</t>
        </is>
      </c>
      <c r="B3220" s="66" t="inlineStr">
        <is>
          <t>O0262</t>
        </is>
      </c>
      <c r="C3220" s="66" t="n">
        <v>2024</v>
      </c>
      <c r="D3220" s="66" t="n">
        <v>10</v>
      </c>
      <c r="E3220" s="66" t="n">
        <v>3</v>
      </c>
      <c r="F3220" s="66" t="n">
        <v>20</v>
      </c>
      <c r="G3220" s="66" t="n">
        <v>3</v>
      </c>
      <c r="H3220" s="66" t="n">
        <v>2</v>
      </c>
      <c r="I3220" s="66" t="n">
        <v>0</v>
      </c>
      <c r="J3220" s="66" t="n">
        <v>0</v>
      </c>
      <c r="K3220" s="66" t="n">
        <v>1</v>
      </c>
      <c r="L3220" s="66" t="n">
        <v>0</v>
      </c>
      <c r="M3220" s="66" t="n">
        <v>0</v>
      </c>
      <c r="N3220" s="66" t="n">
        <v>0</v>
      </c>
      <c r="O3220" s="66" t="n">
        <v>204.1</v>
      </c>
      <c r="P3220" s="66" t="n">
        <v>1.4</v>
      </c>
      <c r="Q3220" s="66" t="n">
        <v>12.9220727490001</v>
      </c>
      <c r="R3220" s="66" t="n">
        <v>50.8412798900001</v>
      </c>
      <c r="S3220" s="66">
        <f>IF(AND(E3220&gt;=2,E3220&lt;=6,OR(F3220=6,F3220=7,F3220=8),O3220&lt;=500),1,0)</f>
        <v/>
      </c>
      <c r="T3220" s="178">
        <f>IF(G3220=1,Sources!$F$24,IF(G3220=2,Sources!$F$25,IF(G3220=3,Sources!$F$26,0)))</f>
        <v/>
      </c>
      <c r="U3220" s="178">
        <f>T3220</f>
        <v/>
      </c>
      <c r="V3220" s="66" t="inlineStr">
        <is>
          <t>S01 / S04 / S05</t>
        </is>
      </c>
    </row>
    <row r="3221" ht="15" customHeight="1" s="94">
      <c r="A3221" s="66" t="inlineStr">
        <is>
          <t>U23091</t>
        </is>
      </c>
      <c r="B3221" s="66" t="inlineStr">
        <is>
          <t>O1441</t>
        </is>
      </c>
      <c r="C3221" s="66" t="n">
        <v>2024</v>
      </c>
      <c r="D3221" s="66" t="n">
        <v>10</v>
      </c>
      <c r="E3221" s="66" t="n">
        <v>2</v>
      </c>
      <c r="F3221" s="66" t="n">
        <v>14</v>
      </c>
      <c r="G3221" s="66" t="n">
        <v>3</v>
      </c>
      <c r="H3221" s="66" t="n">
        <v>7</v>
      </c>
      <c r="I3221" s="66" t="n">
        <v>0</v>
      </c>
      <c r="J3221" s="66" t="n">
        <v>0</v>
      </c>
      <c r="K3221" s="66" t="n">
        <v>1</v>
      </c>
      <c r="L3221" s="66" t="n">
        <v>0</v>
      </c>
      <c r="M3221" s="66" t="n">
        <v>0</v>
      </c>
      <c r="N3221" s="66" t="n">
        <v>1</v>
      </c>
      <c r="O3221" s="66" t="n">
        <v>178.9</v>
      </c>
      <c r="P3221" s="66" t="n">
        <v>13.7</v>
      </c>
      <c r="Q3221" s="66" t="n">
        <v>12.3727089560001</v>
      </c>
      <c r="R3221" s="66" t="n">
        <v>51.3431018050001</v>
      </c>
      <c r="S3221" s="66">
        <f>IF(AND(E3221&gt;=2,E3221&lt;=6,OR(F3221=6,F3221=7,F3221=8),O3221&lt;=500),1,0)</f>
        <v/>
      </c>
      <c r="T3221" s="178">
        <f>IF(G3221=1,Sources!$F$24,IF(G3221=2,Sources!$F$25,IF(G3221=3,Sources!$F$26,0)))</f>
        <v/>
      </c>
      <c r="U3221" s="178">
        <f>T3221</f>
        <v/>
      </c>
      <c r="V3221" s="66" t="inlineStr">
        <is>
          <t>S01 / S04 / S05</t>
        </is>
      </c>
    </row>
    <row r="3222" ht="15" customHeight="1" s="94">
      <c r="A3222" s="66" t="inlineStr">
        <is>
          <t>U23093</t>
        </is>
      </c>
      <c r="B3222" s="66" t="inlineStr">
        <is>
          <t>O1352</t>
        </is>
      </c>
      <c r="C3222" s="66" t="n">
        <v>2024</v>
      </c>
      <c r="D3222" s="66" t="n">
        <v>10</v>
      </c>
      <c r="E3222" s="66" t="n">
        <v>2</v>
      </c>
      <c r="F3222" s="66" t="n">
        <v>16</v>
      </c>
      <c r="G3222" s="66" t="n">
        <v>3</v>
      </c>
      <c r="H3222" s="66" t="n">
        <v>7</v>
      </c>
      <c r="I3222" s="66" t="n">
        <v>0</v>
      </c>
      <c r="J3222" s="66" t="n">
        <v>1</v>
      </c>
      <c r="K3222" s="66" t="n">
        <v>0</v>
      </c>
      <c r="L3222" s="66" t="n">
        <v>0</v>
      </c>
      <c r="M3222" s="66" t="n">
        <v>0</v>
      </c>
      <c r="N3222" s="66" t="n">
        <v>0</v>
      </c>
      <c r="O3222" s="66" t="n">
        <v>204.3</v>
      </c>
      <c r="P3222" s="66" t="n">
        <v>20.6</v>
      </c>
      <c r="Q3222" s="66" t="n">
        <v>12.370682522</v>
      </c>
      <c r="R3222" s="66" t="n">
        <v>51.335235659</v>
      </c>
      <c r="S3222" s="66">
        <f>IF(AND(E3222&gt;=2,E3222&lt;=6,OR(F3222=6,F3222=7,F3222=8),O3222&lt;=500),1,0)</f>
        <v/>
      </c>
      <c r="T3222" s="178">
        <f>IF(G3222=1,Sources!$F$24,IF(G3222=2,Sources!$F$25,IF(G3222=3,Sources!$F$26,0)))</f>
        <v/>
      </c>
      <c r="U3222" s="178">
        <f>T3222</f>
        <v/>
      </c>
      <c r="V3222" s="66" t="inlineStr">
        <is>
          <t>S01 / S04 / S05</t>
        </is>
      </c>
    </row>
    <row r="3223" ht="15" customHeight="1" s="94">
      <c r="A3223" s="66" t="inlineStr">
        <is>
          <t>U23097</t>
        </is>
      </c>
      <c r="B3223" s="66" t="inlineStr">
        <is>
          <t>O1653</t>
        </is>
      </c>
      <c r="C3223" s="66" t="n">
        <v>2024</v>
      </c>
      <c r="D3223" s="66" t="n">
        <v>10</v>
      </c>
      <c r="E3223" s="66" t="n">
        <v>2</v>
      </c>
      <c r="F3223" s="66" t="n">
        <v>15</v>
      </c>
      <c r="G3223" s="66" t="n">
        <v>3</v>
      </c>
      <c r="H3223" s="66" t="n">
        <v>3</v>
      </c>
      <c r="I3223" s="66" t="n">
        <v>0</v>
      </c>
      <c r="J3223" s="66" t="n">
        <v>1</v>
      </c>
      <c r="K3223" s="66" t="n">
        <v>1</v>
      </c>
      <c r="L3223" s="66" t="n">
        <v>0</v>
      </c>
      <c r="M3223" s="66" t="n">
        <v>0</v>
      </c>
      <c r="N3223" s="66" t="n">
        <v>0</v>
      </c>
      <c r="O3223" s="66" t="n">
        <v>183.9</v>
      </c>
      <c r="P3223" s="66" t="n">
        <v>20.8</v>
      </c>
      <c r="Q3223" s="66" t="n">
        <v>12.368855184</v>
      </c>
      <c r="R3223" s="66" t="n">
        <v>51.3209538830001</v>
      </c>
      <c r="S3223" s="66">
        <f>IF(AND(E3223&gt;=2,E3223&lt;=6,OR(F3223=6,F3223=7,F3223=8),O3223&lt;=500),1,0)</f>
        <v/>
      </c>
      <c r="T3223" s="178">
        <f>IF(G3223=1,Sources!$F$24,IF(G3223=2,Sources!$F$25,IF(G3223=3,Sources!$F$26,0)))</f>
        <v/>
      </c>
      <c r="U3223" s="178">
        <f>T3223</f>
        <v/>
      </c>
      <c r="V3223" s="66" t="inlineStr">
        <is>
          <t>S01 / S04 / S05</t>
        </is>
      </c>
    </row>
    <row r="3224" ht="15" customHeight="1" s="94">
      <c r="A3224" s="66" t="inlineStr">
        <is>
          <t>U23112</t>
        </is>
      </c>
      <c r="B3224" s="66" t="inlineStr">
        <is>
          <t>O0945</t>
        </is>
      </c>
      <c r="C3224" s="66" t="n">
        <v>2024</v>
      </c>
      <c r="D3224" s="66" t="n">
        <v>10</v>
      </c>
      <c r="E3224" s="66" t="n">
        <v>1</v>
      </c>
      <c r="F3224" s="66" t="n">
        <v>4</v>
      </c>
      <c r="G3224" s="66" t="n">
        <v>3</v>
      </c>
      <c r="H3224" s="66" t="n">
        <v>1</v>
      </c>
      <c r="I3224" s="66" t="n">
        <v>0</v>
      </c>
      <c r="J3224" s="66" t="n">
        <v>1</v>
      </c>
      <c r="K3224" s="66" t="n">
        <v>0</v>
      </c>
      <c r="L3224" s="66" t="n">
        <v>0</v>
      </c>
      <c r="M3224" s="66" t="n">
        <v>0</v>
      </c>
      <c r="N3224" s="66" t="n">
        <v>0</v>
      </c>
      <c r="O3224" s="66" t="n">
        <v>309.3</v>
      </c>
      <c r="P3224" s="66" t="n">
        <v>9.9</v>
      </c>
      <c r="Q3224" s="66" t="n">
        <v>13.750421578</v>
      </c>
      <c r="R3224" s="66" t="n">
        <v>51.071439395</v>
      </c>
      <c r="S3224" s="66">
        <f>IF(AND(E3224&gt;=2,E3224&lt;=6,OR(F3224=6,F3224=7,F3224=8),O3224&lt;=500),1,0)</f>
        <v/>
      </c>
      <c r="T3224" s="178">
        <f>IF(G3224=1,Sources!$F$24,IF(G3224=2,Sources!$F$25,IF(G3224=3,Sources!$F$26,0)))</f>
        <v/>
      </c>
      <c r="U3224" s="178">
        <f>T3224</f>
        <v/>
      </c>
      <c r="V3224" s="66" t="inlineStr">
        <is>
          <t>S01 / S04 / S05</t>
        </is>
      </c>
    </row>
    <row r="3225" ht="15" customHeight="1" s="94">
      <c r="A3225" s="66" t="inlineStr">
        <is>
          <t>U23113</t>
        </is>
      </c>
      <c r="B3225" s="66" t="inlineStr">
        <is>
          <t>O0514</t>
        </is>
      </c>
      <c r="C3225" s="66" t="n">
        <v>2024</v>
      </c>
      <c r="D3225" s="66" t="n">
        <v>10</v>
      </c>
      <c r="E3225" s="66" t="n">
        <v>1</v>
      </c>
      <c r="F3225" s="66" t="n">
        <v>13</v>
      </c>
      <c r="G3225" s="66" t="n">
        <v>3</v>
      </c>
      <c r="H3225" s="66" t="n">
        <v>3</v>
      </c>
      <c r="I3225" s="66" t="n">
        <v>0</v>
      </c>
      <c r="J3225" s="66" t="n">
        <v>0</v>
      </c>
      <c r="K3225" s="66" t="n">
        <v>1</v>
      </c>
      <c r="L3225" s="66" t="n">
        <v>0</v>
      </c>
      <c r="M3225" s="66" t="n">
        <v>0</v>
      </c>
      <c r="N3225" s="66" t="n">
        <v>1</v>
      </c>
      <c r="O3225" s="66" t="n">
        <v>365.6</v>
      </c>
      <c r="P3225" s="66" t="n">
        <v>11.7</v>
      </c>
      <c r="Q3225" s="66" t="n">
        <v>13.770939544</v>
      </c>
      <c r="R3225" s="66" t="n">
        <v>51.039984437</v>
      </c>
      <c r="S3225" s="66">
        <f>IF(AND(E3225&gt;=2,E3225&lt;=6,OR(F3225=6,F3225=7,F3225=8),O3225&lt;=500),1,0)</f>
        <v/>
      </c>
      <c r="T3225" s="178">
        <f>IF(G3225=1,Sources!$F$24,IF(G3225=2,Sources!$F$25,IF(G3225=3,Sources!$F$26,0)))</f>
        <v/>
      </c>
      <c r="U3225" s="178">
        <f>T3225</f>
        <v/>
      </c>
      <c r="V3225" s="66" t="inlineStr">
        <is>
          <t>S01 / S04 / S05</t>
        </is>
      </c>
    </row>
    <row r="3226" ht="15" customHeight="1" s="94">
      <c r="A3226" s="66" t="inlineStr">
        <is>
          <t>U23119</t>
        </is>
      </c>
      <c r="B3226" s="66" t="inlineStr">
        <is>
          <t>O0791</t>
        </is>
      </c>
      <c r="C3226" s="66" t="n">
        <v>2024</v>
      </c>
      <c r="D3226" s="66" t="n">
        <v>10</v>
      </c>
      <c r="E3226" s="66" t="n">
        <v>6</v>
      </c>
      <c r="F3226" s="66" t="n">
        <v>7</v>
      </c>
      <c r="G3226" s="66" t="n">
        <v>3</v>
      </c>
      <c r="H3226" s="66" t="n">
        <v>3</v>
      </c>
      <c r="I3226" s="66" t="n">
        <v>0</v>
      </c>
      <c r="J3226" s="66" t="n">
        <v>0</v>
      </c>
      <c r="K3226" s="66" t="n">
        <v>1</v>
      </c>
      <c r="L3226" s="66" t="n">
        <v>0</v>
      </c>
      <c r="M3226" s="66" t="n">
        <v>0</v>
      </c>
      <c r="N3226" s="66" t="n">
        <v>0</v>
      </c>
      <c r="O3226" s="66" t="n">
        <v>125.6</v>
      </c>
      <c r="P3226" s="66" t="n">
        <v>4.8</v>
      </c>
      <c r="Q3226" s="66" t="n">
        <v>13.746533399</v>
      </c>
      <c r="R3226" s="66" t="n">
        <v>51.0384222480001</v>
      </c>
      <c r="S3226" s="66">
        <f>IF(AND(E3226&gt;=2,E3226&lt;=6,OR(F3226=6,F3226=7,F3226=8),O3226&lt;=500),1,0)</f>
        <v/>
      </c>
      <c r="T3226" s="178">
        <f>IF(G3226=1,Sources!$F$24,IF(G3226=2,Sources!$F$25,IF(G3226=3,Sources!$F$26,0)))</f>
        <v/>
      </c>
      <c r="U3226" s="178">
        <f>T3226</f>
        <v/>
      </c>
      <c r="V3226" s="66" t="inlineStr">
        <is>
          <t>S01 / S04 / S05</t>
        </is>
      </c>
    </row>
    <row r="3227" ht="15" customHeight="1" s="94">
      <c r="A3227" s="66" t="inlineStr">
        <is>
          <t>U23122</t>
        </is>
      </c>
      <c r="B3227" s="66" t="inlineStr">
        <is>
          <t>O1777</t>
        </is>
      </c>
      <c r="C3227" s="66" t="n">
        <v>2024</v>
      </c>
      <c r="D3227" s="66" t="n">
        <v>10</v>
      </c>
      <c r="E3227" s="66" t="n">
        <v>5</v>
      </c>
      <c r="F3227" s="66" t="n">
        <v>17</v>
      </c>
      <c r="G3227" s="66" t="n">
        <v>3</v>
      </c>
      <c r="H3227" s="66" t="n">
        <v>1</v>
      </c>
      <c r="I3227" s="66" t="n">
        <v>0</v>
      </c>
      <c r="J3227" s="66" t="n">
        <v>1</v>
      </c>
      <c r="K3227" s="66" t="n">
        <v>0</v>
      </c>
      <c r="L3227" s="66" t="n">
        <v>0</v>
      </c>
      <c r="M3227" s="66" t="n">
        <v>0</v>
      </c>
      <c r="N3227" s="66" t="n">
        <v>0</v>
      </c>
      <c r="O3227" s="66" t="n">
        <v>351.3</v>
      </c>
      <c r="P3227" s="66" t="n">
        <v>4</v>
      </c>
      <c r="Q3227" s="66" t="n">
        <v>12.40577604</v>
      </c>
      <c r="R3227" s="66" t="n">
        <v>51.3455379550001</v>
      </c>
      <c r="S3227" s="66">
        <f>IF(AND(E3227&gt;=2,E3227&lt;=6,OR(F3227=6,F3227=7,F3227=8),O3227&lt;=500),1,0)</f>
        <v/>
      </c>
      <c r="T3227" s="178">
        <f>IF(G3227=1,Sources!$F$24,IF(G3227=2,Sources!$F$25,IF(G3227=3,Sources!$F$26,0)))</f>
        <v/>
      </c>
      <c r="U3227" s="178">
        <f>T3227</f>
        <v/>
      </c>
      <c r="V3227" s="66" t="inlineStr">
        <is>
          <t>S01 / S04 / S05</t>
        </is>
      </c>
    </row>
    <row r="3228" ht="15" customHeight="1" s="94">
      <c r="A3228" s="66" t="inlineStr">
        <is>
          <t>U23134</t>
        </is>
      </c>
      <c r="B3228" s="66" t="inlineStr">
        <is>
          <t>O1498</t>
        </is>
      </c>
      <c r="C3228" s="66" t="n">
        <v>2024</v>
      </c>
      <c r="D3228" s="66" t="n">
        <v>10</v>
      </c>
      <c r="E3228" s="66" t="n">
        <v>4</v>
      </c>
      <c r="F3228" s="66" t="n">
        <v>15</v>
      </c>
      <c r="G3228" s="66" t="n">
        <v>3</v>
      </c>
      <c r="H3228" s="66" t="n">
        <v>6</v>
      </c>
      <c r="I3228" s="66" t="n">
        <v>0</v>
      </c>
      <c r="J3228" s="66" t="n">
        <v>0</v>
      </c>
      <c r="K3228" s="66" t="n">
        <v>1</v>
      </c>
      <c r="L3228" s="66" t="n">
        <v>0</v>
      </c>
      <c r="M3228" s="66" t="n">
        <v>0</v>
      </c>
      <c r="N3228" s="66" t="n">
        <v>0</v>
      </c>
      <c r="O3228" s="66" t="n">
        <v>261.3</v>
      </c>
      <c r="P3228" s="66" t="n">
        <v>11.8</v>
      </c>
      <c r="Q3228" s="66" t="n">
        <v>12.4127973030001</v>
      </c>
      <c r="R3228" s="66" t="n">
        <v>51.3751150960001</v>
      </c>
      <c r="S3228" s="66">
        <f>IF(AND(E3228&gt;=2,E3228&lt;=6,OR(F3228=6,F3228=7,F3228=8),O3228&lt;=500),1,0)</f>
        <v/>
      </c>
      <c r="T3228" s="178">
        <f>IF(G3228=1,Sources!$F$24,IF(G3228=2,Sources!$F$25,IF(G3228=3,Sources!$F$26,0)))</f>
        <v/>
      </c>
      <c r="U3228" s="178">
        <f>T3228</f>
        <v/>
      </c>
      <c r="V3228" s="66" t="inlineStr">
        <is>
          <t>S01 / S04 / S05</t>
        </is>
      </c>
    </row>
    <row r="3229" ht="15" customHeight="1" s="94">
      <c r="A3229" s="66" t="inlineStr">
        <is>
          <t>U23137</t>
        </is>
      </c>
      <c r="B3229" s="66" t="inlineStr">
        <is>
          <t>O0784</t>
        </is>
      </c>
      <c r="C3229" s="66" t="n">
        <v>2024</v>
      </c>
      <c r="D3229" s="66" t="n">
        <v>10</v>
      </c>
      <c r="E3229" s="66" t="n">
        <v>4</v>
      </c>
      <c r="F3229" s="66" t="n">
        <v>7</v>
      </c>
      <c r="G3229" s="66" t="n">
        <v>3</v>
      </c>
      <c r="H3229" s="66" t="n">
        <v>6</v>
      </c>
      <c r="I3229" s="66" t="n">
        <v>0</v>
      </c>
      <c r="J3229" s="66" t="n">
        <v>0</v>
      </c>
      <c r="K3229" s="66" t="n">
        <v>1</v>
      </c>
      <c r="L3229" s="66" t="n">
        <v>0</v>
      </c>
      <c r="M3229" s="66" t="n">
        <v>0</v>
      </c>
      <c r="N3229" s="66" t="n">
        <v>0</v>
      </c>
      <c r="O3229" s="66" t="n">
        <v>277.5</v>
      </c>
      <c r="P3229" s="66" t="n">
        <v>13.3</v>
      </c>
      <c r="Q3229" s="66" t="n">
        <v>13.758037395</v>
      </c>
      <c r="R3229" s="66" t="n">
        <v>51.0758021300001</v>
      </c>
      <c r="S3229" s="66">
        <f>IF(AND(E3229&gt;=2,E3229&lt;=6,OR(F3229=6,F3229=7,F3229=8),O3229&lt;=500),1,0)</f>
        <v/>
      </c>
      <c r="T3229" s="178">
        <f>IF(G3229=1,Sources!$F$24,IF(G3229=2,Sources!$F$25,IF(G3229=3,Sources!$F$26,0)))</f>
        <v/>
      </c>
      <c r="U3229" s="178">
        <f>T3229</f>
        <v/>
      </c>
      <c r="V3229" s="66" t="inlineStr">
        <is>
          <t>S01 / S04 / S05</t>
        </is>
      </c>
    </row>
    <row r="3230" ht="15" customHeight="1" s="94">
      <c r="A3230" s="66" t="inlineStr">
        <is>
          <t>U23153</t>
        </is>
      </c>
      <c r="B3230" s="66" t="inlineStr">
        <is>
          <t>O1992</t>
        </is>
      </c>
      <c r="C3230" s="66" t="n">
        <v>2024</v>
      </c>
      <c r="D3230" s="66" t="n">
        <v>10</v>
      </c>
      <c r="E3230" s="66" t="n">
        <v>3</v>
      </c>
      <c r="F3230" s="66" t="n">
        <v>14</v>
      </c>
      <c r="G3230" s="66" t="n">
        <v>3</v>
      </c>
      <c r="H3230" s="66" t="n">
        <v>4</v>
      </c>
      <c r="I3230" s="66" t="n">
        <v>1</v>
      </c>
      <c r="J3230" s="66" t="n">
        <v>0</v>
      </c>
      <c r="K3230" s="66" t="n">
        <v>1</v>
      </c>
      <c r="L3230" s="66" t="n">
        <v>0</v>
      </c>
      <c r="M3230" s="66" t="n">
        <v>0</v>
      </c>
      <c r="N3230" s="66" t="n">
        <v>0</v>
      </c>
      <c r="O3230" s="66" t="n">
        <v>110.4</v>
      </c>
      <c r="P3230" s="66" t="n">
        <v>24.5</v>
      </c>
      <c r="Q3230" s="66" t="n">
        <v>13.941655639</v>
      </c>
      <c r="R3230" s="66" t="n">
        <v>50.957751821</v>
      </c>
      <c r="S3230" s="66">
        <f>IF(AND(E3230&gt;=2,E3230&lt;=6,OR(F3230=6,F3230=7,F3230=8),O3230&lt;=500),1,0)</f>
        <v/>
      </c>
      <c r="T3230" s="178">
        <f>IF(G3230=1,Sources!$F$24,IF(G3230=2,Sources!$F$25,IF(G3230=3,Sources!$F$26,0)))</f>
        <v/>
      </c>
      <c r="U3230" s="178">
        <f>T3230</f>
        <v/>
      </c>
      <c r="V3230" s="66" t="inlineStr">
        <is>
          <t>S01 / S04 / S05</t>
        </is>
      </c>
    </row>
    <row r="3231" ht="15" customHeight="1" s="94">
      <c r="A3231" s="66" t="inlineStr">
        <is>
          <t>U23171</t>
        </is>
      </c>
      <c r="B3231" s="66" t="inlineStr">
        <is>
          <t>O1438</t>
        </is>
      </c>
      <c r="C3231" s="66" t="n">
        <v>2024</v>
      </c>
      <c r="D3231" s="66" t="n">
        <v>10</v>
      </c>
      <c r="E3231" s="66" t="n">
        <v>1</v>
      </c>
      <c r="F3231" s="66" t="n">
        <v>13</v>
      </c>
      <c r="G3231" s="66" t="n">
        <v>2</v>
      </c>
      <c r="H3231" s="66" t="n">
        <v>6</v>
      </c>
      <c r="I3231" s="66" t="n">
        <v>0</v>
      </c>
      <c r="J3231" s="66" t="n">
        <v>0</v>
      </c>
      <c r="K3231" s="66" t="n">
        <v>1</v>
      </c>
      <c r="L3231" s="66" t="n">
        <v>0</v>
      </c>
      <c r="M3231" s="66" t="n">
        <v>0</v>
      </c>
      <c r="N3231" s="66" t="n">
        <v>0</v>
      </c>
      <c r="O3231" s="66" t="n">
        <v>81.59999999999999</v>
      </c>
      <c r="P3231" s="66" t="n">
        <v>6.6</v>
      </c>
      <c r="Q3231" s="66" t="n">
        <v>12.3712911220001</v>
      </c>
      <c r="R3231" s="66" t="n">
        <v>51.3444938660001</v>
      </c>
      <c r="S3231" s="66">
        <f>IF(AND(E3231&gt;=2,E3231&lt;=6,OR(F3231=6,F3231=7,F3231=8),O3231&lt;=500),1,0)</f>
        <v/>
      </c>
      <c r="T3231" s="178">
        <f>IF(G3231=1,Sources!$F$24,IF(G3231=2,Sources!$F$25,IF(G3231=3,Sources!$F$26,0)))</f>
        <v/>
      </c>
      <c r="U3231" s="178">
        <f>T3231</f>
        <v/>
      </c>
      <c r="V3231" s="66" t="inlineStr">
        <is>
          <t>S01 / S04 / S05</t>
        </is>
      </c>
    </row>
    <row r="3232" ht="15" customHeight="1" s="94">
      <c r="A3232" s="66" t="inlineStr">
        <is>
          <t>U23180</t>
        </is>
      </c>
      <c r="B3232" s="66" t="inlineStr">
        <is>
          <t>O0262</t>
        </is>
      </c>
      <c r="C3232" s="66" t="n">
        <v>2024</v>
      </c>
      <c r="D3232" s="66" t="n">
        <v>10</v>
      </c>
      <c r="E3232" s="66" t="n">
        <v>7</v>
      </c>
      <c r="F3232" s="66" t="n">
        <v>13</v>
      </c>
      <c r="G3232" s="66" t="n">
        <v>3</v>
      </c>
      <c r="H3232" s="66" t="n">
        <v>3</v>
      </c>
      <c r="I3232" s="66" t="n">
        <v>0</v>
      </c>
      <c r="J3232" s="66" t="n">
        <v>0</v>
      </c>
      <c r="K3232" s="66" t="n">
        <v>1</v>
      </c>
      <c r="L3232" s="66" t="n">
        <v>0</v>
      </c>
      <c r="M3232" s="66" t="n">
        <v>0</v>
      </c>
      <c r="N3232" s="66" t="n">
        <v>0</v>
      </c>
      <c r="O3232" s="66" t="n">
        <v>205.7</v>
      </c>
      <c r="P3232" s="66" t="n">
        <v>4.3</v>
      </c>
      <c r="Q3232" s="66" t="n">
        <v>12.9221163670001</v>
      </c>
      <c r="R3232" s="66" t="n">
        <v>50.8412690960001</v>
      </c>
      <c r="S3232" s="66">
        <f>IF(AND(E3232&gt;=2,E3232&lt;=6,OR(F3232=6,F3232=7,F3232=8),O3232&lt;=500),1,0)</f>
        <v/>
      </c>
      <c r="T3232" s="178">
        <f>IF(G3232=1,Sources!$F$24,IF(G3232=2,Sources!$F$25,IF(G3232=3,Sources!$F$26,0)))</f>
        <v/>
      </c>
      <c r="U3232" s="178">
        <f>T3232</f>
        <v/>
      </c>
      <c r="V3232" s="66" t="inlineStr">
        <is>
          <t>S01 / S04 / S05</t>
        </is>
      </c>
    </row>
    <row r="3233" ht="15" customHeight="1" s="94">
      <c r="A3233" s="66" t="inlineStr">
        <is>
          <t>U23183</t>
        </is>
      </c>
      <c r="B3233" s="66" t="inlineStr">
        <is>
          <t>O1545</t>
        </is>
      </c>
      <c r="C3233" s="66" t="n">
        <v>2024</v>
      </c>
      <c r="D3233" s="66" t="n">
        <v>10</v>
      </c>
      <c r="E3233" s="66" t="n">
        <v>6</v>
      </c>
      <c r="F3233" s="66" t="n">
        <v>16</v>
      </c>
      <c r="G3233" s="66" t="n">
        <v>3</v>
      </c>
      <c r="H3233" s="66" t="n">
        <v>3</v>
      </c>
      <c r="I3233" s="66" t="n">
        <v>0</v>
      </c>
      <c r="J3233" s="66" t="n">
        <v>1</v>
      </c>
      <c r="K3233" s="66" t="n">
        <v>1</v>
      </c>
      <c r="L3233" s="66" t="n">
        <v>0</v>
      </c>
      <c r="M3233" s="66" t="n">
        <v>0</v>
      </c>
      <c r="N3233" s="66" t="n">
        <v>0</v>
      </c>
      <c r="O3233" s="66" t="n">
        <v>118.2</v>
      </c>
      <c r="P3233" s="66" t="n">
        <v>1</v>
      </c>
      <c r="Q3233" s="66" t="n">
        <v>12.398279514</v>
      </c>
      <c r="R3233" s="66" t="n">
        <v>51.339258812</v>
      </c>
      <c r="S3233" s="66">
        <f>IF(AND(E3233&gt;=2,E3233&lt;=6,OR(F3233=6,F3233=7,F3233=8),O3233&lt;=500),1,0)</f>
        <v/>
      </c>
      <c r="T3233" s="178">
        <f>IF(G3233=1,Sources!$F$24,IF(G3233=2,Sources!$F$25,IF(G3233=3,Sources!$F$26,0)))</f>
        <v/>
      </c>
      <c r="U3233" s="178">
        <f>T3233</f>
        <v/>
      </c>
      <c r="V3233" s="66" t="inlineStr">
        <is>
          <t>S01 / S04 / S05</t>
        </is>
      </c>
    </row>
    <row r="3234" ht="15" customHeight="1" s="94">
      <c r="A3234" s="66" t="inlineStr">
        <is>
          <t>U23197</t>
        </is>
      </c>
      <c r="B3234" s="66" t="inlineStr">
        <is>
          <t>O1542</t>
        </is>
      </c>
      <c r="C3234" s="66" t="n">
        <v>2024</v>
      </c>
      <c r="D3234" s="66" t="n">
        <v>10</v>
      </c>
      <c r="E3234" s="66" t="n">
        <v>4</v>
      </c>
      <c r="F3234" s="66" t="n">
        <v>17</v>
      </c>
      <c r="G3234" s="66" t="n">
        <v>3</v>
      </c>
      <c r="H3234" s="66" t="n">
        <v>2</v>
      </c>
      <c r="I3234" s="66" t="n">
        <v>0</v>
      </c>
      <c r="J3234" s="66" t="n">
        <v>1</v>
      </c>
      <c r="K3234" s="66" t="n">
        <v>1</v>
      </c>
      <c r="L3234" s="66" t="n">
        <v>0</v>
      </c>
      <c r="M3234" s="66" t="n">
        <v>0</v>
      </c>
      <c r="N3234" s="66" t="n">
        <v>0</v>
      </c>
      <c r="O3234" s="66" t="n">
        <v>248.1</v>
      </c>
      <c r="P3234" s="66" t="n">
        <v>18.3</v>
      </c>
      <c r="Q3234" s="66" t="n">
        <v>12.3849231560001</v>
      </c>
      <c r="R3234" s="66" t="n">
        <v>51.3381278160001</v>
      </c>
      <c r="S3234" s="66">
        <f>IF(AND(E3234&gt;=2,E3234&lt;=6,OR(F3234=6,F3234=7,F3234=8),O3234&lt;=500),1,0)</f>
        <v/>
      </c>
      <c r="T3234" s="178">
        <f>IF(G3234=1,Sources!$F$24,IF(G3234=2,Sources!$F$25,IF(G3234=3,Sources!$F$26,0)))</f>
        <v/>
      </c>
      <c r="U3234" s="178">
        <f>T3234</f>
        <v/>
      </c>
      <c r="V3234" s="66" t="inlineStr">
        <is>
          <t>S01 / S04 / S05</t>
        </is>
      </c>
    </row>
    <row r="3235" ht="15" customHeight="1" s="94">
      <c r="A3235" s="66" t="inlineStr">
        <is>
          <t>U23201</t>
        </is>
      </c>
      <c r="B3235" s="66" t="inlineStr">
        <is>
          <t>O1303</t>
        </is>
      </c>
      <c r="C3235" s="66" t="n">
        <v>2024</v>
      </c>
      <c r="D3235" s="66" t="n">
        <v>10</v>
      </c>
      <c r="E3235" s="66" t="n">
        <v>4</v>
      </c>
      <c r="F3235" s="66" t="n">
        <v>11</v>
      </c>
      <c r="G3235" s="66" t="n">
        <v>3</v>
      </c>
      <c r="H3235" s="66" t="n">
        <v>1</v>
      </c>
      <c r="I3235" s="66" t="n">
        <v>0</v>
      </c>
      <c r="J3235" s="66" t="n">
        <v>1</v>
      </c>
      <c r="K3235" s="66" t="n">
        <v>0</v>
      </c>
      <c r="L3235" s="66" t="n">
        <v>0</v>
      </c>
      <c r="M3235" s="66" t="n">
        <v>0</v>
      </c>
      <c r="N3235" s="66" t="n">
        <v>0</v>
      </c>
      <c r="O3235" s="66" t="n">
        <v>450.5</v>
      </c>
      <c r="P3235" s="66" t="n">
        <v>16.7</v>
      </c>
      <c r="Q3235" s="66" t="n">
        <v>12.394413199</v>
      </c>
      <c r="R3235" s="66" t="n">
        <v>51.3145851670001</v>
      </c>
      <c r="S3235" s="66">
        <f>IF(AND(E3235&gt;=2,E3235&lt;=6,OR(F3235=6,F3235=7,F3235=8),O3235&lt;=500),1,0)</f>
        <v/>
      </c>
      <c r="T3235" s="178">
        <f>IF(G3235=1,Sources!$F$24,IF(G3235=2,Sources!$F$25,IF(G3235=3,Sources!$F$26,0)))</f>
        <v/>
      </c>
      <c r="U3235" s="178">
        <f>T3235</f>
        <v/>
      </c>
      <c r="V3235" s="66" t="inlineStr">
        <is>
          <t>S01 / S04 / S05</t>
        </is>
      </c>
    </row>
    <row r="3236" ht="15" customHeight="1" s="94">
      <c r="A3236" s="66" t="inlineStr">
        <is>
          <t>U23202</t>
        </is>
      </c>
      <c r="B3236" s="66" t="inlineStr">
        <is>
          <t>O1717</t>
        </is>
      </c>
      <c r="C3236" s="66" t="n">
        <v>2024</v>
      </c>
      <c r="D3236" s="66" t="n">
        <v>10</v>
      </c>
      <c r="E3236" s="66" t="n">
        <v>4</v>
      </c>
      <c r="F3236" s="66" t="n">
        <v>17</v>
      </c>
      <c r="G3236" s="66" t="n">
        <v>3</v>
      </c>
      <c r="H3236" s="66" t="n">
        <v>2</v>
      </c>
      <c r="I3236" s="66" t="n">
        <v>0</v>
      </c>
      <c r="J3236" s="66" t="n">
        <v>1</v>
      </c>
      <c r="K3236" s="66" t="n">
        <v>1</v>
      </c>
      <c r="L3236" s="66" t="n">
        <v>0</v>
      </c>
      <c r="M3236" s="66" t="n">
        <v>0</v>
      </c>
      <c r="N3236" s="66" t="n">
        <v>0</v>
      </c>
      <c r="O3236" s="66" t="n">
        <v>184.2</v>
      </c>
      <c r="P3236" s="66" t="n">
        <v>3</v>
      </c>
      <c r="Q3236" s="66" t="n">
        <v>12.369728659</v>
      </c>
      <c r="R3236" s="66" t="n">
        <v>51.3244752260001</v>
      </c>
      <c r="S3236" s="66">
        <f>IF(AND(E3236&gt;=2,E3236&lt;=6,OR(F3236=6,F3236=7,F3236=8),O3236&lt;=500),1,0)</f>
        <v/>
      </c>
      <c r="T3236" s="178">
        <f>IF(G3236=1,Sources!$F$24,IF(G3236=2,Sources!$F$25,IF(G3236=3,Sources!$F$26,0)))</f>
        <v/>
      </c>
      <c r="U3236" s="178">
        <f>T3236</f>
        <v/>
      </c>
      <c r="V3236" s="66" t="inlineStr">
        <is>
          <t>S01 / S04 / S05</t>
        </is>
      </c>
    </row>
    <row r="3237" ht="15" customHeight="1" s="94">
      <c r="A3237" s="66" t="inlineStr">
        <is>
          <t>U23234</t>
        </is>
      </c>
      <c r="B3237" s="66" t="inlineStr">
        <is>
          <t>O0644</t>
        </is>
      </c>
      <c r="C3237" s="66" t="n">
        <v>2024</v>
      </c>
      <c r="D3237" s="66" t="n">
        <v>10</v>
      </c>
      <c r="E3237" s="66" t="n">
        <v>3</v>
      </c>
      <c r="F3237" s="66" t="n">
        <v>16</v>
      </c>
      <c r="G3237" s="66" t="n">
        <v>3</v>
      </c>
      <c r="H3237" s="66" t="n">
        <v>2</v>
      </c>
      <c r="I3237" s="66" t="n">
        <v>0</v>
      </c>
      <c r="J3237" s="66" t="n">
        <v>0</v>
      </c>
      <c r="K3237" s="66" t="n">
        <v>1</v>
      </c>
      <c r="L3237" s="66" t="n">
        <v>0</v>
      </c>
      <c r="M3237" s="66" t="n">
        <v>0</v>
      </c>
      <c r="N3237" s="66" t="n">
        <v>1</v>
      </c>
      <c r="O3237" s="66" t="n">
        <v>64.7</v>
      </c>
      <c r="P3237" s="66" t="n">
        <v>6.6</v>
      </c>
      <c r="Q3237" s="66" t="n">
        <v>13.7523305780001</v>
      </c>
      <c r="R3237" s="66" t="n">
        <v>51.0614836510001</v>
      </c>
      <c r="S3237" s="66">
        <f>IF(AND(E3237&gt;=2,E3237&lt;=6,OR(F3237=6,F3237=7,F3237=8),O3237&lt;=500),1,0)</f>
        <v/>
      </c>
      <c r="T3237" s="178">
        <f>IF(G3237=1,Sources!$F$24,IF(G3237=2,Sources!$F$25,IF(G3237=3,Sources!$F$26,0)))</f>
        <v/>
      </c>
      <c r="U3237" s="178">
        <f>T3237</f>
        <v/>
      </c>
      <c r="V3237" s="66" t="inlineStr">
        <is>
          <t>S01 / S04 / S05</t>
        </is>
      </c>
    </row>
    <row r="3238" ht="15" customHeight="1" s="94">
      <c r="A3238" s="66" t="inlineStr">
        <is>
          <t>U23235</t>
        </is>
      </c>
      <c r="B3238" s="66" t="inlineStr">
        <is>
          <t>O0606</t>
        </is>
      </c>
      <c r="C3238" s="66" t="n">
        <v>2024</v>
      </c>
      <c r="D3238" s="66" t="n">
        <v>10</v>
      </c>
      <c r="E3238" s="66" t="n">
        <v>3</v>
      </c>
      <c r="F3238" s="66" t="n">
        <v>8</v>
      </c>
      <c r="G3238" s="66" t="n">
        <v>3</v>
      </c>
      <c r="H3238" s="66" t="n">
        <v>3</v>
      </c>
      <c r="I3238" s="66" t="n">
        <v>0</v>
      </c>
      <c r="J3238" s="66" t="n">
        <v>1</v>
      </c>
      <c r="K3238" s="66" t="n">
        <v>1</v>
      </c>
      <c r="L3238" s="66" t="n">
        <v>0</v>
      </c>
      <c r="M3238" s="66" t="n">
        <v>0</v>
      </c>
      <c r="N3238" s="66" t="n">
        <v>0</v>
      </c>
      <c r="O3238" s="66" t="n">
        <v>255.4</v>
      </c>
      <c r="P3238" s="66" t="n">
        <v>4.7</v>
      </c>
      <c r="Q3238" s="66" t="n">
        <v>13.7381980600001</v>
      </c>
      <c r="R3238" s="66" t="n">
        <v>51.063987212</v>
      </c>
      <c r="S3238" s="66">
        <f>IF(AND(E3238&gt;=2,E3238&lt;=6,OR(F3238=6,F3238=7,F3238=8),O3238&lt;=500),1,0)</f>
        <v/>
      </c>
      <c r="T3238" s="178">
        <f>IF(G3238=1,Sources!$F$24,IF(G3238=2,Sources!$F$25,IF(G3238=3,Sources!$F$26,0)))</f>
        <v/>
      </c>
      <c r="U3238" s="178">
        <f>T3238</f>
        <v/>
      </c>
      <c r="V3238" s="66" t="inlineStr">
        <is>
          <t>S01 / S04 / S05</t>
        </is>
      </c>
    </row>
    <row r="3239" ht="15" customHeight="1" s="94">
      <c r="A3239" s="66" t="inlineStr">
        <is>
          <t>U23255</t>
        </is>
      </c>
      <c r="B3239" s="66" t="inlineStr">
        <is>
          <t>O0212</t>
        </is>
      </c>
      <c r="C3239" s="66" t="n">
        <v>2024</v>
      </c>
      <c r="D3239" s="66" t="n">
        <v>9</v>
      </c>
      <c r="E3239" s="66" t="n">
        <v>2</v>
      </c>
      <c r="F3239" s="66" t="n">
        <v>9</v>
      </c>
      <c r="G3239" s="66" t="n">
        <v>3</v>
      </c>
      <c r="H3239" s="66" t="n">
        <v>7</v>
      </c>
      <c r="I3239" s="66" t="n">
        <v>0</v>
      </c>
      <c r="J3239" s="66" t="n">
        <v>0</v>
      </c>
      <c r="K3239" s="66" t="n">
        <v>0</v>
      </c>
      <c r="L3239" s="66" t="n">
        <v>0</v>
      </c>
      <c r="M3239" s="66" t="n">
        <v>0</v>
      </c>
      <c r="N3239" s="66" t="n">
        <v>1</v>
      </c>
      <c r="O3239" s="66" t="n">
        <v>68.90000000000001</v>
      </c>
      <c r="P3239" s="66" t="n">
        <v>15.6</v>
      </c>
      <c r="Q3239" s="66" t="n">
        <v>12.922731014</v>
      </c>
      <c r="R3239" s="66" t="n">
        <v>50.831743998</v>
      </c>
      <c r="S3239" s="66">
        <f>IF(AND(E3239&gt;=2,E3239&lt;=6,OR(F3239=6,F3239=7,F3239=8),O3239&lt;=500),1,0)</f>
        <v/>
      </c>
      <c r="T3239" s="178">
        <f>IF(G3239=1,Sources!$F$24,IF(G3239=2,Sources!$F$25,IF(G3239=3,Sources!$F$26,0)))</f>
        <v/>
      </c>
      <c r="U3239" s="178">
        <f>T3239</f>
        <v/>
      </c>
      <c r="V3239" s="66" t="inlineStr">
        <is>
          <t>S01 / S04 / S05</t>
        </is>
      </c>
    </row>
    <row r="3240" ht="15" customHeight="1" s="94">
      <c r="A3240" s="66" t="inlineStr">
        <is>
          <t>U23259</t>
        </is>
      </c>
      <c r="B3240" s="66" t="inlineStr">
        <is>
          <t>O0176</t>
        </is>
      </c>
      <c r="C3240" s="66" t="n">
        <v>2024</v>
      </c>
      <c r="D3240" s="66" t="n">
        <v>9</v>
      </c>
      <c r="E3240" s="66" t="n">
        <v>1</v>
      </c>
      <c r="F3240" s="66" t="n">
        <v>13</v>
      </c>
      <c r="G3240" s="66" t="n">
        <v>2</v>
      </c>
      <c r="H3240" s="66" t="n">
        <v>7</v>
      </c>
      <c r="I3240" s="66" t="n">
        <v>0</v>
      </c>
      <c r="J3240" s="66" t="n">
        <v>0</v>
      </c>
      <c r="K3240" s="66" t="n">
        <v>0</v>
      </c>
      <c r="L3240" s="66" t="n">
        <v>0</v>
      </c>
      <c r="M3240" s="66" t="n">
        <v>0</v>
      </c>
      <c r="N3240" s="66" t="n">
        <v>1</v>
      </c>
      <c r="O3240" s="66" t="n">
        <v>99.7</v>
      </c>
      <c r="P3240" s="66" t="n">
        <v>18.1</v>
      </c>
      <c r="Q3240" s="66" t="n">
        <v>12.9193174500001</v>
      </c>
      <c r="R3240" s="66" t="n">
        <v>50.835962281</v>
      </c>
      <c r="S3240" s="66">
        <f>IF(AND(E3240&gt;=2,E3240&lt;=6,OR(F3240=6,F3240=7,F3240=8),O3240&lt;=500),1,0)</f>
        <v/>
      </c>
      <c r="T3240" s="178">
        <f>IF(G3240=1,Sources!$F$24,IF(G3240=2,Sources!$F$25,IF(G3240=3,Sources!$F$26,0)))</f>
        <v/>
      </c>
      <c r="U3240" s="178">
        <f>T3240</f>
        <v/>
      </c>
      <c r="V3240" s="66" t="inlineStr">
        <is>
          <t>S01 / S04 / S05</t>
        </is>
      </c>
    </row>
    <row r="3241" ht="15" customHeight="1" s="94">
      <c r="A3241" s="66" t="inlineStr">
        <is>
          <t>U23265</t>
        </is>
      </c>
      <c r="B3241" s="66" t="inlineStr">
        <is>
          <t>O1733</t>
        </is>
      </c>
      <c r="C3241" s="66" t="n">
        <v>2024</v>
      </c>
      <c r="D3241" s="66" t="n">
        <v>11</v>
      </c>
      <c r="E3241" s="66" t="n">
        <v>6</v>
      </c>
      <c r="F3241" s="66" t="n">
        <v>17</v>
      </c>
      <c r="G3241" s="66" t="n">
        <v>3</v>
      </c>
      <c r="H3241" s="66" t="n">
        <v>4</v>
      </c>
      <c r="I3241" s="66" t="n">
        <v>1</v>
      </c>
      <c r="J3241" s="66" t="n">
        <v>0</v>
      </c>
      <c r="K3241" s="66" t="n">
        <v>0</v>
      </c>
      <c r="L3241" s="66" t="n">
        <v>0</v>
      </c>
      <c r="M3241" s="66" t="n">
        <v>0</v>
      </c>
      <c r="N3241" s="66" t="n">
        <v>1</v>
      </c>
      <c r="O3241" s="66" t="n">
        <v>247.3</v>
      </c>
      <c r="P3241" s="66" t="n">
        <v>7.5</v>
      </c>
      <c r="Q3241" s="66" t="n">
        <v>12.378434677</v>
      </c>
      <c r="R3241" s="66" t="n">
        <v>51.335723806</v>
      </c>
      <c r="S3241" s="66">
        <f>IF(AND(E3241&gt;=2,E3241&lt;=6,OR(F3241=6,F3241=7,F3241=8),O3241&lt;=500),1,0)</f>
        <v/>
      </c>
      <c r="T3241" s="178">
        <f>IF(G3241=1,Sources!$F$24,IF(G3241=2,Sources!$F$25,IF(G3241=3,Sources!$F$26,0)))</f>
        <v/>
      </c>
      <c r="U3241" s="178">
        <f>T3241</f>
        <v/>
      </c>
      <c r="V3241" s="66" t="inlineStr">
        <is>
          <t>S01 / S04 / S05</t>
        </is>
      </c>
    </row>
    <row r="3242" ht="15" customHeight="1" s="94">
      <c r="A3242" s="66" t="inlineStr">
        <is>
          <t>U23266</t>
        </is>
      </c>
      <c r="B3242" s="66" t="inlineStr">
        <is>
          <t>O0912</t>
        </is>
      </c>
      <c r="C3242" s="66" t="n">
        <v>2024</v>
      </c>
      <c r="D3242" s="66" t="n">
        <v>9</v>
      </c>
      <c r="E3242" s="66" t="n">
        <v>7</v>
      </c>
      <c r="F3242" s="66" t="n">
        <v>12</v>
      </c>
      <c r="G3242" s="66" t="n">
        <v>3</v>
      </c>
      <c r="H3242" s="66" t="n">
        <v>7</v>
      </c>
      <c r="I3242" s="66" t="n">
        <v>0</v>
      </c>
      <c r="J3242" s="66" t="n">
        <v>0</v>
      </c>
      <c r="K3242" s="66" t="n">
        <v>1</v>
      </c>
      <c r="L3242" s="66" t="n">
        <v>0</v>
      </c>
      <c r="M3242" s="66" t="n">
        <v>0</v>
      </c>
      <c r="N3242" s="66" t="n">
        <v>0</v>
      </c>
      <c r="O3242" s="66" t="n">
        <v>449.4</v>
      </c>
      <c r="P3242" s="66" t="n">
        <v>24.4</v>
      </c>
      <c r="Q3242" s="66" t="n">
        <v>13.7759046590001</v>
      </c>
      <c r="R3242" s="66" t="n">
        <v>51.051012761</v>
      </c>
      <c r="S3242" s="66">
        <f>IF(AND(E3242&gt;=2,E3242&lt;=6,OR(F3242=6,F3242=7,F3242=8),O3242&lt;=500),1,0)</f>
        <v/>
      </c>
      <c r="T3242" s="178">
        <f>IF(G3242=1,Sources!$F$24,IF(G3242=2,Sources!$F$25,IF(G3242=3,Sources!$F$26,0)))</f>
        <v/>
      </c>
      <c r="U3242" s="178">
        <f>T3242</f>
        <v/>
      </c>
      <c r="V3242" s="66" t="inlineStr">
        <is>
          <t>S01 / S04 / S05</t>
        </is>
      </c>
    </row>
    <row r="3243" ht="15" customHeight="1" s="94">
      <c r="A3243" s="66" t="inlineStr">
        <is>
          <t>U23272</t>
        </is>
      </c>
      <c r="B3243" s="66" t="inlineStr">
        <is>
          <t>O1651</t>
        </is>
      </c>
      <c r="C3243" s="66" t="n">
        <v>2024</v>
      </c>
      <c r="D3243" s="66" t="n">
        <v>9</v>
      </c>
      <c r="E3243" s="66" t="n">
        <v>6</v>
      </c>
      <c r="F3243" s="66" t="n">
        <v>11</v>
      </c>
      <c r="G3243" s="66" t="n">
        <v>3</v>
      </c>
      <c r="H3243" s="66" t="n">
        <v>3</v>
      </c>
      <c r="I3243" s="66" t="n">
        <v>0</v>
      </c>
      <c r="J3243" s="66" t="n">
        <v>0</v>
      </c>
      <c r="K3243" s="66" t="n">
        <v>1</v>
      </c>
      <c r="L3243" s="66" t="n">
        <v>0</v>
      </c>
      <c r="M3243" s="66" t="n">
        <v>0</v>
      </c>
      <c r="N3243" s="66" t="n">
        <v>1</v>
      </c>
      <c r="O3243" s="66" t="n">
        <v>278.7</v>
      </c>
      <c r="P3243" s="66" t="n">
        <v>1.2</v>
      </c>
      <c r="Q3243" s="66" t="n">
        <v>12.3675249570001</v>
      </c>
      <c r="R3243" s="66" t="n">
        <v>51.3207920350001</v>
      </c>
      <c r="S3243" s="66">
        <f>IF(AND(E3243&gt;=2,E3243&lt;=6,OR(F3243=6,F3243=7,F3243=8),O3243&lt;=500),1,0)</f>
        <v/>
      </c>
      <c r="T3243" s="178">
        <f>IF(G3243=1,Sources!$F$24,IF(G3243=2,Sources!$F$25,IF(G3243=3,Sources!$F$26,0)))</f>
        <v/>
      </c>
      <c r="U3243" s="178">
        <f>T3243</f>
        <v/>
      </c>
      <c r="V3243" s="66" t="inlineStr">
        <is>
          <t>S01 / S04 / S05</t>
        </is>
      </c>
    </row>
    <row r="3244" ht="15" customHeight="1" s="94">
      <c r="A3244" s="66" t="inlineStr">
        <is>
          <t>U23278</t>
        </is>
      </c>
      <c r="B3244" s="66" t="inlineStr">
        <is>
          <t>O0593</t>
        </is>
      </c>
      <c r="C3244" s="66" t="n">
        <v>2024</v>
      </c>
      <c r="D3244" s="66" t="n">
        <v>9</v>
      </c>
      <c r="E3244" s="66" t="n">
        <v>6</v>
      </c>
      <c r="F3244" s="66" t="n">
        <v>16</v>
      </c>
      <c r="G3244" s="66" t="n">
        <v>3</v>
      </c>
      <c r="H3244" s="66" t="n">
        <v>3</v>
      </c>
      <c r="I3244" s="66" t="n">
        <v>0</v>
      </c>
      <c r="J3244" s="66" t="n">
        <v>0</v>
      </c>
      <c r="K3244" s="66" t="n">
        <v>1</v>
      </c>
      <c r="L3244" s="66" t="n">
        <v>0</v>
      </c>
      <c r="M3244" s="66" t="n">
        <v>0</v>
      </c>
      <c r="N3244" s="66" t="n">
        <v>0</v>
      </c>
      <c r="O3244" s="66" t="n">
        <v>469.9</v>
      </c>
      <c r="P3244" s="66" t="n">
        <v>1.6</v>
      </c>
      <c r="Q3244" s="66" t="n">
        <v>13.7579374380001</v>
      </c>
      <c r="R3244" s="66" t="n">
        <v>51.0328697150001</v>
      </c>
      <c r="S3244" s="66">
        <f>IF(AND(E3244&gt;=2,E3244&lt;=6,OR(F3244=6,F3244=7,F3244=8),O3244&lt;=500),1,0)</f>
        <v/>
      </c>
      <c r="T3244" s="178">
        <f>IF(G3244=1,Sources!$F$24,IF(G3244=2,Sources!$F$25,IF(G3244=3,Sources!$F$26,0)))</f>
        <v/>
      </c>
      <c r="U3244" s="178">
        <f>T3244</f>
        <v/>
      </c>
      <c r="V3244" s="66" t="inlineStr">
        <is>
          <t>S01 / S04 / S05</t>
        </is>
      </c>
    </row>
    <row r="3245" ht="15" customHeight="1" s="94">
      <c r="A3245" s="66" t="inlineStr">
        <is>
          <t>U23284</t>
        </is>
      </c>
      <c r="B3245" s="66" t="inlineStr">
        <is>
          <t>O1593</t>
        </is>
      </c>
      <c r="C3245" s="66" t="n">
        <v>2024</v>
      </c>
      <c r="D3245" s="66" t="n">
        <v>9</v>
      </c>
      <c r="E3245" s="66" t="n">
        <v>5</v>
      </c>
      <c r="F3245" s="66" t="n">
        <v>14</v>
      </c>
      <c r="G3245" s="66" t="n">
        <v>3</v>
      </c>
      <c r="H3245" s="66" t="n">
        <v>6</v>
      </c>
      <c r="I3245" s="66" t="n">
        <v>0</v>
      </c>
      <c r="J3245" s="66" t="n">
        <v>0</v>
      </c>
      <c r="K3245" s="66" t="n">
        <v>1</v>
      </c>
      <c r="L3245" s="66" t="n">
        <v>0</v>
      </c>
      <c r="M3245" s="66" t="n">
        <v>0</v>
      </c>
      <c r="N3245" s="66" t="n">
        <v>0</v>
      </c>
      <c r="O3245" s="66" t="n">
        <v>112.5</v>
      </c>
      <c r="P3245" s="66" t="n">
        <v>13.3</v>
      </c>
      <c r="Q3245" s="66" t="n">
        <v>12.37348861</v>
      </c>
      <c r="R3245" s="66" t="n">
        <v>51.3517933540001</v>
      </c>
      <c r="S3245" s="66">
        <f>IF(AND(E3245&gt;=2,E3245&lt;=6,OR(F3245=6,F3245=7,F3245=8),O3245&lt;=500),1,0)</f>
        <v/>
      </c>
      <c r="T3245" s="178">
        <f>IF(G3245=1,Sources!$F$24,IF(G3245=2,Sources!$F$25,IF(G3245=3,Sources!$F$26,0)))</f>
        <v/>
      </c>
      <c r="U3245" s="178">
        <f>T3245</f>
        <v/>
      </c>
      <c r="V3245" s="66" t="inlineStr">
        <is>
          <t>S01 / S04 / S05</t>
        </is>
      </c>
    </row>
    <row r="3246" ht="15" customHeight="1" s="94">
      <c r="A3246" s="66" t="inlineStr">
        <is>
          <t>U23286</t>
        </is>
      </c>
      <c r="B3246" s="66" t="inlineStr">
        <is>
          <t>O1637</t>
        </is>
      </c>
      <c r="C3246" s="66" t="n">
        <v>2024</v>
      </c>
      <c r="D3246" s="66" t="n">
        <v>9</v>
      </c>
      <c r="E3246" s="66" t="n">
        <v>5</v>
      </c>
      <c r="F3246" s="66" t="n">
        <v>5</v>
      </c>
      <c r="G3246" s="66" t="n">
        <v>2</v>
      </c>
      <c r="H3246" s="66" t="n">
        <v>3</v>
      </c>
      <c r="I3246" s="66" t="n">
        <v>0</v>
      </c>
      <c r="J3246" s="66" t="n">
        <v>1</v>
      </c>
      <c r="K3246" s="66" t="n">
        <v>1</v>
      </c>
      <c r="L3246" s="66" t="n">
        <v>0</v>
      </c>
      <c r="M3246" s="66" t="n">
        <v>0</v>
      </c>
      <c r="N3246" s="66" t="n">
        <v>0</v>
      </c>
      <c r="O3246" s="66" t="n">
        <v>350.8</v>
      </c>
      <c r="P3246" s="66" t="n">
        <v>9.300000000000001</v>
      </c>
      <c r="Q3246" s="66" t="n">
        <v>12.417481031</v>
      </c>
      <c r="R3246" s="66" t="n">
        <v>51.3160681620001</v>
      </c>
      <c r="S3246" s="66">
        <f>IF(AND(E3246&gt;=2,E3246&lt;=6,OR(F3246=6,F3246=7,F3246=8),O3246&lt;=500),1,0)</f>
        <v/>
      </c>
      <c r="T3246" s="178">
        <f>IF(G3246=1,Sources!$F$24,IF(G3246=2,Sources!$F$25,IF(G3246=3,Sources!$F$26,0)))</f>
        <v/>
      </c>
      <c r="U3246" s="178">
        <f>T3246</f>
        <v/>
      </c>
      <c r="V3246" s="66" t="inlineStr">
        <is>
          <t>S01 / S04 / S05</t>
        </is>
      </c>
    </row>
    <row r="3247" ht="15" customHeight="1" s="94">
      <c r="A3247" s="66" t="inlineStr">
        <is>
          <t>U23316</t>
        </is>
      </c>
      <c r="B3247" s="66" t="inlineStr">
        <is>
          <t>O1542</t>
        </is>
      </c>
      <c r="C3247" s="66" t="n">
        <v>2024</v>
      </c>
      <c r="D3247" s="66" t="n">
        <v>9</v>
      </c>
      <c r="E3247" s="66" t="n">
        <v>3</v>
      </c>
      <c r="F3247" s="66" t="n">
        <v>8</v>
      </c>
      <c r="G3247" s="66" t="n">
        <v>3</v>
      </c>
      <c r="H3247" s="66" t="n">
        <v>3</v>
      </c>
      <c r="I3247" s="66" t="n">
        <v>0</v>
      </c>
      <c r="J3247" s="66" t="n">
        <v>1</v>
      </c>
      <c r="K3247" s="66" t="n">
        <v>1</v>
      </c>
      <c r="L3247" s="66" t="n">
        <v>0</v>
      </c>
      <c r="M3247" s="66" t="n">
        <v>0</v>
      </c>
      <c r="N3247" s="66" t="n">
        <v>0</v>
      </c>
      <c r="O3247" s="66" t="n">
        <v>231.6</v>
      </c>
      <c r="P3247" s="66" t="n">
        <v>19.1</v>
      </c>
      <c r="Q3247" s="66" t="n">
        <v>12.3850927730001</v>
      </c>
      <c r="R3247" s="66" t="n">
        <v>51.337981923</v>
      </c>
      <c r="S3247" s="66">
        <f>IF(AND(E3247&gt;=2,E3247&lt;=6,OR(F3247=6,F3247=7,F3247=8),O3247&lt;=500),1,0)</f>
        <v/>
      </c>
      <c r="T3247" s="178">
        <f>IF(G3247=1,Sources!$F$24,IF(G3247=2,Sources!$F$25,IF(G3247=3,Sources!$F$26,0)))</f>
        <v/>
      </c>
      <c r="U3247" s="178">
        <f>T3247</f>
        <v/>
      </c>
      <c r="V3247" s="66" t="inlineStr">
        <is>
          <t>S01 / S04 / S05</t>
        </is>
      </c>
    </row>
    <row r="3248" ht="15" customHeight="1" s="94">
      <c r="A3248" s="66" t="inlineStr">
        <is>
          <t>U23329</t>
        </is>
      </c>
      <c r="B3248" s="66" t="inlineStr">
        <is>
          <t>O0594</t>
        </is>
      </c>
      <c r="C3248" s="66" t="n">
        <v>2024</v>
      </c>
      <c r="D3248" s="66" t="n">
        <v>9</v>
      </c>
      <c r="E3248" s="66" t="n">
        <v>3</v>
      </c>
      <c r="F3248" s="66" t="n">
        <v>18</v>
      </c>
      <c r="G3248" s="66" t="n">
        <v>3</v>
      </c>
      <c r="H3248" s="66" t="n">
        <v>1</v>
      </c>
      <c r="I3248" s="66" t="n">
        <v>0</v>
      </c>
      <c r="J3248" s="66" t="n">
        <v>1</v>
      </c>
      <c r="K3248" s="66" t="n">
        <v>0</v>
      </c>
      <c r="L3248" s="66" t="n">
        <v>0</v>
      </c>
      <c r="M3248" s="66" t="n">
        <v>0</v>
      </c>
      <c r="N3248" s="66" t="n">
        <v>0</v>
      </c>
      <c r="O3248" s="66" t="n">
        <v>111.1</v>
      </c>
      <c r="P3248" s="66" t="n">
        <v>1.7</v>
      </c>
      <c r="Q3248" s="66" t="n">
        <v>13.7491237210001</v>
      </c>
      <c r="R3248" s="66" t="n">
        <v>51.0525341370001</v>
      </c>
      <c r="S3248" s="66">
        <f>IF(AND(E3248&gt;=2,E3248&lt;=6,OR(F3248=6,F3248=7,F3248=8),O3248&lt;=500),1,0)</f>
        <v/>
      </c>
      <c r="T3248" s="178">
        <f>IF(G3248=1,Sources!$F$24,IF(G3248=2,Sources!$F$25,IF(G3248=3,Sources!$F$26,0)))</f>
        <v/>
      </c>
      <c r="U3248" s="178">
        <f>T3248</f>
        <v/>
      </c>
      <c r="V3248" s="66" t="inlineStr">
        <is>
          <t>S01 / S04 / S05</t>
        </is>
      </c>
    </row>
    <row r="3249" ht="15" customHeight="1" s="94">
      <c r="A3249" s="66" t="inlineStr">
        <is>
          <t>U23335</t>
        </is>
      </c>
      <c r="B3249" s="66" t="inlineStr">
        <is>
          <t>O1390</t>
        </is>
      </c>
      <c r="C3249" s="66" t="n">
        <v>2024</v>
      </c>
      <c r="D3249" s="66" t="n">
        <v>9</v>
      </c>
      <c r="E3249" s="66" t="n">
        <v>2</v>
      </c>
      <c r="F3249" s="66" t="n">
        <v>17</v>
      </c>
      <c r="G3249" s="66" t="n">
        <v>3</v>
      </c>
      <c r="H3249" s="66" t="n">
        <v>2</v>
      </c>
      <c r="I3249" s="66" t="n">
        <v>0</v>
      </c>
      <c r="J3249" s="66" t="n">
        <v>1</v>
      </c>
      <c r="K3249" s="66" t="n">
        <v>1</v>
      </c>
      <c r="L3249" s="66" t="n">
        <v>0</v>
      </c>
      <c r="M3249" s="66" t="n">
        <v>0</v>
      </c>
      <c r="N3249" s="66" t="n">
        <v>0</v>
      </c>
      <c r="O3249" s="66" t="n">
        <v>163.9</v>
      </c>
      <c r="P3249" s="66" t="n">
        <v>4.5</v>
      </c>
      <c r="Q3249" s="66" t="n">
        <v>12.382078886</v>
      </c>
      <c r="R3249" s="66" t="n">
        <v>51.3325734740001</v>
      </c>
      <c r="S3249" s="66">
        <f>IF(AND(E3249&gt;=2,E3249&lt;=6,OR(F3249=6,F3249=7,F3249=8),O3249&lt;=500),1,0)</f>
        <v/>
      </c>
      <c r="T3249" s="178">
        <f>IF(G3249=1,Sources!$F$24,IF(G3249=2,Sources!$F$25,IF(G3249=3,Sources!$F$26,0)))</f>
        <v/>
      </c>
      <c r="U3249" s="178">
        <f>T3249</f>
        <v/>
      </c>
      <c r="V3249" s="66" t="inlineStr">
        <is>
          <t>S01 / S04 / S05</t>
        </is>
      </c>
    </row>
    <row r="3250" ht="15" customHeight="1" s="94">
      <c r="A3250" s="66" t="inlineStr">
        <is>
          <t>U23341</t>
        </is>
      </c>
      <c r="B3250" s="66" t="inlineStr">
        <is>
          <t>O1490</t>
        </is>
      </c>
      <c r="C3250" s="66" t="n">
        <v>2024</v>
      </c>
      <c r="D3250" s="66" t="n">
        <v>11</v>
      </c>
      <c r="E3250" s="66" t="n">
        <v>2</v>
      </c>
      <c r="F3250" s="66" t="n">
        <v>16</v>
      </c>
      <c r="G3250" s="66" t="n">
        <v>3</v>
      </c>
      <c r="H3250" s="66" t="n">
        <v>6</v>
      </c>
      <c r="I3250" s="66" t="n">
        <v>0</v>
      </c>
      <c r="J3250" s="66" t="n">
        <v>0</v>
      </c>
      <c r="K3250" s="66" t="n">
        <v>1</v>
      </c>
      <c r="L3250" s="66" t="n">
        <v>0</v>
      </c>
      <c r="M3250" s="66" t="n">
        <v>0</v>
      </c>
      <c r="N3250" s="66" t="n">
        <v>0</v>
      </c>
      <c r="O3250" s="66" t="n">
        <v>112.8</v>
      </c>
      <c r="P3250" s="66" t="n">
        <v>8.9</v>
      </c>
      <c r="Q3250" s="66" t="n">
        <v>12.3704655140001</v>
      </c>
      <c r="R3250" s="66" t="n">
        <v>51.361306192</v>
      </c>
      <c r="S3250" s="66">
        <f>IF(AND(E3250&gt;=2,E3250&lt;=6,OR(F3250=6,F3250=7,F3250=8),O3250&lt;=500),1,0)</f>
        <v/>
      </c>
      <c r="T3250" s="178">
        <f>IF(G3250=1,Sources!$F$24,IF(G3250=2,Sources!$F$25,IF(G3250=3,Sources!$F$26,0)))</f>
        <v/>
      </c>
      <c r="U3250" s="178">
        <f>T3250</f>
        <v/>
      </c>
      <c r="V3250" s="66" t="inlineStr">
        <is>
          <t>S01 / S04 / S05</t>
        </is>
      </c>
    </row>
    <row r="3251" ht="15" customHeight="1" s="94">
      <c r="A3251" s="66" t="inlineStr">
        <is>
          <t>U23357</t>
        </is>
      </c>
      <c r="B3251" s="66" t="inlineStr">
        <is>
          <t>O1352</t>
        </is>
      </c>
      <c r="C3251" s="66" t="n">
        <v>2024</v>
      </c>
      <c r="D3251" s="66" t="n">
        <v>9</v>
      </c>
      <c r="E3251" s="66" t="n">
        <v>1</v>
      </c>
      <c r="F3251" s="66" t="n">
        <v>21</v>
      </c>
      <c r="G3251" s="66" t="n">
        <v>3</v>
      </c>
      <c r="H3251" s="66" t="n">
        <v>6</v>
      </c>
      <c r="I3251" s="66" t="n">
        <v>0</v>
      </c>
      <c r="J3251" s="66" t="n">
        <v>1</v>
      </c>
      <c r="K3251" s="66" t="n">
        <v>1</v>
      </c>
      <c r="L3251" s="66" t="n">
        <v>0</v>
      </c>
      <c r="M3251" s="66" t="n">
        <v>0</v>
      </c>
      <c r="N3251" s="66" t="n">
        <v>0</v>
      </c>
      <c r="O3251" s="66" t="n">
        <v>228.4</v>
      </c>
      <c r="P3251" s="66" t="n">
        <v>8.800000000000001</v>
      </c>
      <c r="Q3251" s="66" t="n">
        <v>12.3708589620001</v>
      </c>
      <c r="R3251" s="66" t="n">
        <v>51.3350309380001</v>
      </c>
      <c r="S3251" s="66">
        <f>IF(AND(E3251&gt;=2,E3251&lt;=6,OR(F3251=6,F3251=7,F3251=8),O3251&lt;=500),1,0)</f>
        <v/>
      </c>
      <c r="T3251" s="178">
        <f>IF(G3251=1,Sources!$F$24,IF(G3251=2,Sources!$F$25,IF(G3251=3,Sources!$F$26,0)))</f>
        <v/>
      </c>
      <c r="U3251" s="178">
        <f>T3251</f>
        <v/>
      </c>
      <c r="V3251" s="66" t="inlineStr">
        <is>
          <t>S01 / S04 / S05</t>
        </is>
      </c>
    </row>
    <row r="3252" ht="15" customHeight="1" s="94">
      <c r="A3252" s="66" t="inlineStr">
        <is>
          <t>U23380</t>
        </is>
      </c>
      <c r="B3252" s="66" t="inlineStr">
        <is>
          <t>O1142</t>
        </is>
      </c>
      <c r="C3252" s="66" t="n">
        <v>2024</v>
      </c>
      <c r="D3252" s="66" t="n">
        <v>12</v>
      </c>
      <c r="E3252" s="66" t="n">
        <v>6</v>
      </c>
      <c r="F3252" s="66" t="n">
        <v>13</v>
      </c>
      <c r="G3252" s="66" t="n">
        <v>2</v>
      </c>
      <c r="H3252" s="66" t="n">
        <v>1</v>
      </c>
      <c r="I3252" s="66" t="n">
        <v>0</v>
      </c>
      <c r="J3252" s="66" t="n">
        <v>1</v>
      </c>
      <c r="K3252" s="66" t="n">
        <v>0</v>
      </c>
      <c r="L3252" s="66" t="n">
        <v>0</v>
      </c>
      <c r="M3252" s="66" t="n">
        <v>0</v>
      </c>
      <c r="N3252" s="66" t="n">
        <v>0</v>
      </c>
      <c r="O3252" s="66" t="n">
        <v>359.1</v>
      </c>
      <c r="P3252" s="66" t="n">
        <v>9.199999999999999</v>
      </c>
      <c r="Q3252" s="66" t="n">
        <v>14.981135884</v>
      </c>
      <c r="R3252" s="66" t="n">
        <v>51.1455498710001</v>
      </c>
      <c r="S3252" s="66">
        <f>IF(AND(E3252&gt;=2,E3252&lt;=6,OR(F3252=6,F3252=7,F3252=8),O3252&lt;=500),1,0)</f>
        <v/>
      </c>
      <c r="T3252" s="178">
        <f>IF(G3252=1,Sources!$F$24,IF(G3252=2,Sources!$F$25,IF(G3252=3,Sources!$F$26,0)))</f>
        <v/>
      </c>
      <c r="U3252" s="178">
        <f>T3252</f>
        <v/>
      </c>
      <c r="V3252" s="66" t="inlineStr">
        <is>
          <t>S01 / S04 / S05</t>
        </is>
      </c>
    </row>
    <row r="3253" ht="15" customHeight="1" s="94">
      <c r="A3253" s="66" t="inlineStr">
        <is>
          <t>U23384</t>
        </is>
      </c>
      <c r="B3253" s="66" t="inlineStr">
        <is>
          <t>O0787</t>
        </is>
      </c>
      <c r="C3253" s="66" t="n">
        <v>2024</v>
      </c>
      <c r="D3253" s="66" t="n">
        <v>12</v>
      </c>
      <c r="E3253" s="66" t="n">
        <v>4</v>
      </c>
      <c r="F3253" s="66" t="n">
        <v>6</v>
      </c>
      <c r="G3253" s="66" t="n">
        <v>3</v>
      </c>
      <c r="H3253" s="66" t="n">
        <v>3</v>
      </c>
      <c r="I3253" s="66" t="n">
        <v>0</v>
      </c>
      <c r="J3253" s="66" t="n">
        <v>1</v>
      </c>
      <c r="K3253" s="66" t="n">
        <v>0</v>
      </c>
      <c r="L3253" s="66" t="n">
        <v>0</v>
      </c>
      <c r="M3253" s="66" t="n">
        <v>0</v>
      </c>
      <c r="N3253" s="66" t="n">
        <v>1</v>
      </c>
      <c r="O3253" s="66" t="n">
        <v>110.5</v>
      </c>
      <c r="P3253" s="66" t="n">
        <v>1.1</v>
      </c>
      <c r="Q3253" s="66" t="n">
        <v>13.7517035930001</v>
      </c>
      <c r="R3253" s="66" t="n">
        <v>51.0669635190001</v>
      </c>
      <c r="S3253" s="66">
        <f>IF(AND(E3253&gt;=2,E3253&lt;=6,OR(F3253=6,F3253=7,F3253=8),O3253&lt;=500),1,0)</f>
        <v/>
      </c>
      <c r="T3253" s="178">
        <f>IF(G3253=1,Sources!$F$24,IF(G3253=2,Sources!$F$25,IF(G3253=3,Sources!$F$26,0)))</f>
        <v/>
      </c>
      <c r="U3253" s="178">
        <f>T3253</f>
        <v/>
      </c>
      <c r="V3253" s="66" t="inlineStr">
        <is>
          <t>S01 / S04 / S05</t>
        </is>
      </c>
    </row>
    <row r="3254" ht="15" customHeight="1" s="94">
      <c r="A3254" s="66" t="inlineStr">
        <is>
          <t>U23391</t>
        </is>
      </c>
      <c r="B3254" s="66" t="inlineStr">
        <is>
          <t>O1688</t>
        </is>
      </c>
      <c r="C3254" s="66" t="n">
        <v>2024</v>
      </c>
      <c r="D3254" s="66" t="n">
        <v>12</v>
      </c>
      <c r="E3254" s="66" t="n">
        <v>2</v>
      </c>
      <c r="F3254" s="66" t="n">
        <v>7</v>
      </c>
      <c r="G3254" s="66" t="n">
        <v>3</v>
      </c>
      <c r="H3254" s="66" t="n">
        <v>1</v>
      </c>
      <c r="I3254" s="66" t="n">
        <v>0</v>
      </c>
      <c r="J3254" s="66" t="n">
        <v>1</v>
      </c>
      <c r="K3254" s="66" t="n">
        <v>0</v>
      </c>
      <c r="L3254" s="66" t="n">
        <v>0</v>
      </c>
      <c r="M3254" s="66" t="n">
        <v>0</v>
      </c>
      <c r="N3254" s="66" t="n">
        <v>0</v>
      </c>
      <c r="O3254" s="66" t="n">
        <v>71.3</v>
      </c>
      <c r="P3254" s="66" t="n">
        <v>0</v>
      </c>
      <c r="Q3254" s="66" t="n">
        <v>12.3260687850001</v>
      </c>
      <c r="R3254" s="66" t="n">
        <v>51.3072698570001</v>
      </c>
      <c r="S3254" s="66">
        <f>IF(AND(E3254&gt;=2,E3254&lt;=6,OR(F3254=6,F3254=7,F3254=8),O3254&lt;=500),1,0)</f>
        <v/>
      </c>
      <c r="T3254" s="178">
        <f>IF(G3254=1,Sources!$F$24,IF(G3254=2,Sources!$F$25,IF(G3254=3,Sources!$F$26,0)))</f>
        <v/>
      </c>
      <c r="U3254" s="178">
        <f>T3254</f>
        <v/>
      </c>
      <c r="V3254" s="66" t="inlineStr">
        <is>
          <t>S01 / S04 / S05</t>
        </is>
      </c>
    </row>
    <row r="3255" ht="15" customHeight="1" s="94">
      <c r="A3255" s="66" t="inlineStr">
        <is>
          <t>U23393</t>
        </is>
      </c>
      <c r="B3255" s="66" t="inlineStr">
        <is>
          <t>O2144</t>
        </is>
      </c>
      <c r="C3255" s="66" t="n">
        <v>2024</v>
      </c>
      <c r="D3255" s="66" t="n">
        <v>12</v>
      </c>
      <c r="E3255" s="66" t="n">
        <v>2</v>
      </c>
      <c r="F3255" s="66" t="n">
        <v>10</v>
      </c>
      <c r="G3255" s="66" t="n">
        <v>2</v>
      </c>
      <c r="H3255" s="66" t="n">
        <v>3</v>
      </c>
      <c r="I3255" s="66" t="n">
        <v>0</v>
      </c>
      <c r="J3255" s="66" t="n">
        <v>1</v>
      </c>
      <c r="K3255" s="66" t="n">
        <v>1</v>
      </c>
      <c r="L3255" s="66" t="n">
        <v>0</v>
      </c>
      <c r="M3255" s="66" t="n">
        <v>0</v>
      </c>
      <c r="N3255" s="66" t="n">
        <v>0</v>
      </c>
      <c r="O3255" s="66" t="n">
        <v>457.7</v>
      </c>
      <c r="P3255" s="66" t="n">
        <v>23.9</v>
      </c>
      <c r="Q3255" s="66" t="n">
        <v>12.4937947610001</v>
      </c>
      <c r="R3255" s="66" t="n">
        <v>51.382543652</v>
      </c>
      <c r="S3255" s="66">
        <f>IF(AND(E3255&gt;=2,E3255&lt;=6,OR(F3255=6,F3255=7,F3255=8),O3255&lt;=500),1,0)</f>
        <v/>
      </c>
      <c r="T3255" s="178">
        <f>IF(G3255=1,Sources!$F$24,IF(G3255=2,Sources!$F$25,IF(G3255=3,Sources!$F$26,0)))</f>
        <v/>
      </c>
      <c r="U3255" s="178">
        <f>T3255</f>
        <v/>
      </c>
      <c r="V3255" s="66" t="inlineStr">
        <is>
          <t>S01 / S04 / S05</t>
        </is>
      </c>
    </row>
    <row r="3256" ht="15" customHeight="1" s="94">
      <c r="A3256" s="66" t="inlineStr">
        <is>
          <t>U23394</t>
        </is>
      </c>
      <c r="B3256" s="66" t="inlineStr">
        <is>
          <t>O1490</t>
        </is>
      </c>
      <c r="C3256" s="66" t="n">
        <v>2024</v>
      </c>
      <c r="D3256" s="66" t="n">
        <v>12</v>
      </c>
      <c r="E3256" s="66" t="n">
        <v>2</v>
      </c>
      <c r="F3256" s="66" t="n">
        <v>8</v>
      </c>
      <c r="G3256" s="66" t="n">
        <v>3</v>
      </c>
      <c r="H3256" s="66" t="n">
        <v>1</v>
      </c>
      <c r="I3256" s="66" t="n">
        <v>0</v>
      </c>
      <c r="J3256" s="66" t="n">
        <v>1</v>
      </c>
      <c r="K3256" s="66" t="n">
        <v>0</v>
      </c>
      <c r="L3256" s="66" t="n">
        <v>0</v>
      </c>
      <c r="M3256" s="66" t="n">
        <v>0</v>
      </c>
      <c r="N3256" s="66" t="n">
        <v>0</v>
      </c>
      <c r="O3256" s="66" t="n">
        <v>83.7</v>
      </c>
      <c r="P3256" s="66" t="n">
        <v>21.7</v>
      </c>
      <c r="Q3256" s="66" t="n">
        <v>12.3703547440001</v>
      </c>
      <c r="R3256" s="66" t="n">
        <v>51.3610516510001</v>
      </c>
      <c r="S3256" s="66">
        <f>IF(AND(E3256&gt;=2,E3256&lt;=6,OR(F3256=6,F3256=7,F3256=8),O3256&lt;=500),1,0)</f>
        <v/>
      </c>
      <c r="T3256" s="178">
        <f>IF(G3256=1,Sources!$F$24,IF(G3256=2,Sources!$F$25,IF(G3256=3,Sources!$F$26,0)))</f>
        <v/>
      </c>
      <c r="U3256" s="178">
        <f>T3256</f>
        <v/>
      </c>
      <c r="V3256" s="66" t="inlineStr">
        <is>
          <t>S01 / S04 / S05</t>
        </is>
      </c>
    </row>
    <row r="3257" ht="15" customHeight="1" s="94">
      <c r="A3257" s="66" t="inlineStr">
        <is>
          <t>U23410</t>
        </is>
      </c>
      <c r="B3257" s="66" t="inlineStr">
        <is>
          <t>O1398</t>
        </is>
      </c>
      <c r="C3257" s="66" t="n">
        <v>2024</v>
      </c>
      <c r="D3257" s="66" t="n">
        <v>12</v>
      </c>
      <c r="E3257" s="66" t="n">
        <v>6</v>
      </c>
      <c r="F3257" s="66" t="n">
        <v>6</v>
      </c>
      <c r="G3257" s="66" t="n">
        <v>3</v>
      </c>
      <c r="H3257" s="66" t="n">
        <v>2</v>
      </c>
      <c r="I3257" s="66" t="n">
        <v>0</v>
      </c>
      <c r="J3257" s="66" t="n">
        <v>0</v>
      </c>
      <c r="K3257" s="66" t="n">
        <v>1</v>
      </c>
      <c r="L3257" s="66" t="n">
        <v>1</v>
      </c>
      <c r="M3257" s="66" t="n">
        <v>0</v>
      </c>
      <c r="N3257" s="66" t="n">
        <v>0</v>
      </c>
      <c r="O3257" s="66" t="n">
        <v>14.6</v>
      </c>
      <c r="P3257" s="66" t="n">
        <v>0.7</v>
      </c>
      <c r="Q3257" s="66" t="n">
        <v>12.3670514510001</v>
      </c>
      <c r="R3257" s="66" t="n">
        <v>51.3254707780001</v>
      </c>
      <c r="S3257" s="66">
        <f>IF(AND(E3257&gt;=2,E3257&lt;=6,OR(F3257=6,F3257=7,F3257=8),O3257&lt;=500),1,0)</f>
        <v/>
      </c>
      <c r="T3257" s="178">
        <f>IF(G3257=1,Sources!$F$24,IF(G3257=2,Sources!$F$25,IF(G3257=3,Sources!$F$26,0)))</f>
        <v/>
      </c>
      <c r="U3257" s="178">
        <f>T3257</f>
        <v/>
      </c>
      <c r="V3257" s="66" t="inlineStr">
        <is>
          <t>S01 / S04 / S05</t>
        </is>
      </c>
    </row>
    <row r="3258" ht="15" customHeight="1" s="94">
      <c r="A3258" s="66" t="inlineStr">
        <is>
          <t>U23439</t>
        </is>
      </c>
      <c r="B3258" s="66" t="inlineStr">
        <is>
          <t>O0594</t>
        </is>
      </c>
      <c r="C3258" s="66" t="n">
        <v>2024</v>
      </c>
      <c r="D3258" s="66" t="n">
        <v>12</v>
      </c>
      <c r="E3258" s="66" t="n">
        <v>4</v>
      </c>
      <c r="F3258" s="66" t="n">
        <v>17</v>
      </c>
      <c r="G3258" s="66" t="n">
        <v>3</v>
      </c>
      <c r="H3258" s="66" t="n">
        <v>3</v>
      </c>
      <c r="I3258" s="66" t="n">
        <v>0</v>
      </c>
      <c r="J3258" s="66" t="n">
        <v>1</v>
      </c>
      <c r="K3258" s="66" t="n">
        <v>1</v>
      </c>
      <c r="L3258" s="66" t="n">
        <v>0</v>
      </c>
      <c r="M3258" s="66" t="n">
        <v>0</v>
      </c>
      <c r="N3258" s="66" t="n">
        <v>0</v>
      </c>
      <c r="O3258" s="66" t="n">
        <v>109.7</v>
      </c>
      <c r="P3258" s="66" t="n">
        <v>0.1</v>
      </c>
      <c r="Q3258" s="66" t="n">
        <v>13.7491194470001</v>
      </c>
      <c r="R3258" s="66" t="n">
        <v>51.0525503960001</v>
      </c>
      <c r="S3258" s="66">
        <f>IF(AND(E3258&gt;=2,E3258&lt;=6,OR(F3258=6,F3258=7,F3258=8),O3258&lt;=500),1,0)</f>
        <v/>
      </c>
      <c r="T3258" s="178">
        <f>IF(G3258=1,Sources!$F$24,IF(G3258=2,Sources!$F$25,IF(G3258=3,Sources!$F$26,0)))</f>
        <v/>
      </c>
      <c r="U3258" s="178">
        <f>T3258</f>
        <v/>
      </c>
      <c r="V3258" s="66" t="inlineStr">
        <is>
          <t>S01 / S04 / S05</t>
        </is>
      </c>
    </row>
    <row r="3259" ht="15" customHeight="1" s="94">
      <c r="A3259" s="66" t="inlineStr">
        <is>
          <t>U23440</t>
        </is>
      </c>
      <c r="B3259" s="66" t="inlineStr">
        <is>
          <t>O0670</t>
        </is>
      </c>
      <c r="C3259" s="66" t="n">
        <v>2024</v>
      </c>
      <c r="D3259" s="66" t="n">
        <v>12</v>
      </c>
      <c r="E3259" s="66" t="n">
        <v>4</v>
      </c>
      <c r="F3259" s="66" t="n">
        <v>12</v>
      </c>
      <c r="G3259" s="66" t="n">
        <v>3</v>
      </c>
      <c r="H3259" s="66" t="n">
        <v>2</v>
      </c>
      <c r="I3259" s="66" t="n">
        <v>0</v>
      </c>
      <c r="J3259" s="66" t="n">
        <v>1</v>
      </c>
      <c r="K3259" s="66" t="n">
        <v>1</v>
      </c>
      <c r="L3259" s="66" t="n">
        <v>0</v>
      </c>
      <c r="M3259" s="66" t="n">
        <v>0</v>
      </c>
      <c r="N3259" s="66" t="n">
        <v>0</v>
      </c>
      <c r="O3259" s="66" t="n">
        <v>172.2</v>
      </c>
      <c r="P3259" s="66" t="n">
        <v>5.1</v>
      </c>
      <c r="Q3259" s="66" t="n">
        <v>13.7713013630001</v>
      </c>
      <c r="R3259" s="66" t="n">
        <v>51.0603249440001</v>
      </c>
      <c r="S3259" s="66">
        <f>IF(AND(E3259&gt;=2,E3259&lt;=6,OR(F3259=6,F3259=7,F3259=8),O3259&lt;=500),1,0)</f>
        <v/>
      </c>
      <c r="T3259" s="178">
        <f>IF(G3259=1,Sources!$F$24,IF(G3259=2,Sources!$F$25,IF(G3259=3,Sources!$F$26,0)))</f>
        <v/>
      </c>
      <c r="U3259" s="178">
        <f>T3259</f>
        <v/>
      </c>
      <c r="V3259" s="66" t="inlineStr">
        <is>
          <t>S01 / S04 / S05</t>
        </is>
      </c>
    </row>
    <row r="3260" ht="15" customHeight="1" s="94">
      <c r="A3260" s="66" t="inlineStr">
        <is>
          <t>U23444</t>
        </is>
      </c>
      <c r="B3260" s="66" t="inlineStr">
        <is>
          <t>O0591</t>
        </is>
      </c>
      <c r="C3260" s="66" t="n">
        <v>2024</v>
      </c>
      <c r="D3260" s="66" t="n">
        <v>12</v>
      </c>
      <c r="E3260" s="66" t="n">
        <v>3</v>
      </c>
      <c r="F3260" s="66" t="n">
        <v>19</v>
      </c>
      <c r="G3260" s="66" t="n">
        <v>3</v>
      </c>
      <c r="H3260" s="66" t="n">
        <v>3</v>
      </c>
      <c r="I3260" s="66" t="n">
        <v>0</v>
      </c>
      <c r="J3260" s="66" t="n">
        <v>1</v>
      </c>
      <c r="K3260" s="66" t="n">
        <v>1</v>
      </c>
      <c r="L3260" s="66" t="n">
        <v>0</v>
      </c>
      <c r="M3260" s="66" t="n">
        <v>0</v>
      </c>
      <c r="N3260" s="66" t="n">
        <v>0</v>
      </c>
      <c r="O3260" s="66" t="n">
        <v>183.6</v>
      </c>
      <c r="P3260" s="66" t="n">
        <v>2.5</v>
      </c>
      <c r="Q3260" s="66" t="n">
        <v>13.7516453740001</v>
      </c>
      <c r="R3260" s="66" t="n">
        <v>51.047230772</v>
      </c>
      <c r="S3260" s="66">
        <f>IF(AND(E3260&gt;=2,E3260&lt;=6,OR(F3260=6,F3260=7,F3260=8),O3260&lt;=500),1,0)</f>
        <v/>
      </c>
      <c r="T3260" s="178">
        <f>IF(G3260=1,Sources!$F$24,IF(G3260=2,Sources!$F$25,IF(G3260=3,Sources!$F$26,0)))</f>
        <v/>
      </c>
      <c r="U3260" s="178">
        <f>T3260</f>
        <v/>
      </c>
      <c r="V3260" s="66" t="inlineStr">
        <is>
          <t>S01 / S04 / S05</t>
        </is>
      </c>
    </row>
    <row r="3261" ht="15" customHeight="1" s="94">
      <c r="A3261" s="66" t="inlineStr">
        <is>
          <t>U23445</t>
        </is>
      </c>
      <c r="B3261" s="66" t="inlineStr">
        <is>
          <t>O0880</t>
        </is>
      </c>
      <c r="C3261" s="66" t="n">
        <v>2024</v>
      </c>
      <c r="D3261" s="66" t="n">
        <v>12</v>
      </c>
      <c r="E3261" s="66" t="n">
        <v>3</v>
      </c>
      <c r="F3261" s="66" t="n">
        <v>7</v>
      </c>
      <c r="G3261" s="66" t="n">
        <v>3</v>
      </c>
      <c r="H3261" s="66" t="n">
        <v>3</v>
      </c>
      <c r="I3261" s="66" t="n">
        <v>0</v>
      </c>
      <c r="J3261" s="66" t="n">
        <v>1</v>
      </c>
      <c r="K3261" s="66" t="n">
        <v>1</v>
      </c>
      <c r="L3261" s="66" t="n">
        <v>0</v>
      </c>
      <c r="M3261" s="66" t="n">
        <v>0</v>
      </c>
      <c r="N3261" s="66" t="n">
        <v>0</v>
      </c>
      <c r="O3261" s="66" t="n">
        <v>216.7</v>
      </c>
      <c r="P3261" s="66" t="n">
        <v>0.2</v>
      </c>
      <c r="Q3261" s="66" t="n">
        <v>13.748716996</v>
      </c>
      <c r="R3261" s="66" t="n">
        <v>51.0482475120001</v>
      </c>
      <c r="S3261" s="66">
        <f>IF(AND(E3261&gt;=2,E3261&lt;=6,OR(F3261=6,F3261=7,F3261=8),O3261&lt;=500),1,0)</f>
        <v/>
      </c>
      <c r="T3261" s="178">
        <f>IF(G3261=1,Sources!$F$24,IF(G3261=2,Sources!$F$25,IF(G3261=3,Sources!$F$26,0)))</f>
        <v/>
      </c>
      <c r="U3261" s="178">
        <f>T3261</f>
        <v/>
      </c>
      <c r="V3261" s="66" t="inlineStr">
        <is>
          <t>S01 / S04 / S05</t>
        </is>
      </c>
    </row>
    <row r="3262" ht="15" customHeight="1" s="94">
      <c r="A3262" s="66" t="inlineStr">
        <is>
          <t>U23446</t>
        </is>
      </c>
      <c r="B3262" s="66" t="inlineStr">
        <is>
          <t>O0674</t>
        </is>
      </c>
      <c r="C3262" s="66" t="n">
        <v>2024</v>
      </c>
      <c r="D3262" s="66" t="n">
        <v>12</v>
      </c>
      <c r="E3262" s="66" t="n">
        <v>3</v>
      </c>
      <c r="F3262" s="66" t="n">
        <v>15</v>
      </c>
      <c r="G3262" s="66" t="n">
        <v>2</v>
      </c>
      <c r="H3262" s="66" t="n">
        <v>3</v>
      </c>
      <c r="I3262" s="66" t="n">
        <v>0</v>
      </c>
      <c r="J3262" s="66" t="n">
        <v>1</v>
      </c>
      <c r="K3262" s="66" t="n">
        <v>1</v>
      </c>
      <c r="L3262" s="66" t="n">
        <v>0</v>
      </c>
      <c r="M3262" s="66" t="n">
        <v>0</v>
      </c>
      <c r="N3262" s="66" t="n">
        <v>0</v>
      </c>
      <c r="O3262" s="66" t="n">
        <v>489.4</v>
      </c>
      <c r="P3262" s="66" t="n">
        <v>9</v>
      </c>
      <c r="Q3262" s="66" t="n">
        <v>13.777196498</v>
      </c>
      <c r="R3262" s="66" t="n">
        <v>51.0600921780001</v>
      </c>
      <c r="S3262" s="66">
        <f>IF(AND(E3262&gt;=2,E3262&lt;=6,OR(F3262=6,F3262=7,F3262=8),O3262&lt;=500),1,0)</f>
        <v/>
      </c>
      <c r="T3262" s="178">
        <f>IF(G3262=1,Sources!$F$24,IF(G3262=2,Sources!$F$25,IF(G3262=3,Sources!$F$26,0)))</f>
        <v/>
      </c>
      <c r="U3262" s="178">
        <f>T3262</f>
        <v/>
      </c>
      <c r="V3262" s="66" t="inlineStr">
        <is>
          <t>S01 / S04 / S05</t>
        </is>
      </c>
    </row>
    <row r="3263" ht="15" customHeight="1" s="94">
      <c r="A3263" s="66" t="inlineStr">
        <is>
          <t>U23470</t>
        </is>
      </c>
      <c r="B3263" s="66" t="inlineStr">
        <is>
          <t>O1542</t>
        </is>
      </c>
      <c r="C3263" s="66" t="n">
        <v>2024</v>
      </c>
      <c r="D3263" s="66" t="n">
        <v>12</v>
      </c>
      <c r="E3263" s="66" t="n">
        <v>6</v>
      </c>
      <c r="F3263" s="66" t="n">
        <v>10</v>
      </c>
      <c r="G3263" s="66" t="n">
        <v>3</v>
      </c>
      <c r="H3263" s="66" t="n">
        <v>3</v>
      </c>
      <c r="I3263" s="66" t="n">
        <v>0</v>
      </c>
      <c r="J3263" s="66" t="n">
        <v>1</v>
      </c>
      <c r="K3263" s="66" t="n">
        <v>1</v>
      </c>
      <c r="L3263" s="66" t="n">
        <v>0</v>
      </c>
      <c r="M3263" s="66" t="n">
        <v>0</v>
      </c>
      <c r="N3263" s="66" t="n">
        <v>0</v>
      </c>
      <c r="O3263" s="66" t="n">
        <v>233.2</v>
      </c>
      <c r="P3263" s="66" t="n">
        <v>18.2</v>
      </c>
      <c r="Q3263" s="66" t="n">
        <v>12.3850705950001</v>
      </c>
      <c r="R3263" s="66" t="n">
        <v>51.3379963620001</v>
      </c>
      <c r="S3263" s="66">
        <f>IF(AND(E3263&gt;=2,E3263&lt;=6,OR(F3263=6,F3263=7,F3263=8),O3263&lt;=500),1,0)</f>
        <v/>
      </c>
      <c r="T3263" s="178">
        <f>IF(G3263=1,Sources!$F$24,IF(G3263=2,Sources!$F$25,IF(G3263=3,Sources!$F$26,0)))</f>
        <v/>
      </c>
      <c r="U3263" s="178">
        <f>T3263</f>
        <v/>
      </c>
      <c r="V3263" s="66" t="inlineStr">
        <is>
          <t>S01 / S04 / S05</t>
        </is>
      </c>
    </row>
    <row r="3264" ht="15" customHeight="1" s="94">
      <c r="A3264" s="66" t="inlineStr">
        <is>
          <t>U23481</t>
        </is>
      </c>
      <c r="B3264" s="66" t="inlineStr">
        <is>
          <t>O0199</t>
        </is>
      </c>
      <c r="C3264" s="66" t="n">
        <v>2024</v>
      </c>
      <c r="D3264" s="66" t="n">
        <v>12</v>
      </c>
      <c r="E3264" s="66" t="n">
        <v>5</v>
      </c>
      <c r="F3264" s="66" t="n">
        <v>9</v>
      </c>
      <c r="G3264" s="66" t="n">
        <v>3</v>
      </c>
      <c r="H3264" s="66" t="n">
        <v>6</v>
      </c>
      <c r="I3264" s="66" t="n">
        <v>0</v>
      </c>
      <c r="J3264" s="66" t="n">
        <v>0</v>
      </c>
      <c r="K3264" s="66" t="n">
        <v>1</v>
      </c>
      <c r="L3264" s="66" t="n">
        <v>0</v>
      </c>
      <c r="M3264" s="66" t="n">
        <v>0</v>
      </c>
      <c r="N3264" s="66" t="n">
        <v>0</v>
      </c>
      <c r="O3264" s="66" t="n">
        <v>48.1</v>
      </c>
      <c r="P3264" s="66" t="n">
        <v>10.5</v>
      </c>
      <c r="Q3264" s="66" t="n">
        <v>12.907916256</v>
      </c>
      <c r="R3264" s="66" t="n">
        <v>50.8330362130001</v>
      </c>
      <c r="S3264" s="66">
        <f>IF(AND(E3264&gt;=2,E3264&lt;=6,OR(F3264=6,F3264=7,F3264=8),O3264&lt;=500),1,0)</f>
        <v/>
      </c>
      <c r="T3264" s="178">
        <f>IF(G3264=1,Sources!$F$24,IF(G3264=2,Sources!$F$25,IF(G3264=3,Sources!$F$26,0)))</f>
        <v/>
      </c>
      <c r="U3264" s="178">
        <f>T3264</f>
        <v/>
      </c>
      <c r="V3264" s="66" t="inlineStr">
        <is>
          <t>S01 / S04 / S05</t>
        </is>
      </c>
    </row>
    <row r="3265" ht="15" customHeight="1" s="94">
      <c r="A3265" s="66" t="inlineStr">
        <is>
          <t>U23494</t>
        </is>
      </c>
      <c r="B3265" s="66" t="inlineStr">
        <is>
          <t>O0190</t>
        </is>
      </c>
      <c r="C3265" s="66" t="n">
        <v>2024</v>
      </c>
      <c r="D3265" s="66" t="n">
        <v>12</v>
      </c>
      <c r="E3265" s="66" t="n">
        <v>4</v>
      </c>
      <c r="F3265" s="66" t="n">
        <v>20</v>
      </c>
      <c r="G3265" s="66" t="n">
        <v>3</v>
      </c>
      <c r="H3265" s="66" t="n">
        <v>3</v>
      </c>
      <c r="I3265" s="66" t="n">
        <v>0</v>
      </c>
      <c r="J3265" s="66" t="n">
        <v>0</v>
      </c>
      <c r="K3265" s="66" t="n">
        <v>1</v>
      </c>
      <c r="L3265" s="66" t="n">
        <v>0</v>
      </c>
      <c r="M3265" s="66" t="n">
        <v>0</v>
      </c>
      <c r="N3265" s="66" t="n">
        <v>0</v>
      </c>
      <c r="O3265" s="66" t="n">
        <v>248.1</v>
      </c>
      <c r="P3265" s="66" t="n">
        <v>8.300000000000001</v>
      </c>
      <c r="Q3265" s="66" t="n">
        <v>12.939187783</v>
      </c>
      <c r="R3265" s="66" t="n">
        <v>50.843505335</v>
      </c>
      <c r="S3265" s="66">
        <f>IF(AND(E3265&gt;=2,E3265&lt;=6,OR(F3265=6,F3265=7,F3265=8),O3265&lt;=500),1,0)</f>
        <v/>
      </c>
      <c r="T3265" s="178">
        <f>IF(G3265=1,Sources!$F$24,IF(G3265=2,Sources!$F$25,IF(G3265=3,Sources!$F$26,0)))</f>
        <v/>
      </c>
      <c r="U3265" s="178">
        <f>T3265</f>
        <v/>
      </c>
      <c r="V3265" s="66" t="inlineStr">
        <is>
          <t>S01 / S04 / S05</t>
        </is>
      </c>
    </row>
    <row r="3266" ht="15" customHeight="1" s="94">
      <c r="A3266" s="66" t="inlineStr">
        <is>
          <t>U23495</t>
        </is>
      </c>
      <c r="B3266" s="66" t="inlineStr">
        <is>
          <t>O1447</t>
        </is>
      </c>
      <c r="C3266" s="66" t="n">
        <v>2024</v>
      </c>
      <c r="D3266" s="66" t="n">
        <v>12</v>
      </c>
      <c r="E3266" s="66" t="n">
        <v>3</v>
      </c>
      <c r="F3266" s="66" t="n">
        <v>8</v>
      </c>
      <c r="G3266" s="66" t="n">
        <v>3</v>
      </c>
      <c r="H3266" s="66" t="n">
        <v>2</v>
      </c>
      <c r="I3266" s="66" t="n">
        <v>1</v>
      </c>
      <c r="J3266" s="66" t="n">
        <v>0</v>
      </c>
      <c r="K3266" s="66" t="n">
        <v>0</v>
      </c>
      <c r="L3266" s="66" t="n">
        <v>0</v>
      </c>
      <c r="M3266" s="66" t="n">
        <v>1</v>
      </c>
      <c r="N3266" s="66" t="n">
        <v>0</v>
      </c>
      <c r="O3266" s="66" t="n">
        <v>339.5</v>
      </c>
      <c r="P3266" s="66" t="n">
        <v>18.8</v>
      </c>
      <c r="Q3266" s="66" t="n">
        <v>12.37688783</v>
      </c>
      <c r="R3266" s="66" t="n">
        <v>51.3435429740001</v>
      </c>
      <c r="S3266" s="66">
        <f>IF(AND(E3266&gt;=2,E3266&lt;=6,OR(F3266=6,F3266=7,F3266=8),O3266&lt;=500),1,0)</f>
        <v/>
      </c>
      <c r="T3266" s="178">
        <f>IF(G3266=1,Sources!$F$24,IF(G3266=2,Sources!$F$25,IF(G3266=3,Sources!$F$26,0)))</f>
        <v/>
      </c>
      <c r="U3266" s="178">
        <f>T3266</f>
        <v/>
      </c>
      <c r="V3266" s="66" t="inlineStr">
        <is>
          <t>S01 / S04 / S05</t>
        </is>
      </c>
    </row>
    <row r="3267" ht="15" customHeight="1" s="94">
      <c r="A3267" s="66" t="inlineStr">
        <is>
          <t>U23506</t>
        </is>
      </c>
      <c r="B3267" s="66" t="inlineStr">
        <is>
          <t>O1490</t>
        </is>
      </c>
      <c r="C3267" s="66" t="n">
        <v>2024</v>
      </c>
      <c r="D3267" s="66" t="n">
        <v>12</v>
      </c>
      <c r="E3267" s="66" t="n">
        <v>2</v>
      </c>
      <c r="F3267" s="66" t="n">
        <v>18</v>
      </c>
      <c r="G3267" s="66" t="n">
        <v>3</v>
      </c>
      <c r="H3267" s="66" t="n">
        <v>2</v>
      </c>
      <c r="I3267" s="66" t="n">
        <v>1</v>
      </c>
      <c r="J3267" s="66" t="n">
        <v>0</v>
      </c>
      <c r="K3267" s="66" t="n">
        <v>1</v>
      </c>
      <c r="L3267" s="66" t="n">
        <v>0</v>
      </c>
      <c r="M3267" s="66" t="n">
        <v>0</v>
      </c>
      <c r="N3267" s="66" t="n">
        <v>0</v>
      </c>
      <c r="O3267" s="66" t="n">
        <v>124.4</v>
      </c>
      <c r="P3267" s="66" t="n">
        <v>19.2</v>
      </c>
      <c r="Q3267" s="66" t="n">
        <v>12.370578848</v>
      </c>
      <c r="R3267" s="66" t="n">
        <v>51.3613918360001</v>
      </c>
      <c r="S3267" s="66">
        <f>IF(AND(E3267&gt;=2,E3267&lt;=6,OR(F3267=6,F3267=7,F3267=8),O3267&lt;=500),1,0)</f>
        <v/>
      </c>
      <c r="T3267" s="178">
        <f>IF(G3267=1,Sources!$F$24,IF(G3267=2,Sources!$F$25,IF(G3267=3,Sources!$F$26,0)))</f>
        <v/>
      </c>
      <c r="U3267" s="178">
        <f>T3267</f>
        <v/>
      </c>
      <c r="V3267" s="66" t="inlineStr">
        <is>
          <t>S01 / S04 / S05</t>
        </is>
      </c>
    </row>
    <row r="3268" ht="15" customHeight="1" s="94">
      <c r="A3268" s="66" t="inlineStr">
        <is>
          <t>U23527</t>
        </is>
      </c>
      <c r="B3268" s="66" t="inlineStr">
        <is>
          <t>O1784</t>
        </is>
      </c>
      <c r="C3268" s="66" t="n">
        <v>2024</v>
      </c>
      <c r="D3268" s="66" t="n">
        <v>12</v>
      </c>
      <c r="E3268" s="66" t="n">
        <v>7</v>
      </c>
      <c r="F3268" s="66" t="n">
        <v>15</v>
      </c>
      <c r="G3268" s="66" t="n">
        <v>3</v>
      </c>
      <c r="H3268" s="66" t="n">
        <v>3</v>
      </c>
      <c r="I3268" s="66" t="n">
        <v>0</v>
      </c>
      <c r="J3268" s="66" t="n">
        <v>1</v>
      </c>
      <c r="K3268" s="66" t="n">
        <v>1</v>
      </c>
      <c r="L3268" s="66" t="n">
        <v>0</v>
      </c>
      <c r="M3268" s="66" t="n">
        <v>0</v>
      </c>
      <c r="N3268" s="66" t="n">
        <v>0</v>
      </c>
      <c r="O3268" s="66" t="n">
        <v>247.5</v>
      </c>
      <c r="P3268" s="66" t="n">
        <v>2.7</v>
      </c>
      <c r="Q3268" s="66" t="n">
        <v>12.420513457</v>
      </c>
      <c r="R3268" s="66" t="n">
        <v>51.3192429600001</v>
      </c>
      <c r="S3268" s="66">
        <f>IF(AND(E3268&gt;=2,E3268&lt;=6,OR(F3268=6,F3268=7,F3268=8),O3268&lt;=500),1,0)</f>
        <v/>
      </c>
      <c r="T3268" s="178">
        <f>IF(G3268=1,Sources!$F$24,IF(G3268=2,Sources!$F$25,IF(G3268=3,Sources!$F$26,0)))</f>
        <v/>
      </c>
      <c r="U3268" s="178">
        <f>T3268</f>
        <v/>
      </c>
      <c r="V3268" s="66" t="inlineStr">
        <is>
          <t>S01 / S04 / S05</t>
        </is>
      </c>
    </row>
    <row r="3269" ht="15" customHeight="1" s="94">
      <c r="A3269" s="66" t="inlineStr">
        <is>
          <t>U23531</t>
        </is>
      </c>
      <c r="B3269" s="66" t="inlineStr">
        <is>
          <t>O0787</t>
        </is>
      </c>
      <c r="C3269" s="66" t="n">
        <v>2024</v>
      </c>
      <c r="D3269" s="66" t="n">
        <v>12</v>
      </c>
      <c r="E3269" s="66" t="n">
        <v>7</v>
      </c>
      <c r="F3269" s="66" t="n">
        <v>20</v>
      </c>
      <c r="G3269" s="66" t="n">
        <v>2</v>
      </c>
      <c r="H3269" s="66" t="n">
        <v>2</v>
      </c>
      <c r="I3269" s="66" t="n">
        <v>1</v>
      </c>
      <c r="J3269" s="66" t="n">
        <v>0</v>
      </c>
      <c r="K3269" s="66" t="n">
        <v>1</v>
      </c>
      <c r="L3269" s="66" t="n">
        <v>0</v>
      </c>
      <c r="M3269" s="66" t="n">
        <v>0</v>
      </c>
      <c r="N3269" s="66" t="n">
        <v>0</v>
      </c>
      <c r="O3269" s="66" t="n">
        <v>110.4</v>
      </c>
      <c r="P3269" s="66" t="n">
        <v>1</v>
      </c>
      <c r="Q3269" s="66" t="n">
        <v>13.751719743</v>
      </c>
      <c r="R3269" s="66" t="n">
        <v>51.0669791980001</v>
      </c>
      <c r="S3269" s="66">
        <f>IF(AND(E3269&gt;=2,E3269&lt;=6,OR(F3269=6,F3269=7,F3269=8),O3269&lt;=500),1,0)</f>
        <v/>
      </c>
      <c r="T3269" s="178">
        <f>IF(G3269=1,Sources!$F$24,IF(G3269=2,Sources!$F$25,IF(G3269=3,Sources!$F$26,0)))</f>
        <v/>
      </c>
      <c r="U3269" s="178">
        <f>T3269</f>
        <v/>
      </c>
      <c r="V3269" s="66" t="inlineStr">
        <is>
          <t>S01 / S04 / S05</t>
        </is>
      </c>
    </row>
    <row r="3270" ht="15" customHeight="1" s="94">
      <c r="A3270" s="66" t="inlineStr">
        <is>
          <t>U23532</t>
        </is>
      </c>
      <c r="B3270" s="66" t="inlineStr">
        <is>
          <t>O0190</t>
        </is>
      </c>
      <c r="C3270" s="66" t="n">
        <v>2024</v>
      </c>
      <c r="D3270" s="66" t="n">
        <v>12</v>
      </c>
      <c r="E3270" s="66" t="n">
        <v>7</v>
      </c>
      <c r="F3270" s="66" t="n">
        <v>15</v>
      </c>
      <c r="G3270" s="66" t="n">
        <v>3</v>
      </c>
      <c r="H3270" s="66" t="n">
        <v>6</v>
      </c>
      <c r="I3270" s="66" t="n">
        <v>0</v>
      </c>
      <c r="J3270" s="66" t="n">
        <v>0</v>
      </c>
      <c r="K3270" s="66" t="n">
        <v>1</v>
      </c>
      <c r="L3270" s="66" t="n">
        <v>0</v>
      </c>
      <c r="M3270" s="66" t="n">
        <v>0</v>
      </c>
      <c r="N3270" s="66" t="n">
        <v>0</v>
      </c>
      <c r="O3270" s="66" t="n">
        <v>254.1</v>
      </c>
      <c r="P3270" s="66" t="n">
        <v>13.9</v>
      </c>
      <c r="Q3270" s="66" t="n">
        <v>12.939158138</v>
      </c>
      <c r="R3270" s="66" t="n">
        <v>50.8435576190001</v>
      </c>
      <c r="S3270" s="66">
        <f>IF(AND(E3270&gt;=2,E3270&lt;=6,OR(F3270=6,F3270=7,F3270=8),O3270&lt;=500),1,0)</f>
        <v/>
      </c>
      <c r="T3270" s="178">
        <f>IF(G3270=1,Sources!$F$24,IF(G3270=2,Sources!$F$25,IF(G3270=3,Sources!$F$26,0)))</f>
        <v/>
      </c>
      <c r="U3270" s="178">
        <f>T3270</f>
        <v/>
      </c>
      <c r="V3270" s="66" t="inlineStr">
        <is>
          <t>S01 / S04 / S05</t>
        </is>
      </c>
    </row>
    <row r="3271" ht="15" customHeight="1" s="94">
      <c r="A3271" s="66" t="inlineStr">
        <is>
          <t>U23542</t>
        </is>
      </c>
      <c r="B3271" s="66" t="inlineStr">
        <is>
          <t>O1724</t>
        </is>
      </c>
      <c r="C3271" s="66" t="n">
        <v>2024</v>
      </c>
      <c r="D3271" s="66" t="n">
        <v>12</v>
      </c>
      <c r="E3271" s="66" t="n">
        <v>6</v>
      </c>
      <c r="F3271" s="66" t="n">
        <v>18</v>
      </c>
      <c r="G3271" s="66" t="n">
        <v>3</v>
      </c>
      <c r="H3271" s="66" t="n">
        <v>2</v>
      </c>
      <c r="I3271" s="66" t="n">
        <v>1</v>
      </c>
      <c r="J3271" s="66" t="n">
        <v>0</v>
      </c>
      <c r="K3271" s="66" t="n">
        <v>1</v>
      </c>
      <c r="L3271" s="66" t="n">
        <v>0</v>
      </c>
      <c r="M3271" s="66" t="n">
        <v>0</v>
      </c>
      <c r="N3271" s="66" t="n">
        <v>0</v>
      </c>
      <c r="O3271" s="66" t="n">
        <v>372.9</v>
      </c>
      <c r="P3271" s="66" t="n">
        <v>2.9</v>
      </c>
      <c r="Q3271" s="66" t="n">
        <v>12.3769484270001</v>
      </c>
      <c r="R3271" s="66" t="n">
        <v>51.3902245560001</v>
      </c>
      <c r="S3271" s="66">
        <f>IF(AND(E3271&gt;=2,E3271&lt;=6,OR(F3271=6,F3271=7,F3271=8),O3271&lt;=500),1,0)</f>
        <v/>
      </c>
      <c r="T3271" s="178">
        <f>IF(G3271=1,Sources!$F$24,IF(G3271=2,Sources!$F$25,IF(G3271=3,Sources!$F$26,0)))</f>
        <v/>
      </c>
      <c r="U3271" s="178">
        <f>T3271</f>
        <v/>
      </c>
      <c r="V3271" s="66" t="inlineStr">
        <is>
          <t>S01 / S04 / S05</t>
        </is>
      </c>
    </row>
    <row r="3272" ht="15" customHeight="1" s="94">
      <c r="A3272" s="66" t="inlineStr">
        <is>
          <t>U23548</t>
        </is>
      </c>
      <c r="B3272" s="66" t="inlineStr">
        <is>
          <t>O2278</t>
        </is>
      </c>
      <c r="C3272" s="66" t="n">
        <v>2024</v>
      </c>
      <c r="D3272" s="66" t="n">
        <v>12</v>
      </c>
      <c r="E3272" s="66" t="n">
        <v>5</v>
      </c>
      <c r="F3272" s="66" t="n">
        <v>11</v>
      </c>
      <c r="G3272" s="66" t="n">
        <v>3</v>
      </c>
      <c r="H3272" s="66" t="n">
        <v>3</v>
      </c>
      <c r="I3272" s="66" t="n">
        <v>0</v>
      </c>
      <c r="J3272" s="66" t="n">
        <v>0</v>
      </c>
      <c r="K3272" s="66" t="n">
        <v>1</v>
      </c>
      <c r="L3272" s="66" t="n">
        <v>0</v>
      </c>
      <c r="M3272" s="66" t="n">
        <v>0</v>
      </c>
      <c r="N3272" s="66" t="n">
        <v>0</v>
      </c>
      <c r="O3272" s="66" t="n">
        <v>388.6</v>
      </c>
      <c r="P3272" s="66" t="n">
        <v>3.8</v>
      </c>
      <c r="Q3272" s="66" t="n">
        <v>12.484706203</v>
      </c>
      <c r="R3272" s="66" t="n">
        <v>50.71903582</v>
      </c>
      <c r="S3272" s="66">
        <f>IF(AND(E3272&gt;=2,E3272&lt;=6,OR(F3272=6,F3272=7,F3272=8),O3272&lt;=500),1,0)</f>
        <v/>
      </c>
      <c r="T3272" s="178">
        <f>IF(G3272=1,Sources!$F$24,IF(G3272=2,Sources!$F$25,IF(G3272=3,Sources!$F$26,0)))</f>
        <v/>
      </c>
      <c r="U3272" s="178">
        <f>T3272</f>
        <v/>
      </c>
      <c r="V3272" s="66" t="inlineStr">
        <is>
          <t>S01 / S04 / S05</t>
        </is>
      </c>
    </row>
    <row r="3273" ht="15" customHeight="1" s="94">
      <c r="A3273" s="66" t="inlineStr">
        <is>
          <t>U23560</t>
        </is>
      </c>
      <c r="B3273" s="66" t="inlineStr">
        <is>
          <t>O0941</t>
        </is>
      </c>
      <c r="C3273" s="66" t="n">
        <v>2024</v>
      </c>
      <c r="D3273" s="66" t="n">
        <v>12</v>
      </c>
      <c r="E3273" s="66" t="n">
        <v>5</v>
      </c>
      <c r="F3273" s="66" t="n">
        <v>8</v>
      </c>
      <c r="G3273" s="66" t="n">
        <v>3</v>
      </c>
      <c r="H3273" s="66" t="n">
        <v>2</v>
      </c>
      <c r="I3273" s="66" t="n">
        <v>0</v>
      </c>
      <c r="J3273" s="66" t="n">
        <v>1</v>
      </c>
      <c r="K3273" s="66" t="n">
        <v>1</v>
      </c>
      <c r="L3273" s="66" t="n">
        <v>0</v>
      </c>
      <c r="M3273" s="66" t="n">
        <v>0</v>
      </c>
      <c r="N3273" s="66" t="n">
        <v>0</v>
      </c>
      <c r="O3273" s="66" t="n">
        <v>349</v>
      </c>
      <c r="P3273" s="66" t="n">
        <v>0</v>
      </c>
      <c r="Q3273" s="66" t="n">
        <v>13.74857644</v>
      </c>
      <c r="R3273" s="66" t="n">
        <v>51.071697999</v>
      </c>
      <c r="S3273" s="66">
        <f>IF(AND(E3273&gt;=2,E3273&lt;=6,OR(F3273=6,F3273=7,F3273=8),O3273&lt;=500),1,0)</f>
        <v/>
      </c>
      <c r="T3273" s="178">
        <f>IF(G3273=1,Sources!$F$24,IF(G3273=2,Sources!$F$25,IF(G3273=3,Sources!$F$26,0)))</f>
        <v/>
      </c>
      <c r="U3273" s="178">
        <f>T3273</f>
        <v/>
      </c>
      <c r="V3273" s="66" t="inlineStr">
        <is>
          <t>S01 / S04 / S05</t>
        </is>
      </c>
    </row>
    <row r="3274" ht="15" customHeight="1" s="94">
      <c r="A3274" s="66" t="inlineStr">
        <is>
          <t>U23566</t>
        </is>
      </c>
      <c r="B3274" s="66" t="inlineStr">
        <is>
          <t>O2219</t>
        </is>
      </c>
      <c r="C3274" s="66" t="n">
        <v>2024</v>
      </c>
      <c r="D3274" s="66" t="n">
        <v>12</v>
      </c>
      <c r="E3274" s="66" t="n">
        <v>4</v>
      </c>
      <c r="F3274" s="66" t="n">
        <v>16</v>
      </c>
      <c r="G3274" s="66" t="n">
        <v>3</v>
      </c>
      <c r="H3274" s="66" t="n">
        <v>1</v>
      </c>
      <c r="I3274" s="66" t="n">
        <v>0</v>
      </c>
      <c r="J3274" s="66" t="n">
        <v>1</v>
      </c>
      <c r="K3274" s="66" t="n">
        <v>0</v>
      </c>
      <c r="L3274" s="66" t="n">
        <v>0</v>
      </c>
      <c r="M3274" s="66" t="n">
        <v>0</v>
      </c>
      <c r="N3274" s="66" t="n">
        <v>0</v>
      </c>
      <c r="O3274" s="66" t="n">
        <v>201</v>
      </c>
      <c r="P3274" s="66" t="n">
        <v>20</v>
      </c>
      <c r="Q3274" s="66" t="n">
        <v>12.7405894990001</v>
      </c>
      <c r="R3274" s="66" t="n">
        <v>51.3684362000001</v>
      </c>
      <c r="S3274" s="66">
        <f>IF(AND(E3274&gt;=2,E3274&lt;=6,OR(F3274=6,F3274=7,F3274=8),O3274&lt;=500),1,0)</f>
        <v/>
      </c>
      <c r="T3274" s="178">
        <f>IF(G3274=1,Sources!$F$24,IF(G3274=2,Sources!$F$25,IF(G3274=3,Sources!$F$26,0)))</f>
        <v/>
      </c>
      <c r="U3274" s="178">
        <f>T3274</f>
        <v/>
      </c>
      <c r="V3274" s="66" t="inlineStr">
        <is>
          <t>S01 / S04 / S05</t>
        </is>
      </c>
    </row>
    <row r="3275" ht="15" customHeight="1" s="94">
      <c r="A3275" s="66" t="inlineStr">
        <is>
          <t>U23573</t>
        </is>
      </c>
      <c r="B3275" s="66" t="inlineStr">
        <is>
          <t>O1593</t>
        </is>
      </c>
      <c r="C3275" s="66" t="n">
        <v>2024</v>
      </c>
      <c r="D3275" s="66" t="n">
        <v>12</v>
      </c>
      <c r="E3275" s="66" t="n">
        <v>4</v>
      </c>
      <c r="F3275" s="66" t="n">
        <v>16</v>
      </c>
      <c r="G3275" s="66" t="n">
        <v>3</v>
      </c>
      <c r="H3275" s="66" t="n">
        <v>2</v>
      </c>
      <c r="I3275" s="66" t="n">
        <v>0</v>
      </c>
      <c r="J3275" s="66" t="n">
        <v>0</v>
      </c>
      <c r="K3275" s="66" t="n">
        <v>1</v>
      </c>
      <c r="L3275" s="66" t="n">
        <v>1</v>
      </c>
      <c r="M3275" s="66" t="n">
        <v>0</v>
      </c>
      <c r="N3275" s="66" t="n">
        <v>0</v>
      </c>
      <c r="O3275" s="66" t="n">
        <v>117.3</v>
      </c>
      <c r="P3275" s="66" t="n">
        <v>2.1</v>
      </c>
      <c r="Q3275" s="66" t="n">
        <v>12.3734795140001</v>
      </c>
      <c r="R3275" s="66" t="n">
        <v>51.351691358</v>
      </c>
      <c r="S3275" s="66">
        <f>IF(AND(E3275&gt;=2,E3275&lt;=6,OR(F3275=6,F3275=7,F3275=8),O3275&lt;=500),1,0)</f>
        <v/>
      </c>
      <c r="T3275" s="178">
        <f>IF(G3275=1,Sources!$F$24,IF(G3275=2,Sources!$F$25,IF(G3275=3,Sources!$F$26,0)))</f>
        <v/>
      </c>
      <c r="U3275" s="178">
        <f>T3275</f>
        <v/>
      </c>
      <c r="V3275" s="66" t="inlineStr">
        <is>
          <t>S01 / S04 / S05</t>
        </is>
      </c>
    </row>
    <row r="3276" ht="15" customHeight="1" s="94">
      <c r="A3276" s="66" t="inlineStr">
        <is>
          <t>U23574</t>
        </is>
      </c>
      <c r="B3276" s="66" t="inlineStr">
        <is>
          <t>O1717</t>
        </is>
      </c>
      <c r="C3276" s="66" t="n">
        <v>2024</v>
      </c>
      <c r="D3276" s="66" t="n">
        <v>12</v>
      </c>
      <c r="E3276" s="66" t="n">
        <v>4</v>
      </c>
      <c r="F3276" s="66" t="n">
        <v>21</v>
      </c>
      <c r="G3276" s="66" t="n">
        <v>3</v>
      </c>
      <c r="H3276" s="66" t="n">
        <v>2</v>
      </c>
      <c r="I3276" s="66" t="n">
        <v>0</v>
      </c>
      <c r="J3276" s="66" t="n">
        <v>1</v>
      </c>
      <c r="K3276" s="66" t="n">
        <v>1</v>
      </c>
      <c r="L3276" s="66" t="n">
        <v>0</v>
      </c>
      <c r="M3276" s="66" t="n">
        <v>0</v>
      </c>
      <c r="N3276" s="66" t="n">
        <v>0</v>
      </c>
      <c r="O3276" s="66" t="n">
        <v>179</v>
      </c>
      <c r="P3276" s="66" t="n">
        <v>2.4</v>
      </c>
      <c r="Q3276" s="66" t="n">
        <v>12.3696569800001</v>
      </c>
      <c r="R3276" s="66" t="n">
        <v>51.3244925820001</v>
      </c>
      <c r="S3276" s="66">
        <f>IF(AND(E3276&gt;=2,E3276&lt;=6,OR(F3276=6,F3276=7,F3276=8),O3276&lt;=500),1,0)</f>
        <v/>
      </c>
      <c r="T3276" s="178">
        <f>IF(G3276=1,Sources!$F$24,IF(G3276=2,Sources!$F$25,IF(G3276=3,Sources!$F$26,0)))</f>
        <v/>
      </c>
      <c r="U3276" s="178">
        <f>T3276</f>
        <v/>
      </c>
      <c r="V3276" s="66" t="inlineStr">
        <is>
          <t>S01 / S04 / S05</t>
        </is>
      </c>
    </row>
    <row r="3277" ht="15" customHeight="1" s="94">
      <c r="A3277" s="66" t="inlineStr">
        <is>
          <t>U23583</t>
        </is>
      </c>
      <c r="B3277" s="66" t="inlineStr">
        <is>
          <t>O1844</t>
        </is>
      </c>
      <c r="C3277" s="66" t="n">
        <v>2024</v>
      </c>
      <c r="D3277" s="66" t="n">
        <v>12</v>
      </c>
      <c r="E3277" s="66" t="n">
        <v>3</v>
      </c>
      <c r="F3277" s="66" t="n">
        <v>14</v>
      </c>
      <c r="G3277" s="66" t="n">
        <v>3</v>
      </c>
      <c r="H3277" s="66" t="n">
        <v>3</v>
      </c>
      <c r="I3277" s="66" t="n">
        <v>0</v>
      </c>
      <c r="J3277" s="66" t="n">
        <v>1</v>
      </c>
      <c r="K3277" s="66" t="n">
        <v>1</v>
      </c>
      <c r="L3277" s="66" t="n">
        <v>0</v>
      </c>
      <c r="M3277" s="66" t="n">
        <v>0</v>
      </c>
      <c r="N3277" s="66" t="n">
        <v>0</v>
      </c>
      <c r="O3277" s="66" t="n">
        <v>140.8</v>
      </c>
      <c r="P3277" s="66" t="n">
        <v>2.5</v>
      </c>
      <c r="Q3277" s="66" t="n">
        <v>12.327296705</v>
      </c>
      <c r="R3277" s="66" t="n">
        <v>51.3254429800001</v>
      </c>
      <c r="S3277" s="66">
        <f>IF(AND(E3277&gt;=2,E3277&lt;=6,OR(F3277=6,F3277=7,F3277=8),O3277&lt;=500),1,0)</f>
        <v/>
      </c>
      <c r="T3277" s="178">
        <f>IF(G3277=1,Sources!$F$24,IF(G3277=2,Sources!$F$25,IF(G3277=3,Sources!$F$26,0)))</f>
        <v/>
      </c>
      <c r="U3277" s="178">
        <f>T3277</f>
        <v/>
      </c>
      <c r="V3277" s="66" t="inlineStr">
        <is>
          <t>S01 / S04 / S05</t>
        </is>
      </c>
    </row>
    <row r="3278" ht="15" customHeight="1" s="94">
      <c r="A3278" s="66" t="inlineStr">
        <is>
          <t>U23593</t>
        </is>
      </c>
      <c r="B3278" s="66" t="inlineStr">
        <is>
          <t>O0947</t>
        </is>
      </c>
      <c r="C3278" s="66" t="n">
        <v>2024</v>
      </c>
      <c r="D3278" s="66" t="n">
        <v>12</v>
      </c>
      <c r="E3278" s="66" t="n">
        <v>3</v>
      </c>
      <c r="F3278" s="66" t="n">
        <v>21</v>
      </c>
      <c r="G3278" s="66" t="n">
        <v>3</v>
      </c>
      <c r="H3278" s="66" t="n">
        <v>2</v>
      </c>
      <c r="I3278" s="66" t="n">
        <v>0</v>
      </c>
      <c r="J3278" s="66" t="n">
        <v>1</v>
      </c>
      <c r="K3278" s="66" t="n">
        <v>1</v>
      </c>
      <c r="L3278" s="66" t="n">
        <v>0</v>
      </c>
      <c r="M3278" s="66" t="n">
        <v>0</v>
      </c>
      <c r="N3278" s="66" t="n">
        <v>0</v>
      </c>
      <c r="O3278" s="66" t="n">
        <v>172.5</v>
      </c>
      <c r="P3278" s="66" t="n">
        <v>9.1</v>
      </c>
      <c r="Q3278" s="66" t="n">
        <v>13.7249132910001</v>
      </c>
      <c r="R3278" s="66" t="n">
        <v>51.0577060140001</v>
      </c>
      <c r="S3278" s="66">
        <f>IF(AND(E3278&gt;=2,E3278&lt;=6,OR(F3278=6,F3278=7,F3278=8),O3278&lt;=500),1,0)</f>
        <v/>
      </c>
      <c r="T3278" s="178">
        <f>IF(G3278=1,Sources!$F$24,IF(G3278=2,Sources!$F$25,IF(G3278=3,Sources!$F$26,0)))</f>
        <v/>
      </c>
      <c r="U3278" s="178">
        <f>T3278</f>
        <v/>
      </c>
      <c r="V3278" s="66" t="inlineStr">
        <is>
          <t>S01 / S04 / S05</t>
        </is>
      </c>
    </row>
    <row r="3279" ht="15" customHeight="1" s="94">
      <c r="A3279" s="66" t="inlineStr">
        <is>
          <t>U23597</t>
        </is>
      </c>
      <c r="B3279" s="66" t="inlineStr">
        <is>
          <t>O0157</t>
        </is>
      </c>
      <c r="C3279" s="66" t="n">
        <v>2024</v>
      </c>
      <c r="D3279" s="66" t="n">
        <v>12</v>
      </c>
      <c r="E3279" s="66" t="n">
        <v>3</v>
      </c>
      <c r="F3279" s="66" t="n">
        <v>10</v>
      </c>
      <c r="G3279" s="66" t="n">
        <v>3</v>
      </c>
      <c r="H3279" s="66" t="n">
        <v>3</v>
      </c>
      <c r="I3279" s="66" t="n">
        <v>0</v>
      </c>
      <c r="J3279" s="66" t="n">
        <v>1</v>
      </c>
      <c r="K3279" s="66" t="n">
        <v>1</v>
      </c>
      <c r="L3279" s="66" t="n">
        <v>0</v>
      </c>
      <c r="M3279" s="66" t="n">
        <v>0</v>
      </c>
      <c r="N3279" s="66" t="n">
        <v>0</v>
      </c>
      <c r="O3279" s="66" t="n">
        <v>309.2</v>
      </c>
      <c r="P3279" s="66" t="n">
        <v>16.1</v>
      </c>
      <c r="Q3279" s="66" t="n">
        <v>12.925967483</v>
      </c>
      <c r="R3279" s="66" t="n">
        <v>50.8255246580001</v>
      </c>
      <c r="S3279" s="66">
        <f>IF(AND(E3279&gt;=2,E3279&lt;=6,OR(F3279=6,F3279=7,F3279=8),O3279&lt;=500),1,0)</f>
        <v/>
      </c>
      <c r="T3279" s="178">
        <f>IF(G3279=1,Sources!$F$24,IF(G3279=2,Sources!$F$25,IF(G3279=3,Sources!$F$26,0)))</f>
        <v/>
      </c>
      <c r="U3279" s="178">
        <f>T3279</f>
        <v/>
      </c>
      <c r="V3279" s="66" t="inlineStr">
        <is>
          <t>S01 / S04 / S05</t>
        </is>
      </c>
    </row>
    <row r="3280" ht="15" customHeight="1" s="94">
      <c r="A3280" s="66" t="inlineStr">
        <is>
          <t>U23609</t>
        </is>
      </c>
      <c r="B3280" s="66" t="inlineStr">
        <is>
          <t>O0579</t>
        </is>
      </c>
      <c r="C3280" s="66" t="n">
        <v>2024</v>
      </c>
      <c r="D3280" s="66" t="n">
        <v>12</v>
      </c>
      <c r="E3280" s="66" t="n">
        <v>2</v>
      </c>
      <c r="F3280" s="66" t="n">
        <v>13</v>
      </c>
      <c r="G3280" s="66" t="n">
        <v>3</v>
      </c>
      <c r="H3280" s="66" t="n">
        <v>3</v>
      </c>
      <c r="I3280" s="66" t="n">
        <v>0</v>
      </c>
      <c r="J3280" s="66" t="n">
        <v>1</v>
      </c>
      <c r="K3280" s="66" t="n">
        <v>1</v>
      </c>
      <c r="L3280" s="66" t="n">
        <v>0</v>
      </c>
      <c r="M3280" s="66" t="n">
        <v>0</v>
      </c>
      <c r="N3280" s="66" t="n">
        <v>0</v>
      </c>
      <c r="O3280" s="66" t="n">
        <v>168.1</v>
      </c>
      <c r="P3280" s="66" t="n">
        <v>9.6</v>
      </c>
      <c r="Q3280" s="66" t="n">
        <v>13.8418631330001</v>
      </c>
      <c r="R3280" s="66" t="n">
        <v>51.0023476960001</v>
      </c>
      <c r="S3280" s="66">
        <f>IF(AND(E3280&gt;=2,E3280&lt;=6,OR(F3280=6,F3280=7,F3280=8),O3280&lt;=500),1,0)</f>
        <v/>
      </c>
      <c r="T3280" s="178">
        <f>IF(G3280=1,Sources!$F$24,IF(G3280=2,Sources!$F$25,IF(G3280=3,Sources!$F$26,0)))</f>
        <v/>
      </c>
      <c r="U3280" s="178">
        <f>T3280</f>
        <v/>
      </c>
      <c r="V3280" s="66" t="inlineStr">
        <is>
          <t>S01 / S04 / S05</t>
        </is>
      </c>
    </row>
    <row r="3281" ht="15" customHeight="1" s="94">
      <c r="A3281" s="66" t="inlineStr">
        <is>
          <t>U23739</t>
        </is>
      </c>
      <c r="B3281" s="66" t="inlineStr">
        <is>
          <t>O2234</t>
        </is>
      </c>
      <c r="C3281" s="66" t="n">
        <v>2025</v>
      </c>
      <c r="D3281" s="66" t="n">
        <v>1</v>
      </c>
      <c r="E3281" s="66" t="n">
        <v>5</v>
      </c>
      <c r="F3281" s="66" t="n">
        <v>21</v>
      </c>
      <c r="G3281" s="66" t="n">
        <v>3</v>
      </c>
      <c r="H3281" s="66" t="n">
        <v>3</v>
      </c>
      <c r="I3281" s="66" t="n">
        <v>0</v>
      </c>
      <c r="J3281" s="66" t="n">
        <v>0</v>
      </c>
      <c r="K3281" s="66" t="n">
        <v>1</v>
      </c>
      <c r="L3281" s="66" t="n">
        <v>0</v>
      </c>
      <c r="M3281" s="66" t="n">
        <v>0</v>
      </c>
      <c r="N3281" s="66" t="n">
        <v>0</v>
      </c>
      <c r="O3281" s="66" t="n">
        <v>227.7</v>
      </c>
      <c r="P3281" s="66" t="n">
        <v>5.5</v>
      </c>
      <c r="Q3281" s="66" t="n">
        <v>14.8210814250001</v>
      </c>
      <c r="R3281" s="66" t="n">
        <v>50.900399781</v>
      </c>
      <c r="S3281" s="66">
        <f>IF(AND(E3281&gt;=2,E3281&lt;=6,OR(F3281=6,F3281=7,F3281=8),O3281&lt;=500),1,0)</f>
        <v/>
      </c>
      <c r="T3281" s="178">
        <f>IF(G3281=1,Sources!$F$24,IF(G3281=2,Sources!$F$25,IF(G3281=3,Sources!$F$26,0)))</f>
        <v/>
      </c>
      <c r="U3281" s="178">
        <f>T3281</f>
        <v/>
      </c>
      <c r="V3281" s="66" t="inlineStr">
        <is>
          <t>S01 / S04 / S05</t>
        </is>
      </c>
    </row>
    <row r="3282" ht="15" customHeight="1" s="94">
      <c r="A3282" s="66" t="inlineStr">
        <is>
          <t>U23741</t>
        </is>
      </c>
      <c r="B3282" s="66" t="inlineStr">
        <is>
          <t>O0342</t>
        </is>
      </c>
      <c r="C3282" s="66" t="n">
        <v>2025</v>
      </c>
      <c r="D3282" s="66" t="n">
        <v>1</v>
      </c>
      <c r="E3282" s="66" t="n">
        <v>4</v>
      </c>
      <c r="F3282" s="66" t="n">
        <v>13</v>
      </c>
      <c r="G3282" s="66" t="n">
        <v>2</v>
      </c>
      <c r="H3282" s="66" t="n">
        <v>4</v>
      </c>
      <c r="I3282" s="66" t="n">
        <v>1</v>
      </c>
      <c r="J3282" s="66" t="n">
        <v>1</v>
      </c>
      <c r="K3282" s="66" t="n">
        <v>0</v>
      </c>
      <c r="L3282" s="66" t="n">
        <v>0</v>
      </c>
      <c r="M3282" s="66" t="n">
        <v>0</v>
      </c>
      <c r="N3282" s="66" t="n">
        <v>0</v>
      </c>
      <c r="O3282" s="66" t="n">
        <v>221.9</v>
      </c>
      <c r="P3282" s="66" t="n">
        <v>7.2</v>
      </c>
      <c r="Q3282" s="66" t="n">
        <v>13.7312959060001</v>
      </c>
      <c r="R3282" s="66" t="n">
        <v>51.0349306300001</v>
      </c>
      <c r="S3282" s="66">
        <f>IF(AND(E3282&gt;=2,E3282&lt;=6,OR(F3282=6,F3282=7,F3282=8),O3282&lt;=500),1,0)</f>
        <v/>
      </c>
      <c r="T3282" s="178">
        <f>IF(G3282=1,Sources!$F$24,IF(G3282=2,Sources!$F$25,IF(G3282=3,Sources!$F$26,0)))</f>
        <v/>
      </c>
      <c r="U3282" s="178">
        <f>T3282</f>
        <v/>
      </c>
      <c r="V3282" s="66" t="inlineStr">
        <is>
          <t>S01 / S04 / S05</t>
        </is>
      </c>
    </row>
    <row r="3283" ht="15" customHeight="1" s="94">
      <c r="A3283" s="66" t="inlineStr">
        <is>
          <t>U23742</t>
        </is>
      </c>
      <c r="B3283" s="66" t="inlineStr">
        <is>
          <t>O1140</t>
        </is>
      </c>
      <c r="C3283" s="66" t="n">
        <v>2025</v>
      </c>
      <c r="D3283" s="66" t="n">
        <v>1</v>
      </c>
      <c r="E3283" s="66" t="n">
        <v>7</v>
      </c>
      <c r="F3283" s="66" t="n">
        <v>16</v>
      </c>
      <c r="G3283" s="66" t="n">
        <v>3</v>
      </c>
      <c r="H3283" s="66" t="n">
        <v>1</v>
      </c>
      <c r="I3283" s="66" t="n">
        <v>0</v>
      </c>
      <c r="J3283" s="66" t="n">
        <v>0</v>
      </c>
      <c r="K3283" s="66" t="n">
        <v>1</v>
      </c>
      <c r="L3283" s="66" t="n">
        <v>0</v>
      </c>
      <c r="M3283" s="66" t="n">
        <v>0</v>
      </c>
      <c r="N3283" s="66" t="n">
        <v>0</v>
      </c>
      <c r="O3283" s="66" t="n">
        <v>329.5</v>
      </c>
      <c r="P3283" s="66" t="n">
        <v>7.1</v>
      </c>
      <c r="Q3283" s="66" t="n">
        <v>14.984965758</v>
      </c>
      <c r="R3283" s="66" t="n">
        <v>51.1567015210001</v>
      </c>
      <c r="S3283" s="66">
        <f>IF(AND(E3283&gt;=2,E3283&lt;=6,OR(F3283=6,F3283=7,F3283=8),O3283&lt;=500),1,0)</f>
        <v/>
      </c>
      <c r="T3283" s="178">
        <f>IF(G3283=1,Sources!$F$24,IF(G3283=2,Sources!$F$25,IF(G3283=3,Sources!$F$26,0)))</f>
        <v/>
      </c>
      <c r="U3283" s="178">
        <f>T3283</f>
        <v/>
      </c>
      <c r="V3283" s="66" t="inlineStr">
        <is>
          <t>S01 / S04 / S05</t>
        </is>
      </c>
    </row>
    <row r="3284" ht="15" customHeight="1" s="94">
      <c r="A3284" s="66" t="inlineStr">
        <is>
          <t>U23743</t>
        </is>
      </c>
      <c r="B3284" s="66" t="inlineStr">
        <is>
          <t>O1462</t>
        </is>
      </c>
      <c r="C3284" s="66" t="n">
        <v>2025</v>
      </c>
      <c r="D3284" s="66" t="n">
        <v>1</v>
      </c>
      <c r="E3284" s="66" t="n">
        <v>4</v>
      </c>
      <c r="F3284" s="66" t="n">
        <v>8</v>
      </c>
      <c r="G3284" s="66" t="n">
        <v>3</v>
      </c>
      <c r="H3284" s="66" t="n">
        <v>1</v>
      </c>
      <c r="I3284" s="66" t="n">
        <v>0</v>
      </c>
      <c r="J3284" s="66" t="n">
        <v>1</v>
      </c>
      <c r="K3284" s="66" t="n">
        <v>0</v>
      </c>
      <c r="L3284" s="66" t="n">
        <v>0</v>
      </c>
      <c r="M3284" s="66" t="n">
        <v>0</v>
      </c>
      <c r="N3284" s="66" t="n">
        <v>0</v>
      </c>
      <c r="O3284" s="66" t="n">
        <v>186.7</v>
      </c>
      <c r="P3284" s="66" t="n">
        <v>8.1</v>
      </c>
      <c r="Q3284" s="66" t="n">
        <v>12.395023791</v>
      </c>
      <c r="R3284" s="66" t="n">
        <v>51.3427365870001</v>
      </c>
      <c r="S3284" s="66">
        <f>IF(AND(E3284&gt;=2,E3284&lt;=6,OR(F3284=6,F3284=7,F3284=8),O3284&lt;=500),1,0)</f>
        <v/>
      </c>
      <c r="T3284" s="178">
        <f>IF(G3284=1,Sources!$F$24,IF(G3284=2,Sources!$F$25,IF(G3284=3,Sources!$F$26,0)))</f>
        <v/>
      </c>
      <c r="U3284" s="178">
        <f>T3284</f>
        <v/>
      </c>
      <c r="V3284" s="66" t="inlineStr">
        <is>
          <t>S01 / S04 / S05</t>
        </is>
      </c>
    </row>
    <row r="3285" ht="15" customHeight="1" s="94">
      <c r="A3285" s="66" t="inlineStr">
        <is>
          <t>U23762</t>
        </is>
      </c>
      <c r="B3285" s="66" t="inlineStr">
        <is>
          <t>O0760</t>
        </is>
      </c>
      <c r="C3285" s="66" t="n">
        <v>2025</v>
      </c>
      <c r="D3285" s="66" t="n">
        <v>1</v>
      </c>
      <c r="E3285" s="66" t="n">
        <v>2</v>
      </c>
      <c r="F3285" s="66" t="n">
        <v>17</v>
      </c>
      <c r="G3285" s="66" t="n">
        <v>3</v>
      </c>
      <c r="H3285" s="66" t="n">
        <v>2</v>
      </c>
      <c r="I3285" s="66" t="n">
        <v>0</v>
      </c>
      <c r="J3285" s="66" t="n">
        <v>1</v>
      </c>
      <c r="K3285" s="66" t="n">
        <v>1</v>
      </c>
      <c r="L3285" s="66" t="n">
        <v>0</v>
      </c>
      <c r="M3285" s="66" t="n">
        <v>0</v>
      </c>
      <c r="N3285" s="66" t="n">
        <v>0</v>
      </c>
      <c r="O3285" s="66" t="n">
        <v>426.4</v>
      </c>
      <c r="P3285" s="66" t="n">
        <v>20.2</v>
      </c>
      <c r="Q3285" s="66" t="n">
        <v>13.799773424</v>
      </c>
      <c r="R3285" s="66" t="n">
        <v>50.9985353210001</v>
      </c>
      <c r="S3285" s="66">
        <f>IF(AND(E3285&gt;=2,E3285&lt;=6,OR(F3285=6,F3285=7,F3285=8),O3285&lt;=500),1,0)</f>
        <v/>
      </c>
      <c r="T3285" s="178">
        <f>IF(G3285=1,Sources!$F$24,IF(G3285=2,Sources!$F$25,IF(G3285=3,Sources!$F$26,0)))</f>
        <v/>
      </c>
      <c r="U3285" s="178">
        <f>T3285</f>
        <v/>
      </c>
      <c r="V3285" s="66" t="inlineStr">
        <is>
          <t>S01 / S04 / S05</t>
        </is>
      </c>
    </row>
    <row r="3286" ht="15" customHeight="1" s="94">
      <c r="A3286" s="66" t="inlineStr">
        <is>
          <t>U23766</t>
        </is>
      </c>
      <c r="B3286" s="66" t="inlineStr">
        <is>
          <t>O1448</t>
        </is>
      </c>
      <c r="C3286" s="66" t="n">
        <v>2025</v>
      </c>
      <c r="D3286" s="66" t="n">
        <v>1</v>
      </c>
      <c r="E3286" s="66" t="n">
        <v>3</v>
      </c>
      <c r="F3286" s="66" t="n">
        <v>9</v>
      </c>
      <c r="G3286" s="66" t="n">
        <v>3</v>
      </c>
      <c r="H3286" s="66" t="n">
        <v>3</v>
      </c>
      <c r="I3286" s="66" t="n">
        <v>0</v>
      </c>
      <c r="J3286" s="66" t="n">
        <v>0</v>
      </c>
      <c r="K3286" s="66" t="n">
        <v>1</v>
      </c>
      <c r="L3286" s="66" t="n">
        <v>0</v>
      </c>
      <c r="M3286" s="66" t="n">
        <v>0</v>
      </c>
      <c r="N3286" s="66" t="n">
        <v>0</v>
      </c>
      <c r="O3286" s="66" t="n">
        <v>326.4</v>
      </c>
      <c r="P3286" s="66" t="n">
        <v>5.5</v>
      </c>
      <c r="Q3286" s="66" t="n">
        <v>12.377054081</v>
      </c>
      <c r="R3286" s="66" t="n">
        <v>51.344509843</v>
      </c>
      <c r="S3286" s="66">
        <f>IF(AND(E3286&gt;=2,E3286&lt;=6,OR(F3286=6,F3286=7,F3286=8),O3286&lt;=500),1,0)</f>
        <v/>
      </c>
      <c r="T3286" s="178">
        <f>IF(G3286=1,Sources!$F$24,IF(G3286=2,Sources!$F$25,IF(G3286=3,Sources!$F$26,0)))</f>
        <v/>
      </c>
      <c r="U3286" s="178">
        <f>T3286</f>
        <v/>
      </c>
      <c r="V3286" s="66" t="inlineStr">
        <is>
          <t>S01 / S04 / S05</t>
        </is>
      </c>
    </row>
    <row r="3287" ht="15" customHeight="1" s="94">
      <c r="A3287" s="66" t="inlineStr">
        <is>
          <t>U23772</t>
        </is>
      </c>
      <c r="B3287" s="66" t="inlineStr">
        <is>
          <t>O1462</t>
        </is>
      </c>
      <c r="C3287" s="66" t="n">
        <v>2025</v>
      </c>
      <c r="D3287" s="66" t="n">
        <v>1</v>
      </c>
      <c r="E3287" s="66" t="n">
        <v>2</v>
      </c>
      <c r="F3287" s="66" t="n">
        <v>6</v>
      </c>
      <c r="G3287" s="66" t="n">
        <v>2</v>
      </c>
      <c r="H3287" s="66" t="n">
        <v>2</v>
      </c>
      <c r="I3287" s="66" t="n">
        <v>0</v>
      </c>
      <c r="J3287" s="66" t="n">
        <v>1</v>
      </c>
      <c r="K3287" s="66" t="n">
        <v>1</v>
      </c>
      <c r="L3287" s="66" t="n">
        <v>0</v>
      </c>
      <c r="M3287" s="66" t="n">
        <v>0</v>
      </c>
      <c r="N3287" s="66" t="n">
        <v>0</v>
      </c>
      <c r="O3287" s="66" t="n">
        <v>190.3</v>
      </c>
      <c r="P3287" s="66" t="n">
        <v>4.2</v>
      </c>
      <c r="Q3287" s="66" t="n">
        <v>12.3948537490001</v>
      </c>
      <c r="R3287" s="66" t="n">
        <v>51.3427222070001</v>
      </c>
      <c r="S3287" s="66">
        <f>IF(AND(E3287&gt;=2,E3287&lt;=6,OR(F3287=6,F3287=7,F3287=8),O3287&lt;=500),1,0)</f>
        <v/>
      </c>
      <c r="T3287" s="178">
        <f>IF(G3287=1,Sources!$F$24,IF(G3287=2,Sources!$F$25,IF(G3287=3,Sources!$F$26,0)))</f>
        <v/>
      </c>
      <c r="U3287" s="178">
        <f>T3287</f>
        <v/>
      </c>
      <c r="V3287" s="66" t="inlineStr">
        <is>
          <t>S01 / S04 / S05</t>
        </is>
      </c>
    </row>
    <row r="3288" ht="15" customHeight="1" s="94">
      <c r="A3288" s="66" t="inlineStr">
        <is>
          <t>U23773</t>
        </is>
      </c>
      <c r="B3288" s="66" t="inlineStr">
        <is>
          <t>O1376</t>
        </is>
      </c>
      <c r="C3288" s="66" t="n">
        <v>2025</v>
      </c>
      <c r="D3288" s="66" t="n">
        <v>1</v>
      </c>
      <c r="E3288" s="66" t="n">
        <v>2</v>
      </c>
      <c r="F3288" s="66" t="n">
        <v>9</v>
      </c>
      <c r="G3288" s="66" t="n">
        <v>3</v>
      </c>
      <c r="H3288" s="66" t="n">
        <v>2</v>
      </c>
      <c r="I3288" s="66" t="n">
        <v>0</v>
      </c>
      <c r="J3288" s="66" t="n">
        <v>1</v>
      </c>
      <c r="K3288" s="66" t="n">
        <v>1</v>
      </c>
      <c r="L3288" s="66" t="n">
        <v>0</v>
      </c>
      <c r="M3288" s="66" t="n">
        <v>0</v>
      </c>
      <c r="N3288" s="66" t="n">
        <v>0</v>
      </c>
      <c r="O3288" s="66" t="n">
        <v>259.5</v>
      </c>
      <c r="P3288" s="66" t="n">
        <v>11.9</v>
      </c>
      <c r="Q3288" s="66" t="n">
        <v>12.395375996</v>
      </c>
      <c r="R3288" s="66" t="n">
        <v>51.3410603780001</v>
      </c>
      <c r="S3288" s="66">
        <f>IF(AND(E3288&gt;=2,E3288&lt;=6,OR(F3288=6,F3288=7,F3288=8),O3288&lt;=500),1,0)</f>
        <v/>
      </c>
      <c r="T3288" s="178">
        <f>IF(G3288=1,Sources!$F$24,IF(G3288=2,Sources!$F$25,IF(G3288=3,Sources!$F$26,0)))</f>
        <v/>
      </c>
      <c r="U3288" s="178">
        <f>T3288</f>
        <v/>
      </c>
      <c r="V3288" s="66" t="inlineStr">
        <is>
          <t>S01 / S04 / S05</t>
        </is>
      </c>
    </row>
    <row r="3289" ht="15" customHeight="1" s="94">
      <c r="A3289" s="66" t="inlineStr">
        <is>
          <t>U23814</t>
        </is>
      </c>
      <c r="B3289" s="66" t="inlineStr">
        <is>
          <t>O1846</t>
        </is>
      </c>
      <c r="C3289" s="66" t="n">
        <v>2025</v>
      </c>
      <c r="D3289" s="66" t="n">
        <v>1</v>
      </c>
      <c r="E3289" s="66" t="n">
        <v>3</v>
      </c>
      <c r="F3289" s="66" t="n">
        <v>7</v>
      </c>
      <c r="G3289" s="66" t="n">
        <v>3</v>
      </c>
      <c r="H3289" s="66" t="n">
        <v>2</v>
      </c>
      <c r="I3289" s="66" t="n">
        <v>0</v>
      </c>
      <c r="J3289" s="66" t="n">
        <v>1</v>
      </c>
      <c r="K3289" s="66" t="n">
        <v>1</v>
      </c>
      <c r="L3289" s="66" t="n">
        <v>0</v>
      </c>
      <c r="M3289" s="66" t="n">
        <v>0</v>
      </c>
      <c r="N3289" s="66" t="n">
        <v>0</v>
      </c>
      <c r="O3289" s="66" t="n">
        <v>427.6</v>
      </c>
      <c r="P3289" s="66" t="n">
        <v>0</v>
      </c>
      <c r="Q3289" s="66" t="n">
        <v>12.3018182330001</v>
      </c>
      <c r="R3289" s="66" t="n">
        <v>51.3426579690001</v>
      </c>
      <c r="S3289" s="66">
        <f>IF(AND(E3289&gt;=2,E3289&lt;=6,OR(F3289=6,F3289=7,F3289=8),O3289&lt;=500),1,0)</f>
        <v/>
      </c>
      <c r="T3289" s="178">
        <f>IF(G3289=1,Sources!$F$24,IF(G3289=2,Sources!$F$25,IF(G3289=3,Sources!$F$26,0)))</f>
        <v/>
      </c>
      <c r="U3289" s="178">
        <f>T3289</f>
        <v/>
      </c>
      <c r="V3289" s="66" t="inlineStr">
        <is>
          <t>S01 / S04 / S05</t>
        </is>
      </c>
    </row>
    <row r="3290" ht="15" customHeight="1" s="94">
      <c r="A3290" s="66" t="inlineStr">
        <is>
          <t>U23822</t>
        </is>
      </c>
      <c r="B3290" s="66" t="inlineStr">
        <is>
          <t>O1992</t>
        </is>
      </c>
      <c r="C3290" s="66" t="n">
        <v>2025</v>
      </c>
      <c r="D3290" s="66" t="n">
        <v>1</v>
      </c>
      <c r="E3290" s="66" t="n">
        <v>5</v>
      </c>
      <c r="F3290" s="66" t="n">
        <v>17</v>
      </c>
      <c r="G3290" s="66" t="n">
        <v>2</v>
      </c>
      <c r="H3290" s="66" t="n">
        <v>4</v>
      </c>
      <c r="I3290" s="66" t="n">
        <v>1</v>
      </c>
      <c r="J3290" s="66" t="n">
        <v>0</v>
      </c>
      <c r="K3290" s="66" t="n">
        <v>1</v>
      </c>
      <c r="L3290" s="66" t="n">
        <v>0</v>
      </c>
      <c r="M3290" s="66" t="n">
        <v>0</v>
      </c>
      <c r="N3290" s="66" t="n">
        <v>0</v>
      </c>
      <c r="O3290" s="66" t="n">
        <v>104.6</v>
      </c>
      <c r="P3290" s="66" t="n">
        <v>19.3</v>
      </c>
      <c r="Q3290" s="66" t="n">
        <v>13.9415943020001</v>
      </c>
      <c r="R3290" s="66" t="n">
        <v>50.957693847</v>
      </c>
      <c r="S3290" s="66">
        <f>IF(AND(E3290&gt;=2,E3290&lt;=6,OR(F3290=6,F3290=7,F3290=8),O3290&lt;=500),1,0)</f>
        <v/>
      </c>
      <c r="T3290" s="178">
        <f>IF(G3290=1,Sources!$F$24,IF(G3290=2,Sources!$F$25,IF(G3290=3,Sources!$F$26,0)))</f>
        <v/>
      </c>
      <c r="U3290" s="178">
        <f>T3290</f>
        <v/>
      </c>
      <c r="V3290" s="66" t="inlineStr">
        <is>
          <t>S01 / S04 / S05</t>
        </is>
      </c>
    </row>
    <row r="3291" ht="15" customHeight="1" s="94">
      <c r="A3291" s="66" t="inlineStr">
        <is>
          <t>U23841</t>
        </is>
      </c>
      <c r="B3291" s="66" t="inlineStr">
        <is>
          <t>O0341</t>
        </is>
      </c>
      <c r="C3291" s="66" t="n">
        <v>2025</v>
      </c>
      <c r="D3291" s="66" t="n">
        <v>1</v>
      </c>
      <c r="E3291" s="66" t="n">
        <v>5</v>
      </c>
      <c r="F3291" s="66" t="n">
        <v>0</v>
      </c>
      <c r="G3291" s="66" t="n">
        <v>3</v>
      </c>
      <c r="H3291" s="66" t="n">
        <v>2</v>
      </c>
      <c r="I3291" s="66" t="n">
        <v>0</v>
      </c>
      <c r="J3291" s="66" t="n">
        <v>1</v>
      </c>
      <c r="K3291" s="66" t="n">
        <v>0</v>
      </c>
      <c r="L3291" s="66" t="n">
        <v>0</v>
      </c>
      <c r="M3291" s="66" t="n">
        <v>0</v>
      </c>
      <c r="N3291" s="66" t="n">
        <v>1</v>
      </c>
      <c r="O3291" s="66" t="n">
        <v>186.3</v>
      </c>
      <c r="P3291" s="66" t="n">
        <v>17.4</v>
      </c>
      <c r="Q3291" s="66" t="n">
        <v>13.7312254990001</v>
      </c>
      <c r="R3291" s="66" t="n">
        <v>51.0343581810001</v>
      </c>
      <c r="S3291" s="66">
        <f>IF(AND(E3291&gt;=2,E3291&lt;=6,OR(F3291=6,F3291=7,F3291=8),O3291&lt;=500),1,0)</f>
        <v/>
      </c>
      <c r="T3291" s="178">
        <f>IF(G3291=1,Sources!$F$24,IF(G3291=2,Sources!$F$25,IF(G3291=3,Sources!$F$26,0)))</f>
        <v/>
      </c>
      <c r="U3291" s="178">
        <f>T3291</f>
        <v/>
      </c>
      <c r="V3291" s="66" t="inlineStr">
        <is>
          <t>S01 / S04 / S05</t>
        </is>
      </c>
    </row>
    <row r="3292" ht="15" customHeight="1" s="94">
      <c r="A3292" s="66" t="inlineStr">
        <is>
          <t>U23855</t>
        </is>
      </c>
      <c r="B3292" s="66" t="inlineStr">
        <is>
          <t>O1371</t>
        </is>
      </c>
      <c r="C3292" s="66" t="n">
        <v>2025</v>
      </c>
      <c r="D3292" s="66" t="n">
        <v>5</v>
      </c>
      <c r="E3292" s="66" t="n">
        <v>3</v>
      </c>
      <c r="F3292" s="66" t="n">
        <v>14</v>
      </c>
      <c r="G3292" s="66" t="n">
        <v>3</v>
      </c>
      <c r="H3292" s="66" t="n">
        <v>2</v>
      </c>
      <c r="I3292" s="66" t="n">
        <v>0</v>
      </c>
      <c r="J3292" s="66" t="n">
        <v>1</v>
      </c>
      <c r="K3292" s="66" t="n">
        <v>0</v>
      </c>
      <c r="L3292" s="66" t="n">
        <v>0</v>
      </c>
      <c r="M3292" s="66" t="n">
        <v>0</v>
      </c>
      <c r="N3292" s="66" t="n">
        <v>0</v>
      </c>
      <c r="O3292" s="66" t="n">
        <v>133.2</v>
      </c>
      <c r="P3292" s="66" t="n">
        <v>3.2</v>
      </c>
      <c r="Q3292" s="66" t="n">
        <v>12.2616984060001</v>
      </c>
      <c r="R3292" s="66" t="n">
        <v>51.3161745570001</v>
      </c>
      <c r="S3292" s="66">
        <f>IF(AND(E3292&gt;=2,E3292&lt;=6,OR(F3292=6,F3292=7,F3292=8),O3292&lt;=500),1,0)</f>
        <v/>
      </c>
      <c r="T3292" s="178">
        <f>IF(G3292=1,Sources!$F$24,IF(G3292=2,Sources!$F$25,IF(G3292=3,Sources!$F$26,0)))</f>
        <v/>
      </c>
      <c r="U3292" s="178">
        <f>T3292</f>
        <v/>
      </c>
      <c r="V3292" s="66" t="inlineStr">
        <is>
          <t>S01 / S04 / S05</t>
        </is>
      </c>
    </row>
    <row r="3293" ht="15" customHeight="1" s="94">
      <c r="A3293" s="66" t="inlineStr">
        <is>
          <t>U23859</t>
        </is>
      </c>
      <c r="B3293" s="66" t="inlineStr">
        <is>
          <t>O0464</t>
        </is>
      </c>
      <c r="C3293" s="66" t="n">
        <v>2025</v>
      </c>
      <c r="D3293" s="66" t="n">
        <v>7</v>
      </c>
      <c r="E3293" s="66" t="n">
        <v>5</v>
      </c>
      <c r="F3293" s="66" t="n">
        <v>15</v>
      </c>
      <c r="G3293" s="66" t="n">
        <v>3</v>
      </c>
      <c r="H3293" s="66" t="n">
        <v>1</v>
      </c>
      <c r="I3293" s="66" t="n">
        <v>0</v>
      </c>
      <c r="J3293" s="66" t="n">
        <v>1</v>
      </c>
      <c r="K3293" s="66" t="n">
        <v>0</v>
      </c>
      <c r="L3293" s="66" t="n">
        <v>0</v>
      </c>
      <c r="M3293" s="66" t="n">
        <v>0</v>
      </c>
      <c r="N3293" s="66" t="n">
        <v>0</v>
      </c>
      <c r="O3293" s="66" t="n">
        <v>271.3</v>
      </c>
      <c r="P3293" s="66" t="n">
        <v>18.1</v>
      </c>
      <c r="Q3293" s="66" t="n">
        <v>13.701870077</v>
      </c>
      <c r="R3293" s="66" t="n">
        <v>51.030742796</v>
      </c>
      <c r="S3293" s="66">
        <f>IF(AND(E3293&gt;=2,E3293&lt;=6,OR(F3293=6,F3293=7,F3293=8),O3293&lt;=500),1,0)</f>
        <v/>
      </c>
      <c r="T3293" s="178">
        <f>IF(G3293=1,Sources!$F$24,IF(G3293=2,Sources!$F$25,IF(G3293=3,Sources!$F$26,0)))</f>
        <v/>
      </c>
      <c r="U3293" s="178">
        <f>T3293</f>
        <v/>
      </c>
      <c r="V3293" s="66" t="inlineStr">
        <is>
          <t>S01 / S04 / S05</t>
        </is>
      </c>
    </row>
    <row r="3294" ht="15" customHeight="1" s="94">
      <c r="A3294" s="66" t="inlineStr">
        <is>
          <t>U23878</t>
        </is>
      </c>
      <c r="B3294" s="66" t="inlineStr">
        <is>
          <t>O2164</t>
        </is>
      </c>
      <c r="C3294" s="66" t="n">
        <v>2025</v>
      </c>
      <c r="D3294" s="66" t="n">
        <v>5</v>
      </c>
      <c r="E3294" s="66" t="n">
        <v>2</v>
      </c>
      <c r="F3294" s="66" t="n">
        <v>15</v>
      </c>
      <c r="G3294" s="66" t="n">
        <v>3</v>
      </c>
      <c r="H3294" s="66" t="n">
        <v>6</v>
      </c>
      <c r="I3294" s="66" t="n">
        <v>0</v>
      </c>
      <c r="J3294" s="66" t="n">
        <v>1</v>
      </c>
      <c r="K3294" s="66" t="n">
        <v>0</v>
      </c>
      <c r="L3294" s="66" t="n">
        <v>0</v>
      </c>
      <c r="M3294" s="66" t="n">
        <v>0</v>
      </c>
      <c r="N3294" s="66" t="n">
        <v>0</v>
      </c>
      <c r="O3294" s="66" t="n">
        <v>379.8</v>
      </c>
      <c r="P3294" s="66" t="n">
        <v>10.4</v>
      </c>
      <c r="Q3294" s="66" t="n">
        <v>12.988221439</v>
      </c>
      <c r="R3294" s="66" t="n">
        <v>51.5593990500001</v>
      </c>
      <c r="S3294" s="66">
        <f>IF(AND(E3294&gt;=2,E3294&lt;=6,OR(F3294=6,F3294=7,F3294=8),O3294&lt;=500),1,0)</f>
        <v/>
      </c>
      <c r="T3294" s="178">
        <f>IF(G3294=1,Sources!$F$24,IF(G3294=2,Sources!$F$25,IF(G3294=3,Sources!$F$26,0)))</f>
        <v/>
      </c>
      <c r="U3294" s="178">
        <f>T3294</f>
        <v/>
      </c>
      <c r="V3294" s="66" t="inlineStr">
        <is>
          <t>S01 / S04 / S05</t>
        </is>
      </c>
    </row>
    <row r="3295" ht="15" customHeight="1" s="94">
      <c r="A3295" s="66" t="inlineStr">
        <is>
          <t>U23899</t>
        </is>
      </c>
      <c r="B3295" s="66" t="inlineStr">
        <is>
          <t>O0642</t>
        </is>
      </c>
      <c r="C3295" s="66" t="n">
        <v>2025</v>
      </c>
      <c r="D3295" s="66" t="n">
        <v>4</v>
      </c>
      <c r="E3295" s="66" t="n">
        <v>5</v>
      </c>
      <c r="F3295" s="66" t="n">
        <v>17</v>
      </c>
      <c r="G3295" s="66" t="n">
        <v>3</v>
      </c>
      <c r="H3295" s="66" t="n">
        <v>7</v>
      </c>
      <c r="I3295" s="66" t="n">
        <v>0</v>
      </c>
      <c r="J3295" s="66" t="n">
        <v>0</v>
      </c>
      <c r="K3295" s="66" t="n">
        <v>1</v>
      </c>
      <c r="L3295" s="66" t="n">
        <v>0</v>
      </c>
      <c r="M3295" s="66" t="n">
        <v>0</v>
      </c>
      <c r="N3295" s="66" t="n">
        <v>1</v>
      </c>
      <c r="O3295" s="66" t="n">
        <v>176.4</v>
      </c>
      <c r="P3295" s="66" t="n">
        <v>5</v>
      </c>
      <c r="Q3295" s="66" t="n">
        <v>13.7517767250001</v>
      </c>
      <c r="R3295" s="66" t="n">
        <v>51.062987741</v>
      </c>
      <c r="S3295" s="66">
        <f>IF(AND(E3295&gt;=2,E3295&lt;=6,OR(F3295=6,F3295=7,F3295=8),O3295&lt;=500),1,0)</f>
        <v/>
      </c>
      <c r="T3295" s="178">
        <f>IF(G3295=1,Sources!$F$24,IF(G3295=2,Sources!$F$25,IF(G3295=3,Sources!$F$26,0)))</f>
        <v/>
      </c>
      <c r="U3295" s="178">
        <f>T3295</f>
        <v/>
      </c>
      <c r="V3295" s="66" t="inlineStr">
        <is>
          <t>S01 / S04 / S05</t>
        </is>
      </c>
    </row>
    <row r="3296" ht="15" customHeight="1" s="94">
      <c r="A3296" s="66" t="inlineStr">
        <is>
          <t>U23904</t>
        </is>
      </c>
      <c r="B3296" s="66" t="inlineStr">
        <is>
          <t>O0949</t>
        </is>
      </c>
      <c r="C3296" s="66" t="n">
        <v>2025</v>
      </c>
      <c r="D3296" s="66" t="n">
        <v>6</v>
      </c>
      <c r="E3296" s="66" t="n">
        <v>3</v>
      </c>
      <c r="F3296" s="66" t="n">
        <v>16</v>
      </c>
      <c r="G3296" s="66" t="n">
        <v>3</v>
      </c>
      <c r="H3296" s="66" t="n">
        <v>3</v>
      </c>
      <c r="I3296" s="66" t="n">
        <v>0</v>
      </c>
      <c r="J3296" s="66" t="n">
        <v>1</v>
      </c>
      <c r="K3296" s="66" t="n">
        <v>1</v>
      </c>
      <c r="L3296" s="66" t="n">
        <v>0</v>
      </c>
      <c r="M3296" s="66" t="n">
        <v>0</v>
      </c>
      <c r="N3296" s="66" t="n">
        <v>0</v>
      </c>
      <c r="O3296" s="66" t="n">
        <v>218.1</v>
      </c>
      <c r="P3296" s="66" t="n">
        <v>11.2</v>
      </c>
      <c r="Q3296" s="66" t="n">
        <v>13.7259486090001</v>
      </c>
      <c r="R3296" s="66" t="n">
        <v>51.0569633600001</v>
      </c>
      <c r="S3296" s="66">
        <f>IF(AND(E3296&gt;=2,E3296&lt;=6,OR(F3296=6,F3296=7,F3296=8),O3296&lt;=500),1,0)</f>
        <v/>
      </c>
      <c r="T3296" s="178">
        <f>IF(G3296=1,Sources!$F$24,IF(G3296=2,Sources!$F$25,IF(G3296=3,Sources!$F$26,0)))</f>
        <v/>
      </c>
      <c r="U3296" s="178">
        <f>T3296</f>
        <v/>
      </c>
      <c r="V3296" s="66" t="inlineStr">
        <is>
          <t>S01 / S04 / S05</t>
        </is>
      </c>
    </row>
    <row r="3297" ht="15" customHeight="1" s="94">
      <c r="A3297" s="66" t="inlineStr">
        <is>
          <t>U23915</t>
        </is>
      </c>
      <c r="B3297" s="66" t="inlineStr">
        <is>
          <t>O1492</t>
        </is>
      </c>
      <c r="C3297" s="66" t="n">
        <v>2025</v>
      </c>
      <c r="D3297" s="66" t="n">
        <v>7</v>
      </c>
      <c r="E3297" s="66" t="n">
        <v>1</v>
      </c>
      <c r="F3297" s="66" t="n">
        <v>14</v>
      </c>
      <c r="G3297" s="66" t="n">
        <v>3</v>
      </c>
      <c r="H3297" s="66" t="n">
        <v>1</v>
      </c>
      <c r="I3297" s="66" t="n">
        <v>0</v>
      </c>
      <c r="J3297" s="66" t="n">
        <v>0</v>
      </c>
      <c r="K3297" s="66" t="n">
        <v>1</v>
      </c>
      <c r="L3297" s="66" t="n">
        <v>1</v>
      </c>
      <c r="M3297" s="66" t="n">
        <v>0</v>
      </c>
      <c r="N3297" s="66" t="n">
        <v>0</v>
      </c>
      <c r="O3297" s="66" t="n">
        <v>473.7</v>
      </c>
      <c r="P3297" s="66" t="n">
        <v>17.2</v>
      </c>
      <c r="Q3297" s="66" t="n">
        <v>12.3995023860001</v>
      </c>
      <c r="R3297" s="66" t="n">
        <v>51.3633566500001</v>
      </c>
      <c r="S3297" s="66">
        <f>IF(AND(E3297&gt;=2,E3297&lt;=6,OR(F3297=6,F3297=7,F3297=8),O3297&lt;=500),1,0)</f>
        <v/>
      </c>
      <c r="T3297" s="178">
        <f>IF(G3297=1,Sources!$F$24,IF(G3297=2,Sources!$F$25,IF(G3297=3,Sources!$F$26,0)))</f>
        <v/>
      </c>
      <c r="U3297" s="178">
        <f>T3297</f>
        <v/>
      </c>
      <c r="V3297" s="66" t="inlineStr">
        <is>
          <t>S01 / S04 / S05</t>
        </is>
      </c>
    </row>
    <row r="3298" ht="15" customHeight="1" s="94">
      <c r="A3298" s="66" t="inlineStr">
        <is>
          <t>U23928</t>
        </is>
      </c>
      <c r="B3298" s="66" t="inlineStr">
        <is>
          <t>O0472</t>
        </is>
      </c>
      <c r="C3298" s="66" t="n">
        <v>2025</v>
      </c>
      <c r="D3298" s="66" t="n">
        <v>3</v>
      </c>
      <c r="E3298" s="66" t="n">
        <v>2</v>
      </c>
      <c r="F3298" s="66" t="n">
        <v>8</v>
      </c>
      <c r="G3298" s="66" t="n">
        <v>3</v>
      </c>
      <c r="H3298" s="66" t="n">
        <v>3</v>
      </c>
      <c r="I3298" s="66" t="n">
        <v>0</v>
      </c>
      <c r="J3298" s="66" t="n">
        <v>0</v>
      </c>
      <c r="K3298" s="66" t="n">
        <v>1</v>
      </c>
      <c r="L3298" s="66" t="n">
        <v>1</v>
      </c>
      <c r="M3298" s="66" t="n">
        <v>0</v>
      </c>
      <c r="N3298" s="66" t="n">
        <v>0</v>
      </c>
      <c r="O3298" s="66" t="n">
        <v>441.2</v>
      </c>
      <c r="P3298" s="66" t="n">
        <v>5.6</v>
      </c>
      <c r="Q3298" s="66" t="n">
        <v>13.7069484910001</v>
      </c>
      <c r="R3298" s="66" t="n">
        <v>51.084534085</v>
      </c>
      <c r="S3298" s="66">
        <f>IF(AND(E3298&gt;=2,E3298&lt;=6,OR(F3298=6,F3298=7,F3298=8),O3298&lt;=500),1,0)</f>
        <v/>
      </c>
      <c r="T3298" s="178">
        <f>IF(G3298=1,Sources!$F$24,IF(G3298=2,Sources!$F$25,IF(G3298=3,Sources!$F$26,0)))</f>
        <v/>
      </c>
      <c r="U3298" s="178">
        <f>T3298</f>
        <v/>
      </c>
      <c r="V3298" s="66" t="inlineStr">
        <is>
          <t>S01 / S04 / S05</t>
        </is>
      </c>
    </row>
    <row r="3299" ht="15" customHeight="1" s="94">
      <c r="A3299" s="66" t="inlineStr">
        <is>
          <t>U23933</t>
        </is>
      </c>
      <c r="B3299" s="66" t="inlineStr">
        <is>
          <t>O0611</t>
        </is>
      </c>
      <c r="C3299" s="66" t="n">
        <v>2025</v>
      </c>
      <c r="D3299" s="66" t="n">
        <v>4</v>
      </c>
      <c r="E3299" s="66" t="n">
        <v>6</v>
      </c>
      <c r="F3299" s="66" t="n">
        <v>11</v>
      </c>
      <c r="G3299" s="66" t="n">
        <v>3</v>
      </c>
      <c r="H3299" s="66" t="n">
        <v>6</v>
      </c>
      <c r="I3299" s="66" t="n">
        <v>0</v>
      </c>
      <c r="J3299" s="66" t="n">
        <v>0</v>
      </c>
      <c r="K3299" s="66" t="n">
        <v>1</v>
      </c>
      <c r="L3299" s="66" t="n">
        <v>0</v>
      </c>
      <c r="M3299" s="66" t="n">
        <v>0</v>
      </c>
      <c r="N3299" s="66" t="n">
        <v>0</v>
      </c>
      <c r="O3299" s="66" t="n">
        <v>28.4</v>
      </c>
      <c r="P3299" s="66" t="n">
        <v>3.6</v>
      </c>
      <c r="Q3299" s="66" t="n">
        <v>13.742009904</v>
      </c>
      <c r="R3299" s="66" t="n">
        <v>51.0646761840001</v>
      </c>
      <c r="S3299" s="66">
        <f>IF(AND(E3299&gt;=2,E3299&lt;=6,OR(F3299=6,F3299=7,F3299=8),O3299&lt;=500),1,0)</f>
        <v/>
      </c>
      <c r="T3299" s="178">
        <f>IF(G3299=1,Sources!$F$24,IF(G3299=2,Sources!$F$25,IF(G3299=3,Sources!$F$26,0)))</f>
        <v/>
      </c>
      <c r="U3299" s="178">
        <f>T3299</f>
        <v/>
      </c>
      <c r="V3299" s="66" t="inlineStr">
        <is>
          <t>S01 / S04 / S05</t>
        </is>
      </c>
    </row>
    <row r="3300" ht="15" customHeight="1" s="94">
      <c r="A3300" s="66" t="inlineStr">
        <is>
          <t>U23936</t>
        </is>
      </c>
      <c r="B3300" s="66" t="inlineStr">
        <is>
          <t>O0945</t>
        </is>
      </c>
      <c r="C3300" s="66" t="n">
        <v>2025</v>
      </c>
      <c r="D3300" s="66" t="n">
        <v>6</v>
      </c>
      <c r="E3300" s="66" t="n">
        <v>7</v>
      </c>
      <c r="F3300" s="66" t="n">
        <v>15</v>
      </c>
      <c r="G3300" s="66" t="n">
        <v>3</v>
      </c>
      <c r="H3300" s="66" t="n">
        <v>1</v>
      </c>
      <c r="I3300" s="66" t="n">
        <v>0</v>
      </c>
      <c r="J3300" s="66" t="n">
        <v>1</v>
      </c>
      <c r="K3300" s="66" t="n">
        <v>0</v>
      </c>
      <c r="L3300" s="66" t="n">
        <v>0</v>
      </c>
      <c r="M3300" s="66" t="n">
        <v>0</v>
      </c>
      <c r="N3300" s="66" t="n">
        <v>0</v>
      </c>
      <c r="O3300" s="66" t="n">
        <v>305.8</v>
      </c>
      <c r="P3300" s="66" t="n">
        <v>10.3</v>
      </c>
      <c r="Q3300" s="66" t="n">
        <v>13.7506957730001</v>
      </c>
      <c r="R3300" s="66" t="n">
        <v>51.0713818410001</v>
      </c>
      <c r="S3300" s="66">
        <f>IF(AND(E3300&gt;=2,E3300&lt;=6,OR(F3300=6,F3300=7,F3300=8),O3300&lt;=500),1,0)</f>
        <v/>
      </c>
      <c r="T3300" s="178">
        <f>IF(G3300=1,Sources!$F$24,IF(G3300=2,Sources!$F$25,IF(G3300=3,Sources!$F$26,0)))</f>
        <v/>
      </c>
      <c r="U3300" s="178">
        <f>T3300</f>
        <v/>
      </c>
      <c r="V3300" s="66" t="inlineStr">
        <is>
          <t>S01 / S04 / S05</t>
        </is>
      </c>
    </row>
    <row r="3301" ht="15" customHeight="1" s="94">
      <c r="A3301" s="66" t="inlineStr">
        <is>
          <t>U23937</t>
        </is>
      </c>
      <c r="B3301" s="66" t="inlineStr">
        <is>
          <t>O0781</t>
        </is>
      </c>
      <c r="C3301" s="66" t="n">
        <v>2025</v>
      </c>
      <c r="D3301" s="66" t="n">
        <v>3</v>
      </c>
      <c r="E3301" s="66" t="n">
        <v>7</v>
      </c>
      <c r="F3301" s="66" t="n">
        <v>11</v>
      </c>
      <c r="G3301" s="66" t="n">
        <v>3</v>
      </c>
      <c r="H3301" s="66" t="n">
        <v>3</v>
      </c>
      <c r="I3301" s="66" t="n">
        <v>0</v>
      </c>
      <c r="J3301" s="66" t="n">
        <v>1</v>
      </c>
      <c r="K3301" s="66" t="n">
        <v>0</v>
      </c>
      <c r="L3301" s="66" t="n">
        <v>0</v>
      </c>
      <c r="M3301" s="66" t="n">
        <v>0</v>
      </c>
      <c r="N3301" s="66" t="n">
        <v>0</v>
      </c>
      <c r="O3301" s="66" t="n">
        <v>100.2</v>
      </c>
      <c r="P3301" s="66" t="n">
        <v>4.6</v>
      </c>
      <c r="Q3301" s="66" t="n">
        <v>13.755564067</v>
      </c>
      <c r="R3301" s="66" t="n">
        <v>51.076667274</v>
      </c>
      <c r="S3301" s="66">
        <f>IF(AND(E3301&gt;=2,E3301&lt;=6,OR(F3301=6,F3301=7,F3301=8),O3301&lt;=500),1,0)</f>
        <v/>
      </c>
      <c r="T3301" s="178">
        <f>IF(G3301=1,Sources!$F$24,IF(G3301=2,Sources!$F$25,IF(G3301=3,Sources!$F$26,0)))</f>
        <v/>
      </c>
      <c r="U3301" s="178">
        <f>T3301</f>
        <v/>
      </c>
      <c r="V3301" s="66" t="inlineStr">
        <is>
          <t>S01 / S04 / S05</t>
        </is>
      </c>
    </row>
    <row r="3302" ht="15" customHeight="1" s="94">
      <c r="A3302" s="66" t="inlineStr">
        <is>
          <t>U23960</t>
        </is>
      </c>
      <c r="B3302" s="66" t="inlineStr">
        <is>
          <t>O1464</t>
        </is>
      </c>
      <c r="C3302" s="66" t="n">
        <v>2025</v>
      </c>
      <c r="D3302" s="66" t="n">
        <v>7</v>
      </c>
      <c r="E3302" s="66" t="n">
        <v>1</v>
      </c>
      <c r="F3302" s="66" t="n">
        <v>12</v>
      </c>
      <c r="G3302" s="66" t="n">
        <v>3</v>
      </c>
      <c r="H3302" s="66" t="n">
        <v>6</v>
      </c>
      <c r="I3302" s="66" t="n">
        <v>0</v>
      </c>
      <c r="J3302" s="66" t="n">
        <v>0</v>
      </c>
      <c r="K3302" s="66" t="n">
        <v>1</v>
      </c>
      <c r="L3302" s="66" t="n">
        <v>0</v>
      </c>
      <c r="M3302" s="66" t="n">
        <v>0</v>
      </c>
      <c r="N3302" s="66" t="n">
        <v>0</v>
      </c>
      <c r="O3302" s="66" t="n">
        <v>428.6</v>
      </c>
      <c r="P3302" s="66" t="n">
        <v>0.1</v>
      </c>
      <c r="Q3302" s="66" t="n">
        <v>12.389894366</v>
      </c>
      <c r="R3302" s="66" t="n">
        <v>51.3465612900001</v>
      </c>
      <c r="S3302" s="66">
        <f>IF(AND(E3302&gt;=2,E3302&lt;=6,OR(F3302=6,F3302=7,F3302=8),O3302&lt;=500),1,0)</f>
        <v/>
      </c>
      <c r="T3302" s="178">
        <f>IF(G3302=1,Sources!$F$24,IF(G3302=2,Sources!$F$25,IF(G3302=3,Sources!$F$26,0)))</f>
        <v/>
      </c>
      <c r="U3302" s="178">
        <f>T3302</f>
        <v/>
      </c>
      <c r="V3302" s="66" t="inlineStr">
        <is>
          <t>S01 / S04 / S05</t>
        </is>
      </c>
    </row>
    <row r="3303" ht="15" customHeight="1" s="94">
      <c r="A3303" s="66" t="inlineStr">
        <is>
          <t>U23964</t>
        </is>
      </c>
      <c r="B3303" s="66" t="inlineStr">
        <is>
          <t>O0445</t>
        </is>
      </c>
      <c r="C3303" s="66" t="n">
        <v>2025</v>
      </c>
      <c r="D3303" s="66" t="n">
        <v>4</v>
      </c>
      <c r="E3303" s="66" t="n">
        <v>5</v>
      </c>
      <c r="F3303" s="66" t="n">
        <v>17</v>
      </c>
      <c r="G3303" s="66" t="n">
        <v>3</v>
      </c>
      <c r="H3303" s="66" t="n">
        <v>4</v>
      </c>
      <c r="I3303" s="66" t="n">
        <v>1</v>
      </c>
      <c r="J3303" s="66" t="n">
        <v>0</v>
      </c>
      <c r="K3303" s="66" t="n">
        <v>0</v>
      </c>
      <c r="L3303" s="66" t="n">
        <v>0</v>
      </c>
      <c r="M3303" s="66" t="n">
        <v>0</v>
      </c>
      <c r="N3303" s="66" t="n">
        <v>1</v>
      </c>
      <c r="O3303" s="66" t="n">
        <v>376.1</v>
      </c>
      <c r="P3303" s="66" t="n">
        <v>20.8</v>
      </c>
      <c r="Q3303" s="66" t="n">
        <v>13.7026006020001</v>
      </c>
      <c r="R3303" s="66" t="n">
        <v>51.0437303140001</v>
      </c>
      <c r="S3303" s="66">
        <f>IF(AND(E3303&gt;=2,E3303&lt;=6,OR(F3303=6,F3303=7,F3303=8),O3303&lt;=500),1,0)</f>
        <v/>
      </c>
      <c r="T3303" s="178">
        <f>IF(G3303=1,Sources!$F$24,IF(G3303=2,Sources!$F$25,IF(G3303=3,Sources!$F$26,0)))</f>
        <v/>
      </c>
      <c r="U3303" s="178">
        <f>T3303</f>
        <v/>
      </c>
      <c r="V3303" s="66" t="inlineStr">
        <is>
          <t>S01 / S04 / S05</t>
        </is>
      </c>
    </row>
    <row r="3304" ht="15" customHeight="1" s="94">
      <c r="A3304" s="66" t="inlineStr">
        <is>
          <t>U23975</t>
        </is>
      </c>
      <c r="B3304" s="66" t="inlineStr">
        <is>
          <t>O1742</t>
        </is>
      </c>
      <c r="C3304" s="66" t="n">
        <v>2025</v>
      </c>
      <c r="D3304" s="66" t="n">
        <v>6</v>
      </c>
      <c r="E3304" s="66" t="n">
        <v>2</v>
      </c>
      <c r="F3304" s="66" t="n">
        <v>16</v>
      </c>
      <c r="G3304" s="66" t="n">
        <v>3</v>
      </c>
      <c r="H3304" s="66" t="n">
        <v>2</v>
      </c>
      <c r="I3304" s="66" t="n">
        <v>0</v>
      </c>
      <c r="J3304" s="66" t="n">
        <v>1</v>
      </c>
      <c r="K3304" s="66" t="n">
        <v>1</v>
      </c>
      <c r="L3304" s="66" t="n">
        <v>0</v>
      </c>
      <c r="M3304" s="66" t="n">
        <v>0</v>
      </c>
      <c r="N3304" s="66" t="n">
        <v>0</v>
      </c>
      <c r="O3304" s="66" t="n">
        <v>252.9</v>
      </c>
      <c r="P3304" s="66" t="n">
        <v>5.1</v>
      </c>
      <c r="Q3304" s="66" t="n">
        <v>12.4016921430001</v>
      </c>
      <c r="R3304" s="66" t="n">
        <v>51.3242899630001</v>
      </c>
      <c r="S3304" s="66">
        <f>IF(AND(E3304&gt;=2,E3304&lt;=6,OR(F3304=6,F3304=7,F3304=8),O3304&lt;=500),1,0)</f>
        <v/>
      </c>
      <c r="T3304" s="178">
        <f>IF(G3304=1,Sources!$F$24,IF(G3304=2,Sources!$F$25,IF(G3304=3,Sources!$F$26,0)))</f>
        <v/>
      </c>
      <c r="U3304" s="178">
        <f>T3304</f>
        <v/>
      </c>
      <c r="V3304" s="66" t="inlineStr">
        <is>
          <t>S01 / S04 / S05</t>
        </is>
      </c>
    </row>
    <row r="3305" ht="15" customHeight="1" s="94">
      <c r="A3305" s="66" t="inlineStr">
        <is>
          <t>U23987</t>
        </is>
      </c>
      <c r="B3305" s="66" t="inlineStr">
        <is>
          <t>O1464</t>
        </is>
      </c>
      <c r="C3305" s="66" t="n">
        <v>2025</v>
      </c>
      <c r="D3305" s="66" t="n">
        <v>4</v>
      </c>
      <c r="E3305" s="66" t="n">
        <v>2</v>
      </c>
      <c r="F3305" s="66" t="n">
        <v>6</v>
      </c>
      <c r="G3305" s="66" t="n">
        <v>3</v>
      </c>
      <c r="H3305" s="66" t="n">
        <v>6</v>
      </c>
      <c r="I3305" s="66" t="n">
        <v>0</v>
      </c>
      <c r="J3305" s="66" t="n">
        <v>0</v>
      </c>
      <c r="K3305" s="66" t="n">
        <v>1</v>
      </c>
      <c r="L3305" s="66" t="n">
        <v>0</v>
      </c>
      <c r="M3305" s="66" t="n">
        <v>0</v>
      </c>
      <c r="N3305" s="66" t="n">
        <v>0</v>
      </c>
      <c r="O3305" s="66" t="n">
        <v>429.5</v>
      </c>
      <c r="P3305" s="66" t="n">
        <v>0.8</v>
      </c>
      <c r="Q3305" s="66" t="n">
        <v>12.389881599</v>
      </c>
      <c r="R3305" s="66" t="n">
        <v>51.346561154</v>
      </c>
      <c r="S3305" s="66">
        <f>IF(AND(E3305&gt;=2,E3305&lt;=6,OR(F3305=6,F3305=7,F3305=8),O3305&lt;=500),1,0)</f>
        <v/>
      </c>
      <c r="T3305" s="178">
        <f>IF(G3305=1,Sources!$F$24,IF(G3305=2,Sources!$F$25,IF(G3305=3,Sources!$F$26,0)))</f>
        <v/>
      </c>
      <c r="U3305" s="178">
        <f>T3305</f>
        <v/>
      </c>
      <c r="V3305" s="66" t="inlineStr">
        <is>
          <t>S01 / S04 / S05</t>
        </is>
      </c>
    </row>
    <row r="3306" ht="15" customHeight="1" s="94">
      <c r="A3306" s="66" t="inlineStr">
        <is>
          <t>U23988</t>
        </is>
      </c>
      <c r="B3306" s="66" t="inlineStr">
        <is>
          <t>O0274</t>
        </is>
      </c>
      <c r="C3306" s="66" t="n">
        <v>2025</v>
      </c>
      <c r="D3306" s="66" t="n">
        <v>6</v>
      </c>
      <c r="E3306" s="66" t="n">
        <v>6</v>
      </c>
      <c r="F3306" s="66" t="n">
        <v>20</v>
      </c>
      <c r="G3306" s="66" t="n">
        <v>3</v>
      </c>
      <c r="H3306" s="66" t="n">
        <v>3</v>
      </c>
      <c r="I3306" s="66" t="n">
        <v>0</v>
      </c>
      <c r="J3306" s="66" t="n">
        <v>0</v>
      </c>
      <c r="K3306" s="66" t="n">
        <v>1</v>
      </c>
      <c r="L3306" s="66" t="n">
        <v>0</v>
      </c>
      <c r="M3306" s="66" t="n">
        <v>0</v>
      </c>
      <c r="N3306" s="66" t="n">
        <v>0</v>
      </c>
      <c r="O3306" s="66" t="n">
        <v>107</v>
      </c>
      <c r="P3306" s="66" t="n">
        <v>6.9</v>
      </c>
      <c r="Q3306" s="66" t="n">
        <v>13.5801217210001</v>
      </c>
      <c r="R3306" s="66" t="n">
        <v>51.124755926</v>
      </c>
      <c r="S3306" s="66">
        <f>IF(AND(E3306&gt;=2,E3306&lt;=6,OR(F3306=6,F3306=7,F3306=8),O3306&lt;=500),1,0)</f>
        <v/>
      </c>
      <c r="T3306" s="178">
        <f>IF(G3306=1,Sources!$F$24,IF(G3306=2,Sources!$F$25,IF(G3306=3,Sources!$F$26,0)))</f>
        <v/>
      </c>
      <c r="U3306" s="178">
        <f>T3306</f>
        <v/>
      </c>
      <c r="V3306" s="66" t="inlineStr">
        <is>
          <t>S01 / S04 / S05</t>
        </is>
      </c>
    </row>
    <row r="3307" ht="15" customHeight="1" s="94">
      <c r="A3307" s="66" t="inlineStr">
        <is>
          <t>U23991</t>
        </is>
      </c>
      <c r="B3307" s="66" t="inlineStr">
        <is>
          <t>O0605</t>
        </is>
      </c>
      <c r="C3307" s="66" t="n">
        <v>2025</v>
      </c>
      <c r="D3307" s="66" t="n">
        <v>6</v>
      </c>
      <c r="E3307" s="66" t="n">
        <v>7</v>
      </c>
      <c r="F3307" s="66" t="n">
        <v>6</v>
      </c>
      <c r="G3307" s="66" t="n">
        <v>2</v>
      </c>
      <c r="H3307" s="66" t="n">
        <v>7</v>
      </c>
      <c r="I3307" s="66" t="n">
        <v>0</v>
      </c>
      <c r="J3307" s="66" t="n">
        <v>0</v>
      </c>
      <c r="K3307" s="66" t="n">
        <v>1</v>
      </c>
      <c r="L3307" s="66" t="n">
        <v>1</v>
      </c>
      <c r="M3307" s="66" t="n">
        <v>0</v>
      </c>
      <c r="N3307" s="66" t="n">
        <v>0</v>
      </c>
      <c r="O3307" s="66" t="n">
        <v>384.1</v>
      </c>
      <c r="P3307" s="66" t="n">
        <v>2</v>
      </c>
      <c r="Q3307" s="66" t="n">
        <v>13.7363616050001</v>
      </c>
      <c r="R3307" s="66" t="n">
        <v>51.0638760190001</v>
      </c>
      <c r="S3307" s="66">
        <f>IF(AND(E3307&gt;=2,E3307&lt;=6,OR(F3307=6,F3307=7,F3307=8),O3307&lt;=500),1,0)</f>
        <v/>
      </c>
      <c r="T3307" s="178">
        <f>IF(G3307=1,Sources!$F$24,IF(G3307=2,Sources!$F$25,IF(G3307=3,Sources!$F$26,0)))</f>
        <v/>
      </c>
      <c r="U3307" s="178">
        <f>T3307</f>
        <v/>
      </c>
      <c r="V3307" s="66" t="inlineStr">
        <is>
          <t>S01 / S04 / S05</t>
        </is>
      </c>
    </row>
    <row r="3308" ht="15" customHeight="1" s="94">
      <c r="A3308" s="66" t="inlineStr">
        <is>
          <t>U23992</t>
        </is>
      </c>
      <c r="B3308" s="66" t="inlineStr">
        <is>
          <t>O1524</t>
        </is>
      </c>
      <c r="C3308" s="66" t="n">
        <v>2025</v>
      </c>
      <c r="D3308" s="66" t="n">
        <v>3</v>
      </c>
      <c r="E3308" s="66" t="n">
        <v>3</v>
      </c>
      <c r="F3308" s="66" t="n">
        <v>16</v>
      </c>
      <c r="G3308" s="66" t="n">
        <v>3</v>
      </c>
      <c r="H3308" s="66" t="n">
        <v>7</v>
      </c>
      <c r="I3308" s="66" t="n">
        <v>0</v>
      </c>
      <c r="J3308" s="66" t="n">
        <v>0</v>
      </c>
      <c r="K3308" s="66" t="n">
        <v>1</v>
      </c>
      <c r="L3308" s="66" t="n">
        <v>0</v>
      </c>
      <c r="M3308" s="66" t="n">
        <v>0</v>
      </c>
      <c r="N3308" s="66" t="n">
        <v>1</v>
      </c>
      <c r="O3308" s="66" t="n">
        <v>192.7</v>
      </c>
      <c r="P3308" s="66" t="n">
        <v>14.1</v>
      </c>
      <c r="Q3308" s="66" t="n">
        <v>12.392513735</v>
      </c>
      <c r="R3308" s="66" t="n">
        <v>51.334002368</v>
      </c>
      <c r="S3308" s="66">
        <f>IF(AND(E3308&gt;=2,E3308&lt;=6,OR(F3308=6,F3308=7,F3308=8),O3308&lt;=500),1,0)</f>
        <v/>
      </c>
      <c r="T3308" s="178">
        <f>IF(G3308=1,Sources!$F$24,IF(G3308=2,Sources!$F$25,IF(G3308=3,Sources!$F$26,0)))</f>
        <v/>
      </c>
      <c r="U3308" s="178">
        <f>T3308</f>
        <v/>
      </c>
      <c r="V3308" s="66" t="inlineStr">
        <is>
          <t>S01 / S04 / S05</t>
        </is>
      </c>
    </row>
    <row r="3309" ht="15" customHeight="1" s="94">
      <c r="A3309" s="66" t="inlineStr">
        <is>
          <t>U24001</t>
        </is>
      </c>
      <c r="B3309" s="66" t="inlineStr">
        <is>
          <t>O0463</t>
        </is>
      </c>
      <c r="C3309" s="66" t="n">
        <v>2025</v>
      </c>
      <c r="D3309" s="66" t="n">
        <v>3</v>
      </c>
      <c r="E3309" s="66" t="n">
        <v>5</v>
      </c>
      <c r="F3309" s="66" t="n">
        <v>7</v>
      </c>
      <c r="G3309" s="66" t="n">
        <v>3</v>
      </c>
      <c r="H3309" s="66" t="n">
        <v>3</v>
      </c>
      <c r="I3309" s="66" t="n">
        <v>0</v>
      </c>
      <c r="J3309" s="66" t="n">
        <v>0</v>
      </c>
      <c r="K3309" s="66" t="n">
        <v>1</v>
      </c>
      <c r="L3309" s="66" t="n">
        <v>1</v>
      </c>
      <c r="M3309" s="66" t="n">
        <v>0</v>
      </c>
      <c r="N3309" s="66" t="n">
        <v>0</v>
      </c>
      <c r="O3309" s="66" t="n">
        <v>264.5</v>
      </c>
      <c r="P3309" s="66" t="n">
        <v>1.7</v>
      </c>
      <c r="Q3309" s="66" t="n">
        <v>13.70158802</v>
      </c>
      <c r="R3309" s="66" t="n">
        <v>51.0305935690001</v>
      </c>
      <c r="S3309" s="66">
        <f>IF(AND(E3309&gt;=2,E3309&lt;=6,OR(F3309=6,F3309=7,F3309=8),O3309&lt;=500),1,0)</f>
        <v/>
      </c>
      <c r="T3309" s="178">
        <f>IF(G3309=1,Sources!$F$24,IF(G3309=2,Sources!$F$25,IF(G3309=3,Sources!$F$26,0)))</f>
        <v/>
      </c>
      <c r="U3309" s="178">
        <f>T3309</f>
        <v/>
      </c>
      <c r="V3309" s="66" t="inlineStr">
        <is>
          <t>S01 / S04 / S05</t>
        </is>
      </c>
    </row>
    <row r="3310" ht="15" customHeight="1" s="94">
      <c r="A3310" s="66" t="inlineStr">
        <is>
          <t>U24067</t>
        </is>
      </c>
      <c r="B3310" s="66" t="inlineStr">
        <is>
          <t>O0199</t>
        </is>
      </c>
      <c r="C3310" s="66" t="n">
        <v>2025</v>
      </c>
      <c r="D3310" s="66" t="n">
        <v>3</v>
      </c>
      <c r="E3310" s="66" t="n">
        <v>1</v>
      </c>
      <c r="F3310" s="66" t="n">
        <v>15</v>
      </c>
      <c r="G3310" s="66" t="n">
        <v>3</v>
      </c>
      <c r="H3310" s="66" t="n">
        <v>2</v>
      </c>
      <c r="I3310" s="66" t="n">
        <v>0</v>
      </c>
      <c r="J3310" s="66" t="n">
        <v>0</v>
      </c>
      <c r="K3310" s="66" t="n">
        <v>1</v>
      </c>
      <c r="L3310" s="66" t="n">
        <v>0</v>
      </c>
      <c r="M3310" s="66" t="n">
        <v>0</v>
      </c>
      <c r="N3310" s="66" t="n">
        <v>0</v>
      </c>
      <c r="O3310" s="66" t="n">
        <v>55.2</v>
      </c>
      <c r="P3310" s="66" t="n">
        <v>1.9</v>
      </c>
      <c r="Q3310" s="66" t="n">
        <v>12.9080687090001</v>
      </c>
      <c r="R3310" s="66" t="n">
        <v>50.8330396110001</v>
      </c>
      <c r="S3310" s="66">
        <f>IF(AND(E3310&gt;=2,E3310&lt;=6,OR(F3310=6,F3310=7,F3310=8),O3310&lt;=500),1,0)</f>
        <v/>
      </c>
      <c r="T3310" s="178">
        <f>IF(G3310=1,Sources!$F$24,IF(G3310=2,Sources!$F$25,IF(G3310=3,Sources!$F$26,0)))</f>
        <v/>
      </c>
      <c r="U3310" s="178">
        <f>T3310</f>
        <v/>
      </c>
      <c r="V3310" s="66" t="inlineStr">
        <is>
          <t>S01 / S04 / S05</t>
        </is>
      </c>
    </row>
    <row r="3311" ht="15" customHeight="1" s="94">
      <c r="A3311" s="66" t="inlineStr">
        <is>
          <t>U24071</t>
        </is>
      </c>
      <c r="B3311" s="66" t="inlineStr">
        <is>
          <t>O0172</t>
        </is>
      </c>
      <c r="C3311" s="66" t="n">
        <v>2025</v>
      </c>
      <c r="D3311" s="66" t="n">
        <v>4</v>
      </c>
      <c r="E3311" s="66" t="n">
        <v>5</v>
      </c>
      <c r="F3311" s="66" t="n">
        <v>16</v>
      </c>
      <c r="G3311" s="66" t="n">
        <v>3</v>
      </c>
      <c r="H3311" s="66" t="n">
        <v>6</v>
      </c>
      <c r="I3311" s="66" t="n">
        <v>0</v>
      </c>
      <c r="J3311" s="66" t="n">
        <v>0</v>
      </c>
      <c r="K3311" s="66" t="n">
        <v>1</v>
      </c>
      <c r="L3311" s="66" t="n">
        <v>0</v>
      </c>
      <c r="M3311" s="66" t="n">
        <v>0</v>
      </c>
      <c r="N3311" s="66" t="n">
        <v>1</v>
      </c>
      <c r="O3311" s="66" t="n">
        <v>321.3</v>
      </c>
      <c r="P3311" s="66" t="n">
        <v>1.7</v>
      </c>
      <c r="Q3311" s="66" t="n">
        <v>12.9264750770001</v>
      </c>
      <c r="R3311" s="66" t="n">
        <v>50.833765907</v>
      </c>
      <c r="S3311" s="66">
        <f>IF(AND(E3311&gt;=2,E3311&lt;=6,OR(F3311=6,F3311=7,F3311=8),O3311&lt;=500),1,0)</f>
        <v/>
      </c>
      <c r="T3311" s="178">
        <f>IF(G3311=1,Sources!$F$24,IF(G3311=2,Sources!$F$25,IF(G3311=3,Sources!$F$26,0)))</f>
        <v/>
      </c>
      <c r="U3311" s="178">
        <f>T3311</f>
        <v/>
      </c>
      <c r="V3311" s="66" t="inlineStr">
        <is>
          <t>S01 / S04 / S05</t>
        </is>
      </c>
    </row>
    <row r="3312" ht="15" customHeight="1" s="94">
      <c r="A3312" s="66" t="inlineStr">
        <is>
          <t>U24073</t>
        </is>
      </c>
      <c r="B3312" s="66" t="inlineStr">
        <is>
          <t>O0769</t>
        </is>
      </c>
      <c r="C3312" s="66" t="n">
        <v>2025</v>
      </c>
      <c r="D3312" s="66" t="n">
        <v>7</v>
      </c>
      <c r="E3312" s="66" t="n">
        <v>3</v>
      </c>
      <c r="F3312" s="66" t="n">
        <v>14</v>
      </c>
      <c r="G3312" s="66" t="n">
        <v>2</v>
      </c>
      <c r="H3312" s="66" t="n">
        <v>3</v>
      </c>
      <c r="I3312" s="66" t="n">
        <v>0</v>
      </c>
      <c r="J3312" s="66" t="n">
        <v>0</v>
      </c>
      <c r="K3312" s="66" t="n">
        <v>1</v>
      </c>
      <c r="L3312" s="66" t="n">
        <v>1</v>
      </c>
      <c r="M3312" s="66" t="n">
        <v>0</v>
      </c>
      <c r="N3312" s="66" t="n">
        <v>0</v>
      </c>
      <c r="O3312" s="66" t="n">
        <v>381.3</v>
      </c>
      <c r="P3312" s="66" t="n">
        <v>5.7</v>
      </c>
      <c r="Q3312" s="66" t="n">
        <v>13.7373223450001</v>
      </c>
      <c r="R3312" s="66" t="n">
        <v>51.085378495</v>
      </c>
      <c r="S3312" s="66">
        <f>IF(AND(E3312&gt;=2,E3312&lt;=6,OR(F3312=6,F3312=7,F3312=8),O3312&lt;=500),1,0)</f>
        <v/>
      </c>
      <c r="T3312" s="178">
        <f>IF(G3312=1,Sources!$F$24,IF(G3312=2,Sources!$F$25,IF(G3312=3,Sources!$F$26,0)))</f>
        <v/>
      </c>
      <c r="U3312" s="178">
        <f>T3312</f>
        <v/>
      </c>
      <c r="V3312" s="66" t="inlineStr">
        <is>
          <t>S01 / S04 / S05</t>
        </is>
      </c>
    </row>
    <row r="3313" ht="15" customHeight="1" s="94">
      <c r="A3313" s="66" t="inlineStr">
        <is>
          <t>U24075</t>
        </is>
      </c>
      <c r="B3313" s="66" t="inlineStr">
        <is>
          <t>O0856</t>
        </is>
      </c>
      <c r="C3313" s="66" t="n">
        <v>2025</v>
      </c>
      <c r="D3313" s="66" t="n">
        <v>7</v>
      </c>
      <c r="E3313" s="66" t="n">
        <v>5</v>
      </c>
      <c r="F3313" s="66" t="n">
        <v>14</v>
      </c>
      <c r="G3313" s="66" t="n">
        <v>3</v>
      </c>
      <c r="H3313" s="66" t="n">
        <v>3</v>
      </c>
      <c r="I3313" s="66" t="n">
        <v>0</v>
      </c>
      <c r="J3313" s="66" t="n">
        <v>0</v>
      </c>
      <c r="K3313" s="66" t="n">
        <v>1</v>
      </c>
      <c r="L3313" s="66" t="n">
        <v>1</v>
      </c>
      <c r="M3313" s="66" t="n">
        <v>0</v>
      </c>
      <c r="N3313" s="66" t="n">
        <v>0</v>
      </c>
      <c r="O3313" s="66" t="n">
        <v>301.1</v>
      </c>
      <c r="P3313" s="66" t="n">
        <v>4.5</v>
      </c>
      <c r="Q3313" s="66" t="n">
        <v>13.701980868</v>
      </c>
      <c r="R3313" s="66" t="n">
        <v>51.0324571</v>
      </c>
      <c r="S3313" s="66">
        <f>IF(AND(E3313&gt;=2,E3313&lt;=6,OR(F3313=6,F3313=7,F3313=8),O3313&lt;=500),1,0)</f>
        <v/>
      </c>
      <c r="T3313" s="178">
        <f>IF(G3313=1,Sources!$F$24,IF(G3313=2,Sources!$F$25,IF(G3313=3,Sources!$F$26,0)))</f>
        <v/>
      </c>
      <c r="U3313" s="178">
        <f>T3313</f>
        <v/>
      </c>
      <c r="V3313" s="66" t="inlineStr">
        <is>
          <t>S01 / S04 / S05</t>
        </is>
      </c>
    </row>
    <row r="3314" ht="15" customHeight="1" s="94">
      <c r="A3314" s="66" t="inlineStr">
        <is>
          <t>U24103</t>
        </is>
      </c>
      <c r="B3314" s="66" t="inlineStr">
        <is>
          <t>O1992</t>
        </is>
      </c>
      <c r="C3314" s="66" t="n">
        <v>2025</v>
      </c>
      <c r="D3314" s="66" t="n">
        <v>6</v>
      </c>
      <c r="E3314" s="66" t="n">
        <v>2</v>
      </c>
      <c r="F3314" s="66" t="n">
        <v>10</v>
      </c>
      <c r="G3314" s="66" t="n">
        <v>3</v>
      </c>
      <c r="H3314" s="66" t="n">
        <v>7</v>
      </c>
      <c r="I3314" s="66" t="n">
        <v>0</v>
      </c>
      <c r="J3314" s="66" t="n">
        <v>1</v>
      </c>
      <c r="K3314" s="66" t="n">
        <v>0</v>
      </c>
      <c r="L3314" s="66" t="n">
        <v>0</v>
      </c>
      <c r="M3314" s="66" t="n">
        <v>0</v>
      </c>
      <c r="N3314" s="66" t="n">
        <v>0</v>
      </c>
      <c r="O3314" s="66" t="n">
        <v>113.8</v>
      </c>
      <c r="P3314" s="66" t="n">
        <v>12.7</v>
      </c>
      <c r="Q3314" s="66" t="n">
        <v>13.9411372000001</v>
      </c>
      <c r="R3314" s="66" t="n">
        <v>50.9576938430001</v>
      </c>
      <c r="S3314" s="66">
        <f>IF(AND(E3314&gt;=2,E3314&lt;=6,OR(F3314=6,F3314=7,F3314=8),O3314&lt;=500),1,0)</f>
        <v/>
      </c>
      <c r="T3314" s="178">
        <f>IF(G3314=1,Sources!$F$24,IF(G3314=2,Sources!$F$25,IF(G3314=3,Sources!$F$26,0)))</f>
        <v/>
      </c>
      <c r="U3314" s="178">
        <f>T3314</f>
        <v/>
      </c>
      <c r="V3314" s="66" t="inlineStr">
        <is>
          <t>S01 / S04 / S05</t>
        </is>
      </c>
    </row>
    <row r="3315" ht="15" customHeight="1" s="94">
      <c r="A3315" s="66" t="inlineStr">
        <is>
          <t>U24109</t>
        </is>
      </c>
      <c r="B3315" s="66" t="inlineStr">
        <is>
          <t>O0642</t>
        </is>
      </c>
      <c r="C3315" s="66" t="n">
        <v>2025</v>
      </c>
      <c r="D3315" s="66" t="n">
        <v>6</v>
      </c>
      <c r="E3315" s="66" t="n">
        <v>3</v>
      </c>
      <c r="F3315" s="66" t="n">
        <v>7</v>
      </c>
      <c r="G3315" s="66" t="n">
        <v>3</v>
      </c>
      <c r="H3315" s="66" t="n">
        <v>4</v>
      </c>
      <c r="I3315" s="66" t="n">
        <v>1</v>
      </c>
      <c r="J3315" s="66" t="n">
        <v>0</v>
      </c>
      <c r="K3315" s="66" t="n">
        <v>0</v>
      </c>
      <c r="L3315" s="66" t="n">
        <v>0</v>
      </c>
      <c r="M3315" s="66" t="n">
        <v>0</v>
      </c>
      <c r="N3315" s="66" t="n">
        <v>1</v>
      </c>
      <c r="O3315" s="66" t="n">
        <v>172.3</v>
      </c>
      <c r="P3315" s="66" t="n">
        <v>1.4</v>
      </c>
      <c r="Q3315" s="66" t="n">
        <v>13.7518674850001</v>
      </c>
      <c r="R3315" s="66" t="n">
        <v>51.0629815300001</v>
      </c>
      <c r="S3315" s="66">
        <f>IF(AND(E3315&gt;=2,E3315&lt;=6,OR(F3315=6,F3315=7,F3315=8),O3315&lt;=500),1,0)</f>
        <v/>
      </c>
      <c r="T3315" s="178">
        <f>IF(G3315=1,Sources!$F$24,IF(G3315=2,Sources!$F$25,IF(G3315=3,Sources!$F$26,0)))</f>
        <v/>
      </c>
      <c r="U3315" s="178">
        <f>T3315</f>
        <v/>
      </c>
      <c r="V3315" s="66" t="inlineStr">
        <is>
          <t>S01 / S04 / S05</t>
        </is>
      </c>
    </row>
    <row r="3316" ht="15" customHeight="1" s="94">
      <c r="A3316" s="66" t="inlineStr">
        <is>
          <t>U24110</t>
        </is>
      </c>
      <c r="B3316" s="66" t="inlineStr">
        <is>
          <t>O1197</t>
        </is>
      </c>
      <c r="C3316" s="66" t="n">
        <v>2025</v>
      </c>
      <c r="D3316" s="66" t="n">
        <v>5</v>
      </c>
      <c r="E3316" s="66" t="n">
        <v>5</v>
      </c>
      <c r="F3316" s="66" t="n">
        <v>6</v>
      </c>
      <c r="G3316" s="66" t="n">
        <v>3</v>
      </c>
      <c r="H3316" s="66" t="n">
        <v>3</v>
      </c>
      <c r="I3316" s="66" t="n">
        <v>0</v>
      </c>
      <c r="J3316" s="66" t="n">
        <v>0</v>
      </c>
      <c r="K3316" s="66" t="n">
        <v>1</v>
      </c>
      <c r="L3316" s="66" t="n">
        <v>0</v>
      </c>
      <c r="M3316" s="66" t="n">
        <v>0</v>
      </c>
      <c r="N3316" s="66" t="n">
        <v>0</v>
      </c>
      <c r="O3316" s="66" t="n">
        <v>306.3</v>
      </c>
      <c r="P3316" s="66" t="n">
        <v>0.1</v>
      </c>
      <c r="Q3316" s="66" t="n">
        <v>12.7284366430001</v>
      </c>
      <c r="R3316" s="66" t="n">
        <v>50.8017099350001</v>
      </c>
      <c r="S3316" s="66">
        <f>IF(AND(E3316&gt;=2,E3316&lt;=6,OR(F3316=6,F3316=7,F3316=8),O3316&lt;=500),1,0)</f>
        <v/>
      </c>
      <c r="T3316" s="178">
        <f>IF(G3316=1,Sources!$F$24,IF(G3316=2,Sources!$F$25,IF(G3316=3,Sources!$F$26,0)))</f>
        <v/>
      </c>
      <c r="U3316" s="178">
        <f>T3316</f>
        <v/>
      </c>
      <c r="V3316" s="66" t="inlineStr">
        <is>
          <t>S01 / S04 / S05</t>
        </is>
      </c>
    </row>
    <row r="3317" ht="15" customHeight="1" s="94">
      <c r="A3317" s="66" t="inlineStr">
        <is>
          <t>U24111</t>
        </is>
      </c>
      <c r="B3317" s="66" t="inlineStr">
        <is>
          <t>O0605</t>
        </is>
      </c>
      <c r="C3317" s="66" t="n">
        <v>2025</v>
      </c>
      <c r="D3317" s="66" t="n">
        <v>3</v>
      </c>
      <c r="E3317" s="66" t="n">
        <v>4</v>
      </c>
      <c r="F3317" s="66" t="n">
        <v>17</v>
      </c>
      <c r="G3317" s="66" t="n">
        <v>3</v>
      </c>
      <c r="H3317" s="66" t="n">
        <v>3</v>
      </c>
      <c r="I3317" s="66" t="n">
        <v>0</v>
      </c>
      <c r="J3317" s="66" t="n">
        <v>1</v>
      </c>
      <c r="K3317" s="66" t="n">
        <v>1</v>
      </c>
      <c r="L3317" s="66" t="n">
        <v>0</v>
      </c>
      <c r="M3317" s="66" t="n">
        <v>0</v>
      </c>
      <c r="N3317" s="66" t="n">
        <v>0</v>
      </c>
      <c r="O3317" s="66" t="n">
        <v>373.5</v>
      </c>
      <c r="P3317" s="66" t="n">
        <v>24.6</v>
      </c>
      <c r="Q3317" s="66" t="n">
        <v>13.7365808230001</v>
      </c>
      <c r="R3317" s="66" t="n">
        <v>51.063678887</v>
      </c>
      <c r="S3317" s="66">
        <f>IF(AND(E3317&gt;=2,E3317&lt;=6,OR(F3317=6,F3317=7,F3317=8),O3317&lt;=500),1,0)</f>
        <v/>
      </c>
      <c r="T3317" s="178">
        <f>IF(G3317=1,Sources!$F$24,IF(G3317=2,Sources!$F$25,IF(G3317=3,Sources!$F$26,0)))</f>
        <v/>
      </c>
      <c r="U3317" s="178">
        <f>T3317</f>
        <v/>
      </c>
      <c r="V3317" s="66" t="inlineStr">
        <is>
          <t>S01 / S04 / S05</t>
        </is>
      </c>
    </row>
    <row r="3318" ht="15" customHeight="1" s="94">
      <c r="A3318" s="66" t="inlineStr">
        <is>
          <t>U24141</t>
        </is>
      </c>
      <c r="B3318" s="66" t="inlineStr">
        <is>
          <t>O0549</t>
        </is>
      </c>
      <c r="C3318" s="66" t="n">
        <v>2025</v>
      </c>
      <c r="D3318" s="66" t="n">
        <v>7</v>
      </c>
      <c r="E3318" s="66" t="n">
        <v>2</v>
      </c>
      <c r="F3318" s="66" t="n">
        <v>17</v>
      </c>
      <c r="G3318" s="66" t="n">
        <v>3</v>
      </c>
      <c r="H3318" s="66" t="n">
        <v>3</v>
      </c>
      <c r="I3318" s="66" t="n">
        <v>0</v>
      </c>
      <c r="J3318" s="66" t="n">
        <v>0</v>
      </c>
      <c r="K3318" s="66" t="n">
        <v>1</v>
      </c>
      <c r="L3318" s="66" t="n">
        <v>0</v>
      </c>
      <c r="M3318" s="66" t="n">
        <v>0</v>
      </c>
      <c r="N3318" s="66" t="n">
        <v>1</v>
      </c>
      <c r="O3318" s="66" t="n">
        <v>325.8</v>
      </c>
      <c r="P3318" s="66" t="n">
        <v>1.2</v>
      </c>
      <c r="Q3318" s="66" t="n">
        <v>13.724869654</v>
      </c>
      <c r="R3318" s="66" t="n">
        <v>51.073166422</v>
      </c>
      <c r="S3318" s="66">
        <f>IF(AND(E3318&gt;=2,E3318&lt;=6,OR(F3318=6,F3318=7,F3318=8),O3318&lt;=500),1,0)</f>
        <v/>
      </c>
      <c r="T3318" s="178">
        <f>IF(G3318=1,Sources!$F$24,IF(G3318=2,Sources!$F$25,IF(G3318=3,Sources!$F$26,0)))</f>
        <v/>
      </c>
      <c r="U3318" s="178">
        <f>T3318</f>
        <v/>
      </c>
      <c r="V3318" s="66" t="inlineStr">
        <is>
          <t>S01 / S04 / S05</t>
        </is>
      </c>
    </row>
    <row r="3319" ht="15" customHeight="1" s="94">
      <c r="A3319" s="66" t="inlineStr">
        <is>
          <t>U24147</t>
        </is>
      </c>
      <c r="B3319" s="66" t="inlineStr">
        <is>
          <t>O0642</t>
        </is>
      </c>
      <c r="C3319" s="66" t="n">
        <v>2025</v>
      </c>
      <c r="D3319" s="66" t="n">
        <v>3</v>
      </c>
      <c r="E3319" s="66" t="n">
        <v>4</v>
      </c>
      <c r="F3319" s="66" t="n">
        <v>6</v>
      </c>
      <c r="G3319" s="66" t="n">
        <v>3</v>
      </c>
      <c r="H3319" s="66" t="n">
        <v>6</v>
      </c>
      <c r="I3319" s="66" t="n">
        <v>0</v>
      </c>
      <c r="J3319" s="66" t="n">
        <v>0</v>
      </c>
      <c r="K3319" s="66" t="n">
        <v>1</v>
      </c>
      <c r="L3319" s="66" t="n">
        <v>0</v>
      </c>
      <c r="M3319" s="66" t="n">
        <v>0</v>
      </c>
      <c r="N3319" s="66" t="n">
        <v>0</v>
      </c>
      <c r="O3319" s="66" t="n">
        <v>166.5</v>
      </c>
      <c r="P3319" s="66" t="n">
        <v>11.3</v>
      </c>
      <c r="Q3319" s="66" t="n">
        <v>13.7520077740001</v>
      </c>
      <c r="R3319" s="66" t="n">
        <v>51.062974163</v>
      </c>
      <c r="S3319" s="66">
        <f>IF(AND(E3319&gt;=2,E3319&lt;=6,OR(F3319=6,F3319=7,F3319=8),O3319&lt;=500),1,0)</f>
        <v/>
      </c>
      <c r="T3319" s="178">
        <f>IF(G3319=1,Sources!$F$24,IF(G3319=2,Sources!$F$25,IF(G3319=3,Sources!$F$26,0)))</f>
        <v/>
      </c>
      <c r="U3319" s="178">
        <f>T3319</f>
        <v/>
      </c>
      <c r="V3319" s="66" t="inlineStr">
        <is>
          <t>S01 / S04 / S05</t>
        </is>
      </c>
    </row>
    <row r="3320" ht="15" customHeight="1" s="94">
      <c r="A3320" s="66" t="inlineStr">
        <is>
          <t>U24150</t>
        </is>
      </c>
      <c r="B3320" s="66" t="inlineStr">
        <is>
          <t>O0153</t>
        </is>
      </c>
      <c r="C3320" s="66" t="n">
        <v>2025</v>
      </c>
      <c r="D3320" s="66" t="n">
        <v>3</v>
      </c>
      <c r="E3320" s="66" t="n">
        <v>6</v>
      </c>
      <c r="F3320" s="66" t="n">
        <v>14</v>
      </c>
      <c r="G3320" s="66" t="n">
        <v>2</v>
      </c>
      <c r="H3320" s="66" t="n">
        <v>2</v>
      </c>
      <c r="I3320" s="66" t="n">
        <v>0</v>
      </c>
      <c r="J3320" s="66" t="n">
        <v>1</v>
      </c>
      <c r="K3320" s="66" t="n">
        <v>1</v>
      </c>
      <c r="L3320" s="66" t="n">
        <v>0</v>
      </c>
      <c r="M3320" s="66" t="n">
        <v>0</v>
      </c>
      <c r="N3320" s="66" t="n">
        <v>0</v>
      </c>
      <c r="O3320" s="66" t="n">
        <v>371.3</v>
      </c>
      <c r="P3320" s="66" t="n">
        <v>4.3</v>
      </c>
      <c r="Q3320" s="66" t="n">
        <v>12.908848699</v>
      </c>
      <c r="R3320" s="66" t="n">
        <v>50.8268485</v>
      </c>
      <c r="S3320" s="66">
        <f>IF(AND(E3320&gt;=2,E3320&lt;=6,OR(F3320=6,F3320=7,F3320=8),O3320&lt;=500),1,0)</f>
        <v/>
      </c>
      <c r="T3320" s="178">
        <f>IF(G3320=1,Sources!$F$24,IF(G3320=2,Sources!$F$25,IF(G3320=3,Sources!$F$26,0)))</f>
        <v/>
      </c>
      <c r="U3320" s="178">
        <f>T3320</f>
        <v/>
      </c>
      <c r="V3320" s="66" t="inlineStr">
        <is>
          <t>S01 / S04 / S05</t>
        </is>
      </c>
    </row>
    <row r="3321" ht="15" customHeight="1" s="94">
      <c r="A3321" s="66" t="inlineStr">
        <is>
          <t>U24151</t>
        </is>
      </c>
      <c r="B3321" s="66" t="inlineStr">
        <is>
          <t>O0436</t>
        </is>
      </c>
      <c r="C3321" s="66" t="n">
        <v>2025</v>
      </c>
      <c r="D3321" s="66" t="n">
        <v>2</v>
      </c>
      <c r="E3321" s="66" t="n">
        <v>5</v>
      </c>
      <c r="F3321" s="66" t="n">
        <v>14</v>
      </c>
      <c r="G3321" s="66" t="n">
        <v>3</v>
      </c>
      <c r="H3321" s="66" t="n">
        <v>6</v>
      </c>
      <c r="I3321" s="66" t="n">
        <v>0</v>
      </c>
      <c r="J3321" s="66" t="n">
        <v>0</v>
      </c>
      <c r="K3321" s="66" t="n">
        <v>1</v>
      </c>
      <c r="L3321" s="66" t="n">
        <v>0</v>
      </c>
      <c r="M3321" s="66" t="n">
        <v>0</v>
      </c>
      <c r="N3321" s="66" t="n">
        <v>0</v>
      </c>
      <c r="O3321" s="66" t="n">
        <v>145.3</v>
      </c>
      <c r="P3321" s="66" t="n">
        <v>0.3</v>
      </c>
      <c r="Q3321" s="66" t="n">
        <v>13.6966266040001</v>
      </c>
      <c r="R3321" s="66" t="n">
        <v>51.0433468420001</v>
      </c>
      <c r="S3321" s="66">
        <f>IF(AND(E3321&gt;=2,E3321&lt;=6,OR(F3321=6,F3321=7,F3321=8),O3321&lt;=500),1,0)</f>
        <v/>
      </c>
      <c r="T3321" s="178">
        <f>IF(G3321=1,Sources!$F$24,IF(G3321=2,Sources!$F$25,IF(G3321=3,Sources!$F$26,0)))</f>
        <v/>
      </c>
      <c r="U3321" s="178">
        <f>T3321</f>
        <v/>
      </c>
      <c r="V3321" s="66" t="inlineStr">
        <is>
          <t>S01 / S04 / S05</t>
        </is>
      </c>
    </row>
    <row r="3322" ht="15" customHeight="1" s="94">
      <c r="A3322" s="66" t="inlineStr">
        <is>
          <t>U24152</t>
        </is>
      </c>
      <c r="B3322" s="66" t="inlineStr">
        <is>
          <t>O0856</t>
        </is>
      </c>
      <c r="C3322" s="66" t="n">
        <v>2025</v>
      </c>
      <c r="D3322" s="66" t="n">
        <v>6</v>
      </c>
      <c r="E3322" s="66" t="n">
        <v>2</v>
      </c>
      <c r="F3322" s="66" t="n">
        <v>23</v>
      </c>
      <c r="G3322" s="66" t="n">
        <v>3</v>
      </c>
      <c r="H3322" s="66" t="n">
        <v>3</v>
      </c>
      <c r="I3322" s="66" t="n">
        <v>0</v>
      </c>
      <c r="J3322" s="66" t="n">
        <v>0</v>
      </c>
      <c r="K3322" s="66" t="n">
        <v>1</v>
      </c>
      <c r="L3322" s="66" t="n">
        <v>0</v>
      </c>
      <c r="M3322" s="66" t="n">
        <v>0</v>
      </c>
      <c r="N3322" s="66" t="n">
        <v>1</v>
      </c>
      <c r="O3322" s="66" t="n">
        <v>302.4</v>
      </c>
      <c r="P3322" s="66" t="n">
        <v>5.9</v>
      </c>
      <c r="Q3322" s="66" t="n">
        <v>13.701977997</v>
      </c>
      <c r="R3322" s="66" t="n">
        <v>51.032443899</v>
      </c>
      <c r="S3322" s="66">
        <f>IF(AND(E3322&gt;=2,E3322&lt;=6,OR(F3322=6,F3322=7,F3322=8),O3322&lt;=500),1,0)</f>
        <v/>
      </c>
      <c r="T3322" s="178">
        <f>IF(G3322=1,Sources!$F$24,IF(G3322=2,Sources!$F$25,IF(G3322=3,Sources!$F$26,0)))</f>
        <v/>
      </c>
      <c r="U3322" s="178">
        <f>T3322</f>
        <v/>
      </c>
      <c r="V3322" s="66" t="inlineStr">
        <is>
          <t>S01 / S04 / S05</t>
        </is>
      </c>
    </row>
    <row r="3323" ht="15" customHeight="1" s="94">
      <c r="A3323" s="66" t="inlineStr">
        <is>
          <t>U24153</t>
        </is>
      </c>
      <c r="B3323" s="66" t="inlineStr">
        <is>
          <t>O0206</t>
        </is>
      </c>
      <c r="C3323" s="66" t="n">
        <v>2025</v>
      </c>
      <c r="D3323" s="66" t="n">
        <v>4</v>
      </c>
      <c r="E3323" s="66" t="n">
        <v>7</v>
      </c>
      <c r="F3323" s="66" t="n">
        <v>4</v>
      </c>
      <c r="G3323" s="66" t="n">
        <v>3</v>
      </c>
      <c r="H3323" s="66" t="n">
        <v>3</v>
      </c>
      <c r="I3323" s="66" t="n">
        <v>0</v>
      </c>
      <c r="J3323" s="66" t="n">
        <v>0</v>
      </c>
      <c r="K3323" s="66" t="n">
        <v>1</v>
      </c>
      <c r="L3323" s="66" t="n">
        <v>0</v>
      </c>
      <c r="M3323" s="66" t="n">
        <v>0</v>
      </c>
      <c r="N3323" s="66" t="n">
        <v>0</v>
      </c>
      <c r="O3323" s="66" t="n">
        <v>440.3</v>
      </c>
      <c r="P3323" s="66" t="n">
        <v>0.9</v>
      </c>
      <c r="Q3323" s="66" t="n">
        <v>12.941643798</v>
      </c>
      <c r="R3323" s="66" t="n">
        <v>50.81992674</v>
      </c>
      <c r="S3323" s="66">
        <f>IF(AND(E3323&gt;=2,E3323&lt;=6,OR(F3323=6,F3323=7,F3323=8),O3323&lt;=500),1,0)</f>
        <v/>
      </c>
      <c r="T3323" s="178">
        <f>IF(G3323=1,Sources!$F$24,IF(G3323=2,Sources!$F$25,IF(G3323=3,Sources!$F$26,0)))</f>
        <v/>
      </c>
      <c r="U3323" s="178">
        <f>T3323</f>
        <v/>
      </c>
      <c r="V3323" s="66" t="inlineStr">
        <is>
          <t>S01 / S04 / S05</t>
        </is>
      </c>
    </row>
    <row r="3324" ht="15" customHeight="1" s="94">
      <c r="A3324" s="66" t="inlineStr">
        <is>
          <t>U24173</t>
        </is>
      </c>
      <c r="B3324" s="66" t="inlineStr">
        <is>
          <t>O0545</t>
        </is>
      </c>
      <c r="C3324" s="66" t="n">
        <v>2025</v>
      </c>
      <c r="D3324" s="66" t="n">
        <v>4</v>
      </c>
      <c r="E3324" s="66" t="n">
        <v>2</v>
      </c>
      <c r="F3324" s="66" t="n">
        <v>7</v>
      </c>
      <c r="G3324" s="66" t="n">
        <v>3</v>
      </c>
      <c r="H3324" s="66" t="n">
        <v>6</v>
      </c>
      <c r="I3324" s="66" t="n">
        <v>0</v>
      </c>
      <c r="J3324" s="66" t="n">
        <v>0</v>
      </c>
      <c r="K3324" s="66" t="n">
        <v>1</v>
      </c>
      <c r="L3324" s="66" t="n">
        <v>0</v>
      </c>
      <c r="M3324" s="66" t="n">
        <v>1</v>
      </c>
      <c r="N3324" s="66" t="n">
        <v>0</v>
      </c>
      <c r="O3324" s="66" t="n">
        <v>263.4</v>
      </c>
      <c r="P3324" s="66" t="n">
        <v>12.2</v>
      </c>
      <c r="Q3324" s="66" t="n">
        <v>13.6746022</v>
      </c>
      <c r="R3324" s="66" t="n">
        <v>51.067071792</v>
      </c>
      <c r="S3324" s="66">
        <f>IF(AND(E3324&gt;=2,E3324&lt;=6,OR(F3324=6,F3324=7,F3324=8),O3324&lt;=500),1,0)</f>
        <v/>
      </c>
      <c r="T3324" s="178">
        <f>IF(G3324=1,Sources!$F$24,IF(G3324=2,Sources!$F$25,IF(G3324=3,Sources!$F$26,0)))</f>
        <v/>
      </c>
      <c r="U3324" s="178">
        <f>T3324</f>
        <v/>
      </c>
      <c r="V3324" s="66" t="inlineStr">
        <is>
          <t>S01 / S04 / S05</t>
        </is>
      </c>
    </row>
    <row r="3325" ht="15" customHeight="1" s="94">
      <c r="A3325" s="66" t="inlineStr">
        <is>
          <t>U24194</t>
        </is>
      </c>
      <c r="B3325" s="66" t="inlineStr">
        <is>
          <t>O0324</t>
        </is>
      </c>
      <c r="C3325" s="66" t="n">
        <v>2025</v>
      </c>
      <c r="D3325" s="66" t="n">
        <v>5</v>
      </c>
      <c r="E3325" s="66" t="n">
        <v>2</v>
      </c>
      <c r="F3325" s="66" t="n">
        <v>8</v>
      </c>
      <c r="G3325" s="66" t="n">
        <v>3</v>
      </c>
      <c r="H3325" s="66" t="n">
        <v>1</v>
      </c>
      <c r="I3325" s="66" t="n">
        <v>0</v>
      </c>
      <c r="J3325" s="66" t="n">
        <v>1</v>
      </c>
      <c r="K3325" s="66" t="n">
        <v>0</v>
      </c>
      <c r="L3325" s="66" t="n">
        <v>0</v>
      </c>
      <c r="M3325" s="66" t="n">
        <v>0</v>
      </c>
      <c r="N3325" s="66" t="n">
        <v>0</v>
      </c>
      <c r="O3325" s="66" t="n">
        <v>197.5</v>
      </c>
      <c r="P3325" s="66" t="n">
        <v>0</v>
      </c>
      <c r="Q3325" s="66" t="n">
        <v>13.723204513</v>
      </c>
      <c r="R3325" s="66" t="n">
        <v>51.0898471450001</v>
      </c>
      <c r="S3325" s="66">
        <f>IF(AND(E3325&gt;=2,E3325&lt;=6,OR(F3325=6,F3325=7,F3325=8),O3325&lt;=500),1,0)</f>
        <v/>
      </c>
      <c r="T3325" s="178">
        <f>IF(G3325=1,Sources!$F$24,IF(G3325=2,Sources!$F$25,IF(G3325=3,Sources!$F$26,0)))</f>
        <v/>
      </c>
      <c r="U3325" s="178">
        <f>T3325</f>
        <v/>
      </c>
      <c r="V3325" s="66" t="inlineStr">
        <is>
          <t>S01 / S04 / S05</t>
        </is>
      </c>
    </row>
    <row r="3326" ht="15" customHeight="1" s="94">
      <c r="A3326" s="66" t="inlineStr">
        <is>
          <t>U24204</t>
        </is>
      </c>
      <c r="B3326" s="66" t="inlineStr">
        <is>
          <t>O0795</t>
        </is>
      </c>
      <c r="C3326" s="66" t="n">
        <v>2025</v>
      </c>
      <c r="D3326" s="66" t="n">
        <v>4</v>
      </c>
      <c r="E3326" s="66" t="n">
        <v>1</v>
      </c>
      <c r="F3326" s="66" t="n">
        <v>14</v>
      </c>
      <c r="G3326" s="66" t="n">
        <v>3</v>
      </c>
      <c r="H3326" s="66" t="n">
        <v>2</v>
      </c>
      <c r="I3326" s="66" t="n">
        <v>0</v>
      </c>
      <c r="J3326" s="66" t="n">
        <v>0</v>
      </c>
      <c r="K3326" s="66" t="n">
        <v>1</v>
      </c>
      <c r="L3326" s="66" t="n">
        <v>0</v>
      </c>
      <c r="M3326" s="66" t="n">
        <v>0</v>
      </c>
      <c r="N3326" s="66" t="n">
        <v>1</v>
      </c>
      <c r="O3326" s="66" t="n">
        <v>198.4</v>
      </c>
      <c r="P3326" s="66" t="n">
        <v>9.699999999999999</v>
      </c>
      <c r="Q3326" s="66" t="n">
        <v>13.854827884</v>
      </c>
      <c r="R3326" s="66" t="n">
        <v>51.0618976500001</v>
      </c>
      <c r="S3326" s="66">
        <f>IF(AND(E3326&gt;=2,E3326&lt;=6,OR(F3326=6,F3326=7,F3326=8),O3326&lt;=500),1,0)</f>
        <v/>
      </c>
      <c r="T3326" s="178">
        <f>IF(G3326=1,Sources!$F$24,IF(G3326=2,Sources!$F$25,IF(G3326=3,Sources!$F$26,0)))</f>
        <v/>
      </c>
      <c r="U3326" s="178">
        <f>T3326</f>
        <v/>
      </c>
      <c r="V3326" s="66" t="inlineStr">
        <is>
          <t>S01 / S04 / S05</t>
        </is>
      </c>
    </row>
    <row r="3327" ht="15" customHeight="1" s="94">
      <c r="A3327" s="66" t="inlineStr">
        <is>
          <t>U24206</t>
        </is>
      </c>
      <c r="B3327" s="66" t="inlineStr">
        <is>
          <t>O0380</t>
        </is>
      </c>
      <c r="C3327" s="66" t="n">
        <v>2025</v>
      </c>
      <c r="D3327" s="66" t="n">
        <v>6</v>
      </c>
      <c r="E3327" s="66" t="n">
        <v>5</v>
      </c>
      <c r="F3327" s="66" t="n">
        <v>18</v>
      </c>
      <c r="G3327" s="66" t="n">
        <v>3</v>
      </c>
      <c r="H3327" s="66" t="n">
        <v>3</v>
      </c>
      <c r="I3327" s="66" t="n">
        <v>0</v>
      </c>
      <c r="J3327" s="66" t="n">
        <v>1</v>
      </c>
      <c r="K3327" s="66" t="n">
        <v>1</v>
      </c>
      <c r="L3327" s="66" t="n">
        <v>0</v>
      </c>
      <c r="M3327" s="66" t="n">
        <v>0</v>
      </c>
      <c r="N3327" s="66" t="n">
        <v>0</v>
      </c>
      <c r="O3327" s="66" t="n">
        <v>465.3</v>
      </c>
      <c r="P3327" s="66" t="n">
        <v>18</v>
      </c>
      <c r="Q3327" s="66" t="n">
        <v>13.7390538700001</v>
      </c>
      <c r="R3327" s="66" t="n">
        <v>51.0739879480001</v>
      </c>
      <c r="S3327" s="66">
        <f>IF(AND(E3327&gt;=2,E3327&lt;=6,OR(F3327=6,F3327=7,F3327=8),O3327&lt;=500),1,0)</f>
        <v/>
      </c>
      <c r="T3327" s="178">
        <f>IF(G3327=1,Sources!$F$24,IF(G3327=2,Sources!$F$25,IF(G3327=3,Sources!$F$26,0)))</f>
        <v/>
      </c>
      <c r="U3327" s="178">
        <f>T3327</f>
        <v/>
      </c>
      <c r="V3327" s="66" t="inlineStr">
        <is>
          <t>S01 / S04 / S05</t>
        </is>
      </c>
    </row>
    <row r="3328" ht="15" customHeight="1" s="94">
      <c r="A3328" s="66" t="inlineStr">
        <is>
          <t>U24212</t>
        </is>
      </c>
      <c r="B3328" s="66" t="inlineStr">
        <is>
          <t>O0380</t>
        </is>
      </c>
      <c r="C3328" s="66" t="n">
        <v>2025</v>
      </c>
      <c r="D3328" s="66" t="n">
        <v>2</v>
      </c>
      <c r="E3328" s="66" t="n">
        <v>5</v>
      </c>
      <c r="F3328" s="66" t="n">
        <v>15</v>
      </c>
      <c r="G3328" s="66" t="n">
        <v>3</v>
      </c>
      <c r="H3328" s="66" t="n">
        <v>6</v>
      </c>
      <c r="I3328" s="66" t="n">
        <v>0</v>
      </c>
      <c r="J3328" s="66" t="n">
        <v>0</v>
      </c>
      <c r="K3328" s="66" t="n">
        <v>1</v>
      </c>
      <c r="L3328" s="66" t="n">
        <v>0</v>
      </c>
      <c r="M3328" s="66" t="n">
        <v>0</v>
      </c>
      <c r="N3328" s="66" t="n">
        <v>0</v>
      </c>
      <c r="O3328" s="66" t="n">
        <v>456.1</v>
      </c>
      <c r="P3328" s="66" t="n">
        <v>1.4</v>
      </c>
      <c r="Q3328" s="66" t="n">
        <v>13.7393078440001</v>
      </c>
      <c r="R3328" s="66" t="n">
        <v>51.07397603</v>
      </c>
      <c r="S3328" s="66">
        <f>IF(AND(E3328&gt;=2,E3328&lt;=6,OR(F3328=6,F3328=7,F3328=8),O3328&lt;=500),1,0)</f>
        <v/>
      </c>
      <c r="T3328" s="178">
        <f>IF(G3328=1,Sources!$F$24,IF(G3328=2,Sources!$F$25,IF(G3328=3,Sources!$F$26,0)))</f>
        <v/>
      </c>
      <c r="U3328" s="178">
        <f>T3328</f>
        <v/>
      </c>
      <c r="V3328" s="66" t="inlineStr">
        <is>
          <t>S01 / S04 / S05</t>
        </is>
      </c>
    </row>
    <row r="3329" ht="15" customHeight="1" s="94">
      <c r="A3329" s="66" t="inlineStr">
        <is>
          <t>U24223</t>
        </is>
      </c>
      <c r="B3329" s="66" t="inlineStr">
        <is>
          <t>O0366</t>
        </is>
      </c>
      <c r="C3329" s="66" t="n">
        <v>2025</v>
      </c>
      <c r="D3329" s="66" t="n">
        <v>6</v>
      </c>
      <c r="E3329" s="66" t="n">
        <v>4</v>
      </c>
      <c r="F3329" s="66" t="n">
        <v>7</v>
      </c>
      <c r="G3329" s="66" t="n">
        <v>3</v>
      </c>
      <c r="H3329" s="66" t="n">
        <v>2</v>
      </c>
      <c r="I3329" s="66" t="n">
        <v>0</v>
      </c>
      <c r="J3329" s="66" t="n">
        <v>1</v>
      </c>
      <c r="K3329" s="66" t="n">
        <v>1</v>
      </c>
      <c r="L3329" s="66" t="n">
        <v>0</v>
      </c>
      <c r="M3329" s="66" t="n">
        <v>0</v>
      </c>
      <c r="N3329" s="66" t="n">
        <v>0</v>
      </c>
      <c r="O3329" s="66" t="n">
        <v>409.4</v>
      </c>
      <c r="P3329" s="66" t="n">
        <v>0</v>
      </c>
      <c r="Q3329" s="66" t="n">
        <v>13.721425271</v>
      </c>
      <c r="R3329" s="66" t="n">
        <v>51.041759637</v>
      </c>
      <c r="S3329" s="66">
        <f>IF(AND(E3329&gt;=2,E3329&lt;=6,OR(F3329=6,F3329=7,F3329=8),O3329&lt;=500),1,0)</f>
        <v/>
      </c>
      <c r="T3329" s="178">
        <f>IF(G3329=1,Sources!$F$24,IF(G3329=2,Sources!$F$25,IF(G3329=3,Sources!$F$26,0)))</f>
        <v/>
      </c>
      <c r="U3329" s="178">
        <f>T3329</f>
        <v/>
      </c>
      <c r="V3329" s="66" t="inlineStr">
        <is>
          <t>S01 / S04 / S05</t>
        </is>
      </c>
    </row>
    <row r="3330" ht="15" customHeight="1" s="94">
      <c r="A3330" s="66" t="inlineStr">
        <is>
          <t>U24257</t>
        </is>
      </c>
      <c r="B3330" s="66" t="inlineStr">
        <is>
          <t>O0910</t>
        </is>
      </c>
      <c r="C3330" s="66" t="n">
        <v>2025</v>
      </c>
      <c r="D3330" s="66" t="n">
        <v>6</v>
      </c>
      <c r="E3330" s="66" t="n">
        <v>4</v>
      </c>
      <c r="F3330" s="66" t="n">
        <v>22</v>
      </c>
      <c r="G3330" s="66" t="n">
        <v>3</v>
      </c>
      <c r="H3330" s="66" t="n">
        <v>3</v>
      </c>
      <c r="I3330" s="66" t="n">
        <v>0</v>
      </c>
      <c r="J3330" s="66" t="n">
        <v>1</v>
      </c>
      <c r="K3330" s="66" t="n">
        <v>1</v>
      </c>
      <c r="L3330" s="66" t="n">
        <v>0</v>
      </c>
      <c r="M3330" s="66" t="n">
        <v>0</v>
      </c>
      <c r="N3330" s="66" t="n">
        <v>0</v>
      </c>
      <c r="O3330" s="66" t="n">
        <v>353.6</v>
      </c>
      <c r="P3330" s="66" t="n">
        <v>4.6</v>
      </c>
      <c r="Q3330" s="66" t="n">
        <v>13.7331362360001</v>
      </c>
      <c r="R3330" s="66" t="n">
        <v>51.0763157800001</v>
      </c>
      <c r="S3330" s="66">
        <f>IF(AND(E3330&gt;=2,E3330&lt;=6,OR(F3330=6,F3330=7,F3330=8),O3330&lt;=500),1,0)</f>
        <v/>
      </c>
      <c r="T3330" s="178">
        <f>IF(G3330=1,Sources!$F$24,IF(G3330=2,Sources!$F$25,IF(G3330=3,Sources!$F$26,0)))</f>
        <v/>
      </c>
      <c r="U3330" s="178">
        <f>T3330</f>
        <v/>
      </c>
      <c r="V3330" s="66" t="inlineStr">
        <is>
          <t>S01 / S04 / S05</t>
        </is>
      </c>
    </row>
    <row r="3331" ht="15" customHeight="1" s="94">
      <c r="A3331" s="66" t="inlineStr">
        <is>
          <t>U24279</t>
        </is>
      </c>
      <c r="B3331" s="66" t="inlineStr">
        <is>
          <t>O0611</t>
        </is>
      </c>
      <c r="C3331" s="66" t="n">
        <v>2025</v>
      </c>
      <c r="D3331" s="66" t="n">
        <v>4</v>
      </c>
      <c r="E3331" s="66" t="n">
        <v>5</v>
      </c>
      <c r="F3331" s="66" t="n">
        <v>18</v>
      </c>
      <c r="G3331" s="66" t="n">
        <v>3</v>
      </c>
      <c r="H3331" s="66" t="n">
        <v>3</v>
      </c>
      <c r="I3331" s="66" t="n">
        <v>0</v>
      </c>
      <c r="J3331" s="66" t="n">
        <v>1</v>
      </c>
      <c r="K3331" s="66" t="n">
        <v>1</v>
      </c>
      <c r="L3331" s="66" t="n">
        <v>0</v>
      </c>
      <c r="M3331" s="66" t="n">
        <v>0</v>
      </c>
      <c r="N3331" s="66" t="n">
        <v>0</v>
      </c>
      <c r="O3331" s="66" t="n">
        <v>28.6</v>
      </c>
      <c r="P3331" s="66" t="n">
        <v>3.2</v>
      </c>
      <c r="Q3331" s="66" t="n">
        <v>13.7420150090001</v>
      </c>
      <c r="R3331" s="66" t="n">
        <v>51.0646757210001</v>
      </c>
      <c r="S3331" s="66">
        <f>IF(AND(E3331&gt;=2,E3331&lt;=6,OR(F3331=6,F3331=7,F3331=8),O3331&lt;=500),1,0)</f>
        <v/>
      </c>
      <c r="T3331" s="178">
        <f>IF(G3331=1,Sources!$F$24,IF(G3331=2,Sources!$F$25,IF(G3331=3,Sources!$F$26,0)))</f>
        <v/>
      </c>
      <c r="U3331" s="178">
        <f>T3331</f>
        <v/>
      </c>
      <c r="V3331" s="66" t="inlineStr">
        <is>
          <t>S01 / S04 / S05</t>
        </is>
      </c>
    </row>
    <row r="3332" ht="15" customHeight="1" s="94">
      <c r="A3332" s="66" t="inlineStr">
        <is>
          <t>U24280</t>
        </is>
      </c>
      <c r="B3332" s="66" t="inlineStr">
        <is>
          <t>O1567</t>
        </is>
      </c>
      <c r="C3332" s="66" t="n">
        <v>2025</v>
      </c>
      <c r="D3332" s="66" t="n">
        <v>7</v>
      </c>
      <c r="E3332" s="66" t="n">
        <v>7</v>
      </c>
      <c r="F3332" s="66" t="n">
        <v>19</v>
      </c>
      <c r="G3332" s="66" t="n">
        <v>3</v>
      </c>
      <c r="H3332" s="66" t="n">
        <v>6</v>
      </c>
      <c r="I3332" s="66" t="n">
        <v>0</v>
      </c>
      <c r="J3332" s="66" t="n">
        <v>0</v>
      </c>
      <c r="K3332" s="66" t="n">
        <v>1</v>
      </c>
      <c r="L3332" s="66" t="n">
        <v>0</v>
      </c>
      <c r="M3332" s="66" t="n">
        <v>0</v>
      </c>
      <c r="N3332" s="66" t="n">
        <v>0</v>
      </c>
      <c r="O3332" s="66" t="n">
        <v>179.9</v>
      </c>
      <c r="P3332" s="66" t="n">
        <v>20.1</v>
      </c>
      <c r="Q3332" s="66" t="n">
        <v>12.3612447730001</v>
      </c>
      <c r="R3332" s="66" t="n">
        <v>51.375595108</v>
      </c>
      <c r="S3332" s="66">
        <f>IF(AND(E3332&gt;=2,E3332&lt;=6,OR(F3332=6,F3332=7,F3332=8),O3332&lt;=500),1,0)</f>
        <v/>
      </c>
      <c r="T3332" s="178">
        <f>IF(G3332=1,Sources!$F$24,IF(G3332=2,Sources!$F$25,IF(G3332=3,Sources!$F$26,0)))</f>
        <v/>
      </c>
      <c r="U3332" s="178">
        <f>T3332</f>
        <v/>
      </c>
      <c r="V3332" s="66" t="inlineStr">
        <is>
          <t>S01 / S04 / S05</t>
        </is>
      </c>
    </row>
    <row r="3333" ht="15" customHeight="1" s="94">
      <c r="A3333" s="66" t="inlineStr">
        <is>
          <t>U24282</t>
        </is>
      </c>
      <c r="B3333" s="66" t="inlineStr">
        <is>
          <t>O0795</t>
        </is>
      </c>
      <c r="C3333" s="66" t="n">
        <v>2025</v>
      </c>
      <c r="D3333" s="66" t="n">
        <v>6</v>
      </c>
      <c r="E3333" s="66" t="n">
        <v>2</v>
      </c>
      <c r="F3333" s="66" t="n">
        <v>13</v>
      </c>
      <c r="G3333" s="66" t="n">
        <v>3</v>
      </c>
      <c r="H3333" s="66" t="n">
        <v>6</v>
      </c>
      <c r="I3333" s="66" t="n">
        <v>0</v>
      </c>
      <c r="J3333" s="66" t="n">
        <v>0</v>
      </c>
      <c r="K3333" s="66" t="n">
        <v>1</v>
      </c>
      <c r="L3333" s="66" t="n">
        <v>0</v>
      </c>
      <c r="M3333" s="66" t="n">
        <v>0</v>
      </c>
      <c r="N3333" s="66" t="n">
        <v>0</v>
      </c>
      <c r="O3333" s="66" t="n">
        <v>203.1</v>
      </c>
      <c r="P3333" s="66" t="n">
        <v>14.9</v>
      </c>
      <c r="Q3333" s="66" t="n">
        <v>13.854765732</v>
      </c>
      <c r="R3333" s="66" t="n">
        <v>51.0619242330001</v>
      </c>
      <c r="S3333" s="66">
        <f>IF(AND(E3333&gt;=2,E3333&lt;=6,OR(F3333=6,F3333=7,F3333=8),O3333&lt;=500),1,0)</f>
        <v/>
      </c>
      <c r="T3333" s="178">
        <f>IF(G3333=1,Sources!$F$24,IF(G3333=2,Sources!$F$25,IF(G3333=3,Sources!$F$26,0)))</f>
        <v/>
      </c>
      <c r="U3333" s="178">
        <f>T3333</f>
        <v/>
      </c>
      <c r="V3333" s="66" t="inlineStr">
        <is>
          <t>S01 / S04 / S05</t>
        </is>
      </c>
    </row>
    <row r="3334" ht="15" customHeight="1" s="94">
      <c r="A3334" s="66" t="inlineStr">
        <is>
          <t>U24295</t>
        </is>
      </c>
      <c r="B3334" s="66" t="inlineStr">
        <is>
          <t>O1147</t>
        </is>
      </c>
      <c r="C3334" s="66" t="n">
        <v>2025</v>
      </c>
      <c r="D3334" s="66" t="n">
        <v>4</v>
      </c>
      <c r="E3334" s="66" t="n">
        <v>5</v>
      </c>
      <c r="F3334" s="66" t="n">
        <v>10</v>
      </c>
      <c r="G3334" s="66" t="n">
        <v>3</v>
      </c>
      <c r="H3334" s="66" t="n">
        <v>4</v>
      </c>
      <c r="I3334" s="66" t="n">
        <v>1</v>
      </c>
      <c r="J3334" s="66" t="n">
        <v>0</v>
      </c>
      <c r="K3334" s="66" t="n">
        <v>1</v>
      </c>
      <c r="L3334" s="66" t="n">
        <v>0</v>
      </c>
      <c r="M3334" s="66" t="n">
        <v>0</v>
      </c>
      <c r="N3334" s="66" t="n">
        <v>0</v>
      </c>
      <c r="O3334" s="66" t="n">
        <v>275.5</v>
      </c>
      <c r="P3334" s="66" t="n">
        <v>4.1</v>
      </c>
      <c r="Q3334" s="66" t="n">
        <v>14.9704537690001</v>
      </c>
      <c r="R3334" s="66" t="n">
        <v>51.150711153</v>
      </c>
      <c r="S3334" s="66">
        <f>IF(AND(E3334&gt;=2,E3334&lt;=6,OR(F3334=6,F3334=7,F3334=8),O3334&lt;=500),1,0)</f>
        <v/>
      </c>
      <c r="T3334" s="178">
        <f>IF(G3334=1,Sources!$F$24,IF(G3334=2,Sources!$F$25,IF(G3334=3,Sources!$F$26,0)))</f>
        <v/>
      </c>
      <c r="U3334" s="178">
        <f>T3334</f>
        <v/>
      </c>
      <c r="V3334" s="66" t="inlineStr">
        <is>
          <t>S01 / S04 / S05</t>
        </is>
      </c>
    </row>
    <row r="3335" ht="15" customHeight="1" s="94">
      <c r="A3335" s="66" t="inlineStr">
        <is>
          <t>U24307</t>
        </is>
      </c>
      <c r="B3335" s="66" t="inlineStr">
        <is>
          <t>O0859</t>
        </is>
      </c>
      <c r="C3335" s="66" t="n">
        <v>2025</v>
      </c>
      <c r="D3335" s="66" t="n">
        <v>2</v>
      </c>
      <c r="E3335" s="66" t="n">
        <v>2</v>
      </c>
      <c r="F3335" s="66" t="n">
        <v>6</v>
      </c>
      <c r="G3335" s="66" t="n">
        <v>3</v>
      </c>
      <c r="H3335" s="66" t="n">
        <v>7</v>
      </c>
      <c r="I3335" s="66" t="n">
        <v>0</v>
      </c>
      <c r="J3335" s="66" t="n">
        <v>1</v>
      </c>
      <c r="K3335" s="66" t="n">
        <v>0</v>
      </c>
      <c r="L3335" s="66" t="n">
        <v>0</v>
      </c>
      <c r="M3335" s="66" t="n">
        <v>0</v>
      </c>
      <c r="N3335" s="66" t="n">
        <v>0</v>
      </c>
      <c r="O3335" s="66" t="n">
        <v>199.5</v>
      </c>
      <c r="P3335" s="66" t="n">
        <v>0</v>
      </c>
      <c r="Q3335" s="66" t="n">
        <v>13.7035556810001</v>
      </c>
      <c r="R3335" s="66" t="n">
        <v>51.034620208</v>
      </c>
      <c r="S3335" s="66">
        <f>IF(AND(E3335&gt;=2,E3335&lt;=6,OR(F3335=6,F3335=7,F3335=8),O3335&lt;=500),1,0)</f>
        <v/>
      </c>
      <c r="T3335" s="178">
        <f>IF(G3335=1,Sources!$F$24,IF(G3335=2,Sources!$F$25,IF(G3335=3,Sources!$F$26,0)))</f>
        <v/>
      </c>
      <c r="U3335" s="178">
        <f>T3335</f>
        <v/>
      </c>
      <c r="V3335" s="66" t="inlineStr">
        <is>
          <t>S01 / S04 / S05</t>
        </is>
      </c>
    </row>
    <row r="3336" ht="15" customHeight="1" s="94">
      <c r="A3336" s="66" t="inlineStr">
        <is>
          <t>U24336</t>
        </is>
      </c>
      <c r="B3336" s="66" t="inlineStr">
        <is>
          <t>O0700</t>
        </is>
      </c>
      <c r="C3336" s="66" t="n">
        <v>2025</v>
      </c>
      <c r="D3336" s="66" t="n">
        <v>6</v>
      </c>
      <c r="E3336" s="66" t="n">
        <v>5</v>
      </c>
      <c r="F3336" s="66" t="n">
        <v>12</v>
      </c>
      <c r="G3336" s="66" t="n">
        <v>3</v>
      </c>
      <c r="H3336" s="66" t="n">
        <v>2</v>
      </c>
      <c r="I3336" s="66" t="n">
        <v>0</v>
      </c>
      <c r="J3336" s="66" t="n">
        <v>1</v>
      </c>
      <c r="K3336" s="66" t="n">
        <v>1</v>
      </c>
      <c r="L3336" s="66" t="n">
        <v>0</v>
      </c>
      <c r="M3336" s="66" t="n">
        <v>0</v>
      </c>
      <c r="N3336" s="66" t="n">
        <v>0</v>
      </c>
      <c r="O3336" s="66" t="n">
        <v>54.1</v>
      </c>
      <c r="P3336" s="66" t="n">
        <v>5.7</v>
      </c>
      <c r="Q3336" s="66" t="n">
        <v>13.722158528</v>
      </c>
      <c r="R3336" s="66" t="n">
        <v>51.054040989</v>
      </c>
      <c r="S3336" s="66">
        <f>IF(AND(E3336&gt;=2,E3336&lt;=6,OR(F3336=6,F3336=7,F3336=8),O3336&lt;=500),1,0)</f>
        <v/>
      </c>
      <c r="T3336" s="178">
        <f>IF(G3336=1,Sources!$F$24,IF(G3336=2,Sources!$F$25,IF(G3336=3,Sources!$F$26,0)))</f>
        <v/>
      </c>
      <c r="U3336" s="178">
        <f>T3336</f>
        <v/>
      </c>
      <c r="V3336" s="66" t="inlineStr">
        <is>
          <t>S01 / S04 / S05</t>
        </is>
      </c>
    </row>
    <row r="3337" ht="15" customHeight="1" s="94">
      <c r="A3337" s="66" t="inlineStr">
        <is>
          <t>U24343</t>
        </is>
      </c>
      <c r="B3337" s="66" t="inlineStr">
        <is>
          <t>O0172</t>
        </is>
      </c>
      <c r="C3337" s="66" t="n">
        <v>2025</v>
      </c>
      <c r="D3337" s="66" t="n">
        <v>3</v>
      </c>
      <c r="E3337" s="66" t="n">
        <v>5</v>
      </c>
      <c r="F3337" s="66" t="n">
        <v>16</v>
      </c>
      <c r="G3337" s="66" t="n">
        <v>3</v>
      </c>
      <c r="H3337" s="66" t="n">
        <v>6</v>
      </c>
      <c r="I3337" s="66" t="n">
        <v>0</v>
      </c>
      <c r="J3337" s="66" t="n">
        <v>0</v>
      </c>
      <c r="K3337" s="66" t="n">
        <v>1</v>
      </c>
      <c r="L3337" s="66" t="n">
        <v>0</v>
      </c>
      <c r="M3337" s="66" t="n">
        <v>0</v>
      </c>
      <c r="N3337" s="66" t="n">
        <v>0</v>
      </c>
      <c r="O3337" s="66" t="n">
        <v>317.5</v>
      </c>
      <c r="P3337" s="66" t="n">
        <v>5.7</v>
      </c>
      <c r="Q3337" s="66" t="n">
        <v>12.9264384300001</v>
      </c>
      <c r="R3337" s="66" t="n">
        <v>50.8337371490001</v>
      </c>
      <c r="S3337" s="66">
        <f>IF(AND(E3337&gt;=2,E3337&lt;=6,OR(F3337=6,F3337=7,F3337=8),O3337&lt;=500),1,0)</f>
        <v/>
      </c>
      <c r="T3337" s="178">
        <f>IF(G3337=1,Sources!$F$24,IF(G3337=2,Sources!$F$25,IF(G3337=3,Sources!$F$26,0)))</f>
        <v/>
      </c>
      <c r="U3337" s="178">
        <f>T3337</f>
        <v/>
      </c>
      <c r="V3337" s="66" t="inlineStr">
        <is>
          <t>S01 / S04 / S05</t>
        </is>
      </c>
    </row>
    <row r="3338" ht="15" customHeight="1" s="94">
      <c r="A3338" s="66" t="inlineStr">
        <is>
          <t>U24356</t>
        </is>
      </c>
      <c r="B3338" s="66" t="inlineStr">
        <is>
          <t>O0679</t>
        </is>
      </c>
      <c r="C3338" s="66" t="n">
        <v>2025</v>
      </c>
      <c r="D3338" s="66" t="n">
        <v>6</v>
      </c>
      <c r="E3338" s="66" t="n">
        <v>5</v>
      </c>
      <c r="F3338" s="66" t="n">
        <v>10</v>
      </c>
      <c r="G3338" s="66" t="n">
        <v>3</v>
      </c>
      <c r="H3338" s="66" t="n">
        <v>6</v>
      </c>
      <c r="I3338" s="66" t="n">
        <v>0</v>
      </c>
      <c r="J3338" s="66" t="n">
        <v>0</v>
      </c>
      <c r="K3338" s="66" t="n">
        <v>1</v>
      </c>
      <c r="L3338" s="66" t="n">
        <v>0</v>
      </c>
      <c r="M3338" s="66" t="n">
        <v>0</v>
      </c>
      <c r="N3338" s="66" t="n">
        <v>0</v>
      </c>
      <c r="O3338" s="66" t="n">
        <v>469</v>
      </c>
      <c r="P3338" s="66" t="n">
        <v>17.5</v>
      </c>
      <c r="Q3338" s="66" t="n">
        <v>13.7187038290001</v>
      </c>
      <c r="R3338" s="66" t="n">
        <v>51.0396433290001</v>
      </c>
      <c r="S3338" s="66">
        <f>IF(AND(E3338&gt;=2,E3338&lt;=6,OR(F3338=6,F3338=7,F3338=8),O3338&lt;=500),1,0)</f>
        <v/>
      </c>
      <c r="T3338" s="178">
        <f>IF(G3338=1,Sources!$F$24,IF(G3338=2,Sources!$F$25,IF(G3338=3,Sources!$F$26,0)))</f>
        <v/>
      </c>
      <c r="U3338" s="178">
        <f>T3338</f>
        <v/>
      </c>
      <c r="V3338" s="66" t="inlineStr">
        <is>
          <t>S01 / S04 / S05</t>
        </is>
      </c>
    </row>
    <row r="3339" ht="15" customHeight="1" s="94">
      <c r="A3339" s="66" t="inlineStr">
        <is>
          <t>U24364</t>
        </is>
      </c>
      <c r="B3339" s="66" t="inlineStr">
        <is>
          <t>O0183</t>
        </is>
      </c>
      <c r="C3339" s="66" t="n">
        <v>2025</v>
      </c>
      <c r="D3339" s="66" t="n">
        <v>2</v>
      </c>
      <c r="E3339" s="66" t="n">
        <v>4</v>
      </c>
      <c r="F3339" s="66" t="n">
        <v>12</v>
      </c>
      <c r="G3339" s="66" t="n">
        <v>3</v>
      </c>
      <c r="H3339" s="66" t="n">
        <v>3</v>
      </c>
      <c r="I3339" s="66" t="n">
        <v>0</v>
      </c>
      <c r="J3339" s="66" t="n">
        <v>0</v>
      </c>
      <c r="K3339" s="66" t="n">
        <v>1</v>
      </c>
      <c r="L3339" s="66" t="n">
        <v>0</v>
      </c>
      <c r="M3339" s="66" t="n">
        <v>0</v>
      </c>
      <c r="N3339" s="66" t="n">
        <v>0</v>
      </c>
      <c r="O3339" s="66" t="n">
        <v>60.7</v>
      </c>
      <c r="P3339" s="66" t="n">
        <v>5.1</v>
      </c>
      <c r="Q3339" s="66" t="n">
        <v>12.907037836</v>
      </c>
      <c r="R3339" s="66" t="n">
        <v>50.8359845210001</v>
      </c>
      <c r="S3339" s="66">
        <f>IF(AND(E3339&gt;=2,E3339&lt;=6,OR(F3339=6,F3339=7,F3339=8),O3339&lt;=500),1,0)</f>
        <v/>
      </c>
      <c r="T3339" s="178">
        <f>IF(G3339=1,Sources!$F$24,IF(G3339=2,Sources!$F$25,IF(G3339=3,Sources!$F$26,0)))</f>
        <v/>
      </c>
      <c r="U3339" s="178">
        <f>T3339</f>
        <v/>
      </c>
      <c r="V3339" s="66" t="inlineStr">
        <is>
          <t>S01 / S04 / S05</t>
        </is>
      </c>
    </row>
    <row r="3340" ht="15" customHeight="1" s="94">
      <c r="A3340" s="66" t="inlineStr">
        <is>
          <t>U24384</t>
        </is>
      </c>
      <c r="B3340" s="66" t="inlineStr">
        <is>
          <t>O1371</t>
        </is>
      </c>
      <c r="C3340" s="66" t="n">
        <v>2025</v>
      </c>
      <c r="D3340" s="66" t="n">
        <v>3</v>
      </c>
      <c r="E3340" s="66" t="n">
        <v>6</v>
      </c>
      <c r="F3340" s="66" t="n">
        <v>16</v>
      </c>
      <c r="G3340" s="66" t="n">
        <v>3</v>
      </c>
      <c r="H3340" s="66" t="n">
        <v>3</v>
      </c>
      <c r="I3340" s="66" t="n">
        <v>0</v>
      </c>
      <c r="J3340" s="66" t="n">
        <v>0</v>
      </c>
      <c r="K3340" s="66" t="n">
        <v>1</v>
      </c>
      <c r="L3340" s="66" t="n">
        <v>0</v>
      </c>
      <c r="M3340" s="66" t="n">
        <v>0</v>
      </c>
      <c r="N3340" s="66" t="n">
        <v>0</v>
      </c>
      <c r="O3340" s="66" t="n">
        <v>138.4</v>
      </c>
      <c r="P3340" s="66" t="n">
        <v>3.4</v>
      </c>
      <c r="Q3340" s="66" t="n">
        <v>12.2616056920001</v>
      </c>
      <c r="R3340" s="66" t="n">
        <v>51.316161111</v>
      </c>
      <c r="S3340" s="66">
        <f>IF(AND(E3340&gt;=2,E3340&lt;=6,OR(F3340=6,F3340=7,F3340=8),O3340&lt;=500),1,0)</f>
        <v/>
      </c>
      <c r="T3340" s="178">
        <f>IF(G3340=1,Sources!$F$24,IF(G3340=2,Sources!$F$25,IF(G3340=3,Sources!$F$26,0)))</f>
        <v/>
      </c>
      <c r="U3340" s="178">
        <f>T3340</f>
        <v/>
      </c>
      <c r="V3340" s="66" t="inlineStr">
        <is>
          <t>S01 / S04 / S05</t>
        </is>
      </c>
    </row>
    <row r="3341" ht="15" customHeight="1" s="94">
      <c r="A3341" s="66" t="inlineStr">
        <is>
          <t>U24388</t>
        </is>
      </c>
      <c r="B3341" s="66" t="inlineStr">
        <is>
          <t>O1303</t>
        </is>
      </c>
      <c r="C3341" s="66" t="n">
        <v>2025</v>
      </c>
      <c r="D3341" s="66" t="n">
        <v>6</v>
      </c>
      <c r="E3341" s="66" t="n">
        <v>4</v>
      </c>
      <c r="F3341" s="66" t="n">
        <v>6</v>
      </c>
      <c r="G3341" s="66" t="n">
        <v>3</v>
      </c>
      <c r="H3341" s="66" t="n">
        <v>3</v>
      </c>
      <c r="I3341" s="66" t="n">
        <v>0</v>
      </c>
      <c r="J3341" s="66" t="n">
        <v>1</v>
      </c>
      <c r="K3341" s="66" t="n">
        <v>1</v>
      </c>
      <c r="L3341" s="66" t="n">
        <v>0</v>
      </c>
      <c r="M3341" s="66" t="n">
        <v>0</v>
      </c>
      <c r="N3341" s="66" t="n">
        <v>0</v>
      </c>
      <c r="O3341" s="66" t="n">
        <v>469.2</v>
      </c>
      <c r="P3341" s="66" t="n">
        <v>3.1</v>
      </c>
      <c r="Q3341" s="66" t="n">
        <v>12.394141808</v>
      </c>
      <c r="R3341" s="66" t="n">
        <v>51.3145409460001</v>
      </c>
      <c r="S3341" s="66">
        <f>IF(AND(E3341&gt;=2,E3341&lt;=6,OR(F3341=6,F3341=7,F3341=8),O3341&lt;=500),1,0)</f>
        <v/>
      </c>
      <c r="T3341" s="178">
        <f>IF(G3341=1,Sources!$F$24,IF(G3341=2,Sources!$F$25,IF(G3341=3,Sources!$F$26,0)))</f>
        <v/>
      </c>
      <c r="U3341" s="178">
        <f>T3341</f>
        <v/>
      </c>
      <c r="V3341" s="66" t="inlineStr">
        <is>
          <t>S01 / S04 / S05</t>
        </is>
      </c>
    </row>
    <row r="3342" ht="15" customHeight="1" s="94">
      <c r="A3342" s="66" t="inlineStr">
        <is>
          <t>U24390</t>
        </is>
      </c>
      <c r="B3342" s="66" t="inlineStr">
        <is>
          <t>O0900</t>
        </is>
      </c>
      <c r="C3342" s="66" t="n">
        <v>2025</v>
      </c>
      <c r="D3342" s="66" t="n">
        <v>4</v>
      </c>
      <c r="E3342" s="66" t="n">
        <v>7</v>
      </c>
      <c r="F3342" s="66" t="n">
        <v>19</v>
      </c>
      <c r="G3342" s="66" t="n">
        <v>3</v>
      </c>
      <c r="H3342" s="66" t="n">
        <v>2</v>
      </c>
      <c r="I3342" s="66" t="n">
        <v>0</v>
      </c>
      <c r="J3342" s="66" t="n">
        <v>1</v>
      </c>
      <c r="K3342" s="66" t="n">
        <v>1</v>
      </c>
      <c r="L3342" s="66" t="n">
        <v>0</v>
      </c>
      <c r="M3342" s="66" t="n">
        <v>0</v>
      </c>
      <c r="N3342" s="66" t="n">
        <v>0</v>
      </c>
      <c r="O3342" s="66" t="n">
        <v>438.5</v>
      </c>
      <c r="P3342" s="66" t="n">
        <v>3.7</v>
      </c>
      <c r="Q3342" s="66" t="n">
        <v>13.8784181240001</v>
      </c>
      <c r="R3342" s="66" t="n">
        <v>51.0599609380001</v>
      </c>
      <c r="S3342" s="66">
        <f>IF(AND(E3342&gt;=2,E3342&lt;=6,OR(F3342=6,F3342=7,F3342=8),O3342&lt;=500),1,0)</f>
        <v/>
      </c>
      <c r="T3342" s="178">
        <f>IF(G3342=1,Sources!$F$24,IF(G3342=2,Sources!$F$25,IF(G3342=3,Sources!$F$26,0)))</f>
        <v/>
      </c>
      <c r="U3342" s="178">
        <f>T3342</f>
        <v/>
      </c>
      <c r="V3342" s="66" t="inlineStr">
        <is>
          <t>S01 / S04 / S05</t>
        </is>
      </c>
    </row>
    <row r="3343" ht="15" customHeight="1" s="94">
      <c r="A3343" s="66" t="inlineStr">
        <is>
          <t>U24409</t>
        </is>
      </c>
      <c r="B3343" s="66" t="inlineStr">
        <is>
          <t>O0472</t>
        </is>
      </c>
      <c r="C3343" s="66" t="n">
        <v>2025</v>
      </c>
      <c r="D3343" s="66" t="n">
        <v>3</v>
      </c>
      <c r="E3343" s="66" t="n">
        <v>5</v>
      </c>
      <c r="F3343" s="66" t="n">
        <v>18</v>
      </c>
      <c r="G3343" s="66" t="n">
        <v>3</v>
      </c>
      <c r="H3343" s="66" t="n">
        <v>3</v>
      </c>
      <c r="I3343" s="66" t="n">
        <v>0</v>
      </c>
      <c r="J3343" s="66" t="n">
        <v>0</v>
      </c>
      <c r="K3343" s="66" t="n">
        <v>1</v>
      </c>
      <c r="L3343" s="66" t="n">
        <v>1</v>
      </c>
      <c r="M3343" s="66" t="n">
        <v>0</v>
      </c>
      <c r="N3343" s="66" t="n">
        <v>0</v>
      </c>
      <c r="O3343" s="66" t="n">
        <v>440.9</v>
      </c>
      <c r="P3343" s="66" t="n">
        <v>4.2</v>
      </c>
      <c r="Q3343" s="66" t="n">
        <v>13.7069879920001</v>
      </c>
      <c r="R3343" s="66" t="n">
        <v>51.084523888</v>
      </c>
      <c r="S3343" s="66">
        <f>IF(AND(E3343&gt;=2,E3343&lt;=6,OR(F3343=6,F3343=7,F3343=8),O3343&lt;=500),1,0)</f>
        <v/>
      </c>
      <c r="T3343" s="178">
        <f>IF(G3343=1,Sources!$F$24,IF(G3343=2,Sources!$F$25,IF(G3343=3,Sources!$F$26,0)))</f>
        <v/>
      </c>
      <c r="U3343" s="178">
        <f>T3343</f>
        <v/>
      </c>
      <c r="V3343" s="66" t="inlineStr">
        <is>
          <t>S01 / S04 / S05</t>
        </is>
      </c>
    </row>
    <row r="3344" ht="15" customHeight="1" s="94">
      <c r="A3344" s="66" t="inlineStr">
        <is>
          <t>U24413</t>
        </is>
      </c>
      <c r="B3344" s="66" t="inlineStr">
        <is>
          <t>O0047</t>
        </is>
      </c>
      <c r="C3344" s="66" t="n">
        <v>2025</v>
      </c>
      <c r="D3344" s="66" t="n">
        <v>3</v>
      </c>
      <c r="E3344" s="66" t="n">
        <v>3</v>
      </c>
      <c r="F3344" s="66" t="n">
        <v>16</v>
      </c>
      <c r="G3344" s="66" t="n">
        <v>3</v>
      </c>
      <c r="H3344" s="66" t="n">
        <v>5</v>
      </c>
      <c r="I3344" s="66" t="n">
        <v>0</v>
      </c>
      <c r="J3344" s="66" t="n">
        <v>1</v>
      </c>
      <c r="K3344" s="66" t="n">
        <v>1</v>
      </c>
      <c r="L3344" s="66" t="n">
        <v>0</v>
      </c>
      <c r="M3344" s="66" t="n">
        <v>0</v>
      </c>
      <c r="N3344" s="66" t="n">
        <v>0</v>
      </c>
      <c r="O3344" s="66" t="n">
        <v>295.5</v>
      </c>
      <c r="P3344" s="66" t="n">
        <v>8</v>
      </c>
      <c r="Q3344" s="66" t="n">
        <v>14.4372436690001</v>
      </c>
      <c r="R3344" s="66" t="n">
        <v>51.1731285930001</v>
      </c>
      <c r="S3344" s="66">
        <f>IF(AND(E3344&gt;=2,E3344&lt;=6,OR(F3344=6,F3344=7,F3344=8),O3344&lt;=500),1,0)</f>
        <v/>
      </c>
      <c r="T3344" s="178">
        <f>IF(G3344=1,Sources!$F$24,IF(G3344=2,Sources!$F$25,IF(G3344=3,Sources!$F$26,0)))</f>
        <v/>
      </c>
      <c r="U3344" s="178">
        <f>T3344</f>
        <v/>
      </c>
      <c r="V3344" s="66" t="inlineStr">
        <is>
          <t>S01 / S04 / S05</t>
        </is>
      </c>
    </row>
    <row r="3345" ht="15" customHeight="1" s="94">
      <c r="A3345" s="66" t="inlineStr">
        <is>
          <t>U24420</t>
        </is>
      </c>
      <c r="B3345" s="66" t="inlineStr">
        <is>
          <t>O0324</t>
        </is>
      </c>
      <c r="C3345" s="66" t="n">
        <v>2025</v>
      </c>
      <c r="D3345" s="66" t="n">
        <v>4</v>
      </c>
      <c r="E3345" s="66" t="n">
        <v>4</v>
      </c>
      <c r="F3345" s="66" t="n">
        <v>20</v>
      </c>
      <c r="G3345" s="66" t="n">
        <v>2</v>
      </c>
      <c r="H3345" s="66" t="n">
        <v>3</v>
      </c>
      <c r="I3345" s="66" t="n">
        <v>0</v>
      </c>
      <c r="J3345" s="66" t="n">
        <v>1</v>
      </c>
      <c r="K3345" s="66" t="n">
        <v>1</v>
      </c>
      <c r="L3345" s="66" t="n">
        <v>0</v>
      </c>
      <c r="M3345" s="66" t="n">
        <v>0</v>
      </c>
      <c r="N3345" s="66" t="n">
        <v>0</v>
      </c>
      <c r="O3345" s="66" t="n">
        <v>201</v>
      </c>
      <c r="P3345" s="66" t="n">
        <v>3.9</v>
      </c>
      <c r="Q3345" s="66" t="n">
        <v>13.7232267090001</v>
      </c>
      <c r="R3345" s="66" t="n">
        <v>51.0898144620001</v>
      </c>
      <c r="S3345" s="66">
        <f>IF(AND(E3345&gt;=2,E3345&lt;=6,OR(F3345=6,F3345=7,F3345=8),O3345&lt;=500),1,0)</f>
        <v/>
      </c>
      <c r="T3345" s="178">
        <f>IF(G3345=1,Sources!$F$24,IF(G3345=2,Sources!$F$25,IF(G3345=3,Sources!$F$26,0)))</f>
        <v/>
      </c>
      <c r="U3345" s="178">
        <f>T3345</f>
        <v/>
      </c>
      <c r="V3345" s="66" t="inlineStr">
        <is>
          <t>S01 / S04 / S05</t>
        </is>
      </c>
    </row>
    <row r="3346" ht="15" customHeight="1" s="94">
      <c r="A3346" s="66" t="inlineStr">
        <is>
          <t>U24431</t>
        </is>
      </c>
      <c r="B3346" s="66" t="inlineStr">
        <is>
          <t>O0952</t>
        </is>
      </c>
      <c r="C3346" s="66" t="n">
        <v>2025</v>
      </c>
      <c r="D3346" s="66" t="n">
        <v>5</v>
      </c>
      <c r="E3346" s="66" t="n">
        <v>5</v>
      </c>
      <c r="F3346" s="66" t="n">
        <v>1</v>
      </c>
      <c r="G3346" s="66" t="n">
        <v>3</v>
      </c>
      <c r="H3346" s="66" t="n">
        <v>7</v>
      </c>
      <c r="I3346" s="66" t="n">
        <v>0</v>
      </c>
      <c r="J3346" s="66" t="n">
        <v>0</v>
      </c>
      <c r="K3346" s="66" t="n">
        <v>1</v>
      </c>
      <c r="L3346" s="66" t="n">
        <v>1</v>
      </c>
      <c r="M3346" s="66" t="n">
        <v>0</v>
      </c>
      <c r="N3346" s="66" t="n">
        <v>0</v>
      </c>
      <c r="O3346" s="66" t="n">
        <v>104.4</v>
      </c>
      <c r="P3346" s="66" t="n">
        <v>4.4</v>
      </c>
      <c r="Q3346" s="66" t="n">
        <v>13.727153356</v>
      </c>
      <c r="R3346" s="66" t="n">
        <v>51.0580621680001</v>
      </c>
      <c r="S3346" s="66">
        <f>IF(AND(E3346&gt;=2,E3346&lt;=6,OR(F3346=6,F3346=7,F3346=8),O3346&lt;=500),1,0)</f>
        <v/>
      </c>
      <c r="T3346" s="178">
        <f>IF(G3346=1,Sources!$F$24,IF(G3346=2,Sources!$F$25,IF(G3346=3,Sources!$F$26,0)))</f>
        <v/>
      </c>
      <c r="U3346" s="178">
        <f>T3346</f>
        <v/>
      </c>
      <c r="V3346" s="66" t="inlineStr">
        <is>
          <t>S01 / S04 / S05</t>
        </is>
      </c>
    </row>
    <row r="3347" ht="15" customHeight="1" s="94">
      <c r="A3347" s="66" t="inlineStr">
        <is>
          <t>U24433</t>
        </is>
      </c>
      <c r="B3347" s="66" t="inlineStr">
        <is>
          <t>O1858</t>
        </is>
      </c>
      <c r="C3347" s="66" t="n">
        <v>2025</v>
      </c>
      <c r="D3347" s="66" t="n">
        <v>5</v>
      </c>
      <c r="E3347" s="66" t="n">
        <v>4</v>
      </c>
      <c r="F3347" s="66" t="n">
        <v>15</v>
      </c>
      <c r="G3347" s="66" t="n">
        <v>3</v>
      </c>
      <c r="H3347" s="66" t="n">
        <v>3</v>
      </c>
      <c r="I3347" s="66" t="n">
        <v>0</v>
      </c>
      <c r="J3347" s="66" t="n">
        <v>0</v>
      </c>
      <c r="K3347" s="66" t="n">
        <v>1</v>
      </c>
      <c r="L3347" s="66" t="n">
        <v>0</v>
      </c>
      <c r="M3347" s="66" t="n">
        <v>0</v>
      </c>
      <c r="N3347" s="66" t="n">
        <v>0</v>
      </c>
      <c r="O3347" s="66" t="n">
        <v>392.7</v>
      </c>
      <c r="P3347" s="66" t="n">
        <v>2.1</v>
      </c>
      <c r="Q3347" s="66" t="n">
        <v>12.7462817210001</v>
      </c>
      <c r="R3347" s="66" t="n">
        <v>50.7385294540001</v>
      </c>
      <c r="S3347" s="66">
        <f>IF(AND(E3347&gt;=2,E3347&lt;=6,OR(F3347=6,F3347=7,F3347=8),O3347&lt;=500),1,0)</f>
        <v/>
      </c>
      <c r="T3347" s="178">
        <f>IF(G3347=1,Sources!$F$24,IF(G3347=2,Sources!$F$25,IF(G3347=3,Sources!$F$26,0)))</f>
        <v/>
      </c>
      <c r="U3347" s="178">
        <f>T3347</f>
        <v/>
      </c>
      <c r="V3347" s="66" t="inlineStr">
        <is>
          <t>S01 / S04 / S05</t>
        </is>
      </c>
    </row>
    <row r="3348" ht="15" customHeight="1" s="94">
      <c r="A3348" s="66" t="inlineStr">
        <is>
          <t>U24437</t>
        </is>
      </c>
      <c r="B3348" s="66" t="inlineStr">
        <is>
          <t>O0093</t>
        </is>
      </c>
      <c r="C3348" s="66" t="n">
        <v>2025</v>
      </c>
      <c r="D3348" s="66" t="n">
        <v>6</v>
      </c>
      <c r="E3348" s="66" t="n">
        <v>3</v>
      </c>
      <c r="F3348" s="66" t="n">
        <v>8</v>
      </c>
      <c r="G3348" s="66" t="n">
        <v>3</v>
      </c>
      <c r="H3348" s="66" t="n">
        <v>3</v>
      </c>
      <c r="I3348" s="66" t="n">
        <v>0</v>
      </c>
      <c r="J3348" s="66" t="n">
        <v>1</v>
      </c>
      <c r="K3348" s="66" t="n">
        <v>1</v>
      </c>
      <c r="L3348" s="66" t="n">
        <v>0</v>
      </c>
      <c r="M3348" s="66" t="n">
        <v>0</v>
      </c>
      <c r="N3348" s="66" t="n">
        <v>0</v>
      </c>
      <c r="O3348" s="66" t="n">
        <v>210.9</v>
      </c>
      <c r="P3348" s="66" t="n">
        <v>0</v>
      </c>
      <c r="Q3348" s="66" t="n">
        <v>14.1850738950001</v>
      </c>
      <c r="R3348" s="66" t="n">
        <v>51.1326121430001</v>
      </c>
      <c r="S3348" s="66">
        <f>IF(AND(E3348&gt;=2,E3348&lt;=6,OR(F3348=6,F3348=7,F3348=8),O3348&lt;=500),1,0)</f>
        <v/>
      </c>
      <c r="T3348" s="178">
        <f>IF(G3348=1,Sources!$F$24,IF(G3348=2,Sources!$F$25,IF(G3348=3,Sources!$F$26,0)))</f>
        <v/>
      </c>
      <c r="U3348" s="178">
        <f>T3348</f>
        <v/>
      </c>
      <c r="V3348" s="66" t="inlineStr">
        <is>
          <t>S01 / S04 / S05</t>
        </is>
      </c>
    </row>
    <row r="3349" ht="15" customHeight="1" s="94">
      <c r="A3349" s="66" t="inlineStr">
        <is>
          <t>U24441</t>
        </is>
      </c>
      <c r="B3349" s="66" t="inlineStr">
        <is>
          <t>O0611</t>
        </is>
      </c>
      <c r="C3349" s="66" t="n">
        <v>2025</v>
      </c>
      <c r="D3349" s="66" t="n">
        <v>7</v>
      </c>
      <c r="E3349" s="66" t="n">
        <v>3</v>
      </c>
      <c r="F3349" s="66" t="n">
        <v>8</v>
      </c>
      <c r="G3349" s="66" t="n">
        <v>2</v>
      </c>
      <c r="H3349" s="66" t="n">
        <v>6</v>
      </c>
      <c r="I3349" s="66" t="n">
        <v>0</v>
      </c>
      <c r="J3349" s="66" t="n">
        <v>1</v>
      </c>
      <c r="K3349" s="66" t="n">
        <v>0</v>
      </c>
      <c r="L3349" s="66" t="n">
        <v>0</v>
      </c>
      <c r="M3349" s="66" t="n">
        <v>0</v>
      </c>
      <c r="N3349" s="66" t="n">
        <v>1</v>
      </c>
      <c r="O3349" s="66" t="n">
        <v>36.1</v>
      </c>
      <c r="P3349" s="66" t="n">
        <v>9</v>
      </c>
      <c r="Q3349" s="66" t="n">
        <v>13.742186798</v>
      </c>
      <c r="R3349" s="66" t="n">
        <v>51.0646577220001</v>
      </c>
      <c r="S3349" s="66">
        <f>IF(AND(E3349&gt;=2,E3349&lt;=6,OR(F3349=6,F3349=7,F3349=8),O3349&lt;=500),1,0)</f>
        <v/>
      </c>
      <c r="T3349" s="178">
        <f>IF(G3349=1,Sources!$F$24,IF(G3349=2,Sources!$F$25,IF(G3349=3,Sources!$F$26,0)))</f>
        <v/>
      </c>
      <c r="U3349" s="178">
        <f>T3349</f>
        <v/>
      </c>
      <c r="V3349" s="66" t="inlineStr">
        <is>
          <t>S01 / S04 / S05</t>
        </is>
      </c>
    </row>
    <row r="3350" ht="15" customHeight="1" s="94">
      <c r="A3350" s="66" t="inlineStr">
        <is>
          <t>U24449</t>
        </is>
      </c>
      <c r="B3350" s="66" t="inlineStr">
        <is>
          <t>O1468</t>
        </is>
      </c>
      <c r="C3350" s="66" t="n">
        <v>2025</v>
      </c>
      <c r="D3350" s="66" t="n">
        <v>7</v>
      </c>
      <c r="E3350" s="66" t="n">
        <v>3</v>
      </c>
      <c r="F3350" s="66" t="n">
        <v>10</v>
      </c>
      <c r="G3350" s="66" t="n">
        <v>3</v>
      </c>
      <c r="H3350" s="66" t="n">
        <v>6</v>
      </c>
      <c r="I3350" s="66" t="n">
        <v>0</v>
      </c>
      <c r="J3350" s="66" t="n">
        <v>0</v>
      </c>
      <c r="K3350" s="66" t="n">
        <v>1</v>
      </c>
      <c r="L3350" s="66" t="n">
        <v>1</v>
      </c>
      <c r="M3350" s="66" t="n">
        <v>0</v>
      </c>
      <c r="N3350" s="66" t="n">
        <v>0</v>
      </c>
      <c r="O3350" s="66" t="n">
        <v>245.2</v>
      </c>
      <c r="P3350" s="66" t="n">
        <v>22.3</v>
      </c>
      <c r="Q3350" s="66" t="n">
        <v>12.3922060310001</v>
      </c>
      <c r="R3350" s="66" t="n">
        <v>51.3455346530001</v>
      </c>
      <c r="S3350" s="66">
        <f>IF(AND(E3350&gt;=2,E3350&lt;=6,OR(F3350=6,F3350=7,F3350=8),O3350&lt;=500),1,0)</f>
        <v/>
      </c>
      <c r="T3350" s="178">
        <f>IF(G3350=1,Sources!$F$24,IF(G3350=2,Sources!$F$25,IF(G3350=3,Sources!$F$26,0)))</f>
        <v/>
      </c>
      <c r="U3350" s="178">
        <f>T3350</f>
        <v/>
      </c>
      <c r="V3350" s="66" t="inlineStr">
        <is>
          <t>S01 / S04 / S05</t>
        </is>
      </c>
    </row>
    <row r="3351" ht="15" customHeight="1" s="94">
      <c r="A3351" s="66" t="inlineStr">
        <is>
          <t>U24456</t>
        </is>
      </c>
      <c r="B3351" s="66" t="inlineStr">
        <is>
          <t>O2089</t>
        </is>
      </c>
      <c r="C3351" s="66" t="n">
        <v>2025</v>
      </c>
      <c r="D3351" s="66" t="n">
        <v>2</v>
      </c>
      <c r="E3351" s="66" t="n">
        <v>3</v>
      </c>
      <c r="F3351" s="66" t="n">
        <v>13</v>
      </c>
      <c r="G3351" s="66" t="n">
        <v>3</v>
      </c>
      <c r="H3351" s="66" t="n">
        <v>6</v>
      </c>
      <c r="I3351" s="66" t="n">
        <v>0</v>
      </c>
      <c r="J3351" s="66" t="n">
        <v>0</v>
      </c>
      <c r="K3351" s="66" t="n">
        <v>1</v>
      </c>
      <c r="L3351" s="66" t="n">
        <v>0</v>
      </c>
      <c r="M3351" s="66" t="n">
        <v>0</v>
      </c>
      <c r="N3351" s="66" t="n">
        <v>1</v>
      </c>
      <c r="O3351" s="66" t="n">
        <v>74.7</v>
      </c>
      <c r="P3351" s="66" t="n">
        <v>1.8</v>
      </c>
      <c r="Q3351" s="66" t="n">
        <v>13.2630849780001</v>
      </c>
      <c r="R3351" s="66" t="n">
        <v>51.314712587</v>
      </c>
      <c r="S3351" s="66">
        <f>IF(AND(E3351&gt;=2,E3351&lt;=6,OR(F3351=6,F3351=7,F3351=8),O3351&lt;=500),1,0)</f>
        <v/>
      </c>
      <c r="T3351" s="178">
        <f>IF(G3351=1,Sources!$F$24,IF(G3351=2,Sources!$F$25,IF(G3351=3,Sources!$F$26,0)))</f>
        <v/>
      </c>
      <c r="U3351" s="178">
        <f>T3351</f>
        <v/>
      </c>
      <c r="V3351" s="66" t="inlineStr">
        <is>
          <t>S01 / S04 / S05</t>
        </is>
      </c>
    </row>
    <row r="3352" ht="15" customHeight="1" s="94">
      <c r="A3352" s="66" t="inlineStr">
        <is>
          <t>U24457</t>
        </is>
      </c>
      <c r="B3352" s="66" t="inlineStr">
        <is>
          <t>O1371</t>
        </is>
      </c>
      <c r="C3352" s="66" t="n">
        <v>2025</v>
      </c>
      <c r="D3352" s="66" t="n">
        <v>2</v>
      </c>
      <c r="E3352" s="66" t="n">
        <v>7</v>
      </c>
      <c r="F3352" s="66" t="n">
        <v>9</v>
      </c>
      <c r="G3352" s="66" t="n">
        <v>3</v>
      </c>
      <c r="H3352" s="66" t="n">
        <v>2</v>
      </c>
      <c r="I3352" s="66" t="n">
        <v>0</v>
      </c>
      <c r="J3352" s="66" t="n">
        <v>0</v>
      </c>
      <c r="K3352" s="66" t="n">
        <v>1</v>
      </c>
      <c r="L3352" s="66" t="n">
        <v>0</v>
      </c>
      <c r="M3352" s="66" t="n">
        <v>0</v>
      </c>
      <c r="N3352" s="66" t="n">
        <v>0</v>
      </c>
      <c r="O3352" s="66" t="n">
        <v>140.3</v>
      </c>
      <c r="P3352" s="66" t="n">
        <v>5.8</v>
      </c>
      <c r="Q3352" s="66" t="n">
        <v>12.261572953</v>
      </c>
      <c r="R3352" s="66" t="n">
        <v>51.3161559690001</v>
      </c>
      <c r="S3352" s="66">
        <f>IF(AND(E3352&gt;=2,E3352&lt;=6,OR(F3352=6,F3352=7,F3352=8),O3352&lt;=500),1,0)</f>
        <v/>
      </c>
      <c r="T3352" s="178">
        <f>IF(G3352=1,Sources!$F$24,IF(G3352=2,Sources!$F$25,IF(G3352=3,Sources!$F$26,0)))</f>
        <v/>
      </c>
      <c r="U3352" s="178">
        <f>T3352</f>
        <v/>
      </c>
      <c r="V3352" s="66" t="inlineStr">
        <is>
          <t>S01 / S04 / S05</t>
        </is>
      </c>
    </row>
    <row r="3353" ht="15" customHeight="1" s="94">
      <c r="A3353" s="66" t="inlineStr">
        <is>
          <t>U24458</t>
        </is>
      </c>
      <c r="B3353" s="66" t="inlineStr">
        <is>
          <t>O0769</t>
        </is>
      </c>
      <c r="C3353" s="66" t="n">
        <v>2025</v>
      </c>
      <c r="D3353" s="66" t="n">
        <v>2</v>
      </c>
      <c r="E3353" s="66" t="n">
        <v>7</v>
      </c>
      <c r="F3353" s="66" t="n">
        <v>4</v>
      </c>
      <c r="G3353" s="66" t="n">
        <v>2</v>
      </c>
      <c r="H3353" s="66" t="n">
        <v>1</v>
      </c>
      <c r="I3353" s="66" t="n">
        <v>0</v>
      </c>
      <c r="J3353" s="66" t="n">
        <v>1</v>
      </c>
      <c r="K3353" s="66" t="n">
        <v>0</v>
      </c>
      <c r="L3353" s="66" t="n">
        <v>0</v>
      </c>
      <c r="M3353" s="66" t="n">
        <v>0</v>
      </c>
      <c r="N3353" s="66" t="n">
        <v>0</v>
      </c>
      <c r="O3353" s="66" t="n">
        <v>384.9</v>
      </c>
      <c r="P3353" s="66" t="n">
        <v>8.6</v>
      </c>
      <c r="Q3353" s="66" t="n">
        <v>13.73733981</v>
      </c>
      <c r="R3353" s="66" t="n">
        <v>51.0853474830001</v>
      </c>
      <c r="S3353" s="66">
        <f>IF(AND(E3353&gt;=2,E3353&lt;=6,OR(F3353=6,F3353=7,F3353=8),O3353&lt;=500),1,0)</f>
        <v/>
      </c>
      <c r="T3353" s="178">
        <f>IF(G3353=1,Sources!$F$24,IF(G3353=2,Sources!$F$25,IF(G3353=3,Sources!$F$26,0)))</f>
        <v/>
      </c>
      <c r="U3353" s="178">
        <f>T3353</f>
        <v/>
      </c>
      <c r="V3353" s="66" t="inlineStr">
        <is>
          <t>S01 / S04 / S05</t>
        </is>
      </c>
    </row>
    <row r="3354" ht="15" customHeight="1" s="94">
      <c r="A3354" s="66" t="inlineStr">
        <is>
          <t>U24470</t>
        </is>
      </c>
      <c r="B3354" s="66" t="inlineStr">
        <is>
          <t>O0188</t>
        </is>
      </c>
      <c r="C3354" s="66" t="n">
        <v>2025</v>
      </c>
      <c r="D3354" s="66" t="n">
        <v>5</v>
      </c>
      <c r="E3354" s="66" t="n">
        <v>7</v>
      </c>
      <c r="F3354" s="66" t="n">
        <v>21</v>
      </c>
      <c r="G3354" s="66" t="n">
        <v>2</v>
      </c>
      <c r="H3354" s="66" t="n">
        <v>4</v>
      </c>
      <c r="I3354" s="66" t="n">
        <v>1</v>
      </c>
      <c r="J3354" s="66" t="n">
        <v>0</v>
      </c>
      <c r="K3354" s="66" t="n">
        <v>1</v>
      </c>
      <c r="L3354" s="66" t="n">
        <v>0</v>
      </c>
      <c r="M3354" s="66" t="n">
        <v>0</v>
      </c>
      <c r="N3354" s="66" t="n">
        <v>0</v>
      </c>
      <c r="O3354" s="66" t="n">
        <v>427.7</v>
      </c>
      <c r="P3354" s="66" t="n">
        <v>2.1</v>
      </c>
      <c r="Q3354" s="66" t="n">
        <v>12.9287397480001</v>
      </c>
      <c r="R3354" s="66" t="n">
        <v>50.8266785640001</v>
      </c>
      <c r="S3354" s="66">
        <f>IF(AND(E3354&gt;=2,E3354&lt;=6,OR(F3354=6,F3354=7,F3354=8),O3354&lt;=500),1,0)</f>
        <v/>
      </c>
      <c r="T3354" s="178">
        <f>IF(G3354=1,Sources!$F$24,IF(G3354=2,Sources!$F$25,IF(G3354=3,Sources!$F$26,0)))</f>
        <v/>
      </c>
      <c r="U3354" s="178">
        <f>T3354</f>
        <v/>
      </c>
      <c r="V3354" s="66" t="inlineStr">
        <is>
          <t>S01 / S04 / S05</t>
        </is>
      </c>
    </row>
    <row r="3355" ht="15" customHeight="1" s="94">
      <c r="A3355" s="66" t="inlineStr">
        <is>
          <t>U24473</t>
        </is>
      </c>
      <c r="B3355" s="66" t="inlineStr">
        <is>
          <t>O0642</t>
        </is>
      </c>
      <c r="C3355" s="66" t="n">
        <v>2025</v>
      </c>
      <c r="D3355" s="66" t="n">
        <v>5</v>
      </c>
      <c r="E3355" s="66" t="n">
        <v>2</v>
      </c>
      <c r="F3355" s="66" t="n">
        <v>7</v>
      </c>
      <c r="G3355" s="66" t="n">
        <v>3</v>
      </c>
      <c r="H3355" s="66" t="n">
        <v>1</v>
      </c>
      <c r="I3355" s="66" t="n">
        <v>0</v>
      </c>
      <c r="J3355" s="66" t="n">
        <v>1</v>
      </c>
      <c r="K3355" s="66" t="n">
        <v>0</v>
      </c>
      <c r="L3355" s="66" t="n">
        <v>0</v>
      </c>
      <c r="M3355" s="66" t="n">
        <v>0</v>
      </c>
      <c r="N3355" s="66" t="n">
        <v>0</v>
      </c>
      <c r="O3355" s="66" t="n">
        <v>173.8</v>
      </c>
      <c r="P3355" s="66" t="n">
        <v>0.9</v>
      </c>
      <c r="Q3355" s="66" t="n">
        <v>13.7518338510001</v>
      </c>
      <c r="R3355" s="66" t="n">
        <v>51.0629832970001</v>
      </c>
      <c r="S3355" s="66">
        <f>IF(AND(E3355&gt;=2,E3355&lt;=6,OR(F3355=6,F3355=7,F3355=8),O3355&lt;=500),1,0)</f>
        <v/>
      </c>
      <c r="T3355" s="178">
        <f>IF(G3355=1,Sources!$F$24,IF(G3355=2,Sources!$F$25,IF(G3355=3,Sources!$F$26,0)))</f>
        <v/>
      </c>
      <c r="U3355" s="178">
        <f>T3355</f>
        <v/>
      </c>
      <c r="V3355" s="66" t="inlineStr">
        <is>
          <t>S01 / S04 / S05</t>
        </is>
      </c>
    </row>
    <row r="3356" ht="15" customHeight="1" s="94">
      <c r="A3356" s="66" t="inlineStr">
        <is>
          <t>U24478</t>
        </is>
      </c>
      <c r="B3356" s="66" t="inlineStr">
        <is>
          <t>O0043</t>
        </is>
      </c>
      <c r="C3356" s="66" t="n">
        <v>2025</v>
      </c>
      <c r="D3356" s="66" t="n">
        <v>4</v>
      </c>
      <c r="E3356" s="66" t="n">
        <v>6</v>
      </c>
      <c r="F3356" s="66" t="n">
        <v>6</v>
      </c>
      <c r="G3356" s="66" t="n">
        <v>3</v>
      </c>
      <c r="H3356" s="66" t="n">
        <v>3</v>
      </c>
      <c r="I3356" s="66" t="n">
        <v>0</v>
      </c>
      <c r="J3356" s="66" t="n">
        <v>1</v>
      </c>
      <c r="K3356" s="66" t="n">
        <v>1</v>
      </c>
      <c r="L3356" s="66" t="n">
        <v>0</v>
      </c>
      <c r="M3356" s="66" t="n">
        <v>0</v>
      </c>
      <c r="N3356" s="66" t="n">
        <v>0</v>
      </c>
      <c r="O3356" s="66" t="n">
        <v>459.7</v>
      </c>
      <c r="P3356" s="66" t="n">
        <v>0</v>
      </c>
      <c r="Q3356" s="66" t="n">
        <v>14.44549304</v>
      </c>
      <c r="R3356" s="66" t="n">
        <v>51.1799843700001</v>
      </c>
      <c r="S3356" s="66">
        <f>IF(AND(E3356&gt;=2,E3356&lt;=6,OR(F3356=6,F3356=7,F3356=8),O3356&lt;=500),1,0)</f>
        <v/>
      </c>
      <c r="T3356" s="178">
        <f>IF(G3356=1,Sources!$F$24,IF(G3356=2,Sources!$F$25,IF(G3356=3,Sources!$F$26,0)))</f>
        <v/>
      </c>
      <c r="U3356" s="178">
        <f>T3356</f>
        <v/>
      </c>
      <c r="V3356" s="66" t="inlineStr">
        <is>
          <t>S01 / S04 / S05</t>
        </is>
      </c>
    </row>
    <row r="3357" ht="15" customHeight="1" s="94">
      <c r="A3357" s="66" t="inlineStr">
        <is>
          <t>U24503</t>
        </is>
      </c>
      <c r="B3357" s="66" t="inlineStr">
        <is>
          <t>O0949</t>
        </is>
      </c>
      <c r="C3357" s="66" t="n">
        <v>2025</v>
      </c>
      <c r="D3357" s="66" t="n">
        <v>6</v>
      </c>
      <c r="E3357" s="66" t="n">
        <v>5</v>
      </c>
      <c r="F3357" s="66" t="n">
        <v>9</v>
      </c>
      <c r="G3357" s="66" t="n">
        <v>3</v>
      </c>
      <c r="H3357" s="66" t="n">
        <v>2</v>
      </c>
      <c r="I3357" s="66" t="n">
        <v>0</v>
      </c>
      <c r="J3357" s="66" t="n">
        <v>1</v>
      </c>
      <c r="K3357" s="66" t="n">
        <v>1</v>
      </c>
      <c r="L3357" s="66" t="n">
        <v>0</v>
      </c>
      <c r="M3357" s="66" t="n">
        <v>0</v>
      </c>
      <c r="N3357" s="66" t="n">
        <v>0</v>
      </c>
      <c r="O3357" s="66" t="n">
        <v>210.3</v>
      </c>
      <c r="P3357" s="66" t="n">
        <v>1.9</v>
      </c>
      <c r="Q3357" s="66" t="n">
        <v>13.726038417</v>
      </c>
      <c r="R3357" s="66" t="n">
        <v>51.057025309</v>
      </c>
      <c r="S3357" s="66">
        <f>IF(AND(E3357&gt;=2,E3357&lt;=6,OR(F3357=6,F3357=7,F3357=8),O3357&lt;=500),1,0)</f>
        <v/>
      </c>
      <c r="T3357" s="178">
        <f>IF(G3357=1,Sources!$F$24,IF(G3357=2,Sources!$F$25,IF(G3357=3,Sources!$F$26,0)))</f>
        <v/>
      </c>
      <c r="U3357" s="178">
        <f>T3357</f>
        <v/>
      </c>
      <c r="V3357" s="66" t="inlineStr">
        <is>
          <t>S01 / S04 / S05</t>
        </is>
      </c>
    </row>
    <row r="3358" ht="15" customHeight="1" s="94">
      <c r="A3358" s="66" t="inlineStr">
        <is>
          <t>U24507</t>
        </is>
      </c>
      <c r="B3358" s="66" t="inlineStr">
        <is>
          <t>O0206</t>
        </is>
      </c>
      <c r="C3358" s="66" t="n">
        <v>2025</v>
      </c>
      <c r="D3358" s="66" t="n">
        <v>3</v>
      </c>
      <c r="E3358" s="66" t="n">
        <v>6</v>
      </c>
      <c r="F3358" s="66" t="n">
        <v>8</v>
      </c>
      <c r="G3358" s="66" t="n">
        <v>3</v>
      </c>
      <c r="H3358" s="66" t="n">
        <v>2</v>
      </c>
      <c r="I3358" s="66" t="n">
        <v>0</v>
      </c>
      <c r="J3358" s="66" t="n">
        <v>1</v>
      </c>
      <c r="K3358" s="66" t="n">
        <v>1</v>
      </c>
      <c r="L3358" s="66" t="n">
        <v>0</v>
      </c>
      <c r="M3358" s="66" t="n">
        <v>0</v>
      </c>
      <c r="N3358" s="66" t="n">
        <v>0</v>
      </c>
      <c r="O3358" s="66" t="n">
        <v>440.9</v>
      </c>
      <c r="P3358" s="66" t="n">
        <v>0</v>
      </c>
      <c r="Q3358" s="66" t="n">
        <v>12.941632821</v>
      </c>
      <c r="R3358" s="66" t="n">
        <v>50.8199311770001</v>
      </c>
      <c r="S3358" s="66">
        <f>IF(AND(E3358&gt;=2,E3358&lt;=6,OR(F3358=6,F3358=7,F3358=8),O3358&lt;=500),1,0)</f>
        <v/>
      </c>
      <c r="T3358" s="178">
        <f>IF(G3358=1,Sources!$F$24,IF(G3358=2,Sources!$F$25,IF(G3358=3,Sources!$F$26,0)))</f>
        <v/>
      </c>
      <c r="U3358" s="178">
        <f>T3358</f>
        <v/>
      </c>
      <c r="V3358" s="66" t="inlineStr">
        <is>
          <t>S01 / S04 / S05</t>
        </is>
      </c>
    </row>
    <row r="3359" ht="15" customHeight="1" s="94">
      <c r="A3359" s="66" t="inlineStr">
        <is>
          <t>U24511</t>
        </is>
      </c>
      <c r="B3359" s="66" t="inlineStr">
        <is>
          <t>O0679</t>
        </is>
      </c>
      <c r="C3359" s="66" t="n">
        <v>2025</v>
      </c>
      <c r="D3359" s="66" t="n">
        <v>2</v>
      </c>
      <c r="E3359" s="66" t="n">
        <v>5</v>
      </c>
      <c r="F3359" s="66" t="n">
        <v>7</v>
      </c>
      <c r="G3359" s="66" t="n">
        <v>3</v>
      </c>
      <c r="H3359" s="66" t="n">
        <v>2</v>
      </c>
      <c r="I3359" s="66" t="n">
        <v>0</v>
      </c>
      <c r="J3359" s="66" t="n">
        <v>0</v>
      </c>
      <c r="K3359" s="66" t="n">
        <v>1</v>
      </c>
      <c r="L3359" s="66" t="n">
        <v>0</v>
      </c>
      <c r="M3359" s="66" t="n">
        <v>0</v>
      </c>
      <c r="N3359" s="66" t="n">
        <v>1</v>
      </c>
      <c r="O3359" s="66" t="n">
        <v>455</v>
      </c>
      <c r="P3359" s="66" t="n">
        <v>1.6</v>
      </c>
      <c r="Q3359" s="66" t="n">
        <v>13.7187650180001</v>
      </c>
      <c r="R3359" s="66" t="n">
        <v>51.0394749970001</v>
      </c>
      <c r="S3359" s="66">
        <f>IF(AND(E3359&gt;=2,E3359&lt;=6,OR(F3359=6,F3359=7,F3359=8),O3359&lt;=500),1,0)</f>
        <v/>
      </c>
      <c r="T3359" s="178">
        <f>IF(G3359=1,Sources!$F$24,IF(G3359=2,Sources!$F$25,IF(G3359=3,Sources!$F$26,0)))</f>
        <v/>
      </c>
      <c r="U3359" s="178">
        <f>T3359</f>
        <v/>
      </c>
      <c r="V3359" s="66" t="inlineStr">
        <is>
          <t>S01 / S04 / S05</t>
        </is>
      </c>
    </row>
    <row r="3360" ht="15" customHeight="1" s="94">
      <c r="A3360" s="66" t="inlineStr">
        <is>
          <t>U24513</t>
        </is>
      </c>
      <c r="B3360" s="66" t="inlineStr">
        <is>
          <t>O0402</t>
        </is>
      </c>
      <c r="C3360" s="66" t="n">
        <v>2025</v>
      </c>
      <c r="D3360" s="66" t="n">
        <v>6</v>
      </c>
      <c r="E3360" s="66" t="n">
        <v>6</v>
      </c>
      <c r="F3360" s="66" t="n">
        <v>11</v>
      </c>
      <c r="G3360" s="66" t="n">
        <v>3</v>
      </c>
      <c r="H3360" s="66" t="n">
        <v>1</v>
      </c>
      <c r="I3360" s="66" t="n">
        <v>0</v>
      </c>
      <c r="J3360" s="66" t="n">
        <v>1</v>
      </c>
      <c r="K3360" s="66" t="n">
        <v>0</v>
      </c>
      <c r="L3360" s="66" t="n">
        <v>0</v>
      </c>
      <c r="M3360" s="66" t="n">
        <v>0</v>
      </c>
      <c r="N3360" s="66" t="n">
        <v>0</v>
      </c>
      <c r="O3360" s="66" t="n">
        <v>231.3</v>
      </c>
      <c r="P3360" s="66" t="n">
        <v>1.3</v>
      </c>
      <c r="Q3360" s="66" t="n">
        <v>13.728139099</v>
      </c>
      <c r="R3360" s="66" t="n">
        <v>51.0433443520001</v>
      </c>
      <c r="S3360" s="66">
        <f>IF(AND(E3360&gt;=2,E3360&lt;=6,OR(F3360=6,F3360=7,F3360=8),O3360&lt;=500),1,0)</f>
        <v/>
      </c>
      <c r="T3360" s="178">
        <f>IF(G3360=1,Sources!$F$24,IF(G3360=2,Sources!$F$25,IF(G3360=3,Sources!$F$26,0)))</f>
        <v/>
      </c>
      <c r="U3360" s="178">
        <f>T3360</f>
        <v/>
      </c>
      <c r="V3360" s="66" t="inlineStr">
        <is>
          <t>S01 / S04 / S05</t>
        </is>
      </c>
    </row>
    <row r="3361" ht="15" customHeight="1" s="94">
      <c r="A3361" s="66" t="inlineStr">
        <is>
          <t>U24524</t>
        </is>
      </c>
      <c r="B3361" s="66" t="inlineStr">
        <is>
          <t>O0606</t>
        </is>
      </c>
      <c r="C3361" s="66" t="n">
        <v>2025</v>
      </c>
      <c r="D3361" s="66" t="n">
        <v>7</v>
      </c>
      <c r="E3361" s="66" t="n">
        <v>1</v>
      </c>
      <c r="F3361" s="66" t="n">
        <v>16</v>
      </c>
      <c r="G3361" s="66" t="n">
        <v>3</v>
      </c>
      <c r="H3361" s="66" t="n">
        <v>3</v>
      </c>
      <c r="I3361" s="66" t="n">
        <v>0</v>
      </c>
      <c r="J3361" s="66" t="n">
        <v>0</v>
      </c>
      <c r="K3361" s="66" t="n">
        <v>1</v>
      </c>
      <c r="L3361" s="66" t="n">
        <v>0</v>
      </c>
      <c r="M3361" s="66" t="n">
        <v>0</v>
      </c>
      <c r="N3361" s="66" t="n">
        <v>0</v>
      </c>
      <c r="O3361" s="66" t="n">
        <v>252.8</v>
      </c>
      <c r="P3361" s="66" t="n">
        <v>5</v>
      </c>
      <c r="Q3361" s="66" t="n">
        <v>13.7382650210001</v>
      </c>
      <c r="R3361" s="66" t="n">
        <v>51.063910955</v>
      </c>
      <c r="S3361" s="66">
        <f>IF(AND(E3361&gt;=2,E3361&lt;=6,OR(F3361=6,F3361=7,F3361=8),O3361&lt;=500),1,0)</f>
        <v/>
      </c>
      <c r="T3361" s="178">
        <f>IF(G3361=1,Sources!$F$24,IF(G3361=2,Sources!$F$25,IF(G3361=3,Sources!$F$26,0)))</f>
        <v/>
      </c>
      <c r="U3361" s="178">
        <f>T3361</f>
        <v/>
      </c>
      <c r="V3361" s="66" t="inlineStr">
        <is>
          <t>S01 / S04 / S05</t>
        </is>
      </c>
    </row>
    <row r="3362" ht="15" customHeight="1" s="94">
      <c r="A3362" s="66" t="inlineStr">
        <is>
          <t>U24537</t>
        </is>
      </c>
      <c r="B3362" s="66" t="inlineStr">
        <is>
          <t>O0949</t>
        </is>
      </c>
      <c r="C3362" s="66" t="n">
        <v>2025</v>
      </c>
      <c r="D3362" s="66" t="n">
        <v>4</v>
      </c>
      <c r="E3362" s="66" t="n">
        <v>4</v>
      </c>
      <c r="F3362" s="66" t="n">
        <v>11</v>
      </c>
      <c r="G3362" s="66" t="n">
        <v>3</v>
      </c>
      <c r="H3362" s="66" t="n">
        <v>6</v>
      </c>
      <c r="I3362" s="66" t="n">
        <v>0</v>
      </c>
      <c r="J3362" s="66" t="n">
        <v>0</v>
      </c>
      <c r="K3362" s="66" t="n">
        <v>1</v>
      </c>
      <c r="L3362" s="66" t="n">
        <v>0</v>
      </c>
      <c r="M3362" s="66" t="n">
        <v>0</v>
      </c>
      <c r="N3362" s="66" t="n">
        <v>0</v>
      </c>
      <c r="O3362" s="66" t="n">
        <v>214.9</v>
      </c>
      <c r="P3362" s="66" t="n">
        <v>7.4</v>
      </c>
      <c r="Q3362" s="66" t="n">
        <v>13.725985242</v>
      </c>
      <c r="R3362" s="66" t="n">
        <v>51.05698863</v>
      </c>
      <c r="S3362" s="66">
        <f>IF(AND(E3362&gt;=2,E3362&lt;=6,OR(F3362=6,F3362=7,F3362=8),O3362&lt;=500),1,0)</f>
        <v/>
      </c>
      <c r="T3362" s="178">
        <f>IF(G3362=1,Sources!$F$24,IF(G3362=2,Sources!$F$25,IF(G3362=3,Sources!$F$26,0)))</f>
        <v/>
      </c>
      <c r="U3362" s="178">
        <f>T3362</f>
        <v/>
      </c>
      <c r="V3362" s="66" t="inlineStr">
        <is>
          <t>S01 / S04 / S05</t>
        </is>
      </c>
    </row>
    <row r="3363" ht="15" customHeight="1" s="94">
      <c r="A3363" s="66" t="inlineStr">
        <is>
          <t>U24548</t>
        </is>
      </c>
      <c r="B3363" s="66" t="inlineStr">
        <is>
          <t>O0123</t>
        </is>
      </c>
      <c r="C3363" s="66" t="n">
        <v>2025</v>
      </c>
      <c r="D3363" s="66" t="n">
        <v>6</v>
      </c>
      <c r="E3363" s="66" t="n">
        <v>3</v>
      </c>
      <c r="F3363" s="66" t="n">
        <v>17</v>
      </c>
      <c r="G3363" s="66" t="n">
        <v>3</v>
      </c>
      <c r="H3363" s="66" t="n">
        <v>3</v>
      </c>
      <c r="I3363" s="66" t="n">
        <v>0</v>
      </c>
      <c r="J3363" s="66" t="n">
        <v>1</v>
      </c>
      <c r="K3363" s="66" t="n">
        <v>1</v>
      </c>
      <c r="L3363" s="66" t="n">
        <v>0</v>
      </c>
      <c r="M3363" s="66" t="n">
        <v>0</v>
      </c>
      <c r="N3363" s="66" t="n">
        <v>0</v>
      </c>
      <c r="O3363" s="66" t="n">
        <v>397.7</v>
      </c>
      <c r="P3363" s="66" t="n">
        <v>0</v>
      </c>
      <c r="Q3363" s="66" t="n">
        <v>12.936385635</v>
      </c>
      <c r="R3363" s="66" t="n">
        <v>50.8220898710001</v>
      </c>
      <c r="S3363" s="66">
        <f>IF(AND(E3363&gt;=2,E3363&lt;=6,OR(F3363=6,F3363=7,F3363=8),O3363&lt;=500),1,0)</f>
        <v/>
      </c>
      <c r="T3363" s="178">
        <f>IF(G3363=1,Sources!$F$24,IF(G3363=2,Sources!$F$25,IF(G3363=3,Sources!$F$26,0)))</f>
        <v/>
      </c>
      <c r="U3363" s="178">
        <f>T3363</f>
        <v/>
      </c>
      <c r="V3363" s="66" t="inlineStr">
        <is>
          <t>S01 / S04 / S05</t>
        </is>
      </c>
    </row>
    <row r="3364" ht="15" customHeight="1" s="94">
      <c r="A3364" s="66" t="inlineStr">
        <is>
          <t>U24555</t>
        </is>
      </c>
      <c r="B3364" s="66" t="inlineStr">
        <is>
          <t>O0043</t>
        </is>
      </c>
      <c r="C3364" s="66" t="n">
        <v>2025</v>
      </c>
      <c r="D3364" s="66" t="n">
        <v>6</v>
      </c>
      <c r="E3364" s="66" t="n">
        <v>6</v>
      </c>
      <c r="F3364" s="66" t="n">
        <v>9</v>
      </c>
      <c r="G3364" s="66" t="n">
        <v>3</v>
      </c>
      <c r="H3364" s="66" t="n">
        <v>3</v>
      </c>
      <c r="I3364" s="66" t="n">
        <v>0</v>
      </c>
      <c r="J3364" s="66" t="n">
        <v>0</v>
      </c>
      <c r="K3364" s="66" t="n">
        <v>1</v>
      </c>
      <c r="L3364" s="66" t="n">
        <v>0</v>
      </c>
      <c r="M3364" s="66" t="n">
        <v>0</v>
      </c>
      <c r="N3364" s="66" t="n">
        <v>1</v>
      </c>
      <c r="O3364" s="66" t="n">
        <v>459.1</v>
      </c>
      <c r="P3364" s="66" t="n">
        <v>1.5</v>
      </c>
      <c r="Q3364" s="66" t="n">
        <v>14.4455135370001</v>
      </c>
      <c r="R3364" s="66" t="n">
        <v>51.179981856</v>
      </c>
      <c r="S3364" s="66">
        <f>IF(AND(E3364&gt;=2,E3364&lt;=6,OR(F3364=6,F3364=7,F3364=8),O3364&lt;=500),1,0)</f>
        <v/>
      </c>
      <c r="T3364" s="178">
        <f>IF(G3364=1,Sources!$F$24,IF(G3364=2,Sources!$F$25,IF(G3364=3,Sources!$F$26,0)))</f>
        <v/>
      </c>
      <c r="U3364" s="178">
        <f>T3364</f>
        <v/>
      </c>
      <c r="V3364" s="66" t="inlineStr">
        <is>
          <t>S01 / S04 / S05</t>
        </is>
      </c>
    </row>
    <row r="3365" ht="15" customHeight="1" s="94">
      <c r="A3365" s="66" t="inlineStr">
        <is>
          <t>U24556</t>
        </is>
      </c>
      <c r="B3365" s="66" t="inlineStr">
        <is>
          <t>O0780</t>
        </is>
      </c>
      <c r="C3365" s="66" t="n">
        <v>2025</v>
      </c>
      <c r="D3365" s="66" t="n">
        <v>4</v>
      </c>
      <c r="E3365" s="66" t="n">
        <v>2</v>
      </c>
      <c r="F3365" s="66" t="n">
        <v>21</v>
      </c>
      <c r="G3365" s="66" t="n">
        <v>2</v>
      </c>
      <c r="H3365" s="66" t="n">
        <v>1</v>
      </c>
      <c r="I3365" s="66" t="n">
        <v>0</v>
      </c>
      <c r="J3365" s="66" t="n">
        <v>1</v>
      </c>
      <c r="K3365" s="66" t="n">
        <v>0</v>
      </c>
      <c r="L3365" s="66" t="n">
        <v>0</v>
      </c>
      <c r="M3365" s="66" t="n">
        <v>0</v>
      </c>
      <c r="N3365" s="66" t="n">
        <v>0</v>
      </c>
      <c r="O3365" s="66" t="n">
        <v>449.8</v>
      </c>
      <c r="P3365" s="66" t="n">
        <v>18.3</v>
      </c>
      <c r="Q3365" s="66" t="n">
        <v>13.7528475720001</v>
      </c>
      <c r="R3365" s="66" t="n">
        <v>51.0737486890001</v>
      </c>
      <c r="S3365" s="66">
        <f>IF(AND(E3365&gt;=2,E3365&lt;=6,OR(F3365=6,F3365=7,F3365=8),O3365&lt;=500),1,0)</f>
        <v/>
      </c>
      <c r="T3365" s="178">
        <f>IF(G3365=1,Sources!$F$24,IF(G3365=2,Sources!$F$25,IF(G3365=3,Sources!$F$26,0)))</f>
        <v/>
      </c>
      <c r="U3365" s="178">
        <f>T3365</f>
        <v/>
      </c>
      <c r="V3365" s="66" t="inlineStr">
        <is>
          <t>S01 / S04 / S05</t>
        </is>
      </c>
    </row>
    <row r="3366" ht="15" customHeight="1" s="94">
      <c r="A3366" s="66" t="inlineStr">
        <is>
          <t>U24557</t>
        </is>
      </c>
      <c r="B3366" s="66" t="inlineStr">
        <is>
          <t>O1371</t>
        </is>
      </c>
      <c r="C3366" s="66" t="n">
        <v>2025</v>
      </c>
      <c r="D3366" s="66" t="n">
        <v>4</v>
      </c>
      <c r="E3366" s="66" t="n">
        <v>1</v>
      </c>
      <c r="F3366" s="66" t="n">
        <v>2</v>
      </c>
      <c r="G3366" s="66" t="n">
        <v>3</v>
      </c>
      <c r="H3366" s="66" t="n">
        <v>3</v>
      </c>
      <c r="I3366" s="66" t="n">
        <v>0</v>
      </c>
      <c r="J3366" s="66" t="n">
        <v>0</v>
      </c>
      <c r="K3366" s="66" t="n">
        <v>1</v>
      </c>
      <c r="L3366" s="66" t="n">
        <v>0</v>
      </c>
      <c r="M3366" s="66" t="n">
        <v>0</v>
      </c>
      <c r="N3366" s="66" t="n">
        <v>0</v>
      </c>
      <c r="O3366" s="66" t="n">
        <v>138.4</v>
      </c>
      <c r="P3366" s="66" t="n">
        <v>3.4</v>
      </c>
      <c r="Q3366" s="66" t="n">
        <v>12.2616056920001</v>
      </c>
      <c r="R3366" s="66" t="n">
        <v>51.316161111</v>
      </c>
      <c r="S3366" s="66">
        <f>IF(AND(E3366&gt;=2,E3366&lt;=6,OR(F3366=6,F3366=7,F3366=8),O3366&lt;=500),1,0)</f>
        <v/>
      </c>
      <c r="T3366" s="178">
        <f>IF(G3366=1,Sources!$F$24,IF(G3366=2,Sources!$F$25,IF(G3366=3,Sources!$F$26,0)))</f>
        <v/>
      </c>
      <c r="U3366" s="178">
        <f>T3366</f>
        <v/>
      </c>
      <c r="V3366" s="66" t="inlineStr">
        <is>
          <t>S01 / S04 / S05</t>
        </is>
      </c>
    </row>
    <row r="3367" ht="15" customHeight="1" s="94">
      <c r="A3367" s="66" t="inlineStr">
        <is>
          <t>U24560</t>
        </is>
      </c>
      <c r="B3367" s="66" t="inlineStr">
        <is>
          <t>O2015</t>
        </is>
      </c>
      <c r="C3367" s="66" t="n">
        <v>2025</v>
      </c>
      <c r="D3367" s="66" t="n">
        <v>7</v>
      </c>
      <c r="E3367" s="66" t="n">
        <v>3</v>
      </c>
      <c r="F3367" s="66" t="n">
        <v>15</v>
      </c>
      <c r="G3367" s="66" t="n">
        <v>3</v>
      </c>
      <c r="H3367" s="66" t="n">
        <v>1</v>
      </c>
      <c r="I3367" s="66" t="n">
        <v>0</v>
      </c>
      <c r="J3367" s="66" t="n">
        <v>1</v>
      </c>
      <c r="K3367" s="66" t="n">
        <v>0</v>
      </c>
      <c r="L3367" s="66" t="n">
        <v>0</v>
      </c>
      <c r="M3367" s="66" t="n">
        <v>0</v>
      </c>
      <c r="N3367" s="66" t="n">
        <v>0</v>
      </c>
      <c r="O3367" s="66" t="n">
        <v>161.4</v>
      </c>
      <c r="P3367" s="66" t="n">
        <v>7.7</v>
      </c>
      <c r="Q3367" s="66" t="n">
        <v>13.9344778920001</v>
      </c>
      <c r="R3367" s="66" t="n">
        <v>50.9674691700001</v>
      </c>
      <c r="S3367" s="66">
        <f>IF(AND(E3367&gt;=2,E3367&lt;=6,OR(F3367=6,F3367=7,F3367=8),O3367&lt;=500),1,0)</f>
        <v/>
      </c>
      <c r="T3367" s="178">
        <f>IF(G3367=1,Sources!$F$24,IF(G3367=2,Sources!$F$25,IF(G3367=3,Sources!$F$26,0)))</f>
        <v/>
      </c>
      <c r="U3367" s="178">
        <f>T3367</f>
        <v/>
      </c>
      <c r="V3367" s="66" t="inlineStr">
        <is>
          <t>S01 / S04 / S05</t>
        </is>
      </c>
    </row>
    <row r="3368" ht="15" customHeight="1" s="94">
      <c r="A3368" s="66" t="inlineStr">
        <is>
          <t>U24561</t>
        </is>
      </c>
      <c r="B3368" s="66" t="inlineStr">
        <is>
          <t>O1524</t>
        </is>
      </c>
      <c r="C3368" s="66" t="n">
        <v>2025</v>
      </c>
      <c r="D3368" s="66" t="n">
        <v>5</v>
      </c>
      <c r="E3368" s="66" t="n">
        <v>2</v>
      </c>
      <c r="F3368" s="66" t="n">
        <v>16</v>
      </c>
      <c r="G3368" s="66" t="n">
        <v>3</v>
      </c>
      <c r="H3368" s="66" t="n">
        <v>3</v>
      </c>
      <c r="I3368" s="66" t="n">
        <v>0</v>
      </c>
      <c r="J3368" s="66" t="n">
        <v>1</v>
      </c>
      <c r="K3368" s="66" t="n">
        <v>1</v>
      </c>
      <c r="L3368" s="66" t="n">
        <v>0</v>
      </c>
      <c r="M3368" s="66" t="n">
        <v>0</v>
      </c>
      <c r="N3368" s="66" t="n">
        <v>0</v>
      </c>
      <c r="O3368" s="66" t="n">
        <v>196.2</v>
      </c>
      <c r="P3368" s="66" t="n">
        <v>20.1</v>
      </c>
      <c r="Q3368" s="66" t="n">
        <v>12.392471083</v>
      </c>
      <c r="R3368" s="66" t="n">
        <v>51.3339525920001</v>
      </c>
      <c r="S3368" s="66">
        <f>IF(AND(E3368&gt;=2,E3368&lt;=6,OR(F3368=6,F3368=7,F3368=8),O3368&lt;=500),1,0)</f>
        <v/>
      </c>
      <c r="T3368" s="178">
        <f>IF(G3368=1,Sources!$F$24,IF(G3368=2,Sources!$F$25,IF(G3368=3,Sources!$F$26,0)))</f>
        <v/>
      </c>
      <c r="U3368" s="178">
        <f>T3368</f>
        <v/>
      </c>
      <c r="V3368" s="66" t="inlineStr">
        <is>
          <t>S01 / S04 / S05</t>
        </is>
      </c>
    </row>
    <row r="3369" ht="15" customHeight="1" s="94">
      <c r="A3369" s="66" t="inlineStr">
        <is>
          <t>U24562</t>
        </is>
      </c>
      <c r="B3369" s="66" t="inlineStr">
        <is>
          <t>O1607</t>
        </is>
      </c>
      <c r="C3369" s="66" t="n">
        <v>2025</v>
      </c>
      <c r="D3369" s="66" t="n">
        <v>1</v>
      </c>
      <c r="E3369" s="66" t="n">
        <v>5</v>
      </c>
      <c r="F3369" s="66" t="n">
        <v>21</v>
      </c>
      <c r="G3369" s="66" t="n">
        <v>3</v>
      </c>
      <c r="H3369" s="66" t="n">
        <v>6</v>
      </c>
      <c r="I3369" s="66" t="n">
        <v>0</v>
      </c>
      <c r="J3369" s="66" t="n">
        <v>0</v>
      </c>
      <c r="K3369" s="66" t="n">
        <v>1</v>
      </c>
      <c r="L3369" s="66" t="n">
        <v>0</v>
      </c>
      <c r="M3369" s="66" t="n">
        <v>0</v>
      </c>
      <c r="N3369" s="66" t="n">
        <v>0</v>
      </c>
      <c r="O3369" s="66" t="n">
        <v>268.3</v>
      </c>
      <c r="P3369" s="66" t="n">
        <v>16.5</v>
      </c>
      <c r="Q3369" s="66" t="n">
        <v>12.358872208</v>
      </c>
      <c r="R3369" s="66" t="n">
        <v>51.342056626</v>
      </c>
      <c r="S3369" s="66">
        <f>IF(AND(E3369&gt;=2,E3369&lt;=6,OR(F3369=6,F3369=7,F3369=8),O3369&lt;=500),1,0)</f>
        <v/>
      </c>
      <c r="T3369" s="178">
        <f>IF(G3369=1,Sources!$F$24,IF(G3369=2,Sources!$F$25,IF(G3369=3,Sources!$F$26,0)))</f>
        <v/>
      </c>
      <c r="U3369" s="178">
        <f>T3369</f>
        <v/>
      </c>
      <c r="V3369" s="66" t="inlineStr">
        <is>
          <t>S01 / S04 / S05</t>
        </is>
      </c>
    </row>
    <row r="3370" ht="15" customHeight="1" s="94">
      <c r="A3370" s="66" t="inlineStr">
        <is>
          <t>U24579</t>
        </is>
      </c>
      <c r="B3370" s="66" t="inlineStr">
        <is>
          <t>O0859</t>
        </is>
      </c>
      <c r="C3370" s="66" t="n">
        <v>2025</v>
      </c>
      <c r="D3370" s="66" t="n">
        <v>3</v>
      </c>
      <c r="E3370" s="66" t="n">
        <v>6</v>
      </c>
      <c r="F3370" s="66" t="n">
        <v>17</v>
      </c>
      <c r="G3370" s="66" t="n">
        <v>3</v>
      </c>
      <c r="H3370" s="66" t="n">
        <v>2</v>
      </c>
      <c r="I3370" s="66" t="n">
        <v>1</v>
      </c>
      <c r="J3370" s="66" t="n">
        <v>0</v>
      </c>
      <c r="K3370" s="66" t="n">
        <v>1</v>
      </c>
      <c r="L3370" s="66" t="n">
        <v>0</v>
      </c>
      <c r="M3370" s="66" t="n">
        <v>0</v>
      </c>
      <c r="N3370" s="66" t="n">
        <v>0</v>
      </c>
      <c r="O3370" s="66" t="n">
        <v>199</v>
      </c>
      <c r="P3370" s="66" t="n">
        <v>2.7</v>
      </c>
      <c r="Q3370" s="66" t="n">
        <v>13.7035390890001</v>
      </c>
      <c r="R3370" s="66" t="n">
        <v>51.0345980130001</v>
      </c>
      <c r="S3370" s="66">
        <f>IF(AND(E3370&gt;=2,E3370&lt;=6,OR(F3370=6,F3370=7,F3370=8),O3370&lt;=500),1,0)</f>
        <v/>
      </c>
      <c r="T3370" s="178">
        <f>IF(G3370=1,Sources!$F$24,IF(G3370=2,Sources!$F$25,IF(G3370=3,Sources!$F$26,0)))</f>
        <v/>
      </c>
      <c r="U3370" s="178">
        <f>T3370</f>
        <v/>
      </c>
      <c r="V3370" s="66" t="inlineStr">
        <is>
          <t>S01 / S04 / S05</t>
        </is>
      </c>
    </row>
    <row r="3371" ht="15" customHeight="1" s="94">
      <c r="A3371" s="66" t="inlineStr">
        <is>
          <t>U24590</t>
        </is>
      </c>
      <c r="B3371" s="66" t="inlineStr">
        <is>
          <t>O0149</t>
        </is>
      </c>
      <c r="C3371" s="66" t="n">
        <v>2025</v>
      </c>
      <c r="D3371" s="66" t="n">
        <v>2</v>
      </c>
      <c r="E3371" s="66" t="n">
        <v>3</v>
      </c>
      <c r="F3371" s="66" t="n">
        <v>16</v>
      </c>
      <c r="G3371" s="66" t="n">
        <v>3</v>
      </c>
      <c r="H3371" s="66" t="n">
        <v>7</v>
      </c>
      <c r="I3371" s="66" t="n">
        <v>0</v>
      </c>
      <c r="J3371" s="66" t="n">
        <v>0</v>
      </c>
      <c r="K3371" s="66" t="n">
        <v>0</v>
      </c>
      <c r="L3371" s="66" t="n">
        <v>0</v>
      </c>
      <c r="M3371" s="66" t="n">
        <v>0</v>
      </c>
      <c r="N3371" s="66" t="n">
        <v>1</v>
      </c>
      <c r="O3371" s="66" t="n">
        <v>437.7</v>
      </c>
      <c r="P3371" s="66" t="n">
        <v>21.6</v>
      </c>
      <c r="Q3371" s="66" t="n">
        <v>12.905431886</v>
      </c>
      <c r="R3371" s="66" t="n">
        <v>50.8259954590001</v>
      </c>
      <c r="S3371" s="66">
        <f>IF(AND(E3371&gt;=2,E3371&lt;=6,OR(F3371=6,F3371=7,F3371=8),O3371&lt;=500),1,0)</f>
        <v/>
      </c>
      <c r="T3371" s="178">
        <f>IF(G3371=1,Sources!$F$24,IF(G3371=2,Sources!$F$25,IF(G3371=3,Sources!$F$26,0)))</f>
        <v/>
      </c>
      <c r="U3371" s="178">
        <f>T3371</f>
        <v/>
      </c>
      <c r="V3371" s="66" t="inlineStr">
        <is>
          <t>S01 / S04 / S05</t>
        </is>
      </c>
    </row>
    <row r="3372" ht="15" customHeight="1" s="94">
      <c r="A3372" s="66" t="inlineStr">
        <is>
          <t>U24592</t>
        </is>
      </c>
      <c r="B3372" s="66" t="inlineStr">
        <is>
          <t>O1693</t>
        </is>
      </c>
      <c r="C3372" s="66" t="n">
        <v>2025</v>
      </c>
      <c r="D3372" s="66" t="n">
        <v>6</v>
      </c>
      <c r="E3372" s="66" t="n">
        <v>4</v>
      </c>
      <c r="F3372" s="66" t="n">
        <v>14</v>
      </c>
      <c r="G3372" s="66" t="n">
        <v>3</v>
      </c>
      <c r="H3372" s="66" t="n">
        <v>4</v>
      </c>
      <c r="I3372" s="66" t="n">
        <v>1</v>
      </c>
      <c r="J3372" s="66" t="n">
        <v>0</v>
      </c>
      <c r="K3372" s="66" t="n">
        <v>0</v>
      </c>
      <c r="L3372" s="66" t="n">
        <v>0</v>
      </c>
      <c r="M3372" s="66" t="n">
        <v>0</v>
      </c>
      <c r="N3372" s="66" t="n">
        <v>1</v>
      </c>
      <c r="O3372" s="66" t="n">
        <v>484.9</v>
      </c>
      <c r="P3372" s="66" t="n">
        <v>1.8</v>
      </c>
      <c r="Q3372" s="66" t="n">
        <v>12.379653558</v>
      </c>
      <c r="R3372" s="66" t="n">
        <v>51.3444454850001</v>
      </c>
      <c r="S3372" s="66">
        <f>IF(AND(E3372&gt;=2,E3372&lt;=6,OR(F3372=6,F3372=7,F3372=8),O3372&lt;=500),1,0)</f>
        <v/>
      </c>
      <c r="T3372" s="178">
        <f>IF(G3372=1,Sources!$F$24,IF(G3372=2,Sources!$F$25,IF(G3372=3,Sources!$F$26,0)))</f>
        <v/>
      </c>
      <c r="U3372" s="178">
        <f>T3372</f>
        <v/>
      </c>
      <c r="V3372" s="66" t="inlineStr">
        <is>
          <t>S01 / S04 / S05</t>
        </is>
      </c>
    </row>
    <row r="3373" ht="15" customHeight="1" s="94">
      <c r="A3373" s="66" t="inlineStr">
        <is>
          <t>U24595</t>
        </is>
      </c>
      <c r="B3373" s="66" t="inlineStr">
        <is>
          <t>O0611</t>
        </is>
      </c>
      <c r="C3373" s="66" t="n">
        <v>2025</v>
      </c>
      <c r="D3373" s="66" t="n">
        <v>5</v>
      </c>
      <c r="E3373" s="66" t="n">
        <v>6</v>
      </c>
      <c r="F3373" s="66" t="n">
        <v>19</v>
      </c>
      <c r="G3373" s="66" t="n">
        <v>3</v>
      </c>
      <c r="H3373" s="66" t="n">
        <v>3</v>
      </c>
      <c r="I3373" s="66" t="n">
        <v>0</v>
      </c>
      <c r="J3373" s="66" t="n">
        <v>1</v>
      </c>
      <c r="K3373" s="66" t="n">
        <v>1</v>
      </c>
      <c r="L3373" s="66" t="n">
        <v>0</v>
      </c>
      <c r="M3373" s="66" t="n">
        <v>0</v>
      </c>
      <c r="N3373" s="66" t="n">
        <v>0</v>
      </c>
      <c r="O3373" s="66" t="n">
        <v>28.5</v>
      </c>
      <c r="P3373" s="66" t="n">
        <v>3.3</v>
      </c>
      <c r="Q3373" s="66" t="n">
        <v>13.7420135260001</v>
      </c>
      <c r="R3373" s="66" t="n">
        <v>51.0646758550001</v>
      </c>
      <c r="S3373" s="66">
        <f>IF(AND(E3373&gt;=2,E3373&lt;=6,OR(F3373=6,F3373=7,F3373=8),O3373&lt;=500),1,0)</f>
        <v/>
      </c>
      <c r="T3373" s="178">
        <f>IF(G3373=1,Sources!$F$24,IF(G3373=2,Sources!$F$25,IF(G3373=3,Sources!$F$26,0)))</f>
        <v/>
      </c>
      <c r="U3373" s="178">
        <f>T3373</f>
        <v/>
      </c>
      <c r="V3373" s="66" t="inlineStr">
        <is>
          <t>S01 / S04 / S05</t>
        </is>
      </c>
    </row>
    <row r="3374" ht="15" customHeight="1" s="94">
      <c r="A3374" s="66" t="inlineStr">
        <is>
          <t>U24598</t>
        </is>
      </c>
      <c r="B3374" s="66" t="inlineStr">
        <is>
          <t>O1642</t>
        </is>
      </c>
      <c r="C3374" s="66" t="n">
        <v>2025</v>
      </c>
      <c r="D3374" s="66" t="n">
        <v>6</v>
      </c>
      <c r="E3374" s="66" t="n">
        <v>5</v>
      </c>
      <c r="F3374" s="66" t="n">
        <v>19</v>
      </c>
      <c r="G3374" s="66" t="n">
        <v>3</v>
      </c>
      <c r="H3374" s="66" t="n">
        <v>2</v>
      </c>
      <c r="I3374" s="66" t="n">
        <v>0</v>
      </c>
      <c r="J3374" s="66" t="n">
        <v>0</v>
      </c>
      <c r="K3374" s="66" t="n">
        <v>1</v>
      </c>
      <c r="L3374" s="66" t="n">
        <v>0</v>
      </c>
      <c r="M3374" s="66" t="n">
        <v>0</v>
      </c>
      <c r="N3374" s="66" t="n">
        <v>0</v>
      </c>
      <c r="O3374" s="66" t="n">
        <v>399.3</v>
      </c>
      <c r="P3374" s="66" t="n">
        <v>1.3</v>
      </c>
      <c r="Q3374" s="66" t="n">
        <v>12.3237815480001</v>
      </c>
      <c r="R3374" s="66" t="n">
        <v>51.3794326290001</v>
      </c>
      <c r="S3374" s="66">
        <f>IF(AND(E3374&gt;=2,E3374&lt;=6,OR(F3374=6,F3374=7,F3374=8),O3374&lt;=500),1,0)</f>
        <v/>
      </c>
      <c r="T3374" s="178">
        <f>IF(G3374=1,Sources!$F$24,IF(G3374=2,Sources!$F$25,IF(G3374=3,Sources!$F$26,0)))</f>
        <v/>
      </c>
      <c r="U3374" s="178">
        <f>T3374</f>
        <v/>
      </c>
      <c r="V3374" s="66" t="inlineStr">
        <is>
          <t>S01 / S04 / S05</t>
        </is>
      </c>
    </row>
    <row r="3375" ht="15" customHeight="1" s="94">
      <c r="A3375" s="66" t="inlineStr">
        <is>
          <t>U24610</t>
        </is>
      </c>
      <c r="B3375" s="66" t="inlineStr">
        <is>
          <t>O0188</t>
        </is>
      </c>
      <c r="C3375" s="66" t="n">
        <v>2025</v>
      </c>
      <c r="D3375" s="66" t="n">
        <v>3</v>
      </c>
      <c r="E3375" s="66" t="n">
        <v>1</v>
      </c>
      <c r="F3375" s="66" t="n">
        <v>11</v>
      </c>
      <c r="G3375" s="66" t="n">
        <v>3</v>
      </c>
      <c r="H3375" s="66" t="n">
        <v>2</v>
      </c>
      <c r="I3375" s="66" t="n">
        <v>0</v>
      </c>
      <c r="J3375" s="66" t="n">
        <v>1</v>
      </c>
      <c r="K3375" s="66" t="n">
        <v>1</v>
      </c>
      <c r="L3375" s="66" t="n">
        <v>0</v>
      </c>
      <c r="M3375" s="66" t="n">
        <v>0</v>
      </c>
      <c r="N3375" s="66" t="n">
        <v>0</v>
      </c>
      <c r="O3375" s="66" t="n">
        <v>428.8</v>
      </c>
      <c r="P3375" s="66" t="n">
        <v>0.6</v>
      </c>
      <c r="Q3375" s="66" t="n">
        <v>12.9287485300001</v>
      </c>
      <c r="R3375" s="66" t="n">
        <v>50.826666355</v>
      </c>
      <c r="S3375" s="66">
        <f>IF(AND(E3375&gt;=2,E3375&lt;=6,OR(F3375=6,F3375=7,F3375=8),O3375&lt;=500),1,0)</f>
        <v/>
      </c>
      <c r="T3375" s="178">
        <f>IF(G3375=1,Sources!$F$24,IF(G3375=2,Sources!$F$25,IF(G3375=3,Sources!$F$26,0)))</f>
        <v/>
      </c>
      <c r="U3375" s="178">
        <f>T3375</f>
        <v/>
      </c>
      <c r="V3375" s="66" t="inlineStr">
        <is>
          <t>S01 / S04 / S05</t>
        </is>
      </c>
    </row>
    <row r="3376" ht="15" customHeight="1" s="94">
      <c r="A3376" s="66" t="inlineStr">
        <is>
          <t>U24620</t>
        </is>
      </c>
      <c r="B3376" s="66" t="inlineStr">
        <is>
          <t>O0611</t>
        </is>
      </c>
      <c r="C3376" s="66" t="n">
        <v>2025</v>
      </c>
      <c r="D3376" s="66" t="n">
        <v>5</v>
      </c>
      <c r="E3376" s="66" t="n">
        <v>6</v>
      </c>
      <c r="F3376" s="66" t="n">
        <v>7</v>
      </c>
      <c r="G3376" s="66" t="n">
        <v>3</v>
      </c>
      <c r="H3376" s="66" t="n">
        <v>3</v>
      </c>
      <c r="I3376" s="66" t="n">
        <v>0</v>
      </c>
      <c r="J3376" s="66" t="n">
        <v>1</v>
      </c>
      <c r="K3376" s="66" t="n">
        <v>1</v>
      </c>
      <c r="L3376" s="66" t="n">
        <v>0</v>
      </c>
      <c r="M3376" s="66" t="n">
        <v>0</v>
      </c>
      <c r="N3376" s="66" t="n">
        <v>0</v>
      </c>
      <c r="O3376" s="66" t="n">
        <v>28.6</v>
      </c>
      <c r="P3376" s="66" t="n">
        <v>3.1</v>
      </c>
      <c r="Q3376" s="66" t="n">
        <v>13.7420164660001</v>
      </c>
      <c r="R3376" s="66" t="n">
        <v>51.0646755890001</v>
      </c>
      <c r="S3376" s="66">
        <f>IF(AND(E3376&gt;=2,E3376&lt;=6,OR(F3376=6,F3376=7,F3376=8),O3376&lt;=500),1,0)</f>
        <v/>
      </c>
      <c r="T3376" s="178">
        <f>IF(G3376=1,Sources!$F$24,IF(G3376=2,Sources!$F$25,IF(G3376=3,Sources!$F$26,0)))</f>
        <v/>
      </c>
      <c r="U3376" s="178">
        <f>T3376</f>
        <v/>
      </c>
      <c r="V3376" s="66" t="inlineStr">
        <is>
          <t>S01 / S04 / S05</t>
        </is>
      </c>
    </row>
    <row r="3377" ht="15" customHeight="1" s="94">
      <c r="A3377" s="66" t="inlineStr">
        <is>
          <t>U24621</t>
        </is>
      </c>
      <c r="B3377" s="66" t="inlineStr">
        <is>
          <t>O0608</t>
        </is>
      </c>
      <c r="C3377" s="66" t="n">
        <v>2025</v>
      </c>
      <c r="D3377" s="66" t="n">
        <v>4</v>
      </c>
      <c r="E3377" s="66" t="n">
        <v>5</v>
      </c>
      <c r="F3377" s="66" t="n">
        <v>18</v>
      </c>
      <c r="G3377" s="66" t="n">
        <v>3</v>
      </c>
      <c r="H3377" s="66" t="n">
        <v>2</v>
      </c>
      <c r="I3377" s="66" t="n">
        <v>0</v>
      </c>
      <c r="J3377" s="66" t="n">
        <v>1</v>
      </c>
      <c r="K3377" s="66" t="n">
        <v>1</v>
      </c>
      <c r="L3377" s="66" t="n">
        <v>0</v>
      </c>
      <c r="M3377" s="66" t="n">
        <v>0</v>
      </c>
      <c r="N3377" s="66" t="n">
        <v>0</v>
      </c>
      <c r="O3377" s="66" t="n">
        <v>102.4</v>
      </c>
      <c r="P3377" s="66" t="n">
        <v>24.8</v>
      </c>
      <c r="Q3377" s="66" t="n">
        <v>13.740345652</v>
      </c>
      <c r="R3377" s="66" t="n">
        <v>51.0647014430001</v>
      </c>
      <c r="S3377" s="66">
        <f>IF(AND(E3377&gt;=2,E3377&lt;=6,OR(F3377=6,F3377=7,F3377=8),O3377&lt;=500),1,0)</f>
        <v/>
      </c>
      <c r="T3377" s="178">
        <f>IF(G3377=1,Sources!$F$24,IF(G3377=2,Sources!$F$25,IF(G3377=3,Sources!$F$26,0)))</f>
        <v/>
      </c>
      <c r="U3377" s="178">
        <f>T3377</f>
        <v/>
      </c>
      <c r="V3377" s="66" t="inlineStr">
        <is>
          <t>S01 / S04 / S05</t>
        </is>
      </c>
    </row>
    <row r="3378" ht="15" customHeight="1" s="94">
      <c r="A3378" s="66" t="inlineStr">
        <is>
          <t>U24634</t>
        </is>
      </c>
      <c r="B3378" s="66" t="inlineStr">
        <is>
          <t>O1611</t>
        </is>
      </c>
      <c r="C3378" s="66" t="n">
        <v>2025</v>
      </c>
      <c r="D3378" s="66" t="n">
        <v>4</v>
      </c>
      <c r="E3378" s="66" t="n">
        <v>2</v>
      </c>
      <c r="F3378" s="66" t="n">
        <v>17</v>
      </c>
      <c r="G3378" s="66" t="n">
        <v>3</v>
      </c>
      <c r="H3378" s="66" t="n">
        <v>3</v>
      </c>
      <c r="I3378" s="66" t="n">
        <v>0</v>
      </c>
      <c r="J3378" s="66" t="n">
        <v>1</v>
      </c>
      <c r="K3378" s="66" t="n">
        <v>0</v>
      </c>
      <c r="L3378" s="66" t="n">
        <v>0</v>
      </c>
      <c r="M3378" s="66" t="n">
        <v>0</v>
      </c>
      <c r="N3378" s="66" t="n">
        <v>0</v>
      </c>
      <c r="O3378" s="66" t="n">
        <v>57.4</v>
      </c>
      <c r="P3378" s="66" t="n">
        <v>5.1</v>
      </c>
      <c r="Q3378" s="66" t="n">
        <v>12.362323423</v>
      </c>
      <c r="R3378" s="66" t="n">
        <v>51.3425875850001</v>
      </c>
      <c r="S3378" s="66">
        <f>IF(AND(E3378&gt;=2,E3378&lt;=6,OR(F3378=6,F3378=7,F3378=8),O3378&lt;=500),1,0)</f>
        <v/>
      </c>
      <c r="T3378" s="178">
        <f>IF(G3378=1,Sources!$F$24,IF(G3378=2,Sources!$F$25,IF(G3378=3,Sources!$F$26,0)))</f>
        <v/>
      </c>
      <c r="U3378" s="178">
        <f>T3378</f>
        <v/>
      </c>
      <c r="V3378" s="66" t="inlineStr">
        <is>
          <t>S01 / S04 / S05</t>
        </is>
      </c>
    </row>
    <row r="3379" ht="15" customHeight="1" s="94">
      <c r="A3379" s="66" t="inlineStr">
        <is>
          <t>U24646</t>
        </is>
      </c>
      <c r="B3379" s="66" t="inlineStr">
        <is>
          <t>O0140</t>
        </is>
      </c>
      <c r="C3379" s="66" t="n">
        <v>2025</v>
      </c>
      <c r="D3379" s="66" t="n">
        <v>6</v>
      </c>
      <c r="E3379" s="66" t="n">
        <v>4</v>
      </c>
      <c r="F3379" s="66" t="n">
        <v>12</v>
      </c>
      <c r="G3379" s="66" t="n">
        <v>3</v>
      </c>
      <c r="H3379" s="66" t="n">
        <v>1</v>
      </c>
      <c r="I3379" s="66" t="n">
        <v>0</v>
      </c>
      <c r="J3379" s="66" t="n">
        <v>1</v>
      </c>
      <c r="K3379" s="66" t="n">
        <v>0</v>
      </c>
      <c r="L3379" s="66" t="n">
        <v>0</v>
      </c>
      <c r="M3379" s="66" t="n">
        <v>0</v>
      </c>
      <c r="N3379" s="66" t="n">
        <v>0</v>
      </c>
      <c r="O3379" s="66" t="n">
        <v>243.3</v>
      </c>
      <c r="P3379" s="66" t="n">
        <v>16.9</v>
      </c>
      <c r="Q3379" s="66" t="n">
        <v>12.92657502</v>
      </c>
      <c r="R3379" s="66" t="n">
        <v>50.829706468</v>
      </c>
      <c r="S3379" s="66">
        <f>IF(AND(E3379&gt;=2,E3379&lt;=6,OR(F3379=6,F3379=7,F3379=8),O3379&lt;=500),1,0)</f>
        <v/>
      </c>
      <c r="T3379" s="178">
        <f>IF(G3379=1,Sources!$F$24,IF(G3379=2,Sources!$F$25,IF(G3379=3,Sources!$F$26,0)))</f>
        <v/>
      </c>
      <c r="U3379" s="178">
        <f>T3379</f>
        <v/>
      </c>
      <c r="V3379" s="66" t="inlineStr">
        <is>
          <t>S01 / S04 / S05</t>
        </is>
      </c>
    </row>
    <row r="3380" ht="15" customHeight="1" s="94">
      <c r="A3380" s="66" t="inlineStr">
        <is>
          <t>U24655</t>
        </is>
      </c>
      <c r="B3380" s="66" t="inlineStr">
        <is>
          <t>O1693</t>
        </is>
      </c>
      <c r="C3380" s="66" t="n">
        <v>2025</v>
      </c>
      <c r="D3380" s="66" t="n">
        <v>4</v>
      </c>
      <c r="E3380" s="66" t="n">
        <v>4</v>
      </c>
      <c r="F3380" s="66" t="n">
        <v>10</v>
      </c>
      <c r="G3380" s="66" t="n">
        <v>3</v>
      </c>
      <c r="H3380" s="66" t="n">
        <v>1</v>
      </c>
      <c r="I3380" s="66" t="n">
        <v>0</v>
      </c>
      <c r="J3380" s="66" t="n">
        <v>1</v>
      </c>
      <c r="K3380" s="66" t="n">
        <v>0</v>
      </c>
      <c r="L3380" s="66" t="n">
        <v>0</v>
      </c>
      <c r="M3380" s="66" t="n">
        <v>0</v>
      </c>
      <c r="N3380" s="66" t="n">
        <v>0</v>
      </c>
      <c r="O3380" s="66" t="n">
        <v>481.6</v>
      </c>
      <c r="P3380" s="66" t="n">
        <v>14.1</v>
      </c>
      <c r="Q3380" s="66" t="n">
        <v>12.379505334</v>
      </c>
      <c r="R3380" s="66" t="n">
        <v>51.3445048960001</v>
      </c>
      <c r="S3380" s="66">
        <f>IF(AND(E3380&gt;=2,E3380&lt;=6,OR(F3380=6,F3380=7,F3380=8),O3380&lt;=500),1,0)</f>
        <v/>
      </c>
      <c r="T3380" s="178">
        <f>IF(G3380=1,Sources!$F$24,IF(G3380=2,Sources!$F$25,IF(G3380=3,Sources!$F$26,0)))</f>
        <v/>
      </c>
      <c r="U3380" s="178">
        <f>T3380</f>
        <v/>
      </c>
      <c r="V3380" s="66" t="inlineStr">
        <is>
          <t>S01 / S04 / S05</t>
        </is>
      </c>
    </row>
    <row r="3381" ht="15" customHeight="1" s="94">
      <c r="A3381" s="66" t="inlineStr">
        <is>
          <t>U24661</t>
        </is>
      </c>
      <c r="B3381" s="66" t="inlineStr">
        <is>
          <t>O1642</t>
        </is>
      </c>
      <c r="C3381" s="66" t="n">
        <v>2025</v>
      </c>
      <c r="D3381" s="66" t="n">
        <v>3</v>
      </c>
      <c r="E3381" s="66" t="n">
        <v>5</v>
      </c>
      <c r="F3381" s="66" t="n">
        <v>10</v>
      </c>
      <c r="G3381" s="66" t="n">
        <v>3</v>
      </c>
      <c r="H3381" s="66" t="n">
        <v>3</v>
      </c>
      <c r="I3381" s="66" t="n">
        <v>0</v>
      </c>
      <c r="J3381" s="66" t="n">
        <v>0</v>
      </c>
      <c r="K3381" s="66" t="n">
        <v>1</v>
      </c>
      <c r="L3381" s="66" t="n">
        <v>0</v>
      </c>
      <c r="M3381" s="66" t="n">
        <v>0</v>
      </c>
      <c r="N3381" s="66" t="n">
        <v>0</v>
      </c>
      <c r="O3381" s="66" t="n">
        <v>401.6</v>
      </c>
      <c r="P3381" s="66" t="n">
        <v>1.4</v>
      </c>
      <c r="Q3381" s="66" t="n">
        <v>12.3237757840001</v>
      </c>
      <c r="R3381" s="66" t="n">
        <v>51.3794106440001</v>
      </c>
      <c r="S3381" s="66">
        <f>IF(AND(E3381&gt;=2,E3381&lt;=6,OR(F3381=6,F3381=7,F3381=8),O3381&lt;=500),1,0)</f>
        <v/>
      </c>
      <c r="T3381" s="178">
        <f>IF(G3381=1,Sources!$F$24,IF(G3381=2,Sources!$F$25,IF(G3381=3,Sources!$F$26,0)))</f>
        <v/>
      </c>
      <c r="U3381" s="178">
        <f>T3381</f>
        <v/>
      </c>
      <c r="V3381" s="66" t="inlineStr">
        <is>
          <t>S01 / S04 / S05</t>
        </is>
      </c>
    </row>
    <row r="3382" ht="15" customHeight="1" s="94">
      <c r="A3382" s="66" t="inlineStr">
        <is>
          <t>U24672</t>
        </is>
      </c>
      <c r="B3382" s="66" t="inlineStr">
        <is>
          <t>O0545</t>
        </is>
      </c>
      <c r="C3382" s="66" t="n">
        <v>2025</v>
      </c>
      <c r="D3382" s="66" t="n">
        <v>3</v>
      </c>
      <c r="E3382" s="66" t="n">
        <v>4</v>
      </c>
      <c r="F3382" s="66" t="n">
        <v>7</v>
      </c>
      <c r="G3382" s="66" t="n">
        <v>2</v>
      </c>
      <c r="H3382" s="66" t="n">
        <v>2</v>
      </c>
      <c r="I3382" s="66" t="n">
        <v>0</v>
      </c>
      <c r="J3382" s="66" t="n">
        <v>0</v>
      </c>
      <c r="K3382" s="66" t="n">
        <v>1</v>
      </c>
      <c r="L3382" s="66" t="n">
        <v>0</v>
      </c>
      <c r="M3382" s="66" t="n">
        <v>0</v>
      </c>
      <c r="N3382" s="66" t="n">
        <v>0</v>
      </c>
      <c r="O3382" s="66" t="n">
        <v>252.2</v>
      </c>
      <c r="P3382" s="66" t="n">
        <v>5.5</v>
      </c>
      <c r="Q3382" s="66" t="n">
        <v>13.674461487</v>
      </c>
      <c r="R3382" s="66" t="n">
        <v>51.0672037460001</v>
      </c>
      <c r="S3382" s="66">
        <f>IF(AND(E3382&gt;=2,E3382&lt;=6,OR(F3382=6,F3382=7,F3382=8),O3382&lt;=500),1,0)</f>
        <v/>
      </c>
      <c r="T3382" s="178">
        <f>IF(G3382=1,Sources!$F$24,IF(G3382=2,Sources!$F$25,IF(G3382=3,Sources!$F$26,0)))</f>
        <v/>
      </c>
      <c r="U3382" s="178">
        <f>T3382</f>
        <v/>
      </c>
      <c r="V3382" s="66" t="inlineStr">
        <is>
          <t>S01 / S04 / S05</t>
        </is>
      </c>
    </row>
    <row r="3383" ht="15" customHeight="1" s="94">
      <c r="A3383" s="66" t="inlineStr">
        <is>
          <t>U24680</t>
        </is>
      </c>
      <c r="B3383" s="66" t="inlineStr">
        <is>
          <t>O0760</t>
        </is>
      </c>
      <c r="C3383" s="66" t="n">
        <v>2025</v>
      </c>
      <c r="D3383" s="66" t="n">
        <v>6</v>
      </c>
      <c r="E3383" s="66" t="n">
        <v>4</v>
      </c>
      <c r="F3383" s="66" t="n">
        <v>13</v>
      </c>
      <c r="G3383" s="66" t="n">
        <v>3</v>
      </c>
      <c r="H3383" s="66" t="n">
        <v>3</v>
      </c>
      <c r="I3383" s="66" t="n">
        <v>0</v>
      </c>
      <c r="J3383" s="66" t="n">
        <v>0</v>
      </c>
      <c r="K3383" s="66" t="n">
        <v>1</v>
      </c>
      <c r="L3383" s="66" t="n">
        <v>1</v>
      </c>
      <c r="M3383" s="66" t="n">
        <v>0</v>
      </c>
      <c r="N3383" s="66" t="n">
        <v>0</v>
      </c>
      <c r="O3383" s="66" t="n">
        <v>436.7</v>
      </c>
      <c r="P3383" s="66" t="n">
        <v>7.8</v>
      </c>
      <c r="Q3383" s="66" t="n">
        <v>13.799698354</v>
      </c>
      <c r="R3383" s="66" t="n">
        <v>50.9983977680001</v>
      </c>
      <c r="S3383" s="66">
        <f>IF(AND(E3383&gt;=2,E3383&lt;=6,OR(F3383=6,F3383=7,F3383=8),O3383&lt;=500),1,0)</f>
        <v/>
      </c>
      <c r="T3383" s="178">
        <f>IF(G3383=1,Sources!$F$24,IF(G3383=2,Sources!$F$25,IF(G3383=3,Sources!$F$26,0)))</f>
        <v/>
      </c>
      <c r="U3383" s="178">
        <f>T3383</f>
        <v/>
      </c>
      <c r="V3383" s="66" t="inlineStr">
        <is>
          <t>S01 / S04 / S05</t>
        </is>
      </c>
    </row>
    <row r="3384" ht="15" customHeight="1" s="94">
      <c r="A3384" s="66" t="inlineStr">
        <is>
          <t>U24684</t>
        </is>
      </c>
      <c r="B3384" s="66" t="inlineStr">
        <is>
          <t>O1534</t>
        </is>
      </c>
      <c r="C3384" s="66" t="n">
        <v>2025</v>
      </c>
      <c r="D3384" s="66" t="n">
        <v>2</v>
      </c>
      <c r="E3384" s="66" t="n">
        <v>3</v>
      </c>
      <c r="F3384" s="66" t="n">
        <v>8</v>
      </c>
      <c r="G3384" s="66" t="n">
        <v>3</v>
      </c>
      <c r="H3384" s="66" t="n">
        <v>2</v>
      </c>
      <c r="I3384" s="66" t="n">
        <v>0</v>
      </c>
      <c r="J3384" s="66" t="n">
        <v>1</v>
      </c>
      <c r="K3384" s="66" t="n">
        <v>1</v>
      </c>
      <c r="L3384" s="66" t="n">
        <v>0</v>
      </c>
      <c r="M3384" s="66" t="n">
        <v>0</v>
      </c>
      <c r="N3384" s="66" t="n">
        <v>0</v>
      </c>
      <c r="O3384" s="66" t="n">
        <v>401.4</v>
      </c>
      <c r="P3384" s="66" t="n">
        <v>4.9</v>
      </c>
      <c r="Q3384" s="66" t="n">
        <v>12.422301621</v>
      </c>
      <c r="R3384" s="66" t="n">
        <v>51.3516883630001</v>
      </c>
      <c r="S3384" s="66">
        <f>IF(AND(E3384&gt;=2,E3384&lt;=6,OR(F3384=6,F3384=7,F3384=8),O3384&lt;=500),1,0)</f>
        <v/>
      </c>
      <c r="T3384" s="178">
        <f>IF(G3384=1,Sources!$F$24,IF(G3384=2,Sources!$F$25,IF(G3384=3,Sources!$F$26,0)))</f>
        <v/>
      </c>
      <c r="U3384" s="178">
        <f>T3384</f>
        <v/>
      </c>
      <c r="V3384" s="66" t="inlineStr">
        <is>
          <t>S01 / S04 / S05</t>
        </is>
      </c>
    </row>
    <row r="3385" ht="15" customHeight="1" s="94">
      <c r="A3385" s="66" t="inlineStr">
        <is>
          <t>U24687</t>
        </is>
      </c>
      <c r="B3385" s="66" t="inlineStr">
        <is>
          <t>O0606</t>
        </is>
      </c>
      <c r="C3385" s="66" t="n">
        <v>2025</v>
      </c>
      <c r="D3385" s="66" t="n">
        <v>7</v>
      </c>
      <c r="E3385" s="66" t="n">
        <v>1</v>
      </c>
      <c r="F3385" s="66" t="n">
        <v>21</v>
      </c>
      <c r="G3385" s="66" t="n">
        <v>3</v>
      </c>
      <c r="H3385" s="66" t="n">
        <v>2</v>
      </c>
      <c r="I3385" s="66" t="n">
        <v>0</v>
      </c>
      <c r="J3385" s="66" t="n">
        <v>1</v>
      </c>
      <c r="K3385" s="66" t="n">
        <v>1</v>
      </c>
      <c r="L3385" s="66" t="n">
        <v>0</v>
      </c>
      <c r="M3385" s="66" t="n">
        <v>0</v>
      </c>
      <c r="N3385" s="66" t="n">
        <v>0</v>
      </c>
      <c r="O3385" s="66" t="n">
        <v>251.7</v>
      </c>
      <c r="P3385" s="66" t="n">
        <v>4.7</v>
      </c>
      <c r="Q3385" s="66" t="n">
        <v>13.738277877</v>
      </c>
      <c r="R3385" s="66" t="n">
        <v>51.0639190740001</v>
      </c>
      <c r="S3385" s="66">
        <f>IF(AND(E3385&gt;=2,E3385&lt;=6,OR(F3385=6,F3385=7,F3385=8),O3385&lt;=500),1,0)</f>
        <v/>
      </c>
      <c r="T3385" s="178">
        <f>IF(G3385=1,Sources!$F$24,IF(G3385=2,Sources!$F$25,IF(G3385=3,Sources!$F$26,0)))</f>
        <v/>
      </c>
      <c r="U3385" s="178">
        <f>T3385</f>
        <v/>
      </c>
      <c r="V3385" s="66" t="inlineStr">
        <is>
          <t>S01 / S04 / S05</t>
        </is>
      </c>
    </row>
    <row r="3386" ht="15" customHeight="1" s="94">
      <c r="A3386" s="66" t="inlineStr">
        <is>
          <t>U24705</t>
        </is>
      </c>
      <c r="B3386" s="66" t="inlineStr">
        <is>
          <t>O0954</t>
        </is>
      </c>
      <c r="C3386" s="66" t="n">
        <v>2025</v>
      </c>
      <c r="D3386" s="66" t="n">
        <v>4</v>
      </c>
      <c r="E3386" s="66" t="n">
        <v>1</v>
      </c>
      <c r="F3386" s="66" t="n">
        <v>3</v>
      </c>
      <c r="G3386" s="66" t="n">
        <v>2</v>
      </c>
      <c r="H3386" s="66" t="n">
        <v>7</v>
      </c>
      <c r="I3386" s="66" t="n">
        <v>0</v>
      </c>
      <c r="J3386" s="66" t="n">
        <v>0</v>
      </c>
      <c r="K3386" s="66" t="n">
        <v>0</v>
      </c>
      <c r="L3386" s="66" t="n">
        <v>0</v>
      </c>
      <c r="M3386" s="66" t="n">
        <v>0</v>
      </c>
      <c r="N3386" s="66" t="n">
        <v>1</v>
      </c>
      <c r="O3386" s="66" t="n">
        <v>180.4</v>
      </c>
      <c r="P3386" s="66" t="n">
        <v>0.8</v>
      </c>
      <c r="Q3386" s="66" t="n">
        <v>13.728979598</v>
      </c>
      <c r="R3386" s="66" t="n">
        <v>51.0593122590001</v>
      </c>
      <c r="S3386" s="66">
        <f>IF(AND(E3386&gt;=2,E3386&lt;=6,OR(F3386=6,F3386=7,F3386=8),O3386&lt;=500),1,0)</f>
        <v/>
      </c>
      <c r="T3386" s="178">
        <f>IF(G3386=1,Sources!$F$24,IF(G3386=2,Sources!$F$25,IF(G3386=3,Sources!$F$26,0)))</f>
        <v/>
      </c>
      <c r="U3386" s="178">
        <f>T3386</f>
        <v/>
      </c>
      <c r="V3386" s="66" t="inlineStr">
        <is>
          <t>S01 / S04 / S05</t>
        </is>
      </c>
    </row>
    <row r="3387" ht="15" customHeight="1" s="94">
      <c r="A3387" s="66" t="inlineStr">
        <is>
          <t>U24710</t>
        </is>
      </c>
      <c r="B3387" s="66" t="inlineStr">
        <is>
          <t>O1046</t>
        </is>
      </c>
      <c r="C3387" s="66" t="n">
        <v>2025</v>
      </c>
      <c r="D3387" s="66" t="n">
        <v>3</v>
      </c>
      <c r="E3387" s="66" t="n">
        <v>6</v>
      </c>
      <c r="F3387" s="66" t="n">
        <v>6</v>
      </c>
      <c r="G3387" s="66" t="n">
        <v>3</v>
      </c>
      <c r="H3387" s="66" t="n">
        <v>2</v>
      </c>
      <c r="I3387" s="66" t="n">
        <v>0</v>
      </c>
      <c r="J3387" s="66" t="n">
        <v>0</v>
      </c>
      <c r="K3387" s="66" t="n">
        <v>1</v>
      </c>
      <c r="L3387" s="66" t="n">
        <v>0</v>
      </c>
      <c r="M3387" s="66" t="n">
        <v>0</v>
      </c>
      <c r="N3387" s="66" t="n">
        <v>0</v>
      </c>
      <c r="O3387" s="66" t="n">
        <v>187.1</v>
      </c>
      <c r="P3387" s="66" t="n">
        <v>9.9</v>
      </c>
      <c r="Q3387" s="66" t="n">
        <v>13.338833783</v>
      </c>
      <c r="R3387" s="66" t="n">
        <v>50.914299016</v>
      </c>
      <c r="S3387" s="66">
        <f>IF(AND(E3387&gt;=2,E3387&lt;=6,OR(F3387=6,F3387=7,F3387=8),O3387&lt;=500),1,0)</f>
        <v/>
      </c>
      <c r="T3387" s="178">
        <f>IF(G3387=1,Sources!$F$24,IF(G3387=2,Sources!$F$25,IF(G3387=3,Sources!$F$26,0)))</f>
        <v/>
      </c>
      <c r="U3387" s="178">
        <f>T3387</f>
        <v/>
      </c>
      <c r="V3387" s="66" t="inlineStr">
        <is>
          <t>S01 / S04 / S05</t>
        </is>
      </c>
    </row>
    <row r="3388" ht="15" customHeight="1" s="94">
      <c r="A3388" s="66" t="inlineStr">
        <is>
          <t>U24727</t>
        </is>
      </c>
      <c r="B3388" s="66" t="inlineStr">
        <is>
          <t>O0755</t>
        </is>
      </c>
      <c r="C3388" s="66" t="n">
        <v>2025</v>
      </c>
      <c r="D3388" s="66" t="n">
        <v>2</v>
      </c>
      <c r="E3388" s="66" t="n">
        <v>3</v>
      </c>
      <c r="F3388" s="66" t="n">
        <v>14</v>
      </c>
      <c r="G3388" s="66" t="n">
        <v>3</v>
      </c>
      <c r="H3388" s="66" t="n">
        <v>4</v>
      </c>
      <c r="I3388" s="66" t="n">
        <v>1</v>
      </c>
      <c r="J3388" s="66" t="n">
        <v>0</v>
      </c>
      <c r="K3388" s="66" t="n">
        <v>0</v>
      </c>
      <c r="L3388" s="66" t="n">
        <v>0</v>
      </c>
      <c r="M3388" s="66" t="n">
        <v>0</v>
      </c>
      <c r="N3388" s="66" t="n">
        <v>1</v>
      </c>
      <c r="O3388" s="66" t="n">
        <v>476.6</v>
      </c>
      <c r="P3388" s="66" t="n">
        <v>8</v>
      </c>
      <c r="Q3388" s="66" t="n">
        <v>13.7278064880001</v>
      </c>
      <c r="R3388" s="66" t="n">
        <v>51.0846385740001</v>
      </c>
      <c r="S3388" s="66">
        <f>IF(AND(E3388&gt;=2,E3388&lt;=6,OR(F3388=6,F3388=7,F3388=8),O3388&lt;=500),1,0)</f>
        <v/>
      </c>
      <c r="T3388" s="178">
        <f>IF(G3388=1,Sources!$F$24,IF(G3388=2,Sources!$F$25,IF(G3388=3,Sources!$F$26,0)))</f>
        <v/>
      </c>
      <c r="U3388" s="178">
        <f>T3388</f>
        <v/>
      </c>
      <c r="V3388" s="66" t="inlineStr">
        <is>
          <t>S01 / S04 / S05</t>
        </is>
      </c>
    </row>
    <row r="3389" ht="15" customHeight="1" s="94">
      <c r="A3389" s="66" t="inlineStr">
        <is>
          <t>U24730</t>
        </is>
      </c>
      <c r="B3389" s="66" t="inlineStr">
        <is>
          <t>O1464</t>
        </is>
      </c>
      <c r="C3389" s="66" t="n">
        <v>2025</v>
      </c>
      <c r="D3389" s="66" t="n">
        <v>5</v>
      </c>
      <c r="E3389" s="66" t="n">
        <v>3</v>
      </c>
      <c r="F3389" s="66" t="n">
        <v>7</v>
      </c>
      <c r="G3389" s="66" t="n">
        <v>3</v>
      </c>
      <c r="H3389" s="66" t="n">
        <v>6</v>
      </c>
      <c r="I3389" s="66" t="n">
        <v>0</v>
      </c>
      <c r="J3389" s="66" t="n">
        <v>0</v>
      </c>
      <c r="K3389" s="66" t="n">
        <v>1</v>
      </c>
      <c r="L3389" s="66" t="n">
        <v>0</v>
      </c>
      <c r="M3389" s="66" t="n">
        <v>0</v>
      </c>
      <c r="N3389" s="66" t="n">
        <v>0</v>
      </c>
      <c r="O3389" s="66" t="n">
        <v>428.3</v>
      </c>
      <c r="P3389" s="66" t="n">
        <v>0.4</v>
      </c>
      <c r="Q3389" s="66" t="n">
        <v>12.3898989800001</v>
      </c>
      <c r="R3389" s="66" t="n">
        <v>51.3465613400001</v>
      </c>
      <c r="S3389" s="66">
        <f>IF(AND(E3389&gt;=2,E3389&lt;=6,OR(F3389=6,F3389=7,F3389=8),O3389&lt;=500),1,0)</f>
        <v/>
      </c>
      <c r="T3389" s="178">
        <f>IF(G3389=1,Sources!$F$24,IF(G3389=2,Sources!$F$25,IF(G3389=3,Sources!$F$26,0)))</f>
        <v/>
      </c>
      <c r="U3389" s="178">
        <f>T3389</f>
        <v/>
      </c>
      <c r="V3389" s="66" t="inlineStr">
        <is>
          <t>S01 / S04 / S05</t>
        </is>
      </c>
    </row>
    <row r="3390" ht="15" customHeight="1" s="94">
      <c r="A3390" s="66" t="inlineStr">
        <is>
          <t>U24738</t>
        </is>
      </c>
      <c r="B3390" s="66" t="inlineStr">
        <is>
          <t>O0341</t>
        </is>
      </c>
      <c r="C3390" s="66" t="n">
        <v>2025</v>
      </c>
      <c r="D3390" s="66" t="n">
        <v>1</v>
      </c>
      <c r="E3390" s="66" t="n">
        <v>5</v>
      </c>
      <c r="F3390" s="66" t="n">
        <v>8</v>
      </c>
      <c r="G3390" s="66" t="n">
        <v>3</v>
      </c>
      <c r="H3390" s="66" t="n">
        <v>4</v>
      </c>
      <c r="I3390" s="66" t="n">
        <v>1</v>
      </c>
      <c r="J3390" s="66" t="n">
        <v>1</v>
      </c>
      <c r="K3390" s="66" t="n">
        <v>0</v>
      </c>
      <c r="L3390" s="66" t="n">
        <v>0</v>
      </c>
      <c r="M3390" s="66" t="n">
        <v>0</v>
      </c>
      <c r="N3390" s="66" t="n">
        <v>0</v>
      </c>
      <c r="O3390" s="66" t="n">
        <v>188.3</v>
      </c>
      <c r="P3390" s="66" t="n">
        <v>10.7</v>
      </c>
      <c r="Q3390" s="66" t="n">
        <v>13.731258876</v>
      </c>
      <c r="R3390" s="66" t="n">
        <v>51.034425072</v>
      </c>
      <c r="S3390" s="66">
        <f>IF(AND(E3390&gt;=2,E3390&lt;=6,OR(F3390=6,F3390=7,F3390=8),O3390&lt;=500),1,0)</f>
        <v/>
      </c>
      <c r="T3390" s="178">
        <f>IF(G3390=1,Sources!$F$24,IF(G3390=2,Sources!$F$25,IF(G3390=3,Sources!$F$26,0)))</f>
        <v/>
      </c>
      <c r="U3390" s="178">
        <f>T3390</f>
        <v/>
      </c>
      <c r="V3390" s="66" t="inlineStr">
        <is>
          <t>S01 / S04 / S05</t>
        </is>
      </c>
    </row>
    <row r="3391" ht="15" customHeight="1" s="94">
      <c r="A3391" s="66" t="inlineStr">
        <is>
          <t>U24745</t>
        </is>
      </c>
      <c r="B3391" s="66" t="inlineStr">
        <is>
          <t>O1163</t>
        </is>
      </c>
      <c r="C3391" s="66" t="n">
        <v>2025</v>
      </c>
      <c r="D3391" s="66" t="n">
        <v>7</v>
      </c>
      <c r="E3391" s="66" t="n">
        <v>3</v>
      </c>
      <c r="F3391" s="66" t="n">
        <v>11</v>
      </c>
      <c r="G3391" s="66" t="n">
        <v>3</v>
      </c>
      <c r="H3391" s="66" t="n">
        <v>6</v>
      </c>
      <c r="I3391" s="66" t="n">
        <v>0</v>
      </c>
      <c r="J3391" s="66" t="n">
        <v>0</v>
      </c>
      <c r="K3391" s="66" t="n">
        <v>1</v>
      </c>
      <c r="L3391" s="66" t="n">
        <v>1</v>
      </c>
      <c r="M3391" s="66" t="n">
        <v>0</v>
      </c>
      <c r="N3391" s="66" t="n">
        <v>0</v>
      </c>
      <c r="O3391" s="66" t="n">
        <v>243.2</v>
      </c>
      <c r="P3391" s="66" t="n">
        <v>3.7</v>
      </c>
      <c r="Q3391" s="66" t="n">
        <v>14.9740845710001</v>
      </c>
      <c r="R3391" s="66" t="n">
        <v>51.1614116380001</v>
      </c>
      <c r="S3391" s="66">
        <f>IF(AND(E3391&gt;=2,E3391&lt;=6,OR(F3391=6,F3391=7,F3391=8),O3391&lt;=500),1,0)</f>
        <v/>
      </c>
      <c r="T3391" s="178">
        <f>IF(G3391=1,Sources!$F$24,IF(G3391=2,Sources!$F$25,IF(G3391=3,Sources!$F$26,0)))</f>
        <v/>
      </c>
      <c r="U3391" s="178">
        <f>T3391</f>
        <v/>
      </c>
      <c r="V3391" s="66" t="inlineStr">
        <is>
          <t>S01 / S04 / S05</t>
        </is>
      </c>
    </row>
    <row r="3392" ht="15" customHeight="1" s="94">
      <c r="A3392" s="66" t="inlineStr">
        <is>
          <t>U24753</t>
        </is>
      </c>
      <c r="B3392" s="66" t="inlineStr">
        <is>
          <t>O1245</t>
        </is>
      </c>
      <c r="C3392" s="66" t="n">
        <v>2025</v>
      </c>
      <c r="D3392" s="66" t="n">
        <v>5</v>
      </c>
      <c r="E3392" s="66" t="n">
        <v>6</v>
      </c>
      <c r="F3392" s="66" t="n">
        <v>6</v>
      </c>
      <c r="G3392" s="66" t="n">
        <v>3</v>
      </c>
      <c r="H3392" s="66" t="n">
        <v>6</v>
      </c>
      <c r="I3392" s="66" t="n">
        <v>0</v>
      </c>
      <c r="J3392" s="66" t="n">
        <v>1</v>
      </c>
      <c r="K3392" s="66" t="n">
        <v>1</v>
      </c>
      <c r="L3392" s="66" t="n">
        <v>0</v>
      </c>
      <c r="M3392" s="66" t="n">
        <v>0</v>
      </c>
      <c r="N3392" s="66" t="n">
        <v>0</v>
      </c>
      <c r="O3392" s="66" t="n">
        <v>361.1</v>
      </c>
      <c r="P3392" s="66" t="n">
        <v>4.8</v>
      </c>
      <c r="Q3392" s="66" t="n">
        <v>14.093573448</v>
      </c>
      <c r="R3392" s="66" t="n">
        <v>51.2742664040001</v>
      </c>
      <c r="S3392" s="66">
        <f>IF(AND(E3392&gt;=2,E3392&lt;=6,OR(F3392=6,F3392=7,F3392=8),O3392&lt;=500),1,0)</f>
        <v/>
      </c>
      <c r="T3392" s="178">
        <f>IF(G3392=1,Sources!$F$24,IF(G3392=2,Sources!$F$25,IF(G3392=3,Sources!$F$26,0)))</f>
        <v/>
      </c>
      <c r="U3392" s="178">
        <f>T3392</f>
        <v/>
      </c>
      <c r="V3392" s="66" t="inlineStr">
        <is>
          <t>S01 / S04 / S05</t>
        </is>
      </c>
    </row>
    <row r="3393" ht="15" customHeight="1" s="94">
      <c r="A3393" s="66" t="inlineStr">
        <is>
          <t>U24757</t>
        </is>
      </c>
      <c r="B3393" s="66" t="inlineStr">
        <is>
          <t>O1055</t>
        </is>
      </c>
      <c r="C3393" s="66" t="n">
        <v>2025</v>
      </c>
      <c r="D3393" s="66" t="n">
        <v>6</v>
      </c>
      <c r="E3393" s="66" t="n">
        <v>2</v>
      </c>
      <c r="F3393" s="66" t="n">
        <v>8</v>
      </c>
      <c r="G3393" s="66" t="n">
        <v>2</v>
      </c>
      <c r="H3393" s="66" t="n">
        <v>2</v>
      </c>
      <c r="I3393" s="66" t="n">
        <v>0</v>
      </c>
      <c r="J3393" s="66" t="n">
        <v>1</v>
      </c>
      <c r="K3393" s="66" t="n">
        <v>0</v>
      </c>
      <c r="L3393" s="66" t="n">
        <v>0</v>
      </c>
      <c r="M3393" s="66" t="n">
        <v>0</v>
      </c>
      <c r="N3393" s="66" t="n">
        <v>1</v>
      </c>
      <c r="O3393" s="66" t="n">
        <v>158.1</v>
      </c>
      <c r="P3393" s="66" t="n">
        <v>0.8</v>
      </c>
      <c r="Q3393" s="66" t="n">
        <v>13.3480756270001</v>
      </c>
      <c r="R3393" s="66" t="n">
        <v>50.9217311090001</v>
      </c>
      <c r="S3393" s="66">
        <f>IF(AND(E3393&gt;=2,E3393&lt;=6,OR(F3393=6,F3393=7,F3393=8),O3393&lt;=500),1,0)</f>
        <v/>
      </c>
      <c r="T3393" s="178">
        <f>IF(G3393=1,Sources!$F$24,IF(G3393=2,Sources!$F$25,IF(G3393=3,Sources!$F$26,0)))</f>
        <v/>
      </c>
      <c r="U3393" s="178">
        <f>T3393</f>
        <v/>
      </c>
      <c r="V3393" s="66" t="inlineStr">
        <is>
          <t>S01 / S04 / S05</t>
        </is>
      </c>
    </row>
    <row r="3394" ht="15" customHeight="1" s="94">
      <c r="A3394" s="66" t="inlineStr">
        <is>
          <t>U24765</t>
        </is>
      </c>
      <c r="B3394" s="66" t="inlineStr">
        <is>
          <t>O0172</t>
        </is>
      </c>
      <c r="C3394" s="66" t="n">
        <v>2025</v>
      </c>
      <c r="D3394" s="66" t="n">
        <v>3</v>
      </c>
      <c r="E3394" s="66" t="n">
        <v>4</v>
      </c>
      <c r="F3394" s="66" t="n">
        <v>15</v>
      </c>
      <c r="G3394" s="66" t="n">
        <v>3</v>
      </c>
      <c r="H3394" s="66" t="n">
        <v>2</v>
      </c>
      <c r="I3394" s="66" t="n">
        <v>0</v>
      </c>
      <c r="J3394" s="66" t="n">
        <v>0</v>
      </c>
      <c r="K3394" s="66" t="n">
        <v>1</v>
      </c>
      <c r="L3394" s="66" t="n">
        <v>0</v>
      </c>
      <c r="M3394" s="66" t="n">
        <v>0</v>
      </c>
      <c r="N3394" s="66" t="n">
        <v>1</v>
      </c>
      <c r="O3394" s="66" t="n">
        <v>329.6</v>
      </c>
      <c r="P3394" s="66" t="n">
        <v>18.2</v>
      </c>
      <c r="Q3394" s="66" t="n">
        <v>12.926464402</v>
      </c>
      <c r="R3394" s="66" t="n">
        <v>50.8339409860001</v>
      </c>
      <c r="S3394" s="66">
        <f>IF(AND(E3394&gt;=2,E3394&lt;=6,OR(F3394=6,F3394=7,F3394=8),O3394&lt;=500),1,0)</f>
        <v/>
      </c>
      <c r="T3394" s="178">
        <f>IF(G3394=1,Sources!$F$24,IF(G3394=2,Sources!$F$25,IF(G3394=3,Sources!$F$26,0)))</f>
        <v/>
      </c>
      <c r="U3394" s="178">
        <f>T3394</f>
        <v/>
      </c>
      <c r="V3394" s="66" t="inlineStr">
        <is>
          <t>S01 / S04 / S05</t>
        </is>
      </c>
    </row>
    <row r="3395" ht="15" customHeight="1" s="94">
      <c r="A3395" s="66" t="inlineStr">
        <is>
          <t>U24767</t>
        </is>
      </c>
      <c r="B3395" s="66" t="inlineStr">
        <is>
          <t>O2015</t>
        </is>
      </c>
      <c r="C3395" s="66" t="n">
        <v>2025</v>
      </c>
      <c r="D3395" s="66" t="n">
        <v>2</v>
      </c>
      <c r="E3395" s="66" t="n">
        <v>7</v>
      </c>
      <c r="F3395" s="66" t="n">
        <v>11</v>
      </c>
      <c r="G3395" s="66" t="n">
        <v>3</v>
      </c>
      <c r="H3395" s="66" t="n">
        <v>3</v>
      </c>
      <c r="I3395" s="66" t="n">
        <v>0</v>
      </c>
      <c r="J3395" s="66" t="n">
        <v>1</v>
      </c>
      <c r="K3395" s="66" t="n">
        <v>1</v>
      </c>
      <c r="L3395" s="66" t="n">
        <v>0</v>
      </c>
      <c r="M3395" s="66" t="n">
        <v>0</v>
      </c>
      <c r="N3395" s="66" t="n">
        <v>0</v>
      </c>
      <c r="O3395" s="66" t="n">
        <v>166.5</v>
      </c>
      <c r="P3395" s="66" t="n">
        <v>0.5</v>
      </c>
      <c r="Q3395" s="66" t="n">
        <v>13.9344632850001</v>
      </c>
      <c r="R3395" s="66" t="n">
        <v>50.967405231</v>
      </c>
      <c r="S3395" s="66">
        <f>IF(AND(E3395&gt;=2,E3395&lt;=6,OR(F3395=6,F3395=7,F3395=8),O3395&lt;=500),1,0)</f>
        <v/>
      </c>
      <c r="T3395" s="178">
        <f>IF(G3395=1,Sources!$F$24,IF(G3395=2,Sources!$F$25,IF(G3395=3,Sources!$F$26,0)))</f>
        <v/>
      </c>
      <c r="U3395" s="178">
        <f>T3395</f>
        <v/>
      </c>
      <c r="V3395" s="66" t="inlineStr">
        <is>
          <t>S01 / S04 / S05</t>
        </is>
      </c>
    </row>
    <row r="3396" ht="15" customHeight="1" s="94">
      <c r="A3396" s="66" t="inlineStr">
        <is>
          <t>U24771</t>
        </is>
      </c>
      <c r="B3396" s="66" t="inlineStr">
        <is>
          <t>O0255</t>
        </is>
      </c>
      <c r="C3396" s="66" t="n">
        <v>2025</v>
      </c>
      <c r="D3396" s="66" t="n">
        <v>1</v>
      </c>
      <c r="E3396" s="66" t="n">
        <v>5</v>
      </c>
      <c r="F3396" s="66" t="n">
        <v>18</v>
      </c>
      <c r="G3396" s="66" t="n">
        <v>2</v>
      </c>
      <c r="H3396" s="66" t="n">
        <v>4</v>
      </c>
      <c r="I3396" s="66" t="n">
        <v>1</v>
      </c>
      <c r="J3396" s="66" t="n">
        <v>0</v>
      </c>
      <c r="K3396" s="66" t="n">
        <v>1</v>
      </c>
      <c r="L3396" s="66" t="n">
        <v>0</v>
      </c>
      <c r="M3396" s="66" t="n">
        <v>0</v>
      </c>
      <c r="N3396" s="66" t="n">
        <v>0</v>
      </c>
      <c r="O3396" s="66" t="n">
        <v>279.4</v>
      </c>
      <c r="P3396" s="66" t="n">
        <v>2.8</v>
      </c>
      <c r="Q3396" s="66" t="n">
        <v>12.9062745530001</v>
      </c>
      <c r="R3396" s="66" t="n">
        <v>50.839554369</v>
      </c>
      <c r="S3396" s="66">
        <f>IF(AND(E3396&gt;=2,E3396&lt;=6,OR(F3396=6,F3396=7,F3396=8),O3396&lt;=500),1,0)</f>
        <v/>
      </c>
      <c r="T3396" s="178">
        <f>IF(G3396=1,Sources!$F$24,IF(G3396=2,Sources!$F$25,IF(G3396=3,Sources!$F$26,0)))</f>
        <v/>
      </c>
      <c r="U3396" s="178">
        <f>T3396</f>
        <v/>
      </c>
      <c r="V3396" s="66" t="inlineStr">
        <is>
          <t>S01 / S04 / S05</t>
        </is>
      </c>
    </row>
    <row r="3397" ht="15" customHeight="1" s="94">
      <c r="A3397" s="66" t="inlineStr">
        <is>
          <t>U24775</t>
        </is>
      </c>
      <c r="B3397" s="66" t="inlineStr">
        <is>
          <t>O0781</t>
        </is>
      </c>
      <c r="C3397" s="66" t="n">
        <v>2025</v>
      </c>
      <c r="D3397" s="66" t="n">
        <v>6</v>
      </c>
      <c r="E3397" s="66" t="n">
        <v>5</v>
      </c>
      <c r="F3397" s="66" t="n">
        <v>14</v>
      </c>
      <c r="G3397" s="66" t="n">
        <v>3</v>
      </c>
      <c r="H3397" s="66" t="n">
        <v>3</v>
      </c>
      <c r="I3397" s="66" t="n">
        <v>0</v>
      </c>
      <c r="J3397" s="66" t="n">
        <v>0</v>
      </c>
      <c r="K3397" s="66" t="n">
        <v>1</v>
      </c>
      <c r="L3397" s="66" t="n">
        <v>0</v>
      </c>
      <c r="M3397" s="66" t="n">
        <v>0</v>
      </c>
      <c r="N3397" s="66" t="n">
        <v>1</v>
      </c>
      <c r="O3397" s="66" t="n">
        <v>102.8</v>
      </c>
      <c r="P3397" s="66" t="n">
        <v>0.6</v>
      </c>
      <c r="Q3397" s="66" t="n">
        <v>13.7555311840001</v>
      </c>
      <c r="R3397" s="66" t="n">
        <v>51.076637507</v>
      </c>
      <c r="S3397" s="66">
        <f>IF(AND(E3397&gt;=2,E3397&lt;=6,OR(F3397=6,F3397=7,F3397=8),O3397&lt;=500),1,0)</f>
        <v/>
      </c>
      <c r="T3397" s="178">
        <f>IF(G3397=1,Sources!$F$24,IF(G3397=2,Sources!$F$25,IF(G3397=3,Sources!$F$26,0)))</f>
        <v/>
      </c>
      <c r="U3397" s="178">
        <f>T3397</f>
        <v/>
      </c>
      <c r="V3397" s="66" t="inlineStr">
        <is>
          <t>S01 / S04 / S05</t>
        </is>
      </c>
    </row>
    <row r="3398" ht="15" customHeight="1" s="94">
      <c r="A3398" s="66" t="inlineStr">
        <is>
          <t>U24779</t>
        </is>
      </c>
      <c r="B3398" s="66" t="inlineStr">
        <is>
          <t>O0172</t>
        </is>
      </c>
      <c r="C3398" s="66" t="n">
        <v>2025</v>
      </c>
      <c r="D3398" s="66" t="n">
        <v>3</v>
      </c>
      <c r="E3398" s="66" t="n">
        <v>2</v>
      </c>
      <c r="F3398" s="66" t="n">
        <v>15</v>
      </c>
      <c r="G3398" s="66" t="n">
        <v>3</v>
      </c>
      <c r="H3398" s="66" t="n">
        <v>6</v>
      </c>
      <c r="I3398" s="66" t="n">
        <v>0</v>
      </c>
      <c r="J3398" s="66" t="n">
        <v>0</v>
      </c>
      <c r="K3398" s="66" t="n">
        <v>1</v>
      </c>
      <c r="L3398" s="66" t="n">
        <v>0</v>
      </c>
      <c r="M3398" s="66" t="n">
        <v>0</v>
      </c>
      <c r="N3398" s="66" t="n">
        <v>1</v>
      </c>
      <c r="O3398" s="66" t="n">
        <v>306</v>
      </c>
      <c r="P3398" s="66" t="n">
        <v>18.5</v>
      </c>
      <c r="Q3398" s="66" t="n">
        <v>12.926323779</v>
      </c>
      <c r="R3398" s="66" t="n">
        <v>50.8336475890001</v>
      </c>
      <c r="S3398" s="66">
        <f>IF(AND(E3398&gt;=2,E3398&lt;=6,OR(F3398=6,F3398=7,F3398=8),O3398&lt;=500),1,0)</f>
        <v/>
      </c>
      <c r="T3398" s="178">
        <f>IF(G3398=1,Sources!$F$24,IF(G3398=2,Sources!$F$25,IF(G3398=3,Sources!$F$26,0)))</f>
        <v/>
      </c>
      <c r="U3398" s="178">
        <f>T3398</f>
        <v/>
      </c>
      <c r="V3398" s="66" t="inlineStr">
        <is>
          <t>S01 / S04 / S05</t>
        </is>
      </c>
    </row>
    <row r="3399" ht="15" customHeight="1" s="94">
      <c r="A3399" s="66" t="inlineStr">
        <is>
          <t>U24780</t>
        </is>
      </c>
      <c r="B3399" s="66" t="inlineStr">
        <is>
          <t>O0145</t>
        </is>
      </c>
      <c r="C3399" s="66" t="n">
        <v>2025</v>
      </c>
      <c r="D3399" s="66" t="n">
        <v>6</v>
      </c>
      <c r="E3399" s="66" t="n">
        <v>4</v>
      </c>
      <c r="F3399" s="66" t="n">
        <v>7</v>
      </c>
      <c r="G3399" s="66" t="n">
        <v>3</v>
      </c>
      <c r="H3399" s="66" t="n">
        <v>7</v>
      </c>
      <c r="I3399" s="66" t="n">
        <v>0</v>
      </c>
      <c r="J3399" s="66" t="n">
        <v>1</v>
      </c>
      <c r="K3399" s="66" t="n">
        <v>0</v>
      </c>
      <c r="L3399" s="66" t="n">
        <v>0</v>
      </c>
      <c r="M3399" s="66" t="n">
        <v>0</v>
      </c>
      <c r="N3399" s="66" t="n">
        <v>0</v>
      </c>
      <c r="O3399" s="66" t="n">
        <v>366.7</v>
      </c>
      <c r="P3399" s="66" t="n">
        <v>4.7</v>
      </c>
      <c r="Q3399" s="66" t="n">
        <v>12.9320905750001</v>
      </c>
      <c r="R3399" s="66" t="n">
        <v>50.8236639260001</v>
      </c>
      <c r="S3399" s="66">
        <f>IF(AND(E3399&gt;=2,E3399&lt;=6,OR(F3399=6,F3399=7,F3399=8),O3399&lt;=500),1,0)</f>
        <v/>
      </c>
      <c r="T3399" s="178">
        <f>IF(G3399=1,Sources!$F$24,IF(G3399=2,Sources!$F$25,IF(G3399=3,Sources!$F$26,0)))</f>
        <v/>
      </c>
      <c r="U3399" s="178">
        <f>T3399</f>
        <v/>
      </c>
      <c r="V3399" s="66" t="inlineStr">
        <is>
          <t>S01 / S04 / S05</t>
        </is>
      </c>
    </row>
    <row r="3400" ht="15" customHeight="1" s="94">
      <c r="A3400" s="66" t="inlineStr">
        <is>
          <t>U24787</t>
        </is>
      </c>
      <c r="B3400" s="66" t="inlineStr">
        <is>
          <t>O1462</t>
        </is>
      </c>
      <c r="C3400" s="66" t="n">
        <v>2025</v>
      </c>
      <c r="D3400" s="66" t="n">
        <v>2</v>
      </c>
      <c r="E3400" s="66" t="n">
        <v>3</v>
      </c>
      <c r="F3400" s="66" t="n">
        <v>16</v>
      </c>
      <c r="G3400" s="66" t="n">
        <v>2</v>
      </c>
      <c r="H3400" s="66" t="n">
        <v>2</v>
      </c>
      <c r="I3400" s="66" t="n">
        <v>0</v>
      </c>
      <c r="J3400" s="66" t="n">
        <v>1</v>
      </c>
      <c r="K3400" s="66" t="n">
        <v>1</v>
      </c>
      <c r="L3400" s="66" t="n">
        <v>0</v>
      </c>
      <c r="M3400" s="66" t="n">
        <v>0</v>
      </c>
      <c r="N3400" s="66" t="n">
        <v>0</v>
      </c>
      <c r="O3400" s="66" t="n">
        <v>186.7</v>
      </c>
      <c r="P3400" s="66" t="n">
        <v>8.1</v>
      </c>
      <c r="Q3400" s="66" t="n">
        <v>12.395023791</v>
      </c>
      <c r="R3400" s="66" t="n">
        <v>51.3427365870001</v>
      </c>
      <c r="S3400" s="66">
        <f>IF(AND(E3400&gt;=2,E3400&lt;=6,OR(F3400=6,F3400=7,F3400=8),O3400&lt;=500),1,0)</f>
        <v/>
      </c>
      <c r="T3400" s="178">
        <f>IF(G3400=1,Sources!$F$24,IF(G3400=2,Sources!$F$25,IF(G3400=3,Sources!$F$26,0)))</f>
        <v/>
      </c>
      <c r="U3400" s="178">
        <f>T3400</f>
        <v/>
      </c>
      <c r="V3400" s="66" t="inlineStr">
        <is>
          <t>S01 / S04 / S05</t>
        </is>
      </c>
    </row>
    <row r="3401" ht="15" customHeight="1" s="94">
      <c r="A3401" s="66" t="inlineStr">
        <is>
          <t>U24804</t>
        </is>
      </c>
      <c r="B3401" s="66" t="inlineStr">
        <is>
          <t>O0574</t>
        </is>
      </c>
      <c r="C3401" s="66" t="n">
        <v>2025</v>
      </c>
      <c r="D3401" s="66" t="n">
        <v>7</v>
      </c>
      <c r="E3401" s="66" t="n">
        <v>4</v>
      </c>
      <c r="F3401" s="66" t="n">
        <v>7</v>
      </c>
      <c r="G3401" s="66" t="n">
        <v>2</v>
      </c>
      <c r="H3401" s="66" t="n">
        <v>1</v>
      </c>
      <c r="I3401" s="66" t="n">
        <v>0</v>
      </c>
      <c r="J3401" s="66" t="n">
        <v>1</v>
      </c>
      <c r="K3401" s="66" t="n">
        <v>0</v>
      </c>
      <c r="L3401" s="66" t="n">
        <v>0</v>
      </c>
      <c r="M3401" s="66" t="n">
        <v>0</v>
      </c>
      <c r="N3401" s="66" t="n">
        <v>0</v>
      </c>
      <c r="O3401" s="66" t="n">
        <v>385</v>
      </c>
      <c r="P3401" s="66" t="n">
        <v>0</v>
      </c>
      <c r="Q3401" s="66" t="n">
        <v>13.6931666510001</v>
      </c>
      <c r="R3401" s="66" t="n">
        <v>51.0816710090001</v>
      </c>
      <c r="S3401" s="66">
        <f>IF(AND(E3401&gt;=2,E3401&lt;=6,OR(F3401=6,F3401=7,F3401=8),O3401&lt;=500),1,0)</f>
        <v/>
      </c>
      <c r="T3401" s="178">
        <f>IF(G3401=1,Sources!$F$24,IF(G3401=2,Sources!$F$25,IF(G3401=3,Sources!$F$26,0)))</f>
        <v/>
      </c>
      <c r="U3401" s="178">
        <f>T3401</f>
        <v/>
      </c>
      <c r="V3401" s="66" t="inlineStr">
        <is>
          <t>S01 / S04 / S05</t>
        </is>
      </c>
    </row>
    <row r="3402" ht="15" customHeight="1" s="94">
      <c r="A3402" s="66" t="inlineStr">
        <is>
          <t>U24811</t>
        </is>
      </c>
      <c r="B3402" s="66" t="inlineStr">
        <is>
          <t>O0436</t>
        </is>
      </c>
      <c r="C3402" s="66" t="n">
        <v>2025</v>
      </c>
      <c r="D3402" s="66" t="n">
        <v>6</v>
      </c>
      <c r="E3402" s="66" t="n">
        <v>2</v>
      </c>
      <c r="F3402" s="66" t="n">
        <v>7</v>
      </c>
      <c r="G3402" s="66" t="n">
        <v>3</v>
      </c>
      <c r="H3402" s="66" t="n">
        <v>1</v>
      </c>
      <c r="I3402" s="66" t="n">
        <v>0</v>
      </c>
      <c r="J3402" s="66" t="n">
        <v>1</v>
      </c>
      <c r="K3402" s="66" t="n">
        <v>0</v>
      </c>
      <c r="L3402" s="66" t="n">
        <v>0</v>
      </c>
      <c r="M3402" s="66" t="n">
        <v>0</v>
      </c>
      <c r="N3402" s="66" t="n">
        <v>0</v>
      </c>
      <c r="O3402" s="66" t="n">
        <v>145</v>
      </c>
      <c r="P3402" s="66" t="n">
        <v>0.3</v>
      </c>
      <c r="Q3402" s="66" t="n">
        <v>13.6966354460001</v>
      </c>
      <c r="R3402" s="66" t="n">
        <v>51.0433477760001</v>
      </c>
      <c r="S3402" s="66">
        <f>IF(AND(E3402&gt;=2,E3402&lt;=6,OR(F3402=6,F3402=7,F3402=8),O3402&lt;=500),1,0)</f>
        <v/>
      </c>
      <c r="T3402" s="178">
        <f>IF(G3402=1,Sources!$F$24,IF(G3402=2,Sources!$F$25,IF(G3402=3,Sources!$F$26,0)))</f>
        <v/>
      </c>
      <c r="U3402" s="178">
        <f>T3402</f>
        <v/>
      </c>
      <c r="V3402" s="66" t="inlineStr">
        <is>
          <t>S01 / S04 / S05</t>
        </is>
      </c>
    </row>
    <row r="3403" ht="15" customHeight="1" s="94">
      <c r="A3403" s="66" t="inlineStr">
        <is>
          <t>U24813</t>
        </is>
      </c>
      <c r="B3403" s="66" t="inlineStr">
        <is>
          <t>O0676</t>
        </is>
      </c>
      <c r="C3403" s="66" t="n">
        <v>2025</v>
      </c>
      <c r="D3403" s="66" t="n">
        <v>6</v>
      </c>
      <c r="E3403" s="66" t="n">
        <v>5</v>
      </c>
      <c r="F3403" s="66" t="n">
        <v>16</v>
      </c>
      <c r="G3403" s="66" t="n">
        <v>3</v>
      </c>
      <c r="H3403" s="66" t="n">
        <v>3</v>
      </c>
      <c r="I3403" s="66" t="n">
        <v>0</v>
      </c>
      <c r="J3403" s="66" t="n">
        <v>0</v>
      </c>
      <c r="K3403" s="66" t="n">
        <v>1</v>
      </c>
      <c r="L3403" s="66" t="n">
        <v>1</v>
      </c>
      <c r="M3403" s="66" t="n">
        <v>0</v>
      </c>
      <c r="N3403" s="66" t="n">
        <v>0</v>
      </c>
      <c r="O3403" s="66" t="n">
        <v>436.6</v>
      </c>
      <c r="P3403" s="66" t="n">
        <v>4.7</v>
      </c>
      <c r="Q3403" s="66" t="n">
        <v>13.7076105620001</v>
      </c>
      <c r="R3403" s="66" t="n">
        <v>51.0584427330001</v>
      </c>
      <c r="S3403" s="66">
        <f>IF(AND(E3403&gt;=2,E3403&lt;=6,OR(F3403=6,F3403=7,F3403=8),O3403&lt;=500),1,0)</f>
        <v/>
      </c>
      <c r="T3403" s="178">
        <f>IF(G3403=1,Sources!$F$24,IF(G3403=2,Sources!$F$25,IF(G3403=3,Sources!$F$26,0)))</f>
        <v/>
      </c>
      <c r="U3403" s="178">
        <f>T3403</f>
        <v/>
      </c>
      <c r="V3403" s="66" t="inlineStr">
        <is>
          <t>S01 / S04 / S05</t>
        </is>
      </c>
    </row>
    <row r="3404" ht="15" customHeight="1" s="94">
      <c r="A3404" s="66" t="inlineStr">
        <is>
          <t>U24814</t>
        </is>
      </c>
      <c r="B3404" s="66" t="inlineStr">
        <is>
          <t>O1630</t>
        </is>
      </c>
      <c r="C3404" s="66" t="n">
        <v>2025</v>
      </c>
      <c r="D3404" s="66" t="n">
        <v>7</v>
      </c>
      <c r="E3404" s="66" t="n">
        <v>2</v>
      </c>
      <c r="F3404" s="66" t="n">
        <v>13</v>
      </c>
      <c r="G3404" s="66" t="n">
        <v>3</v>
      </c>
      <c r="H3404" s="66" t="n">
        <v>2</v>
      </c>
      <c r="I3404" s="66" t="n">
        <v>0</v>
      </c>
      <c r="J3404" s="66" t="n">
        <v>0</v>
      </c>
      <c r="K3404" s="66" t="n">
        <v>1</v>
      </c>
      <c r="L3404" s="66" t="n">
        <v>0</v>
      </c>
      <c r="M3404" s="66" t="n">
        <v>0</v>
      </c>
      <c r="N3404" s="66" t="n">
        <v>0</v>
      </c>
      <c r="O3404" s="66" t="n">
        <v>163.9</v>
      </c>
      <c r="P3404" s="66" t="n">
        <v>11.3</v>
      </c>
      <c r="Q3404" s="66" t="n">
        <v>12.3300760280001</v>
      </c>
      <c r="R3404" s="66" t="n">
        <v>51.3357541720001</v>
      </c>
      <c r="S3404" s="66">
        <f>IF(AND(E3404&gt;=2,E3404&lt;=6,OR(F3404=6,F3404=7,F3404=8),O3404&lt;=500),1,0)</f>
        <v/>
      </c>
      <c r="T3404" s="178">
        <f>IF(G3404=1,Sources!$F$24,IF(G3404=2,Sources!$F$25,IF(G3404=3,Sources!$F$26,0)))</f>
        <v/>
      </c>
      <c r="U3404" s="178">
        <f>T3404</f>
        <v/>
      </c>
      <c r="V3404" s="66" t="inlineStr">
        <is>
          <t>S01 / S04 / S05</t>
        </is>
      </c>
    </row>
    <row r="3405" ht="15" customHeight="1" s="94">
      <c r="A3405" s="66" t="inlineStr">
        <is>
          <t>U24816</t>
        </is>
      </c>
      <c r="B3405" s="66" t="inlineStr">
        <is>
          <t>O0031</t>
        </is>
      </c>
      <c r="C3405" s="66" t="n">
        <v>2025</v>
      </c>
      <c r="D3405" s="66" t="n">
        <v>4</v>
      </c>
      <c r="E3405" s="66" t="n">
        <v>7</v>
      </c>
      <c r="F3405" s="66" t="n">
        <v>10</v>
      </c>
      <c r="G3405" s="66" t="n">
        <v>2</v>
      </c>
      <c r="H3405" s="66" t="n">
        <v>2</v>
      </c>
      <c r="I3405" s="66" t="n">
        <v>1</v>
      </c>
      <c r="J3405" s="66" t="n">
        <v>0</v>
      </c>
      <c r="K3405" s="66" t="n">
        <v>1</v>
      </c>
      <c r="L3405" s="66" t="n">
        <v>0</v>
      </c>
      <c r="M3405" s="66" t="n">
        <v>0</v>
      </c>
      <c r="N3405" s="66" t="n">
        <v>0</v>
      </c>
      <c r="O3405" s="66" t="n">
        <v>141.9</v>
      </c>
      <c r="P3405" s="66" t="n">
        <v>0.6</v>
      </c>
      <c r="Q3405" s="66" t="n">
        <v>14.4280898430001</v>
      </c>
      <c r="R3405" s="66" t="n">
        <v>51.1808665080001</v>
      </c>
      <c r="S3405" s="66">
        <f>IF(AND(E3405&gt;=2,E3405&lt;=6,OR(F3405=6,F3405=7,F3405=8),O3405&lt;=500),1,0)</f>
        <v/>
      </c>
      <c r="T3405" s="178">
        <f>IF(G3405=1,Sources!$F$24,IF(G3405=2,Sources!$F$25,IF(G3405=3,Sources!$F$26,0)))</f>
        <v/>
      </c>
      <c r="U3405" s="178">
        <f>T3405</f>
        <v/>
      </c>
      <c r="V3405" s="66" t="inlineStr">
        <is>
          <t>S01 / S04 / S05</t>
        </is>
      </c>
    </row>
    <row r="3406" ht="15" customHeight="1" s="94">
      <c r="A3406" s="66" t="inlineStr">
        <is>
          <t>U24822</t>
        </is>
      </c>
      <c r="B3406" s="66" t="inlineStr">
        <is>
          <t>O2245</t>
        </is>
      </c>
      <c r="C3406" s="66" t="n">
        <v>2025</v>
      </c>
      <c r="D3406" s="66" t="n">
        <v>6</v>
      </c>
      <c r="E3406" s="66" t="n">
        <v>4</v>
      </c>
      <c r="F3406" s="66" t="n">
        <v>18</v>
      </c>
      <c r="G3406" s="66" t="n">
        <v>3</v>
      </c>
      <c r="H3406" s="66" t="n">
        <v>6</v>
      </c>
      <c r="I3406" s="66" t="n">
        <v>0</v>
      </c>
      <c r="J3406" s="66" t="n">
        <v>0</v>
      </c>
      <c r="K3406" s="66" t="n">
        <v>1</v>
      </c>
      <c r="L3406" s="66" t="n">
        <v>1</v>
      </c>
      <c r="M3406" s="66" t="n">
        <v>0</v>
      </c>
      <c r="N3406" s="66" t="n">
        <v>0</v>
      </c>
      <c r="O3406" s="66" t="n">
        <v>444.2</v>
      </c>
      <c r="P3406" s="66" t="n">
        <v>1</v>
      </c>
      <c r="Q3406" s="66" t="n">
        <v>14.7855631140001</v>
      </c>
      <c r="R3406" s="66" t="n">
        <v>50.899138974</v>
      </c>
      <c r="S3406" s="66">
        <f>IF(AND(E3406&gt;=2,E3406&lt;=6,OR(F3406=6,F3406=7,F3406=8),O3406&lt;=500),1,0)</f>
        <v/>
      </c>
      <c r="T3406" s="178">
        <f>IF(G3406=1,Sources!$F$24,IF(G3406=2,Sources!$F$25,IF(G3406=3,Sources!$F$26,0)))</f>
        <v/>
      </c>
      <c r="U3406" s="178">
        <f>T3406</f>
        <v/>
      </c>
      <c r="V3406" s="66" t="inlineStr">
        <is>
          <t>S01 / S04 / S05</t>
        </is>
      </c>
    </row>
    <row r="3407" ht="15" customHeight="1" s="94">
      <c r="A3407" s="66" t="inlineStr">
        <is>
          <t>U24823</t>
        </is>
      </c>
      <c r="B3407" s="66" t="inlineStr">
        <is>
          <t>O0224</t>
        </is>
      </c>
      <c r="C3407" s="66" t="n">
        <v>2025</v>
      </c>
      <c r="D3407" s="66" t="n">
        <v>4</v>
      </c>
      <c r="E3407" s="66" t="n">
        <v>2</v>
      </c>
      <c r="F3407" s="66" t="n">
        <v>12</v>
      </c>
      <c r="G3407" s="66" t="n">
        <v>2</v>
      </c>
      <c r="H3407" s="66" t="n">
        <v>3</v>
      </c>
      <c r="I3407" s="66" t="n">
        <v>0</v>
      </c>
      <c r="J3407" s="66" t="n">
        <v>0</v>
      </c>
      <c r="K3407" s="66" t="n">
        <v>1</v>
      </c>
      <c r="L3407" s="66" t="n">
        <v>0</v>
      </c>
      <c r="M3407" s="66" t="n">
        <v>0</v>
      </c>
      <c r="N3407" s="66" t="n">
        <v>1</v>
      </c>
      <c r="O3407" s="66" t="n">
        <v>240.7</v>
      </c>
      <c r="P3407" s="66" t="n">
        <v>6.2</v>
      </c>
      <c r="Q3407" s="66" t="n">
        <v>12.9062984030001</v>
      </c>
      <c r="R3407" s="66" t="n">
        <v>50.841913215</v>
      </c>
      <c r="S3407" s="66">
        <f>IF(AND(E3407&gt;=2,E3407&lt;=6,OR(F3407=6,F3407=7,F3407=8),O3407&lt;=500),1,0)</f>
        <v/>
      </c>
      <c r="T3407" s="178">
        <f>IF(G3407=1,Sources!$F$24,IF(G3407=2,Sources!$F$25,IF(G3407=3,Sources!$F$26,0)))</f>
        <v/>
      </c>
      <c r="U3407" s="178">
        <f>T3407</f>
        <v/>
      </c>
      <c r="V3407" s="66" t="inlineStr">
        <is>
          <t>S01 / S04 / S05</t>
        </is>
      </c>
    </row>
    <row r="3408" ht="15" customHeight="1" s="94">
      <c r="A3408" s="66" t="inlineStr">
        <is>
          <t>U24844</t>
        </is>
      </c>
      <c r="B3408" s="66" t="inlineStr">
        <is>
          <t>O0398</t>
        </is>
      </c>
      <c r="C3408" s="66" t="n">
        <v>2025</v>
      </c>
      <c r="D3408" s="66" t="n">
        <v>5</v>
      </c>
      <c r="E3408" s="66" t="n">
        <v>3</v>
      </c>
      <c r="F3408" s="66" t="n">
        <v>11</v>
      </c>
      <c r="G3408" s="66" t="n">
        <v>3</v>
      </c>
      <c r="H3408" s="66" t="n">
        <v>1</v>
      </c>
      <c r="I3408" s="66" t="n">
        <v>0</v>
      </c>
      <c r="J3408" s="66" t="n">
        <v>1</v>
      </c>
      <c r="K3408" s="66" t="n">
        <v>0</v>
      </c>
      <c r="L3408" s="66" t="n">
        <v>0</v>
      </c>
      <c r="M3408" s="66" t="n">
        <v>0</v>
      </c>
      <c r="N3408" s="66" t="n">
        <v>0</v>
      </c>
      <c r="O3408" s="66" t="n">
        <v>378.1</v>
      </c>
      <c r="P3408" s="66" t="n">
        <v>21.9</v>
      </c>
      <c r="Q3408" s="66" t="n">
        <v>13.7247432820001</v>
      </c>
      <c r="R3408" s="66" t="n">
        <v>51.0437937420001</v>
      </c>
      <c r="S3408" s="66">
        <f>IF(AND(E3408&gt;=2,E3408&lt;=6,OR(F3408=6,F3408=7,F3408=8),O3408&lt;=500),1,0)</f>
        <v/>
      </c>
      <c r="T3408" s="178">
        <f>IF(G3408=1,Sources!$F$24,IF(G3408=2,Sources!$F$25,IF(G3408=3,Sources!$F$26,0)))</f>
        <v/>
      </c>
      <c r="U3408" s="178">
        <f>T3408</f>
        <v/>
      </c>
      <c r="V3408" s="66" t="inlineStr">
        <is>
          <t>S01 / S04 / S05</t>
        </is>
      </c>
    </row>
    <row r="3409" ht="15" customHeight="1" s="94">
      <c r="A3409" s="66" t="inlineStr">
        <is>
          <t>U24853</t>
        </is>
      </c>
      <c r="B3409" s="66" t="inlineStr">
        <is>
          <t>O2188</t>
        </is>
      </c>
      <c r="C3409" s="66" t="n">
        <v>2025</v>
      </c>
      <c r="D3409" s="66" t="n">
        <v>6</v>
      </c>
      <c r="E3409" s="66" t="n">
        <v>2</v>
      </c>
      <c r="F3409" s="66" t="n">
        <v>17</v>
      </c>
      <c r="G3409" s="66" t="n">
        <v>3</v>
      </c>
      <c r="H3409" s="66" t="n">
        <v>2</v>
      </c>
      <c r="I3409" s="66" t="n">
        <v>0</v>
      </c>
      <c r="J3409" s="66" t="n">
        <v>1</v>
      </c>
      <c r="K3409" s="66" t="n">
        <v>1</v>
      </c>
      <c r="L3409" s="66" t="n">
        <v>0</v>
      </c>
      <c r="M3409" s="66" t="n">
        <v>0</v>
      </c>
      <c r="N3409" s="66" t="n">
        <v>0</v>
      </c>
      <c r="O3409" s="66" t="n">
        <v>157.9</v>
      </c>
      <c r="P3409" s="66" t="n">
        <v>9.800000000000001</v>
      </c>
      <c r="Q3409" s="66" t="n">
        <v>14.6399465550001</v>
      </c>
      <c r="R3409" s="66" t="n">
        <v>51.5032485130001</v>
      </c>
      <c r="S3409" s="66">
        <f>IF(AND(E3409&gt;=2,E3409&lt;=6,OR(F3409=6,F3409=7,F3409=8),O3409&lt;=500),1,0)</f>
        <v/>
      </c>
      <c r="T3409" s="178">
        <f>IF(G3409=1,Sources!$F$24,IF(G3409=2,Sources!$F$25,IF(G3409=3,Sources!$F$26,0)))</f>
        <v/>
      </c>
      <c r="U3409" s="178">
        <f>T3409</f>
        <v/>
      </c>
      <c r="V3409" s="66" t="inlineStr">
        <is>
          <t>S01 / S04 / S05</t>
        </is>
      </c>
    </row>
    <row r="3410" ht="15" customHeight="1" s="94">
      <c r="A3410" s="66" t="inlineStr">
        <is>
          <t>U24872</t>
        </is>
      </c>
      <c r="B3410" s="66" t="inlineStr">
        <is>
          <t>O0615</t>
        </is>
      </c>
      <c r="C3410" s="66" t="n">
        <v>2025</v>
      </c>
      <c r="D3410" s="66" t="n">
        <v>6</v>
      </c>
      <c r="E3410" s="66" t="n">
        <v>4</v>
      </c>
      <c r="F3410" s="66" t="n">
        <v>6</v>
      </c>
      <c r="G3410" s="66" t="n">
        <v>3</v>
      </c>
      <c r="H3410" s="66" t="n">
        <v>3</v>
      </c>
      <c r="I3410" s="66" t="n">
        <v>0</v>
      </c>
      <c r="J3410" s="66" t="n">
        <v>1</v>
      </c>
      <c r="K3410" s="66" t="n">
        <v>0</v>
      </c>
      <c r="L3410" s="66" t="n">
        <v>1</v>
      </c>
      <c r="M3410" s="66" t="n">
        <v>0</v>
      </c>
      <c r="N3410" s="66" t="n">
        <v>0</v>
      </c>
      <c r="O3410" s="66" t="n">
        <v>358.7</v>
      </c>
      <c r="P3410" s="66" t="n">
        <v>0</v>
      </c>
      <c r="Q3410" s="66" t="n">
        <v>13.746760518</v>
      </c>
      <c r="R3410" s="66" t="n">
        <v>51.0637691900001</v>
      </c>
      <c r="S3410" s="66">
        <f>IF(AND(E3410&gt;=2,E3410&lt;=6,OR(F3410=6,F3410=7,F3410=8),O3410&lt;=500),1,0)</f>
        <v/>
      </c>
      <c r="T3410" s="178">
        <f>IF(G3410=1,Sources!$F$24,IF(G3410=2,Sources!$F$25,IF(G3410=3,Sources!$F$26,0)))</f>
        <v/>
      </c>
      <c r="U3410" s="178">
        <f>T3410</f>
        <v/>
      </c>
      <c r="V3410" s="66" t="inlineStr">
        <is>
          <t>S01 / S04 / S05</t>
        </is>
      </c>
    </row>
    <row r="3411" ht="15" customHeight="1" s="94">
      <c r="A3411" s="66" t="inlineStr">
        <is>
          <t>U24877</t>
        </is>
      </c>
      <c r="B3411" s="66" t="inlineStr">
        <is>
          <t>O1213</t>
        </is>
      </c>
      <c r="C3411" s="66" t="n">
        <v>2025</v>
      </c>
      <c r="D3411" s="66" t="n">
        <v>2</v>
      </c>
      <c r="E3411" s="66" t="n">
        <v>3</v>
      </c>
      <c r="F3411" s="66" t="n">
        <v>9</v>
      </c>
      <c r="G3411" s="66" t="n">
        <v>2</v>
      </c>
      <c r="H3411" s="66" t="n">
        <v>7</v>
      </c>
      <c r="I3411" s="66" t="n">
        <v>0</v>
      </c>
      <c r="J3411" s="66" t="n">
        <v>0</v>
      </c>
      <c r="K3411" s="66" t="n">
        <v>1</v>
      </c>
      <c r="L3411" s="66" t="n">
        <v>0</v>
      </c>
      <c r="M3411" s="66" t="n">
        <v>0</v>
      </c>
      <c r="N3411" s="66" t="n">
        <v>0</v>
      </c>
      <c r="O3411" s="66" t="n">
        <v>233.1</v>
      </c>
      <c r="P3411" s="66" t="n">
        <v>5.2</v>
      </c>
      <c r="Q3411" s="66" t="n">
        <v>14.2489177320001</v>
      </c>
      <c r="R3411" s="66" t="n">
        <v>51.4349882220001</v>
      </c>
      <c r="S3411" s="66">
        <f>IF(AND(E3411&gt;=2,E3411&lt;=6,OR(F3411=6,F3411=7,F3411=8),O3411&lt;=500),1,0)</f>
        <v/>
      </c>
      <c r="T3411" s="178">
        <f>IF(G3411=1,Sources!$F$24,IF(G3411=2,Sources!$F$25,IF(G3411=3,Sources!$F$26,0)))</f>
        <v/>
      </c>
      <c r="U3411" s="178">
        <f>T3411</f>
        <v/>
      </c>
      <c r="V3411" s="66" t="inlineStr">
        <is>
          <t>S01 / S04 / S05</t>
        </is>
      </c>
    </row>
    <row r="3412" ht="15" customHeight="1" s="94">
      <c r="A3412" s="66" t="inlineStr">
        <is>
          <t>U24894</t>
        </is>
      </c>
      <c r="B3412" s="66" t="inlineStr">
        <is>
          <t>O1606</t>
        </is>
      </c>
      <c r="C3412" s="66" t="n">
        <v>2025</v>
      </c>
      <c r="D3412" s="66" t="n">
        <v>8</v>
      </c>
      <c r="E3412" s="66" t="n">
        <v>1</v>
      </c>
      <c r="F3412" s="66" t="n">
        <v>5</v>
      </c>
      <c r="G3412" s="66" t="n">
        <v>3</v>
      </c>
      <c r="H3412" s="66" t="n">
        <v>7</v>
      </c>
      <c r="I3412" s="66" t="n">
        <v>0</v>
      </c>
      <c r="J3412" s="66" t="n">
        <v>0</v>
      </c>
      <c r="K3412" s="66" t="n">
        <v>1</v>
      </c>
      <c r="L3412" s="66" t="n">
        <v>0</v>
      </c>
      <c r="M3412" s="66" t="n">
        <v>0</v>
      </c>
      <c r="N3412" s="66" t="n">
        <v>1</v>
      </c>
      <c r="O3412" s="66" t="n">
        <v>320.9</v>
      </c>
      <c r="P3412" s="66" t="n">
        <v>6.6</v>
      </c>
      <c r="Q3412" s="66" t="n">
        <v>12.358135455</v>
      </c>
      <c r="R3412" s="66" t="n">
        <v>51.3418866600001</v>
      </c>
      <c r="S3412" s="66">
        <f>IF(AND(E3412&gt;=2,E3412&lt;=6,OR(F3412=6,F3412=7,F3412=8),O3412&lt;=500),1,0)</f>
        <v/>
      </c>
      <c r="T3412" s="178">
        <f>IF(G3412=1,Sources!$F$24,IF(G3412=2,Sources!$F$25,IF(G3412=3,Sources!$F$26,0)))</f>
        <v/>
      </c>
      <c r="U3412" s="178">
        <f>T3412</f>
        <v/>
      </c>
      <c r="V3412" s="66" t="inlineStr">
        <is>
          <t>S01 / S04 / S05</t>
        </is>
      </c>
    </row>
    <row r="3413" ht="15" customHeight="1" s="94">
      <c r="A3413" s="66" t="inlineStr">
        <is>
          <t>U24897</t>
        </is>
      </c>
      <c r="B3413" s="66" t="inlineStr">
        <is>
          <t>O2007</t>
        </is>
      </c>
      <c r="C3413" s="66" t="n">
        <v>2025</v>
      </c>
      <c r="D3413" s="66" t="n">
        <v>9</v>
      </c>
      <c r="E3413" s="66" t="n">
        <v>3</v>
      </c>
      <c r="F3413" s="66" t="n">
        <v>12</v>
      </c>
      <c r="G3413" s="66" t="n">
        <v>3</v>
      </c>
      <c r="H3413" s="66" t="n">
        <v>2</v>
      </c>
      <c r="I3413" s="66" t="n">
        <v>0</v>
      </c>
      <c r="J3413" s="66" t="n">
        <v>0</v>
      </c>
      <c r="K3413" s="66" t="n">
        <v>1</v>
      </c>
      <c r="L3413" s="66" t="n">
        <v>0</v>
      </c>
      <c r="M3413" s="66" t="n">
        <v>0</v>
      </c>
      <c r="N3413" s="66" t="n">
        <v>0</v>
      </c>
      <c r="O3413" s="66" t="n">
        <v>184.9</v>
      </c>
      <c r="P3413" s="66" t="n">
        <v>2.1</v>
      </c>
      <c r="Q3413" s="66" t="n">
        <v>13.9310617830001</v>
      </c>
      <c r="R3413" s="66" t="n">
        <v>50.9574076910001</v>
      </c>
      <c r="S3413" s="66">
        <f>IF(AND(E3413&gt;=2,E3413&lt;=6,OR(F3413=6,F3413=7,F3413=8),O3413&lt;=500),1,0)</f>
        <v/>
      </c>
      <c r="T3413" s="178">
        <f>IF(G3413=1,Sources!$F$24,IF(G3413=2,Sources!$F$25,IF(G3413=3,Sources!$F$26,0)))</f>
        <v/>
      </c>
      <c r="U3413" s="178">
        <f>T3413</f>
        <v/>
      </c>
      <c r="V3413" s="66" t="inlineStr">
        <is>
          <t>S01 / S04 / S05</t>
        </is>
      </c>
    </row>
    <row r="3414" ht="15" customHeight="1" s="94">
      <c r="A3414" s="66" t="inlineStr">
        <is>
          <t>U24901</t>
        </is>
      </c>
      <c r="B3414" s="66" t="inlineStr">
        <is>
          <t>O2007</t>
        </is>
      </c>
      <c r="C3414" s="66" t="n">
        <v>2025</v>
      </c>
      <c r="D3414" s="66" t="n">
        <v>8</v>
      </c>
      <c r="E3414" s="66" t="n">
        <v>4</v>
      </c>
      <c r="F3414" s="66" t="n">
        <v>15</v>
      </c>
      <c r="G3414" s="66" t="n">
        <v>3</v>
      </c>
      <c r="H3414" s="66" t="n">
        <v>7</v>
      </c>
      <c r="I3414" s="66" t="n">
        <v>0</v>
      </c>
      <c r="J3414" s="66" t="n">
        <v>1</v>
      </c>
      <c r="K3414" s="66" t="n">
        <v>0</v>
      </c>
      <c r="L3414" s="66" t="n">
        <v>0</v>
      </c>
      <c r="M3414" s="66" t="n">
        <v>0</v>
      </c>
      <c r="N3414" s="66" t="n">
        <v>0</v>
      </c>
      <c r="O3414" s="66" t="n">
        <v>190.3</v>
      </c>
      <c r="P3414" s="66" t="n">
        <v>7.7</v>
      </c>
      <c r="Q3414" s="66" t="n">
        <v>13.930983226</v>
      </c>
      <c r="R3414" s="66" t="n">
        <v>50.9574192200001</v>
      </c>
      <c r="S3414" s="66">
        <f>IF(AND(E3414&gt;=2,E3414&lt;=6,OR(F3414=6,F3414=7,F3414=8),O3414&lt;=500),1,0)</f>
        <v/>
      </c>
      <c r="T3414" s="178">
        <f>IF(G3414=1,Sources!$F$24,IF(G3414=2,Sources!$F$25,IF(G3414=3,Sources!$F$26,0)))</f>
        <v/>
      </c>
      <c r="U3414" s="178">
        <f>T3414</f>
        <v/>
      </c>
      <c r="V3414" s="66" t="inlineStr">
        <is>
          <t>S01 / S04 / S05</t>
        </is>
      </c>
    </row>
    <row r="3415" ht="15" customHeight="1" s="94">
      <c r="A3415" s="66" t="inlineStr">
        <is>
          <t>U24919</t>
        </is>
      </c>
      <c r="B3415" s="66" t="inlineStr">
        <is>
          <t>O1574</t>
        </is>
      </c>
      <c r="C3415" s="66" t="n">
        <v>2025</v>
      </c>
      <c r="D3415" s="66" t="n">
        <v>9</v>
      </c>
      <c r="E3415" s="66" t="n">
        <v>7</v>
      </c>
      <c r="F3415" s="66" t="n">
        <v>5</v>
      </c>
      <c r="G3415" s="66" t="n">
        <v>3</v>
      </c>
      <c r="H3415" s="66" t="n">
        <v>1</v>
      </c>
      <c r="I3415" s="66" t="n">
        <v>0</v>
      </c>
      <c r="J3415" s="66" t="n">
        <v>0</v>
      </c>
      <c r="K3415" s="66" t="n">
        <v>1</v>
      </c>
      <c r="L3415" s="66" t="n">
        <v>0</v>
      </c>
      <c r="M3415" s="66" t="n">
        <v>0</v>
      </c>
      <c r="N3415" s="66" t="n">
        <v>0</v>
      </c>
      <c r="O3415" s="66" t="n">
        <v>255.2</v>
      </c>
      <c r="P3415" s="66" t="n">
        <v>17.2</v>
      </c>
      <c r="Q3415" s="66" t="n">
        <v>12.401441258</v>
      </c>
      <c r="R3415" s="66" t="n">
        <v>51.3242046060001</v>
      </c>
      <c r="S3415" s="66">
        <f>IF(AND(E3415&gt;=2,E3415&lt;=6,OR(F3415=6,F3415=7,F3415=8),O3415&lt;=500),1,0)</f>
        <v/>
      </c>
      <c r="T3415" s="178">
        <f>IF(G3415=1,Sources!$F$24,IF(G3415=2,Sources!$F$25,IF(G3415=3,Sources!$F$26,0)))</f>
        <v/>
      </c>
      <c r="U3415" s="178">
        <f>T3415</f>
        <v/>
      </c>
      <c r="V3415" s="66" t="inlineStr">
        <is>
          <t>S01 / S04 / S05</t>
        </is>
      </c>
    </row>
    <row r="3416" ht="15" customHeight="1" s="94">
      <c r="A3416" s="66" t="inlineStr">
        <is>
          <t>U24926</t>
        </is>
      </c>
      <c r="B3416" s="66" t="inlineStr">
        <is>
          <t>O0954</t>
        </is>
      </c>
      <c r="C3416" s="66" t="n">
        <v>2025</v>
      </c>
      <c r="D3416" s="66" t="n">
        <v>10</v>
      </c>
      <c r="E3416" s="66" t="n">
        <v>7</v>
      </c>
      <c r="F3416" s="66" t="n">
        <v>22</v>
      </c>
      <c r="G3416" s="66" t="n">
        <v>3</v>
      </c>
      <c r="H3416" s="66" t="n">
        <v>1</v>
      </c>
      <c r="I3416" s="66" t="n">
        <v>0</v>
      </c>
      <c r="J3416" s="66" t="n">
        <v>1</v>
      </c>
      <c r="K3416" s="66" t="n">
        <v>0</v>
      </c>
      <c r="L3416" s="66" t="n">
        <v>0</v>
      </c>
      <c r="M3416" s="66" t="n">
        <v>0</v>
      </c>
      <c r="N3416" s="66" t="n">
        <v>0</v>
      </c>
      <c r="O3416" s="66" t="n">
        <v>177.6</v>
      </c>
      <c r="P3416" s="66" t="n">
        <v>6.9</v>
      </c>
      <c r="Q3416" s="66" t="n">
        <v>13.7289212040001</v>
      </c>
      <c r="R3416" s="66" t="n">
        <v>51.0593536430001</v>
      </c>
      <c r="S3416" s="66">
        <f>IF(AND(E3416&gt;=2,E3416&lt;=6,OR(F3416=6,F3416=7,F3416=8),O3416&lt;=500),1,0)</f>
        <v/>
      </c>
      <c r="T3416" s="178">
        <f>IF(G3416=1,Sources!$F$24,IF(G3416=2,Sources!$F$25,IF(G3416=3,Sources!$F$26,0)))</f>
        <v/>
      </c>
      <c r="U3416" s="178">
        <f>T3416</f>
        <v/>
      </c>
      <c r="V3416" s="66" t="inlineStr">
        <is>
          <t>S01 / S04 / S05</t>
        </is>
      </c>
    </row>
    <row r="3417" ht="15" customHeight="1" s="94">
      <c r="A3417" s="66" t="inlineStr">
        <is>
          <t>U24928</t>
        </is>
      </c>
      <c r="B3417" s="66" t="inlineStr">
        <is>
          <t>O0275</t>
        </is>
      </c>
      <c r="C3417" s="66" t="n">
        <v>2025</v>
      </c>
      <c r="D3417" s="66" t="n">
        <v>11</v>
      </c>
      <c r="E3417" s="66" t="n">
        <v>2</v>
      </c>
      <c r="F3417" s="66" t="n">
        <v>9</v>
      </c>
      <c r="G3417" s="66" t="n">
        <v>3</v>
      </c>
      <c r="H3417" s="66" t="n">
        <v>3</v>
      </c>
      <c r="I3417" s="66" t="n">
        <v>0</v>
      </c>
      <c r="J3417" s="66" t="n">
        <v>1</v>
      </c>
      <c r="K3417" s="66" t="n">
        <v>1</v>
      </c>
      <c r="L3417" s="66" t="n">
        <v>0</v>
      </c>
      <c r="M3417" s="66" t="n">
        <v>0</v>
      </c>
      <c r="N3417" s="66" t="n">
        <v>0</v>
      </c>
      <c r="O3417" s="66" t="n">
        <v>51.2</v>
      </c>
      <c r="P3417" s="66" t="n">
        <v>0</v>
      </c>
      <c r="Q3417" s="66" t="n">
        <v>13.580529041</v>
      </c>
      <c r="R3417" s="66" t="n">
        <v>51.125830051</v>
      </c>
      <c r="S3417" s="66">
        <f>IF(AND(E3417&gt;=2,E3417&lt;=6,OR(F3417=6,F3417=7,F3417=8),O3417&lt;=500),1,0)</f>
        <v/>
      </c>
      <c r="T3417" s="178">
        <f>IF(G3417=1,Sources!$F$24,IF(G3417=2,Sources!$F$25,IF(G3417=3,Sources!$F$26,0)))</f>
        <v/>
      </c>
      <c r="U3417" s="178">
        <f>T3417</f>
        <v/>
      </c>
      <c r="V3417" s="66" t="inlineStr">
        <is>
          <t>S01 / S04 / S05</t>
        </is>
      </c>
    </row>
    <row r="3418" ht="15" customHeight="1" s="94">
      <c r="A3418" s="66" t="inlineStr">
        <is>
          <t>U24940</t>
        </is>
      </c>
      <c r="B3418" s="66" t="inlineStr">
        <is>
          <t>O0615</t>
        </is>
      </c>
      <c r="C3418" s="66" t="n">
        <v>2025</v>
      </c>
      <c r="D3418" s="66" t="n">
        <v>10</v>
      </c>
      <c r="E3418" s="66" t="n">
        <v>2</v>
      </c>
      <c r="F3418" s="66" t="n">
        <v>11</v>
      </c>
      <c r="G3418" s="66" t="n">
        <v>3</v>
      </c>
      <c r="H3418" s="66" t="n">
        <v>1</v>
      </c>
      <c r="I3418" s="66" t="n">
        <v>0</v>
      </c>
      <c r="J3418" s="66" t="n">
        <v>1</v>
      </c>
      <c r="K3418" s="66" t="n">
        <v>0</v>
      </c>
      <c r="L3418" s="66" t="n">
        <v>0</v>
      </c>
      <c r="M3418" s="66" t="n">
        <v>0</v>
      </c>
      <c r="N3418" s="66" t="n">
        <v>0</v>
      </c>
      <c r="O3418" s="66" t="n">
        <v>356.9</v>
      </c>
      <c r="P3418" s="66" t="n">
        <v>1.8</v>
      </c>
      <c r="Q3418" s="66" t="n">
        <v>13.746736442</v>
      </c>
      <c r="R3418" s="66" t="n">
        <v>51.0637754420001</v>
      </c>
      <c r="S3418" s="66">
        <f>IF(AND(E3418&gt;=2,E3418&lt;=6,OR(F3418=6,F3418=7,F3418=8),O3418&lt;=500),1,0)</f>
        <v/>
      </c>
      <c r="T3418" s="178">
        <f>IF(G3418=1,Sources!$F$24,IF(G3418=2,Sources!$F$25,IF(G3418=3,Sources!$F$26,0)))</f>
        <v/>
      </c>
      <c r="U3418" s="178">
        <f>T3418</f>
        <v/>
      </c>
      <c r="V3418" s="66" t="inlineStr">
        <is>
          <t>S01 / S04 / S05</t>
        </is>
      </c>
    </row>
    <row r="3419" ht="15" customHeight="1" s="94">
      <c r="A3419" s="66" t="inlineStr">
        <is>
          <t>U24951</t>
        </is>
      </c>
      <c r="B3419" s="66" t="inlineStr">
        <is>
          <t>O0608</t>
        </is>
      </c>
      <c r="C3419" s="66" t="n">
        <v>2025</v>
      </c>
      <c r="D3419" s="66" t="n">
        <v>8</v>
      </c>
      <c r="E3419" s="66" t="n">
        <v>4</v>
      </c>
      <c r="F3419" s="66" t="n">
        <v>9</v>
      </c>
      <c r="G3419" s="66" t="n">
        <v>3</v>
      </c>
      <c r="H3419" s="66" t="n">
        <v>3</v>
      </c>
      <c r="I3419" s="66" t="n">
        <v>0</v>
      </c>
      <c r="J3419" s="66" t="n">
        <v>1</v>
      </c>
      <c r="K3419" s="66" t="n">
        <v>0</v>
      </c>
      <c r="L3419" s="66" t="n">
        <v>0</v>
      </c>
      <c r="M3419" s="66" t="n">
        <v>0</v>
      </c>
      <c r="N3419" s="66" t="n">
        <v>1</v>
      </c>
      <c r="O3419" s="66" t="n">
        <v>87.8</v>
      </c>
      <c r="P3419" s="66" t="n">
        <v>4.9</v>
      </c>
      <c r="Q3419" s="66" t="n">
        <v>13.7406060650001</v>
      </c>
      <c r="R3419" s="66" t="n">
        <v>51.0647790750001</v>
      </c>
      <c r="S3419" s="66">
        <f>IF(AND(E3419&gt;=2,E3419&lt;=6,OR(F3419=6,F3419=7,F3419=8),O3419&lt;=500),1,0)</f>
        <v/>
      </c>
      <c r="T3419" s="178">
        <f>IF(G3419=1,Sources!$F$24,IF(G3419=2,Sources!$F$25,IF(G3419=3,Sources!$F$26,0)))</f>
        <v/>
      </c>
      <c r="U3419" s="178">
        <f>T3419</f>
        <v/>
      </c>
      <c r="V3419" s="66" t="inlineStr">
        <is>
          <t>S01 / S04 / S05</t>
        </is>
      </c>
    </row>
    <row r="3420" ht="15" customHeight="1" s="94">
      <c r="A3420" s="66" t="inlineStr">
        <is>
          <t>U24955</t>
        </is>
      </c>
      <c r="B3420" s="66" t="inlineStr">
        <is>
          <t>O0574</t>
        </is>
      </c>
      <c r="C3420" s="66" t="n">
        <v>2025</v>
      </c>
      <c r="D3420" s="66" t="n">
        <v>9</v>
      </c>
      <c r="E3420" s="66" t="n">
        <v>4</v>
      </c>
      <c r="F3420" s="66" t="n">
        <v>18</v>
      </c>
      <c r="G3420" s="66" t="n">
        <v>3</v>
      </c>
      <c r="H3420" s="66" t="n">
        <v>3</v>
      </c>
      <c r="I3420" s="66" t="n">
        <v>0</v>
      </c>
      <c r="J3420" s="66" t="n">
        <v>0</v>
      </c>
      <c r="K3420" s="66" t="n">
        <v>1</v>
      </c>
      <c r="L3420" s="66" t="n">
        <v>0</v>
      </c>
      <c r="M3420" s="66" t="n">
        <v>0</v>
      </c>
      <c r="N3420" s="66" t="n">
        <v>0</v>
      </c>
      <c r="O3420" s="66" t="n">
        <v>395.5</v>
      </c>
      <c r="P3420" s="66" t="n">
        <v>13.8</v>
      </c>
      <c r="Q3420" s="66" t="n">
        <v>13.6930160250001</v>
      </c>
      <c r="R3420" s="66" t="n">
        <v>51.081751276</v>
      </c>
      <c r="S3420" s="66">
        <f>IF(AND(E3420&gt;=2,E3420&lt;=6,OR(F3420=6,F3420=7,F3420=8),O3420&lt;=500),1,0)</f>
        <v/>
      </c>
      <c r="T3420" s="178">
        <f>IF(G3420=1,Sources!$F$24,IF(G3420=2,Sources!$F$25,IF(G3420=3,Sources!$F$26,0)))</f>
        <v/>
      </c>
      <c r="U3420" s="178">
        <f>T3420</f>
        <v/>
      </c>
      <c r="V3420" s="66" t="inlineStr">
        <is>
          <t>S01 / S04 / S05</t>
        </is>
      </c>
    </row>
    <row r="3421" ht="15" customHeight="1" s="94">
      <c r="A3421" s="66" t="inlineStr">
        <is>
          <t>U24960</t>
        </is>
      </c>
      <c r="B3421" s="66" t="inlineStr">
        <is>
          <t>O2089</t>
        </is>
      </c>
      <c r="C3421" s="66" t="n">
        <v>2025</v>
      </c>
      <c r="D3421" s="66" t="n">
        <v>8</v>
      </c>
      <c r="E3421" s="66" t="n">
        <v>2</v>
      </c>
      <c r="F3421" s="66" t="n">
        <v>17</v>
      </c>
      <c r="G3421" s="66" t="n">
        <v>3</v>
      </c>
      <c r="H3421" s="66" t="n">
        <v>6</v>
      </c>
      <c r="I3421" s="66" t="n">
        <v>0</v>
      </c>
      <c r="J3421" s="66" t="n">
        <v>1</v>
      </c>
      <c r="K3421" s="66" t="n">
        <v>0</v>
      </c>
      <c r="L3421" s="66" t="n">
        <v>0</v>
      </c>
      <c r="M3421" s="66" t="n">
        <v>0</v>
      </c>
      <c r="N3421" s="66" t="n">
        <v>0</v>
      </c>
      <c r="O3421" s="66" t="n">
        <v>80.7</v>
      </c>
      <c r="P3421" s="66" t="n">
        <v>4.2</v>
      </c>
      <c r="Q3421" s="66" t="n">
        <v>13.2631671730001</v>
      </c>
      <c r="R3421" s="66" t="n">
        <v>51.3147291540001</v>
      </c>
      <c r="S3421" s="66">
        <f>IF(AND(E3421&gt;=2,E3421&lt;=6,OR(F3421=6,F3421=7,F3421=8),O3421&lt;=500),1,0)</f>
        <v/>
      </c>
      <c r="T3421" s="178">
        <f>IF(G3421=1,Sources!$F$24,IF(G3421=2,Sources!$F$25,IF(G3421=3,Sources!$F$26,0)))</f>
        <v/>
      </c>
      <c r="U3421" s="178">
        <f>T3421</f>
        <v/>
      </c>
      <c r="V3421" s="66" t="inlineStr">
        <is>
          <t>S01 / S04 / S05</t>
        </is>
      </c>
    </row>
    <row r="3422" ht="15" customHeight="1" s="94">
      <c r="A3422" s="66" t="inlineStr">
        <is>
          <t>U24972</t>
        </is>
      </c>
      <c r="B3422" s="66" t="inlineStr">
        <is>
          <t>O1846</t>
        </is>
      </c>
      <c r="C3422" s="66" t="n">
        <v>2025</v>
      </c>
      <c r="D3422" s="66" t="n">
        <v>9</v>
      </c>
      <c r="E3422" s="66" t="n">
        <v>6</v>
      </c>
      <c r="F3422" s="66" t="n">
        <v>13</v>
      </c>
      <c r="G3422" s="66" t="n">
        <v>3</v>
      </c>
      <c r="H3422" s="66" t="n">
        <v>6</v>
      </c>
      <c r="I3422" s="66" t="n">
        <v>0</v>
      </c>
      <c r="J3422" s="66" t="n">
        <v>1</v>
      </c>
      <c r="K3422" s="66" t="n">
        <v>1</v>
      </c>
      <c r="L3422" s="66" t="n">
        <v>0</v>
      </c>
      <c r="M3422" s="66" t="n">
        <v>0</v>
      </c>
      <c r="N3422" s="66" t="n">
        <v>0</v>
      </c>
      <c r="O3422" s="66" t="n">
        <v>430.5</v>
      </c>
      <c r="P3422" s="66" t="n">
        <v>4.2</v>
      </c>
      <c r="Q3422" s="66" t="n">
        <v>12.301877092</v>
      </c>
      <c r="R3422" s="66" t="n">
        <v>51.3426531280001</v>
      </c>
      <c r="S3422" s="66">
        <f>IF(AND(E3422&gt;=2,E3422&lt;=6,OR(F3422=6,F3422=7,F3422=8),O3422&lt;=500),1,0)</f>
        <v/>
      </c>
      <c r="T3422" s="178">
        <f>IF(G3422=1,Sources!$F$24,IF(G3422=2,Sources!$F$25,IF(G3422=3,Sources!$F$26,0)))</f>
        <v/>
      </c>
      <c r="U3422" s="178">
        <f>T3422</f>
        <v/>
      </c>
      <c r="V3422" s="66" t="inlineStr">
        <is>
          <t>S01 / S04 / S05</t>
        </is>
      </c>
    </row>
    <row r="3423" ht="15" customHeight="1" s="94">
      <c r="A3423" s="66" t="inlineStr">
        <is>
          <t>U24983</t>
        </is>
      </c>
      <c r="B3423" s="66" t="inlineStr">
        <is>
          <t>O0678</t>
        </is>
      </c>
      <c r="C3423" s="66" t="n">
        <v>2025</v>
      </c>
      <c r="D3423" s="66" t="n">
        <v>8</v>
      </c>
      <c r="E3423" s="66" t="n">
        <v>6</v>
      </c>
      <c r="F3423" s="66" t="n">
        <v>6</v>
      </c>
      <c r="G3423" s="66" t="n">
        <v>3</v>
      </c>
      <c r="H3423" s="66" t="n">
        <v>3</v>
      </c>
      <c r="I3423" s="66" t="n">
        <v>0</v>
      </c>
      <c r="J3423" s="66" t="n">
        <v>1</v>
      </c>
      <c r="K3423" s="66" t="n">
        <v>1</v>
      </c>
      <c r="L3423" s="66" t="n">
        <v>0</v>
      </c>
      <c r="M3423" s="66" t="n">
        <v>0</v>
      </c>
      <c r="N3423" s="66" t="n">
        <v>0</v>
      </c>
      <c r="O3423" s="66" t="n">
        <v>453.6</v>
      </c>
      <c r="P3423" s="66" t="n">
        <v>0</v>
      </c>
      <c r="Q3423" s="66" t="n">
        <v>13.718070648</v>
      </c>
      <c r="R3423" s="66" t="n">
        <v>51.035881068</v>
      </c>
      <c r="S3423" s="66">
        <f>IF(AND(E3423&gt;=2,E3423&lt;=6,OR(F3423=6,F3423=7,F3423=8),O3423&lt;=500),1,0)</f>
        <v/>
      </c>
      <c r="T3423" s="178">
        <f>IF(G3423=1,Sources!$F$24,IF(G3423=2,Sources!$F$25,IF(G3423=3,Sources!$F$26,0)))</f>
        <v/>
      </c>
      <c r="U3423" s="178">
        <f>T3423</f>
        <v/>
      </c>
      <c r="V3423" s="66" t="inlineStr">
        <is>
          <t>S01 / S04 / S05</t>
        </is>
      </c>
    </row>
    <row r="3424" ht="15" customHeight="1" s="94">
      <c r="A3424" s="66" t="inlineStr">
        <is>
          <t>U24989</t>
        </is>
      </c>
      <c r="B3424" s="66" t="inlineStr">
        <is>
          <t>O0611</t>
        </is>
      </c>
      <c r="C3424" s="66" t="n">
        <v>2025</v>
      </c>
      <c r="D3424" s="66" t="n">
        <v>8</v>
      </c>
      <c r="E3424" s="66" t="n">
        <v>6</v>
      </c>
      <c r="F3424" s="66" t="n">
        <v>13</v>
      </c>
      <c r="G3424" s="66" t="n">
        <v>2</v>
      </c>
      <c r="H3424" s="66" t="n">
        <v>3</v>
      </c>
      <c r="I3424" s="66" t="n">
        <v>0</v>
      </c>
      <c r="J3424" s="66" t="n">
        <v>1</v>
      </c>
      <c r="K3424" s="66" t="n">
        <v>1</v>
      </c>
      <c r="L3424" s="66" t="n">
        <v>0</v>
      </c>
      <c r="M3424" s="66" t="n">
        <v>0</v>
      </c>
      <c r="N3424" s="66" t="n">
        <v>0</v>
      </c>
      <c r="O3424" s="66" t="n">
        <v>28.5</v>
      </c>
      <c r="P3424" s="66" t="n">
        <v>3.3</v>
      </c>
      <c r="Q3424" s="66" t="n">
        <v>13.7420142330001</v>
      </c>
      <c r="R3424" s="66" t="n">
        <v>51.0646757910001</v>
      </c>
      <c r="S3424" s="66">
        <f>IF(AND(E3424&gt;=2,E3424&lt;=6,OR(F3424=6,F3424=7,F3424=8),O3424&lt;=500),1,0)</f>
        <v/>
      </c>
      <c r="T3424" s="178">
        <f>IF(G3424=1,Sources!$F$24,IF(G3424=2,Sources!$F$25,IF(G3424=3,Sources!$F$26,0)))</f>
        <v/>
      </c>
      <c r="U3424" s="178">
        <f>T3424</f>
        <v/>
      </c>
      <c r="V3424" s="66" t="inlineStr">
        <is>
          <t>S01 / S04 / S05</t>
        </is>
      </c>
    </row>
    <row r="3425" ht="15" customHeight="1" s="94">
      <c r="A3425" s="66" t="inlineStr">
        <is>
          <t>U24991</t>
        </is>
      </c>
      <c r="B3425" s="66" t="inlineStr">
        <is>
          <t>O1622</t>
        </is>
      </c>
      <c r="C3425" s="66" t="n">
        <v>2025</v>
      </c>
      <c r="D3425" s="66" t="n">
        <v>11</v>
      </c>
      <c r="E3425" s="66" t="n">
        <v>3</v>
      </c>
      <c r="F3425" s="66" t="n">
        <v>7</v>
      </c>
      <c r="G3425" s="66" t="n">
        <v>3</v>
      </c>
      <c r="H3425" s="66" t="n">
        <v>2</v>
      </c>
      <c r="I3425" s="66" t="n">
        <v>0</v>
      </c>
      <c r="J3425" s="66" t="n">
        <v>1</v>
      </c>
      <c r="K3425" s="66" t="n">
        <v>1</v>
      </c>
      <c r="L3425" s="66" t="n">
        <v>0</v>
      </c>
      <c r="M3425" s="66" t="n">
        <v>0</v>
      </c>
      <c r="N3425" s="66" t="n">
        <v>0</v>
      </c>
      <c r="O3425" s="66" t="n">
        <v>320.2</v>
      </c>
      <c r="P3425" s="66" t="n">
        <v>0</v>
      </c>
      <c r="Q3425" s="66" t="n">
        <v>12.337641127</v>
      </c>
      <c r="R3425" s="66" t="n">
        <v>51.335379539</v>
      </c>
      <c r="S3425" s="66">
        <f>IF(AND(E3425&gt;=2,E3425&lt;=6,OR(F3425=6,F3425=7,F3425=8),O3425&lt;=500),1,0)</f>
        <v/>
      </c>
      <c r="T3425" s="178">
        <f>IF(G3425=1,Sources!$F$24,IF(G3425=2,Sources!$F$25,IF(G3425=3,Sources!$F$26,0)))</f>
        <v/>
      </c>
      <c r="U3425" s="178">
        <f>T3425</f>
        <v/>
      </c>
      <c r="V3425" s="66" t="inlineStr">
        <is>
          <t>S01 / S04 / S05</t>
        </is>
      </c>
    </row>
    <row r="3426" ht="15" customHeight="1" s="94">
      <c r="A3426" s="66" t="inlineStr">
        <is>
          <t>U24995</t>
        </is>
      </c>
      <c r="B3426" s="66" t="inlineStr">
        <is>
          <t>O0781</t>
        </is>
      </c>
      <c r="C3426" s="66" t="n">
        <v>2025</v>
      </c>
      <c r="D3426" s="66" t="n">
        <v>9</v>
      </c>
      <c r="E3426" s="66" t="n">
        <v>6</v>
      </c>
      <c r="F3426" s="66" t="n">
        <v>10</v>
      </c>
      <c r="G3426" s="66" t="n">
        <v>3</v>
      </c>
      <c r="H3426" s="66" t="n">
        <v>2</v>
      </c>
      <c r="I3426" s="66" t="n">
        <v>0</v>
      </c>
      <c r="J3426" s="66" t="n">
        <v>1</v>
      </c>
      <c r="K3426" s="66" t="n">
        <v>1</v>
      </c>
      <c r="L3426" s="66" t="n">
        <v>0</v>
      </c>
      <c r="M3426" s="66" t="n">
        <v>0</v>
      </c>
      <c r="N3426" s="66" t="n">
        <v>0</v>
      </c>
      <c r="O3426" s="66" t="n">
        <v>103.6</v>
      </c>
      <c r="P3426" s="66" t="n">
        <v>0.7</v>
      </c>
      <c r="Q3426" s="66" t="n">
        <v>13.7555217340001</v>
      </c>
      <c r="R3426" s="66" t="n">
        <v>51.0766283960001</v>
      </c>
      <c r="S3426" s="66">
        <f>IF(AND(E3426&gt;=2,E3426&lt;=6,OR(F3426=6,F3426=7,F3426=8),O3426&lt;=500),1,0)</f>
        <v/>
      </c>
      <c r="T3426" s="178">
        <f>IF(G3426=1,Sources!$F$24,IF(G3426=2,Sources!$F$25,IF(G3426=3,Sources!$F$26,0)))</f>
        <v/>
      </c>
      <c r="U3426" s="178">
        <f>T3426</f>
        <v/>
      </c>
      <c r="V3426" s="66" t="inlineStr">
        <is>
          <t>S01 / S04 / S05</t>
        </is>
      </c>
    </row>
    <row r="3427" ht="15" customHeight="1" s="94">
      <c r="A3427" s="66" t="inlineStr">
        <is>
          <t>U25007</t>
        </is>
      </c>
      <c r="B3427" s="66" t="inlineStr">
        <is>
          <t>O1524</t>
        </is>
      </c>
      <c r="C3427" s="66" t="n">
        <v>2025</v>
      </c>
      <c r="D3427" s="66" t="n">
        <v>11</v>
      </c>
      <c r="E3427" s="66" t="n">
        <v>2</v>
      </c>
      <c r="F3427" s="66" t="n">
        <v>20</v>
      </c>
      <c r="G3427" s="66" t="n">
        <v>3</v>
      </c>
      <c r="H3427" s="66" t="n">
        <v>3</v>
      </c>
      <c r="I3427" s="66" t="n">
        <v>0</v>
      </c>
      <c r="J3427" s="66" t="n">
        <v>0</v>
      </c>
      <c r="K3427" s="66" t="n">
        <v>1</v>
      </c>
      <c r="L3427" s="66" t="n">
        <v>0</v>
      </c>
      <c r="M3427" s="66" t="n">
        <v>0</v>
      </c>
      <c r="N3427" s="66" t="n">
        <v>0</v>
      </c>
      <c r="O3427" s="66" t="n">
        <v>186</v>
      </c>
      <c r="P3427" s="66" t="n">
        <v>5</v>
      </c>
      <c r="Q3427" s="66" t="n">
        <v>12.3925988080001</v>
      </c>
      <c r="R3427" s="66" t="n">
        <v>51.334103887</v>
      </c>
      <c r="S3427" s="66">
        <f>IF(AND(E3427&gt;=2,E3427&lt;=6,OR(F3427=6,F3427=7,F3427=8),O3427&lt;=500),1,0)</f>
        <v/>
      </c>
      <c r="T3427" s="178">
        <f>IF(G3427=1,Sources!$F$24,IF(G3427=2,Sources!$F$25,IF(G3427=3,Sources!$F$26,0)))</f>
        <v/>
      </c>
      <c r="U3427" s="178">
        <f>T3427</f>
        <v/>
      </c>
      <c r="V3427" s="66" t="inlineStr">
        <is>
          <t>S01 / S04 / S05</t>
        </is>
      </c>
    </row>
    <row r="3428" ht="15" customHeight="1" s="94">
      <c r="A3428" s="66" t="inlineStr">
        <is>
          <t>U25012</t>
        </is>
      </c>
      <c r="B3428" s="66" t="inlineStr">
        <is>
          <t>O0780</t>
        </is>
      </c>
      <c r="C3428" s="66" t="n">
        <v>2025</v>
      </c>
      <c r="D3428" s="66" t="n">
        <v>10</v>
      </c>
      <c r="E3428" s="66" t="n">
        <v>3</v>
      </c>
      <c r="F3428" s="66" t="n">
        <v>14</v>
      </c>
      <c r="G3428" s="66" t="n">
        <v>3</v>
      </c>
      <c r="H3428" s="66" t="n">
        <v>3</v>
      </c>
      <c r="I3428" s="66" t="n">
        <v>0</v>
      </c>
      <c r="J3428" s="66" t="n">
        <v>1</v>
      </c>
      <c r="K3428" s="66" t="n">
        <v>1</v>
      </c>
      <c r="L3428" s="66" t="n">
        <v>0</v>
      </c>
      <c r="M3428" s="66" t="n">
        <v>0</v>
      </c>
      <c r="N3428" s="66" t="n">
        <v>0</v>
      </c>
      <c r="O3428" s="66" t="n">
        <v>432.3</v>
      </c>
      <c r="P3428" s="66" t="n">
        <v>0.6</v>
      </c>
      <c r="Q3428" s="66" t="n">
        <v>13.752973593</v>
      </c>
      <c r="R3428" s="66" t="n">
        <v>51.0738876600001</v>
      </c>
      <c r="S3428" s="66">
        <f>IF(AND(E3428&gt;=2,E3428&lt;=6,OR(F3428=6,F3428=7,F3428=8),O3428&lt;=500),1,0)</f>
        <v/>
      </c>
      <c r="T3428" s="178">
        <f>IF(G3428=1,Sources!$F$24,IF(G3428=2,Sources!$F$25,IF(G3428=3,Sources!$F$26,0)))</f>
        <v/>
      </c>
      <c r="U3428" s="178">
        <f>T3428</f>
        <v/>
      </c>
      <c r="V3428" s="66" t="inlineStr">
        <is>
          <t>S01 / S04 / S05</t>
        </is>
      </c>
    </row>
    <row r="3429" ht="15" customHeight="1" s="94">
      <c r="A3429" s="66" t="inlineStr">
        <is>
          <t>U25025</t>
        </is>
      </c>
      <c r="B3429" s="66" t="inlineStr">
        <is>
          <t>O0398</t>
        </is>
      </c>
      <c r="C3429" s="66" t="n">
        <v>2025</v>
      </c>
      <c r="D3429" s="66" t="n">
        <v>8</v>
      </c>
      <c r="E3429" s="66" t="n">
        <v>6</v>
      </c>
      <c r="F3429" s="66" t="n">
        <v>11</v>
      </c>
      <c r="G3429" s="66" t="n">
        <v>3</v>
      </c>
      <c r="H3429" s="66" t="n">
        <v>2</v>
      </c>
      <c r="I3429" s="66" t="n">
        <v>0</v>
      </c>
      <c r="J3429" s="66" t="n">
        <v>1</v>
      </c>
      <c r="K3429" s="66" t="n">
        <v>1</v>
      </c>
      <c r="L3429" s="66" t="n">
        <v>0</v>
      </c>
      <c r="M3429" s="66" t="n">
        <v>0</v>
      </c>
      <c r="N3429" s="66" t="n">
        <v>0</v>
      </c>
      <c r="O3429" s="66" t="n">
        <v>358.5</v>
      </c>
      <c r="P3429" s="66" t="n">
        <v>3</v>
      </c>
      <c r="Q3429" s="66" t="n">
        <v>13.72494068</v>
      </c>
      <c r="R3429" s="66" t="n">
        <v>51.0439495460001</v>
      </c>
      <c r="S3429" s="66">
        <f>IF(AND(E3429&gt;=2,E3429&lt;=6,OR(F3429=6,F3429=7,F3429=8),O3429&lt;=500),1,0)</f>
        <v/>
      </c>
      <c r="T3429" s="178">
        <f>IF(G3429=1,Sources!$F$24,IF(G3429=2,Sources!$F$25,IF(G3429=3,Sources!$F$26,0)))</f>
        <v/>
      </c>
      <c r="U3429" s="178">
        <f>T3429</f>
        <v/>
      </c>
      <c r="V3429" s="66" t="inlineStr">
        <is>
          <t>S01 / S04 / S05</t>
        </is>
      </c>
    </row>
    <row r="3430" ht="15" customHeight="1" s="94">
      <c r="A3430" s="66" t="inlineStr">
        <is>
          <t>U25042</t>
        </is>
      </c>
      <c r="B3430" s="66" t="inlineStr">
        <is>
          <t>O1302</t>
        </is>
      </c>
      <c r="C3430" s="66" t="n">
        <v>2025</v>
      </c>
      <c r="D3430" s="66" t="n">
        <v>9</v>
      </c>
      <c r="E3430" s="66" t="n">
        <v>6</v>
      </c>
      <c r="F3430" s="66" t="n">
        <v>10</v>
      </c>
      <c r="G3430" s="66" t="n">
        <v>3</v>
      </c>
      <c r="H3430" s="66" t="n">
        <v>3</v>
      </c>
      <c r="I3430" s="66" t="n">
        <v>0</v>
      </c>
      <c r="J3430" s="66" t="n">
        <v>0</v>
      </c>
      <c r="K3430" s="66" t="n">
        <v>1</v>
      </c>
      <c r="L3430" s="66" t="n">
        <v>0</v>
      </c>
      <c r="M3430" s="66" t="n">
        <v>0</v>
      </c>
      <c r="N3430" s="66" t="n">
        <v>1</v>
      </c>
      <c r="O3430" s="66" t="n">
        <v>154.9</v>
      </c>
      <c r="P3430" s="66" t="n">
        <v>9.9</v>
      </c>
      <c r="Q3430" s="66" t="n">
        <v>12.276725008</v>
      </c>
      <c r="R3430" s="66" t="n">
        <v>51.3207750010001</v>
      </c>
      <c r="S3430" s="66">
        <f>IF(AND(E3430&gt;=2,E3430&lt;=6,OR(F3430=6,F3430=7,F3430=8),O3430&lt;=500),1,0)</f>
        <v/>
      </c>
      <c r="T3430" s="178">
        <f>IF(G3430=1,Sources!$F$24,IF(G3430=2,Sources!$F$25,IF(G3430=3,Sources!$F$26,0)))</f>
        <v/>
      </c>
      <c r="U3430" s="178">
        <f>T3430</f>
        <v/>
      </c>
      <c r="V3430" s="66" t="inlineStr">
        <is>
          <t>S01 / S04 / S05</t>
        </is>
      </c>
    </row>
    <row r="3431" ht="15" customHeight="1" s="94">
      <c r="A3431" s="66" t="inlineStr">
        <is>
          <t>U25043</t>
        </is>
      </c>
      <c r="B3431" s="66" t="inlineStr">
        <is>
          <t>O1569</t>
        </is>
      </c>
      <c r="C3431" s="66" t="n">
        <v>2025</v>
      </c>
      <c r="D3431" s="66" t="n">
        <v>9</v>
      </c>
      <c r="E3431" s="66" t="n">
        <v>3</v>
      </c>
      <c r="F3431" s="66" t="n">
        <v>15</v>
      </c>
      <c r="G3431" s="66" t="n">
        <v>3</v>
      </c>
      <c r="H3431" s="66" t="n">
        <v>6</v>
      </c>
      <c r="I3431" s="66" t="n">
        <v>0</v>
      </c>
      <c r="J3431" s="66" t="n">
        <v>0</v>
      </c>
      <c r="K3431" s="66" t="n">
        <v>1</v>
      </c>
      <c r="L3431" s="66" t="n">
        <v>0</v>
      </c>
      <c r="M3431" s="66" t="n">
        <v>0</v>
      </c>
      <c r="N3431" s="66" t="n">
        <v>0</v>
      </c>
      <c r="O3431" s="66" t="n">
        <v>169.5</v>
      </c>
      <c r="P3431" s="66" t="n">
        <v>1.7</v>
      </c>
      <c r="Q3431" s="66" t="n">
        <v>12.3650413120001</v>
      </c>
      <c r="R3431" s="66" t="n">
        <v>51.376146944</v>
      </c>
      <c r="S3431" s="66">
        <f>IF(AND(E3431&gt;=2,E3431&lt;=6,OR(F3431=6,F3431=7,F3431=8),O3431&lt;=500),1,0)</f>
        <v/>
      </c>
      <c r="T3431" s="178">
        <f>IF(G3431=1,Sources!$F$24,IF(G3431=2,Sources!$F$25,IF(G3431=3,Sources!$F$26,0)))</f>
        <v/>
      </c>
      <c r="U3431" s="178">
        <f>T3431</f>
        <v/>
      </c>
      <c r="V3431" s="66" t="inlineStr">
        <is>
          <t>S01 / S04 / S05</t>
        </is>
      </c>
    </row>
    <row r="3432" ht="15" customHeight="1" s="94">
      <c r="A3432" s="66" t="inlineStr">
        <is>
          <t>U25044</t>
        </is>
      </c>
      <c r="B3432" s="66" t="inlineStr">
        <is>
          <t>O1841</t>
        </is>
      </c>
      <c r="C3432" s="66" t="n">
        <v>2025</v>
      </c>
      <c r="D3432" s="66" t="n">
        <v>10</v>
      </c>
      <c r="E3432" s="66" t="n">
        <v>2</v>
      </c>
      <c r="F3432" s="66" t="n">
        <v>8</v>
      </c>
      <c r="G3432" s="66" t="n">
        <v>3</v>
      </c>
      <c r="H3432" s="66" t="n">
        <v>2</v>
      </c>
      <c r="I3432" s="66" t="n">
        <v>0</v>
      </c>
      <c r="J3432" s="66" t="n">
        <v>0</v>
      </c>
      <c r="K3432" s="66" t="n">
        <v>1</v>
      </c>
      <c r="L3432" s="66" t="n">
        <v>0</v>
      </c>
      <c r="M3432" s="66" t="n">
        <v>0</v>
      </c>
      <c r="N3432" s="66" t="n">
        <v>1</v>
      </c>
      <c r="O3432" s="66" t="n">
        <v>182.3</v>
      </c>
      <c r="P3432" s="66" t="n">
        <v>8.6</v>
      </c>
      <c r="Q3432" s="66" t="n">
        <v>12.277821546</v>
      </c>
      <c r="R3432" s="66" t="n">
        <v>51.3190055810001</v>
      </c>
      <c r="S3432" s="66">
        <f>IF(AND(E3432&gt;=2,E3432&lt;=6,OR(F3432=6,F3432=7,F3432=8),O3432&lt;=500),1,0)</f>
        <v/>
      </c>
      <c r="T3432" s="178">
        <f>IF(G3432=1,Sources!$F$24,IF(G3432=2,Sources!$F$25,IF(G3432=3,Sources!$F$26,0)))</f>
        <v/>
      </c>
      <c r="U3432" s="178">
        <f>T3432</f>
        <v/>
      </c>
      <c r="V3432" s="66" t="inlineStr">
        <is>
          <t>S01 / S04 / S05</t>
        </is>
      </c>
    </row>
    <row r="3433" ht="15" customHeight="1" s="94">
      <c r="A3433" s="66" t="inlineStr">
        <is>
          <t>U25054</t>
        </is>
      </c>
      <c r="B3433" s="66" t="inlineStr">
        <is>
          <t>O0123</t>
        </is>
      </c>
      <c r="C3433" s="66" t="n">
        <v>2025</v>
      </c>
      <c r="D3433" s="66" t="n">
        <v>8</v>
      </c>
      <c r="E3433" s="66" t="n">
        <v>4</v>
      </c>
      <c r="F3433" s="66" t="n">
        <v>8</v>
      </c>
      <c r="G3433" s="66" t="n">
        <v>3</v>
      </c>
      <c r="H3433" s="66" t="n">
        <v>3</v>
      </c>
      <c r="I3433" s="66" t="n">
        <v>0</v>
      </c>
      <c r="J3433" s="66" t="n">
        <v>1</v>
      </c>
      <c r="K3433" s="66" t="n">
        <v>1</v>
      </c>
      <c r="L3433" s="66" t="n">
        <v>0</v>
      </c>
      <c r="M3433" s="66" t="n">
        <v>0</v>
      </c>
      <c r="N3433" s="66" t="n">
        <v>0</v>
      </c>
      <c r="O3433" s="66" t="n">
        <v>397.7</v>
      </c>
      <c r="P3433" s="66" t="n">
        <v>0</v>
      </c>
      <c r="Q3433" s="66" t="n">
        <v>12.936385635</v>
      </c>
      <c r="R3433" s="66" t="n">
        <v>50.8220898710001</v>
      </c>
      <c r="S3433" s="66">
        <f>IF(AND(E3433&gt;=2,E3433&lt;=6,OR(F3433=6,F3433=7,F3433=8),O3433&lt;=500),1,0)</f>
        <v/>
      </c>
      <c r="T3433" s="178">
        <f>IF(G3433=1,Sources!$F$24,IF(G3433=2,Sources!$F$25,IF(G3433=3,Sources!$F$26,0)))</f>
        <v/>
      </c>
      <c r="U3433" s="178">
        <f>T3433</f>
        <v/>
      </c>
      <c r="V3433" s="66" t="inlineStr">
        <is>
          <t>S01 / S04 / S05</t>
        </is>
      </c>
    </row>
    <row r="3434" ht="15" customHeight="1" s="94">
      <c r="A3434" s="66" t="inlineStr">
        <is>
          <t>U25055</t>
        </is>
      </c>
      <c r="B3434" s="66" t="inlineStr">
        <is>
          <t>O0145</t>
        </is>
      </c>
      <c r="C3434" s="66" t="n">
        <v>2025</v>
      </c>
      <c r="D3434" s="66" t="n">
        <v>9</v>
      </c>
      <c r="E3434" s="66" t="n">
        <v>6</v>
      </c>
      <c r="F3434" s="66" t="n">
        <v>5</v>
      </c>
      <c r="G3434" s="66" t="n">
        <v>3</v>
      </c>
      <c r="H3434" s="66" t="n">
        <v>2</v>
      </c>
      <c r="I3434" s="66" t="n">
        <v>0</v>
      </c>
      <c r="J3434" s="66" t="n">
        <v>1</v>
      </c>
      <c r="K3434" s="66" t="n">
        <v>1</v>
      </c>
      <c r="L3434" s="66" t="n">
        <v>0</v>
      </c>
      <c r="M3434" s="66" t="n">
        <v>0</v>
      </c>
      <c r="N3434" s="66" t="n">
        <v>0</v>
      </c>
      <c r="O3434" s="66" t="n">
        <v>367</v>
      </c>
      <c r="P3434" s="66" t="n">
        <v>4.7</v>
      </c>
      <c r="Q3434" s="66" t="n">
        <v>12.9321904550001</v>
      </c>
      <c r="R3434" s="66" t="n">
        <v>50.8236063300001</v>
      </c>
      <c r="S3434" s="66">
        <f>IF(AND(E3434&gt;=2,E3434&lt;=6,OR(F3434=6,F3434=7,F3434=8),O3434&lt;=500),1,0)</f>
        <v/>
      </c>
      <c r="T3434" s="178">
        <f>IF(G3434=1,Sources!$F$24,IF(G3434=2,Sources!$F$25,IF(G3434=3,Sources!$F$26,0)))</f>
        <v/>
      </c>
      <c r="U3434" s="178">
        <f>T3434</f>
        <v/>
      </c>
      <c r="V3434" s="66" t="inlineStr">
        <is>
          <t>S01 / S04 / S05</t>
        </is>
      </c>
    </row>
    <row r="3435" ht="15" customHeight="1" s="94">
      <c r="A3435" s="66" t="inlineStr">
        <is>
          <t>U25094</t>
        </is>
      </c>
      <c r="B3435" s="66" t="inlineStr">
        <is>
          <t>O1607</t>
        </is>
      </c>
      <c r="C3435" s="66" t="n">
        <v>2025</v>
      </c>
      <c r="D3435" s="66" t="n">
        <v>8</v>
      </c>
      <c r="E3435" s="66" t="n">
        <v>2</v>
      </c>
      <c r="F3435" s="66" t="n">
        <v>9</v>
      </c>
      <c r="G3435" s="66" t="n">
        <v>3</v>
      </c>
      <c r="H3435" s="66" t="n">
        <v>3</v>
      </c>
      <c r="I3435" s="66" t="n">
        <v>0</v>
      </c>
      <c r="J3435" s="66" t="n">
        <v>1</v>
      </c>
      <c r="K3435" s="66" t="n">
        <v>1</v>
      </c>
      <c r="L3435" s="66" t="n">
        <v>0</v>
      </c>
      <c r="M3435" s="66" t="n">
        <v>0</v>
      </c>
      <c r="N3435" s="66" t="n">
        <v>0</v>
      </c>
      <c r="O3435" s="66" t="n">
        <v>284.2</v>
      </c>
      <c r="P3435" s="66" t="n">
        <v>6.2</v>
      </c>
      <c r="Q3435" s="66" t="n">
        <v>12.3586460930001</v>
      </c>
      <c r="R3435" s="66" t="n">
        <v>51.3420363220001</v>
      </c>
      <c r="S3435" s="66">
        <f>IF(AND(E3435&gt;=2,E3435&lt;=6,OR(F3435=6,F3435=7,F3435=8),O3435&lt;=500),1,0)</f>
        <v/>
      </c>
      <c r="T3435" s="178">
        <f>IF(G3435=1,Sources!$F$24,IF(G3435=2,Sources!$F$25,IF(G3435=3,Sources!$F$26,0)))</f>
        <v/>
      </c>
      <c r="U3435" s="178">
        <f>T3435</f>
        <v/>
      </c>
      <c r="V3435" s="66" t="inlineStr">
        <is>
          <t>S01 / S04 / S05</t>
        </is>
      </c>
    </row>
    <row r="3436" ht="15" customHeight="1" s="94">
      <c r="A3436" s="66" t="inlineStr">
        <is>
          <t>U25098</t>
        </is>
      </c>
      <c r="B3436" s="66" t="inlineStr">
        <is>
          <t>O0123</t>
        </is>
      </c>
      <c r="C3436" s="66" t="n">
        <v>2025</v>
      </c>
      <c r="D3436" s="66" t="n">
        <v>8</v>
      </c>
      <c r="E3436" s="66" t="n">
        <v>6</v>
      </c>
      <c r="F3436" s="66" t="n">
        <v>18</v>
      </c>
      <c r="G3436" s="66" t="n">
        <v>3</v>
      </c>
      <c r="H3436" s="66" t="n">
        <v>3</v>
      </c>
      <c r="I3436" s="66" t="n">
        <v>0</v>
      </c>
      <c r="J3436" s="66" t="n">
        <v>1</v>
      </c>
      <c r="K3436" s="66" t="n">
        <v>0</v>
      </c>
      <c r="L3436" s="66" t="n">
        <v>0</v>
      </c>
      <c r="M3436" s="66" t="n">
        <v>0</v>
      </c>
      <c r="N3436" s="66" t="n">
        <v>0</v>
      </c>
      <c r="O3436" s="66" t="n">
        <v>397</v>
      </c>
      <c r="P3436" s="66" t="n">
        <v>2.6</v>
      </c>
      <c r="Q3436" s="66" t="n">
        <v>12.9363544720001</v>
      </c>
      <c r="R3436" s="66" t="n">
        <v>50.8221022770001</v>
      </c>
      <c r="S3436" s="66">
        <f>IF(AND(E3436&gt;=2,E3436&lt;=6,OR(F3436=6,F3436=7,F3436=8),O3436&lt;=500),1,0)</f>
        <v/>
      </c>
      <c r="T3436" s="178">
        <f>IF(G3436=1,Sources!$F$24,IF(G3436=2,Sources!$F$25,IF(G3436=3,Sources!$F$26,0)))</f>
        <v/>
      </c>
      <c r="U3436" s="178">
        <f>T3436</f>
        <v/>
      </c>
      <c r="V3436" s="66" t="inlineStr">
        <is>
          <t>S01 / S04 / S05</t>
        </is>
      </c>
    </row>
    <row r="3437" ht="15" customHeight="1" s="94">
      <c r="A3437" s="66" t="inlineStr">
        <is>
          <t>U25101</t>
        </is>
      </c>
      <c r="B3437" s="66" t="inlineStr">
        <is>
          <t>O1464</t>
        </is>
      </c>
      <c r="C3437" s="66" t="n">
        <v>2025</v>
      </c>
      <c r="D3437" s="66" t="n">
        <v>10</v>
      </c>
      <c r="E3437" s="66" t="n">
        <v>4</v>
      </c>
      <c r="F3437" s="66" t="n">
        <v>9</v>
      </c>
      <c r="G3437" s="66" t="n">
        <v>3</v>
      </c>
      <c r="H3437" s="66" t="n">
        <v>3</v>
      </c>
      <c r="I3437" s="66" t="n">
        <v>0</v>
      </c>
      <c r="J3437" s="66" t="n">
        <v>1</v>
      </c>
      <c r="K3437" s="66" t="n">
        <v>1</v>
      </c>
      <c r="L3437" s="66" t="n">
        <v>0</v>
      </c>
      <c r="M3437" s="66" t="n">
        <v>0</v>
      </c>
      <c r="N3437" s="66" t="n">
        <v>0</v>
      </c>
      <c r="O3437" s="66" t="n">
        <v>429.6</v>
      </c>
      <c r="P3437" s="66" t="n">
        <v>0.9</v>
      </c>
      <c r="Q3437" s="66" t="n">
        <v>12.3898800480001</v>
      </c>
      <c r="R3437" s="66" t="n">
        <v>51.346561137</v>
      </c>
      <c r="S3437" s="66">
        <f>IF(AND(E3437&gt;=2,E3437&lt;=6,OR(F3437=6,F3437=7,F3437=8),O3437&lt;=500),1,0)</f>
        <v/>
      </c>
      <c r="T3437" s="178">
        <f>IF(G3437=1,Sources!$F$24,IF(G3437=2,Sources!$F$25,IF(G3437=3,Sources!$F$26,0)))</f>
        <v/>
      </c>
      <c r="U3437" s="178">
        <f>T3437</f>
        <v/>
      </c>
      <c r="V3437" s="66" t="inlineStr">
        <is>
          <t>S01 / S04 / S05</t>
        </is>
      </c>
    </row>
    <row r="3438" ht="15" customHeight="1" s="94">
      <c r="A3438" s="66" t="inlineStr">
        <is>
          <t>U25104</t>
        </is>
      </c>
      <c r="B3438" s="66" t="inlineStr">
        <is>
          <t>O0043</t>
        </is>
      </c>
      <c r="C3438" s="66" t="n">
        <v>2025</v>
      </c>
      <c r="D3438" s="66" t="n">
        <v>8</v>
      </c>
      <c r="E3438" s="66" t="n">
        <v>1</v>
      </c>
      <c r="F3438" s="66" t="n">
        <v>12</v>
      </c>
      <c r="G3438" s="66" t="n">
        <v>3</v>
      </c>
      <c r="H3438" s="66" t="n">
        <v>3</v>
      </c>
      <c r="I3438" s="66" t="n">
        <v>0</v>
      </c>
      <c r="J3438" s="66" t="n">
        <v>1</v>
      </c>
      <c r="K3438" s="66" t="n">
        <v>1</v>
      </c>
      <c r="L3438" s="66" t="n">
        <v>0</v>
      </c>
      <c r="M3438" s="66" t="n">
        <v>0</v>
      </c>
      <c r="N3438" s="66" t="n">
        <v>0</v>
      </c>
      <c r="O3438" s="66" t="n">
        <v>459.7</v>
      </c>
      <c r="P3438" s="66" t="n">
        <v>0</v>
      </c>
      <c r="Q3438" s="66" t="n">
        <v>14.44549304</v>
      </c>
      <c r="R3438" s="66" t="n">
        <v>51.1799843700001</v>
      </c>
      <c r="S3438" s="66">
        <f>IF(AND(E3438&gt;=2,E3438&lt;=6,OR(F3438=6,F3438=7,F3438=8),O3438&lt;=500),1,0)</f>
        <v/>
      </c>
      <c r="T3438" s="178">
        <f>IF(G3438=1,Sources!$F$24,IF(G3438=2,Sources!$F$25,IF(G3438=3,Sources!$F$26,0)))</f>
        <v/>
      </c>
      <c r="U3438" s="178">
        <f>T3438</f>
        <v/>
      </c>
      <c r="V3438" s="66" t="inlineStr">
        <is>
          <t>S01 / S04 / S05</t>
        </is>
      </c>
    </row>
    <row r="3439" ht="15" customHeight="1" s="94">
      <c r="A3439" s="66" t="inlineStr">
        <is>
          <t>U25105</t>
        </is>
      </c>
      <c r="B3439" s="66" t="inlineStr">
        <is>
          <t>O0183</t>
        </is>
      </c>
      <c r="C3439" s="66" t="n">
        <v>2025</v>
      </c>
      <c r="D3439" s="66" t="n">
        <v>9</v>
      </c>
      <c r="E3439" s="66" t="n">
        <v>2</v>
      </c>
      <c r="F3439" s="66" t="n">
        <v>11</v>
      </c>
      <c r="G3439" s="66" t="n">
        <v>3</v>
      </c>
      <c r="H3439" s="66" t="n">
        <v>3</v>
      </c>
      <c r="I3439" s="66" t="n">
        <v>0</v>
      </c>
      <c r="J3439" s="66" t="n">
        <v>0</v>
      </c>
      <c r="K3439" s="66" t="n">
        <v>1</v>
      </c>
      <c r="L3439" s="66" t="n">
        <v>0</v>
      </c>
      <c r="M3439" s="66" t="n">
        <v>0</v>
      </c>
      <c r="N3439" s="66" t="n">
        <v>0</v>
      </c>
      <c r="O3439" s="66" t="n">
        <v>57.8</v>
      </c>
      <c r="P3439" s="66" t="n">
        <v>8.199999999999999</v>
      </c>
      <c r="Q3439" s="66" t="n">
        <v>12.9070478730001</v>
      </c>
      <c r="R3439" s="66" t="n">
        <v>50.8359571130001</v>
      </c>
      <c r="S3439" s="66">
        <f>IF(AND(E3439&gt;=2,E3439&lt;=6,OR(F3439=6,F3439=7,F3439=8),O3439&lt;=500),1,0)</f>
        <v/>
      </c>
      <c r="T3439" s="178">
        <f>IF(G3439=1,Sources!$F$24,IF(G3439=2,Sources!$F$25,IF(G3439=3,Sources!$F$26,0)))</f>
        <v/>
      </c>
      <c r="U3439" s="178">
        <f>T3439</f>
        <v/>
      </c>
      <c r="V3439" s="66" t="inlineStr">
        <is>
          <t>S01 / S04 / S05</t>
        </is>
      </c>
    </row>
    <row r="3440" ht="15" customHeight="1" s="94">
      <c r="A3440" s="66" t="inlineStr">
        <is>
          <t>U25120</t>
        </is>
      </c>
      <c r="B3440" s="66" t="inlineStr">
        <is>
          <t>O0398</t>
        </is>
      </c>
      <c r="C3440" s="66" t="n">
        <v>2025</v>
      </c>
      <c r="D3440" s="66" t="n">
        <v>10</v>
      </c>
      <c r="E3440" s="66" t="n">
        <v>2</v>
      </c>
      <c r="F3440" s="66" t="n">
        <v>7</v>
      </c>
      <c r="G3440" s="66" t="n">
        <v>3</v>
      </c>
      <c r="H3440" s="66" t="n">
        <v>3</v>
      </c>
      <c r="I3440" s="66" t="n">
        <v>0</v>
      </c>
      <c r="J3440" s="66" t="n">
        <v>1</v>
      </c>
      <c r="K3440" s="66" t="n">
        <v>1</v>
      </c>
      <c r="L3440" s="66" t="n">
        <v>0</v>
      </c>
      <c r="M3440" s="66" t="n">
        <v>0</v>
      </c>
      <c r="N3440" s="66" t="n">
        <v>0</v>
      </c>
      <c r="O3440" s="66" t="n">
        <v>358.8</v>
      </c>
      <c r="P3440" s="66" t="n">
        <v>2.6</v>
      </c>
      <c r="Q3440" s="66" t="n">
        <v>13.724935874</v>
      </c>
      <c r="R3440" s="66" t="n">
        <v>51.0439514220001</v>
      </c>
      <c r="S3440" s="66">
        <f>IF(AND(E3440&gt;=2,E3440&lt;=6,OR(F3440=6,F3440=7,F3440=8),O3440&lt;=500),1,0)</f>
        <v/>
      </c>
      <c r="T3440" s="178">
        <f>IF(G3440=1,Sources!$F$24,IF(G3440=2,Sources!$F$25,IF(G3440=3,Sources!$F$26,0)))</f>
        <v/>
      </c>
      <c r="U3440" s="178">
        <f>T3440</f>
        <v/>
      </c>
      <c r="V3440" s="66" t="inlineStr">
        <is>
          <t>S01 / S04 / S05</t>
        </is>
      </c>
    </row>
    <row r="3441" ht="15" customHeight="1" s="94">
      <c r="A3441" s="66" t="inlineStr">
        <is>
          <t>U25122</t>
        </is>
      </c>
      <c r="B3441" s="66" t="inlineStr">
        <is>
          <t>O2025</t>
        </is>
      </c>
      <c r="C3441" s="66" t="n">
        <v>2025</v>
      </c>
      <c r="D3441" s="66" t="n">
        <v>8</v>
      </c>
      <c r="E3441" s="66" t="n">
        <v>1</v>
      </c>
      <c r="F3441" s="66" t="n">
        <v>13</v>
      </c>
      <c r="G3441" s="66" t="n">
        <v>3</v>
      </c>
      <c r="H3441" s="66" t="n">
        <v>3</v>
      </c>
      <c r="I3441" s="66" t="n">
        <v>0</v>
      </c>
      <c r="J3441" s="66" t="n">
        <v>1</v>
      </c>
      <c r="K3441" s="66" t="n">
        <v>1</v>
      </c>
      <c r="L3441" s="66" t="n">
        <v>0</v>
      </c>
      <c r="M3441" s="66" t="n">
        <v>0</v>
      </c>
      <c r="N3441" s="66" t="n">
        <v>0</v>
      </c>
      <c r="O3441" s="66" t="n">
        <v>488</v>
      </c>
      <c r="P3441" s="66" t="n">
        <v>2</v>
      </c>
      <c r="Q3441" s="66" t="n">
        <v>12.1233260280001</v>
      </c>
      <c r="R3441" s="66" t="n">
        <v>50.495649411</v>
      </c>
      <c r="S3441" s="66">
        <f>IF(AND(E3441&gt;=2,E3441&lt;=6,OR(F3441=6,F3441=7,F3441=8),O3441&lt;=500),1,0)</f>
        <v/>
      </c>
      <c r="T3441" s="178">
        <f>IF(G3441=1,Sources!$F$24,IF(G3441=2,Sources!$F$25,IF(G3441=3,Sources!$F$26,0)))</f>
        <v/>
      </c>
      <c r="U3441" s="178">
        <f>T3441</f>
        <v/>
      </c>
      <c r="V3441" s="66" t="inlineStr">
        <is>
          <t>S01 / S04 / S05</t>
        </is>
      </c>
    </row>
    <row r="3442" ht="15" customHeight="1" s="94">
      <c r="A3442" s="66" t="inlineStr">
        <is>
          <t>U25128</t>
        </is>
      </c>
      <c r="B3442" s="66" t="inlineStr">
        <is>
          <t>O0679</t>
        </is>
      </c>
      <c r="C3442" s="66" t="n">
        <v>2025</v>
      </c>
      <c r="D3442" s="66" t="n">
        <v>10</v>
      </c>
      <c r="E3442" s="66" t="n">
        <v>5</v>
      </c>
      <c r="F3442" s="66" t="n">
        <v>11</v>
      </c>
      <c r="G3442" s="66" t="n">
        <v>3</v>
      </c>
      <c r="H3442" s="66" t="n">
        <v>3</v>
      </c>
      <c r="I3442" s="66" t="n">
        <v>0</v>
      </c>
      <c r="J3442" s="66" t="n">
        <v>0</v>
      </c>
      <c r="K3442" s="66" t="n">
        <v>0</v>
      </c>
      <c r="L3442" s="66" t="n">
        <v>1</v>
      </c>
      <c r="M3442" s="66" t="n">
        <v>0</v>
      </c>
      <c r="N3442" s="66" t="n">
        <v>1</v>
      </c>
      <c r="O3442" s="66" t="n">
        <v>455.1</v>
      </c>
      <c r="P3442" s="66" t="n">
        <v>2.9</v>
      </c>
      <c r="Q3442" s="66" t="n">
        <v>13.7187500430001</v>
      </c>
      <c r="R3442" s="66" t="n">
        <v>51.0394619790001</v>
      </c>
      <c r="S3442" s="66">
        <f>IF(AND(E3442&gt;=2,E3442&lt;=6,OR(F3442=6,F3442=7,F3442=8),O3442&lt;=500),1,0)</f>
        <v/>
      </c>
      <c r="T3442" s="178">
        <f>IF(G3442=1,Sources!$F$24,IF(G3442=2,Sources!$F$25,IF(G3442=3,Sources!$F$26,0)))</f>
        <v/>
      </c>
      <c r="U3442" s="178">
        <f>T3442</f>
        <v/>
      </c>
      <c r="V3442" s="66" t="inlineStr">
        <is>
          <t>S01 / S04 / S05</t>
        </is>
      </c>
    </row>
    <row r="3443" ht="15" customHeight="1" s="94">
      <c r="A3443" s="66" t="inlineStr">
        <is>
          <t>U25130</t>
        </is>
      </c>
      <c r="B3443" s="66" t="inlineStr">
        <is>
          <t>O1140</t>
        </is>
      </c>
      <c r="C3443" s="66" t="n">
        <v>2025</v>
      </c>
      <c r="D3443" s="66" t="n">
        <v>8</v>
      </c>
      <c r="E3443" s="66" t="n">
        <v>6</v>
      </c>
      <c r="F3443" s="66" t="n">
        <v>9</v>
      </c>
      <c r="G3443" s="66" t="n">
        <v>3</v>
      </c>
      <c r="H3443" s="66" t="n">
        <v>3</v>
      </c>
      <c r="I3443" s="66" t="n">
        <v>0</v>
      </c>
      <c r="J3443" s="66" t="n">
        <v>1</v>
      </c>
      <c r="K3443" s="66" t="n">
        <v>1</v>
      </c>
      <c r="L3443" s="66" t="n">
        <v>0</v>
      </c>
      <c r="M3443" s="66" t="n">
        <v>0</v>
      </c>
      <c r="N3443" s="66" t="n">
        <v>0</v>
      </c>
      <c r="O3443" s="66" t="n">
        <v>340.3</v>
      </c>
      <c r="P3443" s="66" t="n">
        <v>8.6</v>
      </c>
      <c r="Q3443" s="66" t="n">
        <v>14.98503471</v>
      </c>
      <c r="R3443" s="66" t="n">
        <v>51.156822108</v>
      </c>
      <c r="S3443" s="66">
        <f>IF(AND(E3443&gt;=2,E3443&lt;=6,OR(F3443=6,F3443=7,F3443=8),O3443&lt;=500),1,0)</f>
        <v/>
      </c>
      <c r="T3443" s="178">
        <f>IF(G3443=1,Sources!$F$24,IF(G3443=2,Sources!$F$25,IF(G3443=3,Sources!$F$26,0)))</f>
        <v/>
      </c>
      <c r="U3443" s="178">
        <f>T3443</f>
        <v/>
      </c>
      <c r="V3443" s="66" t="inlineStr">
        <is>
          <t>S01 / S04 / S05</t>
        </is>
      </c>
    </row>
    <row r="3444" ht="15" customHeight="1" s="94">
      <c r="A3444" s="66" t="inlineStr">
        <is>
          <t>U25132</t>
        </is>
      </c>
      <c r="B3444" s="66" t="inlineStr">
        <is>
          <t>O0700</t>
        </is>
      </c>
      <c r="C3444" s="66" t="n">
        <v>2025</v>
      </c>
      <c r="D3444" s="66" t="n">
        <v>9</v>
      </c>
      <c r="E3444" s="66" t="n">
        <v>1</v>
      </c>
      <c r="F3444" s="66" t="n">
        <v>22</v>
      </c>
      <c r="G3444" s="66" t="n">
        <v>3</v>
      </c>
      <c r="H3444" s="66" t="n">
        <v>3</v>
      </c>
      <c r="I3444" s="66" t="n">
        <v>0</v>
      </c>
      <c r="J3444" s="66" t="n">
        <v>0</v>
      </c>
      <c r="K3444" s="66" t="n">
        <v>1</v>
      </c>
      <c r="L3444" s="66" t="n">
        <v>0</v>
      </c>
      <c r="M3444" s="66" t="n">
        <v>0</v>
      </c>
      <c r="N3444" s="66" t="n">
        <v>0</v>
      </c>
      <c r="O3444" s="66" t="n">
        <v>50.3</v>
      </c>
      <c r="P3444" s="66" t="n">
        <v>1.5</v>
      </c>
      <c r="Q3444" s="66" t="n">
        <v>13.7221877810001</v>
      </c>
      <c r="R3444" s="66" t="n">
        <v>51.054073773</v>
      </c>
      <c r="S3444" s="66">
        <f>IF(AND(E3444&gt;=2,E3444&lt;=6,OR(F3444=6,F3444=7,F3444=8),O3444&lt;=500),1,0)</f>
        <v/>
      </c>
      <c r="T3444" s="178">
        <f>IF(G3444=1,Sources!$F$24,IF(G3444=2,Sources!$F$25,IF(G3444=3,Sources!$F$26,0)))</f>
        <v/>
      </c>
      <c r="U3444" s="178">
        <f>T3444</f>
        <v/>
      </c>
      <c r="V3444" s="66" t="inlineStr">
        <is>
          <t>S01 / S04 / S05</t>
        </is>
      </c>
    </row>
    <row r="3445" ht="15" customHeight="1" s="94">
      <c r="A3445" s="66" t="inlineStr">
        <is>
          <t>U25138</t>
        </is>
      </c>
      <c r="B3445" s="66" t="inlineStr">
        <is>
          <t>O0609</t>
        </is>
      </c>
      <c r="C3445" s="66" t="n">
        <v>2025</v>
      </c>
      <c r="D3445" s="66" t="n">
        <v>8</v>
      </c>
      <c r="E3445" s="66" t="n">
        <v>5</v>
      </c>
      <c r="F3445" s="66" t="n">
        <v>11</v>
      </c>
      <c r="G3445" s="66" t="n">
        <v>3</v>
      </c>
      <c r="H3445" s="66" t="n">
        <v>6</v>
      </c>
      <c r="I3445" s="66" t="n">
        <v>0</v>
      </c>
      <c r="J3445" s="66" t="n">
        <v>0</v>
      </c>
      <c r="K3445" s="66" t="n">
        <v>1</v>
      </c>
      <c r="L3445" s="66" t="n">
        <v>0</v>
      </c>
      <c r="M3445" s="66" t="n">
        <v>0</v>
      </c>
      <c r="N3445" s="66" t="n">
        <v>0</v>
      </c>
      <c r="O3445" s="66" t="n">
        <v>59.3</v>
      </c>
      <c r="P3445" s="66" t="n">
        <v>13.5</v>
      </c>
      <c r="Q3445" s="66" t="n">
        <v>13.741048768</v>
      </c>
      <c r="R3445" s="66" t="n">
        <v>51.064761725</v>
      </c>
      <c r="S3445" s="66">
        <f>IF(AND(E3445&gt;=2,E3445&lt;=6,OR(F3445=6,F3445=7,F3445=8),O3445&lt;=500),1,0)</f>
        <v/>
      </c>
      <c r="T3445" s="178">
        <f>IF(G3445=1,Sources!$F$24,IF(G3445=2,Sources!$F$25,IF(G3445=3,Sources!$F$26,0)))</f>
        <v/>
      </c>
      <c r="U3445" s="178">
        <f>T3445</f>
        <v/>
      </c>
      <c r="V3445" s="66" t="inlineStr">
        <is>
          <t>S01 / S04 / S05</t>
        </is>
      </c>
    </row>
    <row r="3446" ht="15" customHeight="1" s="94">
      <c r="A3446" s="66" t="inlineStr">
        <is>
          <t>U25143</t>
        </is>
      </c>
      <c r="B3446" s="66" t="inlineStr">
        <is>
          <t>O1647</t>
        </is>
      </c>
      <c r="C3446" s="66" t="n">
        <v>2025</v>
      </c>
      <c r="D3446" s="66" t="n">
        <v>9</v>
      </c>
      <c r="E3446" s="66" t="n">
        <v>4</v>
      </c>
      <c r="F3446" s="66" t="n">
        <v>16</v>
      </c>
      <c r="G3446" s="66" t="n">
        <v>3</v>
      </c>
      <c r="H3446" s="66" t="n">
        <v>2</v>
      </c>
      <c r="I3446" s="66" t="n">
        <v>0</v>
      </c>
      <c r="J3446" s="66" t="n">
        <v>1</v>
      </c>
      <c r="K3446" s="66" t="n">
        <v>1</v>
      </c>
      <c r="L3446" s="66" t="n">
        <v>0</v>
      </c>
      <c r="M3446" s="66" t="n">
        <v>0</v>
      </c>
      <c r="N3446" s="66" t="n">
        <v>0</v>
      </c>
      <c r="O3446" s="66" t="n">
        <v>275.5</v>
      </c>
      <c r="P3446" s="66" t="n">
        <v>3.8</v>
      </c>
      <c r="Q3446" s="66" t="n">
        <v>12.385459908</v>
      </c>
      <c r="R3446" s="66" t="n">
        <v>51.3761398190001</v>
      </c>
      <c r="S3446" s="66">
        <f>IF(AND(E3446&gt;=2,E3446&lt;=6,OR(F3446=6,F3446=7,F3446=8),O3446&lt;=500),1,0)</f>
        <v/>
      </c>
      <c r="T3446" s="178">
        <f>IF(G3446=1,Sources!$F$24,IF(G3446=2,Sources!$F$25,IF(G3446=3,Sources!$F$26,0)))</f>
        <v/>
      </c>
      <c r="U3446" s="178">
        <f>T3446</f>
        <v/>
      </c>
      <c r="V3446" s="66" t="inlineStr">
        <is>
          <t>S01 / S04 / S05</t>
        </is>
      </c>
    </row>
    <row r="3447" ht="15" customHeight="1" s="94">
      <c r="A3447" s="66" t="inlineStr">
        <is>
          <t>U25146</t>
        </is>
      </c>
      <c r="B3447" s="66" t="inlineStr">
        <is>
          <t>O0275</t>
        </is>
      </c>
      <c r="C3447" s="66" t="n">
        <v>2025</v>
      </c>
      <c r="D3447" s="66" t="n">
        <v>8</v>
      </c>
      <c r="E3447" s="66" t="n">
        <v>3</v>
      </c>
      <c r="F3447" s="66" t="n">
        <v>12</v>
      </c>
      <c r="G3447" s="66" t="n">
        <v>3</v>
      </c>
      <c r="H3447" s="66" t="n">
        <v>3</v>
      </c>
      <c r="I3447" s="66" t="n">
        <v>0</v>
      </c>
      <c r="J3447" s="66" t="n">
        <v>0</v>
      </c>
      <c r="K3447" s="66" t="n">
        <v>1</v>
      </c>
      <c r="L3447" s="66" t="n">
        <v>0</v>
      </c>
      <c r="M3447" s="66" t="n">
        <v>0</v>
      </c>
      <c r="N3447" s="66" t="n">
        <v>1</v>
      </c>
      <c r="O3447" s="66" t="n">
        <v>51.2</v>
      </c>
      <c r="P3447" s="66" t="n">
        <v>0</v>
      </c>
      <c r="Q3447" s="66" t="n">
        <v>13.580529041</v>
      </c>
      <c r="R3447" s="66" t="n">
        <v>51.125830051</v>
      </c>
      <c r="S3447" s="66">
        <f>IF(AND(E3447&gt;=2,E3447&lt;=6,OR(F3447=6,F3447=7,F3447=8),O3447&lt;=500),1,0)</f>
        <v/>
      </c>
      <c r="T3447" s="178">
        <f>IF(G3447=1,Sources!$F$24,IF(G3447=2,Sources!$F$25,IF(G3447=3,Sources!$F$26,0)))</f>
        <v/>
      </c>
      <c r="U3447" s="178">
        <f>T3447</f>
        <v/>
      </c>
      <c r="V3447" s="66" t="inlineStr">
        <is>
          <t>S01 / S04 / S05</t>
        </is>
      </c>
    </row>
    <row r="3448" ht="15" customHeight="1" s="94">
      <c r="A3448" s="66" t="inlineStr">
        <is>
          <t>U25167</t>
        </is>
      </c>
      <c r="B3448" s="66" t="inlineStr">
        <is>
          <t>O0560</t>
        </is>
      </c>
      <c r="C3448" s="66" t="n">
        <v>2025</v>
      </c>
      <c r="D3448" s="66" t="n">
        <v>9</v>
      </c>
      <c r="E3448" s="66" t="n">
        <v>6</v>
      </c>
      <c r="F3448" s="66" t="n">
        <v>7</v>
      </c>
      <c r="G3448" s="66" t="n">
        <v>3</v>
      </c>
      <c r="H3448" s="66" t="n">
        <v>3</v>
      </c>
      <c r="I3448" s="66" t="n">
        <v>0</v>
      </c>
      <c r="J3448" s="66" t="n">
        <v>1</v>
      </c>
      <c r="K3448" s="66" t="n">
        <v>1</v>
      </c>
      <c r="L3448" s="66" t="n">
        <v>0</v>
      </c>
      <c r="M3448" s="66" t="n">
        <v>0</v>
      </c>
      <c r="N3448" s="66" t="n">
        <v>0</v>
      </c>
      <c r="O3448" s="66" t="n">
        <v>397</v>
      </c>
      <c r="P3448" s="66" t="n">
        <v>1.5</v>
      </c>
      <c r="Q3448" s="66" t="n">
        <v>13.7745346840001</v>
      </c>
      <c r="R3448" s="66" t="n">
        <v>51.111721335</v>
      </c>
      <c r="S3448" s="66">
        <f>IF(AND(E3448&gt;=2,E3448&lt;=6,OR(F3448=6,F3448=7,F3448=8),O3448&lt;=500),1,0)</f>
        <v/>
      </c>
      <c r="T3448" s="178">
        <f>IF(G3448=1,Sources!$F$24,IF(G3448=2,Sources!$F$25,IF(G3448=3,Sources!$F$26,0)))</f>
        <v/>
      </c>
      <c r="U3448" s="178">
        <f>T3448</f>
        <v/>
      </c>
      <c r="V3448" s="66" t="inlineStr">
        <is>
          <t>S01 / S04 / S05</t>
        </is>
      </c>
    </row>
    <row r="3449" ht="15" customHeight="1" s="94">
      <c r="A3449" s="66" t="inlineStr">
        <is>
          <t>U25172</t>
        </is>
      </c>
      <c r="B3449" s="66" t="inlineStr">
        <is>
          <t>O0606</t>
        </is>
      </c>
      <c r="C3449" s="66" t="n">
        <v>2025</v>
      </c>
      <c r="D3449" s="66" t="n">
        <v>8</v>
      </c>
      <c r="E3449" s="66" t="n">
        <v>7</v>
      </c>
      <c r="F3449" s="66" t="n">
        <v>17</v>
      </c>
      <c r="G3449" s="66" t="n">
        <v>3</v>
      </c>
      <c r="H3449" s="66" t="n">
        <v>4</v>
      </c>
      <c r="I3449" s="66" t="n">
        <v>1</v>
      </c>
      <c r="J3449" s="66" t="n">
        <v>1</v>
      </c>
      <c r="K3449" s="66" t="n">
        <v>0</v>
      </c>
      <c r="L3449" s="66" t="n">
        <v>0</v>
      </c>
      <c r="M3449" s="66" t="n">
        <v>0</v>
      </c>
      <c r="N3449" s="66" t="n">
        <v>0</v>
      </c>
      <c r="O3449" s="66" t="n">
        <v>244.4</v>
      </c>
      <c r="P3449" s="66" t="n">
        <v>9.300000000000001</v>
      </c>
      <c r="Q3449" s="66" t="n">
        <v>13.738371118</v>
      </c>
      <c r="R3449" s="66" t="n">
        <v>51.0639556190001</v>
      </c>
      <c r="S3449" s="66">
        <f>IF(AND(E3449&gt;=2,E3449&lt;=6,OR(F3449=6,F3449=7,F3449=8),O3449&lt;=500),1,0)</f>
        <v/>
      </c>
      <c r="T3449" s="178">
        <f>IF(G3449=1,Sources!$F$24,IF(G3449=2,Sources!$F$25,IF(G3449=3,Sources!$F$26,0)))</f>
        <v/>
      </c>
      <c r="U3449" s="178">
        <f>T3449</f>
        <v/>
      </c>
      <c r="V3449" s="66" t="inlineStr">
        <is>
          <t>S01 / S04 / S05</t>
        </is>
      </c>
    </row>
    <row r="3450" ht="15" customHeight="1" s="94">
      <c r="A3450" s="66" t="inlineStr">
        <is>
          <t>U25180</t>
        </is>
      </c>
      <c r="B3450" s="66" t="inlineStr">
        <is>
          <t>O1492</t>
        </is>
      </c>
      <c r="C3450" s="66" t="n">
        <v>2025</v>
      </c>
      <c r="D3450" s="66" t="n">
        <v>8</v>
      </c>
      <c r="E3450" s="66" t="n">
        <v>2</v>
      </c>
      <c r="F3450" s="66" t="n">
        <v>20</v>
      </c>
      <c r="G3450" s="66" t="n">
        <v>3</v>
      </c>
      <c r="H3450" s="66" t="n">
        <v>2</v>
      </c>
      <c r="I3450" s="66" t="n">
        <v>0</v>
      </c>
      <c r="J3450" s="66" t="n">
        <v>1</v>
      </c>
      <c r="K3450" s="66" t="n">
        <v>1</v>
      </c>
      <c r="L3450" s="66" t="n">
        <v>0</v>
      </c>
      <c r="M3450" s="66" t="n">
        <v>0</v>
      </c>
      <c r="N3450" s="66" t="n">
        <v>0</v>
      </c>
      <c r="O3450" s="66" t="n">
        <v>476.9</v>
      </c>
      <c r="P3450" s="66" t="n">
        <v>1.1</v>
      </c>
      <c r="Q3450" s="66" t="n">
        <v>12.3993672170001</v>
      </c>
      <c r="R3450" s="66" t="n">
        <v>51.3634757670001</v>
      </c>
      <c r="S3450" s="66">
        <f>IF(AND(E3450&gt;=2,E3450&lt;=6,OR(F3450=6,F3450=7,F3450=8),O3450&lt;=500),1,0)</f>
        <v/>
      </c>
      <c r="T3450" s="178">
        <f>IF(G3450=1,Sources!$F$24,IF(G3450=2,Sources!$F$25,IF(G3450=3,Sources!$F$26,0)))</f>
        <v/>
      </c>
      <c r="U3450" s="178">
        <f>T3450</f>
        <v/>
      </c>
      <c r="V3450" s="66" t="inlineStr">
        <is>
          <t>S01 / S04 / S05</t>
        </is>
      </c>
    </row>
    <row r="3451" ht="15" customHeight="1" s="94">
      <c r="A3451" s="66" t="inlineStr">
        <is>
          <t>U25187</t>
        </is>
      </c>
      <c r="B3451" s="66" t="inlineStr">
        <is>
          <t>O0380</t>
        </is>
      </c>
      <c r="C3451" s="66" t="n">
        <v>2025</v>
      </c>
      <c r="D3451" s="66" t="n">
        <v>9</v>
      </c>
      <c r="E3451" s="66" t="n">
        <v>2</v>
      </c>
      <c r="F3451" s="66" t="n">
        <v>11</v>
      </c>
      <c r="G3451" s="66" t="n">
        <v>3</v>
      </c>
      <c r="H3451" s="66" t="n">
        <v>2</v>
      </c>
      <c r="I3451" s="66" t="n">
        <v>0</v>
      </c>
      <c r="J3451" s="66" t="n">
        <v>1</v>
      </c>
      <c r="K3451" s="66" t="n">
        <v>1</v>
      </c>
      <c r="L3451" s="66" t="n">
        <v>0</v>
      </c>
      <c r="M3451" s="66" t="n">
        <v>0</v>
      </c>
      <c r="N3451" s="66" t="n">
        <v>0</v>
      </c>
      <c r="O3451" s="66" t="n">
        <v>463.2</v>
      </c>
      <c r="P3451" s="66" t="n">
        <v>17.8</v>
      </c>
      <c r="Q3451" s="66" t="n">
        <v>13.739053557</v>
      </c>
      <c r="R3451" s="66" t="n">
        <v>51.0739660260001</v>
      </c>
      <c r="S3451" s="66">
        <f>IF(AND(E3451&gt;=2,E3451&lt;=6,OR(F3451=6,F3451=7,F3451=8),O3451&lt;=500),1,0)</f>
        <v/>
      </c>
      <c r="T3451" s="178">
        <f>IF(G3451=1,Sources!$F$24,IF(G3451=2,Sources!$F$25,IF(G3451=3,Sources!$F$26,0)))</f>
        <v/>
      </c>
      <c r="U3451" s="178">
        <f>T3451</f>
        <v/>
      </c>
      <c r="V3451" s="66" t="inlineStr">
        <is>
          <t>S01 / S04 / S05</t>
        </is>
      </c>
    </row>
    <row r="3452" ht="15" customHeight="1" s="94">
      <c r="A3452" s="66" t="inlineStr">
        <is>
          <t>U25209</t>
        </is>
      </c>
      <c r="B3452" s="66" t="inlineStr">
        <is>
          <t>O1438</t>
        </is>
      </c>
      <c r="C3452" s="66" t="n">
        <v>2025</v>
      </c>
      <c r="D3452" s="66" t="n">
        <v>9</v>
      </c>
      <c r="E3452" s="66" t="n">
        <v>5</v>
      </c>
      <c r="F3452" s="66" t="n">
        <v>18</v>
      </c>
      <c r="G3452" s="66" t="n">
        <v>3</v>
      </c>
      <c r="H3452" s="66" t="n">
        <v>6</v>
      </c>
      <c r="I3452" s="66" t="n">
        <v>0</v>
      </c>
      <c r="J3452" s="66" t="n">
        <v>0</v>
      </c>
      <c r="K3452" s="66" t="n">
        <v>1</v>
      </c>
      <c r="L3452" s="66" t="n">
        <v>0</v>
      </c>
      <c r="M3452" s="66" t="n">
        <v>0</v>
      </c>
      <c r="N3452" s="66" t="n">
        <v>0</v>
      </c>
      <c r="O3452" s="66" t="n">
        <v>69.8</v>
      </c>
      <c r="P3452" s="66" t="n">
        <v>17.3</v>
      </c>
      <c r="Q3452" s="66" t="n">
        <v>12.3714877480001</v>
      </c>
      <c r="R3452" s="66" t="n">
        <v>51.3444620240001</v>
      </c>
      <c r="S3452" s="66">
        <f>IF(AND(E3452&gt;=2,E3452&lt;=6,OR(F3452=6,F3452=7,F3452=8),O3452&lt;=500),1,0)</f>
        <v/>
      </c>
      <c r="T3452" s="178">
        <f>IF(G3452=1,Sources!$F$24,IF(G3452=2,Sources!$F$25,IF(G3452=3,Sources!$F$26,0)))</f>
        <v/>
      </c>
      <c r="U3452" s="178">
        <f>T3452</f>
        <v/>
      </c>
      <c r="V3452" s="66" t="inlineStr">
        <is>
          <t>S01 / S04 / S05</t>
        </is>
      </c>
    </row>
    <row r="3453" ht="15" customHeight="1" s="94">
      <c r="A3453" s="66" t="inlineStr">
        <is>
          <t>U25220</t>
        </is>
      </c>
      <c r="B3453" s="66" t="inlineStr">
        <is>
          <t>O1464</t>
        </is>
      </c>
      <c r="C3453" s="66" t="n">
        <v>2025</v>
      </c>
      <c r="D3453" s="66" t="n">
        <v>9</v>
      </c>
      <c r="E3453" s="66" t="n">
        <v>2</v>
      </c>
      <c r="F3453" s="66" t="n">
        <v>14</v>
      </c>
      <c r="G3453" s="66" t="n">
        <v>3</v>
      </c>
      <c r="H3453" s="66" t="n">
        <v>6</v>
      </c>
      <c r="I3453" s="66" t="n">
        <v>0</v>
      </c>
      <c r="J3453" s="66" t="n">
        <v>0</v>
      </c>
      <c r="K3453" s="66" t="n">
        <v>1</v>
      </c>
      <c r="L3453" s="66" t="n">
        <v>0</v>
      </c>
      <c r="M3453" s="66" t="n">
        <v>0</v>
      </c>
      <c r="N3453" s="66" t="n">
        <v>0</v>
      </c>
      <c r="O3453" s="66" t="n">
        <v>424.6</v>
      </c>
      <c r="P3453" s="66" t="n">
        <v>10</v>
      </c>
      <c r="Q3453" s="66" t="n">
        <v>12.389991348</v>
      </c>
      <c r="R3453" s="66" t="n">
        <v>51.3466268350001</v>
      </c>
      <c r="S3453" s="66">
        <f>IF(AND(E3453&gt;=2,E3453&lt;=6,OR(F3453=6,F3453=7,F3453=8),O3453&lt;=500),1,0)</f>
        <v/>
      </c>
      <c r="T3453" s="178">
        <f>IF(G3453=1,Sources!$F$24,IF(G3453=2,Sources!$F$25,IF(G3453=3,Sources!$F$26,0)))</f>
        <v/>
      </c>
      <c r="U3453" s="178">
        <f>T3453</f>
        <v/>
      </c>
      <c r="V3453" s="66" t="inlineStr">
        <is>
          <t>S01 / S04 / S05</t>
        </is>
      </c>
    </row>
    <row r="3454" ht="15" customHeight="1" s="94">
      <c r="A3454" s="66" t="inlineStr">
        <is>
          <t>U25222</t>
        </is>
      </c>
      <c r="B3454" s="66" t="inlineStr">
        <is>
          <t>O0663</t>
        </is>
      </c>
      <c r="C3454" s="66" t="n">
        <v>2025</v>
      </c>
      <c r="D3454" s="66" t="n">
        <v>9</v>
      </c>
      <c r="E3454" s="66" t="n">
        <v>6</v>
      </c>
      <c r="F3454" s="66" t="n">
        <v>22</v>
      </c>
      <c r="G3454" s="66" t="n">
        <v>3</v>
      </c>
      <c r="H3454" s="66" t="n">
        <v>1</v>
      </c>
      <c r="I3454" s="66" t="n">
        <v>0</v>
      </c>
      <c r="J3454" s="66" t="n">
        <v>1</v>
      </c>
      <c r="K3454" s="66" t="n">
        <v>0</v>
      </c>
      <c r="L3454" s="66" t="n">
        <v>0</v>
      </c>
      <c r="M3454" s="66" t="n">
        <v>0</v>
      </c>
      <c r="N3454" s="66" t="n">
        <v>0</v>
      </c>
      <c r="O3454" s="66" t="n">
        <v>390.3</v>
      </c>
      <c r="P3454" s="66" t="n">
        <v>13.1</v>
      </c>
      <c r="Q3454" s="66" t="n">
        <v>13.7430954380001</v>
      </c>
      <c r="R3454" s="66" t="n">
        <v>51.0288051900001</v>
      </c>
      <c r="S3454" s="66">
        <f>IF(AND(E3454&gt;=2,E3454&lt;=6,OR(F3454=6,F3454=7,F3454=8),O3454&lt;=500),1,0)</f>
        <v/>
      </c>
      <c r="T3454" s="178">
        <f>IF(G3454=1,Sources!$F$24,IF(G3454=2,Sources!$F$25,IF(G3454=3,Sources!$F$26,0)))</f>
        <v/>
      </c>
      <c r="U3454" s="178">
        <f>T3454</f>
        <v/>
      </c>
      <c r="V3454" s="66" t="inlineStr">
        <is>
          <t>S01 / S04 / S05</t>
        </is>
      </c>
    </row>
    <row r="3455" ht="15" customHeight="1" s="94">
      <c r="A3455" s="66" t="inlineStr">
        <is>
          <t>U25228</t>
        </is>
      </c>
      <c r="B3455" s="66" t="inlineStr">
        <is>
          <t>O0856</t>
        </is>
      </c>
      <c r="C3455" s="66" t="n">
        <v>2025</v>
      </c>
      <c r="D3455" s="66" t="n">
        <v>9</v>
      </c>
      <c r="E3455" s="66" t="n">
        <v>5</v>
      </c>
      <c r="F3455" s="66" t="n">
        <v>9</v>
      </c>
      <c r="G3455" s="66" t="n">
        <v>3</v>
      </c>
      <c r="H3455" s="66" t="n">
        <v>3</v>
      </c>
      <c r="I3455" s="66" t="n">
        <v>0</v>
      </c>
      <c r="J3455" s="66" t="n">
        <v>1</v>
      </c>
      <c r="K3455" s="66" t="n">
        <v>1</v>
      </c>
      <c r="L3455" s="66" t="n">
        <v>0</v>
      </c>
      <c r="M3455" s="66" t="n">
        <v>0</v>
      </c>
      <c r="N3455" s="66" t="n">
        <v>0</v>
      </c>
      <c r="O3455" s="66" t="n">
        <v>302.5</v>
      </c>
      <c r="P3455" s="66" t="n">
        <v>5.9</v>
      </c>
      <c r="Q3455" s="66" t="n">
        <v>13.7019779630001</v>
      </c>
      <c r="R3455" s="66" t="n">
        <v>51.0324437450001</v>
      </c>
      <c r="S3455" s="66">
        <f>IF(AND(E3455&gt;=2,E3455&lt;=6,OR(F3455=6,F3455=7,F3455=8),O3455&lt;=500),1,0)</f>
        <v/>
      </c>
      <c r="T3455" s="178">
        <f>IF(G3455=1,Sources!$F$24,IF(G3455=2,Sources!$F$25,IF(G3455=3,Sources!$F$26,0)))</f>
        <v/>
      </c>
      <c r="U3455" s="178">
        <f>T3455</f>
        <v/>
      </c>
      <c r="V3455" s="66" t="inlineStr">
        <is>
          <t>S01 / S04 / S05</t>
        </is>
      </c>
    </row>
    <row r="3456" ht="15" customHeight="1" s="94">
      <c r="A3456" s="66" t="inlineStr">
        <is>
          <t>U25230</t>
        </is>
      </c>
      <c r="B3456" s="66" t="inlineStr">
        <is>
          <t>O0755</t>
        </is>
      </c>
      <c r="C3456" s="66" t="n">
        <v>2025</v>
      </c>
      <c r="D3456" s="66" t="n">
        <v>8</v>
      </c>
      <c r="E3456" s="66" t="n">
        <v>4</v>
      </c>
      <c r="F3456" s="66" t="n">
        <v>15</v>
      </c>
      <c r="G3456" s="66" t="n">
        <v>3</v>
      </c>
      <c r="H3456" s="66" t="n">
        <v>2</v>
      </c>
      <c r="I3456" s="66" t="n">
        <v>0</v>
      </c>
      <c r="J3456" s="66" t="n">
        <v>1</v>
      </c>
      <c r="K3456" s="66" t="n">
        <v>1</v>
      </c>
      <c r="L3456" s="66" t="n">
        <v>0</v>
      </c>
      <c r="M3456" s="66" t="n">
        <v>0</v>
      </c>
      <c r="N3456" s="66" t="n">
        <v>0</v>
      </c>
      <c r="O3456" s="66" t="n">
        <v>476.6</v>
      </c>
      <c r="P3456" s="66" t="n">
        <v>8</v>
      </c>
      <c r="Q3456" s="66" t="n">
        <v>13.7278064880001</v>
      </c>
      <c r="R3456" s="66" t="n">
        <v>51.0846385740001</v>
      </c>
      <c r="S3456" s="66">
        <f>IF(AND(E3456&gt;=2,E3456&lt;=6,OR(F3456=6,F3456=7,F3456=8),O3456&lt;=500),1,0)</f>
        <v/>
      </c>
      <c r="T3456" s="178">
        <f>IF(G3456=1,Sources!$F$24,IF(G3456=2,Sources!$F$25,IF(G3456=3,Sources!$F$26,0)))</f>
        <v/>
      </c>
      <c r="U3456" s="178">
        <f>T3456</f>
        <v/>
      </c>
      <c r="V3456" s="66" t="inlineStr">
        <is>
          <t>S01 / S04 / S05</t>
        </is>
      </c>
    </row>
    <row r="3457" ht="15" customHeight="1" s="94">
      <c r="A3457" s="66" t="inlineStr">
        <is>
          <t>U25234</t>
        </is>
      </c>
      <c r="B3457" s="66" t="inlineStr">
        <is>
          <t>O0255</t>
        </is>
      </c>
      <c r="C3457" s="66" t="n">
        <v>2025</v>
      </c>
      <c r="D3457" s="66" t="n">
        <v>8</v>
      </c>
      <c r="E3457" s="66" t="n">
        <v>2</v>
      </c>
      <c r="F3457" s="66" t="n">
        <v>15</v>
      </c>
      <c r="G3457" s="66" t="n">
        <v>3</v>
      </c>
      <c r="H3457" s="66" t="n">
        <v>3</v>
      </c>
      <c r="I3457" s="66" t="n">
        <v>0</v>
      </c>
      <c r="J3457" s="66" t="n">
        <v>1</v>
      </c>
      <c r="K3457" s="66" t="n">
        <v>1</v>
      </c>
      <c r="L3457" s="66" t="n">
        <v>0</v>
      </c>
      <c r="M3457" s="66" t="n">
        <v>0</v>
      </c>
      <c r="N3457" s="66" t="n">
        <v>0</v>
      </c>
      <c r="O3457" s="66" t="n">
        <v>276.4</v>
      </c>
      <c r="P3457" s="66" t="n">
        <v>2.2</v>
      </c>
      <c r="Q3457" s="66" t="n">
        <v>12.906269455</v>
      </c>
      <c r="R3457" s="66" t="n">
        <v>50.8395998600001</v>
      </c>
      <c r="S3457" s="66">
        <f>IF(AND(E3457&gt;=2,E3457&lt;=6,OR(F3457=6,F3457=7,F3457=8),O3457&lt;=500),1,0)</f>
        <v/>
      </c>
      <c r="T3457" s="178">
        <f>IF(G3457=1,Sources!$F$24,IF(G3457=2,Sources!$F$25,IF(G3457=3,Sources!$F$26,0)))</f>
        <v/>
      </c>
      <c r="U3457" s="178">
        <f>T3457</f>
        <v/>
      </c>
      <c r="V3457" s="66" t="inlineStr">
        <is>
          <t>S01 / S04 / S05</t>
        </is>
      </c>
    </row>
    <row r="3458" ht="15" customHeight="1" s="94">
      <c r="A3458" s="66" t="inlineStr">
        <is>
          <t>U25242</t>
        </is>
      </c>
      <c r="B3458" s="66" t="inlineStr">
        <is>
          <t>O0954</t>
        </is>
      </c>
      <c r="C3458" s="66" t="n">
        <v>2025</v>
      </c>
      <c r="D3458" s="66" t="n">
        <v>10</v>
      </c>
      <c r="E3458" s="66" t="n">
        <v>4</v>
      </c>
      <c r="F3458" s="66" t="n">
        <v>14</v>
      </c>
      <c r="G3458" s="66" t="n">
        <v>3</v>
      </c>
      <c r="H3458" s="66" t="n">
        <v>6</v>
      </c>
      <c r="I3458" s="66" t="n">
        <v>0</v>
      </c>
      <c r="J3458" s="66" t="n">
        <v>0</v>
      </c>
      <c r="K3458" s="66" t="n">
        <v>1</v>
      </c>
      <c r="L3458" s="66" t="n">
        <v>0</v>
      </c>
      <c r="M3458" s="66" t="n">
        <v>0</v>
      </c>
      <c r="N3458" s="66" t="n">
        <v>0</v>
      </c>
      <c r="O3458" s="66" t="n">
        <v>164.4</v>
      </c>
      <c r="P3458" s="66" t="n">
        <v>16.9</v>
      </c>
      <c r="Q3458" s="66" t="n">
        <v>13.7287752450001</v>
      </c>
      <c r="R3458" s="66" t="n">
        <v>51.059233068</v>
      </c>
      <c r="S3458" s="66">
        <f>IF(AND(E3458&gt;=2,E3458&lt;=6,OR(F3458=6,F3458=7,F3458=8),O3458&lt;=500),1,0)</f>
        <v/>
      </c>
      <c r="T3458" s="178">
        <f>IF(G3458=1,Sources!$F$24,IF(G3458=2,Sources!$F$25,IF(G3458=3,Sources!$F$26,0)))</f>
        <v/>
      </c>
      <c r="U3458" s="178">
        <f>T3458</f>
        <v/>
      </c>
      <c r="V3458" s="66" t="inlineStr">
        <is>
          <t>S01 / S04 / S05</t>
        </is>
      </c>
    </row>
    <row r="3459" ht="15" customHeight="1" s="94">
      <c r="A3459" s="66" t="inlineStr">
        <is>
          <t>U25243</t>
        </is>
      </c>
      <c r="B3459" s="66" t="inlineStr">
        <is>
          <t>O2234</t>
        </is>
      </c>
      <c r="C3459" s="66" t="n">
        <v>2025</v>
      </c>
      <c r="D3459" s="66" t="n">
        <v>8</v>
      </c>
      <c r="E3459" s="66" t="n">
        <v>1</v>
      </c>
      <c r="F3459" s="66" t="n">
        <v>11</v>
      </c>
      <c r="G3459" s="66" t="n">
        <v>3</v>
      </c>
      <c r="H3459" s="66" t="n">
        <v>6</v>
      </c>
      <c r="I3459" s="66" t="n">
        <v>0</v>
      </c>
      <c r="J3459" s="66" t="n">
        <v>0</v>
      </c>
      <c r="K3459" s="66" t="n">
        <v>1</v>
      </c>
      <c r="L3459" s="66" t="n">
        <v>0</v>
      </c>
      <c r="M3459" s="66" t="n">
        <v>0</v>
      </c>
      <c r="N3459" s="66" t="n">
        <v>0</v>
      </c>
      <c r="O3459" s="66" t="n">
        <v>227.5</v>
      </c>
      <c r="P3459" s="66" t="n">
        <v>1</v>
      </c>
      <c r="Q3459" s="66" t="n">
        <v>14.8210456730001</v>
      </c>
      <c r="R3459" s="66" t="n">
        <v>50.9003652050001</v>
      </c>
      <c r="S3459" s="66">
        <f>IF(AND(E3459&gt;=2,E3459&lt;=6,OR(F3459=6,F3459=7,F3459=8),O3459&lt;=500),1,0)</f>
        <v/>
      </c>
      <c r="T3459" s="178">
        <f>IF(G3459=1,Sources!$F$24,IF(G3459=2,Sources!$F$25,IF(G3459=3,Sources!$F$26,0)))</f>
        <v/>
      </c>
      <c r="U3459" s="178">
        <f>T3459</f>
        <v/>
      </c>
      <c r="V3459" s="66" t="inlineStr">
        <is>
          <t>S01 / S04 / S05</t>
        </is>
      </c>
    </row>
    <row r="3460" ht="15" customHeight="1" s="94">
      <c r="A3460" s="66" t="inlineStr">
        <is>
          <t>U25250</t>
        </is>
      </c>
      <c r="B3460" s="66" t="inlineStr">
        <is>
          <t>O2015</t>
        </is>
      </c>
      <c r="C3460" s="66" t="n">
        <v>2025</v>
      </c>
      <c r="D3460" s="66" t="n">
        <v>10</v>
      </c>
      <c r="E3460" s="66" t="n">
        <v>2</v>
      </c>
      <c r="F3460" s="66" t="n">
        <v>7</v>
      </c>
      <c r="G3460" s="66" t="n">
        <v>3</v>
      </c>
      <c r="H3460" s="66" t="n">
        <v>2</v>
      </c>
      <c r="I3460" s="66" t="n">
        <v>0</v>
      </c>
      <c r="J3460" s="66" t="n">
        <v>1</v>
      </c>
      <c r="K3460" s="66" t="n">
        <v>1</v>
      </c>
      <c r="L3460" s="66" t="n">
        <v>0</v>
      </c>
      <c r="M3460" s="66" t="n">
        <v>0</v>
      </c>
      <c r="N3460" s="66" t="n">
        <v>0</v>
      </c>
      <c r="O3460" s="66" t="n">
        <v>166.5</v>
      </c>
      <c r="P3460" s="66" t="n">
        <v>0.5</v>
      </c>
      <c r="Q3460" s="66" t="n">
        <v>13.9344632850001</v>
      </c>
      <c r="R3460" s="66" t="n">
        <v>50.967405231</v>
      </c>
      <c r="S3460" s="66">
        <f>IF(AND(E3460&gt;=2,E3460&lt;=6,OR(F3460=6,F3460=7,F3460=8),O3460&lt;=500),1,0)</f>
        <v/>
      </c>
      <c r="T3460" s="178">
        <f>IF(G3460=1,Sources!$F$24,IF(G3460=2,Sources!$F$25,IF(G3460=3,Sources!$F$26,0)))</f>
        <v/>
      </c>
      <c r="U3460" s="178">
        <f>T3460</f>
        <v/>
      </c>
      <c r="V3460" s="66" t="inlineStr">
        <is>
          <t>S01 / S04 / S05</t>
        </is>
      </c>
    </row>
    <row r="3461" ht="15" customHeight="1" s="94">
      <c r="A3461" s="66" t="inlineStr">
        <is>
          <t>U25252</t>
        </is>
      </c>
      <c r="B3461" s="66" t="inlineStr">
        <is>
          <t>O0770</t>
        </is>
      </c>
      <c r="C3461" s="66" t="n">
        <v>2025</v>
      </c>
      <c r="D3461" s="66" t="n">
        <v>9</v>
      </c>
      <c r="E3461" s="66" t="n">
        <v>2</v>
      </c>
      <c r="F3461" s="66" t="n">
        <v>17</v>
      </c>
      <c r="G3461" s="66" t="n">
        <v>3</v>
      </c>
      <c r="H3461" s="66" t="n">
        <v>3</v>
      </c>
      <c r="I3461" s="66" t="n">
        <v>0</v>
      </c>
      <c r="J3461" s="66" t="n">
        <v>0</v>
      </c>
      <c r="K3461" s="66" t="n">
        <v>1</v>
      </c>
      <c r="L3461" s="66" t="n">
        <v>0</v>
      </c>
      <c r="M3461" s="66" t="n">
        <v>0</v>
      </c>
      <c r="N3461" s="66" t="n">
        <v>0</v>
      </c>
      <c r="O3461" s="66" t="n">
        <v>208</v>
      </c>
      <c r="P3461" s="66" t="n">
        <v>6.2</v>
      </c>
      <c r="Q3461" s="66" t="n">
        <v>13.7375523540001</v>
      </c>
      <c r="R3461" s="66" t="n">
        <v>51.08727263</v>
      </c>
      <c r="S3461" s="66">
        <f>IF(AND(E3461&gt;=2,E3461&lt;=6,OR(F3461=6,F3461=7,F3461=8),O3461&lt;=500),1,0)</f>
        <v/>
      </c>
      <c r="T3461" s="178">
        <f>IF(G3461=1,Sources!$F$24,IF(G3461=2,Sources!$F$25,IF(G3461=3,Sources!$F$26,0)))</f>
        <v/>
      </c>
      <c r="U3461" s="178">
        <f>T3461</f>
        <v/>
      </c>
      <c r="V3461" s="66" t="inlineStr">
        <is>
          <t>S01 / S04 / S05</t>
        </is>
      </c>
    </row>
    <row r="3462" ht="15" customHeight="1" s="94">
      <c r="A3462" s="66" t="inlineStr">
        <is>
          <t>U25257</t>
        </is>
      </c>
      <c r="B3462" s="66" t="inlineStr">
        <is>
          <t>O1448</t>
        </is>
      </c>
      <c r="C3462" s="66" t="n">
        <v>2025</v>
      </c>
      <c r="D3462" s="66" t="n">
        <v>8</v>
      </c>
      <c r="E3462" s="66" t="n">
        <v>2</v>
      </c>
      <c r="F3462" s="66" t="n">
        <v>13</v>
      </c>
      <c r="G3462" s="66" t="n">
        <v>3</v>
      </c>
      <c r="H3462" s="66" t="n">
        <v>6</v>
      </c>
      <c r="I3462" s="66" t="n">
        <v>0</v>
      </c>
      <c r="J3462" s="66" t="n">
        <v>0</v>
      </c>
      <c r="K3462" s="66" t="n">
        <v>1</v>
      </c>
      <c r="L3462" s="66" t="n">
        <v>0</v>
      </c>
      <c r="M3462" s="66" t="n">
        <v>0</v>
      </c>
      <c r="N3462" s="66" t="n">
        <v>0</v>
      </c>
      <c r="O3462" s="66" t="n">
        <v>328.5</v>
      </c>
      <c r="P3462" s="66" t="n">
        <v>7.4</v>
      </c>
      <c r="Q3462" s="66" t="n">
        <v>12.377084005</v>
      </c>
      <c r="R3462" s="66" t="n">
        <v>51.3445130810001</v>
      </c>
      <c r="S3462" s="66">
        <f>IF(AND(E3462&gt;=2,E3462&lt;=6,OR(F3462=6,F3462=7,F3462=8),O3462&lt;=500),1,0)</f>
        <v/>
      </c>
      <c r="T3462" s="178">
        <f>IF(G3462=1,Sources!$F$24,IF(G3462=2,Sources!$F$25,IF(G3462=3,Sources!$F$26,0)))</f>
        <v/>
      </c>
      <c r="U3462" s="178">
        <f>T3462</f>
        <v/>
      </c>
      <c r="V3462" s="66" t="inlineStr">
        <is>
          <t>S01 / S04 / S05</t>
        </is>
      </c>
    </row>
    <row r="3463" ht="15" customHeight="1" s="94">
      <c r="A3463" s="66" t="inlineStr">
        <is>
          <t>U25273</t>
        </is>
      </c>
      <c r="B3463" s="66" t="inlineStr">
        <is>
          <t>O0366</t>
        </is>
      </c>
      <c r="C3463" s="66" t="n">
        <v>2025</v>
      </c>
      <c r="D3463" s="66" t="n">
        <v>9</v>
      </c>
      <c r="E3463" s="66" t="n">
        <v>5</v>
      </c>
      <c r="F3463" s="66" t="n">
        <v>7</v>
      </c>
      <c r="G3463" s="66" t="n">
        <v>3</v>
      </c>
      <c r="H3463" s="66" t="n">
        <v>2</v>
      </c>
      <c r="I3463" s="66" t="n">
        <v>0</v>
      </c>
      <c r="J3463" s="66" t="n">
        <v>1</v>
      </c>
      <c r="K3463" s="66" t="n">
        <v>0</v>
      </c>
      <c r="L3463" s="66" t="n">
        <v>0</v>
      </c>
      <c r="M3463" s="66" t="n">
        <v>0</v>
      </c>
      <c r="N3463" s="66" t="n">
        <v>1</v>
      </c>
      <c r="O3463" s="66" t="n">
        <v>409.4</v>
      </c>
      <c r="P3463" s="66" t="n">
        <v>0</v>
      </c>
      <c r="Q3463" s="66" t="n">
        <v>13.7214254640001</v>
      </c>
      <c r="R3463" s="66" t="n">
        <v>51.041759778</v>
      </c>
      <c r="S3463" s="66">
        <f>IF(AND(E3463&gt;=2,E3463&lt;=6,OR(F3463=6,F3463=7,F3463=8),O3463&lt;=500),1,0)</f>
        <v/>
      </c>
      <c r="T3463" s="178">
        <f>IF(G3463=1,Sources!$F$24,IF(G3463=2,Sources!$F$25,IF(G3463=3,Sources!$F$26,0)))</f>
        <v/>
      </c>
      <c r="U3463" s="178">
        <f>T3463</f>
        <v/>
      </c>
      <c r="V3463" s="66" t="inlineStr">
        <is>
          <t>S01 / S04 / S05</t>
        </is>
      </c>
    </row>
    <row r="3464" ht="15" customHeight="1" s="94">
      <c r="A3464" s="66" t="inlineStr">
        <is>
          <t>U25275</t>
        </is>
      </c>
      <c r="B3464" s="66" t="inlineStr">
        <is>
          <t>O0795</t>
        </is>
      </c>
      <c r="C3464" s="66" t="n">
        <v>2025</v>
      </c>
      <c r="D3464" s="66" t="n">
        <v>9</v>
      </c>
      <c r="E3464" s="66" t="n">
        <v>4</v>
      </c>
      <c r="F3464" s="66" t="n">
        <v>17</v>
      </c>
      <c r="G3464" s="66" t="n">
        <v>3</v>
      </c>
      <c r="H3464" s="66" t="n">
        <v>2</v>
      </c>
      <c r="I3464" s="66" t="n">
        <v>0</v>
      </c>
      <c r="J3464" s="66" t="n">
        <v>1</v>
      </c>
      <c r="K3464" s="66" t="n">
        <v>1</v>
      </c>
      <c r="L3464" s="66" t="n">
        <v>0</v>
      </c>
      <c r="M3464" s="66" t="n">
        <v>0</v>
      </c>
      <c r="N3464" s="66" t="n">
        <v>0</v>
      </c>
      <c r="O3464" s="66" t="n">
        <v>184.4</v>
      </c>
      <c r="P3464" s="66" t="n">
        <v>6.3</v>
      </c>
      <c r="Q3464" s="66" t="n">
        <v>13.8550158470001</v>
      </c>
      <c r="R3464" s="66" t="n">
        <v>51.0618163400001</v>
      </c>
      <c r="S3464" s="66">
        <f>IF(AND(E3464&gt;=2,E3464&lt;=6,OR(F3464=6,F3464=7,F3464=8),O3464&lt;=500),1,0)</f>
        <v/>
      </c>
      <c r="T3464" s="178">
        <f>IF(G3464=1,Sources!$F$24,IF(G3464=2,Sources!$F$25,IF(G3464=3,Sources!$F$26,0)))</f>
        <v/>
      </c>
      <c r="U3464" s="178">
        <f>T3464</f>
        <v/>
      </c>
      <c r="V3464" s="66" t="inlineStr">
        <is>
          <t>S01 / S04 / S05</t>
        </is>
      </c>
    </row>
    <row r="3465" ht="15" customHeight="1" s="94">
      <c r="A3465" s="66" t="inlineStr">
        <is>
          <t>U25284</t>
        </is>
      </c>
      <c r="B3465" s="66" t="inlineStr">
        <is>
          <t>O1693</t>
        </is>
      </c>
      <c r="C3465" s="66" t="n">
        <v>2025</v>
      </c>
      <c r="D3465" s="66" t="n">
        <v>9</v>
      </c>
      <c r="E3465" s="66" t="n">
        <v>7</v>
      </c>
      <c r="F3465" s="66" t="n">
        <v>17</v>
      </c>
      <c r="G3465" s="66" t="n">
        <v>3</v>
      </c>
      <c r="H3465" s="66" t="n">
        <v>6</v>
      </c>
      <c r="I3465" s="66" t="n">
        <v>0</v>
      </c>
      <c r="J3465" s="66" t="n">
        <v>1</v>
      </c>
      <c r="K3465" s="66" t="n">
        <v>1</v>
      </c>
      <c r="L3465" s="66" t="n">
        <v>0</v>
      </c>
      <c r="M3465" s="66" t="n">
        <v>0</v>
      </c>
      <c r="N3465" s="66" t="n">
        <v>0</v>
      </c>
      <c r="O3465" s="66" t="n">
        <v>486.7</v>
      </c>
      <c r="P3465" s="66" t="n">
        <v>4.1</v>
      </c>
      <c r="Q3465" s="66" t="n">
        <v>12.379724384</v>
      </c>
      <c r="R3465" s="66" t="n">
        <v>51.3444162100001</v>
      </c>
      <c r="S3465" s="66">
        <f>IF(AND(E3465&gt;=2,E3465&lt;=6,OR(F3465=6,F3465=7,F3465=8),O3465&lt;=500),1,0)</f>
        <v/>
      </c>
      <c r="T3465" s="178">
        <f>IF(G3465=1,Sources!$F$24,IF(G3465=2,Sources!$F$25,IF(G3465=3,Sources!$F$26,0)))</f>
        <v/>
      </c>
      <c r="U3465" s="178">
        <f>T3465</f>
        <v/>
      </c>
      <c r="V3465" s="66" t="inlineStr">
        <is>
          <t>S01 / S04 / S05</t>
        </is>
      </c>
    </row>
    <row r="3466" ht="15" customHeight="1" s="94">
      <c r="A3466" s="66" t="inlineStr">
        <is>
          <t>U25293</t>
        </is>
      </c>
      <c r="B3466" s="66" t="inlineStr">
        <is>
          <t>O0448</t>
        </is>
      </c>
      <c r="C3466" s="66" t="n">
        <v>2025</v>
      </c>
      <c r="D3466" s="66" t="n">
        <v>11</v>
      </c>
      <c r="E3466" s="66" t="n">
        <v>2</v>
      </c>
      <c r="F3466" s="66" t="n">
        <v>8</v>
      </c>
      <c r="G3466" s="66" t="n">
        <v>3</v>
      </c>
      <c r="H3466" s="66" t="n">
        <v>2</v>
      </c>
      <c r="I3466" s="66" t="n">
        <v>0</v>
      </c>
      <c r="J3466" s="66" t="n">
        <v>1</v>
      </c>
      <c r="K3466" s="66" t="n">
        <v>0</v>
      </c>
      <c r="L3466" s="66" t="n">
        <v>0</v>
      </c>
      <c r="M3466" s="66" t="n">
        <v>1</v>
      </c>
      <c r="N3466" s="66" t="n">
        <v>0</v>
      </c>
      <c r="O3466" s="66" t="n">
        <v>475.6</v>
      </c>
      <c r="P3466" s="66" t="n">
        <v>0.7</v>
      </c>
      <c r="Q3466" s="66" t="n">
        <v>13.7042297410001</v>
      </c>
      <c r="R3466" s="66" t="n">
        <v>51.0435657730001</v>
      </c>
      <c r="S3466" s="66">
        <f>IF(AND(E3466&gt;=2,E3466&lt;=6,OR(F3466=6,F3466=7,F3466=8),O3466&lt;=500),1,0)</f>
        <v/>
      </c>
      <c r="T3466" s="178">
        <f>IF(G3466=1,Sources!$F$24,IF(G3466=2,Sources!$F$25,IF(G3466=3,Sources!$F$26,0)))</f>
        <v/>
      </c>
      <c r="U3466" s="178">
        <f>T3466</f>
        <v/>
      </c>
      <c r="V3466" s="66" t="inlineStr">
        <is>
          <t>S01 / S04 / S05</t>
        </is>
      </c>
    </row>
    <row r="3467" ht="15" customHeight="1" s="94">
      <c r="A3467" s="66" t="inlineStr">
        <is>
          <t>U25300</t>
        </is>
      </c>
      <c r="B3467" s="66" t="inlineStr">
        <is>
          <t>O0436</t>
        </is>
      </c>
      <c r="C3467" s="66" t="n">
        <v>2025</v>
      </c>
      <c r="D3467" s="66" t="n">
        <v>9</v>
      </c>
      <c r="E3467" s="66" t="n">
        <v>2</v>
      </c>
      <c r="F3467" s="66" t="n">
        <v>7</v>
      </c>
      <c r="G3467" s="66" t="n">
        <v>3</v>
      </c>
      <c r="H3467" s="66" t="n">
        <v>3</v>
      </c>
      <c r="I3467" s="66" t="n">
        <v>0</v>
      </c>
      <c r="J3467" s="66" t="n">
        <v>1</v>
      </c>
      <c r="K3467" s="66" t="n">
        <v>1</v>
      </c>
      <c r="L3467" s="66" t="n">
        <v>0</v>
      </c>
      <c r="M3467" s="66" t="n">
        <v>0</v>
      </c>
      <c r="N3467" s="66" t="n">
        <v>0</v>
      </c>
      <c r="O3467" s="66" t="n">
        <v>146.4</v>
      </c>
      <c r="P3467" s="66" t="n">
        <v>3</v>
      </c>
      <c r="Q3467" s="66" t="n">
        <v>13.6965881740001</v>
      </c>
      <c r="R3467" s="66" t="n">
        <v>51.0433427790001</v>
      </c>
      <c r="S3467" s="66">
        <f>IF(AND(E3467&gt;=2,E3467&lt;=6,OR(F3467=6,F3467=7,F3467=8),O3467&lt;=500),1,0)</f>
        <v/>
      </c>
      <c r="T3467" s="178">
        <f>IF(G3467=1,Sources!$F$24,IF(G3467=2,Sources!$F$25,IF(G3467=3,Sources!$F$26,0)))</f>
        <v/>
      </c>
      <c r="U3467" s="178">
        <f>T3467</f>
        <v/>
      </c>
      <c r="V3467" s="66" t="inlineStr">
        <is>
          <t>S01 / S04 / S05</t>
        </is>
      </c>
    </row>
    <row r="3468" ht="15" customHeight="1" s="94">
      <c r="A3468" s="66" t="inlineStr">
        <is>
          <t>U25305</t>
        </is>
      </c>
      <c r="B3468" s="66" t="inlineStr">
        <is>
          <t>O0172</t>
        </is>
      </c>
      <c r="C3468" s="66" t="n">
        <v>2025</v>
      </c>
      <c r="D3468" s="66" t="n">
        <v>9</v>
      </c>
      <c r="E3468" s="66" t="n">
        <v>6</v>
      </c>
      <c r="F3468" s="66" t="n">
        <v>22</v>
      </c>
      <c r="G3468" s="66" t="n">
        <v>3</v>
      </c>
      <c r="H3468" s="66" t="n">
        <v>3</v>
      </c>
      <c r="I3468" s="66" t="n">
        <v>0</v>
      </c>
      <c r="J3468" s="66" t="n">
        <v>0</v>
      </c>
      <c r="K3468" s="66" t="n">
        <v>1</v>
      </c>
      <c r="L3468" s="66" t="n">
        <v>1</v>
      </c>
      <c r="M3468" s="66" t="n">
        <v>0</v>
      </c>
      <c r="N3468" s="66" t="n">
        <v>0</v>
      </c>
      <c r="O3468" s="66" t="n">
        <v>319.9</v>
      </c>
      <c r="P3468" s="66" t="n">
        <v>3.2</v>
      </c>
      <c r="Q3468" s="66" t="n">
        <v>12.9264612310001</v>
      </c>
      <c r="R3468" s="66" t="n">
        <v>50.8337550420001</v>
      </c>
      <c r="S3468" s="66">
        <f>IF(AND(E3468&gt;=2,E3468&lt;=6,OR(F3468=6,F3468=7,F3468=8),O3468&lt;=500),1,0)</f>
        <v/>
      </c>
      <c r="T3468" s="178">
        <f>IF(G3468=1,Sources!$F$24,IF(G3468=2,Sources!$F$25,IF(G3468=3,Sources!$F$26,0)))</f>
        <v/>
      </c>
      <c r="U3468" s="178">
        <f>T3468</f>
        <v/>
      </c>
      <c r="V3468" s="66" t="inlineStr">
        <is>
          <t>S01 / S04 / S05</t>
        </is>
      </c>
    </row>
    <row r="3469" ht="15" customHeight="1" s="94">
      <c r="A3469" s="66" t="inlineStr">
        <is>
          <t>U25315</t>
        </is>
      </c>
      <c r="B3469" s="66" t="inlineStr">
        <is>
          <t>O1467</t>
        </is>
      </c>
      <c r="C3469" s="66" t="n">
        <v>2025</v>
      </c>
      <c r="D3469" s="66" t="n">
        <v>8</v>
      </c>
      <c r="E3469" s="66" t="n">
        <v>3</v>
      </c>
      <c r="F3469" s="66" t="n">
        <v>14</v>
      </c>
      <c r="G3469" s="66" t="n">
        <v>3</v>
      </c>
      <c r="H3469" s="66" t="n">
        <v>6</v>
      </c>
      <c r="I3469" s="66" t="n">
        <v>0</v>
      </c>
      <c r="J3469" s="66" t="n">
        <v>0</v>
      </c>
      <c r="K3469" s="66" t="n">
        <v>1</v>
      </c>
      <c r="L3469" s="66" t="n">
        <v>0</v>
      </c>
      <c r="M3469" s="66" t="n">
        <v>0</v>
      </c>
      <c r="N3469" s="66" t="n">
        <v>0</v>
      </c>
      <c r="O3469" s="66" t="n">
        <v>292</v>
      </c>
      <c r="P3469" s="66" t="n">
        <v>18.8</v>
      </c>
      <c r="Q3469" s="66" t="n">
        <v>12.391943322</v>
      </c>
      <c r="R3469" s="66" t="n">
        <v>51.346475416</v>
      </c>
      <c r="S3469" s="66">
        <f>IF(AND(E3469&gt;=2,E3469&lt;=6,OR(F3469=6,F3469=7,F3469=8),O3469&lt;=500),1,0)</f>
        <v/>
      </c>
      <c r="T3469" s="178">
        <f>IF(G3469=1,Sources!$F$24,IF(G3469=2,Sources!$F$25,IF(G3469=3,Sources!$F$26,0)))</f>
        <v/>
      </c>
      <c r="U3469" s="178">
        <f>T3469</f>
        <v/>
      </c>
      <c r="V3469" s="66" t="inlineStr">
        <is>
          <t>S01 / S04 / S05</t>
        </is>
      </c>
    </row>
    <row r="3470" ht="15" customHeight="1" s="94">
      <c r="A3470" s="66" t="inlineStr">
        <is>
          <t>U25331</t>
        </is>
      </c>
      <c r="B3470" s="66" t="inlineStr">
        <is>
          <t>O0677</t>
        </is>
      </c>
      <c r="C3470" s="66" t="n">
        <v>2025</v>
      </c>
      <c r="D3470" s="66" t="n">
        <v>9</v>
      </c>
      <c r="E3470" s="66" t="n">
        <v>1</v>
      </c>
      <c r="F3470" s="66" t="n">
        <v>12</v>
      </c>
      <c r="G3470" s="66" t="n">
        <v>3</v>
      </c>
      <c r="H3470" s="66" t="n">
        <v>3</v>
      </c>
      <c r="I3470" s="66" t="n">
        <v>0</v>
      </c>
      <c r="J3470" s="66" t="n">
        <v>1</v>
      </c>
      <c r="K3470" s="66" t="n">
        <v>1</v>
      </c>
      <c r="L3470" s="66" t="n">
        <v>0</v>
      </c>
      <c r="M3470" s="66" t="n">
        <v>0</v>
      </c>
      <c r="N3470" s="66" t="n">
        <v>0</v>
      </c>
      <c r="O3470" s="66" t="n">
        <v>466.1</v>
      </c>
      <c r="P3470" s="66" t="n">
        <v>5.4</v>
      </c>
      <c r="Q3470" s="66" t="n">
        <v>13.718043768</v>
      </c>
      <c r="R3470" s="66" t="n">
        <v>51.0388240120001</v>
      </c>
      <c r="S3470" s="66">
        <f>IF(AND(E3470&gt;=2,E3470&lt;=6,OR(F3470=6,F3470=7,F3470=8),O3470&lt;=500),1,0)</f>
        <v/>
      </c>
      <c r="T3470" s="178">
        <f>IF(G3470=1,Sources!$F$24,IF(G3470=2,Sources!$F$25,IF(G3470=3,Sources!$F$26,0)))</f>
        <v/>
      </c>
      <c r="U3470" s="178">
        <f>T3470</f>
        <v/>
      </c>
      <c r="V3470" s="66" t="inlineStr">
        <is>
          <t>S01 / S04 / S05</t>
        </is>
      </c>
    </row>
    <row r="3471" ht="15" customHeight="1" s="94">
      <c r="A3471" s="66" t="inlineStr">
        <is>
          <t>U25340</t>
        </is>
      </c>
      <c r="B3471" s="66" t="inlineStr">
        <is>
          <t>O0023</t>
        </is>
      </c>
      <c r="C3471" s="66" t="n">
        <v>2025</v>
      </c>
      <c r="D3471" s="66" t="n">
        <v>9</v>
      </c>
      <c r="E3471" s="66" t="n">
        <v>7</v>
      </c>
      <c r="F3471" s="66" t="n">
        <v>11</v>
      </c>
      <c r="G3471" s="66" t="n">
        <v>3</v>
      </c>
      <c r="H3471" s="66" t="n">
        <v>3</v>
      </c>
      <c r="I3471" s="66" t="n">
        <v>0</v>
      </c>
      <c r="J3471" s="66" t="n">
        <v>1</v>
      </c>
      <c r="K3471" s="66" t="n">
        <v>1</v>
      </c>
      <c r="L3471" s="66" t="n">
        <v>0</v>
      </c>
      <c r="M3471" s="66" t="n">
        <v>0</v>
      </c>
      <c r="N3471" s="66" t="n">
        <v>0</v>
      </c>
      <c r="O3471" s="66" t="n">
        <v>263.6</v>
      </c>
      <c r="P3471" s="66" t="n">
        <v>0.7</v>
      </c>
      <c r="Q3471" s="66" t="n">
        <v>12.587649223</v>
      </c>
      <c r="R3471" s="66" t="n">
        <v>51.593410084</v>
      </c>
      <c r="S3471" s="66">
        <f>IF(AND(E3471&gt;=2,E3471&lt;=6,OR(F3471=6,F3471=7,F3471=8),O3471&lt;=500),1,0)</f>
        <v/>
      </c>
      <c r="T3471" s="178">
        <f>IF(G3471=1,Sources!$F$24,IF(G3471=2,Sources!$F$25,IF(G3471=3,Sources!$F$26,0)))</f>
        <v/>
      </c>
      <c r="U3471" s="178">
        <f>T3471</f>
        <v/>
      </c>
      <c r="V3471" s="66" t="inlineStr">
        <is>
          <t>S01 / S04 / S05</t>
        </is>
      </c>
    </row>
    <row r="3472" ht="15" customHeight="1" s="94">
      <c r="A3472" s="66" t="inlineStr">
        <is>
          <t>U25359</t>
        </is>
      </c>
      <c r="B3472" s="66" t="inlineStr">
        <is>
          <t>O1492</t>
        </is>
      </c>
      <c r="C3472" s="66" t="n">
        <v>2025</v>
      </c>
      <c r="D3472" s="66" t="n">
        <v>8</v>
      </c>
      <c r="E3472" s="66" t="n">
        <v>1</v>
      </c>
      <c r="F3472" s="66" t="n">
        <v>9</v>
      </c>
      <c r="G3472" s="66" t="n">
        <v>3</v>
      </c>
      <c r="H3472" s="66" t="n">
        <v>3</v>
      </c>
      <c r="I3472" s="66" t="n">
        <v>0</v>
      </c>
      <c r="J3472" s="66" t="n">
        <v>1</v>
      </c>
      <c r="K3472" s="66" t="n">
        <v>1</v>
      </c>
      <c r="L3472" s="66" t="n">
        <v>0</v>
      </c>
      <c r="M3472" s="66" t="n">
        <v>0</v>
      </c>
      <c r="N3472" s="66" t="n">
        <v>0</v>
      </c>
      <c r="O3472" s="66" t="n">
        <v>476.9</v>
      </c>
      <c r="P3472" s="66" t="n">
        <v>1.1</v>
      </c>
      <c r="Q3472" s="66" t="n">
        <v>12.3993672170001</v>
      </c>
      <c r="R3472" s="66" t="n">
        <v>51.3634757670001</v>
      </c>
      <c r="S3472" s="66">
        <f>IF(AND(E3472&gt;=2,E3472&lt;=6,OR(F3472=6,F3472=7,F3472=8),O3472&lt;=500),1,0)</f>
        <v/>
      </c>
      <c r="T3472" s="178">
        <f>IF(G3472=1,Sources!$F$24,IF(G3472=2,Sources!$F$25,IF(G3472=3,Sources!$F$26,0)))</f>
        <v/>
      </c>
      <c r="U3472" s="178">
        <f>T3472</f>
        <v/>
      </c>
      <c r="V3472" s="66" t="inlineStr">
        <is>
          <t>S01 / S04 / S05</t>
        </is>
      </c>
    </row>
    <row r="3473" ht="15" customHeight="1" s="94">
      <c r="A3473" s="66" t="inlineStr">
        <is>
          <t>U25363</t>
        </is>
      </c>
      <c r="B3473" s="66" t="inlineStr">
        <is>
          <t>O1524</t>
        </is>
      </c>
      <c r="C3473" s="66" t="n">
        <v>2025</v>
      </c>
      <c r="D3473" s="66" t="n">
        <v>9</v>
      </c>
      <c r="E3473" s="66" t="n">
        <v>4</v>
      </c>
      <c r="F3473" s="66" t="n">
        <v>16</v>
      </c>
      <c r="G3473" s="66" t="n">
        <v>3</v>
      </c>
      <c r="H3473" s="66" t="n">
        <v>2</v>
      </c>
      <c r="I3473" s="66" t="n">
        <v>0</v>
      </c>
      <c r="J3473" s="66" t="n">
        <v>0</v>
      </c>
      <c r="K3473" s="66" t="n">
        <v>1</v>
      </c>
      <c r="L3473" s="66" t="n">
        <v>0</v>
      </c>
      <c r="M3473" s="66" t="n">
        <v>0</v>
      </c>
      <c r="N3473" s="66" t="n">
        <v>1</v>
      </c>
      <c r="O3473" s="66" t="n">
        <v>193.5</v>
      </c>
      <c r="P3473" s="66" t="n">
        <v>15.4</v>
      </c>
      <c r="Q3473" s="66" t="n">
        <v>12.3925043800001</v>
      </c>
      <c r="R3473" s="66" t="n">
        <v>51.333991451</v>
      </c>
      <c r="S3473" s="66">
        <f>IF(AND(E3473&gt;=2,E3473&lt;=6,OR(F3473=6,F3473=7,F3473=8),O3473&lt;=500),1,0)</f>
        <v/>
      </c>
      <c r="T3473" s="178">
        <f>IF(G3473=1,Sources!$F$24,IF(G3473=2,Sources!$F$25,IF(G3473=3,Sources!$F$26,0)))</f>
        <v/>
      </c>
      <c r="U3473" s="178">
        <f>T3473</f>
        <v/>
      </c>
      <c r="V3473" s="66" t="inlineStr">
        <is>
          <t>S01 / S04 / S05</t>
        </is>
      </c>
    </row>
    <row r="3474" ht="15" customHeight="1" s="94">
      <c r="A3474" s="66" t="inlineStr">
        <is>
          <t>U25364</t>
        </is>
      </c>
      <c r="B3474" s="66" t="inlineStr">
        <is>
          <t>O1992</t>
        </is>
      </c>
      <c r="C3474" s="66" t="n">
        <v>2025</v>
      </c>
      <c r="D3474" s="66" t="n">
        <v>7</v>
      </c>
      <c r="E3474" s="66" t="n">
        <v>4</v>
      </c>
      <c r="F3474" s="66" t="n">
        <v>7</v>
      </c>
      <c r="G3474" s="66" t="n">
        <v>3</v>
      </c>
      <c r="H3474" s="66" t="n">
        <v>3</v>
      </c>
      <c r="I3474" s="66" t="n">
        <v>0</v>
      </c>
      <c r="J3474" s="66" t="n">
        <v>1</v>
      </c>
      <c r="K3474" s="66" t="n">
        <v>1</v>
      </c>
      <c r="L3474" s="66" t="n">
        <v>0</v>
      </c>
      <c r="M3474" s="66" t="n">
        <v>0</v>
      </c>
      <c r="N3474" s="66" t="n">
        <v>0</v>
      </c>
      <c r="O3474" s="66" t="n">
        <v>109.1</v>
      </c>
      <c r="P3474" s="66" t="n">
        <v>0</v>
      </c>
      <c r="Q3474" s="66" t="n">
        <v>13.941318801</v>
      </c>
      <c r="R3474" s="66" t="n">
        <v>50.9576938450001</v>
      </c>
      <c r="S3474" s="66">
        <f>IF(AND(E3474&gt;=2,E3474&lt;=6,OR(F3474=6,F3474=7,F3474=8),O3474&lt;=500),1,0)</f>
        <v/>
      </c>
      <c r="T3474" s="178">
        <f>IF(G3474=1,Sources!$F$24,IF(G3474=2,Sources!$F$25,IF(G3474=3,Sources!$F$26,0)))</f>
        <v/>
      </c>
      <c r="U3474" s="178">
        <f>T3474</f>
        <v/>
      </c>
      <c r="V3474" s="66" t="inlineStr">
        <is>
          <t>S01 / S04 / S05</t>
        </is>
      </c>
    </row>
    <row r="3475" ht="15" customHeight="1" s="94">
      <c r="A3475" s="66" t="inlineStr">
        <is>
          <t>U25369</t>
        </is>
      </c>
      <c r="B3475" s="66" t="inlineStr">
        <is>
          <t>O1467</t>
        </is>
      </c>
      <c r="C3475" s="66" t="n">
        <v>2025</v>
      </c>
      <c r="D3475" s="66" t="n">
        <v>9</v>
      </c>
      <c r="E3475" s="66" t="n">
        <v>2</v>
      </c>
      <c r="F3475" s="66" t="n">
        <v>23</v>
      </c>
      <c r="G3475" s="66" t="n">
        <v>3</v>
      </c>
      <c r="H3475" s="66" t="n">
        <v>2</v>
      </c>
      <c r="I3475" s="66" t="n">
        <v>0</v>
      </c>
      <c r="J3475" s="66" t="n">
        <v>0</v>
      </c>
      <c r="K3475" s="66" t="n">
        <v>1</v>
      </c>
      <c r="L3475" s="66" t="n">
        <v>0</v>
      </c>
      <c r="M3475" s="66" t="n">
        <v>0</v>
      </c>
      <c r="N3475" s="66" t="n">
        <v>0</v>
      </c>
      <c r="O3475" s="66" t="n">
        <v>278.5</v>
      </c>
      <c r="P3475" s="66" t="n">
        <v>11.4</v>
      </c>
      <c r="Q3475" s="66" t="n">
        <v>12.392111255</v>
      </c>
      <c r="R3475" s="66" t="n">
        <v>51.3464148460001</v>
      </c>
      <c r="S3475" s="66">
        <f>IF(AND(E3475&gt;=2,E3475&lt;=6,OR(F3475=6,F3475=7,F3475=8),O3475&lt;=500),1,0)</f>
        <v/>
      </c>
      <c r="T3475" s="178">
        <f>IF(G3475=1,Sources!$F$24,IF(G3475=2,Sources!$F$25,IF(G3475=3,Sources!$F$26,0)))</f>
        <v/>
      </c>
      <c r="U3475" s="178">
        <f>T3475</f>
        <v/>
      </c>
      <c r="V3475" s="66" t="inlineStr">
        <is>
          <t>S01 / S04 / S05</t>
        </is>
      </c>
    </row>
    <row r="3476" ht="15" customHeight="1" s="94">
      <c r="A3476" s="66" t="inlineStr">
        <is>
          <t>U25374</t>
        </is>
      </c>
      <c r="B3476" s="66" t="inlineStr">
        <is>
          <t>O1743</t>
        </is>
      </c>
      <c r="C3476" s="66" t="n">
        <v>2025</v>
      </c>
      <c r="D3476" s="66" t="n">
        <v>10</v>
      </c>
      <c r="E3476" s="66" t="n">
        <v>3</v>
      </c>
      <c r="F3476" s="66" t="n">
        <v>15</v>
      </c>
      <c r="G3476" s="66" t="n">
        <v>3</v>
      </c>
      <c r="H3476" s="66" t="n">
        <v>2</v>
      </c>
      <c r="I3476" s="66" t="n">
        <v>0</v>
      </c>
      <c r="J3476" s="66" t="n">
        <v>1</v>
      </c>
      <c r="K3476" s="66" t="n">
        <v>1</v>
      </c>
      <c r="L3476" s="66" t="n">
        <v>0</v>
      </c>
      <c r="M3476" s="66" t="n">
        <v>0</v>
      </c>
      <c r="N3476" s="66" t="n">
        <v>0</v>
      </c>
      <c r="O3476" s="66" t="n">
        <v>93.09999999999999</v>
      </c>
      <c r="P3476" s="66" t="n">
        <v>18.7</v>
      </c>
      <c r="Q3476" s="66" t="n">
        <v>12.4037158520001</v>
      </c>
      <c r="R3476" s="66" t="n">
        <v>51.3216433200001</v>
      </c>
      <c r="S3476" s="66">
        <f>IF(AND(E3476&gt;=2,E3476&lt;=6,OR(F3476=6,F3476=7,F3476=8),O3476&lt;=500),1,0)</f>
        <v/>
      </c>
      <c r="T3476" s="178">
        <f>IF(G3476=1,Sources!$F$24,IF(G3476=2,Sources!$F$25,IF(G3476=3,Sources!$F$26,0)))</f>
        <v/>
      </c>
      <c r="U3476" s="178">
        <f>T3476</f>
        <v/>
      </c>
      <c r="V3476" s="66" t="inlineStr">
        <is>
          <t>S01 / S04 / S05</t>
        </is>
      </c>
    </row>
    <row r="3477" ht="15" customHeight="1" s="94">
      <c r="A3477" s="66" t="inlineStr">
        <is>
          <t>U25377</t>
        </is>
      </c>
      <c r="B3477" s="66" t="inlineStr">
        <is>
          <t>O1574</t>
        </is>
      </c>
      <c r="C3477" s="66" t="n">
        <v>2025</v>
      </c>
      <c r="D3477" s="66" t="n">
        <v>9</v>
      </c>
      <c r="E3477" s="66" t="n">
        <v>2</v>
      </c>
      <c r="F3477" s="66" t="n">
        <v>8</v>
      </c>
      <c r="G3477" s="66" t="n">
        <v>2</v>
      </c>
      <c r="H3477" s="66" t="n">
        <v>2</v>
      </c>
      <c r="I3477" s="66" t="n">
        <v>0</v>
      </c>
      <c r="J3477" s="66" t="n">
        <v>1</v>
      </c>
      <c r="K3477" s="66" t="n">
        <v>1</v>
      </c>
      <c r="L3477" s="66" t="n">
        <v>0</v>
      </c>
      <c r="M3477" s="66" t="n">
        <v>0</v>
      </c>
      <c r="N3477" s="66" t="n">
        <v>0</v>
      </c>
      <c r="O3477" s="66" t="n">
        <v>238.8</v>
      </c>
      <c r="P3477" s="66" t="n">
        <v>0</v>
      </c>
      <c r="Q3477" s="66" t="n">
        <v>12.401573184</v>
      </c>
      <c r="R3477" s="66" t="n">
        <v>51.3240729310001</v>
      </c>
      <c r="S3477" s="66">
        <f>IF(AND(E3477&gt;=2,E3477&lt;=6,OR(F3477=6,F3477=7,F3477=8),O3477&lt;=500),1,0)</f>
        <v/>
      </c>
      <c r="T3477" s="178">
        <f>IF(G3477=1,Sources!$F$24,IF(G3477=2,Sources!$F$25,IF(G3477=3,Sources!$F$26,0)))</f>
        <v/>
      </c>
      <c r="U3477" s="178">
        <f>T3477</f>
        <v/>
      </c>
      <c r="V3477" s="66" t="inlineStr">
        <is>
          <t>S01 / S04 / S05</t>
        </is>
      </c>
    </row>
    <row r="3478" ht="15" customHeight="1" s="94">
      <c r="A3478" s="66" t="inlineStr">
        <is>
          <t>U25381</t>
        </is>
      </c>
      <c r="B3478" s="66" t="inlineStr">
        <is>
          <t>O0472</t>
        </is>
      </c>
      <c r="C3478" s="66" t="n">
        <v>2025</v>
      </c>
      <c r="D3478" s="66" t="n">
        <v>8</v>
      </c>
      <c r="E3478" s="66" t="n">
        <v>5</v>
      </c>
      <c r="F3478" s="66" t="n">
        <v>12</v>
      </c>
      <c r="G3478" s="66" t="n">
        <v>3</v>
      </c>
      <c r="H3478" s="66" t="n">
        <v>3</v>
      </c>
      <c r="I3478" s="66" t="n">
        <v>0</v>
      </c>
      <c r="J3478" s="66" t="n">
        <v>0</v>
      </c>
      <c r="K3478" s="66" t="n">
        <v>1</v>
      </c>
      <c r="L3478" s="66" t="n">
        <v>0</v>
      </c>
      <c r="M3478" s="66" t="n">
        <v>0</v>
      </c>
      <c r="N3478" s="66" t="n">
        <v>0</v>
      </c>
      <c r="O3478" s="66" t="n">
        <v>440.9</v>
      </c>
      <c r="P3478" s="66" t="n">
        <v>4.2</v>
      </c>
      <c r="Q3478" s="66" t="n">
        <v>13.7069879920001</v>
      </c>
      <c r="R3478" s="66" t="n">
        <v>51.084523888</v>
      </c>
      <c r="S3478" s="66">
        <f>IF(AND(E3478&gt;=2,E3478&lt;=6,OR(F3478=6,F3478=7,F3478=8),O3478&lt;=500),1,0)</f>
        <v/>
      </c>
      <c r="T3478" s="178">
        <f>IF(G3478=1,Sources!$F$24,IF(G3478=2,Sources!$F$25,IF(G3478=3,Sources!$F$26,0)))</f>
        <v/>
      </c>
      <c r="U3478" s="178">
        <f>T3478</f>
        <v/>
      </c>
      <c r="V3478" s="66" t="inlineStr">
        <is>
          <t>S01 / S04 / S05</t>
        </is>
      </c>
    </row>
    <row r="3479" ht="15" customHeight="1" s="94">
      <c r="A3479" s="66" t="inlineStr">
        <is>
          <t>U25393</t>
        </is>
      </c>
      <c r="B3479" s="66" t="inlineStr">
        <is>
          <t>O2241</t>
        </is>
      </c>
      <c r="C3479" s="66" t="n">
        <v>2025</v>
      </c>
      <c r="D3479" s="66" t="n">
        <v>9</v>
      </c>
      <c r="E3479" s="66" t="n">
        <v>6</v>
      </c>
      <c r="F3479" s="66" t="n">
        <v>7</v>
      </c>
      <c r="G3479" s="66" t="n">
        <v>3</v>
      </c>
      <c r="H3479" s="66" t="n">
        <v>3</v>
      </c>
      <c r="I3479" s="66" t="n">
        <v>0</v>
      </c>
      <c r="J3479" s="66" t="n">
        <v>0</v>
      </c>
      <c r="K3479" s="66" t="n">
        <v>1</v>
      </c>
      <c r="L3479" s="66" t="n">
        <v>1</v>
      </c>
      <c r="M3479" s="66" t="n">
        <v>0</v>
      </c>
      <c r="N3479" s="66" t="n">
        <v>0</v>
      </c>
      <c r="O3479" s="66" t="n">
        <v>125.6</v>
      </c>
      <c r="P3479" s="66" t="n">
        <v>7.6</v>
      </c>
      <c r="Q3479" s="66" t="n">
        <v>14.809881992</v>
      </c>
      <c r="R3479" s="66" t="n">
        <v>50.893117364</v>
      </c>
      <c r="S3479" s="66">
        <f>IF(AND(E3479&gt;=2,E3479&lt;=6,OR(F3479=6,F3479=7,F3479=8),O3479&lt;=500),1,0)</f>
        <v/>
      </c>
      <c r="T3479" s="178">
        <f>IF(G3479=1,Sources!$F$24,IF(G3479=2,Sources!$F$25,IF(G3479=3,Sources!$F$26,0)))</f>
        <v/>
      </c>
      <c r="U3479" s="178">
        <f>T3479</f>
        <v/>
      </c>
      <c r="V3479" s="66" t="inlineStr">
        <is>
          <t>S01 / S04 / S05</t>
        </is>
      </c>
    </row>
    <row r="3480" ht="15" customHeight="1" s="94">
      <c r="A3480" s="66" t="inlineStr">
        <is>
          <t>U25396</t>
        </is>
      </c>
      <c r="B3480" s="66" t="inlineStr">
        <is>
          <t>O1303</t>
        </is>
      </c>
      <c r="C3480" s="66" t="n">
        <v>2025</v>
      </c>
      <c r="D3480" s="66" t="n">
        <v>9</v>
      </c>
      <c r="E3480" s="66" t="n">
        <v>2</v>
      </c>
      <c r="F3480" s="66" t="n">
        <v>16</v>
      </c>
      <c r="G3480" s="66" t="n">
        <v>3</v>
      </c>
      <c r="H3480" s="66" t="n">
        <v>6</v>
      </c>
      <c r="I3480" s="66" t="n">
        <v>0</v>
      </c>
      <c r="J3480" s="66" t="n">
        <v>0</v>
      </c>
      <c r="K3480" s="66" t="n">
        <v>1</v>
      </c>
      <c r="L3480" s="66" t="n">
        <v>0</v>
      </c>
      <c r="M3480" s="66" t="n">
        <v>0</v>
      </c>
      <c r="N3480" s="66" t="n">
        <v>1</v>
      </c>
      <c r="O3480" s="66" t="n">
        <v>476</v>
      </c>
      <c r="P3480" s="66" t="n">
        <v>11.5</v>
      </c>
      <c r="Q3480" s="66" t="n">
        <v>12.3940225040001</v>
      </c>
      <c r="R3480" s="66" t="n">
        <v>51.3145482150001</v>
      </c>
      <c r="S3480" s="66">
        <f>IF(AND(E3480&gt;=2,E3480&lt;=6,OR(F3480=6,F3480=7,F3480=8),O3480&lt;=500),1,0)</f>
        <v/>
      </c>
      <c r="T3480" s="178">
        <f>IF(G3480=1,Sources!$F$24,IF(G3480=2,Sources!$F$25,IF(G3480=3,Sources!$F$26,0)))</f>
        <v/>
      </c>
      <c r="U3480" s="178">
        <f>T3480</f>
        <v/>
      </c>
      <c r="V3480" s="66" t="inlineStr">
        <is>
          <t>S01 / S04 / S05</t>
        </is>
      </c>
    </row>
    <row r="3481" ht="15" customHeight="1" s="94">
      <c r="A3481" s="66" t="inlineStr">
        <is>
          <t>U25399</t>
        </is>
      </c>
      <c r="B3481" s="66" t="inlineStr">
        <is>
          <t>O0172</t>
        </is>
      </c>
      <c r="C3481" s="66" t="n">
        <v>2025</v>
      </c>
      <c r="D3481" s="66" t="n">
        <v>8</v>
      </c>
      <c r="E3481" s="66" t="n">
        <v>7</v>
      </c>
      <c r="F3481" s="66" t="n">
        <v>16</v>
      </c>
      <c r="G3481" s="66" t="n">
        <v>2</v>
      </c>
      <c r="H3481" s="66" t="n">
        <v>6</v>
      </c>
      <c r="I3481" s="66" t="n">
        <v>0</v>
      </c>
      <c r="J3481" s="66" t="n">
        <v>0</v>
      </c>
      <c r="K3481" s="66" t="n">
        <v>1</v>
      </c>
      <c r="L3481" s="66" t="n">
        <v>1</v>
      </c>
      <c r="M3481" s="66" t="n">
        <v>0</v>
      </c>
      <c r="N3481" s="66" t="n">
        <v>0</v>
      </c>
      <c r="O3481" s="66" t="n">
        <v>322.1</v>
      </c>
      <c r="P3481" s="66" t="n">
        <v>0.7</v>
      </c>
      <c r="Q3481" s="66" t="n">
        <v>12.926483795</v>
      </c>
      <c r="R3481" s="66" t="n">
        <v>50.8337727490001</v>
      </c>
      <c r="S3481" s="66">
        <f>IF(AND(E3481&gt;=2,E3481&lt;=6,OR(F3481=6,F3481=7,F3481=8),O3481&lt;=500),1,0)</f>
        <v/>
      </c>
      <c r="T3481" s="178">
        <f>IF(G3481=1,Sources!$F$24,IF(G3481=2,Sources!$F$25,IF(G3481=3,Sources!$F$26,0)))</f>
        <v/>
      </c>
      <c r="U3481" s="178">
        <f>T3481</f>
        <v/>
      </c>
      <c r="V3481" s="66" t="inlineStr">
        <is>
          <t>S01 / S04 / S05</t>
        </is>
      </c>
    </row>
    <row r="3482" ht="15" customHeight="1" s="94">
      <c r="A3482" s="66" t="inlineStr">
        <is>
          <t>U25419</t>
        </is>
      </c>
      <c r="B3482" s="66" t="inlineStr">
        <is>
          <t>O0754</t>
        </is>
      </c>
      <c r="C3482" s="66" t="n">
        <v>2025</v>
      </c>
      <c r="D3482" s="66" t="n">
        <v>9</v>
      </c>
      <c r="E3482" s="66" t="n">
        <v>3</v>
      </c>
      <c r="F3482" s="66" t="n">
        <v>15</v>
      </c>
      <c r="G3482" s="66" t="n">
        <v>3</v>
      </c>
      <c r="H3482" s="66" t="n">
        <v>4</v>
      </c>
      <c r="I3482" s="66" t="n">
        <v>1</v>
      </c>
      <c r="J3482" s="66" t="n">
        <v>0</v>
      </c>
      <c r="K3482" s="66" t="n">
        <v>1</v>
      </c>
      <c r="L3482" s="66" t="n">
        <v>0</v>
      </c>
      <c r="M3482" s="66" t="n">
        <v>0</v>
      </c>
      <c r="N3482" s="66" t="n">
        <v>0</v>
      </c>
      <c r="O3482" s="66" t="n">
        <v>476.2</v>
      </c>
      <c r="P3482" s="66" t="n">
        <v>16.5</v>
      </c>
      <c r="Q3482" s="66" t="n">
        <v>13.7275896620001</v>
      </c>
      <c r="R3482" s="66" t="n">
        <v>51.0848539210001</v>
      </c>
      <c r="S3482" s="66">
        <f>IF(AND(E3482&gt;=2,E3482&lt;=6,OR(F3482=6,F3482=7,F3482=8),O3482&lt;=500),1,0)</f>
        <v/>
      </c>
      <c r="T3482" s="178">
        <f>IF(G3482=1,Sources!$F$24,IF(G3482=2,Sources!$F$25,IF(G3482=3,Sources!$F$26,0)))</f>
        <v/>
      </c>
      <c r="U3482" s="178">
        <f>T3482</f>
        <v/>
      </c>
      <c r="V3482" s="66" t="inlineStr">
        <is>
          <t>S01 / S04 / S05</t>
        </is>
      </c>
    </row>
    <row r="3483" ht="15" customHeight="1" s="94">
      <c r="A3483" s="66" t="inlineStr">
        <is>
          <t>U25429</t>
        </is>
      </c>
      <c r="B3483" s="66" t="inlineStr">
        <is>
          <t>O0606</t>
        </is>
      </c>
      <c r="C3483" s="66" t="n">
        <v>2025</v>
      </c>
      <c r="D3483" s="66" t="n">
        <v>10</v>
      </c>
      <c r="E3483" s="66" t="n">
        <v>3</v>
      </c>
      <c r="F3483" s="66" t="n">
        <v>21</v>
      </c>
      <c r="G3483" s="66" t="n">
        <v>2</v>
      </c>
      <c r="H3483" s="66" t="n">
        <v>2</v>
      </c>
      <c r="I3483" s="66" t="n">
        <v>1</v>
      </c>
      <c r="J3483" s="66" t="n">
        <v>0</v>
      </c>
      <c r="K3483" s="66" t="n">
        <v>1</v>
      </c>
      <c r="L3483" s="66" t="n">
        <v>0</v>
      </c>
      <c r="M3483" s="66" t="n">
        <v>0</v>
      </c>
      <c r="N3483" s="66" t="n">
        <v>0</v>
      </c>
      <c r="O3483" s="66" t="n">
        <v>244.5</v>
      </c>
      <c r="P3483" s="66" t="n">
        <v>9.300000000000001</v>
      </c>
      <c r="Q3483" s="66" t="n">
        <v>13.7383700350001</v>
      </c>
      <c r="R3483" s="66" t="n">
        <v>51.0639551950001</v>
      </c>
      <c r="S3483" s="66">
        <f>IF(AND(E3483&gt;=2,E3483&lt;=6,OR(F3483=6,F3483=7,F3483=8),O3483&lt;=500),1,0)</f>
        <v/>
      </c>
      <c r="T3483" s="178">
        <f>IF(G3483=1,Sources!$F$24,IF(G3483=2,Sources!$F$25,IF(G3483=3,Sources!$F$26,0)))</f>
        <v/>
      </c>
      <c r="U3483" s="178">
        <f>T3483</f>
        <v/>
      </c>
      <c r="V3483" s="66" t="inlineStr">
        <is>
          <t>S01 / S04 / S05</t>
        </is>
      </c>
    </row>
    <row r="3484" ht="15" customHeight="1" s="94">
      <c r="A3484" s="66" t="inlineStr">
        <is>
          <t>U25435</t>
        </is>
      </c>
      <c r="B3484" s="66" t="inlineStr">
        <is>
          <t>O0694</t>
        </is>
      </c>
      <c r="C3484" s="66" t="n">
        <v>2025</v>
      </c>
      <c r="D3484" s="66" t="n">
        <v>9</v>
      </c>
      <c r="E3484" s="66" t="n">
        <v>5</v>
      </c>
      <c r="F3484" s="66" t="n">
        <v>6</v>
      </c>
      <c r="G3484" s="66" t="n">
        <v>3</v>
      </c>
      <c r="H3484" s="66" t="n">
        <v>3</v>
      </c>
      <c r="I3484" s="66" t="n">
        <v>0</v>
      </c>
      <c r="J3484" s="66" t="n">
        <v>1</v>
      </c>
      <c r="K3484" s="66" t="n">
        <v>1</v>
      </c>
      <c r="L3484" s="66" t="n">
        <v>0</v>
      </c>
      <c r="M3484" s="66" t="n">
        <v>0</v>
      </c>
      <c r="N3484" s="66" t="n">
        <v>0</v>
      </c>
      <c r="O3484" s="66" t="n">
        <v>343.1</v>
      </c>
      <c r="P3484" s="66" t="n">
        <v>0</v>
      </c>
      <c r="Q3484" s="66" t="n">
        <v>13.7331891810001</v>
      </c>
      <c r="R3484" s="66" t="n">
        <v>51.0389848410001</v>
      </c>
      <c r="S3484" s="66">
        <f>IF(AND(E3484&gt;=2,E3484&lt;=6,OR(F3484=6,F3484=7,F3484=8),O3484&lt;=500),1,0)</f>
        <v/>
      </c>
      <c r="T3484" s="178">
        <f>IF(G3484=1,Sources!$F$24,IF(G3484=2,Sources!$F$25,IF(G3484=3,Sources!$F$26,0)))</f>
        <v/>
      </c>
      <c r="U3484" s="178">
        <f>T3484</f>
        <v/>
      </c>
      <c r="V3484" s="66" t="inlineStr">
        <is>
          <t>S01 / S04 / S05</t>
        </is>
      </c>
    </row>
    <row r="3485" ht="15" customHeight="1" s="94">
      <c r="A3485" s="66" t="inlineStr">
        <is>
          <t>U25441</t>
        </is>
      </c>
      <c r="B3485" s="66" t="inlineStr">
        <is>
          <t>O1314</t>
        </is>
      </c>
      <c r="C3485" s="66" t="n">
        <v>2025</v>
      </c>
      <c r="D3485" s="66" t="n">
        <v>10</v>
      </c>
      <c r="E3485" s="66" t="n">
        <v>7</v>
      </c>
      <c r="F3485" s="66" t="n">
        <v>15</v>
      </c>
      <c r="G3485" s="66" t="n">
        <v>3</v>
      </c>
      <c r="H3485" s="66" t="n">
        <v>6</v>
      </c>
      <c r="I3485" s="66" t="n">
        <v>0</v>
      </c>
      <c r="J3485" s="66" t="n">
        <v>0</v>
      </c>
      <c r="K3485" s="66" t="n">
        <v>1</v>
      </c>
      <c r="L3485" s="66" t="n">
        <v>1</v>
      </c>
      <c r="M3485" s="66" t="n">
        <v>0</v>
      </c>
      <c r="N3485" s="66" t="n">
        <v>0</v>
      </c>
      <c r="O3485" s="66" t="n">
        <v>302.2</v>
      </c>
      <c r="P3485" s="66" t="n">
        <v>14.7</v>
      </c>
      <c r="Q3485" s="66" t="n">
        <v>12.383429054</v>
      </c>
      <c r="R3485" s="66" t="n">
        <v>51.3433078080001</v>
      </c>
      <c r="S3485" s="66">
        <f>IF(AND(E3485&gt;=2,E3485&lt;=6,OR(F3485=6,F3485=7,F3485=8),O3485&lt;=500),1,0)</f>
        <v/>
      </c>
      <c r="T3485" s="178">
        <f>IF(G3485=1,Sources!$F$24,IF(G3485=2,Sources!$F$25,IF(G3485=3,Sources!$F$26,0)))</f>
        <v/>
      </c>
      <c r="U3485" s="178">
        <f>T3485</f>
        <v/>
      </c>
      <c r="V3485" s="66" t="inlineStr">
        <is>
          <t>S01 / S04 / S05</t>
        </is>
      </c>
    </row>
    <row r="3486" ht="15" customHeight="1" s="94">
      <c r="A3486" s="66" t="inlineStr">
        <is>
          <t>U25447</t>
        </is>
      </c>
      <c r="B3486" s="66" t="inlineStr">
        <is>
          <t>O0463</t>
        </is>
      </c>
      <c r="C3486" s="66" t="n">
        <v>2025</v>
      </c>
      <c r="D3486" s="66" t="n">
        <v>9</v>
      </c>
      <c r="E3486" s="66" t="n">
        <v>7</v>
      </c>
      <c r="F3486" s="66" t="n">
        <v>16</v>
      </c>
      <c r="G3486" s="66" t="n">
        <v>3</v>
      </c>
      <c r="H3486" s="66" t="n">
        <v>3</v>
      </c>
      <c r="I3486" s="66" t="n">
        <v>0</v>
      </c>
      <c r="J3486" s="66" t="n">
        <v>1</v>
      </c>
      <c r="K3486" s="66" t="n">
        <v>1</v>
      </c>
      <c r="L3486" s="66" t="n">
        <v>0</v>
      </c>
      <c r="M3486" s="66" t="n">
        <v>0</v>
      </c>
      <c r="N3486" s="66" t="n">
        <v>0</v>
      </c>
      <c r="O3486" s="66" t="n">
        <v>264.2</v>
      </c>
      <c r="P3486" s="66" t="n">
        <v>1.3</v>
      </c>
      <c r="Q3486" s="66" t="n">
        <v>13.7015858400001</v>
      </c>
      <c r="R3486" s="66" t="n">
        <v>51.0305898870001</v>
      </c>
      <c r="S3486" s="66">
        <f>IF(AND(E3486&gt;=2,E3486&lt;=6,OR(F3486=6,F3486=7,F3486=8),O3486&lt;=500),1,0)</f>
        <v/>
      </c>
      <c r="T3486" s="178">
        <f>IF(G3486=1,Sources!$F$24,IF(G3486=2,Sources!$F$25,IF(G3486=3,Sources!$F$26,0)))</f>
        <v/>
      </c>
      <c r="U3486" s="178">
        <f>T3486</f>
        <v/>
      </c>
      <c r="V3486" s="66" t="inlineStr">
        <is>
          <t>S01 / S04 / S05</t>
        </is>
      </c>
    </row>
    <row r="3487" ht="15" customHeight="1" s="94">
      <c r="A3487" s="66" t="inlineStr">
        <is>
          <t>U25453</t>
        </is>
      </c>
      <c r="B3487" s="66" t="inlineStr">
        <is>
          <t>O0257</t>
        </is>
      </c>
      <c r="C3487" s="66" t="n">
        <v>2025</v>
      </c>
      <c r="D3487" s="66" t="n">
        <v>10</v>
      </c>
      <c r="E3487" s="66" t="n">
        <v>4</v>
      </c>
      <c r="F3487" s="66" t="n">
        <v>15</v>
      </c>
      <c r="G3487" s="66" t="n">
        <v>3</v>
      </c>
      <c r="H3487" s="66" t="n">
        <v>2</v>
      </c>
      <c r="I3487" s="66" t="n">
        <v>0</v>
      </c>
      <c r="J3487" s="66" t="n">
        <v>1</v>
      </c>
      <c r="K3487" s="66" t="n">
        <v>1</v>
      </c>
      <c r="L3487" s="66" t="n">
        <v>0</v>
      </c>
      <c r="M3487" s="66" t="n">
        <v>0</v>
      </c>
      <c r="N3487" s="66" t="n">
        <v>0</v>
      </c>
      <c r="O3487" s="66" t="n">
        <v>499.2</v>
      </c>
      <c r="P3487" s="66" t="n">
        <v>5.2</v>
      </c>
      <c r="Q3487" s="66" t="n">
        <v>12.895015765</v>
      </c>
      <c r="R3487" s="66" t="n">
        <v>50.819871156</v>
      </c>
      <c r="S3487" s="66">
        <f>IF(AND(E3487&gt;=2,E3487&lt;=6,OR(F3487=6,F3487=7,F3487=8),O3487&lt;=500),1,0)</f>
        <v/>
      </c>
      <c r="T3487" s="178">
        <f>IF(G3487=1,Sources!$F$24,IF(G3487=2,Sources!$F$25,IF(G3487=3,Sources!$F$26,0)))</f>
        <v/>
      </c>
      <c r="U3487" s="178">
        <f>T3487</f>
        <v/>
      </c>
      <c r="V3487" s="66" t="inlineStr">
        <is>
          <t>S01 / S04 / S05</t>
        </is>
      </c>
    </row>
    <row r="3488" ht="15" customHeight="1" s="94">
      <c r="A3488" s="66" t="inlineStr">
        <is>
          <t>U25460</t>
        </is>
      </c>
      <c r="B3488" s="66" t="inlineStr">
        <is>
          <t>O2015</t>
        </is>
      </c>
      <c r="C3488" s="66" t="n">
        <v>2025</v>
      </c>
      <c r="D3488" s="66" t="n">
        <v>9</v>
      </c>
      <c r="E3488" s="66" t="n">
        <v>4</v>
      </c>
      <c r="F3488" s="66" t="n">
        <v>16</v>
      </c>
      <c r="G3488" s="66" t="n">
        <v>3</v>
      </c>
      <c r="H3488" s="66" t="n">
        <v>3</v>
      </c>
      <c r="I3488" s="66" t="n">
        <v>0</v>
      </c>
      <c r="J3488" s="66" t="n">
        <v>1</v>
      </c>
      <c r="K3488" s="66" t="n">
        <v>1</v>
      </c>
      <c r="L3488" s="66" t="n">
        <v>0</v>
      </c>
      <c r="M3488" s="66" t="n">
        <v>0</v>
      </c>
      <c r="N3488" s="66" t="n">
        <v>0</v>
      </c>
      <c r="O3488" s="66" t="n">
        <v>164.7</v>
      </c>
      <c r="P3488" s="66" t="n">
        <v>3</v>
      </c>
      <c r="Q3488" s="66" t="n">
        <v>13.9344683590001</v>
      </c>
      <c r="R3488" s="66" t="n">
        <v>50.967427441</v>
      </c>
      <c r="S3488" s="66">
        <f>IF(AND(E3488&gt;=2,E3488&lt;=6,OR(F3488=6,F3488=7,F3488=8),O3488&lt;=500),1,0)</f>
        <v/>
      </c>
      <c r="T3488" s="178">
        <f>IF(G3488=1,Sources!$F$24,IF(G3488=2,Sources!$F$25,IF(G3488=3,Sources!$F$26,0)))</f>
        <v/>
      </c>
      <c r="U3488" s="178">
        <f>T3488</f>
        <v/>
      </c>
      <c r="V3488" s="66" t="inlineStr">
        <is>
          <t>S01 / S04 / S05</t>
        </is>
      </c>
    </row>
    <row r="3489" ht="15" customHeight="1" s="94">
      <c r="A3489" s="66" t="inlineStr">
        <is>
          <t>U25461</t>
        </is>
      </c>
      <c r="B3489" s="66" t="inlineStr">
        <is>
          <t>O1769</t>
        </is>
      </c>
      <c r="C3489" s="66" t="n">
        <v>2025</v>
      </c>
      <c r="D3489" s="66" t="n">
        <v>10</v>
      </c>
      <c r="E3489" s="66" t="n">
        <v>3</v>
      </c>
      <c r="F3489" s="66" t="n">
        <v>6</v>
      </c>
      <c r="G3489" s="66" t="n">
        <v>3</v>
      </c>
      <c r="H3489" s="66" t="n">
        <v>6</v>
      </c>
      <c r="I3489" s="66" t="n">
        <v>0</v>
      </c>
      <c r="J3489" s="66" t="n">
        <v>0</v>
      </c>
      <c r="K3489" s="66" t="n">
        <v>1</v>
      </c>
      <c r="L3489" s="66" t="n">
        <v>0</v>
      </c>
      <c r="M3489" s="66" t="n">
        <v>0</v>
      </c>
      <c r="N3489" s="66" t="n">
        <v>1</v>
      </c>
      <c r="O3489" s="66" t="n">
        <v>298.1</v>
      </c>
      <c r="P3489" s="66" t="n">
        <v>5.8</v>
      </c>
      <c r="Q3489" s="66" t="n">
        <v>12.3397224350001</v>
      </c>
      <c r="R3489" s="66" t="n">
        <v>51.3353201750001</v>
      </c>
      <c r="S3489" s="66">
        <f>IF(AND(E3489&gt;=2,E3489&lt;=6,OR(F3489=6,F3489=7,F3489=8),O3489&lt;=500),1,0)</f>
        <v/>
      </c>
      <c r="T3489" s="178">
        <f>IF(G3489=1,Sources!$F$24,IF(G3489=2,Sources!$F$25,IF(G3489=3,Sources!$F$26,0)))</f>
        <v/>
      </c>
      <c r="U3489" s="178">
        <f>T3489</f>
        <v/>
      </c>
      <c r="V3489" s="66" t="inlineStr">
        <is>
          <t>S01 / S04 / S05</t>
        </is>
      </c>
    </row>
    <row r="3490" ht="15" customHeight="1" s="94">
      <c r="A3490" s="66" t="inlineStr">
        <is>
          <t>U25468</t>
        </is>
      </c>
      <c r="B3490" s="66" t="inlineStr">
        <is>
          <t>O1743</t>
        </is>
      </c>
      <c r="C3490" s="66" t="n">
        <v>2025</v>
      </c>
      <c r="D3490" s="66" t="n">
        <v>11</v>
      </c>
      <c r="E3490" s="66" t="n">
        <v>1</v>
      </c>
      <c r="F3490" s="66" t="n">
        <v>13</v>
      </c>
      <c r="G3490" s="66" t="n">
        <v>3</v>
      </c>
      <c r="H3490" s="66" t="n">
        <v>2</v>
      </c>
      <c r="I3490" s="66" t="n">
        <v>0</v>
      </c>
      <c r="J3490" s="66" t="n">
        <v>1</v>
      </c>
      <c r="K3490" s="66" t="n">
        <v>1</v>
      </c>
      <c r="L3490" s="66" t="n">
        <v>0</v>
      </c>
      <c r="M3490" s="66" t="n">
        <v>0</v>
      </c>
      <c r="N3490" s="66" t="n">
        <v>0</v>
      </c>
      <c r="O3490" s="66" t="n">
        <v>88.8</v>
      </c>
      <c r="P3490" s="66" t="n">
        <v>6.8</v>
      </c>
      <c r="Q3490" s="66" t="n">
        <v>12.40399052</v>
      </c>
      <c r="R3490" s="66" t="n">
        <v>51.321677219</v>
      </c>
      <c r="S3490" s="66">
        <f>IF(AND(E3490&gt;=2,E3490&lt;=6,OR(F3490=6,F3490=7,F3490=8),O3490&lt;=500),1,0)</f>
        <v/>
      </c>
      <c r="T3490" s="178">
        <f>IF(G3490=1,Sources!$F$24,IF(G3490=2,Sources!$F$25,IF(G3490=3,Sources!$F$26,0)))</f>
        <v/>
      </c>
      <c r="U3490" s="178">
        <f>T3490</f>
        <v/>
      </c>
      <c r="V3490" s="66" t="inlineStr">
        <is>
          <t>S01 / S04 / S05</t>
        </is>
      </c>
    </row>
    <row r="3491" ht="15" customHeight="1" s="94">
      <c r="A3491" s="66" t="inlineStr">
        <is>
          <t>U25499</t>
        </is>
      </c>
      <c r="B3491" s="66" t="inlineStr">
        <is>
          <t>O0949</t>
        </is>
      </c>
      <c r="C3491" s="66" t="n">
        <v>2025</v>
      </c>
      <c r="D3491" s="66" t="n">
        <v>8</v>
      </c>
      <c r="E3491" s="66" t="n">
        <v>3</v>
      </c>
      <c r="F3491" s="66" t="n">
        <v>14</v>
      </c>
      <c r="G3491" s="66" t="n">
        <v>3</v>
      </c>
      <c r="H3491" s="66" t="n">
        <v>2</v>
      </c>
      <c r="I3491" s="66" t="n">
        <v>0</v>
      </c>
      <c r="J3491" s="66" t="n">
        <v>1</v>
      </c>
      <c r="K3491" s="66" t="n">
        <v>1</v>
      </c>
      <c r="L3491" s="66" t="n">
        <v>0</v>
      </c>
      <c r="M3491" s="66" t="n">
        <v>0</v>
      </c>
      <c r="N3491" s="66" t="n">
        <v>0</v>
      </c>
      <c r="O3491" s="66" t="n">
        <v>204.5</v>
      </c>
      <c r="P3491" s="66" t="n">
        <v>5</v>
      </c>
      <c r="Q3491" s="66" t="n">
        <v>13.72610386</v>
      </c>
      <c r="R3491" s="66" t="n">
        <v>51.057072218</v>
      </c>
      <c r="S3491" s="66">
        <f>IF(AND(E3491&gt;=2,E3491&lt;=6,OR(F3491=6,F3491=7,F3491=8),O3491&lt;=500),1,0)</f>
        <v/>
      </c>
      <c r="T3491" s="178">
        <f>IF(G3491=1,Sources!$F$24,IF(G3491=2,Sources!$F$25,IF(G3491=3,Sources!$F$26,0)))</f>
        <v/>
      </c>
      <c r="U3491" s="178">
        <f>T3491</f>
        <v/>
      </c>
      <c r="V3491" s="66" t="inlineStr">
        <is>
          <t>S01 / S04 / S05</t>
        </is>
      </c>
    </row>
    <row r="3492" ht="15" customHeight="1" s="94">
      <c r="A3492" s="66" t="inlineStr">
        <is>
          <t>U25524</t>
        </is>
      </c>
      <c r="B3492" s="66" t="inlineStr">
        <is>
          <t>O1438</t>
        </is>
      </c>
      <c r="C3492" s="66" t="n">
        <v>2025</v>
      </c>
      <c r="D3492" s="66" t="n">
        <v>11</v>
      </c>
      <c r="E3492" s="66" t="n">
        <v>3</v>
      </c>
      <c r="F3492" s="66" t="n">
        <v>19</v>
      </c>
      <c r="G3492" s="66" t="n">
        <v>3</v>
      </c>
      <c r="H3492" s="66" t="n">
        <v>2</v>
      </c>
      <c r="I3492" s="66" t="n">
        <v>0</v>
      </c>
      <c r="J3492" s="66" t="n">
        <v>1</v>
      </c>
      <c r="K3492" s="66" t="n">
        <v>1</v>
      </c>
      <c r="L3492" s="66" t="n">
        <v>0</v>
      </c>
      <c r="M3492" s="66" t="n">
        <v>0</v>
      </c>
      <c r="N3492" s="66" t="n">
        <v>0</v>
      </c>
      <c r="O3492" s="66" t="n">
        <v>64.59999999999999</v>
      </c>
      <c r="P3492" s="66" t="n">
        <v>22.7</v>
      </c>
      <c r="Q3492" s="66" t="n">
        <v>12.371565531</v>
      </c>
      <c r="R3492" s="66" t="n">
        <v>51.3444668760001</v>
      </c>
      <c r="S3492" s="66">
        <f>IF(AND(E3492&gt;=2,E3492&lt;=6,OR(F3492=6,F3492=7,F3492=8),O3492&lt;=500),1,0)</f>
        <v/>
      </c>
      <c r="T3492" s="178">
        <f>IF(G3492=1,Sources!$F$24,IF(G3492=2,Sources!$F$25,IF(G3492=3,Sources!$F$26,0)))</f>
        <v/>
      </c>
      <c r="U3492" s="178">
        <f>T3492</f>
        <v/>
      </c>
      <c r="V3492" s="66" t="inlineStr">
        <is>
          <t>S01 / S04 / S05</t>
        </is>
      </c>
    </row>
    <row r="3493" ht="15" customHeight="1" s="94">
      <c r="A3493" s="66" t="inlineStr">
        <is>
          <t>U25530</t>
        </is>
      </c>
      <c r="B3493" s="66" t="inlineStr">
        <is>
          <t>O0609</t>
        </is>
      </c>
      <c r="C3493" s="66" t="n">
        <v>2025</v>
      </c>
      <c r="D3493" s="66" t="n">
        <v>9</v>
      </c>
      <c r="E3493" s="66" t="n">
        <v>3</v>
      </c>
      <c r="F3493" s="66" t="n">
        <v>7</v>
      </c>
      <c r="G3493" s="66" t="n">
        <v>3</v>
      </c>
      <c r="H3493" s="66" t="n">
        <v>1</v>
      </c>
      <c r="I3493" s="66" t="n">
        <v>0</v>
      </c>
      <c r="J3493" s="66" t="n">
        <v>1</v>
      </c>
      <c r="K3493" s="66" t="n">
        <v>0</v>
      </c>
      <c r="L3493" s="66" t="n">
        <v>0</v>
      </c>
      <c r="M3493" s="66" t="n">
        <v>0</v>
      </c>
      <c r="N3493" s="66" t="n">
        <v>0</v>
      </c>
      <c r="O3493" s="66" t="n">
        <v>47.4</v>
      </c>
      <c r="P3493" s="66" t="n">
        <v>0</v>
      </c>
      <c r="Q3493" s="66" t="n">
        <v>13.741239819</v>
      </c>
      <c r="R3493" s="66" t="n">
        <v>51.0647455220001</v>
      </c>
      <c r="S3493" s="66">
        <f>IF(AND(E3493&gt;=2,E3493&lt;=6,OR(F3493=6,F3493=7,F3493=8),O3493&lt;=500),1,0)</f>
        <v/>
      </c>
      <c r="T3493" s="178">
        <f>IF(G3493=1,Sources!$F$24,IF(G3493=2,Sources!$F$25,IF(G3493=3,Sources!$F$26,0)))</f>
        <v/>
      </c>
      <c r="U3493" s="178">
        <f>T3493</f>
        <v/>
      </c>
      <c r="V3493" s="66" t="inlineStr">
        <is>
          <t>S01 / S04 / S05</t>
        </is>
      </c>
    </row>
    <row r="3494" ht="15" customHeight="1" s="94">
      <c r="A3494" s="66" t="inlineStr">
        <is>
          <t>U25559</t>
        </is>
      </c>
      <c r="B3494" s="66" t="inlineStr">
        <is>
          <t>O0172</t>
        </is>
      </c>
      <c r="C3494" s="66" t="n">
        <v>2025</v>
      </c>
      <c r="D3494" s="66" t="n">
        <v>12</v>
      </c>
      <c r="E3494" s="66" t="n">
        <v>3</v>
      </c>
      <c r="F3494" s="66" t="n">
        <v>12</v>
      </c>
      <c r="G3494" s="66" t="n">
        <v>3</v>
      </c>
      <c r="H3494" s="66" t="n">
        <v>6</v>
      </c>
      <c r="I3494" s="66" t="n">
        <v>0</v>
      </c>
      <c r="J3494" s="66" t="n">
        <v>0</v>
      </c>
      <c r="K3494" s="66" t="n">
        <v>1</v>
      </c>
      <c r="L3494" s="66" t="n">
        <v>0</v>
      </c>
      <c r="M3494" s="66" t="n">
        <v>0</v>
      </c>
      <c r="N3494" s="66" t="n">
        <v>0</v>
      </c>
      <c r="O3494" s="66" t="n">
        <v>333.6</v>
      </c>
      <c r="P3494" s="66" t="n">
        <v>21.5</v>
      </c>
      <c r="Q3494" s="66" t="n">
        <v>12.926502441</v>
      </c>
      <c r="R3494" s="66" t="n">
        <v>50.8339719730001</v>
      </c>
      <c r="S3494" s="66">
        <f>IF(AND(E3494&gt;=2,E3494&lt;=6,OR(F3494=6,F3494=7,F3494=8),O3494&lt;=500),1,0)</f>
        <v/>
      </c>
      <c r="T3494" s="178">
        <f>IF(G3494=1,Sources!$F$24,IF(G3494=2,Sources!$F$25,IF(G3494=3,Sources!$F$26,0)))</f>
        <v/>
      </c>
      <c r="U3494" s="178">
        <f>T3494</f>
        <v/>
      </c>
      <c r="V3494" s="66" t="inlineStr">
        <is>
          <t>S01 / S04 / S05</t>
        </is>
      </c>
    </row>
    <row r="3495" ht="15" customHeight="1" s="94">
      <c r="A3495" s="66" t="inlineStr">
        <is>
          <t>U25565</t>
        </is>
      </c>
      <c r="B3495" s="66" t="inlineStr">
        <is>
          <t>O0615</t>
        </is>
      </c>
      <c r="C3495" s="66" t="n">
        <v>2025</v>
      </c>
      <c r="D3495" s="66" t="n">
        <v>12</v>
      </c>
      <c r="E3495" s="66" t="n">
        <v>5</v>
      </c>
      <c r="F3495" s="66" t="n">
        <v>16</v>
      </c>
      <c r="G3495" s="66" t="n">
        <v>3</v>
      </c>
      <c r="H3495" s="66" t="n">
        <v>3</v>
      </c>
      <c r="I3495" s="66" t="n">
        <v>0</v>
      </c>
      <c r="J3495" s="66" t="n">
        <v>1</v>
      </c>
      <c r="K3495" s="66" t="n">
        <v>0</v>
      </c>
      <c r="L3495" s="66" t="n">
        <v>0</v>
      </c>
      <c r="M3495" s="66" t="n">
        <v>0</v>
      </c>
      <c r="N3495" s="66" t="n">
        <v>1</v>
      </c>
      <c r="O3495" s="66" t="n">
        <v>380</v>
      </c>
      <c r="P3495" s="66" t="n">
        <v>21.7</v>
      </c>
      <c r="Q3495" s="66" t="n">
        <v>13.7470459460001</v>
      </c>
      <c r="R3495" s="66" t="n">
        <v>51.0636931120001</v>
      </c>
      <c r="S3495" s="66">
        <f>IF(AND(E3495&gt;=2,E3495&lt;=6,OR(F3495=6,F3495=7,F3495=8),O3495&lt;=500),1,0)</f>
        <v/>
      </c>
      <c r="T3495" s="178">
        <f>IF(G3495=1,Sources!$F$24,IF(G3495=2,Sources!$F$25,IF(G3495=3,Sources!$F$26,0)))</f>
        <v/>
      </c>
      <c r="U3495" s="178">
        <f>T3495</f>
        <v/>
      </c>
      <c r="V3495" s="66" t="inlineStr">
        <is>
          <t>S01 / S04 / S05</t>
        </is>
      </c>
    </row>
    <row r="3496" ht="15" customHeight="1" s="94">
      <c r="A3496" s="66" t="inlineStr">
        <is>
          <t>U25568</t>
        </is>
      </c>
      <c r="B3496" s="66" t="inlineStr">
        <is>
          <t>O1058</t>
        </is>
      </c>
      <c r="C3496" s="66" t="n">
        <v>2025</v>
      </c>
      <c r="D3496" s="66" t="n">
        <v>11</v>
      </c>
      <c r="E3496" s="66" t="n">
        <v>2</v>
      </c>
      <c r="F3496" s="66" t="n">
        <v>18</v>
      </c>
      <c r="G3496" s="66" t="n">
        <v>3</v>
      </c>
      <c r="H3496" s="66" t="n">
        <v>2</v>
      </c>
      <c r="I3496" s="66" t="n">
        <v>1</v>
      </c>
      <c r="J3496" s="66" t="n">
        <v>0</v>
      </c>
      <c r="K3496" s="66" t="n">
        <v>1</v>
      </c>
      <c r="L3496" s="66" t="n">
        <v>0</v>
      </c>
      <c r="M3496" s="66" t="n">
        <v>0</v>
      </c>
      <c r="N3496" s="66" t="n">
        <v>0</v>
      </c>
      <c r="O3496" s="66" t="n">
        <v>380.6</v>
      </c>
      <c r="P3496" s="66" t="n">
        <v>16.5</v>
      </c>
      <c r="Q3496" s="66" t="n">
        <v>13.3501481610001</v>
      </c>
      <c r="R3496" s="66" t="n">
        <v>50.917148835</v>
      </c>
      <c r="S3496" s="66">
        <f>IF(AND(E3496&gt;=2,E3496&lt;=6,OR(F3496=6,F3496=7,F3496=8),O3496&lt;=500),1,0)</f>
        <v/>
      </c>
      <c r="T3496" s="178">
        <f>IF(G3496=1,Sources!$F$24,IF(G3496=2,Sources!$F$25,IF(G3496=3,Sources!$F$26,0)))</f>
        <v/>
      </c>
      <c r="U3496" s="178">
        <f>T3496</f>
        <v/>
      </c>
      <c r="V3496" s="66" t="inlineStr">
        <is>
          <t>S01 / S04 / S05</t>
        </is>
      </c>
    </row>
    <row r="3497" ht="15" customHeight="1" s="94">
      <c r="A3497" s="66" t="inlineStr">
        <is>
          <t>U25571</t>
        </is>
      </c>
      <c r="B3497" s="66" t="inlineStr">
        <is>
          <t>O0795</t>
        </is>
      </c>
      <c r="C3497" s="66" t="n">
        <v>2025</v>
      </c>
      <c r="D3497" s="66" t="n">
        <v>11</v>
      </c>
      <c r="E3497" s="66" t="n">
        <v>5</v>
      </c>
      <c r="F3497" s="66" t="n">
        <v>17</v>
      </c>
      <c r="G3497" s="66" t="n">
        <v>3</v>
      </c>
      <c r="H3497" s="66" t="n">
        <v>3</v>
      </c>
      <c r="I3497" s="66" t="n">
        <v>0</v>
      </c>
      <c r="J3497" s="66" t="n">
        <v>0</v>
      </c>
      <c r="K3497" s="66" t="n">
        <v>1</v>
      </c>
      <c r="L3497" s="66" t="n">
        <v>0</v>
      </c>
      <c r="M3497" s="66" t="n">
        <v>0</v>
      </c>
      <c r="N3497" s="66" t="n">
        <v>0</v>
      </c>
      <c r="O3497" s="66" t="n">
        <v>199.2</v>
      </c>
      <c r="P3497" s="66" t="n">
        <v>10.6</v>
      </c>
      <c r="Q3497" s="66" t="n">
        <v>13.8548175230001</v>
      </c>
      <c r="R3497" s="66" t="n">
        <v>51.0619020820001</v>
      </c>
      <c r="S3497" s="66">
        <f>IF(AND(E3497&gt;=2,E3497&lt;=6,OR(F3497=6,F3497=7,F3497=8),O3497&lt;=500),1,0)</f>
        <v/>
      </c>
      <c r="T3497" s="178">
        <f>IF(G3497=1,Sources!$F$24,IF(G3497=2,Sources!$F$25,IF(G3497=3,Sources!$F$26,0)))</f>
        <v/>
      </c>
      <c r="U3497" s="178">
        <f>T3497</f>
        <v/>
      </c>
      <c r="V3497" s="66" t="inlineStr">
        <is>
          <t>S01 / S04 / S05</t>
        </is>
      </c>
    </row>
    <row r="3498" ht="15" customHeight="1" s="94">
      <c r="A3498" s="66" t="inlineStr">
        <is>
          <t>U25573</t>
        </is>
      </c>
      <c r="B3498" s="66" t="inlineStr">
        <is>
          <t>O0545</t>
        </is>
      </c>
      <c r="C3498" s="66" t="n">
        <v>2025</v>
      </c>
      <c r="D3498" s="66" t="n">
        <v>12</v>
      </c>
      <c r="E3498" s="66" t="n">
        <v>7</v>
      </c>
      <c r="F3498" s="66" t="n">
        <v>13</v>
      </c>
      <c r="G3498" s="66" t="n">
        <v>2</v>
      </c>
      <c r="H3498" s="66" t="n">
        <v>2</v>
      </c>
      <c r="I3498" s="66" t="n">
        <v>0</v>
      </c>
      <c r="J3498" s="66" t="n">
        <v>0</v>
      </c>
      <c r="K3498" s="66" t="n">
        <v>1</v>
      </c>
      <c r="L3498" s="66" t="n">
        <v>0</v>
      </c>
      <c r="M3498" s="66" t="n">
        <v>0</v>
      </c>
      <c r="N3498" s="66" t="n">
        <v>0</v>
      </c>
      <c r="O3498" s="66" t="n">
        <v>252.2</v>
      </c>
      <c r="P3498" s="66" t="n">
        <v>5.5</v>
      </c>
      <c r="Q3498" s="66" t="n">
        <v>13.6744612430001</v>
      </c>
      <c r="R3498" s="66" t="n">
        <v>51.0672039790001</v>
      </c>
      <c r="S3498" s="66">
        <f>IF(AND(E3498&gt;=2,E3498&lt;=6,OR(F3498=6,F3498=7,F3498=8),O3498&lt;=500),1,0)</f>
        <v/>
      </c>
      <c r="T3498" s="178">
        <f>IF(G3498=1,Sources!$F$24,IF(G3498=2,Sources!$F$25,IF(G3498=3,Sources!$F$26,0)))</f>
        <v/>
      </c>
      <c r="U3498" s="178">
        <f>T3498</f>
        <v/>
      </c>
      <c r="V3498" s="66" t="inlineStr">
        <is>
          <t>S01 / S04 / S05</t>
        </is>
      </c>
    </row>
    <row r="3499" ht="15" customHeight="1" s="94">
      <c r="A3499" s="66" t="inlineStr">
        <is>
          <t>U25579</t>
        </is>
      </c>
      <c r="B3499" s="66" t="inlineStr">
        <is>
          <t>O1046</t>
        </is>
      </c>
      <c r="C3499" s="66" t="n">
        <v>2025</v>
      </c>
      <c r="D3499" s="66" t="n">
        <v>12</v>
      </c>
      <c r="E3499" s="66" t="n">
        <v>5</v>
      </c>
      <c r="F3499" s="66" t="n">
        <v>12</v>
      </c>
      <c r="G3499" s="66" t="n">
        <v>3</v>
      </c>
      <c r="H3499" s="66" t="n">
        <v>3</v>
      </c>
      <c r="I3499" s="66" t="n">
        <v>0</v>
      </c>
      <c r="J3499" s="66" t="n">
        <v>0</v>
      </c>
      <c r="K3499" s="66" t="n">
        <v>1</v>
      </c>
      <c r="L3499" s="66" t="n">
        <v>0</v>
      </c>
      <c r="M3499" s="66" t="n">
        <v>0</v>
      </c>
      <c r="N3499" s="66" t="n">
        <v>0</v>
      </c>
      <c r="O3499" s="66" t="n">
        <v>187.4</v>
      </c>
      <c r="P3499" s="66" t="n">
        <v>10.2</v>
      </c>
      <c r="Q3499" s="66" t="n">
        <v>13.3388196890001</v>
      </c>
      <c r="R3499" s="66" t="n">
        <v>50.91429778</v>
      </c>
      <c r="S3499" s="66">
        <f>IF(AND(E3499&gt;=2,E3499&lt;=6,OR(F3499=6,F3499=7,F3499=8),O3499&lt;=500),1,0)</f>
        <v/>
      </c>
      <c r="T3499" s="178">
        <f>IF(G3499=1,Sources!$F$24,IF(G3499=2,Sources!$F$25,IF(G3499=3,Sources!$F$26,0)))</f>
        <v/>
      </c>
      <c r="U3499" s="178">
        <f>T3499</f>
        <v/>
      </c>
      <c r="V3499" s="66" t="inlineStr">
        <is>
          <t>S01 / S04 / S05</t>
        </is>
      </c>
    </row>
    <row r="3500" ht="15" customHeight="1" s="94">
      <c r="A3500" s="66" t="inlineStr">
        <is>
          <t>U25599</t>
        </is>
      </c>
      <c r="B3500" s="66" t="inlineStr">
        <is>
          <t>O0760</t>
        </is>
      </c>
      <c r="C3500" s="66" t="n">
        <v>2025</v>
      </c>
      <c r="D3500" s="66" t="n">
        <v>11</v>
      </c>
      <c r="E3500" s="66" t="n">
        <v>5</v>
      </c>
      <c r="F3500" s="66" t="n">
        <v>8</v>
      </c>
      <c r="G3500" s="66" t="n">
        <v>1</v>
      </c>
      <c r="H3500" s="66" t="n">
        <v>2</v>
      </c>
      <c r="I3500" s="66" t="n">
        <v>1</v>
      </c>
      <c r="J3500" s="66" t="n">
        <v>0</v>
      </c>
      <c r="K3500" s="66" t="n">
        <v>0</v>
      </c>
      <c r="L3500" s="66" t="n">
        <v>0</v>
      </c>
      <c r="M3500" s="66" t="n">
        <v>0</v>
      </c>
      <c r="N3500" s="66" t="n">
        <v>1</v>
      </c>
      <c r="O3500" s="66" t="n">
        <v>444.1</v>
      </c>
      <c r="P3500" s="66" t="n">
        <v>0</v>
      </c>
      <c r="Q3500" s="66" t="n">
        <v>13.799784399</v>
      </c>
      <c r="R3500" s="66" t="n">
        <v>50.9983524840001</v>
      </c>
      <c r="S3500" s="66">
        <f>IF(AND(E3500&gt;=2,E3500&lt;=6,OR(F3500=6,F3500=7,F3500=8),O3500&lt;=500),1,0)</f>
        <v/>
      </c>
      <c r="T3500" s="178">
        <f>IF(G3500=1,Sources!$F$24,IF(G3500=2,Sources!$F$25,IF(G3500=3,Sources!$F$26,0)))</f>
        <v/>
      </c>
      <c r="U3500" s="178">
        <f>T3500</f>
        <v/>
      </c>
      <c r="V3500" s="66" t="inlineStr">
        <is>
          <t>S01 / S04 / S05</t>
        </is>
      </c>
    </row>
    <row r="3501" ht="15" customHeight="1" s="94">
      <c r="A3501" s="66" t="inlineStr">
        <is>
          <t>U25608</t>
        </is>
      </c>
      <c r="B3501" s="66" t="inlineStr">
        <is>
          <t>O0954</t>
        </is>
      </c>
      <c r="C3501" s="66" t="n">
        <v>2025</v>
      </c>
      <c r="D3501" s="66" t="n">
        <v>12</v>
      </c>
      <c r="E3501" s="66" t="n">
        <v>6</v>
      </c>
      <c r="F3501" s="66" t="n">
        <v>6</v>
      </c>
      <c r="G3501" s="66" t="n">
        <v>3</v>
      </c>
      <c r="H3501" s="66" t="n">
        <v>3</v>
      </c>
      <c r="I3501" s="66" t="n">
        <v>0</v>
      </c>
      <c r="J3501" s="66" t="n">
        <v>1</v>
      </c>
      <c r="K3501" s="66" t="n">
        <v>1</v>
      </c>
      <c r="L3501" s="66" t="n">
        <v>0</v>
      </c>
      <c r="M3501" s="66" t="n">
        <v>0</v>
      </c>
      <c r="N3501" s="66" t="n">
        <v>0</v>
      </c>
      <c r="O3501" s="66" t="n">
        <v>181.2</v>
      </c>
      <c r="P3501" s="66" t="n">
        <v>1.1</v>
      </c>
      <c r="Q3501" s="66" t="n">
        <v>13.7289967890001</v>
      </c>
      <c r="R3501" s="66" t="n">
        <v>51.0593000760001</v>
      </c>
      <c r="S3501" s="66">
        <f>IF(AND(E3501&gt;=2,E3501&lt;=6,OR(F3501=6,F3501=7,F3501=8),O3501&lt;=500),1,0)</f>
        <v/>
      </c>
      <c r="T3501" s="178">
        <f>IF(G3501=1,Sources!$F$24,IF(G3501=2,Sources!$F$25,IF(G3501=3,Sources!$F$26,0)))</f>
        <v/>
      </c>
      <c r="U3501" s="178">
        <f>T3501</f>
        <v/>
      </c>
      <c r="V3501" s="66" t="inlineStr">
        <is>
          <t>S01 / S04 / S05</t>
        </is>
      </c>
    </row>
    <row r="3502" ht="15" customHeight="1" s="94">
      <c r="A3502" s="66" t="inlineStr">
        <is>
          <t>U25619</t>
        </is>
      </c>
      <c r="B3502" s="66" t="inlineStr">
        <is>
          <t>O0677</t>
        </is>
      </c>
      <c r="C3502" s="66" t="n">
        <v>2025</v>
      </c>
      <c r="D3502" s="66" t="n">
        <v>12</v>
      </c>
      <c r="E3502" s="66" t="n">
        <v>2</v>
      </c>
      <c r="F3502" s="66" t="n">
        <v>8</v>
      </c>
      <c r="G3502" s="66" t="n">
        <v>3</v>
      </c>
      <c r="H3502" s="66" t="n">
        <v>3</v>
      </c>
      <c r="I3502" s="66" t="n">
        <v>0</v>
      </c>
      <c r="J3502" s="66" t="n">
        <v>1</v>
      </c>
      <c r="K3502" s="66" t="n">
        <v>1</v>
      </c>
      <c r="L3502" s="66" t="n">
        <v>0</v>
      </c>
      <c r="M3502" s="66" t="n">
        <v>0</v>
      </c>
      <c r="N3502" s="66" t="n">
        <v>0</v>
      </c>
      <c r="O3502" s="66" t="n">
        <v>467.4</v>
      </c>
      <c r="P3502" s="66" t="n">
        <v>0</v>
      </c>
      <c r="Q3502" s="66" t="n">
        <v>13.7179990810001</v>
      </c>
      <c r="R3502" s="66" t="n">
        <v>51.0387837860001</v>
      </c>
      <c r="S3502" s="66">
        <f>IF(AND(E3502&gt;=2,E3502&lt;=6,OR(F3502=6,F3502=7,F3502=8),O3502&lt;=500),1,0)</f>
        <v/>
      </c>
      <c r="T3502" s="178">
        <f>IF(G3502=1,Sources!$F$24,IF(G3502=2,Sources!$F$25,IF(G3502=3,Sources!$F$26,0)))</f>
        <v/>
      </c>
      <c r="U3502" s="178">
        <f>T3502</f>
        <v/>
      </c>
      <c r="V3502" s="66" t="inlineStr">
        <is>
          <t>S01 / S04 / S05</t>
        </is>
      </c>
    </row>
    <row r="3503" ht="15" customHeight="1" s="94">
      <c r="A3503" s="66" t="inlineStr">
        <is>
          <t>U25624</t>
        </is>
      </c>
      <c r="B3503" s="66" t="inlineStr">
        <is>
          <t>O1371</t>
        </is>
      </c>
      <c r="C3503" s="66" t="n">
        <v>2025</v>
      </c>
      <c r="D3503" s="66" t="n">
        <v>12</v>
      </c>
      <c r="E3503" s="66" t="n">
        <v>5</v>
      </c>
      <c r="F3503" s="66" t="n">
        <v>15</v>
      </c>
      <c r="G3503" s="66" t="n">
        <v>3</v>
      </c>
      <c r="H3503" s="66" t="n">
        <v>6</v>
      </c>
      <c r="I3503" s="66" t="n">
        <v>0</v>
      </c>
      <c r="J3503" s="66" t="n">
        <v>0</v>
      </c>
      <c r="K3503" s="66" t="n">
        <v>1</v>
      </c>
      <c r="L3503" s="66" t="n">
        <v>0</v>
      </c>
      <c r="M3503" s="66" t="n">
        <v>0</v>
      </c>
      <c r="N3503" s="66" t="n">
        <v>0</v>
      </c>
      <c r="O3503" s="66" t="n">
        <v>132.1</v>
      </c>
      <c r="P3503" s="66" t="n">
        <v>4.7</v>
      </c>
      <c r="Q3503" s="66" t="n">
        <v>12.261718549</v>
      </c>
      <c r="R3503" s="66" t="n">
        <v>51.3161774770001</v>
      </c>
      <c r="S3503" s="66">
        <f>IF(AND(E3503&gt;=2,E3503&lt;=6,OR(F3503=6,F3503=7,F3503=8),O3503&lt;=500),1,0)</f>
        <v/>
      </c>
      <c r="T3503" s="178">
        <f>IF(G3503=1,Sources!$F$24,IF(G3503=2,Sources!$F$25,IF(G3503=3,Sources!$F$26,0)))</f>
        <v/>
      </c>
      <c r="U3503" s="178">
        <f>T3503</f>
        <v/>
      </c>
      <c r="V3503" s="66" t="inlineStr">
        <is>
          <t>S01 / S04 / S05</t>
        </is>
      </c>
    </row>
    <row r="3504" ht="15" customHeight="1" s="94">
      <c r="A3504" s="66" t="inlineStr">
        <is>
          <t>U25625</t>
        </is>
      </c>
      <c r="B3504" s="66" t="inlineStr">
        <is>
          <t>O1529</t>
        </is>
      </c>
      <c r="C3504" s="66" t="n">
        <v>2025</v>
      </c>
      <c r="D3504" s="66" t="n">
        <v>11</v>
      </c>
      <c r="E3504" s="66" t="n">
        <v>1</v>
      </c>
      <c r="F3504" s="66" t="n">
        <v>20</v>
      </c>
      <c r="G3504" s="66" t="n">
        <v>3</v>
      </c>
      <c r="H3504" s="66" t="n">
        <v>2</v>
      </c>
      <c r="I3504" s="66" t="n">
        <v>1</v>
      </c>
      <c r="J3504" s="66" t="n">
        <v>0</v>
      </c>
      <c r="K3504" s="66" t="n">
        <v>1</v>
      </c>
      <c r="L3504" s="66" t="n">
        <v>0</v>
      </c>
      <c r="M3504" s="66" t="n">
        <v>0</v>
      </c>
      <c r="N3504" s="66" t="n">
        <v>0</v>
      </c>
      <c r="O3504" s="66" t="n">
        <v>276.4</v>
      </c>
      <c r="P3504" s="66" t="n">
        <v>18.9</v>
      </c>
      <c r="Q3504" s="66" t="n">
        <v>12.394464246</v>
      </c>
      <c r="R3504" s="66" t="n">
        <v>51.3369297890001</v>
      </c>
      <c r="S3504" s="66">
        <f>IF(AND(E3504&gt;=2,E3504&lt;=6,OR(F3504=6,F3504=7,F3504=8),O3504&lt;=500),1,0)</f>
        <v/>
      </c>
      <c r="T3504" s="178">
        <f>IF(G3504=1,Sources!$F$24,IF(G3504=2,Sources!$F$25,IF(G3504=3,Sources!$F$26,0)))</f>
        <v/>
      </c>
      <c r="U3504" s="178">
        <f>T3504</f>
        <v/>
      </c>
      <c r="V3504" s="66" t="inlineStr">
        <is>
          <t>S01 / S04 / S05</t>
        </is>
      </c>
    </row>
    <row r="3505" ht="15" customHeight="1" s="94">
      <c r="A3505" s="66" t="inlineStr">
        <is>
          <t>U25634</t>
        </is>
      </c>
      <c r="B3505" s="66" t="inlineStr">
        <is>
          <t>O0769</t>
        </is>
      </c>
      <c r="C3505" s="66" t="n">
        <v>2025</v>
      </c>
      <c r="D3505" s="66" t="n">
        <v>12</v>
      </c>
      <c r="E3505" s="66" t="n">
        <v>4</v>
      </c>
      <c r="F3505" s="66" t="n">
        <v>15</v>
      </c>
      <c r="G3505" s="66" t="n">
        <v>3</v>
      </c>
      <c r="H3505" s="66" t="n">
        <v>3</v>
      </c>
      <c r="I3505" s="66" t="n">
        <v>0</v>
      </c>
      <c r="J3505" s="66" t="n">
        <v>1</v>
      </c>
      <c r="K3505" s="66" t="n">
        <v>0</v>
      </c>
      <c r="L3505" s="66" t="n">
        <v>0</v>
      </c>
      <c r="M3505" s="66" t="n">
        <v>1</v>
      </c>
      <c r="N3505" s="66" t="n">
        <v>0</v>
      </c>
      <c r="O3505" s="66" t="n">
        <v>382.3</v>
      </c>
      <c r="P3505" s="66" t="n">
        <v>6.4</v>
      </c>
      <c r="Q3505" s="66" t="n">
        <v>13.7373273110001</v>
      </c>
      <c r="R3505" s="66" t="n">
        <v>51.0853696780001</v>
      </c>
      <c r="S3505" s="66">
        <f>IF(AND(E3505&gt;=2,E3505&lt;=6,OR(F3505=6,F3505=7,F3505=8),O3505&lt;=500),1,0)</f>
        <v/>
      </c>
      <c r="T3505" s="178">
        <f>IF(G3505=1,Sources!$F$24,IF(G3505=2,Sources!$F$25,IF(G3505=3,Sources!$F$26,0)))</f>
        <v/>
      </c>
      <c r="U3505" s="178">
        <f>T3505</f>
        <v/>
      </c>
      <c r="V3505" s="66" t="inlineStr">
        <is>
          <t>S01 / S04 / S05</t>
        </is>
      </c>
    </row>
    <row r="3506" ht="15" customHeight="1" s="94">
      <c r="A3506" s="66" t="inlineStr">
        <is>
          <t>U25639</t>
        </is>
      </c>
      <c r="B3506" s="66" t="inlineStr">
        <is>
          <t>O0781</t>
        </is>
      </c>
      <c r="C3506" s="66" t="n">
        <v>2025</v>
      </c>
      <c r="D3506" s="66" t="n">
        <v>12</v>
      </c>
      <c r="E3506" s="66" t="n">
        <v>2</v>
      </c>
      <c r="F3506" s="66" t="n">
        <v>5</v>
      </c>
      <c r="G3506" s="66" t="n">
        <v>3</v>
      </c>
      <c r="H3506" s="66" t="n">
        <v>2</v>
      </c>
      <c r="I3506" s="66" t="n">
        <v>0</v>
      </c>
      <c r="J3506" s="66" t="n">
        <v>1</v>
      </c>
      <c r="K3506" s="66" t="n">
        <v>1</v>
      </c>
      <c r="L3506" s="66" t="n">
        <v>0</v>
      </c>
      <c r="M3506" s="66" t="n">
        <v>0</v>
      </c>
      <c r="N3506" s="66" t="n">
        <v>0</v>
      </c>
      <c r="O3506" s="66" t="n">
        <v>95.7</v>
      </c>
      <c r="P3506" s="66" t="n">
        <v>12</v>
      </c>
      <c r="Q3506" s="66" t="n">
        <v>13.755626088</v>
      </c>
      <c r="R3506" s="66" t="n">
        <v>51.0767219200001</v>
      </c>
      <c r="S3506" s="66">
        <f>IF(AND(E3506&gt;=2,E3506&lt;=6,OR(F3506=6,F3506=7,F3506=8),O3506&lt;=500),1,0)</f>
        <v/>
      </c>
      <c r="T3506" s="178">
        <f>IF(G3506=1,Sources!$F$24,IF(G3506=2,Sources!$F$25,IF(G3506=3,Sources!$F$26,0)))</f>
        <v/>
      </c>
      <c r="U3506" s="178">
        <f>T3506</f>
        <v/>
      </c>
      <c r="V3506" s="66" t="inlineStr">
        <is>
          <t>S01 / S04 / S05</t>
        </is>
      </c>
    </row>
    <row r="3507" ht="15" customHeight="1" s="94">
      <c r="A3507" s="66" t="inlineStr">
        <is>
          <t>U25645</t>
        </is>
      </c>
      <c r="B3507" s="66" t="inlineStr">
        <is>
          <t>O1467</t>
        </is>
      </c>
      <c r="C3507" s="66" t="n">
        <v>2025</v>
      </c>
      <c r="D3507" s="66" t="n">
        <v>11</v>
      </c>
      <c r="E3507" s="66" t="n">
        <v>3</v>
      </c>
      <c r="F3507" s="66" t="n">
        <v>23</v>
      </c>
      <c r="G3507" s="66" t="n">
        <v>3</v>
      </c>
      <c r="H3507" s="66" t="n">
        <v>7</v>
      </c>
      <c r="I3507" s="66" t="n">
        <v>0</v>
      </c>
      <c r="J3507" s="66" t="n">
        <v>0</v>
      </c>
      <c r="K3507" s="66" t="n">
        <v>1</v>
      </c>
      <c r="L3507" s="66" t="n">
        <v>0</v>
      </c>
      <c r="M3507" s="66" t="n">
        <v>0</v>
      </c>
      <c r="N3507" s="66" t="n">
        <v>0</v>
      </c>
      <c r="O3507" s="66" t="n">
        <v>266.1</v>
      </c>
      <c r="P3507" s="66" t="n">
        <v>14.1</v>
      </c>
      <c r="Q3507" s="66" t="n">
        <v>12.3921634590001</v>
      </c>
      <c r="R3507" s="66" t="n">
        <v>51.346213714</v>
      </c>
      <c r="S3507" s="66">
        <f>IF(AND(E3507&gt;=2,E3507&lt;=6,OR(F3507=6,F3507=7,F3507=8),O3507&lt;=500),1,0)</f>
        <v/>
      </c>
      <c r="T3507" s="178">
        <f>IF(G3507=1,Sources!$F$24,IF(G3507=2,Sources!$F$25,IF(G3507=3,Sources!$F$26,0)))</f>
        <v/>
      </c>
      <c r="U3507" s="178">
        <f>T3507</f>
        <v/>
      </c>
      <c r="V3507" s="66" t="inlineStr">
        <is>
          <t>S01 / S04 / S05</t>
        </is>
      </c>
    </row>
    <row r="3508" ht="15" customHeight="1" s="94">
      <c r="A3508" s="66" t="inlineStr">
        <is>
          <t>U25646</t>
        </is>
      </c>
      <c r="B3508" s="66" t="inlineStr">
        <is>
          <t>O0015</t>
        </is>
      </c>
      <c r="C3508" s="66" t="n">
        <v>2025</v>
      </c>
      <c r="D3508" s="66" t="n">
        <v>11</v>
      </c>
      <c r="E3508" s="66" t="n">
        <v>1</v>
      </c>
      <c r="F3508" s="66" t="n">
        <v>18</v>
      </c>
      <c r="G3508" s="66" t="n">
        <v>3</v>
      </c>
      <c r="H3508" s="66" t="n">
        <v>2</v>
      </c>
      <c r="I3508" s="66" t="n">
        <v>0</v>
      </c>
      <c r="J3508" s="66" t="n">
        <v>0</v>
      </c>
      <c r="K3508" s="66" t="n">
        <v>1</v>
      </c>
      <c r="L3508" s="66" t="n">
        <v>0</v>
      </c>
      <c r="M3508" s="66" t="n">
        <v>0</v>
      </c>
      <c r="N3508" s="66" t="n">
        <v>0</v>
      </c>
      <c r="O3508" s="66" t="n">
        <v>389.9</v>
      </c>
      <c r="P3508" s="66" t="n">
        <v>20.1</v>
      </c>
      <c r="Q3508" s="66" t="n">
        <v>12.7089766130001</v>
      </c>
      <c r="R3508" s="66" t="n">
        <v>50.595763398</v>
      </c>
      <c r="S3508" s="66">
        <f>IF(AND(E3508&gt;=2,E3508&lt;=6,OR(F3508=6,F3508=7,F3508=8),O3508&lt;=500),1,0)</f>
        <v/>
      </c>
      <c r="T3508" s="178">
        <f>IF(G3508=1,Sources!$F$24,IF(G3508=2,Sources!$F$25,IF(G3508=3,Sources!$F$26,0)))</f>
        <v/>
      </c>
      <c r="U3508" s="178">
        <f>T3508</f>
        <v/>
      </c>
      <c r="V3508" s="66" t="inlineStr">
        <is>
          <t>S01 / S04 / S05</t>
        </is>
      </c>
    </row>
    <row r="3509" ht="15" customHeight="1" s="94">
      <c r="A3509" s="66" t="inlineStr">
        <is>
          <t>U25649</t>
        </is>
      </c>
      <c r="B3509" s="66" t="inlineStr">
        <is>
          <t>O0464</t>
        </is>
      </c>
      <c r="C3509" s="66" t="n">
        <v>2025</v>
      </c>
      <c r="D3509" s="66" t="n">
        <v>12</v>
      </c>
      <c r="E3509" s="66" t="n">
        <v>4</v>
      </c>
      <c r="F3509" s="66" t="n">
        <v>7</v>
      </c>
      <c r="G3509" s="66" t="n">
        <v>3</v>
      </c>
      <c r="H3509" s="66" t="n">
        <v>1</v>
      </c>
      <c r="I3509" s="66" t="n">
        <v>0</v>
      </c>
      <c r="J3509" s="66" t="n">
        <v>1</v>
      </c>
      <c r="K3509" s="66" t="n">
        <v>0</v>
      </c>
      <c r="L3509" s="66" t="n">
        <v>0</v>
      </c>
      <c r="M3509" s="66" t="n">
        <v>0</v>
      </c>
      <c r="N3509" s="66" t="n">
        <v>0</v>
      </c>
      <c r="O3509" s="66" t="n">
        <v>288.9</v>
      </c>
      <c r="P3509" s="66" t="n">
        <v>0</v>
      </c>
      <c r="Q3509" s="66" t="n">
        <v>13.7017209260001</v>
      </c>
      <c r="R3509" s="66" t="n">
        <v>51.0308761590001</v>
      </c>
      <c r="S3509" s="66">
        <f>IF(AND(E3509&gt;=2,E3509&lt;=6,OR(F3509=6,F3509=7,F3509=8),O3509&lt;=500),1,0)</f>
        <v/>
      </c>
      <c r="T3509" s="178">
        <f>IF(G3509=1,Sources!$F$24,IF(G3509=2,Sources!$F$25,IF(G3509=3,Sources!$F$26,0)))</f>
        <v/>
      </c>
      <c r="U3509" s="178">
        <f>T3509</f>
        <v/>
      </c>
      <c r="V3509" s="66" t="inlineStr">
        <is>
          <t>S01 / S04 / S05</t>
        </is>
      </c>
    </row>
    <row r="3510" ht="15" customHeight="1" s="94">
      <c r="A3510" s="66" t="inlineStr">
        <is>
          <t>U25660</t>
        </is>
      </c>
      <c r="B3510" s="66" t="inlineStr">
        <is>
          <t>O0608</t>
        </is>
      </c>
      <c r="C3510" s="66" t="n">
        <v>2025</v>
      </c>
      <c r="D3510" s="66" t="n">
        <v>11</v>
      </c>
      <c r="E3510" s="66" t="n">
        <v>2</v>
      </c>
      <c r="F3510" s="66" t="n">
        <v>18</v>
      </c>
      <c r="G3510" s="66" t="n">
        <v>3</v>
      </c>
      <c r="H3510" s="66" t="n">
        <v>2</v>
      </c>
      <c r="I3510" s="66" t="n">
        <v>0</v>
      </c>
      <c r="J3510" s="66" t="n">
        <v>0</v>
      </c>
      <c r="K3510" s="66" t="n">
        <v>1</v>
      </c>
      <c r="L3510" s="66" t="n">
        <v>0</v>
      </c>
      <c r="M3510" s="66" t="n">
        <v>0</v>
      </c>
      <c r="N3510" s="66" t="n">
        <v>0</v>
      </c>
      <c r="O3510" s="66" t="n">
        <v>96.3</v>
      </c>
      <c r="P3510" s="66" t="n">
        <v>16.5</v>
      </c>
      <c r="Q3510" s="66" t="n">
        <v>13.7404520700001</v>
      </c>
      <c r="R3510" s="66" t="n">
        <v>51.0647373130001</v>
      </c>
      <c r="S3510" s="66">
        <f>IF(AND(E3510&gt;=2,E3510&lt;=6,OR(F3510=6,F3510=7,F3510=8),O3510&lt;=500),1,0)</f>
        <v/>
      </c>
      <c r="T3510" s="178">
        <f>IF(G3510=1,Sources!$F$24,IF(G3510=2,Sources!$F$25,IF(G3510=3,Sources!$F$26,0)))</f>
        <v/>
      </c>
      <c r="U3510" s="178">
        <f>T3510</f>
        <v/>
      </c>
      <c r="V3510" s="66" t="inlineStr">
        <is>
          <t>S01 / S04 / S05</t>
        </is>
      </c>
    </row>
    <row r="3511" ht="15" customHeight="1" s="94">
      <c r="A3511" s="66" t="inlineStr">
        <is>
          <t>U25664</t>
        </is>
      </c>
      <c r="B3511" s="66" t="inlineStr">
        <is>
          <t>O0606</t>
        </is>
      </c>
      <c r="C3511" s="66" t="n">
        <v>2025</v>
      </c>
      <c r="D3511" s="66" t="n">
        <v>12</v>
      </c>
      <c r="E3511" s="66" t="n">
        <v>7</v>
      </c>
      <c r="F3511" s="66" t="n">
        <v>14</v>
      </c>
      <c r="G3511" s="66" t="n">
        <v>3</v>
      </c>
      <c r="H3511" s="66" t="n">
        <v>2</v>
      </c>
      <c r="I3511" s="66" t="n">
        <v>0</v>
      </c>
      <c r="J3511" s="66" t="n">
        <v>1</v>
      </c>
      <c r="K3511" s="66" t="n">
        <v>1</v>
      </c>
      <c r="L3511" s="66" t="n">
        <v>0</v>
      </c>
      <c r="M3511" s="66" t="n">
        <v>0</v>
      </c>
      <c r="N3511" s="66" t="n">
        <v>0</v>
      </c>
      <c r="O3511" s="66" t="n">
        <v>250.5</v>
      </c>
      <c r="P3511" s="66" t="n">
        <v>5</v>
      </c>
      <c r="Q3511" s="66" t="n">
        <v>13.7382932420001</v>
      </c>
      <c r="R3511" s="66" t="n">
        <v>51.0639250960001</v>
      </c>
      <c r="S3511" s="66">
        <f>IF(AND(E3511&gt;=2,E3511&lt;=6,OR(F3511=6,F3511=7,F3511=8),O3511&lt;=500),1,0)</f>
        <v/>
      </c>
      <c r="T3511" s="178">
        <f>IF(G3511=1,Sources!$F$24,IF(G3511=2,Sources!$F$25,IF(G3511=3,Sources!$F$26,0)))</f>
        <v/>
      </c>
      <c r="U3511" s="178">
        <f>T3511</f>
        <v/>
      </c>
      <c r="V3511" s="66" t="inlineStr">
        <is>
          <t>S01 / S04 / S05</t>
        </is>
      </c>
    </row>
    <row r="3512" ht="15" customHeight="1" s="94">
      <c r="A3512" s="66" t="inlineStr">
        <is>
          <t>U25674</t>
        </is>
      </c>
      <c r="B3512" s="66" t="inlineStr">
        <is>
          <t>O1376</t>
        </is>
      </c>
      <c r="C3512" s="66" t="n">
        <v>2025</v>
      </c>
      <c r="D3512" s="66" t="n">
        <v>12</v>
      </c>
      <c r="E3512" s="66" t="n">
        <v>5</v>
      </c>
      <c r="F3512" s="66" t="n">
        <v>7</v>
      </c>
      <c r="G3512" s="66" t="n">
        <v>3</v>
      </c>
      <c r="H3512" s="66" t="n">
        <v>2</v>
      </c>
      <c r="I3512" s="66" t="n">
        <v>1</v>
      </c>
      <c r="J3512" s="66" t="n">
        <v>0</v>
      </c>
      <c r="K3512" s="66" t="n">
        <v>1</v>
      </c>
      <c r="L3512" s="66" t="n">
        <v>0</v>
      </c>
      <c r="M3512" s="66" t="n">
        <v>0</v>
      </c>
      <c r="N3512" s="66" t="n">
        <v>0</v>
      </c>
      <c r="O3512" s="66" t="n">
        <v>258.3</v>
      </c>
      <c r="P3512" s="66" t="n">
        <v>0</v>
      </c>
      <c r="Q3512" s="66" t="n">
        <v>12.395373916</v>
      </c>
      <c r="R3512" s="66" t="n">
        <v>51.34116827</v>
      </c>
      <c r="S3512" s="66">
        <f>IF(AND(E3512&gt;=2,E3512&lt;=6,OR(F3512=6,F3512=7,F3512=8),O3512&lt;=500),1,0)</f>
        <v/>
      </c>
      <c r="T3512" s="178">
        <f>IF(G3512=1,Sources!$F$24,IF(G3512=2,Sources!$F$25,IF(G3512=3,Sources!$F$26,0)))</f>
        <v/>
      </c>
      <c r="U3512" s="178">
        <f>T3512</f>
        <v/>
      </c>
      <c r="V3512" s="66" t="inlineStr">
        <is>
          <t>S01 / S04 / S05</t>
        </is>
      </c>
    </row>
    <row r="3513" ht="15" customHeight="1" s="94">
      <c r="A3513" s="66" t="inlineStr">
        <is>
          <t>U25717</t>
        </is>
      </c>
      <c r="B3513" s="66" t="inlineStr">
        <is>
          <t>O1642</t>
        </is>
      </c>
      <c r="C3513" s="66" t="n">
        <v>2025</v>
      </c>
      <c r="D3513" s="66" t="n">
        <v>11</v>
      </c>
      <c r="E3513" s="66" t="n">
        <v>2</v>
      </c>
      <c r="F3513" s="66" t="n">
        <v>13</v>
      </c>
      <c r="G3513" s="66" t="n">
        <v>3</v>
      </c>
      <c r="H3513" s="66" t="n">
        <v>2</v>
      </c>
      <c r="I3513" s="66" t="n">
        <v>0</v>
      </c>
      <c r="J3513" s="66" t="n">
        <v>1</v>
      </c>
      <c r="K3513" s="66" t="n">
        <v>1</v>
      </c>
      <c r="L3513" s="66" t="n">
        <v>0</v>
      </c>
      <c r="M3513" s="66" t="n">
        <v>0</v>
      </c>
      <c r="N3513" s="66" t="n">
        <v>0</v>
      </c>
      <c r="O3513" s="66" t="n">
        <v>403.5</v>
      </c>
      <c r="P3513" s="66" t="n">
        <v>5.3</v>
      </c>
      <c r="Q3513" s="66" t="n">
        <v>12.3238586650001</v>
      </c>
      <c r="R3513" s="66" t="n">
        <v>51.3794068660001</v>
      </c>
      <c r="S3513" s="66">
        <f>IF(AND(E3513&gt;=2,E3513&lt;=6,OR(F3513=6,F3513=7,F3513=8),O3513&lt;=500),1,0)</f>
        <v/>
      </c>
      <c r="T3513" s="178">
        <f>IF(G3513=1,Sources!$F$24,IF(G3513=2,Sources!$F$25,IF(G3513=3,Sources!$F$26,0)))</f>
        <v/>
      </c>
      <c r="U3513" s="178">
        <f>T3513</f>
        <v/>
      </c>
      <c r="V3513" s="66" t="inlineStr">
        <is>
          <t>S01 / S04 / S05</t>
        </is>
      </c>
    </row>
    <row r="3514" ht="15" customHeight="1" s="94">
      <c r="A3514" s="66" t="inlineStr">
        <is>
          <t>U25719</t>
        </is>
      </c>
      <c r="B3514" s="66" t="inlineStr">
        <is>
          <t>O0043</t>
        </is>
      </c>
      <c r="C3514" s="66" t="n">
        <v>2025</v>
      </c>
      <c r="D3514" s="66" t="n">
        <v>12</v>
      </c>
      <c r="E3514" s="66" t="n">
        <v>6</v>
      </c>
      <c r="F3514" s="66" t="n">
        <v>16</v>
      </c>
      <c r="G3514" s="66" t="n">
        <v>2</v>
      </c>
      <c r="H3514" s="66" t="n">
        <v>3</v>
      </c>
      <c r="I3514" s="66" t="n">
        <v>1</v>
      </c>
      <c r="J3514" s="66" t="n">
        <v>0</v>
      </c>
      <c r="K3514" s="66" t="n">
        <v>1</v>
      </c>
      <c r="L3514" s="66" t="n">
        <v>0</v>
      </c>
      <c r="M3514" s="66" t="n">
        <v>0</v>
      </c>
      <c r="N3514" s="66" t="n">
        <v>0</v>
      </c>
      <c r="O3514" s="66" t="n">
        <v>459.7</v>
      </c>
      <c r="P3514" s="66" t="n">
        <v>0</v>
      </c>
      <c r="Q3514" s="66" t="n">
        <v>14.44549304</v>
      </c>
      <c r="R3514" s="66" t="n">
        <v>51.1799843700001</v>
      </c>
      <c r="S3514" s="66">
        <f>IF(AND(E3514&gt;=2,E3514&lt;=6,OR(F3514=6,F3514=7,F3514=8),O3514&lt;=500),1,0)</f>
        <v/>
      </c>
      <c r="T3514" s="178">
        <f>IF(G3514=1,Sources!$F$24,IF(G3514=2,Sources!$F$25,IF(G3514=3,Sources!$F$26,0)))</f>
        <v/>
      </c>
      <c r="U3514" s="178">
        <f>T3514</f>
        <v/>
      </c>
      <c r="V3514" s="66" t="inlineStr">
        <is>
          <t>S01 / S04 / S05</t>
        </is>
      </c>
    </row>
    <row r="3515" ht="15" customHeight="1" s="94">
      <c r="A3515" s="66" t="inlineStr">
        <is>
          <t>U25739</t>
        </is>
      </c>
      <c r="B3515" s="66" t="inlineStr">
        <is>
          <t>O2152</t>
        </is>
      </c>
      <c r="C3515" s="66" t="n">
        <v>2025</v>
      </c>
      <c r="D3515" s="66" t="n">
        <v>11</v>
      </c>
      <c r="E3515" s="66" t="n">
        <v>2</v>
      </c>
      <c r="F3515" s="66" t="n">
        <v>17</v>
      </c>
      <c r="G3515" s="66" t="n">
        <v>3</v>
      </c>
      <c r="H3515" s="66" t="n">
        <v>4</v>
      </c>
      <c r="I3515" s="66" t="n">
        <v>1</v>
      </c>
      <c r="J3515" s="66" t="n">
        <v>0</v>
      </c>
      <c r="K3515" s="66" t="n">
        <v>0</v>
      </c>
      <c r="L3515" s="66" t="n">
        <v>0</v>
      </c>
      <c r="M3515" s="66" t="n">
        <v>0</v>
      </c>
      <c r="N3515" s="66" t="n">
        <v>1</v>
      </c>
      <c r="O3515" s="66" t="n">
        <v>348.2</v>
      </c>
      <c r="P3515" s="66" t="n">
        <v>5.1</v>
      </c>
      <c r="Q3515" s="66" t="n">
        <v>12.482844674</v>
      </c>
      <c r="R3515" s="66" t="n">
        <v>51.3753170630001</v>
      </c>
      <c r="S3515" s="66">
        <f>IF(AND(E3515&gt;=2,E3515&lt;=6,OR(F3515=6,F3515=7,F3515=8),O3515&lt;=500),1,0)</f>
        <v/>
      </c>
      <c r="T3515" s="178">
        <f>IF(G3515=1,Sources!$F$24,IF(G3515=2,Sources!$F$25,IF(G3515=3,Sources!$F$26,0)))</f>
        <v/>
      </c>
      <c r="U3515" s="178">
        <f>T3515</f>
        <v/>
      </c>
      <c r="V3515" s="66" t="inlineStr">
        <is>
          <t>S01 / S04 / S05</t>
        </is>
      </c>
    </row>
    <row r="3516" ht="15" customHeight="1" s="94">
      <c r="A3516" s="66" t="inlineStr">
        <is>
          <t>U25740</t>
        </is>
      </c>
      <c r="B3516" s="66" t="inlineStr">
        <is>
          <t>O0464</t>
        </is>
      </c>
      <c r="C3516" s="66" t="n">
        <v>2025</v>
      </c>
      <c r="D3516" s="66" t="n">
        <v>11</v>
      </c>
      <c r="E3516" s="66" t="n">
        <v>3</v>
      </c>
      <c r="F3516" s="66" t="n">
        <v>20</v>
      </c>
      <c r="G3516" s="66" t="n">
        <v>3</v>
      </c>
      <c r="H3516" s="66" t="n">
        <v>3</v>
      </c>
      <c r="I3516" s="66" t="n">
        <v>0</v>
      </c>
      <c r="J3516" s="66" t="n">
        <v>0</v>
      </c>
      <c r="K3516" s="66" t="n">
        <v>0</v>
      </c>
      <c r="L3516" s="66" t="n">
        <v>1</v>
      </c>
      <c r="M3516" s="66" t="n">
        <v>0</v>
      </c>
      <c r="N3516" s="66" t="n">
        <v>1</v>
      </c>
      <c r="O3516" s="66" t="n">
        <v>290.1</v>
      </c>
      <c r="P3516" s="66" t="n">
        <v>1.9</v>
      </c>
      <c r="Q3516" s="66" t="n">
        <v>13.701694871</v>
      </c>
      <c r="R3516" s="66" t="n">
        <v>51.0308802440001</v>
      </c>
      <c r="S3516" s="66">
        <f>IF(AND(E3516&gt;=2,E3516&lt;=6,OR(F3516=6,F3516=7,F3516=8),O3516&lt;=500),1,0)</f>
        <v/>
      </c>
      <c r="T3516" s="178">
        <f>IF(G3516=1,Sources!$F$24,IF(G3516=2,Sources!$F$25,IF(G3516=3,Sources!$F$26,0)))</f>
        <v/>
      </c>
      <c r="U3516" s="178">
        <f>T3516</f>
        <v/>
      </c>
      <c r="V3516" s="66" t="inlineStr">
        <is>
          <t>S01 / S04 / S05</t>
        </is>
      </c>
    </row>
    <row r="3517" ht="15" customHeight="1" s="94">
      <c r="A3517" s="66" t="inlineStr">
        <is>
          <t>U25747</t>
        </is>
      </c>
      <c r="B3517" s="66" t="inlineStr">
        <is>
          <t>O0615</t>
        </is>
      </c>
      <c r="C3517" s="66" t="n">
        <v>2025</v>
      </c>
      <c r="D3517" s="66" t="n">
        <v>12</v>
      </c>
      <c r="E3517" s="66" t="n">
        <v>3</v>
      </c>
      <c r="F3517" s="66" t="n">
        <v>9</v>
      </c>
      <c r="G3517" s="66" t="n">
        <v>3</v>
      </c>
      <c r="H3517" s="66" t="n">
        <v>2</v>
      </c>
      <c r="I3517" s="66" t="n">
        <v>0</v>
      </c>
      <c r="J3517" s="66" t="n">
        <v>1</v>
      </c>
      <c r="K3517" s="66" t="n">
        <v>0</v>
      </c>
      <c r="L3517" s="66" t="n">
        <v>0</v>
      </c>
      <c r="M3517" s="66" t="n">
        <v>0</v>
      </c>
      <c r="N3517" s="66" t="n">
        <v>1</v>
      </c>
      <c r="O3517" s="66" t="n">
        <v>356.4</v>
      </c>
      <c r="P3517" s="66" t="n">
        <v>2.3</v>
      </c>
      <c r="Q3517" s="66" t="n">
        <v>13.746730272</v>
      </c>
      <c r="R3517" s="66" t="n">
        <v>51.0637770450001</v>
      </c>
      <c r="S3517" s="66">
        <f>IF(AND(E3517&gt;=2,E3517&lt;=6,OR(F3517=6,F3517=7,F3517=8),O3517&lt;=500),1,0)</f>
        <v/>
      </c>
      <c r="T3517" s="178">
        <f>IF(G3517=1,Sources!$F$24,IF(G3517=2,Sources!$F$25,IF(G3517=3,Sources!$F$26,0)))</f>
        <v/>
      </c>
      <c r="U3517" s="178">
        <f>T3517</f>
        <v/>
      </c>
      <c r="V3517" s="66" t="inlineStr">
        <is>
          <t>S01 / S04 / S05</t>
        </is>
      </c>
    </row>
    <row r="3518" ht="15" customHeight="1" s="94">
      <c r="A3518" s="66" t="inlineStr">
        <is>
          <t>U25762</t>
        </is>
      </c>
      <c r="B3518" s="66" t="inlineStr">
        <is>
          <t>O0402</t>
        </is>
      </c>
      <c r="C3518" s="66" t="n">
        <v>2025</v>
      </c>
      <c r="D3518" s="66" t="n">
        <v>12</v>
      </c>
      <c r="E3518" s="66" t="n">
        <v>7</v>
      </c>
      <c r="F3518" s="66" t="n">
        <v>8</v>
      </c>
      <c r="G3518" s="66" t="n">
        <v>2</v>
      </c>
      <c r="H3518" s="66" t="n">
        <v>1</v>
      </c>
      <c r="I3518" s="66" t="n">
        <v>0</v>
      </c>
      <c r="J3518" s="66" t="n">
        <v>0</v>
      </c>
      <c r="K3518" s="66" t="n">
        <v>0</v>
      </c>
      <c r="L3518" s="66" t="n">
        <v>1</v>
      </c>
      <c r="M3518" s="66" t="n">
        <v>0</v>
      </c>
      <c r="N3518" s="66" t="n">
        <v>0</v>
      </c>
      <c r="O3518" s="66" t="n">
        <v>222.6</v>
      </c>
      <c r="P3518" s="66" t="n">
        <v>12.3</v>
      </c>
      <c r="Q3518" s="66" t="n">
        <v>13.728091363</v>
      </c>
      <c r="R3518" s="66" t="n">
        <v>51.0434509030001</v>
      </c>
      <c r="S3518" s="66">
        <f>IF(AND(E3518&gt;=2,E3518&lt;=6,OR(F3518=6,F3518=7,F3518=8),O3518&lt;=500),1,0)</f>
        <v/>
      </c>
      <c r="T3518" s="178">
        <f>IF(G3518=1,Sources!$F$24,IF(G3518=2,Sources!$F$25,IF(G3518=3,Sources!$F$26,0)))</f>
        <v/>
      </c>
      <c r="U3518" s="178">
        <f>T3518</f>
        <v/>
      </c>
      <c r="V3518" s="66" t="inlineStr">
        <is>
          <t>S01 / S04 / S05</t>
        </is>
      </c>
    </row>
    <row r="3519" ht="15" customHeight="1" s="94">
      <c r="A3519" s="66" t="inlineStr">
        <is>
          <t>U25767</t>
        </is>
      </c>
      <c r="B3519" s="66" t="inlineStr">
        <is>
          <t>O1846</t>
        </is>
      </c>
      <c r="C3519" s="66" t="n">
        <v>2025</v>
      </c>
      <c r="D3519" s="66" t="n">
        <v>11</v>
      </c>
      <c r="E3519" s="66" t="n">
        <v>2</v>
      </c>
      <c r="F3519" s="66" t="n">
        <v>6</v>
      </c>
      <c r="G3519" s="66" t="n">
        <v>3</v>
      </c>
      <c r="H3519" s="66" t="n">
        <v>2</v>
      </c>
      <c r="I3519" s="66" t="n">
        <v>0</v>
      </c>
      <c r="J3519" s="66" t="n">
        <v>0</v>
      </c>
      <c r="K3519" s="66" t="n">
        <v>1</v>
      </c>
      <c r="L3519" s="66" t="n">
        <v>0</v>
      </c>
      <c r="M3519" s="66" t="n">
        <v>0</v>
      </c>
      <c r="N3519" s="66" t="n">
        <v>0</v>
      </c>
      <c r="O3519" s="66" t="n">
        <v>444</v>
      </c>
      <c r="P3519" s="66" t="n">
        <v>22.9</v>
      </c>
      <c r="Q3519" s="66" t="n">
        <v>12.3021426070001</v>
      </c>
      <c r="R3519" s="66" t="n">
        <v>51.342631291</v>
      </c>
      <c r="S3519" s="66">
        <f>IF(AND(E3519&gt;=2,E3519&lt;=6,OR(F3519=6,F3519=7,F3519=8),O3519&lt;=500),1,0)</f>
        <v/>
      </c>
      <c r="T3519" s="178">
        <f>IF(G3519=1,Sources!$F$24,IF(G3519=2,Sources!$F$25,IF(G3519=3,Sources!$F$26,0)))</f>
        <v/>
      </c>
      <c r="U3519" s="178">
        <f>T3519</f>
        <v/>
      </c>
      <c r="V3519" s="66" t="inlineStr">
        <is>
          <t>S01 / S04 / S05</t>
        </is>
      </c>
    </row>
    <row r="3520" ht="15" customHeight="1" s="94">
      <c r="A3520" s="66" t="inlineStr">
        <is>
          <t>U25770</t>
        </is>
      </c>
      <c r="B3520" s="66" t="inlineStr">
        <is>
          <t>O1841</t>
        </is>
      </c>
      <c r="C3520" s="66" t="n">
        <v>2025</v>
      </c>
      <c r="D3520" s="66" t="n">
        <v>12</v>
      </c>
      <c r="E3520" s="66" t="n">
        <v>3</v>
      </c>
      <c r="F3520" s="66" t="n">
        <v>3</v>
      </c>
      <c r="G3520" s="66" t="n">
        <v>2</v>
      </c>
      <c r="H3520" s="66" t="n">
        <v>7</v>
      </c>
      <c r="I3520" s="66" t="n">
        <v>0</v>
      </c>
      <c r="J3520" s="66" t="n">
        <v>0</v>
      </c>
      <c r="K3520" s="66" t="n">
        <v>1</v>
      </c>
      <c r="L3520" s="66" t="n">
        <v>0</v>
      </c>
      <c r="M3520" s="66" t="n">
        <v>0</v>
      </c>
      <c r="N3520" s="66" t="n">
        <v>0</v>
      </c>
      <c r="O3520" s="66" t="n">
        <v>182.3</v>
      </c>
      <c r="P3520" s="66" t="n">
        <v>8.6</v>
      </c>
      <c r="Q3520" s="66" t="n">
        <v>12.277821546</v>
      </c>
      <c r="R3520" s="66" t="n">
        <v>51.3190055810001</v>
      </c>
      <c r="S3520" s="66">
        <f>IF(AND(E3520&gt;=2,E3520&lt;=6,OR(F3520=6,F3520=7,F3520=8),O3520&lt;=500),1,0)</f>
        <v/>
      </c>
      <c r="T3520" s="178">
        <f>IF(G3520=1,Sources!$F$24,IF(G3520=2,Sources!$F$25,IF(G3520=3,Sources!$F$26,0)))</f>
        <v/>
      </c>
      <c r="U3520" s="178">
        <f>T3520</f>
        <v/>
      </c>
      <c r="V3520" s="66" t="inlineStr">
        <is>
          <t>S01 / S04 / S05</t>
        </is>
      </c>
    </row>
    <row r="3521" ht="15" customHeight="1" s="94">
      <c r="A3521" s="66" t="inlineStr">
        <is>
          <t>U25771</t>
        </is>
      </c>
      <c r="B3521" s="66" t="inlineStr">
        <is>
          <t>O0341</t>
        </is>
      </c>
      <c r="C3521" s="66" t="n">
        <v>2025</v>
      </c>
      <c r="D3521" s="66" t="n">
        <v>12</v>
      </c>
      <c r="E3521" s="66" t="n">
        <v>2</v>
      </c>
      <c r="F3521" s="66" t="n">
        <v>7</v>
      </c>
      <c r="G3521" s="66" t="n">
        <v>2</v>
      </c>
      <c r="H3521" s="66" t="n">
        <v>4</v>
      </c>
      <c r="I3521" s="66" t="n">
        <v>1</v>
      </c>
      <c r="J3521" s="66" t="n">
        <v>0</v>
      </c>
      <c r="K3521" s="66" t="n">
        <v>0</v>
      </c>
      <c r="L3521" s="66" t="n">
        <v>0</v>
      </c>
      <c r="M3521" s="66" t="n">
        <v>0</v>
      </c>
      <c r="N3521" s="66" t="n">
        <v>1</v>
      </c>
      <c r="O3521" s="66" t="n">
        <v>206.1</v>
      </c>
      <c r="P3521" s="66" t="n">
        <v>10.7</v>
      </c>
      <c r="Q3521" s="66" t="n">
        <v>13.73114587</v>
      </c>
      <c r="R3521" s="66" t="n">
        <v>51.0346045100001</v>
      </c>
      <c r="S3521" s="66">
        <f>IF(AND(E3521&gt;=2,E3521&lt;=6,OR(F3521=6,F3521=7,F3521=8),O3521&lt;=500),1,0)</f>
        <v/>
      </c>
      <c r="T3521" s="178">
        <f>IF(G3521=1,Sources!$F$24,IF(G3521=2,Sources!$F$25,IF(G3521=3,Sources!$F$26,0)))</f>
        <v/>
      </c>
      <c r="U3521" s="178">
        <f>T3521</f>
        <v/>
      </c>
      <c r="V3521" s="66" t="inlineStr">
        <is>
          <t>S01 / S04 / S05</t>
        </is>
      </c>
    </row>
    <row r="3522" ht="15" customHeight="1" s="94">
      <c r="A3522" s="66" t="inlineStr">
        <is>
          <t>U25775</t>
        </is>
      </c>
      <c r="B3522" s="66" t="inlineStr">
        <is>
          <t>O1464</t>
        </is>
      </c>
      <c r="C3522" s="66" t="n">
        <v>2025</v>
      </c>
      <c r="D3522" s="66" t="n">
        <v>12</v>
      </c>
      <c r="E3522" s="66" t="n">
        <v>4</v>
      </c>
      <c r="F3522" s="66" t="n">
        <v>6</v>
      </c>
      <c r="G3522" s="66" t="n">
        <v>3</v>
      </c>
      <c r="H3522" s="66" t="n">
        <v>6</v>
      </c>
      <c r="I3522" s="66" t="n">
        <v>0</v>
      </c>
      <c r="J3522" s="66" t="n">
        <v>0</v>
      </c>
      <c r="K3522" s="66" t="n">
        <v>1</v>
      </c>
      <c r="L3522" s="66" t="n">
        <v>0</v>
      </c>
      <c r="M3522" s="66" t="n">
        <v>0</v>
      </c>
      <c r="N3522" s="66" t="n">
        <v>0</v>
      </c>
      <c r="O3522" s="66" t="n">
        <v>424.6</v>
      </c>
      <c r="P3522" s="66" t="n">
        <v>10</v>
      </c>
      <c r="Q3522" s="66" t="n">
        <v>12.389991348</v>
      </c>
      <c r="R3522" s="66" t="n">
        <v>51.3466268350001</v>
      </c>
      <c r="S3522" s="66">
        <f>IF(AND(E3522&gt;=2,E3522&lt;=6,OR(F3522=6,F3522=7,F3522=8),O3522&lt;=500),1,0)</f>
        <v/>
      </c>
      <c r="T3522" s="178">
        <f>IF(G3522=1,Sources!$F$24,IF(G3522=2,Sources!$F$25,IF(G3522=3,Sources!$F$26,0)))</f>
        <v/>
      </c>
      <c r="U3522" s="178">
        <f>T3522</f>
        <v/>
      </c>
      <c r="V3522" s="66" t="inlineStr">
        <is>
          <t>S01 / S04 / S05</t>
        </is>
      </c>
    </row>
    <row r="3523" ht="15" customHeight="1" s="94">
      <c r="A3523" s="66" t="inlineStr">
        <is>
          <t>U25779</t>
        </is>
      </c>
      <c r="B3523" s="66" t="inlineStr">
        <is>
          <t>O0172</t>
        </is>
      </c>
      <c r="C3523" s="66" t="n">
        <v>2025</v>
      </c>
      <c r="D3523" s="66" t="n">
        <v>11</v>
      </c>
      <c r="E3523" s="66" t="n">
        <v>6</v>
      </c>
      <c r="F3523" s="66" t="n">
        <v>8</v>
      </c>
      <c r="G3523" s="66" t="n">
        <v>3</v>
      </c>
      <c r="H3523" s="66" t="n">
        <v>7</v>
      </c>
      <c r="I3523" s="66" t="n">
        <v>1</v>
      </c>
      <c r="J3523" s="66" t="n">
        <v>1</v>
      </c>
      <c r="K3523" s="66" t="n">
        <v>0</v>
      </c>
      <c r="L3523" s="66" t="n">
        <v>0</v>
      </c>
      <c r="M3523" s="66" t="n">
        <v>0</v>
      </c>
      <c r="N3523" s="66" t="n">
        <v>0</v>
      </c>
      <c r="O3523" s="66" t="n">
        <v>314.9</v>
      </c>
      <c r="P3523" s="66" t="n">
        <v>8.6</v>
      </c>
      <c r="Q3523" s="66" t="n">
        <v>12.926412424</v>
      </c>
      <c r="R3523" s="66" t="n">
        <v>50.8337167410001</v>
      </c>
      <c r="S3523" s="66">
        <f>IF(AND(E3523&gt;=2,E3523&lt;=6,OR(F3523=6,F3523=7,F3523=8),O3523&lt;=500),1,0)</f>
        <v/>
      </c>
      <c r="T3523" s="178">
        <f>IF(G3523=1,Sources!$F$24,IF(G3523=2,Sources!$F$25,IF(G3523=3,Sources!$F$26,0)))</f>
        <v/>
      </c>
      <c r="U3523" s="178">
        <f>T3523</f>
        <v/>
      </c>
      <c r="V3523" s="66" t="inlineStr">
        <is>
          <t>S01 / S04 / S05</t>
        </is>
      </c>
    </row>
    <row r="3524" ht="15" customHeight="1" s="94">
      <c r="A3524" s="66" t="inlineStr">
        <is>
          <t>U25781</t>
        </is>
      </c>
      <c r="B3524" s="66" t="inlineStr">
        <is>
          <t>O0663</t>
        </is>
      </c>
      <c r="C3524" s="66" t="n">
        <v>2025</v>
      </c>
      <c r="D3524" s="66" t="n">
        <v>11</v>
      </c>
      <c r="E3524" s="66" t="n">
        <v>5</v>
      </c>
      <c r="F3524" s="66" t="n">
        <v>18</v>
      </c>
      <c r="G3524" s="66" t="n">
        <v>3</v>
      </c>
      <c r="H3524" s="66" t="n">
        <v>4</v>
      </c>
      <c r="I3524" s="66" t="n">
        <v>1</v>
      </c>
      <c r="J3524" s="66" t="n">
        <v>0</v>
      </c>
      <c r="K3524" s="66" t="n">
        <v>1</v>
      </c>
      <c r="L3524" s="66" t="n">
        <v>0</v>
      </c>
      <c r="M3524" s="66" t="n">
        <v>0</v>
      </c>
      <c r="N3524" s="66" t="n">
        <v>0</v>
      </c>
      <c r="O3524" s="66" t="n">
        <v>399.6</v>
      </c>
      <c r="P3524" s="66" t="n">
        <v>1.3</v>
      </c>
      <c r="Q3524" s="66" t="n">
        <v>13.7430359900001</v>
      </c>
      <c r="R3524" s="66" t="n">
        <v>51.0287033550001</v>
      </c>
      <c r="S3524" s="66">
        <f>IF(AND(E3524&gt;=2,E3524&lt;=6,OR(F3524=6,F3524=7,F3524=8),O3524&lt;=500),1,0)</f>
        <v/>
      </c>
      <c r="T3524" s="178">
        <f>IF(G3524=1,Sources!$F$24,IF(G3524=2,Sources!$F$25,IF(G3524=3,Sources!$F$26,0)))</f>
        <v/>
      </c>
      <c r="U3524" s="178">
        <f>T3524</f>
        <v/>
      </c>
      <c r="V3524" s="66" t="inlineStr">
        <is>
          <t>S01 / S04 / S05</t>
        </is>
      </c>
    </row>
    <row r="3525" ht="15" customHeight="1" s="94">
      <c r="A3525" s="66" t="inlineStr">
        <is>
          <t>U25801</t>
        </is>
      </c>
      <c r="B3525" s="66" t="inlineStr">
        <is>
          <t>O0795</t>
        </is>
      </c>
      <c r="C3525" s="66" t="n">
        <v>2025</v>
      </c>
      <c r="D3525" s="66" t="n">
        <v>11</v>
      </c>
      <c r="E3525" s="66" t="n">
        <v>5</v>
      </c>
      <c r="F3525" s="66" t="n">
        <v>6</v>
      </c>
      <c r="G3525" s="66" t="n">
        <v>3</v>
      </c>
      <c r="H3525" s="66" t="n">
        <v>6</v>
      </c>
      <c r="I3525" s="66" t="n">
        <v>0</v>
      </c>
      <c r="J3525" s="66" t="n">
        <v>0</v>
      </c>
      <c r="K3525" s="66" t="n">
        <v>1</v>
      </c>
      <c r="L3525" s="66" t="n">
        <v>0</v>
      </c>
      <c r="M3525" s="66" t="n">
        <v>0</v>
      </c>
      <c r="N3525" s="66" t="n">
        <v>0</v>
      </c>
      <c r="O3525" s="66" t="n">
        <v>198.8</v>
      </c>
      <c r="P3525" s="66" t="n">
        <v>10.1</v>
      </c>
      <c r="Q3525" s="66" t="n">
        <v>13.8548235340001</v>
      </c>
      <c r="R3525" s="66" t="n">
        <v>51.0618995100001</v>
      </c>
      <c r="S3525" s="66">
        <f>IF(AND(E3525&gt;=2,E3525&lt;=6,OR(F3525=6,F3525=7,F3525=8),O3525&lt;=500),1,0)</f>
        <v/>
      </c>
      <c r="T3525" s="178">
        <f>IF(G3525=1,Sources!$F$24,IF(G3525=2,Sources!$F$25,IF(G3525=3,Sources!$F$26,0)))</f>
        <v/>
      </c>
      <c r="U3525" s="178">
        <f>T3525</f>
        <v/>
      </c>
      <c r="V3525" s="66" t="inlineStr">
        <is>
          <t>S01 / S04 / S05</t>
        </is>
      </c>
    </row>
    <row r="3526" ht="15" customHeight="1" s="94">
      <c r="A3526" s="66" t="inlineStr">
        <is>
          <t>U25804</t>
        </is>
      </c>
      <c r="B3526" s="66" t="inlineStr">
        <is>
          <t>O1769</t>
        </is>
      </c>
      <c r="C3526" s="66" t="n">
        <v>2025</v>
      </c>
      <c r="D3526" s="66" t="n">
        <v>12</v>
      </c>
      <c r="E3526" s="66" t="n">
        <v>3</v>
      </c>
      <c r="F3526" s="66" t="n">
        <v>10</v>
      </c>
      <c r="G3526" s="66" t="n">
        <v>3</v>
      </c>
      <c r="H3526" s="66" t="n">
        <v>3</v>
      </c>
      <c r="I3526" s="66" t="n">
        <v>0</v>
      </c>
      <c r="J3526" s="66" t="n">
        <v>1</v>
      </c>
      <c r="K3526" s="66" t="n">
        <v>0</v>
      </c>
      <c r="L3526" s="66" t="n">
        <v>0</v>
      </c>
      <c r="M3526" s="66" t="n">
        <v>0</v>
      </c>
      <c r="N3526" s="66" t="n">
        <v>1</v>
      </c>
      <c r="O3526" s="66" t="n">
        <v>300.5</v>
      </c>
      <c r="P3526" s="66" t="n">
        <v>1.5</v>
      </c>
      <c r="Q3526" s="66" t="n">
        <v>12.339661715</v>
      </c>
      <c r="R3526" s="66" t="n">
        <v>51.335315962</v>
      </c>
      <c r="S3526" s="66">
        <f>IF(AND(E3526&gt;=2,E3526&lt;=6,OR(F3526=6,F3526=7,F3526=8),O3526&lt;=500),1,0)</f>
        <v/>
      </c>
      <c r="T3526" s="178">
        <f>IF(G3526=1,Sources!$F$24,IF(G3526=2,Sources!$F$25,IF(G3526=3,Sources!$F$26,0)))</f>
        <v/>
      </c>
      <c r="U3526" s="178">
        <f>T3526</f>
        <v/>
      </c>
      <c r="V3526" s="66" t="inlineStr">
        <is>
          <t>S01 / S04 / S05</t>
        </is>
      </c>
    </row>
    <row r="3527" ht="15" customHeight="1" s="94">
      <c r="A3527" s="66" t="inlineStr">
        <is>
          <t>U25842</t>
        </is>
      </c>
      <c r="B3527" s="66" t="inlineStr">
        <is>
          <t>O0859</t>
        </is>
      </c>
      <c r="C3527" s="66" t="n">
        <v>2025</v>
      </c>
      <c r="D3527" s="66" t="n">
        <v>11</v>
      </c>
      <c r="E3527" s="66" t="n">
        <v>6</v>
      </c>
      <c r="F3527" s="66" t="n">
        <v>17</v>
      </c>
      <c r="G3527" s="66" t="n">
        <v>3</v>
      </c>
      <c r="H3527" s="66" t="n">
        <v>2</v>
      </c>
      <c r="I3527" s="66" t="n">
        <v>0</v>
      </c>
      <c r="J3527" s="66" t="n">
        <v>1</v>
      </c>
      <c r="K3527" s="66" t="n">
        <v>1</v>
      </c>
      <c r="L3527" s="66" t="n">
        <v>0</v>
      </c>
      <c r="M3527" s="66" t="n">
        <v>0</v>
      </c>
      <c r="N3527" s="66" t="n">
        <v>0</v>
      </c>
      <c r="O3527" s="66" t="n">
        <v>199.8</v>
      </c>
      <c r="P3527" s="66" t="n">
        <v>1.7</v>
      </c>
      <c r="Q3527" s="66" t="n">
        <v>13.7035660610001</v>
      </c>
      <c r="R3527" s="66" t="n">
        <v>51.0346340960001</v>
      </c>
      <c r="S3527" s="66">
        <f>IF(AND(E3527&gt;=2,E3527&lt;=6,OR(F3527=6,F3527=7,F3527=8),O3527&lt;=500),1,0)</f>
        <v/>
      </c>
      <c r="T3527" s="178">
        <f>IF(G3527=1,Sources!$F$24,IF(G3527=2,Sources!$F$25,IF(G3527=3,Sources!$F$26,0)))</f>
        <v/>
      </c>
      <c r="U3527" s="178">
        <f>T3527</f>
        <v/>
      </c>
      <c r="V3527" s="66" t="inlineStr">
        <is>
          <t>S01 / S04 / S05</t>
        </is>
      </c>
    </row>
    <row r="3528" ht="15" customHeight="1" s="94">
      <c r="A3528" s="66" t="inlineStr">
        <is>
          <t>U25848</t>
        </is>
      </c>
      <c r="B3528" s="66" t="inlineStr">
        <is>
          <t>O0856</t>
        </is>
      </c>
      <c r="C3528" s="66" t="n">
        <v>2025</v>
      </c>
      <c r="D3528" s="66" t="n">
        <v>12</v>
      </c>
      <c r="E3528" s="66" t="n">
        <v>5</v>
      </c>
      <c r="F3528" s="66" t="n">
        <v>13</v>
      </c>
      <c r="G3528" s="66" t="n">
        <v>3</v>
      </c>
      <c r="H3528" s="66" t="n">
        <v>1</v>
      </c>
      <c r="I3528" s="66" t="n">
        <v>0</v>
      </c>
      <c r="J3528" s="66" t="n">
        <v>1</v>
      </c>
      <c r="K3528" s="66" t="n">
        <v>0</v>
      </c>
      <c r="L3528" s="66" t="n">
        <v>0</v>
      </c>
      <c r="M3528" s="66" t="n">
        <v>0</v>
      </c>
      <c r="N3528" s="66" t="n">
        <v>0</v>
      </c>
      <c r="O3528" s="66" t="n">
        <v>302.7</v>
      </c>
      <c r="P3528" s="66" t="n">
        <v>6.2</v>
      </c>
      <c r="Q3528" s="66" t="n">
        <v>13.7019774840001</v>
      </c>
      <c r="R3528" s="66" t="n">
        <v>51.03244154</v>
      </c>
      <c r="S3528" s="66">
        <f>IF(AND(E3528&gt;=2,E3528&lt;=6,OR(F3528=6,F3528=7,F3528=8),O3528&lt;=500),1,0)</f>
        <v/>
      </c>
      <c r="T3528" s="178">
        <f>IF(G3528=1,Sources!$F$24,IF(G3528=2,Sources!$F$25,IF(G3528=3,Sources!$F$26,0)))</f>
        <v/>
      </c>
      <c r="U3528" s="178">
        <f>T3528</f>
        <v/>
      </c>
      <c r="V3528" s="66" t="inlineStr">
        <is>
          <t>S01 / S04 / S05</t>
        </is>
      </c>
    </row>
    <row r="3529" ht="15" customHeight="1" s="94">
      <c r="A3529" s="66" t="inlineStr">
        <is>
          <t>U25860</t>
        </is>
      </c>
      <c r="B3529" s="66" t="inlineStr">
        <is>
          <t>O1142</t>
        </is>
      </c>
      <c r="C3529" s="66" t="n">
        <v>2025</v>
      </c>
      <c r="D3529" s="66" t="n">
        <v>2</v>
      </c>
      <c r="E3529" s="66" t="n">
        <v>3</v>
      </c>
      <c r="F3529" s="66" t="n">
        <v>9</v>
      </c>
      <c r="G3529" s="66" t="n">
        <v>3</v>
      </c>
      <c r="H3529" s="66" t="n">
        <v>2</v>
      </c>
      <c r="I3529" s="66" t="n">
        <v>0</v>
      </c>
      <c r="J3529" s="66" t="n">
        <v>1</v>
      </c>
      <c r="K3529" s="66" t="n">
        <v>1</v>
      </c>
      <c r="L3529" s="66" t="n">
        <v>0</v>
      </c>
      <c r="M3529" s="66" t="n">
        <v>0</v>
      </c>
      <c r="N3529" s="66" t="n">
        <v>0</v>
      </c>
      <c r="O3529" s="66" t="n">
        <v>351.6</v>
      </c>
      <c r="P3529" s="66" t="n">
        <v>12.7</v>
      </c>
      <c r="Q3529" s="66" t="n">
        <v>14.9813690730001</v>
      </c>
      <c r="R3529" s="66" t="n">
        <v>51.1455636330001</v>
      </c>
      <c r="S3529" s="66">
        <f>IF(AND(E3529&gt;=2,E3529&lt;=6,OR(F3529=6,F3529=7,F3529=8),O3529&lt;=500),1,0)</f>
        <v/>
      </c>
      <c r="T3529" s="178">
        <f>IF(G3529=1,Sources!$F$24,IF(G3529=2,Sources!$F$25,IF(G3529=3,Sources!$F$26,0)))</f>
        <v/>
      </c>
      <c r="U3529" s="178">
        <f>T3529</f>
        <v/>
      </c>
      <c r="V3529" s="66" t="inlineStr">
        <is>
          <t>S01 / S04 / S05</t>
        </is>
      </c>
    </row>
    <row r="3530" ht="15" customHeight="1" s="94">
      <c r="A3530" s="66" t="inlineStr">
        <is>
          <t>U25864</t>
        </is>
      </c>
      <c r="B3530" s="66" t="inlineStr">
        <is>
          <t>O1595</t>
        </is>
      </c>
      <c r="C3530" s="66" t="n">
        <v>2025</v>
      </c>
      <c r="D3530" s="66" t="n">
        <v>1</v>
      </c>
      <c r="E3530" s="66" t="n">
        <v>2</v>
      </c>
      <c r="F3530" s="66" t="n">
        <v>14</v>
      </c>
      <c r="G3530" s="66" t="n">
        <v>3</v>
      </c>
      <c r="H3530" s="66" t="n">
        <v>7</v>
      </c>
      <c r="I3530" s="66" t="n">
        <v>0</v>
      </c>
      <c r="J3530" s="66" t="n">
        <v>0</v>
      </c>
      <c r="K3530" s="66" t="n">
        <v>1</v>
      </c>
      <c r="L3530" s="66" t="n">
        <v>0</v>
      </c>
      <c r="M3530" s="66" t="n">
        <v>0</v>
      </c>
      <c r="N3530" s="66" t="n">
        <v>1</v>
      </c>
      <c r="O3530" s="66" t="n">
        <v>161.6</v>
      </c>
      <c r="P3530" s="66" t="n">
        <v>4.5</v>
      </c>
      <c r="Q3530" s="66" t="n">
        <v>12.3765247040001</v>
      </c>
      <c r="R3530" s="66" t="n">
        <v>51.3532306830001</v>
      </c>
      <c r="S3530" s="66">
        <f>IF(AND(E3530&gt;=2,E3530&lt;=6,OR(F3530=6,F3530=7,F3530=8),O3530&lt;=500),1,0)</f>
        <v/>
      </c>
      <c r="T3530" s="178">
        <f>IF(G3530=1,Sources!$F$24,IF(G3530=2,Sources!$F$25,IF(G3530=3,Sources!$F$26,0)))</f>
        <v/>
      </c>
      <c r="U3530" s="178">
        <f>T3530</f>
        <v/>
      </c>
      <c r="V3530" s="66" t="inlineStr">
        <is>
          <t>S01 / S04 / S05</t>
        </is>
      </c>
    </row>
    <row r="3531" ht="15" customHeight="1" s="94">
      <c r="A3531" s="66" t="inlineStr">
        <is>
          <t>U25877</t>
        </is>
      </c>
      <c r="B3531" s="66" t="inlineStr">
        <is>
          <t>O0039</t>
        </is>
      </c>
      <c r="C3531" s="66" t="n">
        <v>2025</v>
      </c>
      <c r="D3531" s="66" t="n">
        <v>1</v>
      </c>
      <c r="E3531" s="66" t="n">
        <v>3</v>
      </c>
      <c r="F3531" s="66" t="n">
        <v>11</v>
      </c>
      <c r="G3531" s="66" t="n">
        <v>3</v>
      </c>
      <c r="H3531" s="66" t="n">
        <v>3</v>
      </c>
      <c r="I3531" s="66" t="n">
        <v>0</v>
      </c>
      <c r="J3531" s="66" t="n">
        <v>1</v>
      </c>
      <c r="K3531" s="66" t="n">
        <v>1</v>
      </c>
      <c r="L3531" s="66" t="n">
        <v>0</v>
      </c>
      <c r="M3531" s="66" t="n">
        <v>0</v>
      </c>
      <c r="N3531" s="66" t="n">
        <v>0</v>
      </c>
      <c r="O3531" s="66" t="n">
        <v>308.2</v>
      </c>
      <c r="P3531" s="66" t="n">
        <v>1.1</v>
      </c>
      <c r="Q3531" s="66" t="n">
        <v>14.4295768150001</v>
      </c>
      <c r="R3531" s="66" t="n">
        <v>51.1735731430001</v>
      </c>
      <c r="S3531" s="66">
        <f>IF(AND(E3531&gt;=2,E3531&lt;=6,OR(F3531=6,F3531=7,F3531=8),O3531&lt;=500),1,0)</f>
        <v/>
      </c>
      <c r="T3531" s="178">
        <f>IF(G3531=1,Sources!$F$24,IF(G3531=2,Sources!$F$25,IF(G3531=3,Sources!$F$26,0)))</f>
        <v/>
      </c>
      <c r="U3531" s="178">
        <f>T3531</f>
        <v/>
      </c>
      <c r="V3531" s="66" t="inlineStr">
        <is>
          <t>S01 / S04 / S05</t>
        </is>
      </c>
    </row>
    <row r="3532" ht="15" customHeight="1" s="94">
      <c r="A3532" s="66" t="inlineStr">
        <is>
          <t>U25893</t>
        </is>
      </c>
      <c r="B3532" s="66" t="inlineStr">
        <is>
          <t>O0981</t>
        </is>
      </c>
      <c r="C3532" s="66" t="n">
        <v>2025</v>
      </c>
      <c r="D3532" s="66" t="n">
        <v>2</v>
      </c>
      <c r="E3532" s="66" t="n">
        <v>4</v>
      </c>
      <c r="F3532" s="66" t="n">
        <v>11</v>
      </c>
      <c r="G3532" s="66" t="n">
        <v>3</v>
      </c>
      <c r="H3532" s="66" t="n">
        <v>6</v>
      </c>
      <c r="I3532" s="66" t="n">
        <v>0</v>
      </c>
      <c r="J3532" s="66" t="n">
        <v>0</v>
      </c>
      <c r="K3532" s="66" t="n">
        <v>1</v>
      </c>
      <c r="L3532" s="66" t="n">
        <v>0</v>
      </c>
      <c r="M3532" s="66" t="n">
        <v>0</v>
      </c>
      <c r="N3532" s="66" t="n">
        <v>1</v>
      </c>
      <c r="O3532" s="66" t="n">
        <v>71.8</v>
      </c>
      <c r="P3532" s="66" t="n">
        <v>16</v>
      </c>
      <c r="Q3532" s="66" t="n">
        <v>13.708776227</v>
      </c>
      <c r="R3532" s="66" t="n">
        <v>51.0471437150001</v>
      </c>
      <c r="S3532" s="66">
        <f>IF(AND(E3532&gt;=2,E3532&lt;=6,OR(F3532=6,F3532=7,F3532=8),O3532&lt;=500),1,0)</f>
        <v/>
      </c>
      <c r="T3532" s="178">
        <f>IF(G3532=1,Sources!$F$24,IF(G3532=2,Sources!$F$25,IF(G3532=3,Sources!$F$26,0)))</f>
        <v/>
      </c>
      <c r="U3532" s="178">
        <f>T3532</f>
        <v/>
      </c>
      <c r="V3532" s="66" t="inlineStr">
        <is>
          <t>S01 / S04 / S05</t>
        </is>
      </c>
    </row>
    <row r="3533" ht="15" customHeight="1" s="94">
      <c r="A3533" s="66" t="inlineStr">
        <is>
          <t>U25900</t>
        </is>
      </c>
      <c r="B3533" s="66" t="inlineStr">
        <is>
          <t>O1708</t>
        </is>
      </c>
      <c r="C3533" s="66" t="n">
        <v>2025</v>
      </c>
      <c r="D3533" s="66" t="n">
        <v>2</v>
      </c>
      <c r="E3533" s="66" t="n">
        <v>3</v>
      </c>
      <c r="F3533" s="66" t="n">
        <v>16</v>
      </c>
      <c r="G3533" s="66" t="n">
        <v>3</v>
      </c>
      <c r="H3533" s="66" t="n">
        <v>3</v>
      </c>
      <c r="I3533" s="66" t="n">
        <v>0</v>
      </c>
      <c r="J3533" s="66" t="n">
        <v>0</v>
      </c>
      <c r="K3533" s="66" t="n">
        <v>1</v>
      </c>
      <c r="L3533" s="66" t="n">
        <v>0</v>
      </c>
      <c r="M3533" s="66" t="n">
        <v>0</v>
      </c>
      <c r="N3533" s="66" t="n">
        <v>0</v>
      </c>
      <c r="O3533" s="66" t="n">
        <v>424.3</v>
      </c>
      <c r="P3533" s="66" t="n">
        <v>0.8</v>
      </c>
      <c r="Q3533" s="66" t="n">
        <v>12.310242557</v>
      </c>
      <c r="R3533" s="66" t="n">
        <v>51.317734037</v>
      </c>
      <c r="S3533" s="66">
        <f>IF(AND(E3533&gt;=2,E3533&lt;=6,OR(F3533=6,F3533=7,F3533=8),O3533&lt;=500),1,0)</f>
        <v/>
      </c>
      <c r="T3533" s="178">
        <f>IF(G3533=1,Sources!$F$24,IF(G3533=2,Sources!$F$25,IF(G3533=3,Sources!$F$26,0)))</f>
        <v/>
      </c>
      <c r="U3533" s="178">
        <f>T3533</f>
        <v/>
      </c>
      <c r="V3533" s="66" t="inlineStr">
        <is>
          <t>S01 / S04 / S05</t>
        </is>
      </c>
    </row>
    <row r="3534" ht="15" customHeight="1" s="94">
      <c r="A3534" s="66" t="inlineStr">
        <is>
          <t>U25905</t>
        </is>
      </c>
      <c r="B3534" s="66" t="inlineStr">
        <is>
          <t>O0395</t>
        </is>
      </c>
      <c r="C3534" s="66" t="n">
        <v>2025</v>
      </c>
      <c r="D3534" s="66" t="n">
        <v>1</v>
      </c>
      <c r="E3534" s="66" t="n">
        <v>6</v>
      </c>
      <c r="F3534" s="66" t="n">
        <v>13</v>
      </c>
      <c r="G3534" s="66" t="n">
        <v>3</v>
      </c>
      <c r="H3534" s="66" t="n">
        <v>3</v>
      </c>
      <c r="I3534" s="66" t="n">
        <v>0</v>
      </c>
      <c r="J3534" s="66" t="n">
        <v>1</v>
      </c>
      <c r="K3534" s="66" t="n">
        <v>0</v>
      </c>
      <c r="L3534" s="66" t="n">
        <v>0</v>
      </c>
      <c r="M3534" s="66" t="n">
        <v>0</v>
      </c>
      <c r="N3534" s="66" t="n">
        <v>1</v>
      </c>
      <c r="O3534" s="66" t="n">
        <v>136.7</v>
      </c>
      <c r="P3534" s="66" t="n">
        <v>7.4</v>
      </c>
      <c r="Q3534" s="66" t="n">
        <v>13.7149545880001</v>
      </c>
      <c r="R3534" s="66" t="n">
        <v>51.051498983</v>
      </c>
      <c r="S3534" s="66">
        <f>IF(AND(E3534&gt;=2,E3534&lt;=6,OR(F3534=6,F3534=7,F3534=8),O3534&lt;=500),1,0)</f>
        <v/>
      </c>
      <c r="T3534" s="178">
        <f>IF(G3534=1,Sources!$F$24,IF(G3534=2,Sources!$F$25,IF(G3534=3,Sources!$F$26,0)))</f>
        <v/>
      </c>
      <c r="U3534" s="178">
        <f>T3534</f>
        <v/>
      </c>
      <c r="V3534" s="66" t="inlineStr">
        <is>
          <t>S01 / S04 / S05</t>
        </is>
      </c>
    </row>
    <row r="3535" ht="15" customHeight="1" s="94">
      <c r="A3535" s="66" t="inlineStr">
        <is>
          <t>U25912</t>
        </is>
      </c>
      <c r="B3535" s="66" t="inlineStr">
        <is>
          <t>O0873</t>
        </is>
      </c>
      <c r="C3535" s="66" t="n">
        <v>2025</v>
      </c>
      <c r="D3535" s="66" t="n">
        <v>1</v>
      </c>
      <c r="E3535" s="66" t="n">
        <v>5</v>
      </c>
      <c r="F3535" s="66" t="n">
        <v>8</v>
      </c>
      <c r="G3535" s="66" t="n">
        <v>3</v>
      </c>
      <c r="H3535" s="66" t="n">
        <v>4</v>
      </c>
      <c r="I3535" s="66" t="n">
        <v>1</v>
      </c>
      <c r="J3535" s="66" t="n">
        <v>0</v>
      </c>
      <c r="K3535" s="66" t="n">
        <v>0</v>
      </c>
      <c r="L3535" s="66" t="n">
        <v>0</v>
      </c>
      <c r="M3535" s="66" t="n">
        <v>0</v>
      </c>
      <c r="N3535" s="66" t="n">
        <v>1</v>
      </c>
      <c r="O3535" s="66" t="n">
        <v>372.1</v>
      </c>
      <c r="P3535" s="66" t="n">
        <v>0</v>
      </c>
      <c r="Q3535" s="66" t="n">
        <v>13.808728833</v>
      </c>
      <c r="R3535" s="66" t="n">
        <v>51.0379745320001</v>
      </c>
      <c r="S3535" s="66">
        <f>IF(AND(E3535&gt;=2,E3535&lt;=6,OR(F3535=6,F3535=7,F3535=8),O3535&lt;=500),1,0)</f>
        <v/>
      </c>
      <c r="T3535" s="178">
        <f>IF(G3535=1,Sources!$F$24,IF(G3535=2,Sources!$F$25,IF(G3535=3,Sources!$F$26,0)))</f>
        <v/>
      </c>
      <c r="U3535" s="178">
        <f>T3535</f>
        <v/>
      </c>
      <c r="V3535" s="66" t="inlineStr">
        <is>
          <t>S01 / S04 / S05</t>
        </is>
      </c>
    </row>
    <row r="3536" ht="15" customHeight="1" s="94">
      <c r="A3536" s="66" t="inlineStr">
        <is>
          <t>U25918</t>
        </is>
      </c>
      <c r="B3536" s="66" t="inlineStr">
        <is>
          <t>O2028</t>
        </is>
      </c>
      <c r="C3536" s="66" t="n">
        <v>2025</v>
      </c>
      <c r="D3536" s="66" t="n">
        <v>3</v>
      </c>
      <c r="E3536" s="66" t="n">
        <v>7</v>
      </c>
      <c r="F3536" s="66" t="n">
        <v>12</v>
      </c>
      <c r="G3536" s="66" t="n">
        <v>3</v>
      </c>
      <c r="H3536" s="66" t="n">
        <v>3</v>
      </c>
      <c r="I3536" s="66" t="n">
        <v>0</v>
      </c>
      <c r="J3536" s="66" t="n">
        <v>0</v>
      </c>
      <c r="K3536" s="66" t="n">
        <v>1</v>
      </c>
      <c r="L3536" s="66" t="n">
        <v>0</v>
      </c>
      <c r="M3536" s="66" t="n">
        <v>0</v>
      </c>
      <c r="N3536" s="66" t="n">
        <v>1</v>
      </c>
      <c r="O3536" s="66" t="n">
        <v>52.2</v>
      </c>
      <c r="P3536" s="66" t="n">
        <v>2.5</v>
      </c>
      <c r="Q3536" s="66" t="n">
        <v>12.1320886450001</v>
      </c>
      <c r="R3536" s="66" t="n">
        <v>50.496259836</v>
      </c>
      <c r="S3536" s="66">
        <f>IF(AND(E3536&gt;=2,E3536&lt;=6,OR(F3536=6,F3536=7,F3536=8),O3536&lt;=500),1,0)</f>
        <v/>
      </c>
      <c r="T3536" s="178">
        <f>IF(G3536=1,Sources!$F$24,IF(G3536=2,Sources!$F$25,IF(G3536=3,Sources!$F$26,0)))</f>
        <v/>
      </c>
      <c r="U3536" s="178">
        <f>T3536</f>
        <v/>
      </c>
      <c r="V3536" s="66" t="inlineStr">
        <is>
          <t>S01 / S04 / S05</t>
        </is>
      </c>
    </row>
    <row r="3537" ht="15" customHeight="1" s="94">
      <c r="A3537" s="66" t="inlineStr">
        <is>
          <t>U25919</t>
        </is>
      </c>
      <c r="B3537" s="66" t="inlineStr">
        <is>
          <t>O1591</t>
        </is>
      </c>
      <c r="C3537" s="66" t="n">
        <v>2025</v>
      </c>
      <c r="D3537" s="66" t="n">
        <v>2</v>
      </c>
      <c r="E3537" s="66" t="n">
        <v>6</v>
      </c>
      <c r="F3537" s="66" t="n">
        <v>15</v>
      </c>
      <c r="G3537" s="66" t="n">
        <v>3</v>
      </c>
      <c r="H3537" s="66" t="n">
        <v>3</v>
      </c>
      <c r="I3537" s="66" t="n">
        <v>0</v>
      </c>
      <c r="J3537" s="66" t="n">
        <v>1</v>
      </c>
      <c r="K3537" s="66" t="n">
        <v>0</v>
      </c>
      <c r="L3537" s="66" t="n">
        <v>0</v>
      </c>
      <c r="M3537" s="66" t="n">
        <v>0</v>
      </c>
      <c r="N3537" s="66" t="n">
        <v>1</v>
      </c>
      <c r="O3537" s="66" t="n">
        <v>157.7</v>
      </c>
      <c r="P3537" s="66" t="n">
        <v>0.4</v>
      </c>
      <c r="Q3537" s="66" t="n">
        <v>12.373317738</v>
      </c>
      <c r="R3537" s="66" t="n">
        <v>51.3530787330001</v>
      </c>
      <c r="S3537" s="66">
        <f>IF(AND(E3537&gt;=2,E3537&lt;=6,OR(F3537=6,F3537=7,F3537=8),O3537&lt;=500),1,0)</f>
        <v/>
      </c>
      <c r="T3537" s="178">
        <f>IF(G3537=1,Sources!$F$24,IF(G3537=2,Sources!$F$25,IF(G3537=3,Sources!$F$26,0)))</f>
        <v/>
      </c>
      <c r="U3537" s="178">
        <f>T3537</f>
        <v/>
      </c>
      <c r="V3537" s="66" t="inlineStr">
        <is>
          <t>S01 / S04 / S05</t>
        </is>
      </c>
    </row>
    <row r="3538" ht="15" customHeight="1" s="94">
      <c r="A3538" s="66" t="inlineStr">
        <is>
          <t>U25920</t>
        </is>
      </c>
      <c r="B3538" s="66" t="inlineStr">
        <is>
          <t>O0850</t>
        </is>
      </c>
      <c r="C3538" s="66" t="n">
        <v>2025</v>
      </c>
      <c r="D3538" s="66" t="n">
        <v>2</v>
      </c>
      <c r="E3538" s="66" t="n">
        <v>3</v>
      </c>
      <c r="F3538" s="66" t="n">
        <v>8</v>
      </c>
      <c r="G3538" s="66" t="n">
        <v>3</v>
      </c>
      <c r="H3538" s="66" t="n">
        <v>1</v>
      </c>
      <c r="I3538" s="66" t="n">
        <v>0</v>
      </c>
      <c r="J3538" s="66" t="n">
        <v>1</v>
      </c>
      <c r="K3538" s="66" t="n">
        <v>0</v>
      </c>
      <c r="L3538" s="66" t="n">
        <v>0</v>
      </c>
      <c r="M3538" s="66" t="n">
        <v>0</v>
      </c>
      <c r="N3538" s="66" t="n">
        <v>0</v>
      </c>
      <c r="O3538" s="66" t="n">
        <v>401.8</v>
      </c>
      <c r="P3538" s="66" t="n">
        <v>4.9</v>
      </c>
      <c r="Q3538" s="66" t="n">
        <v>13.7336533770001</v>
      </c>
      <c r="R3538" s="66" t="n">
        <v>51.0517050170001</v>
      </c>
      <c r="S3538" s="66">
        <f>IF(AND(E3538&gt;=2,E3538&lt;=6,OR(F3538=6,F3538=7,F3538=8),O3538&lt;=500),1,0)</f>
        <v/>
      </c>
      <c r="T3538" s="178">
        <f>IF(G3538=1,Sources!$F$24,IF(G3538=2,Sources!$F$25,IF(G3538=3,Sources!$F$26,0)))</f>
        <v/>
      </c>
      <c r="U3538" s="178">
        <f>T3538</f>
        <v/>
      </c>
      <c r="V3538" s="66" t="inlineStr">
        <is>
          <t>S01 / S04 / S05</t>
        </is>
      </c>
    </row>
    <row r="3539" ht="15" customHeight="1" s="94">
      <c r="A3539" s="66" t="inlineStr">
        <is>
          <t>U25923</t>
        </is>
      </c>
      <c r="B3539" s="66" t="inlineStr">
        <is>
          <t>O1353</t>
        </is>
      </c>
      <c r="C3539" s="66" t="n">
        <v>2025</v>
      </c>
      <c r="D3539" s="66" t="n">
        <v>1</v>
      </c>
      <c r="E3539" s="66" t="n">
        <v>2</v>
      </c>
      <c r="F3539" s="66" t="n">
        <v>13</v>
      </c>
      <c r="G3539" s="66" t="n">
        <v>2</v>
      </c>
      <c r="H3539" s="66" t="n">
        <v>4</v>
      </c>
      <c r="I3539" s="66" t="n">
        <v>1</v>
      </c>
      <c r="J3539" s="66" t="n">
        <v>0</v>
      </c>
      <c r="K3539" s="66" t="n">
        <v>1</v>
      </c>
      <c r="L3539" s="66" t="n">
        <v>0</v>
      </c>
      <c r="M3539" s="66" t="n">
        <v>0</v>
      </c>
      <c r="N3539" s="66" t="n">
        <v>0</v>
      </c>
      <c r="O3539" s="66" t="n">
        <v>173.2</v>
      </c>
      <c r="P3539" s="66" t="n">
        <v>17.8</v>
      </c>
      <c r="Q3539" s="66" t="n">
        <v>12.37088113</v>
      </c>
      <c r="R3539" s="66" t="n">
        <v>51.336221052</v>
      </c>
      <c r="S3539" s="66">
        <f>IF(AND(E3539&gt;=2,E3539&lt;=6,OR(F3539=6,F3539=7,F3539=8),O3539&lt;=500),1,0)</f>
        <v/>
      </c>
      <c r="T3539" s="178">
        <f>IF(G3539=1,Sources!$F$24,IF(G3539=2,Sources!$F$25,IF(G3539=3,Sources!$F$26,0)))</f>
        <v/>
      </c>
      <c r="U3539" s="178">
        <f>T3539</f>
        <v/>
      </c>
      <c r="V3539" s="66" t="inlineStr">
        <is>
          <t>S01 / S04 / S05</t>
        </is>
      </c>
    </row>
    <row r="3540" ht="15" customHeight="1" s="94">
      <c r="A3540" s="66" t="inlineStr">
        <is>
          <t>U25941</t>
        </is>
      </c>
      <c r="B3540" s="66" t="inlineStr">
        <is>
          <t>O0155</t>
        </is>
      </c>
      <c r="C3540" s="66" t="n">
        <v>2025</v>
      </c>
      <c r="D3540" s="66" t="n">
        <v>2</v>
      </c>
      <c r="E3540" s="66" t="n">
        <v>2</v>
      </c>
      <c r="F3540" s="66" t="n">
        <v>6</v>
      </c>
      <c r="G3540" s="66" t="n">
        <v>3</v>
      </c>
      <c r="H3540" s="66" t="n">
        <v>2</v>
      </c>
      <c r="I3540" s="66" t="n">
        <v>1</v>
      </c>
      <c r="J3540" s="66" t="n">
        <v>0</v>
      </c>
      <c r="K3540" s="66" t="n">
        <v>1</v>
      </c>
      <c r="L3540" s="66" t="n">
        <v>0</v>
      </c>
      <c r="M3540" s="66" t="n">
        <v>0</v>
      </c>
      <c r="N3540" s="66" t="n">
        <v>0</v>
      </c>
      <c r="O3540" s="66" t="n">
        <v>98.90000000000001</v>
      </c>
      <c r="P3540" s="66" t="n">
        <v>1.1</v>
      </c>
      <c r="Q3540" s="66" t="n">
        <v>12.9256694800001</v>
      </c>
      <c r="R3540" s="66" t="n">
        <v>50.8233514830001</v>
      </c>
      <c r="S3540" s="66">
        <f>IF(AND(E3540&gt;=2,E3540&lt;=6,OR(F3540=6,F3540=7,F3540=8),O3540&lt;=500),1,0)</f>
        <v/>
      </c>
      <c r="T3540" s="178">
        <f>IF(G3540=1,Sources!$F$24,IF(G3540=2,Sources!$F$25,IF(G3540=3,Sources!$F$26,0)))</f>
        <v/>
      </c>
      <c r="U3540" s="178">
        <f>T3540</f>
        <v/>
      </c>
      <c r="V3540" s="66" t="inlineStr">
        <is>
          <t>S01 / S04 / S05</t>
        </is>
      </c>
    </row>
    <row r="3541" ht="15" customHeight="1" s="94">
      <c r="A3541" s="66" t="inlineStr">
        <is>
          <t>U25942</t>
        </is>
      </c>
      <c r="B3541" s="66" t="inlineStr">
        <is>
          <t>O0601</t>
        </is>
      </c>
      <c r="C3541" s="66" t="n">
        <v>2025</v>
      </c>
      <c r="D3541" s="66" t="n">
        <v>2</v>
      </c>
      <c r="E3541" s="66" t="n">
        <v>4</v>
      </c>
      <c r="F3541" s="66" t="n">
        <v>7</v>
      </c>
      <c r="G3541" s="66" t="n">
        <v>3</v>
      </c>
      <c r="H3541" s="66" t="n">
        <v>2</v>
      </c>
      <c r="I3541" s="66" t="n">
        <v>0</v>
      </c>
      <c r="J3541" s="66" t="n">
        <v>1</v>
      </c>
      <c r="K3541" s="66" t="n">
        <v>0</v>
      </c>
      <c r="L3541" s="66" t="n">
        <v>0</v>
      </c>
      <c r="M3541" s="66" t="n">
        <v>1</v>
      </c>
      <c r="N3541" s="66" t="n">
        <v>0</v>
      </c>
      <c r="O3541" s="66" t="n">
        <v>62.1</v>
      </c>
      <c r="P3541" s="66" t="n">
        <v>0</v>
      </c>
      <c r="Q3541" s="66" t="n">
        <v>13.7200395240001</v>
      </c>
      <c r="R3541" s="66" t="n">
        <v>51.054712318</v>
      </c>
      <c r="S3541" s="66">
        <f>IF(AND(E3541&gt;=2,E3541&lt;=6,OR(F3541=6,F3541=7,F3541=8),O3541&lt;=500),1,0)</f>
        <v/>
      </c>
      <c r="T3541" s="178">
        <f>IF(G3541=1,Sources!$F$24,IF(G3541=2,Sources!$F$25,IF(G3541=3,Sources!$F$26,0)))</f>
        <v/>
      </c>
      <c r="U3541" s="178">
        <f>T3541</f>
        <v/>
      </c>
      <c r="V3541" s="66" t="inlineStr">
        <is>
          <t>S01 / S04 / S05</t>
        </is>
      </c>
    </row>
    <row r="3542" ht="15" customHeight="1" s="94">
      <c r="A3542" s="66" t="inlineStr">
        <is>
          <t>U25944</t>
        </is>
      </c>
      <c r="B3542" s="66" t="inlineStr">
        <is>
          <t>O0878</t>
        </is>
      </c>
      <c r="C3542" s="66" t="n">
        <v>2025</v>
      </c>
      <c r="D3542" s="66" t="n">
        <v>1</v>
      </c>
      <c r="E3542" s="66" t="n">
        <v>5</v>
      </c>
      <c r="F3542" s="66" t="n">
        <v>21</v>
      </c>
      <c r="G3542" s="66" t="n">
        <v>3</v>
      </c>
      <c r="H3542" s="66" t="n">
        <v>3</v>
      </c>
      <c r="I3542" s="66" t="n">
        <v>0</v>
      </c>
      <c r="J3542" s="66" t="n">
        <v>0</v>
      </c>
      <c r="K3542" s="66" t="n">
        <v>1</v>
      </c>
      <c r="L3542" s="66" t="n">
        <v>1</v>
      </c>
      <c r="M3542" s="66" t="n">
        <v>0</v>
      </c>
      <c r="N3542" s="66" t="n">
        <v>0</v>
      </c>
      <c r="O3542" s="66" t="n">
        <v>319.8</v>
      </c>
      <c r="P3542" s="66" t="n">
        <v>20.4</v>
      </c>
      <c r="Q3542" s="66" t="n">
        <v>13.744766215</v>
      </c>
      <c r="R3542" s="66" t="n">
        <v>51.049520977</v>
      </c>
      <c r="S3542" s="66">
        <f>IF(AND(E3542&gt;=2,E3542&lt;=6,OR(F3542=6,F3542=7,F3542=8),O3542&lt;=500),1,0)</f>
        <v/>
      </c>
      <c r="T3542" s="178">
        <f>IF(G3542=1,Sources!$F$24,IF(G3542=2,Sources!$F$25,IF(G3542=3,Sources!$F$26,0)))</f>
        <v/>
      </c>
      <c r="U3542" s="178">
        <f>T3542</f>
        <v/>
      </c>
      <c r="V3542" s="66" t="inlineStr">
        <is>
          <t>S01 / S04 / S05</t>
        </is>
      </c>
    </row>
    <row r="3543" ht="15" customHeight="1" s="94">
      <c r="A3543" s="66" t="inlineStr">
        <is>
          <t>U25947</t>
        </is>
      </c>
      <c r="B3543" s="66" t="inlineStr">
        <is>
          <t>O0674</t>
        </is>
      </c>
      <c r="C3543" s="66" t="n">
        <v>2025</v>
      </c>
      <c r="D3543" s="66" t="n">
        <v>2</v>
      </c>
      <c r="E3543" s="66" t="n">
        <v>6</v>
      </c>
      <c r="F3543" s="66" t="n">
        <v>8</v>
      </c>
      <c r="G3543" s="66" t="n">
        <v>3</v>
      </c>
      <c r="H3543" s="66" t="n">
        <v>1</v>
      </c>
      <c r="I3543" s="66" t="n">
        <v>0</v>
      </c>
      <c r="J3543" s="66" t="n">
        <v>1</v>
      </c>
      <c r="K3543" s="66" t="n">
        <v>0</v>
      </c>
      <c r="L3543" s="66" t="n">
        <v>0</v>
      </c>
      <c r="M3543" s="66" t="n">
        <v>0</v>
      </c>
      <c r="N3543" s="66" t="n">
        <v>0</v>
      </c>
      <c r="O3543" s="66" t="n">
        <v>467.6</v>
      </c>
      <c r="P3543" s="66" t="n">
        <v>19.8</v>
      </c>
      <c r="Q3543" s="66" t="n">
        <v>13.776863125</v>
      </c>
      <c r="R3543" s="66" t="n">
        <v>51.06010854</v>
      </c>
      <c r="S3543" s="66">
        <f>IF(AND(E3543&gt;=2,E3543&lt;=6,OR(F3543=6,F3543=7,F3543=8),O3543&lt;=500),1,0)</f>
        <v/>
      </c>
      <c r="T3543" s="178">
        <f>IF(G3543=1,Sources!$F$24,IF(G3543=2,Sources!$F$25,IF(G3543=3,Sources!$F$26,0)))</f>
        <v/>
      </c>
      <c r="U3543" s="178">
        <f>T3543</f>
        <v/>
      </c>
      <c r="V3543" s="66" t="inlineStr">
        <is>
          <t>S01 / S04 / S05</t>
        </is>
      </c>
    </row>
    <row r="3544" ht="15" customHeight="1" s="94">
      <c r="A3544" s="66" t="inlineStr">
        <is>
          <t>U25951</t>
        </is>
      </c>
      <c r="B3544" s="66" t="inlineStr">
        <is>
          <t>O1749</t>
        </is>
      </c>
      <c r="C3544" s="66" t="n">
        <v>2025</v>
      </c>
      <c r="D3544" s="66" t="n">
        <v>2</v>
      </c>
      <c r="E3544" s="66" t="n">
        <v>5</v>
      </c>
      <c r="F3544" s="66" t="n">
        <v>13</v>
      </c>
      <c r="G3544" s="66" t="n">
        <v>3</v>
      </c>
      <c r="H3544" s="66" t="n">
        <v>2</v>
      </c>
      <c r="I3544" s="66" t="n">
        <v>0</v>
      </c>
      <c r="J3544" s="66" t="n">
        <v>1</v>
      </c>
      <c r="K3544" s="66" t="n">
        <v>1</v>
      </c>
      <c r="L3544" s="66" t="n">
        <v>0</v>
      </c>
      <c r="M3544" s="66" t="n">
        <v>0</v>
      </c>
      <c r="N3544" s="66" t="n">
        <v>0</v>
      </c>
      <c r="O3544" s="66" t="n">
        <v>378.7</v>
      </c>
      <c r="P3544" s="66" t="n">
        <v>15.7</v>
      </c>
      <c r="Q3544" s="66" t="n">
        <v>12.3736482360001</v>
      </c>
      <c r="R3544" s="66" t="n">
        <v>51.333020886</v>
      </c>
      <c r="S3544" s="66">
        <f>IF(AND(E3544&gt;=2,E3544&lt;=6,OR(F3544=6,F3544=7,F3544=8),O3544&lt;=500),1,0)</f>
        <v/>
      </c>
      <c r="T3544" s="178">
        <f>IF(G3544=1,Sources!$F$24,IF(G3544=2,Sources!$F$25,IF(G3544=3,Sources!$F$26,0)))</f>
        <v/>
      </c>
      <c r="U3544" s="178">
        <f>T3544</f>
        <v/>
      </c>
      <c r="V3544" s="66" t="inlineStr">
        <is>
          <t>S01 / S04 / S05</t>
        </is>
      </c>
    </row>
    <row r="3545" ht="15" customHeight="1" s="94">
      <c r="A3545" s="66" t="inlineStr">
        <is>
          <t>U25952</t>
        </is>
      </c>
      <c r="B3545" s="66" t="inlineStr">
        <is>
          <t>O1615</t>
        </is>
      </c>
      <c r="C3545" s="66" t="n">
        <v>2025</v>
      </c>
      <c r="D3545" s="66" t="n">
        <v>1</v>
      </c>
      <c r="E3545" s="66" t="n">
        <v>4</v>
      </c>
      <c r="F3545" s="66" t="n">
        <v>8</v>
      </c>
      <c r="G3545" s="66" t="n">
        <v>3</v>
      </c>
      <c r="H3545" s="66" t="n">
        <v>2</v>
      </c>
      <c r="I3545" s="66" t="n">
        <v>0</v>
      </c>
      <c r="J3545" s="66" t="n">
        <v>0</v>
      </c>
      <c r="K3545" s="66" t="n">
        <v>1</v>
      </c>
      <c r="L3545" s="66" t="n">
        <v>0</v>
      </c>
      <c r="M3545" s="66" t="n">
        <v>0</v>
      </c>
      <c r="N3545" s="66" t="n">
        <v>1</v>
      </c>
      <c r="O3545" s="66" t="n">
        <v>330</v>
      </c>
      <c r="P3545" s="66" t="n">
        <v>2.3</v>
      </c>
      <c r="Q3545" s="66" t="n">
        <v>12.3667237770001</v>
      </c>
      <c r="R3545" s="66" t="n">
        <v>51.3405730850001</v>
      </c>
      <c r="S3545" s="66">
        <f>IF(AND(E3545&gt;=2,E3545&lt;=6,OR(F3545=6,F3545=7,F3545=8),O3545&lt;=500),1,0)</f>
        <v/>
      </c>
      <c r="T3545" s="178">
        <f>IF(G3545=1,Sources!$F$24,IF(G3545=2,Sources!$F$25,IF(G3545=3,Sources!$F$26,0)))</f>
        <v/>
      </c>
      <c r="U3545" s="178">
        <f>T3545</f>
        <v/>
      </c>
      <c r="V3545" s="66" t="inlineStr">
        <is>
          <t>S01 / S04 / S05</t>
        </is>
      </c>
    </row>
    <row r="3546" ht="15" customHeight="1" s="94">
      <c r="A3546" s="66" t="inlineStr">
        <is>
          <t>U25966</t>
        </is>
      </c>
      <c r="B3546" s="66" t="inlineStr">
        <is>
          <t>O1363</t>
        </is>
      </c>
      <c r="C3546" s="66" t="n">
        <v>2025</v>
      </c>
      <c r="D3546" s="66" t="n">
        <v>1</v>
      </c>
      <c r="E3546" s="66" t="n">
        <v>1</v>
      </c>
      <c r="F3546" s="66" t="n">
        <v>15</v>
      </c>
      <c r="G3546" s="66" t="n">
        <v>3</v>
      </c>
      <c r="H3546" s="66" t="n">
        <v>3</v>
      </c>
      <c r="I3546" s="66" t="n">
        <v>0</v>
      </c>
      <c r="J3546" s="66" t="n">
        <v>0</v>
      </c>
      <c r="K3546" s="66" t="n">
        <v>1</v>
      </c>
      <c r="L3546" s="66" t="n">
        <v>0</v>
      </c>
      <c r="M3546" s="66" t="n">
        <v>0</v>
      </c>
      <c r="N3546" s="66" t="n">
        <v>0</v>
      </c>
      <c r="O3546" s="66" t="n">
        <v>469.6</v>
      </c>
      <c r="P3546" s="66" t="n">
        <v>4.5</v>
      </c>
      <c r="Q3546" s="66" t="n">
        <v>12.3896688840001</v>
      </c>
      <c r="R3546" s="66" t="n">
        <v>51.321563504</v>
      </c>
      <c r="S3546" s="66">
        <f>IF(AND(E3546&gt;=2,E3546&lt;=6,OR(F3546=6,F3546=7,F3546=8),O3546&lt;=500),1,0)</f>
        <v/>
      </c>
      <c r="T3546" s="178">
        <f>IF(G3546=1,Sources!$F$24,IF(G3546=2,Sources!$F$25,IF(G3546=3,Sources!$F$26,0)))</f>
        <v/>
      </c>
      <c r="U3546" s="178">
        <f>T3546</f>
        <v/>
      </c>
      <c r="V3546" s="66" t="inlineStr">
        <is>
          <t>S01 / S04 / S05</t>
        </is>
      </c>
    </row>
    <row r="3547" ht="15" customHeight="1" s="94">
      <c r="A3547" s="66" t="inlineStr">
        <is>
          <t>U25968</t>
        </is>
      </c>
      <c r="B3547" s="66" t="inlineStr">
        <is>
          <t>O1751</t>
        </is>
      </c>
      <c r="C3547" s="66" t="n">
        <v>2025</v>
      </c>
      <c r="D3547" s="66" t="n">
        <v>1</v>
      </c>
      <c r="E3547" s="66" t="n">
        <v>3</v>
      </c>
      <c r="F3547" s="66" t="n">
        <v>12</v>
      </c>
      <c r="G3547" s="66" t="n">
        <v>2</v>
      </c>
      <c r="H3547" s="66" t="n">
        <v>6</v>
      </c>
      <c r="I3547" s="66" t="n">
        <v>0</v>
      </c>
      <c r="J3547" s="66" t="n">
        <v>0</v>
      </c>
      <c r="K3547" s="66" t="n">
        <v>1</v>
      </c>
      <c r="L3547" s="66" t="n">
        <v>0</v>
      </c>
      <c r="M3547" s="66" t="n">
        <v>0</v>
      </c>
      <c r="N3547" s="66" t="n">
        <v>0</v>
      </c>
      <c r="O3547" s="66" t="n">
        <v>196.9</v>
      </c>
      <c r="P3547" s="66" t="n">
        <v>7</v>
      </c>
      <c r="Q3547" s="66" t="n">
        <v>12.373712031</v>
      </c>
      <c r="R3547" s="66" t="n">
        <v>51.331290773</v>
      </c>
      <c r="S3547" s="66">
        <f>IF(AND(E3547&gt;=2,E3547&lt;=6,OR(F3547=6,F3547=7,F3547=8),O3547&lt;=500),1,0)</f>
        <v/>
      </c>
      <c r="T3547" s="178">
        <f>IF(G3547=1,Sources!$F$24,IF(G3547=2,Sources!$F$25,IF(G3547=3,Sources!$F$26,0)))</f>
        <v/>
      </c>
      <c r="U3547" s="178">
        <f>T3547</f>
        <v/>
      </c>
      <c r="V3547" s="66" t="inlineStr">
        <is>
          <t>S01 / S04 / S05</t>
        </is>
      </c>
    </row>
    <row r="3548" ht="15" customHeight="1" s="94">
      <c r="A3548" s="66" t="inlineStr">
        <is>
          <t>U25974</t>
        </is>
      </c>
      <c r="B3548" s="66" t="inlineStr">
        <is>
          <t>O0328</t>
        </is>
      </c>
      <c r="C3548" s="66" t="n">
        <v>2025</v>
      </c>
      <c r="D3548" s="66" t="n">
        <v>2</v>
      </c>
      <c r="E3548" s="66" t="n">
        <v>6</v>
      </c>
      <c r="F3548" s="66" t="n">
        <v>11</v>
      </c>
      <c r="G3548" s="66" t="n">
        <v>3</v>
      </c>
      <c r="H3548" s="66" t="n">
        <v>3</v>
      </c>
      <c r="I3548" s="66" t="n">
        <v>0</v>
      </c>
      <c r="J3548" s="66" t="n">
        <v>0</v>
      </c>
      <c r="K3548" s="66" t="n">
        <v>1</v>
      </c>
      <c r="L3548" s="66" t="n">
        <v>0</v>
      </c>
      <c r="M3548" s="66" t="n">
        <v>0</v>
      </c>
      <c r="N3548" s="66" t="n">
        <v>0</v>
      </c>
      <c r="O3548" s="66" t="n">
        <v>428.6</v>
      </c>
      <c r="P3548" s="66" t="n">
        <v>3.4</v>
      </c>
      <c r="Q3548" s="66" t="n">
        <v>13.7796900050001</v>
      </c>
      <c r="R3548" s="66" t="n">
        <v>51.040920435</v>
      </c>
      <c r="S3548" s="66">
        <f>IF(AND(E3548&gt;=2,E3548&lt;=6,OR(F3548=6,F3548=7,F3548=8),O3548&lt;=500),1,0)</f>
        <v/>
      </c>
      <c r="T3548" s="178">
        <f>IF(G3548=1,Sources!$F$24,IF(G3548=2,Sources!$F$25,IF(G3548=3,Sources!$F$26,0)))</f>
        <v/>
      </c>
      <c r="U3548" s="178">
        <f>T3548</f>
        <v/>
      </c>
      <c r="V3548" s="66" t="inlineStr">
        <is>
          <t>S01 / S04 / S05</t>
        </is>
      </c>
    </row>
    <row r="3549" ht="15" customHeight="1" s="94">
      <c r="A3549" s="66" t="inlineStr">
        <is>
          <t>U25978</t>
        </is>
      </c>
      <c r="B3549" s="66" t="inlineStr">
        <is>
          <t>O1818</t>
        </is>
      </c>
      <c r="C3549" s="66" t="n">
        <v>2025</v>
      </c>
      <c r="D3549" s="66" t="n">
        <v>1</v>
      </c>
      <c r="E3549" s="66" t="n">
        <v>3</v>
      </c>
      <c r="F3549" s="66" t="n">
        <v>12</v>
      </c>
      <c r="G3549" s="66" t="n">
        <v>3</v>
      </c>
      <c r="H3549" s="66" t="n">
        <v>3</v>
      </c>
      <c r="I3549" s="66" t="n">
        <v>0</v>
      </c>
      <c r="J3549" s="66" t="n">
        <v>1</v>
      </c>
      <c r="K3549" s="66" t="n">
        <v>1</v>
      </c>
      <c r="L3549" s="66" t="n">
        <v>0</v>
      </c>
      <c r="M3549" s="66" t="n">
        <v>0</v>
      </c>
      <c r="N3549" s="66" t="n">
        <v>0</v>
      </c>
      <c r="O3549" s="66" t="n">
        <v>449.5</v>
      </c>
      <c r="P3549" s="66" t="n">
        <v>1.4</v>
      </c>
      <c r="Q3549" s="66" t="n">
        <v>12.3615944040001</v>
      </c>
      <c r="R3549" s="66" t="n">
        <v>51.3327394720001</v>
      </c>
      <c r="S3549" s="66">
        <f>IF(AND(E3549&gt;=2,E3549&lt;=6,OR(F3549=6,F3549=7,F3549=8),O3549&lt;=500),1,0)</f>
        <v/>
      </c>
      <c r="T3549" s="178">
        <f>IF(G3549=1,Sources!$F$24,IF(G3549=2,Sources!$F$25,IF(G3549=3,Sources!$F$26,0)))</f>
        <v/>
      </c>
      <c r="U3549" s="178">
        <f>T3549</f>
        <v/>
      </c>
      <c r="V3549" s="66" t="inlineStr">
        <is>
          <t>S01 / S04 / S05</t>
        </is>
      </c>
    </row>
    <row r="3550" ht="15" customHeight="1" s="94">
      <c r="A3550" s="66" t="inlineStr">
        <is>
          <t>U25987</t>
        </is>
      </c>
      <c r="B3550" s="66" t="inlineStr">
        <is>
          <t>O0600</t>
        </is>
      </c>
      <c r="C3550" s="66" t="n">
        <v>2025</v>
      </c>
      <c r="D3550" s="66" t="n">
        <v>2</v>
      </c>
      <c r="E3550" s="66" t="n">
        <v>6</v>
      </c>
      <c r="F3550" s="66" t="n">
        <v>10</v>
      </c>
      <c r="G3550" s="66" t="n">
        <v>3</v>
      </c>
      <c r="H3550" s="66" t="n">
        <v>3</v>
      </c>
      <c r="I3550" s="66" t="n">
        <v>0</v>
      </c>
      <c r="J3550" s="66" t="n">
        <v>1</v>
      </c>
      <c r="K3550" s="66" t="n">
        <v>1</v>
      </c>
      <c r="L3550" s="66" t="n">
        <v>0</v>
      </c>
      <c r="M3550" s="66" t="n">
        <v>0</v>
      </c>
      <c r="N3550" s="66" t="n">
        <v>0</v>
      </c>
      <c r="O3550" s="66" t="n">
        <v>498.9</v>
      </c>
      <c r="P3550" s="66" t="n">
        <v>0</v>
      </c>
      <c r="Q3550" s="66" t="n">
        <v>13.7565741350001</v>
      </c>
      <c r="R3550" s="66" t="n">
        <v>51.0550969110001</v>
      </c>
      <c r="S3550" s="66">
        <f>IF(AND(E3550&gt;=2,E3550&lt;=6,OR(F3550=6,F3550=7,F3550=8),O3550&lt;=500),1,0)</f>
        <v/>
      </c>
      <c r="T3550" s="178">
        <f>IF(G3550=1,Sources!$F$24,IF(G3550=2,Sources!$F$25,IF(G3550=3,Sources!$F$26,0)))</f>
        <v/>
      </c>
      <c r="U3550" s="178">
        <f>T3550</f>
        <v/>
      </c>
      <c r="V3550" s="66" t="inlineStr">
        <is>
          <t>S01 / S04 / S05</t>
        </is>
      </c>
    </row>
    <row r="3551" ht="15" customHeight="1" s="94">
      <c r="A3551" s="66" t="inlineStr">
        <is>
          <t>U25991</t>
        </is>
      </c>
      <c r="B3551" s="66" t="inlineStr">
        <is>
          <t>O1653</t>
        </is>
      </c>
      <c r="C3551" s="66" t="n">
        <v>2025</v>
      </c>
      <c r="D3551" s="66" t="n">
        <v>1</v>
      </c>
      <c r="E3551" s="66" t="n">
        <v>5</v>
      </c>
      <c r="F3551" s="66" t="n">
        <v>7</v>
      </c>
      <c r="G3551" s="66" t="n">
        <v>3</v>
      </c>
      <c r="H3551" s="66" t="n">
        <v>3</v>
      </c>
      <c r="I3551" s="66" t="n">
        <v>0</v>
      </c>
      <c r="J3551" s="66" t="n">
        <v>1</v>
      </c>
      <c r="K3551" s="66" t="n">
        <v>1</v>
      </c>
      <c r="L3551" s="66" t="n">
        <v>0</v>
      </c>
      <c r="M3551" s="66" t="n">
        <v>0</v>
      </c>
      <c r="N3551" s="66" t="n">
        <v>0</v>
      </c>
      <c r="O3551" s="66" t="n">
        <v>166.5</v>
      </c>
      <c r="P3551" s="66" t="n">
        <v>0</v>
      </c>
      <c r="Q3551" s="66" t="n">
        <v>12.3691350240001</v>
      </c>
      <c r="R3551" s="66" t="n">
        <v>51.3208915650001</v>
      </c>
      <c r="S3551" s="66">
        <f>IF(AND(E3551&gt;=2,E3551&lt;=6,OR(F3551=6,F3551=7,F3551=8),O3551&lt;=500),1,0)</f>
        <v/>
      </c>
      <c r="T3551" s="178">
        <f>IF(G3551=1,Sources!$F$24,IF(G3551=2,Sources!$F$25,IF(G3551=3,Sources!$F$26,0)))</f>
        <v/>
      </c>
      <c r="U3551" s="178">
        <f>T3551</f>
        <v/>
      </c>
      <c r="V3551" s="66" t="inlineStr">
        <is>
          <t>S01 / S04 / S05</t>
        </is>
      </c>
    </row>
    <row r="3552" ht="15" customHeight="1" s="94">
      <c r="A3552" s="66" t="inlineStr">
        <is>
          <t>U25994</t>
        </is>
      </c>
      <c r="B3552" s="66" t="inlineStr">
        <is>
          <t>O0720</t>
        </is>
      </c>
      <c r="C3552" s="66" t="n">
        <v>2025</v>
      </c>
      <c r="D3552" s="66" t="n">
        <v>2</v>
      </c>
      <c r="E3552" s="66" t="n">
        <v>2</v>
      </c>
      <c r="F3552" s="66" t="n">
        <v>9</v>
      </c>
      <c r="G3552" s="66" t="n">
        <v>3</v>
      </c>
      <c r="H3552" s="66" t="n">
        <v>2</v>
      </c>
      <c r="I3552" s="66" t="n">
        <v>0</v>
      </c>
      <c r="J3552" s="66" t="n">
        <v>1</v>
      </c>
      <c r="K3552" s="66" t="n">
        <v>1</v>
      </c>
      <c r="L3552" s="66" t="n">
        <v>0</v>
      </c>
      <c r="M3552" s="66" t="n">
        <v>0</v>
      </c>
      <c r="N3552" s="66" t="n">
        <v>0</v>
      </c>
      <c r="O3552" s="66" t="n">
        <v>189.2</v>
      </c>
      <c r="P3552" s="66" t="n">
        <v>8.5</v>
      </c>
      <c r="Q3552" s="66" t="n">
        <v>13.7887329120001</v>
      </c>
      <c r="R3552" s="66" t="n">
        <v>51.0432746860001</v>
      </c>
      <c r="S3552" s="66">
        <f>IF(AND(E3552&gt;=2,E3552&lt;=6,OR(F3552=6,F3552=7,F3552=8),O3552&lt;=500),1,0)</f>
        <v/>
      </c>
      <c r="T3552" s="178">
        <f>IF(G3552=1,Sources!$F$24,IF(G3552=2,Sources!$F$25,IF(G3552=3,Sources!$F$26,0)))</f>
        <v/>
      </c>
      <c r="U3552" s="178">
        <f>T3552</f>
        <v/>
      </c>
      <c r="V3552" s="66" t="inlineStr">
        <is>
          <t>S01 / S04 / S05</t>
        </is>
      </c>
    </row>
    <row r="3553" ht="15" customHeight="1" s="94">
      <c r="A3553" s="66" t="inlineStr">
        <is>
          <t>U26010</t>
        </is>
      </c>
      <c r="B3553" s="66" t="inlineStr">
        <is>
          <t>O0310</t>
        </is>
      </c>
      <c r="C3553" s="66" t="n">
        <v>2025</v>
      </c>
      <c r="D3553" s="66" t="n">
        <v>1</v>
      </c>
      <c r="E3553" s="66" t="n">
        <v>6</v>
      </c>
      <c r="F3553" s="66" t="n">
        <v>8</v>
      </c>
      <c r="G3553" s="66" t="n">
        <v>3</v>
      </c>
      <c r="H3553" s="66" t="n">
        <v>3</v>
      </c>
      <c r="I3553" s="66" t="n">
        <v>0</v>
      </c>
      <c r="J3553" s="66" t="n">
        <v>1</v>
      </c>
      <c r="K3553" s="66" t="n">
        <v>1</v>
      </c>
      <c r="L3553" s="66" t="n">
        <v>0</v>
      </c>
      <c r="M3553" s="66" t="n">
        <v>0</v>
      </c>
      <c r="N3553" s="66" t="n">
        <v>0</v>
      </c>
      <c r="O3553" s="66" t="n">
        <v>231.9</v>
      </c>
      <c r="P3553" s="66" t="n">
        <v>0</v>
      </c>
      <c r="Q3553" s="66" t="n">
        <v>13.7384902430001</v>
      </c>
      <c r="R3553" s="66" t="n">
        <v>51.0395350090001</v>
      </c>
      <c r="S3553" s="66">
        <f>IF(AND(E3553&gt;=2,E3553&lt;=6,OR(F3553=6,F3553=7,F3553=8),O3553&lt;=500),1,0)</f>
        <v/>
      </c>
      <c r="T3553" s="178">
        <f>IF(G3553=1,Sources!$F$24,IF(G3553=2,Sources!$F$25,IF(G3553=3,Sources!$F$26,0)))</f>
        <v/>
      </c>
      <c r="U3553" s="178">
        <f>T3553</f>
        <v/>
      </c>
      <c r="V3553" s="66" t="inlineStr">
        <is>
          <t>S01 / S04 / S05</t>
        </is>
      </c>
    </row>
    <row r="3554" ht="15" customHeight="1" s="94">
      <c r="A3554" s="66" t="inlineStr">
        <is>
          <t>U26021</t>
        </is>
      </c>
      <c r="B3554" s="66" t="inlineStr">
        <is>
          <t>O1309</t>
        </is>
      </c>
      <c r="C3554" s="66" t="n">
        <v>2025</v>
      </c>
      <c r="D3554" s="66" t="n">
        <v>1</v>
      </c>
      <c r="E3554" s="66" t="n">
        <v>2</v>
      </c>
      <c r="F3554" s="66" t="n">
        <v>17</v>
      </c>
      <c r="G3554" s="66" t="n">
        <v>3</v>
      </c>
      <c r="H3554" s="66" t="n">
        <v>2</v>
      </c>
      <c r="I3554" s="66" t="n">
        <v>0</v>
      </c>
      <c r="J3554" s="66" t="n">
        <v>0</v>
      </c>
      <c r="K3554" s="66" t="n">
        <v>1</v>
      </c>
      <c r="L3554" s="66" t="n">
        <v>0</v>
      </c>
      <c r="M3554" s="66" t="n">
        <v>0</v>
      </c>
      <c r="N3554" s="66" t="n">
        <v>1</v>
      </c>
      <c r="O3554" s="66" t="n">
        <v>426.1</v>
      </c>
      <c r="P3554" s="66" t="n">
        <v>8</v>
      </c>
      <c r="Q3554" s="66" t="n">
        <v>12.38116853</v>
      </c>
      <c r="R3554" s="66" t="n">
        <v>51.3427396800001</v>
      </c>
      <c r="S3554" s="66">
        <f>IF(AND(E3554&gt;=2,E3554&lt;=6,OR(F3554=6,F3554=7,F3554=8),O3554&lt;=500),1,0)</f>
        <v/>
      </c>
      <c r="T3554" s="178">
        <f>IF(G3554=1,Sources!$F$24,IF(G3554=2,Sources!$F$25,IF(G3554=3,Sources!$F$26,0)))</f>
        <v/>
      </c>
      <c r="U3554" s="178">
        <f>T3554</f>
        <v/>
      </c>
      <c r="V3554" s="66" t="inlineStr">
        <is>
          <t>S01 / S04 / S05</t>
        </is>
      </c>
    </row>
    <row r="3555" ht="15" customHeight="1" s="94">
      <c r="A3555" s="66" t="inlineStr">
        <is>
          <t>U26023</t>
        </is>
      </c>
      <c r="B3555" s="66" t="inlineStr">
        <is>
          <t>O1439</t>
        </is>
      </c>
      <c r="C3555" s="66" t="n">
        <v>2025</v>
      </c>
      <c r="D3555" s="66" t="n">
        <v>2</v>
      </c>
      <c r="E3555" s="66" t="n">
        <v>4</v>
      </c>
      <c r="F3555" s="66" t="n">
        <v>7</v>
      </c>
      <c r="G3555" s="66" t="n">
        <v>3</v>
      </c>
      <c r="H3555" s="66" t="n">
        <v>2</v>
      </c>
      <c r="I3555" s="66" t="n">
        <v>0</v>
      </c>
      <c r="J3555" s="66" t="n">
        <v>1</v>
      </c>
      <c r="K3555" s="66" t="n">
        <v>1</v>
      </c>
      <c r="L3555" s="66" t="n">
        <v>0</v>
      </c>
      <c r="M3555" s="66" t="n">
        <v>0</v>
      </c>
      <c r="N3555" s="66" t="n">
        <v>0</v>
      </c>
      <c r="O3555" s="66" t="n">
        <v>187</v>
      </c>
      <c r="P3555" s="66" t="n">
        <v>2.4</v>
      </c>
      <c r="Q3555" s="66" t="n">
        <v>12.371338258</v>
      </c>
      <c r="R3555" s="66" t="n">
        <v>51.346259832</v>
      </c>
      <c r="S3555" s="66">
        <f>IF(AND(E3555&gt;=2,E3555&lt;=6,OR(F3555=6,F3555=7,F3555=8),O3555&lt;=500),1,0)</f>
        <v/>
      </c>
      <c r="T3555" s="178">
        <f>IF(G3555=1,Sources!$F$24,IF(G3555=2,Sources!$F$25,IF(G3555=3,Sources!$F$26,0)))</f>
        <v/>
      </c>
      <c r="U3555" s="178">
        <f>T3555</f>
        <v/>
      </c>
      <c r="V3555" s="66" t="inlineStr">
        <is>
          <t>S01 / S04 / S05</t>
        </is>
      </c>
    </row>
    <row r="3556" ht="15" customHeight="1" s="94">
      <c r="A3556" s="66" t="inlineStr">
        <is>
          <t>U26037</t>
        </is>
      </c>
      <c r="B3556" s="66" t="inlineStr">
        <is>
          <t>O1732</t>
        </is>
      </c>
      <c r="C3556" s="66" t="n">
        <v>2025</v>
      </c>
      <c r="D3556" s="66" t="n">
        <v>3</v>
      </c>
      <c r="E3556" s="66" t="n">
        <v>3</v>
      </c>
      <c r="F3556" s="66" t="n">
        <v>15</v>
      </c>
      <c r="G3556" s="66" t="n">
        <v>2</v>
      </c>
      <c r="H3556" s="66" t="n">
        <v>3</v>
      </c>
      <c r="I3556" s="66" t="n">
        <v>0</v>
      </c>
      <c r="J3556" s="66" t="n">
        <v>1</v>
      </c>
      <c r="K3556" s="66" t="n">
        <v>1</v>
      </c>
      <c r="L3556" s="66" t="n">
        <v>0</v>
      </c>
      <c r="M3556" s="66" t="n">
        <v>0</v>
      </c>
      <c r="N3556" s="66" t="n">
        <v>0</v>
      </c>
      <c r="O3556" s="66" t="n">
        <v>208.5</v>
      </c>
      <c r="P3556" s="66" t="n">
        <v>3.2</v>
      </c>
      <c r="Q3556" s="66" t="n">
        <v>12.3783815100001</v>
      </c>
      <c r="R3556" s="66" t="n">
        <v>51.3322136910001</v>
      </c>
      <c r="S3556" s="66">
        <f>IF(AND(E3556&gt;=2,E3556&lt;=6,OR(F3556=6,F3556=7,F3556=8),O3556&lt;=500),1,0)</f>
        <v/>
      </c>
      <c r="T3556" s="178">
        <f>IF(G3556=1,Sources!$F$24,IF(G3556=2,Sources!$F$25,IF(G3556=3,Sources!$F$26,0)))</f>
        <v/>
      </c>
      <c r="U3556" s="178">
        <f>T3556</f>
        <v/>
      </c>
      <c r="V3556" s="66" t="inlineStr">
        <is>
          <t>S01 / S04 / S05</t>
        </is>
      </c>
    </row>
    <row r="3557" ht="15" customHeight="1" s="94">
      <c r="A3557" s="66" t="inlineStr">
        <is>
          <t>U26043</t>
        </is>
      </c>
      <c r="B3557" s="66" t="inlineStr">
        <is>
          <t>O1545</t>
        </is>
      </c>
      <c r="C3557" s="66" t="n">
        <v>2025</v>
      </c>
      <c r="D3557" s="66" t="n">
        <v>3</v>
      </c>
      <c r="E3557" s="66" t="n">
        <v>6</v>
      </c>
      <c r="F3557" s="66" t="n">
        <v>11</v>
      </c>
      <c r="G3557" s="66" t="n">
        <v>3</v>
      </c>
      <c r="H3557" s="66" t="n">
        <v>3</v>
      </c>
      <c r="I3557" s="66" t="n">
        <v>0</v>
      </c>
      <c r="J3557" s="66" t="n">
        <v>1</v>
      </c>
      <c r="K3557" s="66" t="n">
        <v>1</v>
      </c>
      <c r="L3557" s="66" t="n">
        <v>0</v>
      </c>
      <c r="M3557" s="66" t="n">
        <v>0</v>
      </c>
      <c r="N3557" s="66" t="n">
        <v>0</v>
      </c>
      <c r="O3557" s="66" t="n">
        <v>113.3</v>
      </c>
      <c r="P3557" s="66" t="n">
        <v>7</v>
      </c>
      <c r="Q3557" s="66" t="n">
        <v>12.398366347</v>
      </c>
      <c r="R3557" s="66" t="n">
        <v>51.3392189990001</v>
      </c>
      <c r="S3557" s="66">
        <f>IF(AND(E3557&gt;=2,E3557&lt;=6,OR(F3557=6,F3557=7,F3557=8),O3557&lt;=500),1,0)</f>
        <v/>
      </c>
      <c r="T3557" s="178">
        <f>IF(G3557=1,Sources!$F$24,IF(G3557=2,Sources!$F$25,IF(G3557=3,Sources!$F$26,0)))</f>
        <v/>
      </c>
      <c r="U3557" s="178">
        <f>T3557</f>
        <v/>
      </c>
      <c r="V3557" s="66" t="inlineStr">
        <is>
          <t>S01 / S04 / S05</t>
        </is>
      </c>
    </row>
    <row r="3558" ht="15" customHeight="1" s="94">
      <c r="A3558" s="66" t="inlineStr">
        <is>
          <t>U26045</t>
        </is>
      </c>
      <c r="B3558" s="66" t="inlineStr">
        <is>
          <t>O1839</t>
        </is>
      </c>
      <c r="C3558" s="66" t="n">
        <v>2025</v>
      </c>
      <c r="D3558" s="66" t="n">
        <v>1</v>
      </c>
      <c r="E3558" s="66" t="n">
        <v>2</v>
      </c>
      <c r="F3558" s="66" t="n">
        <v>7</v>
      </c>
      <c r="G3558" s="66" t="n">
        <v>3</v>
      </c>
      <c r="H3558" s="66" t="n">
        <v>4</v>
      </c>
      <c r="I3558" s="66" t="n">
        <v>1</v>
      </c>
      <c r="J3558" s="66" t="n">
        <v>0</v>
      </c>
      <c r="K3558" s="66" t="n">
        <v>0</v>
      </c>
      <c r="L3558" s="66" t="n">
        <v>0</v>
      </c>
      <c r="M3558" s="66" t="n">
        <v>0</v>
      </c>
      <c r="N3558" s="66" t="n">
        <v>1</v>
      </c>
      <c r="O3558" s="66" t="n">
        <v>425.4</v>
      </c>
      <c r="P3558" s="66" t="n">
        <v>7.3</v>
      </c>
      <c r="Q3558" s="66" t="n">
        <v>12.4074013850001</v>
      </c>
      <c r="R3558" s="66" t="n">
        <v>51.3513189110001</v>
      </c>
      <c r="S3558" s="66">
        <f>IF(AND(E3558&gt;=2,E3558&lt;=6,OR(F3558=6,F3558=7,F3558=8),O3558&lt;=500),1,0)</f>
        <v/>
      </c>
      <c r="T3558" s="178">
        <f>IF(G3558=1,Sources!$F$24,IF(G3558=2,Sources!$F$25,IF(G3558=3,Sources!$F$26,0)))</f>
        <v/>
      </c>
      <c r="U3558" s="178">
        <f>T3558</f>
        <v/>
      </c>
      <c r="V3558" s="66" t="inlineStr">
        <is>
          <t>S01 / S04 / S05</t>
        </is>
      </c>
    </row>
    <row r="3559" ht="15" customHeight="1" s="94">
      <c r="A3559" s="66" t="inlineStr">
        <is>
          <t>U26048</t>
        </is>
      </c>
      <c r="B3559" s="66" t="inlineStr">
        <is>
          <t>O1335</t>
        </is>
      </c>
      <c r="C3559" s="66" t="n">
        <v>2025</v>
      </c>
      <c r="D3559" s="66" t="n">
        <v>1</v>
      </c>
      <c r="E3559" s="66" t="n">
        <v>3</v>
      </c>
      <c r="F3559" s="66" t="n">
        <v>7</v>
      </c>
      <c r="G3559" s="66" t="n">
        <v>3</v>
      </c>
      <c r="H3559" s="66" t="n">
        <v>2</v>
      </c>
      <c r="I3559" s="66" t="n">
        <v>0</v>
      </c>
      <c r="J3559" s="66" t="n">
        <v>1</v>
      </c>
      <c r="K3559" s="66" t="n">
        <v>1</v>
      </c>
      <c r="L3559" s="66" t="n">
        <v>0</v>
      </c>
      <c r="M3559" s="66" t="n">
        <v>0</v>
      </c>
      <c r="N3559" s="66" t="n">
        <v>0</v>
      </c>
      <c r="O3559" s="66" t="n">
        <v>253.1</v>
      </c>
      <c r="P3559" s="66" t="n">
        <v>0</v>
      </c>
      <c r="Q3559" s="66" t="n">
        <v>12.3565754360001</v>
      </c>
      <c r="R3559" s="66" t="n">
        <v>51.364516968</v>
      </c>
      <c r="S3559" s="66">
        <f>IF(AND(E3559&gt;=2,E3559&lt;=6,OR(F3559=6,F3559=7,F3559=8),O3559&lt;=500),1,0)</f>
        <v/>
      </c>
      <c r="T3559" s="178">
        <f>IF(G3559=1,Sources!$F$24,IF(G3559=2,Sources!$F$25,IF(G3559=3,Sources!$F$26,0)))</f>
        <v/>
      </c>
      <c r="U3559" s="178">
        <f>T3559</f>
        <v/>
      </c>
      <c r="V3559" s="66" t="inlineStr">
        <is>
          <t>S01 / S04 / S05</t>
        </is>
      </c>
    </row>
    <row r="3560" ht="15" customHeight="1" s="94">
      <c r="A3560" s="66" t="inlineStr">
        <is>
          <t>U26051</t>
        </is>
      </c>
      <c r="B3560" s="66" t="inlineStr">
        <is>
          <t>O0968</t>
        </is>
      </c>
      <c r="C3560" s="66" t="n">
        <v>2025</v>
      </c>
      <c r="D3560" s="66" t="n">
        <v>3</v>
      </c>
      <c r="E3560" s="66" t="n">
        <v>3</v>
      </c>
      <c r="F3560" s="66" t="n">
        <v>15</v>
      </c>
      <c r="G3560" s="66" t="n">
        <v>3</v>
      </c>
      <c r="H3560" s="66" t="n">
        <v>3</v>
      </c>
      <c r="I3560" s="66" t="n">
        <v>0</v>
      </c>
      <c r="J3560" s="66" t="n">
        <v>0</v>
      </c>
      <c r="K3560" s="66" t="n">
        <v>1</v>
      </c>
      <c r="L3560" s="66" t="n">
        <v>1</v>
      </c>
      <c r="M3560" s="66" t="n">
        <v>0</v>
      </c>
      <c r="N3560" s="66" t="n">
        <v>0</v>
      </c>
      <c r="O3560" s="66" t="n">
        <v>154.7</v>
      </c>
      <c r="P3560" s="66" t="n">
        <v>2</v>
      </c>
      <c r="Q3560" s="66" t="n">
        <v>13.7578015460001</v>
      </c>
      <c r="R3560" s="66" t="n">
        <v>51.051455575</v>
      </c>
      <c r="S3560" s="66">
        <f>IF(AND(E3560&gt;=2,E3560&lt;=6,OR(F3560=6,F3560=7,F3560=8),O3560&lt;=500),1,0)</f>
        <v/>
      </c>
      <c r="T3560" s="178">
        <f>IF(G3560=1,Sources!$F$24,IF(G3560=2,Sources!$F$25,IF(G3560=3,Sources!$F$26,0)))</f>
        <v/>
      </c>
      <c r="U3560" s="178">
        <f>T3560</f>
        <v/>
      </c>
      <c r="V3560" s="66" t="inlineStr">
        <is>
          <t>S01 / S04 / S05</t>
        </is>
      </c>
    </row>
    <row r="3561" ht="15" customHeight="1" s="94">
      <c r="A3561" s="66" t="inlineStr">
        <is>
          <t>U26092</t>
        </is>
      </c>
      <c r="B3561" s="66" t="inlineStr">
        <is>
          <t>O0591</t>
        </is>
      </c>
      <c r="C3561" s="66" t="n">
        <v>2025</v>
      </c>
      <c r="D3561" s="66" t="n">
        <v>2</v>
      </c>
      <c r="E3561" s="66" t="n">
        <v>7</v>
      </c>
      <c r="F3561" s="66" t="n">
        <v>14</v>
      </c>
      <c r="G3561" s="66" t="n">
        <v>3</v>
      </c>
      <c r="H3561" s="66" t="n">
        <v>3</v>
      </c>
      <c r="I3561" s="66" t="n">
        <v>0</v>
      </c>
      <c r="J3561" s="66" t="n">
        <v>1</v>
      </c>
      <c r="K3561" s="66" t="n">
        <v>1</v>
      </c>
      <c r="L3561" s="66" t="n">
        <v>0</v>
      </c>
      <c r="M3561" s="66" t="n">
        <v>0</v>
      </c>
      <c r="N3561" s="66" t="n">
        <v>0</v>
      </c>
      <c r="O3561" s="66" t="n">
        <v>183.4</v>
      </c>
      <c r="P3561" s="66" t="n">
        <v>3.2</v>
      </c>
      <c r="Q3561" s="66" t="n">
        <v>13.75165048</v>
      </c>
      <c r="R3561" s="66" t="n">
        <v>51.0472402630001</v>
      </c>
      <c r="S3561" s="66">
        <f>IF(AND(E3561&gt;=2,E3561&lt;=6,OR(F3561=6,F3561=7,F3561=8),O3561&lt;=500),1,0)</f>
        <v/>
      </c>
      <c r="T3561" s="178">
        <f>IF(G3561=1,Sources!$F$24,IF(G3561=2,Sources!$F$25,IF(G3561=3,Sources!$F$26,0)))</f>
        <v/>
      </c>
      <c r="U3561" s="178">
        <f>T3561</f>
        <v/>
      </c>
      <c r="V3561" s="66" t="inlineStr">
        <is>
          <t>S01 / S04 / S05</t>
        </is>
      </c>
    </row>
    <row r="3562" ht="15" customHeight="1" s="94">
      <c r="A3562" s="66" t="inlineStr">
        <is>
          <t>U26098</t>
        </is>
      </c>
      <c r="B3562" s="66" t="inlineStr">
        <is>
          <t>O0821</t>
        </is>
      </c>
      <c r="C3562" s="66" t="n">
        <v>2025</v>
      </c>
      <c r="D3562" s="66" t="n">
        <v>1</v>
      </c>
      <c r="E3562" s="66" t="n">
        <v>5</v>
      </c>
      <c r="F3562" s="66" t="n">
        <v>17</v>
      </c>
      <c r="G3562" s="66" t="n">
        <v>3</v>
      </c>
      <c r="H3562" s="66" t="n">
        <v>3</v>
      </c>
      <c r="I3562" s="66" t="n">
        <v>0</v>
      </c>
      <c r="J3562" s="66" t="n">
        <v>1</v>
      </c>
      <c r="K3562" s="66" t="n">
        <v>0</v>
      </c>
      <c r="L3562" s="66" t="n">
        <v>0</v>
      </c>
      <c r="M3562" s="66" t="n">
        <v>0</v>
      </c>
      <c r="N3562" s="66" t="n">
        <v>1</v>
      </c>
      <c r="O3562" s="66" t="n">
        <v>26.7</v>
      </c>
      <c r="P3562" s="66" t="n">
        <v>1.7</v>
      </c>
      <c r="Q3562" s="66" t="n">
        <v>13.7932233340001</v>
      </c>
      <c r="R3562" s="66" t="n">
        <v>51.043069238</v>
      </c>
      <c r="S3562" s="66">
        <f>IF(AND(E3562&gt;=2,E3562&lt;=6,OR(F3562=6,F3562=7,F3562=8),O3562&lt;=500),1,0)</f>
        <v/>
      </c>
      <c r="T3562" s="178">
        <f>IF(G3562=1,Sources!$F$24,IF(G3562=2,Sources!$F$25,IF(G3562=3,Sources!$F$26,0)))</f>
        <v/>
      </c>
      <c r="U3562" s="178">
        <f>T3562</f>
        <v/>
      </c>
      <c r="V3562" s="66" t="inlineStr">
        <is>
          <t>S01 / S04 / S05</t>
        </is>
      </c>
    </row>
    <row r="3563" ht="15" customHeight="1" s="94">
      <c r="A3563" s="66" t="inlineStr">
        <is>
          <t>U26102</t>
        </is>
      </c>
      <c r="B3563" s="66" t="inlineStr">
        <is>
          <t>O1505</t>
        </is>
      </c>
      <c r="C3563" s="66" t="n">
        <v>2025</v>
      </c>
      <c r="D3563" s="66" t="n">
        <v>1</v>
      </c>
      <c r="E3563" s="66" t="n">
        <v>5</v>
      </c>
      <c r="F3563" s="66" t="n">
        <v>16</v>
      </c>
      <c r="G3563" s="66" t="n">
        <v>2</v>
      </c>
      <c r="H3563" s="66" t="n">
        <v>3</v>
      </c>
      <c r="I3563" s="66" t="n">
        <v>0</v>
      </c>
      <c r="J3563" s="66" t="n">
        <v>1</v>
      </c>
      <c r="K3563" s="66" t="n">
        <v>1</v>
      </c>
      <c r="L3563" s="66" t="n">
        <v>0</v>
      </c>
      <c r="M3563" s="66" t="n">
        <v>0</v>
      </c>
      <c r="N3563" s="66" t="n">
        <v>0</v>
      </c>
      <c r="O3563" s="66" t="n">
        <v>469.7</v>
      </c>
      <c r="P3563" s="66" t="n">
        <v>1.1</v>
      </c>
      <c r="Q3563" s="66" t="n">
        <v>12.362933797</v>
      </c>
      <c r="R3563" s="66" t="n">
        <v>51.3306247370001</v>
      </c>
      <c r="S3563" s="66">
        <f>IF(AND(E3563&gt;=2,E3563&lt;=6,OR(F3563=6,F3563=7,F3563=8),O3563&lt;=500),1,0)</f>
        <v/>
      </c>
      <c r="T3563" s="178">
        <f>IF(G3563=1,Sources!$F$24,IF(G3563=2,Sources!$F$25,IF(G3563=3,Sources!$F$26,0)))</f>
        <v/>
      </c>
      <c r="U3563" s="178">
        <f>T3563</f>
        <v/>
      </c>
      <c r="V3563" s="66" t="inlineStr">
        <is>
          <t>S01 / S04 / S05</t>
        </is>
      </c>
    </row>
    <row r="3564" ht="15" customHeight="1" s="94">
      <c r="A3564" s="66" t="inlineStr">
        <is>
          <t>U26105</t>
        </is>
      </c>
      <c r="B3564" s="66" t="inlineStr">
        <is>
          <t>O0941</t>
        </is>
      </c>
      <c r="C3564" s="66" t="n">
        <v>2025</v>
      </c>
      <c r="D3564" s="66" t="n">
        <v>1</v>
      </c>
      <c r="E3564" s="66" t="n">
        <v>5</v>
      </c>
      <c r="F3564" s="66" t="n">
        <v>16</v>
      </c>
      <c r="G3564" s="66" t="n">
        <v>3</v>
      </c>
      <c r="H3564" s="66" t="n">
        <v>3</v>
      </c>
      <c r="I3564" s="66" t="n">
        <v>0</v>
      </c>
      <c r="J3564" s="66" t="n">
        <v>1</v>
      </c>
      <c r="K3564" s="66" t="n">
        <v>1</v>
      </c>
      <c r="L3564" s="66" t="n">
        <v>0</v>
      </c>
      <c r="M3564" s="66" t="n">
        <v>0</v>
      </c>
      <c r="N3564" s="66" t="n">
        <v>0</v>
      </c>
      <c r="O3564" s="66" t="n">
        <v>350.7</v>
      </c>
      <c r="P3564" s="66" t="n">
        <v>2.6</v>
      </c>
      <c r="Q3564" s="66" t="n">
        <v>13.7485966210001</v>
      </c>
      <c r="R3564" s="66" t="n">
        <v>51.0717178680001</v>
      </c>
      <c r="S3564" s="66">
        <f>IF(AND(E3564&gt;=2,E3564&lt;=6,OR(F3564=6,F3564=7,F3564=8),O3564&lt;=500),1,0)</f>
        <v/>
      </c>
      <c r="T3564" s="178">
        <f>IF(G3564=1,Sources!$F$24,IF(G3564=2,Sources!$F$25,IF(G3564=3,Sources!$F$26,0)))</f>
        <v/>
      </c>
      <c r="U3564" s="178">
        <f>T3564</f>
        <v/>
      </c>
      <c r="V3564" s="66" t="inlineStr">
        <is>
          <t>S01 / S04 / S05</t>
        </is>
      </c>
    </row>
    <row r="3565" ht="15" customHeight="1" s="94">
      <c r="A3565" s="66" t="inlineStr">
        <is>
          <t>U26119</t>
        </is>
      </c>
      <c r="B3565" s="66" t="inlineStr">
        <is>
          <t>O0579</t>
        </is>
      </c>
      <c r="C3565" s="66" t="n">
        <v>2025</v>
      </c>
      <c r="D3565" s="66" t="n">
        <v>2</v>
      </c>
      <c r="E3565" s="66" t="n">
        <v>6</v>
      </c>
      <c r="F3565" s="66" t="n">
        <v>11</v>
      </c>
      <c r="G3565" s="66" t="n">
        <v>3</v>
      </c>
      <c r="H3565" s="66" t="n">
        <v>6</v>
      </c>
      <c r="I3565" s="66" t="n">
        <v>0</v>
      </c>
      <c r="J3565" s="66" t="n">
        <v>0</v>
      </c>
      <c r="K3565" s="66" t="n">
        <v>1</v>
      </c>
      <c r="L3565" s="66" t="n">
        <v>0</v>
      </c>
      <c r="M3565" s="66" t="n">
        <v>0</v>
      </c>
      <c r="N3565" s="66" t="n">
        <v>0</v>
      </c>
      <c r="O3565" s="66" t="n">
        <v>178.2</v>
      </c>
      <c r="P3565" s="66" t="n">
        <v>9.6</v>
      </c>
      <c r="Q3565" s="66" t="n">
        <v>13.841921053</v>
      </c>
      <c r="R3565" s="66" t="n">
        <v>51.0022052800001</v>
      </c>
      <c r="S3565" s="66">
        <f>IF(AND(E3565&gt;=2,E3565&lt;=6,OR(F3565=6,F3565=7,F3565=8),O3565&lt;=500),1,0)</f>
        <v/>
      </c>
      <c r="T3565" s="178">
        <f>IF(G3565=1,Sources!$F$24,IF(G3565=2,Sources!$F$25,IF(G3565=3,Sources!$F$26,0)))</f>
        <v/>
      </c>
      <c r="U3565" s="178">
        <f>T3565</f>
        <v/>
      </c>
      <c r="V3565" s="66" t="inlineStr">
        <is>
          <t>S01 / S04 / S05</t>
        </is>
      </c>
    </row>
    <row r="3566" ht="15" customHeight="1" s="94">
      <c r="A3566" s="66" t="inlineStr">
        <is>
          <t>U26123</t>
        </is>
      </c>
      <c r="B3566" s="66" t="inlineStr">
        <is>
          <t>O2167</t>
        </is>
      </c>
      <c r="C3566" s="66" t="n">
        <v>2025</v>
      </c>
      <c r="D3566" s="66" t="n">
        <v>2</v>
      </c>
      <c r="E3566" s="66" t="n">
        <v>5</v>
      </c>
      <c r="F3566" s="66" t="n">
        <v>7</v>
      </c>
      <c r="G3566" s="66" t="n">
        <v>2</v>
      </c>
      <c r="H3566" s="66" t="n">
        <v>1</v>
      </c>
      <c r="I3566" s="66" t="n">
        <v>0</v>
      </c>
      <c r="J3566" s="66" t="n">
        <v>1</v>
      </c>
      <c r="K3566" s="66" t="n">
        <v>0</v>
      </c>
      <c r="L3566" s="66" t="n">
        <v>0</v>
      </c>
      <c r="M3566" s="66" t="n">
        <v>0</v>
      </c>
      <c r="N3566" s="66" t="n">
        <v>0</v>
      </c>
      <c r="O3566" s="66" t="n">
        <v>348</v>
      </c>
      <c r="P3566" s="66" t="n">
        <v>0.6</v>
      </c>
      <c r="Q3566" s="66" t="n">
        <v>13.00110741</v>
      </c>
      <c r="R3566" s="66" t="n">
        <v>51.561261959</v>
      </c>
      <c r="S3566" s="66">
        <f>IF(AND(E3566&gt;=2,E3566&lt;=6,OR(F3566=6,F3566=7,F3566=8),O3566&lt;=500),1,0)</f>
        <v/>
      </c>
      <c r="T3566" s="178">
        <f>IF(G3566=1,Sources!$F$24,IF(G3566=2,Sources!$F$25,IF(G3566=3,Sources!$F$26,0)))</f>
        <v/>
      </c>
      <c r="U3566" s="178">
        <f>T3566</f>
        <v/>
      </c>
      <c r="V3566" s="66" t="inlineStr">
        <is>
          <t>S01 / S04 / S05</t>
        </is>
      </c>
    </row>
    <row r="3567" ht="15" customHeight="1" s="94">
      <c r="A3567" s="66" t="inlineStr">
        <is>
          <t>U26145</t>
        </is>
      </c>
      <c r="B3567" s="66" t="inlineStr">
        <is>
          <t>O0731</t>
        </is>
      </c>
      <c r="C3567" s="66" t="n">
        <v>2025</v>
      </c>
      <c r="D3567" s="66" t="n">
        <v>1</v>
      </c>
      <c r="E3567" s="66" t="n">
        <v>6</v>
      </c>
      <c r="F3567" s="66" t="n">
        <v>15</v>
      </c>
      <c r="G3567" s="66" t="n">
        <v>3</v>
      </c>
      <c r="H3567" s="66" t="n">
        <v>1</v>
      </c>
      <c r="I3567" s="66" t="n">
        <v>0</v>
      </c>
      <c r="J3567" s="66" t="n">
        <v>1</v>
      </c>
      <c r="K3567" s="66" t="n">
        <v>0</v>
      </c>
      <c r="L3567" s="66" t="n">
        <v>0</v>
      </c>
      <c r="M3567" s="66" t="n">
        <v>0</v>
      </c>
      <c r="N3567" s="66" t="n">
        <v>0</v>
      </c>
      <c r="O3567" s="66" t="n">
        <v>111.4</v>
      </c>
      <c r="P3567" s="66" t="n">
        <v>13.1</v>
      </c>
      <c r="Q3567" s="66" t="n">
        <v>13.7654887530001</v>
      </c>
      <c r="R3567" s="66" t="n">
        <v>51.073138837</v>
      </c>
      <c r="S3567" s="66">
        <f>IF(AND(E3567&gt;=2,E3567&lt;=6,OR(F3567=6,F3567=7,F3567=8),O3567&lt;=500),1,0)</f>
        <v/>
      </c>
      <c r="T3567" s="178">
        <f>IF(G3567=1,Sources!$F$24,IF(G3567=2,Sources!$F$25,IF(G3567=3,Sources!$F$26,0)))</f>
        <v/>
      </c>
      <c r="U3567" s="178">
        <f>T3567</f>
        <v/>
      </c>
      <c r="V3567" s="66" t="inlineStr">
        <is>
          <t>S01 / S04 / S05</t>
        </is>
      </c>
    </row>
    <row r="3568" ht="15" customHeight="1" s="94">
      <c r="A3568" s="66" t="inlineStr">
        <is>
          <t>U26165</t>
        </is>
      </c>
      <c r="B3568" s="66" t="inlineStr">
        <is>
          <t>O0968</t>
        </is>
      </c>
      <c r="C3568" s="66" t="n">
        <v>2025</v>
      </c>
      <c r="D3568" s="66" t="n">
        <v>1</v>
      </c>
      <c r="E3568" s="66" t="n">
        <v>2</v>
      </c>
      <c r="F3568" s="66" t="n">
        <v>14</v>
      </c>
      <c r="G3568" s="66" t="n">
        <v>3</v>
      </c>
      <c r="H3568" s="66" t="n">
        <v>2</v>
      </c>
      <c r="I3568" s="66" t="n">
        <v>0</v>
      </c>
      <c r="J3568" s="66" t="n">
        <v>1</v>
      </c>
      <c r="K3568" s="66" t="n">
        <v>1</v>
      </c>
      <c r="L3568" s="66" t="n">
        <v>0</v>
      </c>
      <c r="M3568" s="66" t="n">
        <v>0</v>
      </c>
      <c r="N3568" s="66" t="n">
        <v>0</v>
      </c>
      <c r="O3568" s="66" t="n">
        <v>155</v>
      </c>
      <c r="P3568" s="66" t="n">
        <v>0.7</v>
      </c>
      <c r="Q3568" s="66" t="n">
        <v>13.7578187770001</v>
      </c>
      <c r="R3568" s="66" t="n">
        <v>51.051452736</v>
      </c>
      <c r="S3568" s="66">
        <f>IF(AND(E3568&gt;=2,E3568&lt;=6,OR(F3568=6,F3568=7,F3568=8),O3568&lt;=500),1,0)</f>
        <v/>
      </c>
      <c r="T3568" s="178">
        <f>IF(G3568=1,Sources!$F$24,IF(G3568=2,Sources!$F$25,IF(G3568=3,Sources!$F$26,0)))</f>
        <v/>
      </c>
      <c r="U3568" s="178">
        <f>T3568</f>
        <v/>
      </c>
      <c r="V3568" s="66" t="inlineStr">
        <is>
          <t>S01 / S04 / S05</t>
        </is>
      </c>
    </row>
    <row r="3569" ht="15" customHeight="1" s="94">
      <c r="A3569" s="66" t="inlineStr">
        <is>
          <t>U26191</t>
        </is>
      </c>
      <c r="B3569" s="66" t="inlineStr">
        <is>
          <t>O0887</t>
        </is>
      </c>
      <c r="C3569" s="66" t="n">
        <v>2025</v>
      </c>
      <c r="D3569" s="66" t="n">
        <v>1</v>
      </c>
      <c r="E3569" s="66" t="n">
        <v>5</v>
      </c>
      <c r="F3569" s="66" t="n">
        <v>17</v>
      </c>
      <c r="G3569" s="66" t="n">
        <v>3</v>
      </c>
      <c r="H3569" s="66" t="n">
        <v>4</v>
      </c>
      <c r="I3569" s="66" t="n">
        <v>1</v>
      </c>
      <c r="J3569" s="66" t="n">
        <v>0</v>
      </c>
      <c r="K3569" s="66" t="n">
        <v>1</v>
      </c>
      <c r="L3569" s="66" t="n">
        <v>0</v>
      </c>
      <c r="M3569" s="66" t="n">
        <v>0</v>
      </c>
      <c r="N3569" s="66" t="n">
        <v>0</v>
      </c>
      <c r="O3569" s="66" t="n">
        <v>220.3</v>
      </c>
      <c r="P3569" s="66" t="n">
        <v>8.9</v>
      </c>
      <c r="Q3569" s="66" t="n">
        <v>13.7798572420001</v>
      </c>
      <c r="R3569" s="66" t="n">
        <v>51.0442496110001</v>
      </c>
      <c r="S3569" s="66">
        <f>IF(AND(E3569&gt;=2,E3569&lt;=6,OR(F3569=6,F3569=7,F3569=8),O3569&lt;=500),1,0)</f>
        <v/>
      </c>
      <c r="T3569" s="178">
        <f>IF(G3569=1,Sources!$F$24,IF(G3569=2,Sources!$F$25,IF(G3569=3,Sources!$F$26,0)))</f>
        <v/>
      </c>
      <c r="U3569" s="178">
        <f>T3569</f>
        <v/>
      </c>
      <c r="V3569" s="66" t="inlineStr">
        <is>
          <t>S01 / S04 / S05</t>
        </is>
      </c>
    </row>
    <row r="3570" ht="15" customHeight="1" s="94">
      <c r="A3570" s="66" t="inlineStr">
        <is>
          <t>U26194</t>
        </is>
      </c>
      <c r="B3570" s="66" t="inlineStr">
        <is>
          <t>O0599</t>
        </is>
      </c>
      <c r="C3570" s="66" t="n">
        <v>2025</v>
      </c>
      <c r="D3570" s="66" t="n">
        <v>2</v>
      </c>
      <c r="E3570" s="66" t="n">
        <v>3</v>
      </c>
      <c r="F3570" s="66" t="n">
        <v>8</v>
      </c>
      <c r="G3570" s="66" t="n">
        <v>3</v>
      </c>
      <c r="H3570" s="66" t="n">
        <v>2</v>
      </c>
      <c r="I3570" s="66" t="n">
        <v>0</v>
      </c>
      <c r="J3570" s="66" t="n">
        <v>1</v>
      </c>
      <c r="K3570" s="66" t="n">
        <v>1</v>
      </c>
      <c r="L3570" s="66" t="n">
        <v>0</v>
      </c>
      <c r="M3570" s="66" t="n">
        <v>0</v>
      </c>
      <c r="N3570" s="66" t="n">
        <v>0</v>
      </c>
      <c r="O3570" s="66" t="n">
        <v>499</v>
      </c>
      <c r="P3570" s="66" t="n">
        <v>0</v>
      </c>
      <c r="Q3570" s="66" t="n">
        <v>13.755922931</v>
      </c>
      <c r="R3570" s="66" t="n">
        <v>51.0558732040001</v>
      </c>
      <c r="S3570" s="66">
        <f>IF(AND(E3570&gt;=2,E3570&lt;=6,OR(F3570=6,F3570=7,F3570=8),O3570&lt;=500),1,0)</f>
        <v/>
      </c>
      <c r="T3570" s="178">
        <f>IF(G3570=1,Sources!$F$24,IF(G3570=2,Sources!$F$25,IF(G3570=3,Sources!$F$26,0)))</f>
        <v/>
      </c>
      <c r="U3570" s="178">
        <f>T3570</f>
        <v/>
      </c>
      <c r="V3570" s="66" t="inlineStr">
        <is>
          <t>S01 / S04 / S05</t>
        </is>
      </c>
    </row>
    <row r="3571" ht="15" customHeight="1" s="94">
      <c r="A3571" s="66" t="inlineStr">
        <is>
          <t>U26196</t>
        </is>
      </c>
      <c r="B3571" s="66" t="inlineStr">
        <is>
          <t>O1990</t>
        </is>
      </c>
      <c r="C3571" s="66" t="n">
        <v>2025</v>
      </c>
      <c r="D3571" s="66" t="n">
        <v>3</v>
      </c>
      <c r="E3571" s="66" t="n">
        <v>6</v>
      </c>
      <c r="F3571" s="66" t="n">
        <v>11</v>
      </c>
      <c r="G3571" s="66" t="n">
        <v>2</v>
      </c>
      <c r="H3571" s="66" t="n">
        <v>6</v>
      </c>
      <c r="I3571" s="66" t="n">
        <v>0</v>
      </c>
      <c r="J3571" s="66" t="n">
        <v>1</v>
      </c>
      <c r="K3571" s="66" t="n">
        <v>0</v>
      </c>
      <c r="L3571" s="66" t="n">
        <v>0</v>
      </c>
      <c r="M3571" s="66" t="n">
        <v>0</v>
      </c>
      <c r="N3571" s="66" t="n">
        <v>0</v>
      </c>
      <c r="O3571" s="66" t="n">
        <v>320.7</v>
      </c>
      <c r="P3571" s="66" t="n">
        <v>16.9</v>
      </c>
      <c r="Q3571" s="66" t="n">
        <v>13.939878085</v>
      </c>
      <c r="R3571" s="66" t="n">
        <v>50.964180227</v>
      </c>
      <c r="S3571" s="66">
        <f>IF(AND(E3571&gt;=2,E3571&lt;=6,OR(F3571=6,F3571=7,F3571=8),O3571&lt;=500),1,0)</f>
        <v/>
      </c>
      <c r="T3571" s="178">
        <f>IF(G3571=1,Sources!$F$24,IF(G3571=2,Sources!$F$25,IF(G3571=3,Sources!$F$26,0)))</f>
        <v/>
      </c>
      <c r="U3571" s="178">
        <f>T3571</f>
        <v/>
      </c>
      <c r="V3571" s="66" t="inlineStr">
        <is>
          <t>S01 / S04 / S05</t>
        </is>
      </c>
    </row>
    <row r="3572" ht="15" customHeight="1" s="94">
      <c r="A3572" s="66" t="inlineStr">
        <is>
          <t>U26220</t>
        </is>
      </c>
      <c r="B3572" s="66" t="inlineStr">
        <is>
          <t>O1587</t>
        </is>
      </c>
      <c r="C3572" s="66" t="n">
        <v>2025</v>
      </c>
      <c r="D3572" s="66" t="n">
        <v>1</v>
      </c>
      <c r="E3572" s="66" t="n">
        <v>6</v>
      </c>
      <c r="F3572" s="66" t="n">
        <v>9</v>
      </c>
      <c r="G3572" s="66" t="n">
        <v>3</v>
      </c>
      <c r="H3572" s="66" t="n">
        <v>3</v>
      </c>
      <c r="I3572" s="66" t="n">
        <v>0</v>
      </c>
      <c r="J3572" s="66" t="n">
        <v>1</v>
      </c>
      <c r="K3572" s="66" t="n">
        <v>1</v>
      </c>
      <c r="L3572" s="66" t="n">
        <v>0</v>
      </c>
      <c r="M3572" s="66" t="n">
        <v>0</v>
      </c>
      <c r="N3572" s="66" t="n">
        <v>0</v>
      </c>
      <c r="O3572" s="66" t="n">
        <v>439.9</v>
      </c>
      <c r="P3572" s="66" t="n">
        <v>2.1</v>
      </c>
      <c r="Q3572" s="66" t="n">
        <v>12.37411832</v>
      </c>
      <c r="R3572" s="66" t="n">
        <v>51.3033432400001</v>
      </c>
      <c r="S3572" s="66">
        <f>IF(AND(E3572&gt;=2,E3572&lt;=6,OR(F3572=6,F3572=7,F3572=8),O3572&lt;=500),1,0)</f>
        <v/>
      </c>
      <c r="T3572" s="178">
        <f>IF(G3572=1,Sources!$F$24,IF(G3572=2,Sources!$F$25,IF(G3572=3,Sources!$F$26,0)))</f>
        <v/>
      </c>
      <c r="U3572" s="178">
        <f>T3572</f>
        <v/>
      </c>
      <c r="V3572" s="66" t="inlineStr">
        <is>
          <t>S01 / S04 / S05</t>
        </is>
      </c>
    </row>
    <row r="3573" ht="15" customHeight="1" s="94">
      <c r="A3573" s="66" t="inlineStr">
        <is>
          <t>U26224</t>
        </is>
      </c>
      <c r="B3573" s="66" t="inlineStr">
        <is>
          <t>O0937</t>
        </is>
      </c>
      <c r="C3573" s="66" t="n">
        <v>2025</v>
      </c>
      <c r="D3573" s="66" t="n">
        <v>3</v>
      </c>
      <c r="E3573" s="66" t="n">
        <v>1</v>
      </c>
      <c r="F3573" s="66" t="n">
        <v>16</v>
      </c>
      <c r="G3573" s="66" t="n">
        <v>3</v>
      </c>
      <c r="H3573" s="66" t="n">
        <v>3</v>
      </c>
      <c r="I3573" s="66" t="n">
        <v>0</v>
      </c>
      <c r="J3573" s="66" t="n">
        <v>0</v>
      </c>
      <c r="K3573" s="66" t="n">
        <v>1</v>
      </c>
      <c r="L3573" s="66" t="n">
        <v>0</v>
      </c>
      <c r="M3573" s="66" t="n">
        <v>0</v>
      </c>
      <c r="N3573" s="66" t="n">
        <v>0</v>
      </c>
      <c r="O3573" s="66" t="n">
        <v>314.4</v>
      </c>
      <c r="P3573" s="66" t="n">
        <v>3.8</v>
      </c>
      <c r="Q3573" s="66" t="n">
        <v>13.745470251</v>
      </c>
      <c r="R3573" s="66" t="n">
        <v>51.068315001</v>
      </c>
      <c r="S3573" s="66">
        <f>IF(AND(E3573&gt;=2,E3573&lt;=6,OR(F3573=6,F3573=7,F3573=8),O3573&lt;=500),1,0)</f>
        <v/>
      </c>
      <c r="T3573" s="178">
        <f>IF(G3573=1,Sources!$F$24,IF(G3573=2,Sources!$F$25,IF(G3573=3,Sources!$F$26,0)))</f>
        <v/>
      </c>
      <c r="U3573" s="178">
        <f>T3573</f>
        <v/>
      </c>
      <c r="V3573" s="66" t="inlineStr">
        <is>
          <t>S01 / S04 / S05</t>
        </is>
      </c>
    </row>
    <row r="3574" ht="15" customHeight="1" s="94">
      <c r="A3574" s="66" t="inlineStr">
        <is>
          <t>U26229</t>
        </is>
      </c>
      <c r="B3574" s="66" t="inlineStr">
        <is>
          <t>O2227</t>
        </is>
      </c>
      <c r="C3574" s="66" t="n">
        <v>2025</v>
      </c>
      <c r="D3574" s="66" t="n">
        <v>2</v>
      </c>
      <c r="E3574" s="66" t="n">
        <v>3</v>
      </c>
      <c r="F3574" s="66" t="n">
        <v>15</v>
      </c>
      <c r="G3574" s="66" t="n">
        <v>3</v>
      </c>
      <c r="H3574" s="66" t="n">
        <v>3</v>
      </c>
      <c r="I3574" s="66" t="n">
        <v>0</v>
      </c>
      <c r="J3574" s="66" t="n">
        <v>0</v>
      </c>
      <c r="K3574" s="66" t="n">
        <v>0</v>
      </c>
      <c r="L3574" s="66" t="n">
        <v>0</v>
      </c>
      <c r="M3574" s="66" t="n">
        <v>0</v>
      </c>
      <c r="N3574" s="66" t="n">
        <v>1</v>
      </c>
      <c r="O3574" s="66" t="n">
        <v>83</v>
      </c>
      <c r="P3574" s="66" t="n">
        <v>1.2</v>
      </c>
      <c r="Q3574" s="66" t="n">
        <v>14.8053816940001</v>
      </c>
      <c r="R3574" s="66" t="n">
        <v>50.8904766210001</v>
      </c>
      <c r="S3574" s="66">
        <f>IF(AND(E3574&gt;=2,E3574&lt;=6,OR(F3574=6,F3574=7,F3574=8),O3574&lt;=500),1,0)</f>
        <v/>
      </c>
      <c r="T3574" s="178">
        <f>IF(G3574=1,Sources!$F$24,IF(G3574=2,Sources!$F$25,IF(G3574=3,Sources!$F$26,0)))</f>
        <v/>
      </c>
      <c r="U3574" s="178">
        <f>T3574</f>
        <v/>
      </c>
      <c r="V3574" s="66" t="inlineStr">
        <is>
          <t>S01 / S04 / S05</t>
        </is>
      </c>
    </row>
    <row r="3575" ht="15" customHeight="1" s="94">
      <c r="A3575" s="66" t="inlineStr">
        <is>
          <t>U26231</t>
        </is>
      </c>
      <c r="B3575" s="66" t="inlineStr">
        <is>
          <t>O1839</t>
        </is>
      </c>
      <c r="C3575" s="66" t="n">
        <v>2025</v>
      </c>
      <c r="D3575" s="66" t="n">
        <v>1</v>
      </c>
      <c r="E3575" s="66" t="n">
        <v>3</v>
      </c>
      <c r="F3575" s="66" t="n">
        <v>9</v>
      </c>
      <c r="G3575" s="66" t="n">
        <v>3</v>
      </c>
      <c r="H3575" s="66" t="n">
        <v>3</v>
      </c>
      <c r="I3575" s="66" t="n">
        <v>0</v>
      </c>
      <c r="J3575" s="66" t="n">
        <v>1</v>
      </c>
      <c r="K3575" s="66" t="n">
        <v>1</v>
      </c>
      <c r="L3575" s="66" t="n">
        <v>0</v>
      </c>
      <c r="M3575" s="66" t="n">
        <v>0</v>
      </c>
      <c r="N3575" s="66" t="n">
        <v>0</v>
      </c>
      <c r="O3575" s="66" t="n">
        <v>428.5</v>
      </c>
      <c r="P3575" s="66" t="n">
        <v>1</v>
      </c>
      <c r="Q3575" s="66" t="n">
        <v>12.4074889250001</v>
      </c>
      <c r="R3575" s="66" t="n">
        <v>51.351307821</v>
      </c>
      <c r="S3575" s="66">
        <f>IF(AND(E3575&gt;=2,E3575&lt;=6,OR(F3575=6,F3575=7,F3575=8),O3575&lt;=500),1,0)</f>
        <v/>
      </c>
      <c r="T3575" s="178">
        <f>IF(G3575=1,Sources!$F$24,IF(G3575=2,Sources!$F$25,IF(G3575=3,Sources!$F$26,0)))</f>
        <v/>
      </c>
      <c r="U3575" s="178">
        <f>T3575</f>
        <v/>
      </c>
      <c r="V3575" s="66" t="inlineStr">
        <is>
          <t>S01 / S04 / S05</t>
        </is>
      </c>
    </row>
    <row r="3576" ht="15" customHeight="1" s="94">
      <c r="A3576" s="66" t="inlineStr">
        <is>
          <t>U26233</t>
        </is>
      </c>
      <c r="B3576" s="66" t="inlineStr">
        <is>
          <t>O1498</t>
        </is>
      </c>
      <c r="C3576" s="66" t="n">
        <v>2025</v>
      </c>
      <c r="D3576" s="66" t="n">
        <v>1</v>
      </c>
      <c r="E3576" s="66" t="n">
        <v>4</v>
      </c>
      <c r="F3576" s="66" t="n">
        <v>12</v>
      </c>
      <c r="G3576" s="66" t="n">
        <v>3</v>
      </c>
      <c r="H3576" s="66" t="n">
        <v>6</v>
      </c>
      <c r="I3576" s="66" t="n">
        <v>0</v>
      </c>
      <c r="J3576" s="66" t="n">
        <v>1</v>
      </c>
      <c r="K3576" s="66" t="n">
        <v>1</v>
      </c>
      <c r="L3576" s="66" t="n">
        <v>0</v>
      </c>
      <c r="M3576" s="66" t="n">
        <v>0</v>
      </c>
      <c r="N3576" s="66" t="n">
        <v>0</v>
      </c>
      <c r="O3576" s="66" t="n">
        <v>257.2</v>
      </c>
      <c r="P3576" s="66" t="n">
        <v>0</v>
      </c>
      <c r="Q3576" s="66" t="n">
        <v>12.4127910180001</v>
      </c>
      <c r="R3576" s="66" t="n">
        <v>51.375221665</v>
      </c>
      <c r="S3576" s="66">
        <f>IF(AND(E3576&gt;=2,E3576&lt;=6,OR(F3576=6,F3576=7,F3576=8),O3576&lt;=500),1,0)</f>
        <v/>
      </c>
      <c r="T3576" s="178">
        <f>IF(G3576=1,Sources!$F$24,IF(G3576=2,Sources!$F$25,IF(G3576=3,Sources!$F$26,0)))</f>
        <v/>
      </c>
      <c r="U3576" s="178">
        <f>T3576</f>
        <v/>
      </c>
      <c r="V3576" s="66" t="inlineStr">
        <is>
          <t>S01 / S04 / S05</t>
        </is>
      </c>
    </row>
    <row r="3577" ht="15" customHeight="1" s="94">
      <c r="A3577" s="66" t="inlineStr">
        <is>
          <t>U26241</t>
        </is>
      </c>
      <c r="B3577" s="66" t="inlineStr">
        <is>
          <t>O0600</t>
        </is>
      </c>
      <c r="C3577" s="66" t="n">
        <v>2025</v>
      </c>
      <c r="D3577" s="66" t="n">
        <v>3</v>
      </c>
      <c r="E3577" s="66" t="n">
        <v>6</v>
      </c>
      <c r="F3577" s="66" t="n">
        <v>6</v>
      </c>
      <c r="G3577" s="66" t="n">
        <v>3</v>
      </c>
      <c r="H3577" s="66" t="n">
        <v>3</v>
      </c>
      <c r="I3577" s="66" t="n">
        <v>0</v>
      </c>
      <c r="J3577" s="66" t="n">
        <v>1</v>
      </c>
      <c r="K3577" s="66" t="n">
        <v>1</v>
      </c>
      <c r="L3577" s="66" t="n">
        <v>0</v>
      </c>
      <c r="M3577" s="66" t="n">
        <v>0</v>
      </c>
      <c r="N3577" s="66" t="n">
        <v>0</v>
      </c>
      <c r="O3577" s="66" t="n">
        <v>499</v>
      </c>
      <c r="P3577" s="66" t="n">
        <v>0.1</v>
      </c>
      <c r="Q3577" s="66" t="n">
        <v>13.756575384</v>
      </c>
      <c r="R3577" s="66" t="n">
        <v>51.0550974340001</v>
      </c>
      <c r="S3577" s="66">
        <f>IF(AND(E3577&gt;=2,E3577&lt;=6,OR(F3577=6,F3577=7,F3577=8),O3577&lt;=500),1,0)</f>
        <v/>
      </c>
      <c r="T3577" s="178">
        <f>IF(G3577=1,Sources!$F$24,IF(G3577=2,Sources!$F$25,IF(G3577=3,Sources!$F$26,0)))</f>
        <v/>
      </c>
      <c r="U3577" s="178">
        <f>T3577</f>
        <v/>
      </c>
      <c r="V3577" s="66" t="inlineStr">
        <is>
          <t>S01 / S04 / S05</t>
        </is>
      </c>
    </row>
    <row r="3578" ht="15" customHeight="1" s="94">
      <c r="A3578" s="66" t="inlineStr">
        <is>
          <t>U26244</t>
        </is>
      </c>
      <c r="B3578" s="66" t="inlineStr">
        <is>
          <t>O0740</t>
        </is>
      </c>
      <c r="C3578" s="66" t="n">
        <v>2025</v>
      </c>
      <c r="D3578" s="66" t="n">
        <v>1</v>
      </c>
      <c r="E3578" s="66" t="n">
        <v>5</v>
      </c>
      <c r="F3578" s="66" t="n">
        <v>19</v>
      </c>
      <c r="G3578" s="66" t="n">
        <v>3</v>
      </c>
      <c r="H3578" s="66" t="n">
        <v>2</v>
      </c>
      <c r="I3578" s="66" t="n">
        <v>1</v>
      </c>
      <c r="J3578" s="66" t="n">
        <v>0</v>
      </c>
      <c r="K3578" s="66" t="n">
        <v>1</v>
      </c>
      <c r="L3578" s="66" t="n">
        <v>0</v>
      </c>
      <c r="M3578" s="66" t="n">
        <v>0</v>
      </c>
      <c r="N3578" s="66" t="n">
        <v>0</v>
      </c>
      <c r="O3578" s="66" t="n">
        <v>352.3</v>
      </c>
      <c r="P3578" s="66" t="n">
        <v>12.2</v>
      </c>
      <c r="Q3578" s="66" t="n">
        <v>13.777368741</v>
      </c>
      <c r="R3578" s="66" t="n">
        <v>51.0586434000001</v>
      </c>
      <c r="S3578" s="66">
        <f>IF(AND(E3578&gt;=2,E3578&lt;=6,OR(F3578=6,F3578=7,F3578=8),O3578&lt;=500),1,0)</f>
        <v/>
      </c>
      <c r="T3578" s="178">
        <f>IF(G3578=1,Sources!$F$24,IF(G3578=2,Sources!$F$25,IF(G3578=3,Sources!$F$26,0)))</f>
        <v/>
      </c>
      <c r="U3578" s="178">
        <f>T3578</f>
        <v/>
      </c>
      <c r="V3578" s="66" t="inlineStr">
        <is>
          <t>S01 / S04 / S05</t>
        </is>
      </c>
    </row>
    <row r="3579" ht="15" customHeight="1" s="94">
      <c r="A3579" s="66" t="inlineStr">
        <is>
          <t>U26246</t>
        </is>
      </c>
      <c r="B3579" s="66" t="inlineStr">
        <is>
          <t>O0599</t>
        </is>
      </c>
      <c r="C3579" s="66" t="n">
        <v>2025</v>
      </c>
      <c r="D3579" s="66" t="n">
        <v>3</v>
      </c>
      <c r="E3579" s="66" t="n">
        <v>4</v>
      </c>
      <c r="F3579" s="66" t="n">
        <v>19</v>
      </c>
      <c r="G3579" s="66" t="n">
        <v>3</v>
      </c>
      <c r="H3579" s="66" t="n">
        <v>2</v>
      </c>
      <c r="I3579" s="66" t="n">
        <v>0</v>
      </c>
      <c r="J3579" s="66" t="n">
        <v>1</v>
      </c>
      <c r="K3579" s="66" t="n">
        <v>1</v>
      </c>
      <c r="L3579" s="66" t="n">
        <v>0</v>
      </c>
      <c r="M3579" s="66" t="n">
        <v>0</v>
      </c>
      <c r="N3579" s="66" t="n">
        <v>0</v>
      </c>
      <c r="O3579" s="66" t="n">
        <v>499</v>
      </c>
      <c r="P3579" s="66" t="n">
        <v>0</v>
      </c>
      <c r="Q3579" s="66" t="n">
        <v>13.755923356</v>
      </c>
      <c r="R3579" s="66" t="n">
        <v>51.0558733770001</v>
      </c>
      <c r="S3579" s="66">
        <f>IF(AND(E3579&gt;=2,E3579&lt;=6,OR(F3579=6,F3579=7,F3579=8),O3579&lt;=500),1,0)</f>
        <v/>
      </c>
      <c r="T3579" s="178">
        <f>IF(G3579=1,Sources!$F$24,IF(G3579=2,Sources!$F$25,IF(G3579=3,Sources!$F$26,0)))</f>
        <v/>
      </c>
      <c r="U3579" s="178">
        <f>T3579</f>
        <v/>
      </c>
      <c r="V3579" s="66" t="inlineStr">
        <is>
          <t>S01 / S04 / S05</t>
        </is>
      </c>
    </row>
    <row r="3580" ht="15" customHeight="1" s="94">
      <c r="A3580" s="66" t="inlineStr">
        <is>
          <t>U26254</t>
        </is>
      </c>
      <c r="B3580" s="66" t="inlineStr">
        <is>
          <t>O0880</t>
        </is>
      </c>
      <c r="C3580" s="66" t="n">
        <v>2025</v>
      </c>
      <c r="D3580" s="66" t="n">
        <v>1</v>
      </c>
      <c r="E3580" s="66" t="n">
        <v>6</v>
      </c>
      <c r="F3580" s="66" t="n">
        <v>11</v>
      </c>
      <c r="G3580" s="66" t="n">
        <v>3</v>
      </c>
      <c r="H3580" s="66" t="n">
        <v>3</v>
      </c>
      <c r="I3580" s="66" t="n">
        <v>0</v>
      </c>
      <c r="J3580" s="66" t="n">
        <v>1</v>
      </c>
      <c r="K3580" s="66" t="n">
        <v>1</v>
      </c>
      <c r="L3580" s="66" t="n">
        <v>0</v>
      </c>
      <c r="M3580" s="66" t="n">
        <v>0</v>
      </c>
      <c r="N3580" s="66" t="n">
        <v>0</v>
      </c>
      <c r="O3580" s="66" t="n">
        <v>217.1</v>
      </c>
      <c r="P3580" s="66" t="n">
        <v>0.2</v>
      </c>
      <c r="Q3580" s="66" t="n">
        <v>13.748715508</v>
      </c>
      <c r="R3580" s="66" t="n">
        <v>51.0482442790001</v>
      </c>
      <c r="S3580" s="66">
        <f>IF(AND(E3580&gt;=2,E3580&lt;=6,OR(F3580=6,F3580=7,F3580=8),O3580&lt;=500),1,0)</f>
        <v/>
      </c>
      <c r="T3580" s="178">
        <f>IF(G3580=1,Sources!$F$24,IF(G3580=2,Sources!$F$25,IF(G3580=3,Sources!$F$26,0)))</f>
        <v/>
      </c>
      <c r="U3580" s="178">
        <f>T3580</f>
        <v/>
      </c>
      <c r="V3580" s="66" t="inlineStr">
        <is>
          <t>S01 / S04 / S05</t>
        </is>
      </c>
    </row>
    <row r="3581" ht="15" customHeight="1" s="94">
      <c r="A3581" s="66" t="inlineStr">
        <is>
          <t>U26267</t>
        </is>
      </c>
      <c r="B3581" s="66" t="inlineStr">
        <is>
          <t>O1406</t>
        </is>
      </c>
      <c r="C3581" s="66" t="n">
        <v>2025</v>
      </c>
      <c r="D3581" s="66" t="n">
        <v>2</v>
      </c>
      <c r="E3581" s="66" t="n">
        <v>2</v>
      </c>
      <c r="F3581" s="66" t="n">
        <v>7</v>
      </c>
      <c r="G3581" s="66" t="n">
        <v>3</v>
      </c>
      <c r="H3581" s="66" t="n">
        <v>3</v>
      </c>
      <c r="I3581" s="66" t="n">
        <v>0</v>
      </c>
      <c r="J3581" s="66" t="n">
        <v>1</v>
      </c>
      <c r="K3581" s="66" t="n">
        <v>1</v>
      </c>
      <c r="L3581" s="66" t="n">
        <v>0</v>
      </c>
      <c r="M3581" s="66" t="n">
        <v>0</v>
      </c>
      <c r="N3581" s="66" t="n">
        <v>0</v>
      </c>
      <c r="O3581" s="66" t="n">
        <v>246.5</v>
      </c>
      <c r="P3581" s="66" t="n">
        <v>4.6</v>
      </c>
      <c r="Q3581" s="66" t="n">
        <v>12.38745521</v>
      </c>
      <c r="R3581" s="66" t="n">
        <v>51.357023934</v>
      </c>
      <c r="S3581" s="66">
        <f>IF(AND(E3581&gt;=2,E3581&lt;=6,OR(F3581=6,F3581=7,F3581=8),O3581&lt;=500),1,0)</f>
        <v/>
      </c>
      <c r="T3581" s="178">
        <f>IF(G3581=1,Sources!$F$24,IF(G3581=2,Sources!$F$25,IF(G3581=3,Sources!$F$26,0)))</f>
        <v/>
      </c>
      <c r="U3581" s="178">
        <f>T3581</f>
        <v/>
      </c>
      <c r="V3581" s="66" t="inlineStr">
        <is>
          <t>S01 / S04 / S05</t>
        </is>
      </c>
    </row>
    <row r="3582" ht="15" customHeight="1" s="94">
      <c r="A3582" s="66" t="inlineStr">
        <is>
          <t>U26279</t>
        </is>
      </c>
      <c r="B3582" s="66" t="inlineStr">
        <is>
          <t>O0061</t>
        </is>
      </c>
      <c r="C3582" s="66" t="n">
        <v>2025</v>
      </c>
      <c r="D3582" s="66" t="n">
        <v>2</v>
      </c>
      <c r="E3582" s="66" t="n">
        <v>4</v>
      </c>
      <c r="F3582" s="66" t="n">
        <v>19</v>
      </c>
      <c r="G3582" s="66" t="n">
        <v>3</v>
      </c>
      <c r="H3582" s="66" t="n">
        <v>2</v>
      </c>
      <c r="I3582" s="66" t="n">
        <v>1</v>
      </c>
      <c r="J3582" s="66" t="n">
        <v>0</v>
      </c>
      <c r="K3582" s="66" t="n">
        <v>1</v>
      </c>
      <c r="L3582" s="66" t="n">
        <v>0</v>
      </c>
      <c r="M3582" s="66" t="n">
        <v>0</v>
      </c>
      <c r="N3582" s="66" t="n">
        <v>0</v>
      </c>
      <c r="O3582" s="66" t="n">
        <v>40.4</v>
      </c>
      <c r="P3582" s="66" t="n">
        <v>7.7</v>
      </c>
      <c r="Q3582" s="66" t="n">
        <v>14.429133549</v>
      </c>
      <c r="R3582" s="66" t="n">
        <v>51.1768628680001</v>
      </c>
      <c r="S3582" s="66">
        <f>IF(AND(E3582&gt;=2,E3582&lt;=6,OR(F3582=6,F3582=7,F3582=8),O3582&lt;=500),1,0)</f>
        <v/>
      </c>
      <c r="T3582" s="178">
        <f>IF(G3582=1,Sources!$F$24,IF(G3582=2,Sources!$F$25,IF(G3582=3,Sources!$F$26,0)))</f>
        <v/>
      </c>
      <c r="U3582" s="178">
        <f>T3582</f>
        <v/>
      </c>
      <c r="V3582" s="66" t="inlineStr">
        <is>
          <t>S01 / S04 / S05</t>
        </is>
      </c>
    </row>
    <row r="3583" ht="15" customHeight="1" s="94">
      <c r="A3583" s="66" t="inlineStr">
        <is>
          <t>U26284</t>
        </is>
      </c>
      <c r="B3583" s="66" t="inlineStr">
        <is>
          <t>O1498</t>
        </is>
      </c>
      <c r="C3583" s="66" t="n">
        <v>2025</v>
      </c>
      <c r="D3583" s="66" t="n">
        <v>1</v>
      </c>
      <c r="E3583" s="66" t="n">
        <v>3</v>
      </c>
      <c r="F3583" s="66" t="n">
        <v>15</v>
      </c>
      <c r="G3583" s="66" t="n">
        <v>2</v>
      </c>
      <c r="H3583" s="66" t="n">
        <v>4</v>
      </c>
      <c r="I3583" s="66" t="n">
        <v>1</v>
      </c>
      <c r="J3583" s="66" t="n">
        <v>0</v>
      </c>
      <c r="K3583" s="66" t="n">
        <v>1</v>
      </c>
      <c r="L3583" s="66" t="n">
        <v>0</v>
      </c>
      <c r="M3583" s="66" t="n">
        <v>0</v>
      </c>
      <c r="N3583" s="66" t="n">
        <v>0</v>
      </c>
      <c r="O3583" s="66" t="n">
        <v>257.2</v>
      </c>
      <c r="P3583" s="66" t="n">
        <v>13.5</v>
      </c>
      <c r="Q3583" s="66" t="n">
        <v>12.4128653820001</v>
      </c>
      <c r="R3583" s="66" t="n">
        <v>51.3751091610001</v>
      </c>
      <c r="S3583" s="66">
        <f>IF(AND(E3583&gt;=2,E3583&lt;=6,OR(F3583=6,F3583=7,F3583=8),O3583&lt;=500),1,0)</f>
        <v/>
      </c>
      <c r="T3583" s="178">
        <f>IF(G3583=1,Sources!$F$24,IF(G3583=2,Sources!$F$25,IF(G3583=3,Sources!$F$26,0)))</f>
        <v/>
      </c>
      <c r="U3583" s="178">
        <f>T3583</f>
        <v/>
      </c>
      <c r="V3583" s="66" t="inlineStr">
        <is>
          <t>S01 / S04 / S05</t>
        </is>
      </c>
    </row>
    <row r="3584" ht="15" customHeight="1" s="94">
      <c r="A3584" s="66" t="inlineStr">
        <is>
          <t>U26298</t>
        </is>
      </c>
      <c r="B3584" s="66" t="inlineStr">
        <is>
          <t>O1439</t>
        </is>
      </c>
      <c r="C3584" s="66" t="n">
        <v>2025</v>
      </c>
      <c r="D3584" s="66" t="n">
        <v>2</v>
      </c>
      <c r="E3584" s="66" t="n">
        <v>6</v>
      </c>
      <c r="F3584" s="66" t="n">
        <v>11</v>
      </c>
      <c r="G3584" s="66" t="n">
        <v>3</v>
      </c>
      <c r="H3584" s="66" t="n">
        <v>2</v>
      </c>
      <c r="I3584" s="66" t="n">
        <v>0</v>
      </c>
      <c r="J3584" s="66" t="n">
        <v>1</v>
      </c>
      <c r="K3584" s="66" t="n">
        <v>1</v>
      </c>
      <c r="L3584" s="66" t="n">
        <v>0</v>
      </c>
      <c r="M3584" s="66" t="n">
        <v>0</v>
      </c>
      <c r="N3584" s="66" t="n">
        <v>0</v>
      </c>
      <c r="O3584" s="66" t="n">
        <v>187.8</v>
      </c>
      <c r="P3584" s="66" t="n">
        <v>4.6</v>
      </c>
      <c r="Q3584" s="66" t="n">
        <v>12.37137791</v>
      </c>
      <c r="R3584" s="66" t="n">
        <v>51.3462786360001</v>
      </c>
      <c r="S3584" s="66">
        <f>IF(AND(E3584&gt;=2,E3584&lt;=6,OR(F3584=6,F3584=7,F3584=8),O3584&lt;=500),1,0)</f>
        <v/>
      </c>
      <c r="T3584" s="178">
        <f>IF(G3584=1,Sources!$F$24,IF(G3584=2,Sources!$F$25,IF(G3584=3,Sources!$F$26,0)))</f>
        <v/>
      </c>
      <c r="U3584" s="178">
        <f>T3584</f>
        <v/>
      </c>
      <c r="V3584" s="66" t="inlineStr">
        <is>
          <t>S01 / S04 / S05</t>
        </is>
      </c>
    </row>
    <row r="3585" ht="15" customHeight="1" s="94">
      <c r="A3585" s="66" t="inlineStr">
        <is>
          <t>U26301</t>
        </is>
      </c>
      <c r="B3585" s="66" t="inlineStr">
        <is>
          <t>O1839</t>
        </is>
      </c>
      <c r="C3585" s="66" t="n">
        <v>2025</v>
      </c>
      <c r="D3585" s="66" t="n">
        <v>3</v>
      </c>
      <c r="E3585" s="66" t="n">
        <v>3</v>
      </c>
      <c r="F3585" s="66" t="n">
        <v>14</v>
      </c>
      <c r="G3585" s="66" t="n">
        <v>3</v>
      </c>
      <c r="H3585" s="66" t="n">
        <v>4</v>
      </c>
      <c r="I3585" s="66" t="n">
        <v>1</v>
      </c>
      <c r="J3585" s="66" t="n">
        <v>0</v>
      </c>
      <c r="K3585" s="66" t="n">
        <v>1</v>
      </c>
      <c r="L3585" s="66" t="n">
        <v>0</v>
      </c>
      <c r="M3585" s="66" t="n">
        <v>0</v>
      </c>
      <c r="N3585" s="66" t="n">
        <v>0</v>
      </c>
      <c r="O3585" s="66" t="n">
        <v>428.4</v>
      </c>
      <c r="P3585" s="66" t="n">
        <v>1.3</v>
      </c>
      <c r="Q3585" s="66" t="n">
        <v>12.407485681</v>
      </c>
      <c r="R3585" s="66" t="n">
        <v>51.3513082310001</v>
      </c>
      <c r="S3585" s="66">
        <f>IF(AND(E3585&gt;=2,E3585&lt;=6,OR(F3585=6,F3585=7,F3585=8),O3585&lt;=500),1,0)</f>
        <v/>
      </c>
      <c r="T3585" s="178">
        <f>IF(G3585=1,Sources!$F$24,IF(G3585=2,Sources!$F$25,IF(G3585=3,Sources!$F$26,0)))</f>
        <v/>
      </c>
      <c r="U3585" s="178">
        <f>T3585</f>
        <v/>
      </c>
      <c r="V3585" s="66" t="inlineStr">
        <is>
          <t>S01 / S04 / S05</t>
        </is>
      </c>
    </row>
    <row r="3586" ht="15" customHeight="1" s="94">
      <c r="A3586" s="66" t="inlineStr">
        <is>
          <t>U26305</t>
        </is>
      </c>
      <c r="B3586" s="66" t="inlineStr">
        <is>
          <t>O2227</t>
        </is>
      </c>
      <c r="C3586" s="66" t="n">
        <v>2025</v>
      </c>
      <c r="D3586" s="66" t="n">
        <v>2</v>
      </c>
      <c r="E3586" s="66" t="n">
        <v>3</v>
      </c>
      <c r="F3586" s="66" t="n">
        <v>6</v>
      </c>
      <c r="G3586" s="66" t="n">
        <v>2</v>
      </c>
      <c r="H3586" s="66" t="n">
        <v>3</v>
      </c>
      <c r="I3586" s="66" t="n">
        <v>0</v>
      </c>
      <c r="J3586" s="66" t="n">
        <v>1</v>
      </c>
      <c r="K3586" s="66" t="n">
        <v>1</v>
      </c>
      <c r="L3586" s="66" t="n">
        <v>0</v>
      </c>
      <c r="M3586" s="66" t="n">
        <v>0</v>
      </c>
      <c r="N3586" s="66" t="n">
        <v>0</v>
      </c>
      <c r="O3586" s="66" t="n">
        <v>82.8</v>
      </c>
      <c r="P3586" s="66" t="n">
        <v>0</v>
      </c>
      <c r="Q3586" s="66" t="n">
        <v>14.8053954210001</v>
      </c>
      <c r="R3586" s="66" t="n">
        <v>50.890470318</v>
      </c>
      <c r="S3586" s="66">
        <f>IF(AND(E3586&gt;=2,E3586&lt;=6,OR(F3586=6,F3586=7,F3586=8),O3586&lt;=500),1,0)</f>
        <v/>
      </c>
      <c r="T3586" s="178">
        <f>IF(G3586=1,Sources!$F$24,IF(G3586=2,Sources!$F$25,IF(G3586=3,Sources!$F$26,0)))</f>
        <v/>
      </c>
      <c r="U3586" s="178">
        <f>T3586</f>
        <v/>
      </c>
      <c r="V3586" s="66" t="inlineStr">
        <is>
          <t>S01 / S04 / S05</t>
        </is>
      </c>
    </row>
    <row r="3587" ht="15" customHeight="1" s="94">
      <c r="A3587" s="66" t="inlineStr">
        <is>
          <t>U26307</t>
        </is>
      </c>
      <c r="B3587" s="66" t="inlineStr">
        <is>
          <t>O1690</t>
        </is>
      </c>
      <c r="C3587" s="66" t="n">
        <v>2025</v>
      </c>
      <c r="D3587" s="66" t="n">
        <v>1</v>
      </c>
      <c r="E3587" s="66" t="n">
        <v>5</v>
      </c>
      <c r="F3587" s="66" t="n">
        <v>19</v>
      </c>
      <c r="G3587" s="66" t="n">
        <v>3</v>
      </c>
      <c r="H3587" s="66" t="n">
        <v>3</v>
      </c>
      <c r="I3587" s="66" t="n">
        <v>0</v>
      </c>
      <c r="J3587" s="66" t="n">
        <v>0</v>
      </c>
      <c r="K3587" s="66" t="n">
        <v>1</v>
      </c>
      <c r="L3587" s="66" t="n">
        <v>0</v>
      </c>
      <c r="M3587" s="66" t="n">
        <v>0</v>
      </c>
      <c r="N3587" s="66" t="n">
        <v>0</v>
      </c>
      <c r="O3587" s="66" t="n">
        <v>378.9</v>
      </c>
      <c r="P3587" s="66" t="n">
        <v>5.4</v>
      </c>
      <c r="Q3587" s="66" t="n">
        <v>12.376165832</v>
      </c>
      <c r="R3587" s="66" t="n">
        <v>51.3483078950001</v>
      </c>
      <c r="S3587" s="66">
        <f>IF(AND(E3587&gt;=2,E3587&lt;=6,OR(F3587=6,F3587=7,F3587=8),O3587&lt;=500),1,0)</f>
        <v/>
      </c>
      <c r="T3587" s="178">
        <f>IF(G3587=1,Sources!$F$24,IF(G3587=2,Sources!$F$25,IF(G3587=3,Sources!$F$26,0)))</f>
        <v/>
      </c>
      <c r="U3587" s="178">
        <f>T3587</f>
        <v/>
      </c>
      <c r="V3587" s="66" t="inlineStr">
        <is>
          <t>S01 / S04 / S05</t>
        </is>
      </c>
    </row>
    <row r="3588" ht="15" customHeight="1" s="94">
      <c r="A3588" s="66" t="inlineStr">
        <is>
          <t>U26309</t>
        </is>
      </c>
      <c r="B3588" s="66" t="inlineStr">
        <is>
          <t>O1158</t>
        </is>
      </c>
      <c r="C3588" s="66" t="n">
        <v>2025</v>
      </c>
      <c r="D3588" s="66" t="n">
        <v>1</v>
      </c>
      <c r="E3588" s="66" t="n">
        <v>4</v>
      </c>
      <c r="F3588" s="66" t="n">
        <v>8</v>
      </c>
      <c r="G3588" s="66" t="n">
        <v>3</v>
      </c>
      <c r="H3588" s="66" t="n">
        <v>6</v>
      </c>
      <c r="I3588" s="66" t="n">
        <v>0</v>
      </c>
      <c r="J3588" s="66" t="n">
        <v>0</v>
      </c>
      <c r="K3588" s="66" t="n">
        <v>1</v>
      </c>
      <c r="L3588" s="66" t="n">
        <v>0</v>
      </c>
      <c r="M3588" s="66" t="n">
        <v>0</v>
      </c>
      <c r="N3588" s="66" t="n">
        <v>1</v>
      </c>
      <c r="O3588" s="66" t="n">
        <v>438.9</v>
      </c>
      <c r="P3588" s="66" t="n">
        <v>8.5</v>
      </c>
      <c r="Q3588" s="66" t="n">
        <v>14.990707163</v>
      </c>
      <c r="R3588" s="66" t="n">
        <v>51.1450325380001</v>
      </c>
      <c r="S3588" s="66">
        <f>IF(AND(E3588&gt;=2,E3588&lt;=6,OR(F3588=6,F3588=7,F3588=8),O3588&lt;=500),1,0)</f>
        <v/>
      </c>
      <c r="T3588" s="178">
        <f>IF(G3588=1,Sources!$F$24,IF(G3588=2,Sources!$F$25,IF(G3588=3,Sources!$F$26,0)))</f>
        <v/>
      </c>
      <c r="U3588" s="178">
        <f>T3588</f>
        <v/>
      </c>
      <c r="V3588" s="66" t="inlineStr">
        <is>
          <t>S01 / S04 / S05</t>
        </is>
      </c>
    </row>
    <row r="3589" ht="15" customHeight="1" s="94">
      <c r="A3589" s="66" t="inlineStr">
        <is>
          <t>U26322</t>
        </is>
      </c>
      <c r="B3589" s="66" t="inlineStr">
        <is>
          <t>O0262</t>
        </is>
      </c>
      <c r="C3589" s="66" t="n">
        <v>2025</v>
      </c>
      <c r="D3589" s="66" t="n">
        <v>2</v>
      </c>
      <c r="E3589" s="66" t="n">
        <v>3</v>
      </c>
      <c r="F3589" s="66" t="n">
        <v>13</v>
      </c>
      <c r="G3589" s="66" t="n">
        <v>3</v>
      </c>
      <c r="H3589" s="66" t="n">
        <v>7</v>
      </c>
      <c r="I3589" s="66" t="n">
        <v>0</v>
      </c>
      <c r="J3589" s="66" t="n">
        <v>0</v>
      </c>
      <c r="K3589" s="66" t="n">
        <v>0</v>
      </c>
      <c r="L3589" s="66" t="n">
        <v>0</v>
      </c>
      <c r="M3589" s="66" t="n">
        <v>0</v>
      </c>
      <c r="N3589" s="66" t="n">
        <v>1</v>
      </c>
      <c r="O3589" s="66" t="n">
        <v>195.8</v>
      </c>
      <c r="P3589" s="66" t="n">
        <v>7.3</v>
      </c>
      <c r="Q3589" s="66" t="n">
        <v>12.9220027850001</v>
      </c>
      <c r="R3589" s="66" t="n">
        <v>50.8412159220001</v>
      </c>
      <c r="S3589" s="66">
        <f>IF(AND(E3589&gt;=2,E3589&lt;=6,OR(F3589=6,F3589=7,F3589=8),O3589&lt;=500),1,0)</f>
        <v/>
      </c>
      <c r="T3589" s="178">
        <f>IF(G3589=1,Sources!$F$24,IF(G3589=2,Sources!$F$25,IF(G3589=3,Sources!$F$26,0)))</f>
        <v/>
      </c>
      <c r="U3589" s="178">
        <f>T3589</f>
        <v/>
      </c>
      <c r="V3589" s="66" t="inlineStr">
        <is>
          <t>S01 / S04 / S05</t>
        </is>
      </c>
    </row>
    <row r="3590" ht="15" customHeight="1" s="94">
      <c r="A3590" s="66" t="inlineStr">
        <is>
          <t>U26325</t>
        </is>
      </c>
      <c r="B3590" s="66" t="inlineStr">
        <is>
          <t>O1720</t>
        </is>
      </c>
      <c r="C3590" s="66" t="n">
        <v>2025</v>
      </c>
      <c r="D3590" s="66" t="n">
        <v>1</v>
      </c>
      <c r="E3590" s="66" t="n">
        <v>7</v>
      </c>
      <c r="F3590" s="66" t="n">
        <v>5</v>
      </c>
      <c r="G3590" s="66" t="n">
        <v>3</v>
      </c>
      <c r="H3590" s="66" t="n">
        <v>3</v>
      </c>
      <c r="I3590" s="66" t="n">
        <v>0</v>
      </c>
      <c r="J3590" s="66" t="n">
        <v>0</v>
      </c>
      <c r="K3590" s="66" t="n">
        <v>1</v>
      </c>
      <c r="L3590" s="66" t="n">
        <v>0</v>
      </c>
      <c r="M3590" s="66" t="n">
        <v>0</v>
      </c>
      <c r="N3590" s="66" t="n">
        <v>0</v>
      </c>
      <c r="O3590" s="66" t="n">
        <v>64.8</v>
      </c>
      <c r="P3590" s="66" t="n">
        <v>17.5</v>
      </c>
      <c r="Q3590" s="66" t="n">
        <v>12.4031997490001</v>
      </c>
      <c r="R3590" s="66" t="n">
        <v>51.327079499</v>
      </c>
      <c r="S3590" s="66">
        <f>IF(AND(E3590&gt;=2,E3590&lt;=6,OR(F3590=6,F3590=7,F3590=8),O3590&lt;=500),1,0)</f>
        <v/>
      </c>
      <c r="T3590" s="178">
        <f>IF(G3590=1,Sources!$F$24,IF(G3590=2,Sources!$F$25,IF(G3590=3,Sources!$F$26,0)))</f>
        <v/>
      </c>
      <c r="U3590" s="178">
        <f>T3590</f>
        <v/>
      </c>
      <c r="V3590" s="66" t="inlineStr">
        <is>
          <t>S01 / S04 / S05</t>
        </is>
      </c>
    </row>
    <row r="3591" ht="15" customHeight="1" s="94">
      <c r="A3591" s="66" t="inlineStr">
        <is>
          <t>U26333</t>
        </is>
      </c>
      <c r="B3591" s="66" t="inlineStr">
        <is>
          <t>O0802</t>
        </is>
      </c>
      <c r="C3591" s="66" t="n">
        <v>2025</v>
      </c>
      <c r="D3591" s="66" t="n">
        <v>1</v>
      </c>
      <c r="E3591" s="66" t="n">
        <v>5</v>
      </c>
      <c r="F3591" s="66" t="n">
        <v>19</v>
      </c>
      <c r="G3591" s="66" t="n">
        <v>3</v>
      </c>
      <c r="H3591" s="66" t="n">
        <v>3</v>
      </c>
      <c r="I3591" s="66" t="n">
        <v>0</v>
      </c>
      <c r="J3591" s="66" t="n">
        <v>1</v>
      </c>
      <c r="K3591" s="66" t="n">
        <v>1</v>
      </c>
      <c r="L3591" s="66" t="n">
        <v>0</v>
      </c>
      <c r="M3591" s="66" t="n">
        <v>0</v>
      </c>
      <c r="N3591" s="66" t="n">
        <v>0</v>
      </c>
      <c r="O3591" s="66" t="n">
        <v>185.1</v>
      </c>
      <c r="P3591" s="66" t="n">
        <v>1.2</v>
      </c>
      <c r="Q3591" s="66" t="n">
        <v>13.6889382430001</v>
      </c>
      <c r="R3591" s="66" t="n">
        <v>51.0579669160001</v>
      </c>
      <c r="S3591" s="66">
        <f>IF(AND(E3591&gt;=2,E3591&lt;=6,OR(F3591=6,F3591=7,F3591=8),O3591&lt;=500),1,0)</f>
        <v/>
      </c>
      <c r="T3591" s="178">
        <f>IF(G3591=1,Sources!$F$24,IF(G3591=2,Sources!$F$25,IF(G3591=3,Sources!$F$26,0)))</f>
        <v/>
      </c>
      <c r="U3591" s="178">
        <f>T3591</f>
        <v/>
      </c>
      <c r="V3591" s="66" t="inlineStr">
        <is>
          <t>S01 / S04 / S05</t>
        </is>
      </c>
    </row>
    <row r="3592" ht="15" customHeight="1" s="94">
      <c r="A3592" s="66" t="inlineStr">
        <is>
          <t>U26346</t>
        </is>
      </c>
      <c r="B3592" s="66" t="inlineStr">
        <is>
          <t>O0514</t>
        </is>
      </c>
      <c r="C3592" s="66" t="n">
        <v>2025</v>
      </c>
      <c r="D3592" s="66" t="n">
        <v>3</v>
      </c>
      <c r="E3592" s="66" t="n">
        <v>3</v>
      </c>
      <c r="F3592" s="66" t="n">
        <v>7</v>
      </c>
      <c r="G3592" s="66" t="n">
        <v>3</v>
      </c>
      <c r="H3592" s="66" t="n">
        <v>3</v>
      </c>
      <c r="I3592" s="66" t="n">
        <v>0</v>
      </c>
      <c r="J3592" s="66" t="n">
        <v>0</v>
      </c>
      <c r="K3592" s="66" t="n">
        <v>1</v>
      </c>
      <c r="L3592" s="66" t="n">
        <v>0</v>
      </c>
      <c r="M3592" s="66" t="n">
        <v>0</v>
      </c>
      <c r="N3592" s="66" t="n">
        <v>0</v>
      </c>
      <c r="O3592" s="66" t="n">
        <v>361.9</v>
      </c>
      <c r="P3592" s="66" t="n">
        <v>19.6</v>
      </c>
      <c r="Q3592" s="66" t="n">
        <v>13.770996988</v>
      </c>
      <c r="R3592" s="66" t="n">
        <v>51.040046585</v>
      </c>
      <c r="S3592" s="66">
        <f>IF(AND(E3592&gt;=2,E3592&lt;=6,OR(F3592=6,F3592=7,F3592=8),O3592&lt;=500),1,0)</f>
        <v/>
      </c>
      <c r="T3592" s="178">
        <f>IF(G3592=1,Sources!$F$24,IF(G3592=2,Sources!$F$25,IF(G3592=3,Sources!$F$26,0)))</f>
        <v/>
      </c>
      <c r="U3592" s="178">
        <f>T3592</f>
        <v/>
      </c>
      <c r="V3592" s="66" t="inlineStr">
        <is>
          <t>S01 / S04 / S05</t>
        </is>
      </c>
    </row>
    <row r="3593" ht="15" customHeight="1" s="94">
      <c r="A3593" s="66" t="inlineStr">
        <is>
          <t>U26348</t>
        </is>
      </c>
      <c r="B3593" s="66" t="inlineStr">
        <is>
          <t>O1526</t>
        </is>
      </c>
      <c r="C3593" s="66" t="n">
        <v>2025</v>
      </c>
      <c r="D3593" s="66" t="n">
        <v>2</v>
      </c>
      <c r="E3593" s="66" t="n">
        <v>5</v>
      </c>
      <c r="F3593" s="66" t="n">
        <v>18</v>
      </c>
      <c r="G3593" s="66" t="n">
        <v>3</v>
      </c>
      <c r="H3593" s="66" t="n">
        <v>3</v>
      </c>
      <c r="I3593" s="66" t="n">
        <v>0</v>
      </c>
      <c r="J3593" s="66" t="n">
        <v>1</v>
      </c>
      <c r="K3593" s="66" t="n">
        <v>1</v>
      </c>
      <c r="L3593" s="66" t="n">
        <v>0</v>
      </c>
      <c r="M3593" s="66" t="n">
        <v>0</v>
      </c>
      <c r="N3593" s="66" t="n">
        <v>0</v>
      </c>
      <c r="O3593" s="66" t="n">
        <v>206.8</v>
      </c>
      <c r="P3593" s="66" t="n">
        <v>3.6</v>
      </c>
      <c r="Q3593" s="66" t="n">
        <v>12.3931679290001</v>
      </c>
      <c r="R3593" s="66" t="n">
        <v>51.336922933</v>
      </c>
      <c r="S3593" s="66">
        <f>IF(AND(E3593&gt;=2,E3593&lt;=6,OR(F3593=6,F3593=7,F3593=8),O3593&lt;=500),1,0)</f>
        <v/>
      </c>
      <c r="T3593" s="178">
        <f>IF(G3593=1,Sources!$F$24,IF(G3593=2,Sources!$F$25,IF(G3593=3,Sources!$F$26,0)))</f>
        <v/>
      </c>
      <c r="U3593" s="178">
        <f>T3593</f>
        <v/>
      </c>
      <c r="V3593" s="66" t="inlineStr">
        <is>
          <t>S01 / S04 / S05</t>
        </is>
      </c>
    </row>
    <row r="3594" ht="15" customHeight="1" s="94">
      <c r="A3594" s="66" t="inlineStr">
        <is>
          <t>U26355</t>
        </is>
      </c>
      <c r="B3594" s="66" t="inlineStr">
        <is>
          <t>O0650</t>
        </is>
      </c>
      <c r="C3594" s="66" t="n">
        <v>2025</v>
      </c>
      <c r="D3594" s="66" t="n">
        <v>2</v>
      </c>
      <c r="E3594" s="66" t="n">
        <v>6</v>
      </c>
      <c r="F3594" s="66" t="n">
        <v>11</v>
      </c>
      <c r="G3594" s="66" t="n">
        <v>3</v>
      </c>
      <c r="H3594" s="66" t="n">
        <v>2</v>
      </c>
      <c r="I3594" s="66" t="n">
        <v>0</v>
      </c>
      <c r="J3594" s="66" t="n">
        <v>0</v>
      </c>
      <c r="K3594" s="66" t="n">
        <v>1</v>
      </c>
      <c r="L3594" s="66" t="n">
        <v>0</v>
      </c>
      <c r="M3594" s="66" t="n">
        <v>0</v>
      </c>
      <c r="N3594" s="66" t="n">
        <v>0</v>
      </c>
      <c r="O3594" s="66" t="n">
        <v>159.4</v>
      </c>
      <c r="P3594" s="66" t="n">
        <v>4.5</v>
      </c>
      <c r="Q3594" s="66" t="n">
        <v>13.786413012</v>
      </c>
      <c r="R3594" s="66" t="n">
        <v>51.0285480370001</v>
      </c>
      <c r="S3594" s="66">
        <f>IF(AND(E3594&gt;=2,E3594&lt;=6,OR(F3594=6,F3594=7,F3594=8),O3594&lt;=500),1,0)</f>
        <v/>
      </c>
      <c r="T3594" s="178">
        <f>IF(G3594=1,Sources!$F$24,IF(G3594=2,Sources!$F$25,IF(G3594=3,Sources!$F$26,0)))</f>
        <v/>
      </c>
      <c r="U3594" s="178">
        <f>T3594</f>
        <v/>
      </c>
      <c r="V3594" s="66" t="inlineStr">
        <is>
          <t>S01 / S04 / S05</t>
        </is>
      </c>
    </row>
    <row r="3595" ht="15" customHeight="1" s="94">
      <c r="A3595" s="66" t="inlineStr">
        <is>
          <t>U26361</t>
        </is>
      </c>
      <c r="B3595" s="66" t="inlineStr">
        <is>
          <t>O1815</t>
        </is>
      </c>
      <c r="C3595" s="66" t="n">
        <v>2025</v>
      </c>
      <c r="D3595" s="66" t="n">
        <v>2</v>
      </c>
      <c r="E3595" s="66" t="n">
        <v>1</v>
      </c>
      <c r="F3595" s="66" t="n">
        <v>5</v>
      </c>
      <c r="G3595" s="66" t="n">
        <v>3</v>
      </c>
      <c r="H3595" s="66" t="n">
        <v>3</v>
      </c>
      <c r="I3595" s="66" t="n">
        <v>0</v>
      </c>
      <c r="J3595" s="66" t="n">
        <v>0</v>
      </c>
      <c r="K3595" s="66" t="n">
        <v>1</v>
      </c>
      <c r="L3595" s="66" t="n">
        <v>0</v>
      </c>
      <c r="M3595" s="66" t="n">
        <v>0</v>
      </c>
      <c r="N3595" s="66" t="n">
        <v>0</v>
      </c>
      <c r="O3595" s="66" t="n">
        <v>213.8</v>
      </c>
      <c r="P3595" s="66" t="n">
        <v>11.5</v>
      </c>
      <c r="Q3595" s="66" t="n">
        <v>12.3569678590001</v>
      </c>
      <c r="R3595" s="66" t="n">
        <v>51.336107677</v>
      </c>
      <c r="S3595" s="66">
        <f>IF(AND(E3595&gt;=2,E3595&lt;=6,OR(F3595=6,F3595=7,F3595=8),O3595&lt;=500),1,0)</f>
        <v/>
      </c>
      <c r="T3595" s="178">
        <f>IF(G3595=1,Sources!$F$24,IF(G3595=2,Sources!$F$25,IF(G3595=3,Sources!$F$26,0)))</f>
        <v/>
      </c>
      <c r="U3595" s="178">
        <f>T3595</f>
        <v/>
      </c>
      <c r="V3595" s="66" t="inlineStr">
        <is>
          <t>S01 / S04 / S05</t>
        </is>
      </c>
    </row>
    <row r="3596" ht="15" customHeight="1" s="94">
      <c r="A3596" s="66" t="inlineStr">
        <is>
          <t>U26362</t>
        </is>
      </c>
      <c r="B3596" s="66" t="inlineStr">
        <is>
          <t>O1591</t>
        </is>
      </c>
      <c r="C3596" s="66" t="n">
        <v>2025</v>
      </c>
      <c r="D3596" s="66" t="n">
        <v>1</v>
      </c>
      <c r="E3596" s="66" t="n">
        <v>4</v>
      </c>
      <c r="F3596" s="66" t="n">
        <v>19</v>
      </c>
      <c r="G3596" s="66" t="n">
        <v>3</v>
      </c>
      <c r="H3596" s="66" t="n">
        <v>3</v>
      </c>
      <c r="I3596" s="66" t="n">
        <v>0</v>
      </c>
      <c r="J3596" s="66" t="n">
        <v>1</v>
      </c>
      <c r="K3596" s="66" t="n">
        <v>1</v>
      </c>
      <c r="L3596" s="66" t="n">
        <v>0</v>
      </c>
      <c r="M3596" s="66" t="n">
        <v>0</v>
      </c>
      <c r="N3596" s="66" t="n">
        <v>0</v>
      </c>
      <c r="O3596" s="66" t="n">
        <v>154.3</v>
      </c>
      <c r="P3596" s="66" t="n">
        <v>3.2</v>
      </c>
      <c r="Q3596" s="66" t="n">
        <v>12.3733601050001</v>
      </c>
      <c r="R3596" s="66" t="n">
        <v>51.3530622380001</v>
      </c>
      <c r="S3596" s="66">
        <f>IF(AND(E3596&gt;=2,E3596&lt;=6,OR(F3596=6,F3596=7,F3596=8),O3596&lt;=500),1,0)</f>
        <v/>
      </c>
      <c r="T3596" s="178">
        <f>IF(G3596=1,Sources!$F$24,IF(G3596=2,Sources!$F$25,IF(G3596=3,Sources!$F$26,0)))</f>
        <v/>
      </c>
      <c r="U3596" s="178">
        <f>T3596</f>
        <v/>
      </c>
      <c r="V3596" s="66" t="inlineStr">
        <is>
          <t>S01 / S04 / S05</t>
        </is>
      </c>
    </row>
    <row r="3597" ht="15" customHeight="1" s="94">
      <c r="A3597" s="66" t="inlineStr">
        <is>
          <t>U26363</t>
        </is>
      </c>
      <c r="B3597" s="66" t="inlineStr">
        <is>
          <t>O1541</t>
        </is>
      </c>
      <c r="C3597" s="66" t="n">
        <v>2025</v>
      </c>
      <c r="D3597" s="66" t="n">
        <v>2</v>
      </c>
      <c r="E3597" s="66" t="n">
        <v>5</v>
      </c>
      <c r="F3597" s="66" t="n">
        <v>13</v>
      </c>
      <c r="G3597" s="66" t="n">
        <v>3</v>
      </c>
      <c r="H3597" s="66" t="n">
        <v>2</v>
      </c>
      <c r="I3597" s="66" t="n">
        <v>0</v>
      </c>
      <c r="J3597" s="66" t="n">
        <v>1</v>
      </c>
      <c r="K3597" s="66" t="n">
        <v>1</v>
      </c>
      <c r="L3597" s="66" t="n">
        <v>0</v>
      </c>
      <c r="M3597" s="66" t="n">
        <v>0</v>
      </c>
      <c r="N3597" s="66" t="n">
        <v>0</v>
      </c>
      <c r="O3597" s="66" t="n">
        <v>388.5</v>
      </c>
      <c r="P3597" s="66" t="n">
        <v>2.3</v>
      </c>
      <c r="Q3597" s="66" t="n">
        <v>12.3821503670001</v>
      </c>
      <c r="R3597" s="66" t="n">
        <v>51.3388533420001</v>
      </c>
      <c r="S3597" s="66">
        <f>IF(AND(E3597&gt;=2,E3597&lt;=6,OR(F3597=6,F3597=7,F3597=8),O3597&lt;=500),1,0)</f>
        <v/>
      </c>
      <c r="T3597" s="178">
        <f>IF(G3597=1,Sources!$F$24,IF(G3597=2,Sources!$F$25,IF(G3597=3,Sources!$F$26,0)))</f>
        <v/>
      </c>
      <c r="U3597" s="178">
        <f>T3597</f>
        <v/>
      </c>
      <c r="V3597" s="66" t="inlineStr">
        <is>
          <t>S01 / S04 / S05</t>
        </is>
      </c>
    </row>
    <row r="3598" ht="15" customHeight="1" s="94">
      <c r="A3598" s="66" t="inlineStr">
        <is>
          <t>U26376</t>
        </is>
      </c>
      <c r="B3598" s="66" t="inlineStr">
        <is>
          <t>O0599</t>
        </is>
      </c>
      <c r="C3598" s="66" t="n">
        <v>2025</v>
      </c>
      <c r="D3598" s="66" t="n">
        <v>1</v>
      </c>
      <c r="E3598" s="66" t="n">
        <v>4</v>
      </c>
      <c r="F3598" s="66" t="n">
        <v>9</v>
      </c>
      <c r="G3598" s="66" t="n">
        <v>3</v>
      </c>
      <c r="H3598" s="66" t="n">
        <v>2</v>
      </c>
      <c r="I3598" s="66" t="n">
        <v>0</v>
      </c>
      <c r="J3598" s="66" t="n">
        <v>1</v>
      </c>
      <c r="K3598" s="66" t="n">
        <v>1</v>
      </c>
      <c r="L3598" s="66" t="n">
        <v>0</v>
      </c>
      <c r="M3598" s="66" t="n">
        <v>0</v>
      </c>
      <c r="N3598" s="66" t="n">
        <v>0</v>
      </c>
      <c r="O3598" s="66" t="n">
        <v>499</v>
      </c>
      <c r="P3598" s="66" t="n">
        <v>0</v>
      </c>
      <c r="Q3598" s="66" t="n">
        <v>13.755923062</v>
      </c>
      <c r="R3598" s="66" t="n">
        <v>51.0558732580001</v>
      </c>
      <c r="S3598" s="66">
        <f>IF(AND(E3598&gt;=2,E3598&lt;=6,OR(F3598=6,F3598=7,F3598=8),O3598&lt;=500),1,0)</f>
        <v/>
      </c>
      <c r="T3598" s="178">
        <f>IF(G3598=1,Sources!$F$24,IF(G3598=2,Sources!$F$25,IF(G3598=3,Sources!$F$26,0)))</f>
        <v/>
      </c>
      <c r="U3598" s="178">
        <f>T3598</f>
        <v/>
      </c>
      <c r="V3598" s="66" t="inlineStr">
        <is>
          <t>S01 / S04 / S05</t>
        </is>
      </c>
    </row>
    <row r="3599" ht="15" customHeight="1" s="94">
      <c r="A3599" s="66" t="inlineStr">
        <is>
          <t>U26388</t>
        </is>
      </c>
      <c r="B3599" s="66" t="inlineStr">
        <is>
          <t>O0599</t>
        </is>
      </c>
      <c r="C3599" s="66" t="n">
        <v>2025</v>
      </c>
      <c r="D3599" s="66" t="n">
        <v>1</v>
      </c>
      <c r="E3599" s="66" t="n">
        <v>3</v>
      </c>
      <c r="F3599" s="66" t="n">
        <v>9</v>
      </c>
      <c r="G3599" s="66" t="n">
        <v>3</v>
      </c>
      <c r="H3599" s="66" t="n">
        <v>2</v>
      </c>
      <c r="I3599" s="66" t="n">
        <v>0</v>
      </c>
      <c r="J3599" s="66" t="n">
        <v>1</v>
      </c>
      <c r="K3599" s="66" t="n">
        <v>0</v>
      </c>
      <c r="L3599" s="66" t="n">
        <v>0</v>
      </c>
      <c r="M3599" s="66" t="n">
        <v>0</v>
      </c>
      <c r="N3599" s="66" t="n">
        <v>1</v>
      </c>
      <c r="O3599" s="66" t="n">
        <v>498.9</v>
      </c>
      <c r="P3599" s="66" t="n">
        <v>0.1</v>
      </c>
      <c r="Q3599" s="66" t="n">
        <v>13.7559226510001</v>
      </c>
      <c r="R3599" s="66" t="n">
        <v>51.05587309</v>
      </c>
      <c r="S3599" s="66">
        <f>IF(AND(E3599&gt;=2,E3599&lt;=6,OR(F3599=6,F3599=7,F3599=8),O3599&lt;=500),1,0)</f>
        <v/>
      </c>
      <c r="T3599" s="178">
        <f>IF(G3599=1,Sources!$F$24,IF(G3599=2,Sources!$F$25,IF(G3599=3,Sources!$F$26,0)))</f>
        <v/>
      </c>
      <c r="U3599" s="178">
        <f>T3599</f>
        <v/>
      </c>
      <c r="V3599" s="66" t="inlineStr">
        <is>
          <t>S01 / S04 / S05</t>
        </is>
      </c>
    </row>
    <row r="3600" ht="15" customHeight="1" s="94">
      <c r="A3600" s="66" t="inlineStr">
        <is>
          <t>U26396</t>
        </is>
      </c>
      <c r="B3600" s="66" t="inlineStr">
        <is>
          <t>O1453</t>
        </is>
      </c>
      <c r="C3600" s="66" t="n">
        <v>2025</v>
      </c>
      <c r="D3600" s="66" t="n">
        <v>4</v>
      </c>
      <c r="E3600" s="66" t="n">
        <v>3</v>
      </c>
      <c r="F3600" s="66" t="n">
        <v>7</v>
      </c>
      <c r="G3600" s="66" t="n">
        <v>3</v>
      </c>
      <c r="H3600" s="66" t="n">
        <v>3</v>
      </c>
      <c r="I3600" s="66" t="n">
        <v>0</v>
      </c>
      <c r="J3600" s="66" t="n">
        <v>1</v>
      </c>
      <c r="K3600" s="66" t="n">
        <v>1</v>
      </c>
      <c r="L3600" s="66" t="n">
        <v>0</v>
      </c>
      <c r="M3600" s="66" t="n">
        <v>0</v>
      </c>
      <c r="N3600" s="66" t="n">
        <v>0</v>
      </c>
      <c r="O3600" s="66" t="n">
        <v>450.9</v>
      </c>
      <c r="P3600" s="66" t="n">
        <v>5.1</v>
      </c>
      <c r="Q3600" s="66" t="n">
        <v>12.346544873</v>
      </c>
      <c r="R3600" s="66" t="n">
        <v>51.328962286</v>
      </c>
      <c r="S3600" s="66">
        <f>IF(AND(E3600&gt;=2,E3600&lt;=6,OR(F3600=6,F3600=7,F3600=8),O3600&lt;=500),1,0)</f>
        <v/>
      </c>
      <c r="T3600" s="178">
        <f>IF(G3600=1,Sources!$F$24,IF(G3600=2,Sources!$F$25,IF(G3600=3,Sources!$F$26,0)))</f>
        <v/>
      </c>
      <c r="U3600" s="178">
        <f>T3600</f>
        <v/>
      </c>
      <c r="V3600" s="66" t="inlineStr">
        <is>
          <t>S01 / S04 / S05</t>
        </is>
      </c>
    </row>
    <row r="3601" ht="15" customHeight="1" s="94">
      <c r="A3601" s="66" t="inlineStr">
        <is>
          <t>U26406</t>
        </is>
      </c>
      <c r="B3601" s="66" t="inlineStr">
        <is>
          <t>O1656</t>
        </is>
      </c>
      <c r="C3601" s="66" t="n">
        <v>2025</v>
      </c>
      <c r="D3601" s="66" t="n">
        <v>4</v>
      </c>
      <c r="E3601" s="66" t="n">
        <v>1</v>
      </c>
      <c r="F3601" s="66" t="n">
        <v>17</v>
      </c>
      <c r="G3601" s="66" t="n">
        <v>3</v>
      </c>
      <c r="H3601" s="66" t="n">
        <v>1</v>
      </c>
      <c r="I3601" s="66" t="n">
        <v>0</v>
      </c>
      <c r="J3601" s="66" t="n">
        <v>1</v>
      </c>
      <c r="K3601" s="66" t="n">
        <v>0</v>
      </c>
      <c r="L3601" s="66" t="n">
        <v>0</v>
      </c>
      <c r="M3601" s="66" t="n">
        <v>0</v>
      </c>
      <c r="N3601" s="66" t="n">
        <v>0</v>
      </c>
      <c r="O3601" s="66" t="n">
        <v>350.2</v>
      </c>
      <c r="P3601" s="66" t="n">
        <v>20.5</v>
      </c>
      <c r="Q3601" s="66" t="n">
        <v>12.3736932430001</v>
      </c>
      <c r="R3601" s="66" t="n">
        <v>51.3241208110001</v>
      </c>
      <c r="S3601" s="66">
        <f>IF(AND(E3601&gt;=2,E3601&lt;=6,OR(F3601=6,F3601=7,F3601=8),O3601&lt;=500),1,0)</f>
        <v/>
      </c>
      <c r="T3601" s="178">
        <f>IF(G3601=1,Sources!$F$24,IF(G3601=2,Sources!$F$25,IF(G3601=3,Sources!$F$26,0)))</f>
        <v/>
      </c>
      <c r="U3601" s="178">
        <f>T3601</f>
        <v/>
      </c>
      <c r="V3601" s="66" t="inlineStr">
        <is>
          <t>S01 / S04 / S05</t>
        </is>
      </c>
    </row>
    <row r="3602" ht="15" customHeight="1" s="94">
      <c r="A3602" s="66" t="inlineStr">
        <is>
          <t>U26407</t>
        </is>
      </c>
      <c r="B3602" s="66" t="inlineStr">
        <is>
          <t>O0143</t>
        </is>
      </c>
      <c r="C3602" s="66" t="n">
        <v>2025</v>
      </c>
      <c r="D3602" s="66" t="n">
        <v>5</v>
      </c>
      <c r="E3602" s="66" t="n">
        <v>7</v>
      </c>
      <c r="F3602" s="66" t="n">
        <v>15</v>
      </c>
      <c r="G3602" s="66" t="n">
        <v>3</v>
      </c>
      <c r="H3602" s="66" t="n">
        <v>2</v>
      </c>
      <c r="I3602" s="66" t="n">
        <v>0</v>
      </c>
      <c r="J3602" s="66" t="n">
        <v>0</v>
      </c>
      <c r="K3602" s="66" t="n">
        <v>1</v>
      </c>
      <c r="L3602" s="66" t="n">
        <v>0</v>
      </c>
      <c r="M3602" s="66" t="n">
        <v>0</v>
      </c>
      <c r="N3602" s="66" t="n">
        <v>1</v>
      </c>
      <c r="O3602" s="66" t="n">
        <v>282.7</v>
      </c>
      <c r="P3602" s="66" t="n">
        <v>10.4</v>
      </c>
      <c r="Q3602" s="66" t="n">
        <v>12.9016884750001</v>
      </c>
      <c r="R3602" s="66" t="n">
        <v>50.8321581260001</v>
      </c>
      <c r="S3602" s="66">
        <f>IF(AND(E3602&gt;=2,E3602&lt;=6,OR(F3602=6,F3602=7,F3602=8),O3602&lt;=500),1,0)</f>
        <v/>
      </c>
      <c r="T3602" s="178">
        <f>IF(G3602=1,Sources!$F$24,IF(G3602=2,Sources!$F$25,IF(G3602=3,Sources!$F$26,0)))</f>
        <v/>
      </c>
      <c r="U3602" s="178">
        <f>T3602</f>
        <v/>
      </c>
      <c r="V3602" s="66" t="inlineStr">
        <is>
          <t>S01 / S04 / S05</t>
        </is>
      </c>
    </row>
    <row r="3603" ht="15" customHeight="1" s="94">
      <c r="A3603" s="66" t="inlineStr">
        <is>
          <t>U26408</t>
        </is>
      </c>
      <c r="B3603" s="66" t="inlineStr">
        <is>
          <t>O0594</t>
        </is>
      </c>
      <c r="C3603" s="66" t="n">
        <v>2025</v>
      </c>
      <c r="D3603" s="66" t="n">
        <v>4</v>
      </c>
      <c r="E3603" s="66" t="n">
        <v>4</v>
      </c>
      <c r="F3603" s="66" t="n">
        <v>11</v>
      </c>
      <c r="G3603" s="66" t="n">
        <v>3</v>
      </c>
      <c r="H3603" s="66" t="n">
        <v>1</v>
      </c>
      <c r="I3603" s="66" t="n">
        <v>0</v>
      </c>
      <c r="J3603" s="66" t="n">
        <v>1</v>
      </c>
      <c r="K3603" s="66" t="n">
        <v>0</v>
      </c>
      <c r="L3603" s="66" t="n">
        <v>0</v>
      </c>
      <c r="M3603" s="66" t="n">
        <v>0</v>
      </c>
      <c r="N3603" s="66" t="n">
        <v>0</v>
      </c>
      <c r="O3603" s="66" t="n">
        <v>116.3</v>
      </c>
      <c r="P3603" s="66" t="n">
        <v>8.300000000000001</v>
      </c>
      <c r="Q3603" s="66" t="n">
        <v>13.7491321650001</v>
      </c>
      <c r="R3603" s="66" t="n">
        <v>51.0524747600001</v>
      </c>
      <c r="S3603" s="66">
        <f>IF(AND(E3603&gt;=2,E3603&lt;=6,OR(F3603=6,F3603=7,F3603=8),O3603&lt;=500),1,0)</f>
        <v/>
      </c>
      <c r="T3603" s="178">
        <f>IF(G3603=1,Sources!$F$24,IF(G3603=2,Sources!$F$25,IF(G3603=3,Sources!$F$26,0)))</f>
        <v/>
      </c>
      <c r="U3603" s="178">
        <f>T3603</f>
        <v/>
      </c>
      <c r="V3603" s="66" t="inlineStr">
        <is>
          <t>S01 / S04 / S05</t>
        </is>
      </c>
    </row>
    <row r="3604" ht="15" customHeight="1" s="94">
      <c r="A3604" s="66" t="inlineStr">
        <is>
          <t>U26411</t>
        </is>
      </c>
      <c r="B3604" s="66" t="inlineStr">
        <is>
          <t>O0599</t>
        </is>
      </c>
      <c r="C3604" s="66" t="n">
        <v>2025</v>
      </c>
      <c r="D3604" s="66" t="n">
        <v>5</v>
      </c>
      <c r="E3604" s="66" t="n">
        <v>7</v>
      </c>
      <c r="F3604" s="66" t="n">
        <v>15</v>
      </c>
      <c r="G3604" s="66" t="n">
        <v>3</v>
      </c>
      <c r="H3604" s="66" t="n">
        <v>2</v>
      </c>
      <c r="I3604" s="66" t="n">
        <v>0</v>
      </c>
      <c r="J3604" s="66" t="n">
        <v>1</v>
      </c>
      <c r="K3604" s="66" t="n">
        <v>1</v>
      </c>
      <c r="L3604" s="66" t="n">
        <v>0</v>
      </c>
      <c r="M3604" s="66" t="n">
        <v>0</v>
      </c>
      <c r="N3604" s="66" t="n">
        <v>0</v>
      </c>
      <c r="O3604" s="66" t="n">
        <v>499</v>
      </c>
      <c r="P3604" s="66" t="n">
        <v>0</v>
      </c>
      <c r="Q3604" s="66" t="n">
        <v>13.755922781</v>
      </c>
      <c r="R3604" s="66" t="n">
        <v>51.055873143</v>
      </c>
      <c r="S3604" s="66">
        <f>IF(AND(E3604&gt;=2,E3604&lt;=6,OR(F3604=6,F3604=7,F3604=8),O3604&lt;=500),1,0)</f>
        <v/>
      </c>
      <c r="T3604" s="178">
        <f>IF(G3604=1,Sources!$F$24,IF(G3604=2,Sources!$F$25,IF(G3604=3,Sources!$F$26,0)))</f>
        <v/>
      </c>
      <c r="U3604" s="178">
        <f>T3604</f>
        <v/>
      </c>
      <c r="V3604" s="66" t="inlineStr">
        <is>
          <t>S01 / S04 / S05</t>
        </is>
      </c>
    </row>
    <row r="3605" ht="15" customHeight="1" s="94">
      <c r="A3605" s="66" t="inlineStr">
        <is>
          <t>U26419</t>
        </is>
      </c>
      <c r="B3605" s="66" t="inlineStr">
        <is>
          <t>O0880</t>
        </is>
      </c>
      <c r="C3605" s="66" t="n">
        <v>2025</v>
      </c>
      <c r="D3605" s="66" t="n">
        <v>4</v>
      </c>
      <c r="E3605" s="66" t="n">
        <v>5</v>
      </c>
      <c r="F3605" s="66" t="n">
        <v>6</v>
      </c>
      <c r="G3605" s="66" t="n">
        <v>3</v>
      </c>
      <c r="H3605" s="66" t="n">
        <v>3</v>
      </c>
      <c r="I3605" s="66" t="n">
        <v>0</v>
      </c>
      <c r="J3605" s="66" t="n">
        <v>1</v>
      </c>
      <c r="K3605" s="66" t="n">
        <v>1</v>
      </c>
      <c r="L3605" s="66" t="n">
        <v>0</v>
      </c>
      <c r="M3605" s="66" t="n">
        <v>0</v>
      </c>
      <c r="N3605" s="66" t="n">
        <v>0</v>
      </c>
      <c r="O3605" s="66" t="n">
        <v>217</v>
      </c>
      <c r="P3605" s="66" t="n">
        <v>0.2</v>
      </c>
      <c r="Q3605" s="66" t="n">
        <v>13.748715793</v>
      </c>
      <c r="R3605" s="66" t="n">
        <v>51.0482448970001</v>
      </c>
      <c r="S3605" s="66">
        <f>IF(AND(E3605&gt;=2,E3605&lt;=6,OR(F3605=6,F3605=7,F3605=8),O3605&lt;=500),1,0)</f>
        <v/>
      </c>
      <c r="T3605" s="178">
        <f>IF(G3605=1,Sources!$F$24,IF(G3605=2,Sources!$F$25,IF(G3605=3,Sources!$F$26,0)))</f>
        <v/>
      </c>
      <c r="U3605" s="178">
        <f>T3605</f>
        <v/>
      </c>
      <c r="V3605" s="66" t="inlineStr">
        <is>
          <t>S01 / S04 / S05</t>
        </is>
      </c>
    </row>
    <row r="3606" ht="15" customHeight="1" s="94">
      <c r="A3606" s="66" t="inlineStr">
        <is>
          <t>U26437</t>
        </is>
      </c>
      <c r="B3606" s="66" t="inlineStr">
        <is>
          <t>O0593</t>
        </is>
      </c>
      <c r="C3606" s="66" t="n">
        <v>2025</v>
      </c>
      <c r="D3606" s="66" t="n">
        <v>5</v>
      </c>
      <c r="E3606" s="66" t="n">
        <v>7</v>
      </c>
      <c r="F3606" s="66" t="n">
        <v>9</v>
      </c>
      <c r="G3606" s="66" t="n">
        <v>3</v>
      </c>
      <c r="H3606" s="66" t="n">
        <v>3</v>
      </c>
      <c r="I3606" s="66" t="n">
        <v>0</v>
      </c>
      <c r="J3606" s="66" t="n">
        <v>1</v>
      </c>
      <c r="K3606" s="66" t="n">
        <v>1</v>
      </c>
      <c r="L3606" s="66" t="n">
        <v>0</v>
      </c>
      <c r="M3606" s="66" t="n">
        <v>0</v>
      </c>
      <c r="N3606" s="66" t="n">
        <v>0</v>
      </c>
      <c r="O3606" s="66" t="n">
        <v>470</v>
      </c>
      <c r="P3606" s="66" t="n">
        <v>2</v>
      </c>
      <c r="Q3606" s="66" t="n">
        <v>13.757934511</v>
      </c>
      <c r="R3606" s="66" t="n">
        <v>51.0328668940001</v>
      </c>
      <c r="S3606" s="66">
        <f>IF(AND(E3606&gt;=2,E3606&lt;=6,OR(F3606=6,F3606=7,F3606=8),O3606&lt;=500),1,0)</f>
        <v/>
      </c>
      <c r="T3606" s="178">
        <f>IF(G3606=1,Sources!$F$24,IF(G3606=2,Sources!$F$25,IF(G3606=3,Sources!$F$26,0)))</f>
        <v/>
      </c>
      <c r="U3606" s="178">
        <f>T3606</f>
        <v/>
      </c>
      <c r="V3606" s="66" t="inlineStr">
        <is>
          <t>S01 / S04 / S05</t>
        </is>
      </c>
    </row>
    <row r="3607" ht="15" customHeight="1" s="94">
      <c r="A3607" s="66" t="inlineStr">
        <is>
          <t>U26440</t>
        </is>
      </c>
      <c r="B3607" s="66" t="inlineStr">
        <is>
          <t>O0882</t>
        </is>
      </c>
      <c r="C3607" s="66" t="n">
        <v>2025</v>
      </c>
      <c r="D3607" s="66" t="n">
        <v>5</v>
      </c>
      <c r="E3607" s="66" t="n">
        <v>1</v>
      </c>
      <c r="F3607" s="66" t="n">
        <v>18</v>
      </c>
      <c r="G3607" s="66" t="n">
        <v>3</v>
      </c>
      <c r="H3607" s="66" t="n">
        <v>1</v>
      </c>
      <c r="I3607" s="66" t="n">
        <v>0</v>
      </c>
      <c r="J3607" s="66" t="n">
        <v>1</v>
      </c>
      <c r="K3607" s="66" t="n">
        <v>0</v>
      </c>
      <c r="L3607" s="66" t="n">
        <v>0</v>
      </c>
      <c r="M3607" s="66" t="n">
        <v>0</v>
      </c>
      <c r="N3607" s="66" t="n">
        <v>0</v>
      </c>
      <c r="O3607" s="66" t="n">
        <v>496.8</v>
      </c>
      <c r="P3607" s="66" t="n">
        <v>0.7</v>
      </c>
      <c r="Q3607" s="66" t="n">
        <v>13.7726986060001</v>
      </c>
      <c r="R3607" s="66" t="n">
        <v>51.0465038370001</v>
      </c>
      <c r="S3607" s="66">
        <f>IF(AND(E3607&gt;=2,E3607&lt;=6,OR(F3607=6,F3607=7,F3607=8),O3607&lt;=500),1,0)</f>
        <v/>
      </c>
      <c r="T3607" s="178">
        <f>IF(G3607=1,Sources!$F$24,IF(G3607=2,Sources!$F$25,IF(G3607=3,Sources!$F$26,0)))</f>
        <v/>
      </c>
      <c r="U3607" s="178">
        <f>T3607</f>
        <v/>
      </c>
      <c r="V3607" s="66" t="inlineStr">
        <is>
          <t>S01 / S04 / S05</t>
        </is>
      </c>
    </row>
    <row r="3608" ht="15" customHeight="1" s="94">
      <c r="A3608" s="66" t="inlineStr">
        <is>
          <t>U26443</t>
        </is>
      </c>
      <c r="B3608" s="66" t="inlineStr">
        <is>
          <t>O1752</t>
        </is>
      </c>
      <c r="C3608" s="66" t="n">
        <v>2025</v>
      </c>
      <c r="D3608" s="66" t="n">
        <v>5</v>
      </c>
      <c r="E3608" s="66" t="n">
        <v>5</v>
      </c>
      <c r="F3608" s="66" t="n">
        <v>11</v>
      </c>
      <c r="G3608" s="66" t="n">
        <v>3</v>
      </c>
      <c r="H3608" s="66" t="n">
        <v>5</v>
      </c>
      <c r="I3608" s="66" t="n">
        <v>0</v>
      </c>
      <c r="J3608" s="66" t="n">
        <v>1</v>
      </c>
      <c r="K3608" s="66" t="n">
        <v>1</v>
      </c>
      <c r="L3608" s="66" t="n">
        <v>0</v>
      </c>
      <c r="M3608" s="66" t="n">
        <v>0</v>
      </c>
      <c r="N3608" s="66" t="n">
        <v>0</v>
      </c>
      <c r="O3608" s="66" t="n">
        <v>227.3</v>
      </c>
      <c r="P3608" s="66" t="n">
        <v>21</v>
      </c>
      <c r="Q3608" s="66" t="n">
        <v>12.3737069760001</v>
      </c>
      <c r="R3608" s="66" t="n">
        <v>51.331588863</v>
      </c>
      <c r="S3608" s="66">
        <f>IF(AND(E3608&gt;=2,E3608&lt;=6,OR(F3608=6,F3608=7,F3608=8),O3608&lt;=500),1,0)</f>
        <v/>
      </c>
      <c r="T3608" s="178">
        <f>IF(G3608=1,Sources!$F$24,IF(G3608=2,Sources!$F$25,IF(G3608=3,Sources!$F$26,0)))</f>
        <v/>
      </c>
      <c r="U3608" s="178">
        <f>T3608</f>
        <v/>
      </c>
      <c r="V3608" s="66" t="inlineStr">
        <is>
          <t>S01 / S04 / S05</t>
        </is>
      </c>
    </row>
    <row r="3609" ht="15" customHeight="1" s="94">
      <c r="A3609" s="66" t="inlineStr">
        <is>
          <t>U26451</t>
        </is>
      </c>
      <c r="B3609" s="66" t="inlineStr">
        <is>
          <t>O0599</t>
        </is>
      </c>
      <c r="C3609" s="66" t="n">
        <v>2025</v>
      </c>
      <c r="D3609" s="66" t="n">
        <v>5</v>
      </c>
      <c r="E3609" s="66" t="n">
        <v>3</v>
      </c>
      <c r="F3609" s="66" t="n">
        <v>10</v>
      </c>
      <c r="G3609" s="66" t="n">
        <v>3</v>
      </c>
      <c r="H3609" s="66" t="n">
        <v>1</v>
      </c>
      <c r="I3609" s="66" t="n">
        <v>0</v>
      </c>
      <c r="J3609" s="66" t="n">
        <v>1</v>
      </c>
      <c r="K3609" s="66" t="n">
        <v>0</v>
      </c>
      <c r="L3609" s="66" t="n">
        <v>0</v>
      </c>
      <c r="M3609" s="66" t="n">
        <v>0</v>
      </c>
      <c r="N3609" s="66" t="n">
        <v>0</v>
      </c>
      <c r="O3609" s="66" t="n">
        <v>496.2</v>
      </c>
      <c r="P3609" s="66" t="n">
        <v>2.8</v>
      </c>
      <c r="Q3609" s="66" t="n">
        <v>13.755889365</v>
      </c>
      <c r="R3609" s="66" t="n">
        <v>51.055859512</v>
      </c>
      <c r="S3609" s="66">
        <f>IF(AND(E3609&gt;=2,E3609&lt;=6,OR(F3609=6,F3609=7,F3609=8),O3609&lt;=500),1,0)</f>
        <v/>
      </c>
      <c r="T3609" s="178">
        <f>IF(G3609=1,Sources!$F$24,IF(G3609=2,Sources!$F$25,IF(G3609=3,Sources!$F$26,0)))</f>
        <v/>
      </c>
      <c r="U3609" s="178">
        <f>T3609</f>
        <v/>
      </c>
      <c r="V3609" s="66" t="inlineStr">
        <is>
          <t>S01 / S04 / S05</t>
        </is>
      </c>
    </row>
    <row r="3610" ht="15" customHeight="1" s="94">
      <c r="A3610" s="66" t="inlineStr">
        <is>
          <t>U26453</t>
        </is>
      </c>
      <c r="B3610" s="66" t="inlineStr">
        <is>
          <t>O1335</t>
        </is>
      </c>
      <c r="C3610" s="66" t="n">
        <v>2025</v>
      </c>
      <c r="D3610" s="66" t="n">
        <v>4</v>
      </c>
      <c r="E3610" s="66" t="n">
        <v>6</v>
      </c>
      <c r="F3610" s="66" t="n">
        <v>21</v>
      </c>
      <c r="G3610" s="66" t="n">
        <v>2</v>
      </c>
      <c r="H3610" s="66" t="n">
        <v>1</v>
      </c>
      <c r="I3610" s="66" t="n">
        <v>0</v>
      </c>
      <c r="J3610" s="66" t="n">
        <v>1</v>
      </c>
      <c r="K3610" s="66" t="n">
        <v>0</v>
      </c>
      <c r="L3610" s="66" t="n">
        <v>0</v>
      </c>
      <c r="M3610" s="66" t="n">
        <v>0</v>
      </c>
      <c r="N3610" s="66" t="n">
        <v>0</v>
      </c>
      <c r="O3610" s="66" t="n">
        <v>258.3</v>
      </c>
      <c r="P3610" s="66" t="n">
        <v>13.4</v>
      </c>
      <c r="Q3610" s="66" t="n">
        <v>12.3567550710001</v>
      </c>
      <c r="R3610" s="66" t="n">
        <v>51.3644761560001</v>
      </c>
      <c r="S3610" s="66">
        <f>IF(AND(E3610&gt;=2,E3610&lt;=6,OR(F3610=6,F3610=7,F3610=8),O3610&lt;=500),1,0)</f>
        <v/>
      </c>
      <c r="T3610" s="178">
        <f>IF(G3610=1,Sources!$F$24,IF(G3610=2,Sources!$F$25,IF(G3610=3,Sources!$F$26,0)))</f>
        <v/>
      </c>
      <c r="U3610" s="178">
        <f>T3610</f>
        <v/>
      </c>
      <c r="V3610" s="66" t="inlineStr">
        <is>
          <t>S01 / S04 / S05</t>
        </is>
      </c>
    </row>
    <row r="3611" ht="15" customHeight="1" s="94">
      <c r="A3611" s="66" t="inlineStr">
        <is>
          <t>U26472</t>
        </is>
      </c>
      <c r="B3611" s="66" t="inlineStr">
        <is>
          <t>O1664</t>
        </is>
      </c>
      <c r="C3611" s="66" t="n">
        <v>2025</v>
      </c>
      <c r="D3611" s="66" t="n">
        <v>4</v>
      </c>
      <c r="E3611" s="66" t="n">
        <v>2</v>
      </c>
      <c r="F3611" s="66" t="n">
        <v>14</v>
      </c>
      <c r="G3611" s="66" t="n">
        <v>3</v>
      </c>
      <c r="H3611" s="66" t="n">
        <v>2</v>
      </c>
      <c r="I3611" s="66" t="n">
        <v>0</v>
      </c>
      <c r="J3611" s="66" t="n">
        <v>1</v>
      </c>
      <c r="K3611" s="66" t="n">
        <v>1</v>
      </c>
      <c r="L3611" s="66" t="n">
        <v>0</v>
      </c>
      <c r="M3611" s="66" t="n">
        <v>0</v>
      </c>
      <c r="N3611" s="66" t="n">
        <v>0</v>
      </c>
      <c r="O3611" s="66" t="n">
        <v>56.3</v>
      </c>
      <c r="P3611" s="66" t="n">
        <v>3.5</v>
      </c>
      <c r="Q3611" s="66" t="n">
        <v>12.3133274640001</v>
      </c>
      <c r="R3611" s="66" t="n">
        <v>51.3478685210001</v>
      </c>
      <c r="S3611" s="66">
        <f>IF(AND(E3611&gt;=2,E3611&lt;=6,OR(F3611=6,F3611=7,F3611=8),O3611&lt;=500),1,0)</f>
        <v/>
      </c>
      <c r="T3611" s="178">
        <f>IF(G3611=1,Sources!$F$24,IF(G3611=2,Sources!$F$25,IF(G3611=3,Sources!$F$26,0)))</f>
        <v/>
      </c>
      <c r="U3611" s="178">
        <f>T3611</f>
        <v/>
      </c>
      <c r="V3611" s="66" t="inlineStr">
        <is>
          <t>S01 / S04 / S05</t>
        </is>
      </c>
    </row>
    <row r="3612" ht="15" customHeight="1" s="94">
      <c r="A3612" s="66" t="inlineStr">
        <is>
          <t>U26480</t>
        </is>
      </c>
      <c r="B3612" s="66" t="inlineStr">
        <is>
          <t>O1654</t>
        </is>
      </c>
      <c r="C3612" s="66" t="n">
        <v>2025</v>
      </c>
      <c r="D3612" s="66" t="n">
        <v>5</v>
      </c>
      <c r="E3612" s="66" t="n">
        <v>5</v>
      </c>
      <c r="F3612" s="66" t="n">
        <v>15</v>
      </c>
      <c r="G3612" s="66" t="n">
        <v>3</v>
      </c>
      <c r="H3612" s="66" t="n">
        <v>4</v>
      </c>
      <c r="I3612" s="66" t="n">
        <v>1</v>
      </c>
      <c r="J3612" s="66" t="n">
        <v>1</v>
      </c>
      <c r="K3612" s="66" t="n">
        <v>0</v>
      </c>
      <c r="L3612" s="66" t="n">
        <v>0</v>
      </c>
      <c r="M3612" s="66" t="n">
        <v>0</v>
      </c>
      <c r="N3612" s="66" t="n">
        <v>0</v>
      </c>
      <c r="O3612" s="66" t="n">
        <v>57.7</v>
      </c>
      <c r="P3612" s="66" t="n">
        <v>20.3</v>
      </c>
      <c r="Q3612" s="66" t="n">
        <v>12.371619375</v>
      </c>
      <c r="R3612" s="66" t="n">
        <v>51.3207914450001</v>
      </c>
      <c r="S3612" s="66">
        <f>IF(AND(E3612&gt;=2,E3612&lt;=6,OR(F3612=6,F3612=7,F3612=8),O3612&lt;=500),1,0)</f>
        <v/>
      </c>
      <c r="T3612" s="178">
        <f>IF(G3612=1,Sources!$F$24,IF(G3612=2,Sources!$F$25,IF(G3612=3,Sources!$F$26,0)))</f>
        <v/>
      </c>
      <c r="U3612" s="178">
        <f>T3612</f>
        <v/>
      </c>
      <c r="V3612" s="66" t="inlineStr">
        <is>
          <t>S01 / S04 / S05</t>
        </is>
      </c>
    </row>
    <row r="3613" ht="15" customHeight="1" s="94">
      <c r="A3613" s="66" t="inlineStr">
        <is>
          <t>U26488</t>
        </is>
      </c>
      <c r="B3613" s="66" t="inlineStr">
        <is>
          <t>O1797</t>
        </is>
      </c>
      <c r="C3613" s="66" t="n">
        <v>2025</v>
      </c>
      <c r="D3613" s="66" t="n">
        <v>5</v>
      </c>
      <c r="E3613" s="66" t="n">
        <v>2</v>
      </c>
      <c r="F3613" s="66" t="n">
        <v>18</v>
      </c>
      <c r="G3613" s="66" t="n">
        <v>3</v>
      </c>
      <c r="H3613" s="66" t="n">
        <v>3</v>
      </c>
      <c r="I3613" s="66" t="n">
        <v>0</v>
      </c>
      <c r="J3613" s="66" t="n">
        <v>0</v>
      </c>
      <c r="K3613" s="66" t="n">
        <v>1</v>
      </c>
      <c r="L3613" s="66" t="n">
        <v>0</v>
      </c>
      <c r="M3613" s="66" t="n">
        <v>1</v>
      </c>
      <c r="N3613" s="66" t="n">
        <v>0</v>
      </c>
      <c r="O3613" s="66" t="n">
        <v>253.9</v>
      </c>
      <c r="P3613" s="66" t="n">
        <v>20.8</v>
      </c>
      <c r="Q3613" s="66" t="n">
        <v>12.3808955060001</v>
      </c>
      <c r="R3613" s="66" t="n">
        <v>51.3306832430001</v>
      </c>
      <c r="S3613" s="66">
        <f>IF(AND(E3613&gt;=2,E3613&lt;=6,OR(F3613=6,F3613=7,F3613=8),O3613&lt;=500),1,0)</f>
        <v/>
      </c>
      <c r="T3613" s="178">
        <f>IF(G3613=1,Sources!$F$24,IF(G3613=2,Sources!$F$25,IF(G3613=3,Sources!$F$26,0)))</f>
        <v/>
      </c>
      <c r="U3613" s="178">
        <f>T3613</f>
        <v/>
      </c>
      <c r="V3613" s="66" t="inlineStr">
        <is>
          <t>S01 / S04 / S05</t>
        </is>
      </c>
    </row>
    <row r="3614" ht="15" customHeight="1" s="94">
      <c r="A3614" s="66" t="inlineStr">
        <is>
          <t>U26490</t>
        </is>
      </c>
      <c r="B3614" s="66" t="inlineStr">
        <is>
          <t>O1775</t>
        </is>
      </c>
      <c r="C3614" s="66" t="n">
        <v>2025</v>
      </c>
      <c r="D3614" s="66" t="n">
        <v>4</v>
      </c>
      <c r="E3614" s="66" t="n">
        <v>6</v>
      </c>
      <c r="F3614" s="66" t="n">
        <v>11</v>
      </c>
      <c r="G3614" s="66" t="n">
        <v>3</v>
      </c>
      <c r="H3614" s="66" t="n">
        <v>6</v>
      </c>
      <c r="I3614" s="66" t="n">
        <v>0</v>
      </c>
      <c r="J3614" s="66" t="n">
        <v>0</v>
      </c>
      <c r="K3614" s="66" t="n">
        <v>1</v>
      </c>
      <c r="L3614" s="66" t="n">
        <v>0</v>
      </c>
      <c r="M3614" s="66" t="n">
        <v>0</v>
      </c>
      <c r="N3614" s="66" t="n">
        <v>0</v>
      </c>
      <c r="O3614" s="66" t="n">
        <v>75.59999999999999</v>
      </c>
      <c r="P3614" s="66" t="n">
        <v>5.2</v>
      </c>
      <c r="Q3614" s="66" t="n">
        <v>12.4004469550001</v>
      </c>
      <c r="R3614" s="66" t="n">
        <v>51.3458224670001</v>
      </c>
      <c r="S3614" s="66">
        <f>IF(AND(E3614&gt;=2,E3614&lt;=6,OR(F3614=6,F3614=7,F3614=8),O3614&lt;=500),1,0)</f>
        <v/>
      </c>
      <c r="T3614" s="178">
        <f>IF(G3614=1,Sources!$F$24,IF(G3614=2,Sources!$F$25,IF(G3614=3,Sources!$F$26,0)))</f>
        <v/>
      </c>
      <c r="U3614" s="178">
        <f>T3614</f>
        <v/>
      </c>
      <c r="V3614" s="66" t="inlineStr">
        <is>
          <t>S01 / S04 / S05</t>
        </is>
      </c>
    </row>
    <row r="3615" ht="15" customHeight="1" s="94">
      <c r="A3615" s="66" t="inlineStr">
        <is>
          <t>U26514</t>
        </is>
      </c>
      <c r="B3615" s="66" t="inlineStr">
        <is>
          <t>O1437</t>
        </is>
      </c>
      <c r="C3615" s="66" t="n">
        <v>2025</v>
      </c>
      <c r="D3615" s="66" t="n">
        <v>4</v>
      </c>
      <c r="E3615" s="66" t="n">
        <v>4</v>
      </c>
      <c r="F3615" s="66" t="n">
        <v>17</v>
      </c>
      <c r="G3615" s="66" t="n">
        <v>2</v>
      </c>
      <c r="H3615" s="66" t="n">
        <v>2</v>
      </c>
      <c r="I3615" s="66" t="n">
        <v>0</v>
      </c>
      <c r="J3615" s="66" t="n">
        <v>1</v>
      </c>
      <c r="K3615" s="66" t="n">
        <v>1</v>
      </c>
      <c r="L3615" s="66" t="n">
        <v>0</v>
      </c>
      <c r="M3615" s="66" t="n">
        <v>0</v>
      </c>
      <c r="N3615" s="66" t="n">
        <v>0</v>
      </c>
      <c r="O3615" s="66" t="n">
        <v>306.1</v>
      </c>
      <c r="P3615" s="66" t="n">
        <v>0.9</v>
      </c>
      <c r="Q3615" s="66" t="n">
        <v>12.3711276810001</v>
      </c>
      <c r="R3615" s="66" t="n">
        <v>51.3473572900001</v>
      </c>
      <c r="S3615" s="66">
        <f>IF(AND(E3615&gt;=2,E3615&lt;=6,OR(F3615=6,F3615=7,F3615=8),O3615&lt;=500),1,0)</f>
        <v/>
      </c>
      <c r="T3615" s="178">
        <f>IF(G3615=1,Sources!$F$24,IF(G3615=2,Sources!$F$25,IF(G3615=3,Sources!$F$26,0)))</f>
        <v/>
      </c>
      <c r="U3615" s="178">
        <f>T3615</f>
        <v/>
      </c>
      <c r="V3615" s="66" t="inlineStr">
        <is>
          <t>S01 / S04 / S05</t>
        </is>
      </c>
    </row>
    <row r="3616" ht="15" customHeight="1" s="94">
      <c r="A3616" s="66" t="inlineStr">
        <is>
          <t>U26521</t>
        </is>
      </c>
      <c r="B3616" s="66" t="inlineStr">
        <is>
          <t>O0674</t>
        </is>
      </c>
      <c r="C3616" s="66" t="n">
        <v>2025</v>
      </c>
      <c r="D3616" s="66" t="n">
        <v>5</v>
      </c>
      <c r="E3616" s="66" t="n">
        <v>3</v>
      </c>
      <c r="F3616" s="66" t="n">
        <v>20</v>
      </c>
      <c r="G3616" s="66" t="n">
        <v>3</v>
      </c>
      <c r="H3616" s="66" t="n">
        <v>3</v>
      </c>
      <c r="I3616" s="66" t="n">
        <v>0</v>
      </c>
      <c r="J3616" s="66" t="n">
        <v>1</v>
      </c>
      <c r="K3616" s="66" t="n">
        <v>1</v>
      </c>
      <c r="L3616" s="66" t="n">
        <v>0</v>
      </c>
      <c r="M3616" s="66" t="n">
        <v>0</v>
      </c>
      <c r="N3616" s="66" t="n">
        <v>0</v>
      </c>
      <c r="O3616" s="66" t="n">
        <v>489.4</v>
      </c>
      <c r="P3616" s="66" t="n">
        <v>8.800000000000001</v>
      </c>
      <c r="Q3616" s="66" t="n">
        <v>13.777196686</v>
      </c>
      <c r="R3616" s="66" t="n">
        <v>51.060089964</v>
      </c>
      <c r="S3616" s="66">
        <f>IF(AND(E3616&gt;=2,E3616&lt;=6,OR(F3616=6,F3616=7,F3616=8),O3616&lt;=500),1,0)</f>
        <v/>
      </c>
      <c r="T3616" s="178">
        <f>IF(G3616=1,Sources!$F$24,IF(G3616=2,Sources!$F$25,IF(G3616=3,Sources!$F$26,0)))</f>
        <v/>
      </c>
      <c r="U3616" s="178">
        <f>T3616</f>
        <v/>
      </c>
      <c r="V3616" s="66" t="inlineStr">
        <is>
          <t>S01 / S04 / S05</t>
        </is>
      </c>
    </row>
    <row r="3617" ht="15" customHeight="1" s="94">
      <c r="A3617" s="66" t="inlineStr">
        <is>
          <t>U26522</t>
        </is>
      </c>
      <c r="B3617" s="66" t="inlineStr">
        <is>
          <t>O0966</t>
        </is>
      </c>
      <c r="C3617" s="66" t="n">
        <v>2025</v>
      </c>
      <c r="D3617" s="66" t="n">
        <v>4</v>
      </c>
      <c r="E3617" s="66" t="n">
        <v>4</v>
      </c>
      <c r="F3617" s="66" t="n">
        <v>5</v>
      </c>
      <c r="G3617" s="66" t="n">
        <v>3</v>
      </c>
      <c r="H3617" s="66" t="n">
        <v>2</v>
      </c>
      <c r="I3617" s="66" t="n">
        <v>1</v>
      </c>
      <c r="J3617" s="66" t="n">
        <v>0</v>
      </c>
      <c r="K3617" s="66" t="n">
        <v>0</v>
      </c>
      <c r="L3617" s="66" t="n">
        <v>0</v>
      </c>
      <c r="M3617" s="66" t="n">
        <v>0</v>
      </c>
      <c r="N3617" s="66" t="n">
        <v>1</v>
      </c>
      <c r="O3617" s="66" t="n">
        <v>66</v>
      </c>
      <c r="P3617" s="66" t="n">
        <v>7.6</v>
      </c>
      <c r="Q3617" s="66" t="n">
        <v>13.7571298620001</v>
      </c>
      <c r="R3617" s="66" t="n">
        <v>51.0496839690001</v>
      </c>
      <c r="S3617" s="66">
        <f>IF(AND(E3617&gt;=2,E3617&lt;=6,OR(F3617=6,F3617=7,F3617=8),O3617&lt;=500),1,0)</f>
        <v/>
      </c>
      <c r="T3617" s="178">
        <f>IF(G3617=1,Sources!$F$24,IF(G3617=2,Sources!$F$25,IF(G3617=3,Sources!$F$26,0)))</f>
        <v/>
      </c>
      <c r="U3617" s="178">
        <f>T3617</f>
        <v/>
      </c>
      <c r="V3617" s="66" t="inlineStr">
        <is>
          <t>S01 / S04 / S05</t>
        </is>
      </c>
    </row>
    <row r="3618" ht="15" customHeight="1" s="94">
      <c r="A3618" s="66" t="inlineStr">
        <is>
          <t>U26525</t>
        </is>
      </c>
      <c r="B3618" s="66" t="inlineStr">
        <is>
          <t>O1653</t>
        </is>
      </c>
      <c r="C3618" s="66" t="n">
        <v>2025</v>
      </c>
      <c r="D3618" s="66" t="n">
        <v>3</v>
      </c>
      <c r="E3618" s="66" t="n">
        <v>7</v>
      </c>
      <c r="F3618" s="66" t="n">
        <v>8</v>
      </c>
      <c r="G3618" s="66" t="n">
        <v>3</v>
      </c>
      <c r="H3618" s="66" t="n">
        <v>7</v>
      </c>
      <c r="I3618" s="66" t="n">
        <v>0</v>
      </c>
      <c r="J3618" s="66" t="n">
        <v>0</v>
      </c>
      <c r="K3618" s="66" t="n">
        <v>1</v>
      </c>
      <c r="L3618" s="66" t="n">
        <v>0</v>
      </c>
      <c r="M3618" s="66" t="n">
        <v>0</v>
      </c>
      <c r="N3618" s="66" t="n">
        <v>1</v>
      </c>
      <c r="O3618" s="66" t="n">
        <v>173</v>
      </c>
      <c r="P3618" s="66" t="n">
        <v>18</v>
      </c>
      <c r="Q3618" s="66" t="n">
        <v>12.369123196</v>
      </c>
      <c r="R3618" s="66" t="n">
        <v>51.3207290300001</v>
      </c>
      <c r="S3618" s="66">
        <f>IF(AND(E3618&gt;=2,E3618&lt;=6,OR(F3618=6,F3618=7,F3618=8),O3618&lt;=500),1,0)</f>
        <v/>
      </c>
      <c r="T3618" s="178">
        <f>IF(G3618=1,Sources!$F$24,IF(G3618=2,Sources!$F$25,IF(G3618=3,Sources!$F$26,0)))</f>
        <v/>
      </c>
      <c r="U3618" s="178">
        <f>T3618</f>
        <v/>
      </c>
      <c r="V3618" s="66" t="inlineStr">
        <is>
          <t>S01 / S04 / S05</t>
        </is>
      </c>
    </row>
    <row r="3619" ht="15" customHeight="1" s="94">
      <c r="A3619" s="66" t="inlineStr">
        <is>
          <t>U26528</t>
        </is>
      </c>
      <c r="B3619" s="66" t="inlineStr">
        <is>
          <t>O0190</t>
        </is>
      </c>
      <c r="C3619" s="66" t="n">
        <v>2025</v>
      </c>
      <c r="D3619" s="66" t="n">
        <v>4</v>
      </c>
      <c r="E3619" s="66" t="n">
        <v>3</v>
      </c>
      <c r="F3619" s="66" t="n">
        <v>8</v>
      </c>
      <c r="G3619" s="66" t="n">
        <v>3</v>
      </c>
      <c r="H3619" s="66" t="n">
        <v>7</v>
      </c>
      <c r="I3619" s="66" t="n">
        <v>0</v>
      </c>
      <c r="J3619" s="66" t="n">
        <v>0</v>
      </c>
      <c r="K3619" s="66" t="n">
        <v>0</v>
      </c>
      <c r="L3619" s="66" t="n">
        <v>0</v>
      </c>
      <c r="M3619" s="66" t="n">
        <v>0</v>
      </c>
      <c r="N3619" s="66" t="n">
        <v>1</v>
      </c>
      <c r="O3619" s="66" t="n">
        <v>241.9</v>
      </c>
      <c r="P3619" s="66" t="n">
        <v>0.1</v>
      </c>
      <c r="Q3619" s="66" t="n">
        <v>12.939280083</v>
      </c>
      <c r="R3619" s="66" t="n">
        <v>50.8434574450001</v>
      </c>
      <c r="S3619" s="66">
        <f>IF(AND(E3619&gt;=2,E3619&lt;=6,OR(F3619=6,F3619=7,F3619=8),O3619&lt;=500),1,0)</f>
        <v/>
      </c>
      <c r="T3619" s="178">
        <f>IF(G3619=1,Sources!$F$24,IF(G3619=2,Sources!$F$25,IF(G3619=3,Sources!$F$26,0)))</f>
        <v/>
      </c>
      <c r="U3619" s="178">
        <f>T3619</f>
        <v/>
      </c>
      <c r="V3619" s="66" t="inlineStr">
        <is>
          <t>S01 / S04 / S05</t>
        </is>
      </c>
    </row>
    <row r="3620" ht="15" customHeight="1" s="94">
      <c r="A3620" s="66" t="inlineStr">
        <is>
          <t>U26530</t>
        </is>
      </c>
      <c r="B3620" s="66" t="inlineStr">
        <is>
          <t>O1777</t>
        </is>
      </c>
      <c r="C3620" s="66" t="n">
        <v>2025</v>
      </c>
      <c r="D3620" s="66" t="n">
        <v>5</v>
      </c>
      <c r="E3620" s="66" t="n">
        <v>4</v>
      </c>
      <c r="F3620" s="66" t="n">
        <v>11</v>
      </c>
      <c r="G3620" s="66" t="n">
        <v>3</v>
      </c>
      <c r="H3620" s="66" t="n">
        <v>5</v>
      </c>
      <c r="I3620" s="66" t="n">
        <v>0</v>
      </c>
      <c r="J3620" s="66" t="n">
        <v>1</v>
      </c>
      <c r="K3620" s="66" t="n">
        <v>1</v>
      </c>
      <c r="L3620" s="66" t="n">
        <v>0</v>
      </c>
      <c r="M3620" s="66" t="n">
        <v>0</v>
      </c>
      <c r="N3620" s="66" t="n">
        <v>0</v>
      </c>
      <c r="O3620" s="66" t="n">
        <v>350.1</v>
      </c>
      <c r="P3620" s="66" t="n">
        <v>5.2</v>
      </c>
      <c r="Q3620" s="66" t="n">
        <v>12.405758539</v>
      </c>
      <c r="R3620" s="66" t="n">
        <v>51.3455388610001</v>
      </c>
      <c r="S3620" s="66">
        <f>IF(AND(E3620&gt;=2,E3620&lt;=6,OR(F3620=6,F3620=7,F3620=8),O3620&lt;=500),1,0)</f>
        <v/>
      </c>
      <c r="T3620" s="178">
        <f>IF(G3620=1,Sources!$F$24,IF(G3620=2,Sources!$F$25,IF(G3620=3,Sources!$F$26,0)))</f>
        <v/>
      </c>
      <c r="U3620" s="178">
        <f>T3620</f>
        <v/>
      </c>
      <c r="V3620" s="66" t="inlineStr">
        <is>
          <t>S01 / S04 / S05</t>
        </is>
      </c>
    </row>
    <row r="3621" ht="15" customHeight="1" s="94">
      <c r="A3621" s="66" t="inlineStr">
        <is>
          <t>U26541</t>
        </is>
      </c>
      <c r="B3621" s="66" t="inlineStr">
        <is>
          <t>O0599</t>
        </is>
      </c>
      <c r="C3621" s="66" t="n">
        <v>2025</v>
      </c>
      <c r="D3621" s="66" t="n">
        <v>4</v>
      </c>
      <c r="E3621" s="66" t="n">
        <v>4</v>
      </c>
      <c r="F3621" s="66" t="n">
        <v>12</v>
      </c>
      <c r="G3621" s="66" t="n">
        <v>3</v>
      </c>
      <c r="H3621" s="66" t="n">
        <v>2</v>
      </c>
      <c r="I3621" s="66" t="n">
        <v>0</v>
      </c>
      <c r="J3621" s="66" t="n">
        <v>1</v>
      </c>
      <c r="K3621" s="66" t="n">
        <v>1</v>
      </c>
      <c r="L3621" s="66" t="n">
        <v>0</v>
      </c>
      <c r="M3621" s="66" t="n">
        <v>0</v>
      </c>
      <c r="N3621" s="66" t="n">
        <v>0</v>
      </c>
      <c r="O3621" s="66" t="n">
        <v>498.9</v>
      </c>
      <c r="P3621" s="66" t="n">
        <v>0.1</v>
      </c>
      <c r="Q3621" s="66" t="n">
        <v>13.7559223480001</v>
      </c>
      <c r="R3621" s="66" t="n">
        <v>51.055872966</v>
      </c>
      <c r="S3621" s="66">
        <f>IF(AND(E3621&gt;=2,E3621&lt;=6,OR(F3621=6,F3621=7,F3621=8),O3621&lt;=500),1,0)</f>
        <v/>
      </c>
      <c r="T3621" s="178">
        <f>IF(G3621=1,Sources!$F$24,IF(G3621=2,Sources!$F$25,IF(G3621=3,Sources!$F$26,0)))</f>
        <v/>
      </c>
      <c r="U3621" s="178">
        <f>T3621</f>
        <v/>
      </c>
      <c r="V3621" s="66" t="inlineStr">
        <is>
          <t>S01 / S04 / S05</t>
        </is>
      </c>
    </row>
    <row r="3622" ht="15" customHeight="1" s="94">
      <c r="A3622" s="66" t="inlineStr">
        <is>
          <t>U26546</t>
        </is>
      </c>
      <c r="B3622" s="66" t="inlineStr">
        <is>
          <t>O1615</t>
        </is>
      </c>
      <c r="C3622" s="66" t="n">
        <v>2025</v>
      </c>
      <c r="D3622" s="66" t="n">
        <v>4</v>
      </c>
      <c r="E3622" s="66" t="n">
        <v>3</v>
      </c>
      <c r="F3622" s="66" t="n">
        <v>16</v>
      </c>
      <c r="G3622" s="66" t="n">
        <v>3</v>
      </c>
      <c r="H3622" s="66" t="n">
        <v>3</v>
      </c>
      <c r="I3622" s="66" t="n">
        <v>0</v>
      </c>
      <c r="J3622" s="66" t="n">
        <v>1</v>
      </c>
      <c r="K3622" s="66" t="n">
        <v>1</v>
      </c>
      <c r="L3622" s="66" t="n">
        <v>0</v>
      </c>
      <c r="M3622" s="66" t="n">
        <v>0</v>
      </c>
      <c r="N3622" s="66" t="n">
        <v>0</v>
      </c>
      <c r="O3622" s="66" t="n">
        <v>332</v>
      </c>
      <c r="P3622" s="66" t="n">
        <v>2.4</v>
      </c>
      <c r="Q3622" s="66" t="n">
        <v>12.36672415</v>
      </c>
      <c r="R3622" s="66" t="n">
        <v>51.3405391960001</v>
      </c>
      <c r="S3622" s="66">
        <f>IF(AND(E3622&gt;=2,E3622&lt;=6,OR(F3622=6,F3622=7,F3622=8),O3622&lt;=500),1,0)</f>
        <v/>
      </c>
      <c r="T3622" s="178">
        <f>IF(G3622=1,Sources!$F$24,IF(G3622=2,Sources!$F$25,IF(G3622=3,Sources!$F$26,0)))</f>
        <v/>
      </c>
      <c r="U3622" s="178">
        <f>T3622</f>
        <v/>
      </c>
      <c r="V3622" s="66" t="inlineStr">
        <is>
          <t>S01 / S04 / S05</t>
        </is>
      </c>
    </row>
    <row r="3623" ht="15" customHeight="1" s="94">
      <c r="A3623" s="66" t="inlineStr">
        <is>
          <t>U26547</t>
        </is>
      </c>
      <c r="B3623" s="66" t="inlineStr">
        <is>
          <t>O1565</t>
        </is>
      </c>
      <c r="C3623" s="66" t="n">
        <v>2025</v>
      </c>
      <c r="D3623" s="66" t="n">
        <v>5</v>
      </c>
      <c r="E3623" s="66" t="n">
        <v>5</v>
      </c>
      <c r="F3623" s="66" t="n">
        <v>7</v>
      </c>
      <c r="G3623" s="66" t="n">
        <v>3</v>
      </c>
      <c r="H3623" s="66" t="n">
        <v>2</v>
      </c>
      <c r="I3623" s="66" t="n">
        <v>0</v>
      </c>
      <c r="J3623" s="66" t="n">
        <v>1</v>
      </c>
      <c r="K3623" s="66" t="n">
        <v>1</v>
      </c>
      <c r="L3623" s="66" t="n">
        <v>0</v>
      </c>
      <c r="M3623" s="66" t="n">
        <v>0</v>
      </c>
      <c r="N3623" s="66" t="n">
        <v>0</v>
      </c>
      <c r="O3623" s="66" t="n">
        <v>136.1</v>
      </c>
      <c r="P3623" s="66" t="n">
        <v>6.9</v>
      </c>
      <c r="Q3623" s="66" t="n">
        <v>12.373625782</v>
      </c>
      <c r="R3623" s="66" t="n">
        <v>51.3207217310001</v>
      </c>
      <c r="S3623" s="66">
        <f>IF(AND(E3623&gt;=2,E3623&lt;=6,OR(F3623=6,F3623=7,F3623=8),O3623&lt;=500),1,0)</f>
        <v/>
      </c>
      <c r="T3623" s="178">
        <f>IF(G3623=1,Sources!$F$24,IF(G3623=2,Sources!$F$25,IF(G3623=3,Sources!$F$26,0)))</f>
        <v/>
      </c>
      <c r="U3623" s="178">
        <f>T3623</f>
        <v/>
      </c>
      <c r="V3623" s="66" t="inlineStr">
        <is>
          <t>S01 / S04 / S05</t>
        </is>
      </c>
    </row>
    <row r="3624" ht="15" customHeight="1" s="94">
      <c r="A3624" s="66" t="inlineStr">
        <is>
          <t>U26552</t>
        </is>
      </c>
      <c r="B3624" s="66" t="inlineStr">
        <is>
          <t>O0599</t>
        </is>
      </c>
      <c r="C3624" s="66" t="n">
        <v>2025</v>
      </c>
      <c r="D3624" s="66" t="n">
        <v>5</v>
      </c>
      <c r="E3624" s="66" t="n">
        <v>2</v>
      </c>
      <c r="F3624" s="66" t="n">
        <v>13</v>
      </c>
      <c r="G3624" s="66" t="n">
        <v>3</v>
      </c>
      <c r="H3624" s="66" t="n">
        <v>2</v>
      </c>
      <c r="I3624" s="66" t="n">
        <v>0</v>
      </c>
      <c r="J3624" s="66" t="n">
        <v>1</v>
      </c>
      <c r="K3624" s="66" t="n">
        <v>1</v>
      </c>
      <c r="L3624" s="66" t="n">
        <v>0</v>
      </c>
      <c r="M3624" s="66" t="n">
        <v>0</v>
      </c>
      <c r="N3624" s="66" t="n">
        <v>0</v>
      </c>
      <c r="O3624" s="66" t="n">
        <v>498.9</v>
      </c>
      <c r="P3624" s="66" t="n">
        <v>0.1</v>
      </c>
      <c r="Q3624" s="66" t="n">
        <v>13.755922566</v>
      </c>
      <c r="R3624" s="66" t="n">
        <v>51.0558730560001</v>
      </c>
      <c r="S3624" s="66">
        <f>IF(AND(E3624&gt;=2,E3624&lt;=6,OR(F3624=6,F3624=7,F3624=8),O3624&lt;=500),1,0)</f>
        <v/>
      </c>
      <c r="T3624" s="178">
        <f>IF(G3624=1,Sources!$F$24,IF(G3624=2,Sources!$F$25,IF(G3624=3,Sources!$F$26,0)))</f>
        <v/>
      </c>
      <c r="U3624" s="178">
        <f>T3624</f>
        <v/>
      </c>
      <c r="V3624" s="66" t="inlineStr">
        <is>
          <t>S01 / S04 / S05</t>
        </is>
      </c>
    </row>
    <row r="3625" ht="15" customHeight="1" s="94">
      <c r="A3625" s="66" t="inlineStr">
        <is>
          <t>U26555</t>
        </is>
      </c>
      <c r="B3625" s="66" t="inlineStr">
        <is>
          <t>O0599</t>
        </is>
      </c>
      <c r="C3625" s="66" t="n">
        <v>2025</v>
      </c>
      <c r="D3625" s="66" t="n">
        <v>4</v>
      </c>
      <c r="E3625" s="66" t="n">
        <v>3</v>
      </c>
      <c r="F3625" s="66" t="n">
        <v>14</v>
      </c>
      <c r="G3625" s="66" t="n">
        <v>3</v>
      </c>
      <c r="H3625" s="66" t="n">
        <v>2</v>
      </c>
      <c r="I3625" s="66" t="n">
        <v>0</v>
      </c>
      <c r="J3625" s="66" t="n">
        <v>1</v>
      </c>
      <c r="K3625" s="66" t="n">
        <v>1</v>
      </c>
      <c r="L3625" s="66" t="n">
        <v>0</v>
      </c>
      <c r="M3625" s="66" t="n">
        <v>0</v>
      </c>
      <c r="N3625" s="66" t="n">
        <v>0</v>
      </c>
      <c r="O3625" s="66" t="n">
        <v>499</v>
      </c>
      <c r="P3625" s="66" t="n">
        <v>0</v>
      </c>
      <c r="Q3625" s="66" t="n">
        <v>13.7559232830001</v>
      </c>
      <c r="R3625" s="66" t="n">
        <v>51.055873348</v>
      </c>
      <c r="S3625" s="66">
        <f>IF(AND(E3625&gt;=2,E3625&lt;=6,OR(F3625=6,F3625=7,F3625=8),O3625&lt;=500),1,0)</f>
        <v/>
      </c>
      <c r="T3625" s="178">
        <f>IF(G3625=1,Sources!$F$24,IF(G3625=2,Sources!$F$25,IF(G3625=3,Sources!$F$26,0)))</f>
        <v/>
      </c>
      <c r="U3625" s="178">
        <f>T3625</f>
        <v/>
      </c>
      <c r="V3625" s="66" t="inlineStr">
        <is>
          <t>S01 / S04 / S05</t>
        </is>
      </c>
    </row>
    <row r="3626" ht="15" customHeight="1" s="94">
      <c r="A3626" s="66" t="inlineStr">
        <is>
          <t>U26563</t>
        </is>
      </c>
      <c r="B3626" s="66" t="inlineStr">
        <is>
          <t>O1542</t>
        </is>
      </c>
      <c r="C3626" s="66" t="n">
        <v>2025</v>
      </c>
      <c r="D3626" s="66" t="n">
        <v>5</v>
      </c>
      <c r="E3626" s="66" t="n">
        <v>6</v>
      </c>
      <c r="F3626" s="66" t="n">
        <v>16</v>
      </c>
      <c r="G3626" s="66" t="n">
        <v>2</v>
      </c>
      <c r="H3626" s="66" t="n">
        <v>3</v>
      </c>
      <c r="I3626" s="66" t="n">
        <v>0</v>
      </c>
      <c r="J3626" s="66" t="n">
        <v>0</v>
      </c>
      <c r="K3626" s="66" t="n">
        <v>1</v>
      </c>
      <c r="L3626" s="66" t="n">
        <v>0</v>
      </c>
      <c r="M3626" s="66" t="n">
        <v>0</v>
      </c>
      <c r="N3626" s="66" t="n">
        <v>0</v>
      </c>
      <c r="O3626" s="66" t="n">
        <v>267.9</v>
      </c>
      <c r="P3626" s="66" t="n">
        <v>24.8</v>
      </c>
      <c r="Q3626" s="66" t="n">
        <v>12.384939581</v>
      </c>
      <c r="R3626" s="66" t="n">
        <v>51.338307882</v>
      </c>
      <c r="S3626" s="66">
        <f>IF(AND(E3626&gt;=2,E3626&lt;=6,OR(F3626=6,F3626=7,F3626=8),O3626&lt;=500),1,0)</f>
        <v/>
      </c>
      <c r="T3626" s="178">
        <f>IF(G3626=1,Sources!$F$24,IF(G3626=2,Sources!$F$25,IF(G3626=3,Sources!$F$26,0)))</f>
        <v/>
      </c>
      <c r="U3626" s="178">
        <f>T3626</f>
        <v/>
      </c>
      <c r="V3626" s="66" t="inlineStr">
        <is>
          <t>S01 / S04 / S05</t>
        </is>
      </c>
    </row>
    <row r="3627" ht="15" customHeight="1" s="94">
      <c r="A3627" s="66" t="inlineStr">
        <is>
          <t>U26572</t>
        </is>
      </c>
      <c r="B3627" s="66" t="inlineStr">
        <is>
          <t>O0599</t>
        </is>
      </c>
      <c r="C3627" s="66" t="n">
        <v>2025</v>
      </c>
      <c r="D3627" s="66" t="n">
        <v>5</v>
      </c>
      <c r="E3627" s="66" t="n">
        <v>4</v>
      </c>
      <c r="F3627" s="66" t="n">
        <v>7</v>
      </c>
      <c r="G3627" s="66" t="n">
        <v>3</v>
      </c>
      <c r="H3627" s="66" t="n">
        <v>2</v>
      </c>
      <c r="I3627" s="66" t="n">
        <v>0</v>
      </c>
      <c r="J3627" s="66" t="n">
        <v>1</v>
      </c>
      <c r="K3627" s="66" t="n">
        <v>1</v>
      </c>
      <c r="L3627" s="66" t="n">
        <v>0</v>
      </c>
      <c r="M3627" s="66" t="n">
        <v>0</v>
      </c>
      <c r="N3627" s="66" t="n">
        <v>0</v>
      </c>
      <c r="O3627" s="66" t="n">
        <v>498.3</v>
      </c>
      <c r="P3627" s="66" t="n">
        <v>0.7</v>
      </c>
      <c r="Q3627" s="66" t="n">
        <v>13.755915068</v>
      </c>
      <c r="R3627" s="66" t="n">
        <v>51.0558699970001</v>
      </c>
      <c r="S3627" s="66">
        <f>IF(AND(E3627&gt;=2,E3627&lt;=6,OR(F3627=6,F3627=7,F3627=8),O3627&lt;=500),1,0)</f>
        <v/>
      </c>
      <c r="T3627" s="178">
        <f>IF(G3627=1,Sources!$F$24,IF(G3627=2,Sources!$F$25,IF(G3627=3,Sources!$F$26,0)))</f>
        <v/>
      </c>
      <c r="U3627" s="178">
        <f>T3627</f>
        <v/>
      </c>
      <c r="V3627" s="66" t="inlineStr">
        <is>
          <t>S01 / S04 / S05</t>
        </is>
      </c>
    </row>
    <row r="3628" ht="15" customHeight="1" s="94">
      <c r="A3628" s="66" t="inlineStr">
        <is>
          <t>U26575</t>
        </is>
      </c>
      <c r="B3628" s="66" t="inlineStr">
        <is>
          <t>O1797</t>
        </is>
      </c>
      <c r="C3628" s="66" t="n">
        <v>2025</v>
      </c>
      <c r="D3628" s="66" t="n">
        <v>4</v>
      </c>
      <c r="E3628" s="66" t="n">
        <v>4</v>
      </c>
      <c r="F3628" s="66" t="n">
        <v>6</v>
      </c>
      <c r="G3628" s="66" t="n">
        <v>3</v>
      </c>
      <c r="H3628" s="66" t="n">
        <v>3</v>
      </c>
      <c r="I3628" s="66" t="n">
        <v>0</v>
      </c>
      <c r="J3628" s="66" t="n">
        <v>0</v>
      </c>
      <c r="K3628" s="66" t="n">
        <v>1</v>
      </c>
      <c r="L3628" s="66" t="n">
        <v>0</v>
      </c>
      <c r="M3628" s="66" t="n">
        <v>1</v>
      </c>
      <c r="N3628" s="66" t="n">
        <v>0</v>
      </c>
      <c r="O3628" s="66" t="n">
        <v>261</v>
      </c>
      <c r="P3628" s="66" t="n">
        <v>23.9</v>
      </c>
      <c r="Q3628" s="66" t="n">
        <v>12.380681173</v>
      </c>
      <c r="R3628" s="66" t="n">
        <v>51.330884402</v>
      </c>
      <c r="S3628" s="66">
        <f>IF(AND(E3628&gt;=2,E3628&lt;=6,OR(F3628=6,F3628=7,F3628=8),O3628&lt;=500),1,0)</f>
        <v/>
      </c>
      <c r="T3628" s="178">
        <f>IF(G3628=1,Sources!$F$24,IF(G3628=2,Sources!$F$25,IF(G3628=3,Sources!$F$26,0)))</f>
        <v/>
      </c>
      <c r="U3628" s="178">
        <f>T3628</f>
        <v/>
      </c>
      <c r="V3628" s="66" t="inlineStr">
        <is>
          <t>S01 / S04 / S05</t>
        </is>
      </c>
    </row>
    <row r="3629" ht="15" customHeight="1" s="94">
      <c r="A3629" s="66" t="inlineStr">
        <is>
          <t>U26581</t>
        </is>
      </c>
      <c r="B3629" s="66" t="inlineStr">
        <is>
          <t>O0912</t>
        </is>
      </c>
      <c r="C3629" s="66" t="n">
        <v>2025</v>
      </c>
      <c r="D3629" s="66" t="n">
        <v>3</v>
      </c>
      <c r="E3629" s="66" t="n">
        <v>4</v>
      </c>
      <c r="F3629" s="66" t="n">
        <v>7</v>
      </c>
      <c r="G3629" s="66" t="n">
        <v>3</v>
      </c>
      <c r="H3629" s="66" t="n">
        <v>2</v>
      </c>
      <c r="I3629" s="66" t="n">
        <v>0</v>
      </c>
      <c r="J3629" s="66" t="n">
        <v>1</v>
      </c>
      <c r="K3629" s="66" t="n">
        <v>1</v>
      </c>
      <c r="L3629" s="66" t="n">
        <v>0</v>
      </c>
      <c r="M3629" s="66" t="n">
        <v>0</v>
      </c>
      <c r="N3629" s="66" t="n">
        <v>0</v>
      </c>
      <c r="O3629" s="66" t="n">
        <v>458.3</v>
      </c>
      <c r="P3629" s="66" t="n">
        <v>0.1</v>
      </c>
      <c r="Q3629" s="66" t="n">
        <v>13.7757983110001</v>
      </c>
      <c r="R3629" s="66" t="n">
        <v>51.05080201</v>
      </c>
      <c r="S3629" s="66">
        <f>IF(AND(E3629&gt;=2,E3629&lt;=6,OR(F3629=6,F3629=7,F3629=8),O3629&lt;=500),1,0)</f>
        <v/>
      </c>
      <c r="T3629" s="178">
        <f>IF(G3629=1,Sources!$F$24,IF(G3629=2,Sources!$F$25,IF(G3629=3,Sources!$F$26,0)))</f>
        <v/>
      </c>
      <c r="U3629" s="178">
        <f>T3629</f>
        <v/>
      </c>
      <c r="V3629" s="66" t="inlineStr">
        <is>
          <t>S01 / S04 / S05</t>
        </is>
      </c>
    </row>
    <row r="3630" ht="15" customHeight="1" s="94">
      <c r="A3630" s="66" t="inlineStr">
        <is>
          <t>U26592</t>
        </is>
      </c>
      <c r="B3630" s="66" t="inlineStr">
        <is>
          <t>O1591</t>
        </is>
      </c>
      <c r="C3630" s="66" t="n">
        <v>2025</v>
      </c>
      <c r="D3630" s="66" t="n">
        <v>4</v>
      </c>
      <c r="E3630" s="66" t="n">
        <v>1</v>
      </c>
      <c r="F3630" s="66" t="n">
        <v>23</v>
      </c>
      <c r="G3630" s="66" t="n">
        <v>3</v>
      </c>
      <c r="H3630" s="66" t="n">
        <v>1</v>
      </c>
      <c r="I3630" s="66" t="n">
        <v>0</v>
      </c>
      <c r="J3630" s="66" t="n">
        <v>1</v>
      </c>
      <c r="K3630" s="66" t="n">
        <v>0</v>
      </c>
      <c r="L3630" s="66" t="n">
        <v>0</v>
      </c>
      <c r="M3630" s="66" t="n">
        <v>0</v>
      </c>
      <c r="N3630" s="66" t="n">
        <v>0</v>
      </c>
      <c r="O3630" s="66" t="n">
        <v>153.9</v>
      </c>
      <c r="P3630" s="66" t="n">
        <v>3.6</v>
      </c>
      <c r="Q3630" s="66" t="n">
        <v>12.373367268</v>
      </c>
      <c r="R3630" s="66" t="n">
        <v>51.3530629730001</v>
      </c>
      <c r="S3630" s="66">
        <f>IF(AND(E3630&gt;=2,E3630&lt;=6,OR(F3630=6,F3630=7,F3630=8),O3630&lt;=500),1,0)</f>
        <v/>
      </c>
      <c r="T3630" s="178">
        <f>IF(G3630=1,Sources!$F$24,IF(G3630=2,Sources!$F$25,IF(G3630=3,Sources!$F$26,0)))</f>
        <v/>
      </c>
      <c r="U3630" s="178">
        <f>T3630</f>
        <v/>
      </c>
      <c r="V3630" s="66" t="inlineStr">
        <is>
          <t>S01 / S04 / S05</t>
        </is>
      </c>
    </row>
    <row r="3631" ht="15" customHeight="1" s="94">
      <c r="A3631" s="66" t="inlineStr">
        <is>
          <t>U26602</t>
        </is>
      </c>
      <c r="B3631" s="66" t="inlineStr">
        <is>
          <t>O0969</t>
        </is>
      </c>
      <c r="C3631" s="66" t="n">
        <v>2025</v>
      </c>
      <c r="D3631" s="66" t="n">
        <v>5</v>
      </c>
      <c r="E3631" s="66" t="n">
        <v>5</v>
      </c>
      <c r="F3631" s="66" t="n">
        <v>15</v>
      </c>
      <c r="G3631" s="66" t="n">
        <v>3</v>
      </c>
      <c r="H3631" s="66" t="n">
        <v>6</v>
      </c>
      <c r="I3631" s="66" t="n">
        <v>0</v>
      </c>
      <c r="J3631" s="66" t="n">
        <v>1</v>
      </c>
      <c r="K3631" s="66" t="n">
        <v>1</v>
      </c>
      <c r="L3631" s="66" t="n">
        <v>0</v>
      </c>
      <c r="M3631" s="66" t="n">
        <v>0</v>
      </c>
      <c r="N3631" s="66" t="n">
        <v>0</v>
      </c>
      <c r="O3631" s="66" t="n">
        <v>219.6</v>
      </c>
      <c r="P3631" s="66" t="n">
        <v>24.7</v>
      </c>
      <c r="Q3631" s="66" t="n">
        <v>13.7579661390001</v>
      </c>
      <c r="R3631" s="66" t="n">
        <v>51.0520567300001</v>
      </c>
      <c r="S3631" s="66">
        <f>IF(AND(E3631&gt;=2,E3631&lt;=6,OR(F3631=6,F3631=7,F3631=8),O3631&lt;=500),1,0)</f>
        <v/>
      </c>
      <c r="T3631" s="178">
        <f>IF(G3631=1,Sources!$F$24,IF(G3631=2,Sources!$F$25,IF(G3631=3,Sources!$F$26,0)))</f>
        <v/>
      </c>
      <c r="U3631" s="178">
        <f>T3631</f>
        <v/>
      </c>
      <c r="V3631" s="66" t="inlineStr">
        <is>
          <t>S01 / S04 / S05</t>
        </is>
      </c>
    </row>
    <row r="3632" ht="15" customHeight="1" s="94">
      <c r="A3632" s="66" t="inlineStr">
        <is>
          <t>U26605</t>
        </is>
      </c>
      <c r="B3632" s="66" t="inlineStr">
        <is>
          <t>O1000</t>
        </is>
      </c>
      <c r="C3632" s="66" t="n">
        <v>2025</v>
      </c>
      <c r="D3632" s="66" t="n">
        <v>5</v>
      </c>
      <c r="E3632" s="66" t="n">
        <v>4</v>
      </c>
      <c r="F3632" s="66" t="n">
        <v>6</v>
      </c>
      <c r="G3632" s="66" t="n">
        <v>3</v>
      </c>
      <c r="H3632" s="66" t="n">
        <v>3</v>
      </c>
      <c r="I3632" s="66" t="n">
        <v>0</v>
      </c>
      <c r="J3632" s="66" t="n">
        <v>1</v>
      </c>
      <c r="K3632" s="66" t="n">
        <v>1</v>
      </c>
      <c r="L3632" s="66" t="n">
        <v>0</v>
      </c>
      <c r="M3632" s="66" t="n">
        <v>0</v>
      </c>
      <c r="N3632" s="66" t="n">
        <v>0</v>
      </c>
      <c r="O3632" s="66" t="n">
        <v>433.7</v>
      </c>
      <c r="P3632" s="66" t="n">
        <v>0</v>
      </c>
      <c r="Q3632" s="66" t="n">
        <v>13.740799113</v>
      </c>
      <c r="R3632" s="66" t="n">
        <v>51.047232568</v>
      </c>
      <c r="S3632" s="66">
        <f>IF(AND(E3632&gt;=2,E3632&lt;=6,OR(F3632=6,F3632=7,F3632=8),O3632&lt;=500),1,0)</f>
        <v/>
      </c>
      <c r="T3632" s="178">
        <f>IF(G3632=1,Sources!$F$24,IF(G3632=2,Sources!$F$25,IF(G3632=3,Sources!$F$26,0)))</f>
        <v/>
      </c>
      <c r="U3632" s="178">
        <f>T3632</f>
        <v/>
      </c>
      <c r="V3632" s="66" t="inlineStr">
        <is>
          <t>S01 / S04 / S05</t>
        </is>
      </c>
    </row>
    <row r="3633" ht="15" customHeight="1" s="94">
      <c r="A3633" s="66" t="inlineStr">
        <is>
          <t>U26609</t>
        </is>
      </c>
      <c r="B3633" s="66" t="inlineStr">
        <is>
          <t>O1490</t>
        </is>
      </c>
      <c r="C3633" s="66" t="n">
        <v>2025</v>
      </c>
      <c r="D3633" s="66" t="n">
        <v>3</v>
      </c>
      <c r="E3633" s="66" t="n">
        <v>5</v>
      </c>
      <c r="F3633" s="66" t="n">
        <v>15</v>
      </c>
      <c r="G3633" s="66" t="n">
        <v>2</v>
      </c>
      <c r="H3633" s="66" t="n">
        <v>4</v>
      </c>
      <c r="I3633" s="66" t="n">
        <v>1</v>
      </c>
      <c r="J3633" s="66" t="n">
        <v>0</v>
      </c>
      <c r="K3633" s="66" t="n">
        <v>1</v>
      </c>
      <c r="L3633" s="66" t="n">
        <v>0</v>
      </c>
      <c r="M3633" s="66" t="n">
        <v>0</v>
      </c>
      <c r="N3633" s="66" t="n">
        <v>0</v>
      </c>
      <c r="O3633" s="66" t="n">
        <v>124.9</v>
      </c>
      <c r="P3633" s="66" t="n">
        <v>22.6</v>
      </c>
      <c r="Q3633" s="66" t="n">
        <v>12.3707474550001</v>
      </c>
      <c r="R3633" s="66" t="n">
        <v>51.361352138</v>
      </c>
      <c r="S3633" s="66">
        <f>IF(AND(E3633&gt;=2,E3633&lt;=6,OR(F3633=6,F3633=7,F3633=8),O3633&lt;=500),1,0)</f>
        <v/>
      </c>
      <c r="T3633" s="178">
        <f>IF(G3633=1,Sources!$F$24,IF(G3633=2,Sources!$F$25,IF(G3633=3,Sources!$F$26,0)))</f>
        <v/>
      </c>
      <c r="U3633" s="178">
        <f>T3633</f>
        <v/>
      </c>
      <c r="V3633" s="66" t="inlineStr">
        <is>
          <t>S01 / S04 / S05</t>
        </is>
      </c>
    </row>
    <row r="3634" ht="15" customHeight="1" s="94">
      <c r="A3634" s="66" t="inlineStr">
        <is>
          <t>U26630</t>
        </is>
      </c>
      <c r="B3634" s="66" t="inlineStr">
        <is>
          <t>O1448</t>
        </is>
      </c>
      <c r="C3634" s="66" t="n">
        <v>2025</v>
      </c>
      <c r="D3634" s="66" t="n">
        <v>5</v>
      </c>
      <c r="E3634" s="66" t="n">
        <v>3</v>
      </c>
      <c r="F3634" s="66" t="n">
        <v>11</v>
      </c>
      <c r="G3634" s="66" t="n">
        <v>3</v>
      </c>
      <c r="H3634" s="66" t="n">
        <v>3</v>
      </c>
      <c r="I3634" s="66" t="n">
        <v>0</v>
      </c>
      <c r="J3634" s="66" t="n">
        <v>1</v>
      </c>
      <c r="K3634" s="66" t="n">
        <v>1</v>
      </c>
      <c r="L3634" s="66" t="n">
        <v>0</v>
      </c>
      <c r="M3634" s="66" t="n">
        <v>0</v>
      </c>
      <c r="N3634" s="66" t="n">
        <v>0</v>
      </c>
      <c r="O3634" s="66" t="n">
        <v>321.3</v>
      </c>
      <c r="P3634" s="66" t="n">
        <v>2.9</v>
      </c>
      <c r="Q3634" s="66" t="n">
        <v>12.376984825</v>
      </c>
      <c r="R3634" s="66" t="n">
        <v>51.3445567950001</v>
      </c>
      <c r="S3634" s="66">
        <f>IF(AND(E3634&gt;=2,E3634&lt;=6,OR(F3634=6,F3634=7,F3634=8),O3634&lt;=500),1,0)</f>
        <v/>
      </c>
      <c r="T3634" s="178">
        <f>IF(G3634=1,Sources!$F$24,IF(G3634=2,Sources!$F$25,IF(G3634=3,Sources!$F$26,0)))</f>
        <v/>
      </c>
      <c r="U3634" s="178">
        <f>T3634</f>
        <v/>
      </c>
      <c r="V3634" s="66" t="inlineStr">
        <is>
          <t>S01 / S04 / S05</t>
        </is>
      </c>
    </row>
    <row r="3635" ht="15" customHeight="1" s="94">
      <c r="A3635" s="66" t="inlineStr">
        <is>
          <t>U26636</t>
        </is>
      </c>
      <c r="B3635" s="66" t="inlineStr">
        <is>
          <t>O0732</t>
        </is>
      </c>
      <c r="C3635" s="66" t="n">
        <v>2025</v>
      </c>
      <c r="D3635" s="66" t="n">
        <v>3</v>
      </c>
      <c r="E3635" s="66" t="n">
        <v>4</v>
      </c>
      <c r="F3635" s="66" t="n">
        <v>10</v>
      </c>
      <c r="G3635" s="66" t="n">
        <v>2</v>
      </c>
      <c r="H3635" s="66" t="n">
        <v>3</v>
      </c>
      <c r="I3635" s="66" t="n">
        <v>0</v>
      </c>
      <c r="J3635" s="66" t="n">
        <v>1</v>
      </c>
      <c r="K3635" s="66" t="n">
        <v>1</v>
      </c>
      <c r="L3635" s="66" t="n">
        <v>0</v>
      </c>
      <c r="M3635" s="66" t="n">
        <v>0</v>
      </c>
      <c r="N3635" s="66" t="n">
        <v>0</v>
      </c>
      <c r="O3635" s="66" t="n">
        <v>156.9</v>
      </c>
      <c r="P3635" s="66" t="n">
        <v>1.4</v>
      </c>
      <c r="Q3635" s="66" t="n">
        <v>13.7615426130001</v>
      </c>
      <c r="R3635" s="66" t="n">
        <v>51.0520041470001</v>
      </c>
      <c r="S3635" s="66">
        <f>IF(AND(E3635&gt;=2,E3635&lt;=6,OR(F3635=6,F3635=7,F3635=8),O3635&lt;=500),1,0)</f>
        <v/>
      </c>
      <c r="T3635" s="178">
        <f>IF(G3635=1,Sources!$F$24,IF(G3635=2,Sources!$F$25,IF(G3635=3,Sources!$F$26,0)))</f>
        <v/>
      </c>
      <c r="U3635" s="178">
        <f>T3635</f>
        <v/>
      </c>
      <c r="V3635" s="66" t="inlineStr">
        <is>
          <t>S01 / S04 / S05</t>
        </is>
      </c>
    </row>
    <row r="3636" ht="15" customHeight="1" s="94">
      <c r="A3636" s="66" t="inlineStr">
        <is>
          <t>U26643</t>
        </is>
      </c>
      <c r="B3636" s="66" t="inlineStr">
        <is>
          <t>O0731</t>
        </is>
      </c>
      <c r="C3636" s="66" t="n">
        <v>2025</v>
      </c>
      <c r="D3636" s="66" t="n">
        <v>3</v>
      </c>
      <c r="E3636" s="66" t="n">
        <v>4</v>
      </c>
      <c r="F3636" s="66" t="n">
        <v>13</v>
      </c>
      <c r="G3636" s="66" t="n">
        <v>3</v>
      </c>
      <c r="H3636" s="66" t="n">
        <v>6</v>
      </c>
      <c r="I3636" s="66" t="n">
        <v>0</v>
      </c>
      <c r="J3636" s="66" t="n">
        <v>0</v>
      </c>
      <c r="K3636" s="66" t="n">
        <v>1</v>
      </c>
      <c r="L3636" s="66" t="n">
        <v>0</v>
      </c>
      <c r="M3636" s="66" t="n">
        <v>0</v>
      </c>
      <c r="N3636" s="66" t="n">
        <v>0</v>
      </c>
      <c r="O3636" s="66" t="n">
        <v>124.5</v>
      </c>
      <c r="P3636" s="66" t="n">
        <v>1.4</v>
      </c>
      <c r="Q3636" s="66" t="n">
        <v>13.765487649</v>
      </c>
      <c r="R3636" s="66" t="n">
        <v>51.0732625250001</v>
      </c>
      <c r="S3636" s="66">
        <f>IF(AND(E3636&gt;=2,E3636&lt;=6,OR(F3636=6,F3636=7,F3636=8),O3636&lt;=500),1,0)</f>
        <v/>
      </c>
      <c r="T3636" s="178">
        <f>IF(G3636=1,Sources!$F$24,IF(G3636=2,Sources!$F$25,IF(G3636=3,Sources!$F$26,0)))</f>
        <v/>
      </c>
      <c r="U3636" s="178">
        <f>T3636</f>
        <v/>
      </c>
      <c r="V3636" s="66" t="inlineStr">
        <is>
          <t>S01 / S04 / S05</t>
        </is>
      </c>
    </row>
    <row r="3637" ht="15" customHeight="1" s="94">
      <c r="A3637" s="66" t="inlineStr">
        <is>
          <t>U26645</t>
        </is>
      </c>
      <c r="B3637" s="66" t="inlineStr">
        <is>
          <t>O1534</t>
        </is>
      </c>
      <c r="C3637" s="66" t="n">
        <v>2025</v>
      </c>
      <c r="D3637" s="66" t="n">
        <v>3</v>
      </c>
      <c r="E3637" s="66" t="n">
        <v>5</v>
      </c>
      <c r="F3637" s="66" t="n">
        <v>16</v>
      </c>
      <c r="G3637" s="66" t="n">
        <v>3</v>
      </c>
      <c r="H3637" s="66" t="n">
        <v>2</v>
      </c>
      <c r="I3637" s="66" t="n">
        <v>0</v>
      </c>
      <c r="J3637" s="66" t="n">
        <v>1</v>
      </c>
      <c r="K3637" s="66" t="n">
        <v>1</v>
      </c>
      <c r="L3637" s="66" t="n">
        <v>0</v>
      </c>
      <c r="M3637" s="66" t="n">
        <v>0</v>
      </c>
      <c r="N3637" s="66" t="n">
        <v>0</v>
      </c>
      <c r="O3637" s="66" t="n">
        <v>403.2</v>
      </c>
      <c r="P3637" s="66" t="n">
        <v>1.4</v>
      </c>
      <c r="Q3637" s="66" t="n">
        <v>12.4222168790001</v>
      </c>
      <c r="R3637" s="66" t="n">
        <v>51.3516691610001</v>
      </c>
      <c r="S3637" s="66">
        <f>IF(AND(E3637&gt;=2,E3637&lt;=6,OR(F3637=6,F3637=7,F3637=8),O3637&lt;=500),1,0)</f>
        <v/>
      </c>
      <c r="T3637" s="178">
        <f>IF(G3637=1,Sources!$F$24,IF(G3637=2,Sources!$F$25,IF(G3637=3,Sources!$F$26,0)))</f>
        <v/>
      </c>
      <c r="U3637" s="178">
        <f>T3637</f>
        <v/>
      </c>
      <c r="V3637" s="66" t="inlineStr">
        <is>
          <t>S01 / S04 / S05</t>
        </is>
      </c>
    </row>
    <row r="3638" ht="15" customHeight="1" s="94">
      <c r="A3638" s="66" t="inlineStr">
        <is>
          <t>U26646</t>
        </is>
      </c>
      <c r="B3638" s="66" t="inlineStr">
        <is>
          <t>O1801</t>
        </is>
      </c>
      <c r="C3638" s="66" t="n">
        <v>2025</v>
      </c>
      <c r="D3638" s="66" t="n">
        <v>4</v>
      </c>
      <c r="E3638" s="66" t="n">
        <v>6</v>
      </c>
      <c r="F3638" s="66" t="n">
        <v>5</v>
      </c>
      <c r="G3638" s="66" t="n">
        <v>3</v>
      </c>
      <c r="H3638" s="66" t="n">
        <v>3</v>
      </c>
      <c r="I3638" s="66" t="n">
        <v>0</v>
      </c>
      <c r="J3638" s="66" t="n">
        <v>1</v>
      </c>
      <c r="K3638" s="66" t="n">
        <v>1</v>
      </c>
      <c r="L3638" s="66" t="n">
        <v>0</v>
      </c>
      <c r="M3638" s="66" t="n">
        <v>0</v>
      </c>
      <c r="N3638" s="66" t="n">
        <v>0</v>
      </c>
      <c r="O3638" s="66" t="n">
        <v>353.3</v>
      </c>
      <c r="P3638" s="66" t="n">
        <v>1.3</v>
      </c>
      <c r="Q3638" s="66" t="n">
        <v>12.3473601900001</v>
      </c>
      <c r="R3638" s="66" t="n">
        <v>51.350484281</v>
      </c>
      <c r="S3638" s="66">
        <f>IF(AND(E3638&gt;=2,E3638&lt;=6,OR(F3638=6,F3638=7,F3638=8),O3638&lt;=500),1,0)</f>
        <v/>
      </c>
      <c r="T3638" s="178">
        <f>IF(G3638=1,Sources!$F$24,IF(G3638=2,Sources!$F$25,IF(G3638=3,Sources!$F$26,0)))</f>
        <v/>
      </c>
      <c r="U3638" s="178">
        <f>T3638</f>
        <v/>
      </c>
      <c r="V3638" s="66" t="inlineStr">
        <is>
          <t>S01 / S04 / S05</t>
        </is>
      </c>
    </row>
    <row r="3639" ht="15" customHeight="1" s="94">
      <c r="A3639" s="66" t="inlineStr">
        <is>
          <t>U26653</t>
        </is>
      </c>
      <c r="B3639" s="66" t="inlineStr">
        <is>
          <t>O0333</t>
        </is>
      </c>
      <c r="C3639" s="66" t="n">
        <v>2025</v>
      </c>
      <c r="D3639" s="66" t="n">
        <v>4</v>
      </c>
      <c r="E3639" s="66" t="n">
        <v>5</v>
      </c>
      <c r="F3639" s="66" t="n">
        <v>6</v>
      </c>
      <c r="G3639" s="66" t="n">
        <v>3</v>
      </c>
      <c r="H3639" s="66" t="n">
        <v>3</v>
      </c>
      <c r="I3639" s="66" t="n">
        <v>0</v>
      </c>
      <c r="J3639" s="66" t="n">
        <v>1</v>
      </c>
      <c r="K3639" s="66" t="n">
        <v>0</v>
      </c>
      <c r="L3639" s="66" t="n">
        <v>0</v>
      </c>
      <c r="M3639" s="66" t="n">
        <v>0</v>
      </c>
      <c r="N3639" s="66" t="n">
        <v>1</v>
      </c>
      <c r="O3639" s="66" t="n">
        <v>233.3</v>
      </c>
      <c r="P3639" s="66" t="n">
        <v>1</v>
      </c>
      <c r="Q3639" s="66" t="n">
        <v>13.7853154000001</v>
      </c>
      <c r="R3639" s="66" t="n">
        <v>51.0359583120001</v>
      </c>
      <c r="S3639" s="66">
        <f>IF(AND(E3639&gt;=2,E3639&lt;=6,OR(F3639=6,F3639=7,F3639=8),O3639&lt;=500),1,0)</f>
        <v/>
      </c>
      <c r="T3639" s="178">
        <f>IF(G3639=1,Sources!$F$24,IF(G3639=2,Sources!$F$25,IF(G3639=3,Sources!$F$26,0)))</f>
        <v/>
      </c>
      <c r="U3639" s="178">
        <f>T3639</f>
        <v/>
      </c>
      <c r="V3639" s="66" t="inlineStr">
        <is>
          <t>S01 / S04 / S05</t>
        </is>
      </c>
    </row>
    <row r="3640" ht="15" customHeight="1" s="94">
      <c r="A3640" s="66" t="inlineStr">
        <is>
          <t>U26666</t>
        </is>
      </c>
      <c r="B3640" s="66" t="inlineStr">
        <is>
          <t>O1738</t>
        </is>
      </c>
      <c r="C3640" s="66" t="n">
        <v>2025</v>
      </c>
      <c r="D3640" s="66" t="n">
        <v>4</v>
      </c>
      <c r="E3640" s="66" t="n">
        <v>3</v>
      </c>
      <c r="F3640" s="66" t="n">
        <v>11</v>
      </c>
      <c r="G3640" s="66" t="n">
        <v>3</v>
      </c>
      <c r="H3640" s="66" t="n">
        <v>7</v>
      </c>
      <c r="I3640" s="66" t="n">
        <v>0</v>
      </c>
      <c r="J3640" s="66" t="n">
        <v>1</v>
      </c>
      <c r="K3640" s="66" t="n">
        <v>1</v>
      </c>
      <c r="L3640" s="66" t="n">
        <v>0</v>
      </c>
      <c r="M3640" s="66" t="n">
        <v>0</v>
      </c>
      <c r="N3640" s="66" t="n">
        <v>0</v>
      </c>
      <c r="O3640" s="66" t="n">
        <v>303.7</v>
      </c>
      <c r="P3640" s="66" t="n">
        <v>8.9</v>
      </c>
      <c r="Q3640" s="66" t="n">
        <v>12.3426450470001</v>
      </c>
      <c r="R3640" s="66" t="n">
        <v>51.3215857530001</v>
      </c>
      <c r="S3640" s="66">
        <f>IF(AND(E3640&gt;=2,E3640&lt;=6,OR(F3640=6,F3640=7,F3640=8),O3640&lt;=500),1,0)</f>
        <v/>
      </c>
      <c r="T3640" s="178">
        <f>IF(G3640=1,Sources!$F$24,IF(G3640=2,Sources!$F$25,IF(G3640=3,Sources!$F$26,0)))</f>
        <v/>
      </c>
      <c r="U3640" s="178">
        <f>T3640</f>
        <v/>
      </c>
      <c r="V3640" s="66" t="inlineStr">
        <is>
          <t>S01 / S04 / S05</t>
        </is>
      </c>
    </row>
    <row r="3641" ht="15" customHeight="1" s="94">
      <c r="A3641" s="66" t="inlineStr">
        <is>
          <t>U26675</t>
        </is>
      </c>
      <c r="B3641" s="66" t="inlineStr">
        <is>
          <t>O1438</t>
        </is>
      </c>
      <c r="C3641" s="66" t="n">
        <v>2025</v>
      </c>
      <c r="D3641" s="66" t="n">
        <v>5</v>
      </c>
      <c r="E3641" s="66" t="n">
        <v>5</v>
      </c>
      <c r="F3641" s="66" t="n">
        <v>16</v>
      </c>
      <c r="G3641" s="66" t="n">
        <v>3</v>
      </c>
      <c r="H3641" s="66" t="n">
        <v>2</v>
      </c>
      <c r="I3641" s="66" t="n">
        <v>0</v>
      </c>
      <c r="J3641" s="66" t="n">
        <v>1</v>
      </c>
      <c r="K3641" s="66" t="n">
        <v>1</v>
      </c>
      <c r="L3641" s="66" t="n">
        <v>0</v>
      </c>
      <c r="M3641" s="66" t="n">
        <v>0</v>
      </c>
      <c r="N3641" s="66" t="n">
        <v>0</v>
      </c>
      <c r="O3641" s="66" t="n">
        <v>81.59999999999999</v>
      </c>
      <c r="P3641" s="66" t="n">
        <v>6.5</v>
      </c>
      <c r="Q3641" s="66" t="n">
        <v>12.371290721</v>
      </c>
      <c r="R3641" s="66" t="n">
        <v>51.344493389</v>
      </c>
      <c r="S3641" s="66">
        <f>IF(AND(E3641&gt;=2,E3641&lt;=6,OR(F3641=6,F3641=7,F3641=8),O3641&lt;=500),1,0)</f>
        <v/>
      </c>
      <c r="T3641" s="178">
        <f>IF(G3641=1,Sources!$F$24,IF(G3641=2,Sources!$F$25,IF(G3641=3,Sources!$F$26,0)))</f>
        <v/>
      </c>
      <c r="U3641" s="178">
        <f>T3641</f>
        <v/>
      </c>
      <c r="V3641" s="66" t="inlineStr">
        <is>
          <t>S01 / S04 / S05</t>
        </is>
      </c>
    </row>
    <row r="3642" ht="15" customHeight="1" s="94">
      <c r="A3642" s="66" t="inlineStr">
        <is>
          <t>U26694</t>
        </is>
      </c>
      <c r="B3642" s="66" t="inlineStr">
        <is>
          <t>O1565</t>
        </is>
      </c>
      <c r="C3642" s="66" t="n">
        <v>2025</v>
      </c>
      <c r="D3642" s="66" t="n">
        <v>5</v>
      </c>
      <c r="E3642" s="66" t="n">
        <v>4</v>
      </c>
      <c r="F3642" s="66" t="n">
        <v>12</v>
      </c>
      <c r="G3642" s="66" t="n">
        <v>3</v>
      </c>
      <c r="H3642" s="66" t="n">
        <v>4</v>
      </c>
      <c r="I3642" s="66" t="n">
        <v>1</v>
      </c>
      <c r="J3642" s="66" t="n">
        <v>1</v>
      </c>
      <c r="K3642" s="66" t="n">
        <v>0</v>
      </c>
      <c r="L3642" s="66" t="n">
        <v>0</v>
      </c>
      <c r="M3642" s="66" t="n">
        <v>0</v>
      </c>
      <c r="N3642" s="66" t="n">
        <v>0</v>
      </c>
      <c r="O3642" s="66" t="n">
        <v>144.9</v>
      </c>
      <c r="P3642" s="66" t="n">
        <v>5.2</v>
      </c>
      <c r="Q3642" s="66" t="n">
        <v>12.373602142</v>
      </c>
      <c r="R3642" s="66" t="n">
        <v>51.3208302850001</v>
      </c>
      <c r="S3642" s="66">
        <f>IF(AND(E3642&gt;=2,E3642&lt;=6,OR(F3642=6,F3642=7,F3642=8),O3642&lt;=500),1,0)</f>
        <v/>
      </c>
      <c r="T3642" s="178">
        <f>IF(G3642=1,Sources!$F$24,IF(G3642=2,Sources!$F$25,IF(G3642=3,Sources!$F$26,0)))</f>
        <v/>
      </c>
      <c r="U3642" s="178">
        <f>T3642</f>
        <v/>
      </c>
      <c r="V3642" s="66" t="inlineStr">
        <is>
          <t>S01 / S04 / S05</t>
        </is>
      </c>
    </row>
    <row r="3643" ht="15" customHeight="1" s="94">
      <c r="A3643" s="66" t="inlineStr">
        <is>
          <t>U26717</t>
        </is>
      </c>
      <c r="B3643" s="66" t="inlineStr">
        <is>
          <t>O1690</t>
        </is>
      </c>
      <c r="C3643" s="66" t="n">
        <v>2025</v>
      </c>
      <c r="D3643" s="66" t="n">
        <v>3</v>
      </c>
      <c r="E3643" s="66" t="n">
        <v>3</v>
      </c>
      <c r="F3643" s="66" t="n">
        <v>11</v>
      </c>
      <c r="G3643" s="66" t="n">
        <v>2</v>
      </c>
      <c r="H3643" s="66" t="n">
        <v>6</v>
      </c>
      <c r="I3643" s="66" t="n">
        <v>0</v>
      </c>
      <c r="J3643" s="66" t="n">
        <v>0</v>
      </c>
      <c r="K3643" s="66" t="n">
        <v>1</v>
      </c>
      <c r="L3643" s="66" t="n">
        <v>0</v>
      </c>
      <c r="M3643" s="66" t="n">
        <v>1</v>
      </c>
      <c r="N3643" s="66" t="n">
        <v>0</v>
      </c>
      <c r="O3643" s="66" t="n">
        <v>372.6</v>
      </c>
      <c r="P3643" s="66" t="n">
        <v>1.1</v>
      </c>
      <c r="Q3643" s="66" t="n">
        <v>12.376254422</v>
      </c>
      <c r="R3643" s="66" t="n">
        <v>51.348324791</v>
      </c>
      <c r="S3643" s="66">
        <f>IF(AND(E3643&gt;=2,E3643&lt;=6,OR(F3643=6,F3643=7,F3643=8),O3643&lt;=500),1,0)</f>
        <v/>
      </c>
      <c r="T3643" s="178">
        <f>IF(G3643=1,Sources!$F$24,IF(G3643=2,Sources!$F$25,IF(G3643=3,Sources!$F$26,0)))</f>
        <v/>
      </c>
      <c r="U3643" s="178">
        <f>T3643</f>
        <v/>
      </c>
      <c r="V3643" s="66" t="inlineStr">
        <is>
          <t>S01 / S04 / S05</t>
        </is>
      </c>
    </row>
    <row r="3644" ht="15" customHeight="1" s="94">
      <c r="A3644" s="66" t="inlineStr">
        <is>
          <t>U26721</t>
        </is>
      </c>
      <c r="B3644" s="66" t="inlineStr">
        <is>
          <t>O1541</t>
        </is>
      </c>
      <c r="C3644" s="66" t="n">
        <v>2025</v>
      </c>
      <c r="D3644" s="66" t="n">
        <v>5</v>
      </c>
      <c r="E3644" s="66" t="n">
        <v>5</v>
      </c>
      <c r="F3644" s="66" t="n">
        <v>15</v>
      </c>
      <c r="G3644" s="66" t="n">
        <v>3</v>
      </c>
      <c r="H3644" s="66" t="n">
        <v>4</v>
      </c>
      <c r="I3644" s="66" t="n">
        <v>1</v>
      </c>
      <c r="J3644" s="66" t="n">
        <v>0</v>
      </c>
      <c r="K3644" s="66" t="n">
        <v>0</v>
      </c>
      <c r="L3644" s="66" t="n">
        <v>0</v>
      </c>
      <c r="M3644" s="66" t="n">
        <v>0</v>
      </c>
      <c r="N3644" s="66" t="n">
        <v>1</v>
      </c>
      <c r="O3644" s="66" t="n">
        <v>408</v>
      </c>
      <c r="P3644" s="66" t="n">
        <v>22.8</v>
      </c>
      <c r="Q3644" s="66" t="n">
        <v>12.3818555930001</v>
      </c>
      <c r="R3644" s="66" t="n">
        <v>51.3389417480001</v>
      </c>
      <c r="S3644" s="66">
        <f>IF(AND(E3644&gt;=2,E3644&lt;=6,OR(F3644=6,F3644=7,F3644=8),O3644&lt;=500),1,0)</f>
        <v/>
      </c>
      <c r="T3644" s="178">
        <f>IF(G3644=1,Sources!$F$24,IF(G3644=2,Sources!$F$25,IF(G3644=3,Sources!$F$26,0)))</f>
        <v/>
      </c>
      <c r="U3644" s="178">
        <f>T3644</f>
        <v/>
      </c>
      <c r="V3644" s="66" t="inlineStr">
        <is>
          <t>S01 / S04 / S05</t>
        </is>
      </c>
    </row>
    <row r="3645" ht="15" customHeight="1" s="94">
      <c r="A3645" s="66" t="inlineStr">
        <is>
          <t>U26726</t>
        </is>
      </c>
      <c r="B3645" s="66" t="inlineStr">
        <is>
          <t>O1356</t>
        </is>
      </c>
      <c r="C3645" s="66" t="n">
        <v>2025</v>
      </c>
      <c r="D3645" s="66" t="n">
        <v>5</v>
      </c>
      <c r="E3645" s="66" t="n">
        <v>1</v>
      </c>
      <c r="F3645" s="66" t="n">
        <v>4</v>
      </c>
      <c r="G3645" s="66" t="n">
        <v>3</v>
      </c>
      <c r="H3645" s="66" t="n">
        <v>4</v>
      </c>
      <c r="I3645" s="66" t="n">
        <v>1</v>
      </c>
      <c r="J3645" s="66" t="n">
        <v>0</v>
      </c>
      <c r="K3645" s="66" t="n">
        <v>1</v>
      </c>
      <c r="L3645" s="66" t="n">
        <v>0</v>
      </c>
      <c r="M3645" s="66" t="n">
        <v>0</v>
      </c>
      <c r="N3645" s="66" t="n">
        <v>0</v>
      </c>
      <c r="O3645" s="66" t="n">
        <v>421</v>
      </c>
      <c r="P3645" s="66" t="n">
        <v>15.8</v>
      </c>
      <c r="Q3645" s="66" t="n">
        <v>12.3711090790001</v>
      </c>
      <c r="R3645" s="66" t="n">
        <v>51.33981498</v>
      </c>
      <c r="S3645" s="66">
        <f>IF(AND(E3645&gt;=2,E3645&lt;=6,OR(F3645=6,F3645=7,F3645=8),O3645&lt;=500),1,0)</f>
        <v/>
      </c>
      <c r="T3645" s="178">
        <f>IF(G3645=1,Sources!$F$24,IF(G3645=2,Sources!$F$25,IF(G3645=3,Sources!$F$26,0)))</f>
        <v/>
      </c>
      <c r="U3645" s="178">
        <f>T3645</f>
        <v/>
      </c>
      <c r="V3645" s="66" t="inlineStr">
        <is>
          <t>S01 / S04 / S05</t>
        </is>
      </c>
    </row>
    <row r="3646" ht="15" customHeight="1" s="94">
      <c r="A3646" s="66" t="inlineStr">
        <is>
          <t>U26739</t>
        </is>
      </c>
      <c r="B3646" s="66" t="inlineStr">
        <is>
          <t>O0766</t>
        </is>
      </c>
      <c r="C3646" s="66" t="n">
        <v>2025</v>
      </c>
      <c r="D3646" s="66" t="n">
        <v>4</v>
      </c>
      <c r="E3646" s="66" t="n">
        <v>5</v>
      </c>
      <c r="F3646" s="66" t="n">
        <v>13</v>
      </c>
      <c r="G3646" s="66" t="n">
        <v>3</v>
      </c>
      <c r="H3646" s="66" t="n">
        <v>3</v>
      </c>
      <c r="I3646" s="66" t="n">
        <v>0</v>
      </c>
      <c r="J3646" s="66" t="n">
        <v>0</v>
      </c>
      <c r="K3646" s="66" t="n">
        <v>1</v>
      </c>
      <c r="L3646" s="66" t="n">
        <v>1</v>
      </c>
      <c r="M3646" s="66" t="n">
        <v>0</v>
      </c>
      <c r="N3646" s="66" t="n">
        <v>0</v>
      </c>
      <c r="O3646" s="66" t="n">
        <v>152.3</v>
      </c>
      <c r="P3646" s="66" t="n">
        <v>2.2</v>
      </c>
      <c r="Q3646" s="66" t="n">
        <v>13.7587130000001</v>
      </c>
      <c r="R3646" s="66" t="n">
        <v>51.0495100530001</v>
      </c>
      <c r="S3646" s="66">
        <f>IF(AND(E3646&gt;=2,E3646&lt;=6,OR(F3646=6,F3646=7,F3646=8),O3646&lt;=500),1,0)</f>
        <v/>
      </c>
      <c r="T3646" s="178">
        <f>IF(G3646=1,Sources!$F$24,IF(G3646=2,Sources!$F$25,IF(G3646=3,Sources!$F$26,0)))</f>
        <v/>
      </c>
      <c r="U3646" s="178">
        <f>T3646</f>
        <v/>
      </c>
      <c r="V3646" s="66" t="inlineStr">
        <is>
          <t>S01 / S04 / S05</t>
        </is>
      </c>
    </row>
    <row r="3647" ht="15" customHeight="1" s="94">
      <c r="A3647" s="66" t="inlineStr">
        <is>
          <t>U26742</t>
        </is>
      </c>
      <c r="B3647" s="66" t="inlineStr">
        <is>
          <t>O1439</t>
        </is>
      </c>
      <c r="C3647" s="66" t="n">
        <v>2025</v>
      </c>
      <c r="D3647" s="66" t="n">
        <v>3</v>
      </c>
      <c r="E3647" s="66" t="n">
        <v>2</v>
      </c>
      <c r="F3647" s="66" t="n">
        <v>8</v>
      </c>
      <c r="G3647" s="66" t="n">
        <v>3</v>
      </c>
      <c r="H3647" s="66" t="n">
        <v>3</v>
      </c>
      <c r="I3647" s="66" t="n">
        <v>0</v>
      </c>
      <c r="J3647" s="66" t="n">
        <v>1</v>
      </c>
      <c r="K3647" s="66" t="n">
        <v>1</v>
      </c>
      <c r="L3647" s="66" t="n">
        <v>0</v>
      </c>
      <c r="M3647" s="66" t="n">
        <v>0</v>
      </c>
      <c r="N3647" s="66" t="n">
        <v>0</v>
      </c>
      <c r="O3647" s="66" t="n">
        <v>190.8</v>
      </c>
      <c r="P3647" s="66" t="n">
        <v>2.7</v>
      </c>
      <c r="Q3647" s="66" t="n">
        <v>12.371331415</v>
      </c>
      <c r="R3647" s="66" t="n">
        <v>51.3462949090001</v>
      </c>
      <c r="S3647" s="66">
        <f>IF(AND(E3647&gt;=2,E3647&lt;=6,OR(F3647=6,F3647=7,F3647=8),O3647&lt;=500),1,0)</f>
        <v/>
      </c>
      <c r="T3647" s="178">
        <f>IF(G3647=1,Sources!$F$24,IF(G3647=2,Sources!$F$25,IF(G3647=3,Sources!$F$26,0)))</f>
        <v/>
      </c>
      <c r="U3647" s="178">
        <f>T3647</f>
        <v/>
      </c>
      <c r="V3647" s="66" t="inlineStr">
        <is>
          <t>S01 / S04 / S05</t>
        </is>
      </c>
    </row>
    <row r="3648" ht="15" customHeight="1" s="94">
      <c r="A3648" s="66" t="inlineStr">
        <is>
          <t>U26749</t>
        </is>
      </c>
      <c r="B3648" s="66" t="inlineStr">
        <is>
          <t>O0601</t>
        </is>
      </c>
      <c r="C3648" s="66" t="n">
        <v>2025</v>
      </c>
      <c r="D3648" s="66" t="n">
        <v>5</v>
      </c>
      <c r="E3648" s="66" t="n">
        <v>3</v>
      </c>
      <c r="F3648" s="66" t="n">
        <v>18</v>
      </c>
      <c r="G3648" s="66" t="n">
        <v>3</v>
      </c>
      <c r="H3648" s="66" t="n">
        <v>4</v>
      </c>
      <c r="I3648" s="66" t="n">
        <v>1</v>
      </c>
      <c r="J3648" s="66" t="n">
        <v>1</v>
      </c>
      <c r="K3648" s="66" t="n">
        <v>0</v>
      </c>
      <c r="L3648" s="66" t="n">
        <v>0</v>
      </c>
      <c r="M3648" s="66" t="n">
        <v>0</v>
      </c>
      <c r="N3648" s="66" t="n">
        <v>0</v>
      </c>
      <c r="O3648" s="66" t="n">
        <v>62.3</v>
      </c>
      <c r="P3648" s="66" t="n">
        <v>0.7</v>
      </c>
      <c r="Q3648" s="66" t="n">
        <v>13.7200333970001</v>
      </c>
      <c r="R3648" s="66" t="n">
        <v>51.0547069780001</v>
      </c>
      <c r="S3648" s="66">
        <f>IF(AND(E3648&gt;=2,E3648&lt;=6,OR(F3648=6,F3648=7,F3648=8),O3648&lt;=500),1,0)</f>
        <v/>
      </c>
      <c r="T3648" s="178">
        <f>IF(G3648=1,Sources!$F$24,IF(G3648=2,Sources!$F$25,IF(G3648=3,Sources!$F$26,0)))</f>
        <v/>
      </c>
      <c r="U3648" s="178">
        <f>T3648</f>
        <v/>
      </c>
      <c r="V3648" s="66" t="inlineStr">
        <is>
          <t>S01 / S04 / S05</t>
        </is>
      </c>
    </row>
    <row r="3649" ht="15" customHeight="1" s="94">
      <c r="A3649" s="66" t="inlineStr">
        <is>
          <t>U26753</t>
        </is>
      </c>
      <c r="B3649" s="66" t="inlineStr">
        <is>
          <t>O1797</t>
        </is>
      </c>
      <c r="C3649" s="66" t="n">
        <v>2025</v>
      </c>
      <c r="D3649" s="66" t="n">
        <v>5</v>
      </c>
      <c r="E3649" s="66" t="n">
        <v>2</v>
      </c>
      <c r="F3649" s="66" t="n">
        <v>17</v>
      </c>
      <c r="G3649" s="66" t="n">
        <v>3</v>
      </c>
      <c r="H3649" s="66" t="n">
        <v>7</v>
      </c>
      <c r="I3649" s="66" t="n">
        <v>0</v>
      </c>
      <c r="J3649" s="66" t="n">
        <v>1</v>
      </c>
      <c r="K3649" s="66" t="n">
        <v>0</v>
      </c>
      <c r="L3649" s="66" t="n">
        <v>0</v>
      </c>
      <c r="M3649" s="66" t="n">
        <v>0</v>
      </c>
      <c r="N3649" s="66" t="n">
        <v>0</v>
      </c>
      <c r="O3649" s="66" t="n">
        <v>276.2</v>
      </c>
      <c r="P3649" s="66" t="n">
        <v>24.3</v>
      </c>
      <c r="Q3649" s="66" t="n">
        <v>12.380840026</v>
      </c>
      <c r="R3649" s="66" t="n">
        <v>51.3310427490001</v>
      </c>
      <c r="S3649" s="66">
        <f>IF(AND(E3649&gt;=2,E3649&lt;=6,OR(F3649=6,F3649=7,F3649=8),O3649&lt;=500),1,0)</f>
        <v/>
      </c>
      <c r="T3649" s="178">
        <f>IF(G3649=1,Sources!$F$24,IF(G3649=2,Sources!$F$25,IF(G3649=3,Sources!$F$26,0)))</f>
        <v/>
      </c>
      <c r="U3649" s="178">
        <f>T3649</f>
        <v/>
      </c>
      <c r="V3649" s="66" t="inlineStr">
        <is>
          <t>S01 / S04 / S05</t>
        </is>
      </c>
    </row>
    <row r="3650" ht="15" customHeight="1" s="94">
      <c r="A3650" s="66" t="inlineStr">
        <is>
          <t>U26756</t>
        </is>
      </c>
      <c r="B3650" s="66" t="inlineStr">
        <is>
          <t>O1724</t>
        </is>
      </c>
      <c r="C3650" s="66" t="n">
        <v>2025</v>
      </c>
      <c r="D3650" s="66" t="n">
        <v>3</v>
      </c>
      <c r="E3650" s="66" t="n">
        <v>5</v>
      </c>
      <c r="F3650" s="66" t="n">
        <v>10</v>
      </c>
      <c r="G3650" s="66" t="n">
        <v>3</v>
      </c>
      <c r="H3650" s="66" t="n">
        <v>2</v>
      </c>
      <c r="I3650" s="66" t="n">
        <v>0</v>
      </c>
      <c r="J3650" s="66" t="n">
        <v>0</v>
      </c>
      <c r="K3650" s="66" t="n">
        <v>1</v>
      </c>
      <c r="L3650" s="66" t="n">
        <v>0</v>
      </c>
      <c r="M3650" s="66" t="n">
        <v>0</v>
      </c>
      <c r="N3650" s="66" t="n">
        <v>0</v>
      </c>
      <c r="O3650" s="66" t="n">
        <v>374.7</v>
      </c>
      <c r="P3650" s="66" t="n">
        <v>7.8</v>
      </c>
      <c r="Q3650" s="66" t="n">
        <v>12.3770321920001</v>
      </c>
      <c r="R3650" s="66" t="n">
        <v>51.390187364</v>
      </c>
      <c r="S3650" s="66">
        <f>IF(AND(E3650&gt;=2,E3650&lt;=6,OR(F3650=6,F3650=7,F3650=8),O3650&lt;=500),1,0)</f>
        <v/>
      </c>
      <c r="T3650" s="178">
        <f>IF(G3650=1,Sources!$F$24,IF(G3650=2,Sources!$F$25,IF(G3650=3,Sources!$F$26,0)))</f>
        <v/>
      </c>
      <c r="U3650" s="178">
        <f>T3650</f>
        <v/>
      </c>
      <c r="V3650" s="66" t="inlineStr">
        <is>
          <t>S01 / S04 / S05</t>
        </is>
      </c>
    </row>
    <row r="3651" ht="15" customHeight="1" s="94">
      <c r="A3651" s="66" t="inlineStr">
        <is>
          <t>U26767</t>
        </is>
      </c>
      <c r="B3651" s="66" t="inlineStr">
        <is>
          <t>O0947</t>
        </is>
      </c>
      <c r="C3651" s="66" t="n">
        <v>2025</v>
      </c>
      <c r="D3651" s="66" t="n">
        <v>4</v>
      </c>
      <c r="E3651" s="66" t="n">
        <v>7</v>
      </c>
      <c r="F3651" s="66" t="n">
        <v>16</v>
      </c>
      <c r="G3651" s="66" t="n">
        <v>3</v>
      </c>
      <c r="H3651" s="66" t="n">
        <v>3</v>
      </c>
      <c r="I3651" s="66" t="n">
        <v>0</v>
      </c>
      <c r="J3651" s="66" t="n">
        <v>1</v>
      </c>
      <c r="K3651" s="66" t="n">
        <v>0</v>
      </c>
      <c r="L3651" s="66" t="n">
        <v>0</v>
      </c>
      <c r="M3651" s="66" t="n">
        <v>0</v>
      </c>
      <c r="N3651" s="66" t="n">
        <v>0</v>
      </c>
      <c r="O3651" s="66" t="n">
        <v>178.2</v>
      </c>
      <c r="P3651" s="66" t="n">
        <v>2</v>
      </c>
      <c r="Q3651" s="66" t="n">
        <v>13.7249656600001</v>
      </c>
      <c r="R3651" s="66" t="n">
        <v>51.0576145950001</v>
      </c>
      <c r="S3651" s="66">
        <f>IF(AND(E3651&gt;=2,E3651&lt;=6,OR(F3651=6,F3651=7,F3651=8),O3651&lt;=500),1,0)</f>
        <v/>
      </c>
      <c r="T3651" s="178">
        <f>IF(G3651=1,Sources!$F$24,IF(G3651=2,Sources!$F$25,IF(G3651=3,Sources!$F$26,0)))</f>
        <v/>
      </c>
      <c r="U3651" s="178">
        <f>T3651</f>
        <v/>
      </c>
      <c r="V3651" s="66" t="inlineStr">
        <is>
          <t>S01 / S04 / S05</t>
        </is>
      </c>
    </row>
    <row r="3652" ht="15" customHeight="1" s="94">
      <c r="A3652" s="66" t="inlineStr">
        <is>
          <t>U26771</t>
        </is>
      </c>
      <c r="B3652" s="66" t="inlineStr">
        <is>
          <t>O1815</t>
        </is>
      </c>
      <c r="C3652" s="66" t="n">
        <v>2025</v>
      </c>
      <c r="D3652" s="66" t="n">
        <v>3</v>
      </c>
      <c r="E3652" s="66" t="n">
        <v>4</v>
      </c>
      <c r="F3652" s="66" t="n">
        <v>13</v>
      </c>
      <c r="G3652" s="66" t="n">
        <v>3</v>
      </c>
      <c r="H3652" s="66" t="n">
        <v>2</v>
      </c>
      <c r="I3652" s="66" t="n">
        <v>0</v>
      </c>
      <c r="J3652" s="66" t="n">
        <v>1</v>
      </c>
      <c r="K3652" s="66" t="n">
        <v>1</v>
      </c>
      <c r="L3652" s="66" t="n">
        <v>0</v>
      </c>
      <c r="M3652" s="66" t="n">
        <v>0</v>
      </c>
      <c r="N3652" s="66" t="n">
        <v>0</v>
      </c>
      <c r="O3652" s="66" t="n">
        <v>205.9</v>
      </c>
      <c r="P3652" s="66" t="n">
        <v>2.9</v>
      </c>
      <c r="Q3652" s="66" t="n">
        <v>12.357062285</v>
      </c>
      <c r="R3652" s="66" t="n">
        <v>51.336156859</v>
      </c>
      <c r="S3652" s="66">
        <f>IF(AND(E3652&gt;=2,E3652&lt;=6,OR(F3652=6,F3652=7,F3652=8),O3652&lt;=500),1,0)</f>
        <v/>
      </c>
      <c r="T3652" s="178">
        <f>IF(G3652=1,Sources!$F$24,IF(G3652=2,Sources!$F$25,IF(G3652=3,Sources!$F$26,0)))</f>
        <v/>
      </c>
      <c r="U3652" s="178">
        <f>T3652</f>
        <v/>
      </c>
      <c r="V3652" s="66" t="inlineStr">
        <is>
          <t>S01 / S04 / S05</t>
        </is>
      </c>
    </row>
    <row r="3653" ht="15" customHeight="1" s="94">
      <c r="A3653" s="66" t="inlineStr">
        <is>
          <t>U26773</t>
        </is>
      </c>
      <c r="B3653" s="66" t="inlineStr">
        <is>
          <t>O0840</t>
        </is>
      </c>
      <c r="C3653" s="66" t="n">
        <v>2025</v>
      </c>
      <c r="D3653" s="66" t="n">
        <v>5</v>
      </c>
      <c r="E3653" s="66" t="n">
        <v>5</v>
      </c>
      <c r="F3653" s="66" t="n">
        <v>11</v>
      </c>
      <c r="G3653" s="66" t="n">
        <v>3</v>
      </c>
      <c r="H3653" s="66" t="n">
        <v>2</v>
      </c>
      <c r="I3653" s="66" t="n">
        <v>0</v>
      </c>
      <c r="J3653" s="66" t="n">
        <v>0</v>
      </c>
      <c r="K3653" s="66" t="n">
        <v>1</v>
      </c>
      <c r="L3653" s="66" t="n">
        <v>1</v>
      </c>
      <c r="M3653" s="66" t="n">
        <v>0</v>
      </c>
      <c r="N3653" s="66" t="n">
        <v>0</v>
      </c>
      <c r="O3653" s="66" t="n">
        <v>181.2</v>
      </c>
      <c r="P3653" s="66" t="n">
        <v>1.1</v>
      </c>
      <c r="Q3653" s="66" t="n">
        <v>13.767766393</v>
      </c>
      <c r="R3653" s="66" t="n">
        <v>51.026088799</v>
      </c>
      <c r="S3653" s="66">
        <f>IF(AND(E3653&gt;=2,E3653&lt;=6,OR(F3653=6,F3653=7,F3653=8),O3653&lt;=500),1,0)</f>
        <v/>
      </c>
      <c r="T3653" s="178">
        <f>IF(G3653=1,Sources!$F$24,IF(G3653=2,Sources!$F$25,IF(G3653=3,Sources!$F$26,0)))</f>
        <v/>
      </c>
      <c r="U3653" s="178">
        <f>T3653</f>
        <v/>
      </c>
      <c r="V3653" s="66" t="inlineStr">
        <is>
          <t>S01 / S04 / S05</t>
        </is>
      </c>
    </row>
    <row r="3654" ht="15" customHeight="1" s="94">
      <c r="A3654" s="66" t="inlineStr">
        <is>
          <t>U26778</t>
        </is>
      </c>
      <c r="B3654" s="66" t="inlineStr">
        <is>
          <t>O0591</t>
        </is>
      </c>
      <c r="C3654" s="66" t="n">
        <v>2025</v>
      </c>
      <c r="D3654" s="66" t="n">
        <v>5</v>
      </c>
      <c r="E3654" s="66" t="n">
        <v>3</v>
      </c>
      <c r="F3654" s="66" t="n">
        <v>6</v>
      </c>
      <c r="G3654" s="66" t="n">
        <v>3</v>
      </c>
      <c r="H3654" s="66" t="n">
        <v>3</v>
      </c>
      <c r="I3654" s="66" t="n">
        <v>0</v>
      </c>
      <c r="J3654" s="66" t="n">
        <v>1</v>
      </c>
      <c r="K3654" s="66" t="n">
        <v>1</v>
      </c>
      <c r="L3654" s="66" t="n">
        <v>0</v>
      </c>
      <c r="M3654" s="66" t="n">
        <v>0</v>
      </c>
      <c r="N3654" s="66" t="n">
        <v>0</v>
      </c>
      <c r="O3654" s="66" t="n">
        <v>183.4</v>
      </c>
      <c r="P3654" s="66" t="n">
        <v>3.3</v>
      </c>
      <c r="Q3654" s="66" t="n">
        <v>13.751650984</v>
      </c>
      <c r="R3654" s="66" t="n">
        <v>51.0472411980001</v>
      </c>
      <c r="S3654" s="66">
        <f>IF(AND(E3654&gt;=2,E3654&lt;=6,OR(F3654=6,F3654=7,F3654=8),O3654&lt;=500),1,0)</f>
        <v/>
      </c>
      <c r="T3654" s="178">
        <f>IF(G3654=1,Sources!$F$24,IF(G3654=2,Sources!$F$25,IF(G3654=3,Sources!$F$26,0)))</f>
        <v/>
      </c>
      <c r="U3654" s="178">
        <f>T3654</f>
        <v/>
      </c>
      <c r="V3654" s="66" t="inlineStr">
        <is>
          <t>S01 / S04 / S05</t>
        </is>
      </c>
    </row>
    <row r="3655" ht="15" customHeight="1" s="94">
      <c r="A3655" s="66" t="inlineStr">
        <is>
          <t>U26781</t>
        </is>
      </c>
      <c r="B3655" s="66" t="inlineStr">
        <is>
          <t>O1815</t>
        </is>
      </c>
      <c r="C3655" s="66" t="n">
        <v>2025</v>
      </c>
      <c r="D3655" s="66" t="n">
        <v>3</v>
      </c>
      <c r="E3655" s="66" t="n">
        <v>2</v>
      </c>
      <c r="F3655" s="66" t="n">
        <v>13</v>
      </c>
      <c r="G3655" s="66" t="n">
        <v>3</v>
      </c>
      <c r="H3655" s="66" t="n">
        <v>2</v>
      </c>
      <c r="I3655" s="66" t="n">
        <v>0</v>
      </c>
      <c r="J3655" s="66" t="n">
        <v>1</v>
      </c>
      <c r="K3655" s="66" t="n">
        <v>0</v>
      </c>
      <c r="L3655" s="66" t="n">
        <v>0</v>
      </c>
      <c r="M3655" s="66" t="n">
        <v>0</v>
      </c>
      <c r="N3655" s="66" t="n">
        <v>1</v>
      </c>
      <c r="O3655" s="66" t="n">
        <v>209.6</v>
      </c>
      <c r="P3655" s="66" t="n">
        <v>6.9</v>
      </c>
      <c r="Q3655" s="66" t="n">
        <v>12.3570186210001</v>
      </c>
      <c r="R3655" s="66" t="n">
        <v>51.3361341130001</v>
      </c>
      <c r="S3655" s="66">
        <f>IF(AND(E3655&gt;=2,E3655&lt;=6,OR(F3655=6,F3655=7,F3655=8),O3655&lt;=500),1,0)</f>
        <v/>
      </c>
      <c r="T3655" s="178">
        <f>IF(G3655=1,Sources!$F$24,IF(G3655=2,Sources!$F$25,IF(G3655=3,Sources!$F$26,0)))</f>
        <v/>
      </c>
      <c r="U3655" s="178">
        <f>T3655</f>
        <v/>
      </c>
      <c r="V3655" s="66" t="inlineStr">
        <is>
          <t>S01 / S04 / S05</t>
        </is>
      </c>
    </row>
    <row r="3656" ht="15" customHeight="1" s="94">
      <c r="A3656" s="66" t="inlineStr">
        <is>
          <t>U26793</t>
        </is>
      </c>
      <c r="B3656" s="66" t="inlineStr">
        <is>
          <t>O0766</t>
        </is>
      </c>
      <c r="C3656" s="66" t="n">
        <v>2025</v>
      </c>
      <c r="D3656" s="66" t="n">
        <v>4</v>
      </c>
      <c r="E3656" s="66" t="n">
        <v>3</v>
      </c>
      <c r="F3656" s="66" t="n">
        <v>14</v>
      </c>
      <c r="G3656" s="66" t="n">
        <v>3</v>
      </c>
      <c r="H3656" s="66" t="n">
        <v>2</v>
      </c>
      <c r="I3656" s="66" t="n">
        <v>0</v>
      </c>
      <c r="J3656" s="66" t="n">
        <v>1</v>
      </c>
      <c r="K3656" s="66" t="n">
        <v>1</v>
      </c>
      <c r="L3656" s="66" t="n">
        <v>0</v>
      </c>
      <c r="M3656" s="66" t="n">
        <v>0</v>
      </c>
      <c r="N3656" s="66" t="n">
        <v>0</v>
      </c>
      <c r="O3656" s="66" t="n">
        <v>153.8</v>
      </c>
      <c r="P3656" s="66" t="n">
        <v>3.8</v>
      </c>
      <c r="Q3656" s="66" t="n">
        <v>13.7587204070001</v>
      </c>
      <c r="R3656" s="66" t="n">
        <v>51.0495272890001</v>
      </c>
      <c r="S3656" s="66">
        <f>IF(AND(E3656&gt;=2,E3656&lt;=6,OR(F3656=6,F3656=7,F3656=8),O3656&lt;=500),1,0)</f>
        <v/>
      </c>
      <c r="T3656" s="178">
        <f>IF(G3656=1,Sources!$F$24,IF(G3656=2,Sources!$F$25,IF(G3656=3,Sources!$F$26,0)))</f>
        <v/>
      </c>
      <c r="U3656" s="178">
        <f>T3656</f>
        <v/>
      </c>
      <c r="V3656" s="66" t="inlineStr">
        <is>
          <t>S01 / S04 / S05</t>
        </is>
      </c>
    </row>
    <row r="3657" ht="15" customHeight="1" s="94">
      <c r="A3657" s="66" t="inlineStr">
        <is>
          <t>U26797</t>
        </is>
      </c>
      <c r="B3657" s="66" t="inlineStr">
        <is>
          <t>O0880</t>
        </is>
      </c>
      <c r="C3657" s="66" t="n">
        <v>2025</v>
      </c>
      <c r="D3657" s="66" t="n">
        <v>3</v>
      </c>
      <c r="E3657" s="66" t="n">
        <v>2</v>
      </c>
      <c r="F3657" s="66" t="n">
        <v>15</v>
      </c>
      <c r="G3657" s="66" t="n">
        <v>3</v>
      </c>
      <c r="H3657" s="66" t="n">
        <v>3</v>
      </c>
      <c r="I3657" s="66" t="n">
        <v>0</v>
      </c>
      <c r="J3657" s="66" t="n">
        <v>1</v>
      </c>
      <c r="K3657" s="66" t="n">
        <v>1</v>
      </c>
      <c r="L3657" s="66" t="n">
        <v>0</v>
      </c>
      <c r="M3657" s="66" t="n">
        <v>0</v>
      </c>
      <c r="N3657" s="66" t="n">
        <v>0</v>
      </c>
      <c r="O3657" s="66" t="n">
        <v>216.7</v>
      </c>
      <c r="P3657" s="66" t="n">
        <v>0.2</v>
      </c>
      <c r="Q3657" s="66" t="n">
        <v>13.7487173600001</v>
      </c>
      <c r="R3657" s="66" t="n">
        <v>51.0482483020001</v>
      </c>
      <c r="S3657" s="66">
        <f>IF(AND(E3657&gt;=2,E3657&lt;=6,OR(F3657=6,F3657=7,F3657=8),O3657&lt;=500),1,0)</f>
        <v/>
      </c>
      <c r="T3657" s="178">
        <f>IF(G3657=1,Sources!$F$24,IF(G3657=2,Sources!$F$25,IF(G3657=3,Sources!$F$26,0)))</f>
        <v/>
      </c>
      <c r="U3657" s="178">
        <f>T3657</f>
        <v/>
      </c>
      <c r="V3657" s="66" t="inlineStr">
        <is>
          <t>S01 / S04 / S05</t>
        </is>
      </c>
    </row>
    <row r="3658" ht="15" customHeight="1" s="94">
      <c r="A3658" s="66" t="inlineStr">
        <is>
          <t>U26798</t>
        </is>
      </c>
      <c r="B3658" s="66" t="inlineStr">
        <is>
          <t>O1830</t>
        </is>
      </c>
      <c r="C3658" s="66" t="n">
        <v>2025</v>
      </c>
      <c r="D3658" s="66" t="n">
        <v>3</v>
      </c>
      <c r="E3658" s="66" t="n">
        <v>6</v>
      </c>
      <c r="F3658" s="66" t="n">
        <v>12</v>
      </c>
      <c r="G3658" s="66" t="n">
        <v>3</v>
      </c>
      <c r="H3658" s="66" t="n">
        <v>3</v>
      </c>
      <c r="I3658" s="66" t="n">
        <v>0</v>
      </c>
      <c r="J3658" s="66" t="n">
        <v>0</v>
      </c>
      <c r="K3658" s="66" t="n">
        <v>1</v>
      </c>
      <c r="L3658" s="66" t="n">
        <v>1</v>
      </c>
      <c r="M3658" s="66" t="n">
        <v>0</v>
      </c>
      <c r="N3658" s="66" t="n">
        <v>0</v>
      </c>
      <c r="O3658" s="66" t="n">
        <v>194.6</v>
      </c>
      <c r="P3658" s="66" t="n">
        <v>12.4</v>
      </c>
      <c r="Q3658" s="66" t="n">
        <v>12.3681194660001</v>
      </c>
      <c r="R3658" s="66" t="n">
        <v>51.3580260370001</v>
      </c>
      <c r="S3658" s="66">
        <f>IF(AND(E3658&gt;=2,E3658&lt;=6,OR(F3658=6,F3658=7,F3658=8),O3658&lt;=500),1,0)</f>
        <v/>
      </c>
      <c r="T3658" s="178">
        <f>IF(G3658=1,Sources!$F$24,IF(G3658=2,Sources!$F$25,IF(G3658=3,Sources!$F$26,0)))</f>
        <v/>
      </c>
      <c r="U3658" s="178">
        <f>T3658</f>
        <v/>
      </c>
      <c r="V3658" s="66" t="inlineStr">
        <is>
          <t>S01 / S04 / S05</t>
        </is>
      </c>
    </row>
    <row r="3659" ht="15" customHeight="1" s="94">
      <c r="A3659" s="66" t="inlineStr">
        <is>
          <t>U26800</t>
        </is>
      </c>
      <c r="B3659" s="66" t="inlineStr">
        <is>
          <t>O1447</t>
        </is>
      </c>
      <c r="C3659" s="66" t="n">
        <v>2025</v>
      </c>
      <c r="D3659" s="66" t="n">
        <v>5</v>
      </c>
      <c r="E3659" s="66" t="n">
        <v>2</v>
      </c>
      <c r="F3659" s="66" t="n">
        <v>7</v>
      </c>
      <c r="G3659" s="66" t="n">
        <v>3</v>
      </c>
      <c r="H3659" s="66" t="n">
        <v>2</v>
      </c>
      <c r="I3659" s="66" t="n">
        <v>0</v>
      </c>
      <c r="J3659" s="66" t="n">
        <v>1</v>
      </c>
      <c r="K3659" s="66" t="n">
        <v>1</v>
      </c>
      <c r="L3659" s="66" t="n">
        <v>0</v>
      </c>
      <c r="M3659" s="66" t="n">
        <v>0</v>
      </c>
      <c r="N3659" s="66" t="n">
        <v>0</v>
      </c>
      <c r="O3659" s="66" t="n">
        <v>336.2</v>
      </c>
      <c r="P3659" s="66" t="n">
        <v>2.4</v>
      </c>
      <c r="Q3659" s="66" t="n">
        <v>12.376926466</v>
      </c>
      <c r="R3659" s="66" t="n">
        <v>51.3436892820001</v>
      </c>
      <c r="S3659" s="66">
        <f>IF(AND(E3659&gt;=2,E3659&lt;=6,OR(F3659=6,F3659=7,F3659=8),O3659&lt;=500),1,0)</f>
        <v/>
      </c>
      <c r="T3659" s="178">
        <f>IF(G3659=1,Sources!$F$24,IF(G3659=2,Sources!$F$25,IF(G3659=3,Sources!$F$26,0)))</f>
        <v/>
      </c>
      <c r="U3659" s="178">
        <f>T3659</f>
        <v/>
      </c>
      <c r="V3659" s="66" t="inlineStr">
        <is>
          <t>S01 / S04 / S05</t>
        </is>
      </c>
    </row>
    <row r="3660" ht="15" customHeight="1" s="94">
      <c r="A3660" s="66" t="inlineStr">
        <is>
          <t>U26804</t>
        </is>
      </c>
      <c r="B3660" s="66" t="inlineStr">
        <is>
          <t>O1688</t>
        </is>
      </c>
      <c r="C3660" s="66" t="n">
        <v>2025</v>
      </c>
      <c r="D3660" s="66" t="n">
        <v>4</v>
      </c>
      <c r="E3660" s="66" t="n">
        <v>4</v>
      </c>
      <c r="F3660" s="66" t="n">
        <v>12</v>
      </c>
      <c r="G3660" s="66" t="n">
        <v>3</v>
      </c>
      <c r="H3660" s="66" t="n">
        <v>3</v>
      </c>
      <c r="I3660" s="66" t="n">
        <v>0</v>
      </c>
      <c r="J3660" s="66" t="n">
        <v>0</v>
      </c>
      <c r="K3660" s="66" t="n">
        <v>1</v>
      </c>
      <c r="L3660" s="66" t="n">
        <v>0</v>
      </c>
      <c r="M3660" s="66" t="n">
        <v>0</v>
      </c>
      <c r="N3660" s="66" t="n">
        <v>0</v>
      </c>
      <c r="O3660" s="66" t="n">
        <v>69</v>
      </c>
      <c r="P3660" s="66" t="n">
        <v>2.7</v>
      </c>
      <c r="Q3660" s="66" t="n">
        <v>12.3260311290001</v>
      </c>
      <c r="R3660" s="66" t="n">
        <v>51.3072754900001</v>
      </c>
      <c r="S3660" s="66">
        <f>IF(AND(E3660&gt;=2,E3660&lt;=6,OR(F3660=6,F3660=7,F3660=8),O3660&lt;=500),1,0)</f>
        <v/>
      </c>
      <c r="T3660" s="178">
        <f>IF(G3660=1,Sources!$F$24,IF(G3660=2,Sources!$F$25,IF(G3660=3,Sources!$F$26,0)))</f>
        <v/>
      </c>
      <c r="U3660" s="178">
        <f>T3660</f>
        <v/>
      </c>
      <c r="V3660" s="66" t="inlineStr">
        <is>
          <t>S01 / S04 / S05</t>
        </is>
      </c>
    </row>
    <row r="3661" ht="15" customHeight="1" s="94">
      <c r="A3661" s="66" t="inlineStr">
        <is>
          <t>U26808</t>
        </is>
      </c>
      <c r="B3661" s="66" t="inlineStr">
        <is>
          <t>O1798</t>
        </is>
      </c>
      <c r="C3661" s="66" t="n">
        <v>2025</v>
      </c>
      <c r="D3661" s="66" t="n">
        <v>4</v>
      </c>
      <c r="E3661" s="66" t="n">
        <v>7</v>
      </c>
      <c r="F3661" s="66" t="n">
        <v>14</v>
      </c>
      <c r="G3661" s="66" t="n">
        <v>3</v>
      </c>
      <c r="H3661" s="66" t="n">
        <v>3</v>
      </c>
      <c r="I3661" s="66" t="n">
        <v>0</v>
      </c>
      <c r="J3661" s="66" t="n">
        <v>0</v>
      </c>
      <c r="K3661" s="66" t="n">
        <v>1</v>
      </c>
      <c r="L3661" s="66" t="n">
        <v>0</v>
      </c>
      <c r="M3661" s="66" t="n">
        <v>0</v>
      </c>
      <c r="N3661" s="66" t="n">
        <v>0</v>
      </c>
      <c r="O3661" s="66" t="n">
        <v>311.7</v>
      </c>
      <c r="P3661" s="66" t="n">
        <v>4.8</v>
      </c>
      <c r="Q3661" s="66" t="n">
        <v>12.3843838650001</v>
      </c>
      <c r="R3661" s="66" t="n">
        <v>51.360160471</v>
      </c>
      <c r="S3661" s="66">
        <f>IF(AND(E3661&gt;=2,E3661&lt;=6,OR(F3661=6,F3661=7,F3661=8),O3661&lt;=500),1,0)</f>
        <v/>
      </c>
      <c r="T3661" s="178">
        <f>IF(G3661=1,Sources!$F$24,IF(G3661=2,Sources!$F$25,IF(G3661=3,Sources!$F$26,0)))</f>
        <v/>
      </c>
      <c r="U3661" s="178">
        <f>T3661</f>
        <v/>
      </c>
      <c r="V3661" s="66" t="inlineStr">
        <is>
          <t>S01 / S04 / S05</t>
        </is>
      </c>
    </row>
    <row r="3662" ht="15" customHeight="1" s="94">
      <c r="A3662" s="66" t="inlineStr">
        <is>
          <t>U26828</t>
        </is>
      </c>
      <c r="B3662" s="66" t="inlineStr">
        <is>
          <t>O1798</t>
        </is>
      </c>
      <c r="C3662" s="66" t="n">
        <v>2025</v>
      </c>
      <c r="D3662" s="66" t="n">
        <v>4</v>
      </c>
      <c r="E3662" s="66" t="n">
        <v>4</v>
      </c>
      <c r="F3662" s="66" t="n">
        <v>14</v>
      </c>
      <c r="G3662" s="66" t="n">
        <v>3</v>
      </c>
      <c r="H3662" s="66" t="n">
        <v>3</v>
      </c>
      <c r="I3662" s="66" t="n">
        <v>0</v>
      </c>
      <c r="J3662" s="66" t="n">
        <v>0</v>
      </c>
      <c r="K3662" s="66" t="n">
        <v>1</v>
      </c>
      <c r="L3662" s="66" t="n">
        <v>1</v>
      </c>
      <c r="M3662" s="66" t="n">
        <v>0</v>
      </c>
      <c r="N3662" s="66" t="n">
        <v>0</v>
      </c>
      <c r="O3662" s="66" t="n">
        <v>315.3</v>
      </c>
      <c r="P3662" s="66" t="n">
        <v>2.4</v>
      </c>
      <c r="Q3662" s="66" t="n">
        <v>12.384325882</v>
      </c>
      <c r="R3662" s="66" t="n">
        <v>51.360150709</v>
      </c>
      <c r="S3662" s="66">
        <f>IF(AND(E3662&gt;=2,E3662&lt;=6,OR(F3662=6,F3662=7,F3662=8),O3662&lt;=500),1,0)</f>
        <v/>
      </c>
      <c r="T3662" s="178">
        <f>IF(G3662=1,Sources!$F$24,IF(G3662=2,Sources!$F$25,IF(G3662=3,Sources!$F$26,0)))</f>
        <v/>
      </c>
      <c r="U3662" s="178">
        <f>T3662</f>
        <v/>
      </c>
      <c r="V3662" s="66" t="inlineStr">
        <is>
          <t>S01 / S04 / S05</t>
        </is>
      </c>
    </row>
    <row r="3663" ht="15" customHeight="1" s="94">
      <c r="A3663" s="66" t="inlineStr">
        <is>
          <t>U26834</t>
        </is>
      </c>
      <c r="B3663" s="66" t="inlineStr">
        <is>
          <t>O1684</t>
        </is>
      </c>
      <c r="C3663" s="66" t="n">
        <v>2025</v>
      </c>
      <c r="D3663" s="66" t="n">
        <v>3</v>
      </c>
      <c r="E3663" s="66" t="n">
        <v>7</v>
      </c>
      <c r="F3663" s="66" t="n">
        <v>18</v>
      </c>
      <c r="G3663" s="66" t="n">
        <v>3</v>
      </c>
      <c r="H3663" s="66" t="n">
        <v>3</v>
      </c>
      <c r="I3663" s="66" t="n">
        <v>0</v>
      </c>
      <c r="J3663" s="66" t="n">
        <v>0</v>
      </c>
      <c r="K3663" s="66" t="n">
        <v>1</v>
      </c>
      <c r="L3663" s="66" t="n">
        <v>0</v>
      </c>
      <c r="M3663" s="66" t="n">
        <v>0</v>
      </c>
      <c r="N3663" s="66" t="n">
        <v>0</v>
      </c>
      <c r="O3663" s="66" t="n">
        <v>163.6</v>
      </c>
      <c r="P3663" s="66" t="n">
        <v>3</v>
      </c>
      <c r="Q3663" s="66" t="n">
        <v>12.3319381740001</v>
      </c>
      <c r="R3663" s="66" t="n">
        <v>51.3402635520001</v>
      </c>
      <c r="S3663" s="66">
        <f>IF(AND(E3663&gt;=2,E3663&lt;=6,OR(F3663=6,F3663=7,F3663=8),O3663&lt;=500),1,0)</f>
        <v/>
      </c>
      <c r="T3663" s="178">
        <f>IF(G3663=1,Sources!$F$24,IF(G3663=2,Sources!$F$25,IF(G3663=3,Sources!$F$26,0)))</f>
        <v/>
      </c>
      <c r="U3663" s="178">
        <f>T3663</f>
        <v/>
      </c>
      <c r="V3663" s="66" t="inlineStr">
        <is>
          <t>S01 / S04 / S05</t>
        </is>
      </c>
    </row>
    <row r="3664" ht="15" customHeight="1" s="94">
      <c r="A3664" s="66" t="inlineStr">
        <is>
          <t>U26837</t>
        </is>
      </c>
      <c r="B3664" s="66" t="inlineStr">
        <is>
          <t>O1309</t>
        </is>
      </c>
      <c r="C3664" s="66" t="n">
        <v>2025</v>
      </c>
      <c r="D3664" s="66" t="n">
        <v>5</v>
      </c>
      <c r="E3664" s="66" t="n">
        <v>4</v>
      </c>
      <c r="F3664" s="66" t="n">
        <v>14</v>
      </c>
      <c r="G3664" s="66" t="n">
        <v>2</v>
      </c>
      <c r="H3664" s="66" t="n">
        <v>3</v>
      </c>
      <c r="I3664" s="66" t="n">
        <v>0</v>
      </c>
      <c r="J3664" s="66" t="n">
        <v>1</v>
      </c>
      <c r="K3664" s="66" t="n">
        <v>0</v>
      </c>
      <c r="L3664" s="66" t="n">
        <v>0</v>
      </c>
      <c r="M3664" s="66" t="n">
        <v>0</v>
      </c>
      <c r="N3664" s="66" t="n">
        <v>0</v>
      </c>
      <c r="O3664" s="66" t="n">
        <v>424.5</v>
      </c>
      <c r="P3664" s="66" t="n">
        <v>3.6</v>
      </c>
      <c r="Q3664" s="66" t="n">
        <v>12.38117734</v>
      </c>
      <c r="R3664" s="66" t="n">
        <v>51.3426984010001</v>
      </c>
      <c r="S3664" s="66">
        <f>IF(AND(E3664&gt;=2,E3664&lt;=6,OR(F3664=6,F3664=7,F3664=8),O3664&lt;=500),1,0)</f>
        <v/>
      </c>
      <c r="T3664" s="178">
        <f>IF(G3664=1,Sources!$F$24,IF(G3664=2,Sources!$F$25,IF(G3664=3,Sources!$F$26,0)))</f>
        <v/>
      </c>
      <c r="U3664" s="178">
        <f>T3664</f>
        <v/>
      </c>
      <c r="V3664" s="66" t="inlineStr">
        <is>
          <t>S01 / S04 / S05</t>
        </is>
      </c>
    </row>
    <row r="3665" ht="15" customHeight="1" s="94">
      <c r="A3665" s="66" t="inlineStr">
        <is>
          <t>U26838</t>
        </is>
      </c>
      <c r="B3665" s="66" t="inlineStr">
        <is>
          <t>O1607</t>
        </is>
      </c>
      <c r="C3665" s="66" t="n">
        <v>2025</v>
      </c>
      <c r="D3665" s="66" t="n">
        <v>4</v>
      </c>
      <c r="E3665" s="66" t="n">
        <v>1</v>
      </c>
      <c r="F3665" s="66" t="n">
        <v>8</v>
      </c>
      <c r="G3665" s="66" t="n">
        <v>3</v>
      </c>
      <c r="H3665" s="66" t="n">
        <v>7</v>
      </c>
      <c r="I3665" s="66" t="n">
        <v>0</v>
      </c>
      <c r="J3665" s="66" t="n">
        <v>1</v>
      </c>
      <c r="K3665" s="66" t="n">
        <v>1</v>
      </c>
      <c r="L3665" s="66" t="n">
        <v>0</v>
      </c>
      <c r="M3665" s="66" t="n">
        <v>0</v>
      </c>
      <c r="N3665" s="66" t="n">
        <v>0</v>
      </c>
      <c r="O3665" s="66" t="n">
        <v>282.6</v>
      </c>
      <c r="P3665" s="66" t="n">
        <v>2</v>
      </c>
      <c r="Q3665" s="66" t="n">
        <v>12.3586748970001</v>
      </c>
      <c r="R3665" s="66" t="n">
        <v>51.34196502</v>
      </c>
      <c r="S3665" s="66">
        <f>IF(AND(E3665&gt;=2,E3665&lt;=6,OR(F3665=6,F3665=7,F3665=8),O3665&lt;=500),1,0)</f>
        <v/>
      </c>
      <c r="T3665" s="178">
        <f>IF(G3665=1,Sources!$F$24,IF(G3665=2,Sources!$F$25,IF(G3665=3,Sources!$F$26,0)))</f>
        <v/>
      </c>
      <c r="U3665" s="178">
        <f>T3665</f>
        <v/>
      </c>
      <c r="V3665" s="66" t="inlineStr">
        <is>
          <t>S01 / S04 / S05</t>
        </is>
      </c>
    </row>
    <row r="3666" ht="15" customHeight="1" s="94">
      <c r="A3666" s="66" t="inlineStr">
        <is>
          <t>U26844</t>
        </is>
      </c>
      <c r="B3666" s="66" t="inlineStr">
        <is>
          <t>O1542</t>
        </is>
      </c>
      <c r="C3666" s="66" t="n">
        <v>2025</v>
      </c>
      <c r="D3666" s="66" t="n">
        <v>5</v>
      </c>
      <c r="E3666" s="66" t="n">
        <v>7</v>
      </c>
      <c r="F3666" s="66" t="n">
        <v>16</v>
      </c>
      <c r="G3666" s="66" t="n">
        <v>2</v>
      </c>
      <c r="H3666" s="66" t="n">
        <v>4</v>
      </c>
      <c r="I3666" s="66" t="n">
        <v>1</v>
      </c>
      <c r="J3666" s="66" t="n">
        <v>0</v>
      </c>
      <c r="K3666" s="66" t="n">
        <v>0</v>
      </c>
      <c r="L3666" s="66" t="n">
        <v>0</v>
      </c>
      <c r="M3666" s="66" t="n">
        <v>0</v>
      </c>
      <c r="N3666" s="66" t="n">
        <v>1</v>
      </c>
      <c r="O3666" s="66" t="n">
        <v>268.8</v>
      </c>
      <c r="P3666" s="66" t="n">
        <v>22.9</v>
      </c>
      <c r="Q3666" s="66" t="n">
        <v>12.3853728760001</v>
      </c>
      <c r="R3666" s="66" t="n">
        <v>51.3383136960001</v>
      </c>
      <c r="S3666" s="66">
        <f>IF(AND(E3666&gt;=2,E3666&lt;=6,OR(F3666=6,F3666=7,F3666=8),O3666&lt;=500),1,0)</f>
        <v/>
      </c>
      <c r="T3666" s="178">
        <f>IF(G3666=1,Sources!$F$24,IF(G3666=2,Sources!$F$25,IF(G3666=3,Sources!$F$26,0)))</f>
        <v/>
      </c>
      <c r="U3666" s="178">
        <f>T3666</f>
        <v/>
      </c>
      <c r="V3666" s="66" t="inlineStr">
        <is>
          <t>S01 / S04 / S05</t>
        </is>
      </c>
    </row>
    <row r="3667" ht="15" customHeight="1" s="94">
      <c r="A3667" s="66" t="inlineStr">
        <is>
          <t>U26860</t>
        </is>
      </c>
      <c r="B3667" s="66" t="inlineStr">
        <is>
          <t>O1684</t>
        </is>
      </c>
      <c r="C3667" s="66" t="n">
        <v>2025</v>
      </c>
      <c r="D3667" s="66" t="n">
        <v>5</v>
      </c>
      <c r="E3667" s="66" t="n">
        <v>4</v>
      </c>
      <c r="F3667" s="66" t="n">
        <v>13</v>
      </c>
      <c r="G3667" s="66" t="n">
        <v>3</v>
      </c>
      <c r="H3667" s="66" t="n">
        <v>3</v>
      </c>
      <c r="I3667" s="66" t="n">
        <v>0</v>
      </c>
      <c r="J3667" s="66" t="n">
        <v>1</v>
      </c>
      <c r="K3667" s="66" t="n">
        <v>1</v>
      </c>
      <c r="L3667" s="66" t="n">
        <v>0</v>
      </c>
      <c r="M3667" s="66" t="n">
        <v>0</v>
      </c>
      <c r="N3667" s="66" t="n">
        <v>0</v>
      </c>
      <c r="O3667" s="66" t="n">
        <v>160.2</v>
      </c>
      <c r="P3667" s="66" t="n">
        <v>1.9</v>
      </c>
      <c r="Q3667" s="66" t="n">
        <v>12.3319028610001</v>
      </c>
      <c r="R3667" s="66" t="n">
        <v>51.3402841380001</v>
      </c>
      <c r="S3667" s="66">
        <f>IF(AND(E3667&gt;=2,E3667&lt;=6,OR(F3667=6,F3667=7,F3667=8),O3667&lt;=500),1,0)</f>
        <v/>
      </c>
      <c r="T3667" s="178">
        <f>IF(G3667=1,Sources!$F$24,IF(G3667=2,Sources!$F$25,IF(G3667=3,Sources!$F$26,0)))</f>
        <v/>
      </c>
      <c r="U3667" s="178">
        <f>T3667</f>
        <v/>
      </c>
      <c r="V3667" s="66" t="inlineStr">
        <is>
          <t>S01 / S04 / S05</t>
        </is>
      </c>
    </row>
    <row r="3668" ht="15" customHeight="1" s="94">
      <c r="A3668" s="66" t="inlineStr">
        <is>
          <t>U26861</t>
        </is>
      </c>
      <c r="B3668" s="66" t="inlineStr">
        <is>
          <t>O0599</t>
        </is>
      </c>
      <c r="C3668" s="66" t="n">
        <v>2025</v>
      </c>
      <c r="D3668" s="66" t="n">
        <v>4</v>
      </c>
      <c r="E3668" s="66" t="n">
        <v>3</v>
      </c>
      <c r="F3668" s="66" t="n">
        <v>13</v>
      </c>
      <c r="G3668" s="66" t="n">
        <v>3</v>
      </c>
      <c r="H3668" s="66" t="n">
        <v>2</v>
      </c>
      <c r="I3668" s="66" t="n">
        <v>0</v>
      </c>
      <c r="J3668" s="66" t="n">
        <v>1</v>
      </c>
      <c r="K3668" s="66" t="n">
        <v>0</v>
      </c>
      <c r="L3668" s="66" t="n">
        <v>0</v>
      </c>
      <c r="M3668" s="66" t="n">
        <v>0</v>
      </c>
      <c r="N3668" s="66" t="n">
        <v>1</v>
      </c>
      <c r="O3668" s="66" t="n">
        <v>499</v>
      </c>
      <c r="P3668" s="66" t="n">
        <v>0</v>
      </c>
      <c r="Q3668" s="66" t="n">
        <v>13.755923426</v>
      </c>
      <c r="R3668" s="66" t="n">
        <v>51.0558734060001</v>
      </c>
      <c r="S3668" s="66">
        <f>IF(AND(E3668&gt;=2,E3668&lt;=6,OR(F3668=6,F3668=7,F3668=8),O3668&lt;=500),1,0)</f>
        <v/>
      </c>
      <c r="T3668" s="178">
        <f>IF(G3668=1,Sources!$F$24,IF(G3668=2,Sources!$F$25,IF(G3668=3,Sources!$F$26,0)))</f>
        <v/>
      </c>
      <c r="U3668" s="178">
        <f>T3668</f>
        <v/>
      </c>
      <c r="V3668" s="66" t="inlineStr">
        <is>
          <t>S01 / S04 / S05</t>
        </is>
      </c>
    </row>
    <row r="3669" ht="15" customHeight="1" s="94">
      <c r="A3669" s="66" t="inlineStr">
        <is>
          <t>U26866</t>
        </is>
      </c>
      <c r="B3669" s="66" t="inlineStr">
        <is>
          <t>O1556</t>
        </is>
      </c>
      <c r="C3669" s="66" t="n">
        <v>2025</v>
      </c>
      <c r="D3669" s="66" t="n">
        <v>3</v>
      </c>
      <c r="E3669" s="66" t="n">
        <v>6</v>
      </c>
      <c r="F3669" s="66" t="n">
        <v>12</v>
      </c>
      <c r="G3669" s="66" t="n">
        <v>3</v>
      </c>
      <c r="H3669" s="66" t="n">
        <v>3</v>
      </c>
      <c r="I3669" s="66" t="n">
        <v>0</v>
      </c>
      <c r="J3669" s="66" t="n">
        <v>1</v>
      </c>
      <c r="K3669" s="66" t="n">
        <v>1</v>
      </c>
      <c r="L3669" s="66" t="n">
        <v>0</v>
      </c>
      <c r="M3669" s="66" t="n">
        <v>0</v>
      </c>
      <c r="N3669" s="66" t="n">
        <v>0</v>
      </c>
      <c r="O3669" s="66" t="n">
        <v>146.3</v>
      </c>
      <c r="P3669" s="66" t="n">
        <v>22.2</v>
      </c>
      <c r="Q3669" s="66" t="n">
        <v>12.3767853310001</v>
      </c>
      <c r="R3669" s="66" t="n">
        <v>51.3207085570001</v>
      </c>
      <c r="S3669" s="66">
        <f>IF(AND(E3669&gt;=2,E3669&lt;=6,OR(F3669=6,F3669=7,F3669=8),O3669&lt;=500),1,0)</f>
        <v/>
      </c>
      <c r="T3669" s="178">
        <f>IF(G3669=1,Sources!$F$24,IF(G3669=2,Sources!$F$25,IF(G3669=3,Sources!$F$26,0)))</f>
        <v/>
      </c>
      <c r="U3669" s="178">
        <f>T3669</f>
        <v/>
      </c>
      <c r="V3669" s="66" t="inlineStr">
        <is>
          <t>S01 / S04 / S05</t>
        </is>
      </c>
    </row>
    <row r="3670" ht="15" customHeight="1" s="94">
      <c r="A3670" s="66" t="inlineStr">
        <is>
          <t>U26871</t>
        </is>
      </c>
      <c r="B3670" s="66" t="inlineStr">
        <is>
          <t>O0766</t>
        </is>
      </c>
      <c r="C3670" s="66" t="n">
        <v>2025</v>
      </c>
      <c r="D3670" s="66" t="n">
        <v>4</v>
      </c>
      <c r="E3670" s="66" t="n">
        <v>4</v>
      </c>
      <c r="F3670" s="66" t="n">
        <v>15</v>
      </c>
      <c r="G3670" s="66" t="n">
        <v>3</v>
      </c>
      <c r="H3670" s="66" t="n">
        <v>6</v>
      </c>
      <c r="I3670" s="66" t="n">
        <v>0</v>
      </c>
      <c r="J3670" s="66" t="n">
        <v>1</v>
      </c>
      <c r="K3670" s="66" t="n">
        <v>1</v>
      </c>
      <c r="L3670" s="66" t="n">
        <v>0</v>
      </c>
      <c r="M3670" s="66" t="n">
        <v>0</v>
      </c>
      <c r="N3670" s="66" t="n">
        <v>0</v>
      </c>
      <c r="O3670" s="66" t="n">
        <v>148.4</v>
      </c>
      <c r="P3670" s="66" t="n">
        <v>3.9</v>
      </c>
      <c r="Q3670" s="66" t="n">
        <v>13.7586947350001</v>
      </c>
      <c r="R3670" s="66" t="n">
        <v>51.0494667200001</v>
      </c>
      <c r="S3670" s="66">
        <f>IF(AND(E3670&gt;=2,E3670&lt;=6,OR(F3670=6,F3670=7,F3670=8),O3670&lt;=500),1,0)</f>
        <v/>
      </c>
      <c r="T3670" s="178">
        <f>IF(G3670=1,Sources!$F$24,IF(G3670=2,Sources!$F$25,IF(G3670=3,Sources!$F$26,0)))</f>
        <v/>
      </c>
      <c r="U3670" s="178">
        <f>T3670</f>
        <v/>
      </c>
      <c r="V3670" s="66" t="inlineStr">
        <is>
          <t>S01 / S04 / S05</t>
        </is>
      </c>
    </row>
    <row r="3671" ht="15" customHeight="1" s="94">
      <c r="A3671" s="66" t="inlineStr">
        <is>
          <t>U26881</t>
        </is>
      </c>
      <c r="B3671" s="66" t="inlineStr">
        <is>
          <t>O0514</t>
        </is>
      </c>
      <c r="C3671" s="66" t="n">
        <v>2025</v>
      </c>
      <c r="D3671" s="66" t="n">
        <v>4</v>
      </c>
      <c r="E3671" s="66" t="n">
        <v>3</v>
      </c>
      <c r="F3671" s="66" t="n">
        <v>18</v>
      </c>
      <c r="G3671" s="66" t="n">
        <v>3</v>
      </c>
      <c r="H3671" s="66" t="n">
        <v>3</v>
      </c>
      <c r="I3671" s="66" t="n">
        <v>0</v>
      </c>
      <c r="J3671" s="66" t="n">
        <v>0</v>
      </c>
      <c r="K3671" s="66" t="n">
        <v>1</v>
      </c>
      <c r="L3671" s="66" t="n">
        <v>0</v>
      </c>
      <c r="M3671" s="66" t="n">
        <v>0</v>
      </c>
      <c r="N3671" s="66" t="n">
        <v>0</v>
      </c>
      <c r="O3671" s="66" t="n">
        <v>361.9</v>
      </c>
      <c r="P3671" s="66" t="n">
        <v>19.6</v>
      </c>
      <c r="Q3671" s="66" t="n">
        <v>13.7709962880001</v>
      </c>
      <c r="R3671" s="66" t="n">
        <v>51.0400458280001</v>
      </c>
      <c r="S3671" s="66">
        <f>IF(AND(E3671&gt;=2,E3671&lt;=6,OR(F3671=6,F3671=7,F3671=8),O3671&lt;=500),1,0)</f>
        <v/>
      </c>
      <c r="T3671" s="178">
        <f>IF(G3671=1,Sources!$F$24,IF(G3671=2,Sources!$F$25,IF(G3671=3,Sources!$F$26,0)))</f>
        <v/>
      </c>
      <c r="U3671" s="178">
        <f>T3671</f>
        <v/>
      </c>
      <c r="V3671" s="66" t="inlineStr">
        <is>
          <t>S01 / S04 / S05</t>
        </is>
      </c>
    </row>
    <row r="3672" ht="15" customHeight="1" s="94">
      <c r="A3672" s="66" t="inlineStr">
        <is>
          <t>U26887</t>
        </is>
      </c>
      <c r="B3672" s="66" t="inlineStr">
        <is>
          <t>O0380</t>
        </is>
      </c>
      <c r="C3672" s="66" t="n">
        <v>2025</v>
      </c>
      <c r="D3672" s="66" t="n">
        <v>5</v>
      </c>
      <c r="E3672" s="66" t="n">
        <v>3</v>
      </c>
      <c r="F3672" s="66" t="n">
        <v>11</v>
      </c>
      <c r="G3672" s="66" t="n">
        <v>3</v>
      </c>
      <c r="H3672" s="66" t="n">
        <v>2</v>
      </c>
      <c r="I3672" s="66" t="n">
        <v>0</v>
      </c>
      <c r="J3672" s="66" t="n">
        <v>0</v>
      </c>
      <c r="K3672" s="66" t="n">
        <v>1</v>
      </c>
      <c r="L3672" s="66" t="n">
        <v>0</v>
      </c>
      <c r="M3672" s="66" t="n">
        <v>0</v>
      </c>
      <c r="N3672" s="66" t="n">
        <v>0</v>
      </c>
      <c r="O3672" s="66" t="n">
        <v>449.5</v>
      </c>
      <c r="P3672" s="66" t="n">
        <v>5.8</v>
      </c>
      <c r="Q3672" s="66" t="n">
        <v>13.739309416</v>
      </c>
      <c r="R3672" s="66" t="n">
        <v>51.073910735</v>
      </c>
      <c r="S3672" s="66">
        <f>IF(AND(E3672&gt;=2,E3672&lt;=6,OR(F3672=6,F3672=7,F3672=8),O3672&lt;=500),1,0)</f>
        <v/>
      </c>
      <c r="T3672" s="178">
        <f>IF(G3672=1,Sources!$F$24,IF(G3672=2,Sources!$F$25,IF(G3672=3,Sources!$F$26,0)))</f>
        <v/>
      </c>
      <c r="U3672" s="178">
        <f>T3672</f>
        <v/>
      </c>
      <c r="V3672" s="66" t="inlineStr">
        <is>
          <t>S01 / S04 / S05</t>
        </is>
      </c>
    </row>
    <row r="3673" ht="15" customHeight="1" s="94">
      <c r="A3673" s="66" t="inlineStr">
        <is>
          <t>U26899</t>
        </is>
      </c>
      <c r="B3673" s="66" t="inlineStr">
        <is>
          <t>O1490</t>
        </is>
      </c>
      <c r="C3673" s="66" t="n">
        <v>2025</v>
      </c>
      <c r="D3673" s="66" t="n">
        <v>3</v>
      </c>
      <c r="E3673" s="66" t="n">
        <v>2</v>
      </c>
      <c r="F3673" s="66" t="n">
        <v>15</v>
      </c>
      <c r="G3673" s="66" t="n">
        <v>3</v>
      </c>
      <c r="H3673" s="66" t="n">
        <v>3</v>
      </c>
      <c r="I3673" s="66" t="n">
        <v>0</v>
      </c>
      <c r="J3673" s="66" t="n">
        <v>1</v>
      </c>
      <c r="K3673" s="66" t="n">
        <v>1</v>
      </c>
      <c r="L3673" s="66" t="n">
        <v>0</v>
      </c>
      <c r="M3673" s="66" t="n">
        <v>0</v>
      </c>
      <c r="N3673" s="66" t="n">
        <v>0</v>
      </c>
      <c r="O3673" s="66" t="n">
        <v>124.4</v>
      </c>
      <c r="P3673" s="66" t="n">
        <v>19.6</v>
      </c>
      <c r="Q3673" s="66" t="n">
        <v>12.370639608</v>
      </c>
      <c r="R3673" s="66" t="n">
        <v>51.3613776220001</v>
      </c>
      <c r="S3673" s="66">
        <f>IF(AND(E3673&gt;=2,E3673&lt;=6,OR(F3673=6,F3673=7,F3673=8),O3673&lt;=500),1,0)</f>
        <v/>
      </c>
      <c r="T3673" s="178">
        <f>IF(G3673=1,Sources!$F$24,IF(G3673=2,Sources!$F$25,IF(G3673=3,Sources!$F$26,0)))</f>
        <v/>
      </c>
      <c r="U3673" s="178">
        <f>T3673</f>
        <v/>
      </c>
      <c r="V3673" s="66" t="inlineStr">
        <is>
          <t>S01 / S04 / S05</t>
        </is>
      </c>
    </row>
    <row r="3674" ht="15" customHeight="1" s="94">
      <c r="A3674" s="66" t="inlineStr">
        <is>
          <t>U26903</t>
        </is>
      </c>
      <c r="B3674" s="66" t="inlineStr">
        <is>
          <t>O0689</t>
        </is>
      </c>
      <c r="C3674" s="66" t="n">
        <v>2025</v>
      </c>
      <c r="D3674" s="66" t="n">
        <v>5</v>
      </c>
      <c r="E3674" s="66" t="n">
        <v>2</v>
      </c>
      <c r="F3674" s="66" t="n">
        <v>14</v>
      </c>
      <c r="G3674" s="66" t="n">
        <v>3</v>
      </c>
      <c r="H3674" s="66" t="n">
        <v>6</v>
      </c>
      <c r="I3674" s="66" t="n">
        <v>0</v>
      </c>
      <c r="J3674" s="66" t="n">
        <v>0</v>
      </c>
      <c r="K3674" s="66" t="n">
        <v>1</v>
      </c>
      <c r="L3674" s="66" t="n">
        <v>0</v>
      </c>
      <c r="M3674" s="66" t="n">
        <v>0</v>
      </c>
      <c r="N3674" s="66" t="n">
        <v>1</v>
      </c>
      <c r="O3674" s="66" t="n">
        <v>425.7</v>
      </c>
      <c r="P3674" s="66" t="n">
        <v>16.3</v>
      </c>
      <c r="Q3674" s="66" t="n">
        <v>13.7394038320001</v>
      </c>
      <c r="R3674" s="66" t="n">
        <v>51.0371220490001</v>
      </c>
      <c r="S3674" s="66">
        <f>IF(AND(E3674&gt;=2,E3674&lt;=6,OR(F3674=6,F3674=7,F3674=8),O3674&lt;=500),1,0)</f>
        <v/>
      </c>
      <c r="T3674" s="178">
        <f>IF(G3674=1,Sources!$F$24,IF(G3674=2,Sources!$F$25,IF(G3674=3,Sources!$F$26,0)))</f>
        <v/>
      </c>
      <c r="U3674" s="178">
        <f>T3674</f>
        <v/>
      </c>
      <c r="V3674" s="66" t="inlineStr">
        <is>
          <t>S01 / S04 / S05</t>
        </is>
      </c>
    </row>
    <row r="3675" ht="15" customHeight="1" s="94">
      <c r="A3675" s="66" t="inlineStr">
        <is>
          <t>U26909</t>
        </is>
      </c>
      <c r="B3675" s="66" t="inlineStr">
        <is>
          <t>O0885</t>
        </is>
      </c>
      <c r="C3675" s="66" t="n">
        <v>2025</v>
      </c>
      <c r="D3675" s="66" t="n">
        <v>5</v>
      </c>
      <c r="E3675" s="66" t="n">
        <v>3</v>
      </c>
      <c r="F3675" s="66" t="n">
        <v>16</v>
      </c>
      <c r="G3675" s="66" t="n">
        <v>3</v>
      </c>
      <c r="H3675" s="66" t="n">
        <v>2</v>
      </c>
      <c r="I3675" s="66" t="n">
        <v>0</v>
      </c>
      <c r="J3675" s="66" t="n">
        <v>1</v>
      </c>
      <c r="K3675" s="66" t="n">
        <v>1</v>
      </c>
      <c r="L3675" s="66" t="n">
        <v>0</v>
      </c>
      <c r="M3675" s="66" t="n">
        <v>0</v>
      </c>
      <c r="N3675" s="66" t="n">
        <v>0</v>
      </c>
      <c r="O3675" s="66" t="n">
        <v>309.1</v>
      </c>
      <c r="P3675" s="66" t="n">
        <v>4.3</v>
      </c>
      <c r="Q3675" s="66" t="n">
        <v>13.775582104</v>
      </c>
      <c r="R3675" s="66" t="n">
        <v>51.0453750130001</v>
      </c>
      <c r="S3675" s="66">
        <f>IF(AND(E3675&gt;=2,E3675&lt;=6,OR(F3675=6,F3675=7,F3675=8),O3675&lt;=500),1,0)</f>
        <v/>
      </c>
      <c r="T3675" s="178">
        <f>IF(G3675=1,Sources!$F$24,IF(G3675=2,Sources!$F$25,IF(G3675=3,Sources!$F$26,0)))</f>
        <v/>
      </c>
      <c r="U3675" s="178">
        <f>T3675</f>
        <v/>
      </c>
      <c r="V3675" s="66" t="inlineStr">
        <is>
          <t>S01 / S04 / S05</t>
        </is>
      </c>
    </row>
    <row r="3676" ht="15" customHeight="1" s="94">
      <c r="A3676" s="66" t="inlineStr">
        <is>
          <t>U26910</t>
        </is>
      </c>
      <c r="B3676" s="66" t="inlineStr">
        <is>
          <t>O1651</t>
        </is>
      </c>
      <c r="C3676" s="66" t="n">
        <v>2025</v>
      </c>
      <c r="D3676" s="66" t="n">
        <v>5</v>
      </c>
      <c r="E3676" s="66" t="n">
        <v>3</v>
      </c>
      <c r="F3676" s="66" t="n">
        <v>17</v>
      </c>
      <c r="G3676" s="66" t="n">
        <v>3</v>
      </c>
      <c r="H3676" s="66" t="n">
        <v>3</v>
      </c>
      <c r="I3676" s="66" t="n">
        <v>0</v>
      </c>
      <c r="J3676" s="66" t="n">
        <v>1</v>
      </c>
      <c r="K3676" s="66" t="n">
        <v>1</v>
      </c>
      <c r="L3676" s="66" t="n">
        <v>0</v>
      </c>
      <c r="M3676" s="66" t="n">
        <v>0</v>
      </c>
      <c r="N3676" s="66" t="n">
        <v>0</v>
      </c>
      <c r="O3676" s="66" t="n">
        <v>275.1</v>
      </c>
      <c r="P3676" s="66" t="n">
        <v>20.2</v>
      </c>
      <c r="Q3676" s="66" t="n">
        <v>12.3675317030001</v>
      </c>
      <c r="R3676" s="66" t="n">
        <v>51.3209651500001</v>
      </c>
      <c r="S3676" s="66">
        <f>IF(AND(E3676&gt;=2,E3676&lt;=6,OR(F3676=6,F3676=7,F3676=8),O3676&lt;=500),1,0)</f>
        <v/>
      </c>
      <c r="T3676" s="178">
        <f>IF(G3676=1,Sources!$F$24,IF(G3676=2,Sources!$F$25,IF(G3676=3,Sources!$F$26,0)))</f>
        <v/>
      </c>
      <c r="U3676" s="178">
        <f>T3676</f>
        <v/>
      </c>
      <c r="V3676" s="66" t="inlineStr">
        <is>
          <t>S01 / S04 / S05</t>
        </is>
      </c>
    </row>
    <row r="3677" ht="15" customHeight="1" s="94">
      <c r="A3677" s="66" t="inlineStr">
        <is>
          <t>U26914</t>
        </is>
      </c>
      <c r="B3677" s="66" t="inlineStr">
        <is>
          <t>O0844</t>
        </is>
      </c>
      <c r="C3677" s="66" t="n">
        <v>2025</v>
      </c>
      <c r="D3677" s="66" t="n">
        <v>5</v>
      </c>
      <c r="E3677" s="66" t="n">
        <v>5</v>
      </c>
      <c r="F3677" s="66" t="n">
        <v>8</v>
      </c>
      <c r="G3677" s="66" t="n">
        <v>3</v>
      </c>
      <c r="H3677" s="66" t="n">
        <v>3</v>
      </c>
      <c r="I3677" s="66" t="n">
        <v>0</v>
      </c>
      <c r="J3677" s="66" t="n">
        <v>1</v>
      </c>
      <c r="K3677" s="66" t="n">
        <v>1</v>
      </c>
      <c r="L3677" s="66" t="n">
        <v>0</v>
      </c>
      <c r="M3677" s="66" t="n">
        <v>0</v>
      </c>
      <c r="N3677" s="66" t="n">
        <v>0</v>
      </c>
      <c r="O3677" s="66" t="n">
        <v>149</v>
      </c>
      <c r="P3677" s="66" t="n">
        <v>0</v>
      </c>
      <c r="Q3677" s="66" t="n">
        <v>13.729110437</v>
      </c>
      <c r="R3677" s="66" t="n">
        <v>51.0509552600001</v>
      </c>
      <c r="S3677" s="66">
        <f>IF(AND(E3677&gt;=2,E3677&lt;=6,OR(F3677=6,F3677=7,F3677=8),O3677&lt;=500),1,0)</f>
        <v/>
      </c>
      <c r="T3677" s="178">
        <f>IF(G3677=1,Sources!$F$24,IF(G3677=2,Sources!$F$25,IF(G3677=3,Sources!$F$26,0)))</f>
        <v/>
      </c>
      <c r="U3677" s="178">
        <f>T3677</f>
        <v/>
      </c>
      <c r="V3677" s="66" t="inlineStr">
        <is>
          <t>S01 / S04 / S05</t>
        </is>
      </c>
    </row>
    <row r="3678" ht="15" customHeight="1" s="94">
      <c r="A3678" s="66" t="inlineStr">
        <is>
          <t>U26929</t>
        </is>
      </c>
      <c r="B3678" s="66" t="inlineStr">
        <is>
          <t>O0689</t>
        </is>
      </c>
      <c r="C3678" s="66" t="n">
        <v>2025</v>
      </c>
      <c r="D3678" s="66" t="n">
        <v>4</v>
      </c>
      <c r="E3678" s="66" t="n">
        <v>5</v>
      </c>
      <c r="F3678" s="66" t="n">
        <v>16</v>
      </c>
      <c r="G3678" s="66" t="n">
        <v>3</v>
      </c>
      <c r="H3678" s="66" t="n">
        <v>2</v>
      </c>
      <c r="I3678" s="66" t="n">
        <v>0</v>
      </c>
      <c r="J3678" s="66" t="n">
        <v>1</v>
      </c>
      <c r="K3678" s="66" t="n">
        <v>1</v>
      </c>
      <c r="L3678" s="66" t="n">
        <v>0</v>
      </c>
      <c r="M3678" s="66" t="n">
        <v>0</v>
      </c>
      <c r="N3678" s="66" t="n">
        <v>0</v>
      </c>
      <c r="O3678" s="66" t="n">
        <v>436.8</v>
      </c>
      <c r="P3678" s="66" t="n">
        <v>5.3</v>
      </c>
      <c r="Q3678" s="66" t="n">
        <v>13.7392736890001</v>
      </c>
      <c r="R3678" s="66" t="n">
        <v>51.0370141700001</v>
      </c>
      <c r="S3678" s="66">
        <f>IF(AND(E3678&gt;=2,E3678&lt;=6,OR(F3678=6,F3678=7,F3678=8),O3678&lt;=500),1,0)</f>
        <v/>
      </c>
      <c r="T3678" s="178">
        <f>IF(G3678=1,Sources!$F$24,IF(G3678=2,Sources!$F$25,IF(G3678=3,Sources!$F$26,0)))</f>
        <v/>
      </c>
      <c r="U3678" s="178">
        <f>T3678</f>
        <v/>
      </c>
      <c r="V3678" s="66" t="inlineStr">
        <is>
          <t>S01 / S04 / S05</t>
        </is>
      </c>
    </row>
    <row r="3679" ht="15" customHeight="1" s="94">
      <c r="A3679" s="66" t="inlineStr">
        <is>
          <t>U26943</t>
        </is>
      </c>
      <c r="B3679" s="66" t="inlineStr">
        <is>
          <t>O0154</t>
        </is>
      </c>
      <c r="C3679" s="66" t="n">
        <v>2025</v>
      </c>
      <c r="D3679" s="66" t="n">
        <v>5</v>
      </c>
      <c r="E3679" s="66" t="n">
        <v>1</v>
      </c>
      <c r="F3679" s="66" t="n">
        <v>6</v>
      </c>
      <c r="G3679" s="66" t="n">
        <v>3</v>
      </c>
      <c r="H3679" s="66" t="n">
        <v>3</v>
      </c>
      <c r="I3679" s="66" t="n">
        <v>0</v>
      </c>
      <c r="J3679" s="66" t="n">
        <v>0</v>
      </c>
      <c r="K3679" s="66" t="n">
        <v>1</v>
      </c>
      <c r="L3679" s="66" t="n">
        <v>0</v>
      </c>
      <c r="M3679" s="66" t="n">
        <v>0</v>
      </c>
      <c r="N3679" s="66" t="n">
        <v>0</v>
      </c>
      <c r="O3679" s="66" t="n">
        <v>261.4</v>
      </c>
      <c r="P3679" s="66" t="n">
        <v>7.1</v>
      </c>
      <c r="Q3679" s="66" t="n">
        <v>12.9251053100001</v>
      </c>
      <c r="R3679" s="66" t="n">
        <v>50.8252263580001</v>
      </c>
      <c r="S3679" s="66">
        <f>IF(AND(E3679&gt;=2,E3679&lt;=6,OR(F3679=6,F3679=7,F3679=8),O3679&lt;=500),1,0)</f>
        <v/>
      </c>
      <c r="T3679" s="178">
        <f>IF(G3679=1,Sources!$F$24,IF(G3679=2,Sources!$F$25,IF(G3679=3,Sources!$F$26,0)))</f>
        <v/>
      </c>
      <c r="U3679" s="178">
        <f>T3679</f>
        <v/>
      </c>
      <c r="V3679" s="66" t="inlineStr">
        <is>
          <t>S01 / S04 / S05</t>
        </is>
      </c>
    </row>
    <row r="3680" ht="15" customHeight="1" s="94">
      <c r="A3680" s="66" t="inlineStr">
        <is>
          <t>U26949</t>
        </is>
      </c>
      <c r="B3680" s="66" t="inlineStr">
        <is>
          <t>O1773</t>
        </is>
      </c>
      <c r="C3680" s="66" t="n">
        <v>2025</v>
      </c>
      <c r="D3680" s="66" t="n">
        <v>4</v>
      </c>
      <c r="E3680" s="66" t="n">
        <v>3</v>
      </c>
      <c r="F3680" s="66" t="n">
        <v>6</v>
      </c>
      <c r="G3680" s="66" t="n">
        <v>3</v>
      </c>
      <c r="H3680" s="66" t="n">
        <v>3</v>
      </c>
      <c r="I3680" s="66" t="n">
        <v>0</v>
      </c>
      <c r="J3680" s="66" t="n">
        <v>1</v>
      </c>
      <c r="K3680" s="66" t="n">
        <v>1</v>
      </c>
      <c r="L3680" s="66" t="n">
        <v>0</v>
      </c>
      <c r="M3680" s="66" t="n">
        <v>0</v>
      </c>
      <c r="N3680" s="66" t="n">
        <v>0</v>
      </c>
      <c r="O3680" s="66" t="n">
        <v>454.7</v>
      </c>
      <c r="P3680" s="66" t="n">
        <v>0</v>
      </c>
      <c r="Q3680" s="66" t="n">
        <v>12.3486865690001</v>
      </c>
      <c r="R3680" s="66" t="n">
        <v>51.33211973</v>
      </c>
      <c r="S3680" s="66">
        <f>IF(AND(E3680&gt;=2,E3680&lt;=6,OR(F3680=6,F3680=7,F3680=8),O3680&lt;=500),1,0)</f>
        <v/>
      </c>
      <c r="T3680" s="178">
        <f>IF(G3680=1,Sources!$F$24,IF(G3680=2,Sources!$F$25,IF(G3680=3,Sources!$F$26,0)))</f>
        <v/>
      </c>
      <c r="U3680" s="178">
        <f>T3680</f>
        <v/>
      </c>
      <c r="V3680" s="66" t="inlineStr">
        <is>
          <t>S01 / S04 / S05</t>
        </is>
      </c>
    </row>
    <row r="3681" ht="15" customHeight="1" s="94">
      <c r="A3681" s="66" t="inlineStr">
        <is>
          <t>U26972</t>
        </is>
      </c>
      <c r="B3681" s="66" t="inlineStr">
        <is>
          <t>O1353</t>
        </is>
      </c>
      <c r="C3681" s="66" t="n">
        <v>2025</v>
      </c>
      <c r="D3681" s="66" t="n">
        <v>3</v>
      </c>
      <c r="E3681" s="66" t="n">
        <v>7</v>
      </c>
      <c r="F3681" s="66" t="n">
        <v>10</v>
      </c>
      <c r="G3681" s="66" t="n">
        <v>3</v>
      </c>
      <c r="H3681" s="66" t="n">
        <v>2</v>
      </c>
      <c r="I3681" s="66" t="n">
        <v>0</v>
      </c>
      <c r="J3681" s="66" t="n">
        <v>1</v>
      </c>
      <c r="K3681" s="66" t="n">
        <v>1</v>
      </c>
      <c r="L3681" s="66" t="n">
        <v>0</v>
      </c>
      <c r="M3681" s="66" t="n">
        <v>0</v>
      </c>
      <c r="N3681" s="66" t="n">
        <v>0</v>
      </c>
      <c r="O3681" s="66" t="n">
        <v>190</v>
      </c>
      <c r="P3681" s="66" t="n">
        <v>21.7</v>
      </c>
      <c r="Q3681" s="66" t="n">
        <v>12.3711375820001</v>
      </c>
      <c r="R3681" s="66" t="n">
        <v>51.33646494</v>
      </c>
      <c r="S3681" s="66">
        <f>IF(AND(E3681&gt;=2,E3681&lt;=6,OR(F3681=6,F3681=7,F3681=8),O3681&lt;=500),1,0)</f>
        <v/>
      </c>
      <c r="T3681" s="178">
        <f>IF(G3681=1,Sources!$F$24,IF(G3681=2,Sources!$F$25,IF(G3681=3,Sources!$F$26,0)))</f>
        <v/>
      </c>
      <c r="U3681" s="178">
        <f>T3681</f>
        <v/>
      </c>
      <c r="V3681" s="66" t="inlineStr">
        <is>
          <t>S01 / S04 / S05</t>
        </is>
      </c>
    </row>
    <row r="3682" ht="15" customHeight="1" s="94">
      <c r="A3682" s="66" t="inlineStr">
        <is>
          <t>U26974</t>
        </is>
      </c>
      <c r="B3682" s="66" t="inlineStr">
        <is>
          <t>O0503</t>
        </is>
      </c>
      <c r="C3682" s="66" t="n">
        <v>2025</v>
      </c>
      <c r="D3682" s="66" t="n">
        <v>4</v>
      </c>
      <c r="E3682" s="66" t="n">
        <v>3</v>
      </c>
      <c r="F3682" s="66" t="n">
        <v>7</v>
      </c>
      <c r="G3682" s="66" t="n">
        <v>3</v>
      </c>
      <c r="H3682" s="66" t="n">
        <v>3</v>
      </c>
      <c r="I3682" s="66" t="n">
        <v>0</v>
      </c>
      <c r="J3682" s="66" t="n">
        <v>1</v>
      </c>
      <c r="K3682" s="66" t="n">
        <v>0</v>
      </c>
      <c r="L3682" s="66" t="n">
        <v>0</v>
      </c>
      <c r="M3682" s="66" t="n">
        <v>0</v>
      </c>
      <c r="N3682" s="66" t="n">
        <v>0</v>
      </c>
      <c r="O3682" s="66" t="n">
        <v>129.3</v>
      </c>
      <c r="P3682" s="66" t="n">
        <v>0.2</v>
      </c>
      <c r="Q3682" s="66" t="n">
        <v>13.7913673140001</v>
      </c>
      <c r="R3682" s="66" t="n">
        <v>51.0467764810001</v>
      </c>
      <c r="S3682" s="66">
        <f>IF(AND(E3682&gt;=2,E3682&lt;=6,OR(F3682=6,F3682=7,F3682=8),O3682&lt;=500),1,0)</f>
        <v/>
      </c>
      <c r="T3682" s="178">
        <f>IF(G3682=1,Sources!$F$24,IF(G3682=2,Sources!$F$25,IF(G3682=3,Sources!$F$26,0)))</f>
        <v/>
      </c>
      <c r="U3682" s="178">
        <f>T3682</f>
        <v/>
      </c>
      <c r="V3682" s="66" t="inlineStr">
        <is>
          <t>S01 / S04 / S05</t>
        </is>
      </c>
    </row>
    <row r="3683" ht="15" customHeight="1" s="94">
      <c r="A3683" s="66" t="inlineStr">
        <is>
          <t>U26990</t>
        </is>
      </c>
      <c r="B3683" s="66" t="inlineStr">
        <is>
          <t>O0968</t>
        </is>
      </c>
      <c r="C3683" s="66" t="n">
        <v>2025</v>
      </c>
      <c r="D3683" s="66" t="n">
        <v>5</v>
      </c>
      <c r="E3683" s="66" t="n">
        <v>4</v>
      </c>
      <c r="F3683" s="66" t="n">
        <v>9</v>
      </c>
      <c r="G3683" s="66" t="n">
        <v>2</v>
      </c>
      <c r="H3683" s="66" t="n">
        <v>3</v>
      </c>
      <c r="I3683" s="66" t="n">
        <v>0</v>
      </c>
      <c r="J3683" s="66" t="n">
        <v>1</v>
      </c>
      <c r="K3683" s="66" t="n">
        <v>1</v>
      </c>
      <c r="L3683" s="66" t="n">
        <v>0</v>
      </c>
      <c r="M3683" s="66" t="n">
        <v>0</v>
      </c>
      <c r="N3683" s="66" t="n">
        <v>0</v>
      </c>
      <c r="O3683" s="66" t="n">
        <v>155.7</v>
      </c>
      <c r="P3683" s="66" t="n">
        <v>1.7</v>
      </c>
      <c r="Q3683" s="66" t="n">
        <v>13.7578520500001</v>
      </c>
      <c r="R3683" s="66" t="n">
        <v>51.051447255</v>
      </c>
      <c r="S3683" s="66">
        <f>IF(AND(E3683&gt;=2,E3683&lt;=6,OR(F3683=6,F3683=7,F3683=8),O3683&lt;=500),1,0)</f>
        <v/>
      </c>
      <c r="T3683" s="178">
        <f>IF(G3683=1,Sources!$F$24,IF(G3683=2,Sources!$F$25,IF(G3683=3,Sources!$F$26,0)))</f>
        <v/>
      </c>
      <c r="U3683" s="178">
        <f>T3683</f>
        <v/>
      </c>
      <c r="V3683" s="66" t="inlineStr">
        <is>
          <t>S01 / S04 / S05</t>
        </is>
      </c>
    </row>
    <row r="3684" ht="15" customHeight="1" s="94">
      <c r="A3684" s="66" t="inlineStr">
        <is>
          <t>U26996</t>
        </is>
      </c>
      <c r="B3684" s="66" t="inlineStr">
        <is>
          <t>O0689</t>
        </is>
      </c>
      <c r="C3684" s="66" t="n">
        <v>2025</v>
      </c>
      <c r="D3684" s="66" t="n">
        <v>5</v>
      </c>
      <c r="E3684" s="66" t="n">
        <v>5</v>
      </c>
      <c r="F3684" s="66" t="n">
        <v>18</v>
      </c>
      <c r="G3684" s="66" t="n">
        <v>3</v>
      </c>
      <c r="H3684" s="66" t="n">
        <v>3</v>
      </c>
      <c r="I3684" s="66" t="n">
        <v>0</v>
      </c>
      <c r="J3684" s="66" t="n">
        <v>0</v>
      </c>
      <c r="K3684" s="66" t="n">
        <v>1</v>
      </c>
      <c r="L3684" s="66" t="n">
        <v>1</v>
      </c>
      <c r="M3684" s="66" t="n">
        <v>0</v>
      </c>
      <c r="N3684" s="66" t="n">
        <v>0</v>
      </c>
      <c r="O3684" s="66" t="n">
        <v>435.2</v>
      </c>
      <c r="P3684" s="66" t="n">
        <v>3.6</v>
      </c>
      <c r="Q3684" s="66" t="n">
        <v>13.7392957870001</v>
      </c>
      <c r="R3684" s="66" t="n">
        <v>51.0370068940001</v>
      </c>
      <c r="S3684" s="66">
        <f>IF(AND(E3684&gt;=2,E3684&lt;=6,OR(F3684=6,F3684=7,F3684=8),O3684&lt;=500),1,0)</f>
        <v/>
      </c>
      <c r="T3684" s="178">
        <f>IF(G3684=1,Sources!$F$24,IF(G3684=2,Sources!$F$25,IF(G3684=3,Sources!$F$26,0)))</f>
        <v/>
      </c>
      <c r="U3684" s="178">
        <f>T3684</f>
        <v/>
      </c>
      <c r="V3684" s="66" t="inlineStr">
        <is>
          <t>S01 / S04 / S05</t>
        </is>
      </c>
    </row>
    <row r="3685" ht="15" customHeight="1" s="94">
      <c r="A3685" s="66" t="inlineStr">
        <is>
          <t>U27000</t>
        </is>
      </c>
      <c r="B3685" s="66" t="inlineStr">
        <is>
          <t>O1662</t>
        </is>
      </c>
      <c r="C3685" s="66" t="n">
        <v>2025</v>
      </c>
      <c r="D3685" s="66" t="n">
        <v>5</v>
      </c>
      <c r="E3685" s="66" t="n">
        <v>2</v>
      </c>
      <c r="F3685" s="66" t="n">
        <v>8</v>
      </c>
      <c r="G3685" s="66" t="n">
        <v>3</v>
      </c>
      <c r="H3685" s="66" t="n">
        <v>3</v>
      </c>
      <c r="I3685" s="66" t="n">
        <v>0</v>
      </c>
      <c r="J3685" s="66" t="n">
        <v>0</v>
      </c>
      <c r="K3685" s="66" t="n">
        <v>1</v>
      </c>
      <c r="L3685" s="66" t="n">
        <v>0</v>
      </c>
      <c r="M3685" s="66" t="n">
        <v>0</v>
      </c>
      <c r="N3685" s="66" t="n">
        <v>1</v>
      </c>
      <c r="O3685" s="66" t="n">
        <v>158.7</v>
      </c>
      <c r="P3685" s="66" t="n">
        <v>5.7</v>
      </c>
      <c r="Q3685" s="66" t="n">
        <v>12.3908569930001</v>
      </c>
      <c r="R3685" s="66" t="n">
        <v>51.338655654</v>
      </c>
      <c r="S3685" s="66">
        <f>IF(AND(E3685&gt;=2,E3685&lt;=6,OR(F3685=6,F3685=7,F3685=8),O3685&lt;=500),1,0)</f>
        <v/>
      </c>
      <c r="T3685" s="178">
        <f>IF(G3685=1,Sources!$F$24,IF(G3685=2,Sources!$F$25,IF(G3685=3,Sources!$F$26,0)))</f>
        <v/>
      </c>
      <c r="U3685" s="178">
        <f>T3685</f>
        <v/>
      </c>
      <c r="V3685" s="66" t="inlineStr">
        <is>
          <t>S01 / S04 / S05</t>
        </is>
      </c>
    </row>
    <row r="3686" ht="15" customHeight="1" s="94">
      <c r="A3686" s="66" t="inlineStr">
        <is>
          <t>U27003</t>
        </is>
      </c>
      <c r="B3686" s="66" t="inlineStr">
        <is>
          <t>O1359</t>
        </is>
      </c>
      <c r="C3686" s="66" t="n">
        <v>2025</v>
      </c>
      <c r="D3686" s="66" t="n">
        <v>3</v>
      </c>
      <c r="E3686" s="66" t="n">
        <v>5</v>
      </c>
      <c r="F3686" s="66" t="n">
        <v>15</v>
      </c>
      <c r="G3686" s="66" t="n">
        <v>3</v>
      </c>
      <c r="H3686" s="66" t="n">
        <v>6</v>
      </c>
      <c r="I3686" s="66" t="n">
        <v>0</v>
      </c>
      <c r="J3686" s="66" t="n">
        <v>0</v>
      </c>
      <c r="K3686" s="66" t="n">
        <v>1</v>
      </c>
      <c r="L3686" s="66" t="n">
        <v>1</v>
      </c>
      <c r="M3686" s="66" t="n">
        <v>0</v>
      </c>
      <c r="N3686" s="66" t="n">
        <v>0</v>
      </c>
      <c r="O3686" s="66" t="n">
        <v>437.4</v>
      </c>
      <c r="P3686" s="66" t="n">
        <v>20.6</v>
      </c>
      <c r="Q3686" s="66" t="n">
        <v>12.3748367010001</v>
      </c>
      <c r="R3686" s="66" t="n">
        <v>51.335877952</v>
      </c>
      <c r="S3686" s="66">
        <f>IF(AND(E3686&gt;=2,E3686&lt;=6,OR(F3686=6,F3686=7,F3686=8),O3686&lt;=500),1,0)</f>
        <v/>
      </c>
      <c r="T3686" s="178">
        <f>IF(G3686=1,Sources!$F$24,IF(G3686=2,Sources!$F$25,IF(G3686=3,Sources!$F$26,0)))</f>
        <v/>
      </c>
      <c r="U3686" s="178">
        <f>T3686</f>
        <v/>
      </c>
      <c r="V3686" s="66" t="inlineStr">
        <is>
          <t>S01 / S04 / S05</t>
        </is>
      </c>
    </row>
    <row r="3687" ht="15" customHeight="1" s="94">
      <c r="A3687" s="66" t="inlineStr">
        <is>
          <t>U27012</t>
        </is>
      </c>
      <c r="B3687" s="66" t="inlineStr">
        <is>
          <t>O1446</t>
        </is>
      </c>
      <c r="C3687" s="66" t="n">
        <v>2025</v>
      </c>
      <c r="D3687" s="66" t="n">
        <v>3</v>
      </c>
      <c r="E3687" s="66" t="n">
        <v>6</v>
      </c>
      <c r="F3687" s="66" t="n">
        <v>8</v>
      </c>
      <c r="G3687" s="66" t="n">
        <v>2</v>
      </c>
      <c r="H3687" s="66" t="n">
        <v>7</v>
      </c>
      <c r="I3687" s="66" t="n">
        <v>0</v>
      </c>
      <c r="J3687" s="66" t="n">
        <v>1</v>
      </c>
      <c r="K3687" s="66" t="n">
        <v>1</v>
      </c>
      <c r="L3687" s="66" t="n">
        <v>0</v>
      </c>
      <c r="M3687" s="66" t="n">
        <v>0</v>
      </c>
      <c r="N3687" s="66" t="n">
        <v>0</v>
      </c>
      <c r="O3687" s="66" t="n">
        <v>350.9</v>
      </c>
      <c r="P3687" s="66" t="n">
        <v>0</v>
      </c>
      <c r="Q3687" s="66" t="n">
        <v>12.3767448</v>
      </c>
      <c r="R3687" s="66" t="n">
        <v>51.3431238480001</v>
      </c>
      <c r="S3687" s="66">
        <f>IF(AND(E3687&gt;=2,E3687&lt;=6,OR(F3687=6,F3687=7,F3687=8),O3687&lt;=500),1,0)</f>
        <v/>
      </c>
      <c r="T3687" s="178">
        <f>IF(G3687=1,Sources!$F$24,IF(G3687=2,Sources!$F$25,IF(G3687=3,Sources!$F$26,0)))</f>
        <v/>
      </c>
      <c r="U3687" s="178">
        <f>T3687</f>
        <v/>
      </c>
      <c r="V3687" s="66" t="inlineStr">
        <is>
          <t>S01 / S04 / S05</t>
        </is>
      </c>
    </row>
    <row r="3688" ht="15" customHeight="1" s="94">
      <c r="A3688" s="66" t="inlineStr">
        <is>
          <t>U27017</t>
        </is>
      </c>
      <c r="B3688" s="66" t="inlineStr">
        <is>
          <t>O0514</t>
        </is>
      </c>
      <c r="C3688" s="66" t="n">
        <v>2025</v>
      </c>
      <c r="D3688" s="66" t="n">
        <v>4</v>
      </c>
      <c r="E3688" s="66" t="n">
        <v>3</v>
      </c>
      <c r="F3688" s="66" t="n">
        <v>15</v>
      </c>
      <c r="G3688" s="66" t="n">
        <v>3</v>
      </c>
      <c r="H3688" s="66" t="n">
        <v>3</v>
      </c>
      <c r="I3688" s="66" t="n">
        <v>0</v>
      </c>
      <c r="J3688" s="66" t="n">
        <v>0</v>
      </c>
      <c r="K3688" s="66" t="n">
        <v>1</v>
      </c>
      <c r="L3688" s="66" t="n">
        <v>0</v>
      </c>
      <c r="M3688" s="66" t="n">
        <v>0</v>
      </c>
      <c r="N3688" s="66" t="n">
        <v>0</v>
      </c>
      <c r="O3688" s="66" t="n">
        <v>360.5</v>
      </c>
      <c r="P3688" s="66" t="n">
        <v>22.7</v>
      </c>
      <c r="Q3688" s="66" t="n">
        <v>13.7710190610001</v>
      </c>
      <c r="R3688" s="66" t="n">
        <v>51.04007003</v>
      </c>
      <c r="S3688" s="66">
        <f>IF(AND(E3688&gt;=2,E3688&lt;=6,OR(F3688=6,F3688=7,F3688=8),O3688&lt;=500),1,0)</f>
        <v/>
      </c>
      <c r="T3688" s="178">
        <f>IF(G3688=1,Sources!$F$24,IF(G3688=2,Sources!$F$25,IF(G3688=3,Sources!$F$26,0)))</f>
        <v/>
      </c>
      <c r="U3688" s="178">
        <f>T3688</f>
        <v/>
      </c>
      <c r="V3688" s="66" t="inlineStr">
        <is>
          <t>S01 / S04 / S05</t>
        </is>
      </c>
    </row>
    <row r="3689" ht="15" customHeight="1" s="94">
      <c r="A3689" s="66" t="inlineStr">
        <is>
          <t>U27049</t>
        </is>
      </c>
      <c r="B3689" s="66" t="inlineStr">
        <is>
          <t>O2167</t>
        </is>
      </c>
      <c r="C3689" s="66" t="n">
        <v>2025</v>
      </c>
      <c r="D3689" s="66" t="n">
        <v>5</v>
      </c>
      <c r="E3689" s="66" t="n">
        <v>3</v>
      </c>
      <c r="F3689" s="66" t="n">
        <v>10</v>
      </c>
      <c r="G3689" s="66" t="n">
        <v>3</v>
      </c>
      <c r="H3689" s="66" t="n">
        <v>3</v>
      </c>
      <c r="I3689" s="66" t="n">
        <v>0</v>
      </c>
      <c r="J3689" s="66" t="n">
        <v>1</v>
      </c>
      <c r="K3689" s="66" t="n">
        <v>1</v>
      </c>
      <c r="L3689" s="66" t="n">
        <v>0</v>
      </c>
      <c r="M3689" s="66" t="n">
        <v>0</v>
      </c>
      <c r="N3689" s="66" t="n">
        <v>0</v>
      </c>
      <c r="O3689" s="66" t="n">
        <v>349.1</v>
      </c>
      <c r="P3689" s="66" t="n">
        <v>2.6</v>
      </c>
      <c r="Q3689" s="66" t="n">
        <v>13.001079459</v>
      </c>
      <c r="R3689" s="66" t="n">
        <v>51.5612561720001</v>
      </c>
      <c r="S3689" s="66">
        <f>IF(AND(E3689&gt;=2,E3689&lt;=6,OR(F3689=6,F3689=7,F3689=8),O3689&lt;=500),1,0)</f>
        <v/>
      </c>
      <c r="T3689" s="178">
        <f>IF(G3689=1,Sources!$F$24,IF(G3689=2,Sources!$F$25,IF(G3689=3,Sources!$F$26,0)))</f>
        <v/>
      </c>
      <c r="U3689" s="178">
        <f>T3689</f>
        <v/>
      </c>
      <c r="V3689" s="66" t="inlineStr">
        <is>
          <t>S01 / S04 / S05</t>
        </is>
      </c>
    </row>
    <row r="3690" ht="15" customHeight="1" s="94">
      <c r="A3690" s="66" t="inlineStr">
        <is>
          <t>U27058</t>
        </is>
      </c>
      <c r="B3690" s="66" t="inlineStr">
        <is>
          <t>O0631</t>
        </is>
      </c>
      <c r="C3690" s="66" t="n">
        <v>2025</v>
      </c>
      <c r="D3690" s="66" t="n">
        <v>3</v>
      </c>
      <c r="E3690" s="66" t="n">
        <v>7</v>
      </c>
      <c r="F3690" s="66" t="n">
        <v>20</v>
      </c>
      <c r="G3690" s="66" t="n">
        <v>3</v>
      </c>
      <c r="H3690" s="66" t="n">
        <v>3</v>
      </c>
      <c r="I3690" s="66" t="n">
        <v>0</v>
      </c>
      <c r="J3690" s="66" t="n">
        <v>0</v>
      </c>
      <c r="K3690" s="66" t="n">
        <v>1</v>
      </c>
      <c r="L3690" s="66" t="n">
        <v>0</v>
      </c>
      <c r="M3690" s="66" t="n">
        <v>0</v>
      </c>
      <c r="N3690" s="66" t="n">
        <v>0</v>
      </c>
      <c r="O3690" s="66" t="n">
        <v>43.9</v>
      </c>
      <c r="P3690" s="66" t="n">
        <v>20.2</v>
      </c>
      <c r="Q3690" s="66" t="n">
        <v>13.749079234</v>
      </c>
      <c r="R3690" s="66" t="n">
        <v>51.0339505540001</v>
      </c>
      <c r="S3690" s="66">
        <f>IF(AND(E3690&gt;=2,E3690&lt;=6,OR(F3690=6,F3690=7,F3690=8),O3690&lt;=500),1,0)</f>
        <v/>
      </c>
      <c r="T3690" s="178">
        <f>IF(G3690=1,Sources!$F$24,IF(G3690=2,Sources!$F$25,IF(G3690=3,Sources!$F$26,0)))</f>
        <v/>
      </c>
      <c r="U3690" s="178">
        <f>T3690</f>
        <v/>
      </c>
      <c r="V3690" s="66" t="inlineStr">
        <is>
          <t>S01 / S04 / S05</t>
        </is>
      </c>
    </row>
    <row r="3691" ht="15" customHeight="1" s="94">
      <c r="A3691" s="66" t="inlineStr">
        <is>
          <t>U27061</t>
        </is>
      </c>
      <c r="B3691" s="66" t="inlineStr">
        <is>
          <t>O1801</t>
        </is>
      </c>
      <c r="C3691" s="66" t="n">
        <v>2025</v>
      </c>
      <c r="D3691" s="66" t="n">
        <v>4</v>
      </c>
      <c r="E3691" s="66" t="n">
        <v>2</v>
      </c>
      <c r="F3691" s="66" t="n">
        <v>16</v>
      </c>
      <c r="G3691" s="66" t="n">
        <v>3</v>
      </c>
      <c r="H3691" s="66" t="n">
        <v>3</v>
      </c>
      <c r="I3691" s="66" t="n">
        <v>0</v>
      </c>
      <c r="J3691" s="66" t="n">
        <v>1</v>
      </c>
      <c r="K3691" s="66" t="n">
        <v>1</v>
      </c>
      <c r="L3691" s="66" t="n">
        <v>0</v>
      </c>
      <c r="M3691" s="66" t="n">
        <v>0</v>
      </c>
      <c r="N3691" s="66" t="n">
        <v>0</v>
      </c>
      <c r="O3691" s="66" t="n">
        <v>352</v>
      </c>
      <c r="P3691" s="66" t="n">
        <v>1.8</v>
      </c>
      <c r="Q3691" s="66" t="n">
        <v>12.3473736170001</v>
      </c>
      <c r="R3691" s="66" t="n">
        <v>51.3504733120001</v>
      </c>
      <c r="S3691" s="66">
        <f>IF(AND(E3691&gt;=2,E3691&lt;=6,OR(F3691=6,F3691=7,F3691=8),O3691&lt;=500),1,0)</f>
        <v/>
      </c>
      <c r="T3691" s="178">
        <f>IF(G3691=1,Sources!$F$24,IF(G3691=2,Sources!$F$25,IF(G3691=3,Sources!$F$26,0)))</f>
        <v/>
      </c>
      <c r="U3691" s="178">
        <f>T3691</f>
        <v/>
      </c>
      <c r="V3691" s="66" t="inlineStr">
        <is>
          <t>S01 / S04 / S05</t>
        </is>
      </c>
    </row>
    <row r="3692" ht="15" customHeight="1" s="94">
      <c r="A3692" s="66" t="inlineStr">
        <is>
          <t>U27063</t>
        </is>
      </c>
      <c r="B3692" s="66" t="inlineStr">
        <is>
          <t>O1813</t>
        </is>
      </c>
      <c r="C3692" s="66" t="n">
        <v>2025</v>
      </c>
      <c r="D3692" s="66" t="n">
        <v>5</v>
      </c>
      <c r="E3692" s="66" t="n">
        <v>4</v>
      </c>
      <c r="F3692" s="66" t="n">
        <v>8</v>
      </c>
      <c r="G3692" s="66" t="n">
        <v>3</v>
      </c>
      <c r="H3692" s="66" t="n">
        <v>1</v>
      </c>
      <c r="I3692" s="66" t="n">
        <v>0</v>
      </c>
      <c r="J3692" s="66" t="n">
        <v>1</v>
      </c>
      <c r="K3692" s="66" t="n">
        <v>1</v>
      </c>
      <c r="L3692" s="66" t="n">
        <v>0</v>
      </c>
      <c r="M3692" s="66" t="n">
        <v>0</v>
      </c>
      <c r="N3692" s="66" t="n">
        <v>0</v>
      </c>
      <c r="O3692" s="66" t="n">
        <v>457</v>
      </c>
      <c r="P3692" s="66" t="n">
        <v>0</v>
      </c>
      <c r="Q3692" s="66" t="n">
        <v>12.354210027</v>
      </c>
      <c r="R3692" s="66" t="n">
        <v>51.3346300690001</v>
      </c>
      <c r="S3692" s="66">
        <f>IF(AND(E3692&gt;=2,E3692&lt;=6,OR(F3692=6,F3692=7,F3692=8),O3692&lt;=500),1,0)</f>
        <v/>
      </c>
      <c r="T3692" s="178">
        <f>IF(G3692=1,Sources!$F$24,IF(G3692=2,Sources!$F$25,IF(G3692=3,Sources!$F$26,0)))</f>
        <v/>
      </c>
      <c r="U3692" s="178">
        <f>T3692</f>
        <v/>
      </c>
      <c r="V3692" s="66" t="inlineStr">
        <is>
          <t>S01 / S04 / S05</t>
        </is>
      </c>
    </row>
    <row r="3693" ht="15" customHeight="1" s="94">
      <c r="A3693" s="66" t="inlineStr">
        <is>
          <t>U27065</t>
        </is>
      </c>
      <c r="B3693" s="66" t="inlineStr">
        <is>
          <t>O2028</t>
        </is>
      </c>
      <c r="C3693" s="66" t="n">
        <v>2025</v>
      </c>
      <c r="D3693" s="66" t="n">
        <v>5</v>
      </c>
      <c r="E3693" s="66" t="n">
        <v>7</v>
      </c>
      <c r="F3693" s="66" t="n">
        <v>14</v>
      </c>
      <c r="G3693" s="66" t="n">
        <v>3</v>
      </c>
      <c r="H3693" s="66" t="n">
        <v>2</v>
      </c>
      <c r="I3693" s="66" t="n">
        <v>0</v>
      </c>
      <c r="J3693" s="66" t="n">
        <v>0</v>
      </c>
      <c r="K3693" s="66" t="n">
        <v>1</v>
      </c>
      <c r="L3693" s="66" t="n">
        <v>0</v>
      </c>
      <c r="M3693" s="66" t="n">
        <v>0</v>
      </c>
      <c r="N3693" s="66" t="n">
        <v>0</v>
      </c>
      <c r="O3693" s="66" t="n">
        <v>52.2</v>
      </c>
      <c r="P3693" s="66" t="n">
        <v>2.6</v>
      </c>
      <c r="Q3693" s="66" t="n">
        <v>12.1320890370001</v>
      </c>
      <c r="R3693" s="66" t="n">
        <v>50.4962610110001</v>
      </c>
      <c r="S3693" s="66">
        <f>IF(AND(E3693&gt;=2,E3693&lt;=6,OR(F3693=6,F3693=7,F3693=8),O3693&lt;=500),1,0)</f>
        <v/>
      </c>
      <c r="T3693" s="178">
        <f>IF(G3693=1,Sources!$F$24,IF(G3693=2,Sources!$F$25,IF(G3693=3,Sources!$F$26,0)))</f>
        <v/>
      </c>
      <c r="U3693" s="178">
        <f>T3693</f>
        <v/>
      </c>
      <c r="V3693" s="66" t="inlineStr">
        <is>
          <t>S01 / S04 / S05</t>
        </is>
      </c>
    </row>
    <row r="3694" ht="15" customHeight="1" s="94">
      <c r="A3694" s="66" t="inlineStr">
        <is>
          <t>U27067</t>
        </is>
      </c>
      <c r="B3694" s="66" t="inlineStr">
        <is>
          <t>O0958</t>
        </is>
      </c>
      <c r="C3694" s="66" t="n">
        <v>2025</v>
      </c>
      <c r="D3694" s="66" t="n">
        <v>4</v>
      </c>
      <c r="E3694" s="66" t="n">
        <v>1</v>
      </c>
      <c r="F3694" s="66" t="n">
        <v>10</v>
      </c>
      <c r="G3694" s="66" t="n">
        <v>2</v>
      </c>
      <c r="H3694" s="66" t="n">
        <v>3</v>
      </c>
      <c r="I3694" s="66" t="n">
        <v>0</v>
      </c>
      <c r="J3694" s="66" t="n">
        <v>1</v>
      </c>
      <c r="K3694" s="66" t="n">
        <v>1</v>
      </c>
      <c r="L3694" s="66" t="n">
        <v>0</v>
      </c>
      <c r="M3694" s="66" t="n">
        <v>0</v>
      </c>
      <c r="N3694" s="66" t="n">
        <v>0</v>
      </c>
      <c r="O3694" s="66" t="n">
        <v>218.2</v>
      </c>
      <c r="P3694" s="66" t="n">
        <v>3.8</v>
      </c>
      <c r="Q3694" s="66" t="n">
        <v>13.7968388420001</v>
      </c>
      <c r="R3694" s="66" t="n">
        <v>51.0414520310001</v>
      </c>
      <c r="S3694" s="66">
        <f>IF(AND(E3694&gt;=2,E3694&lt;=6,OR(F3694=6,F3694=7,F3694=8),O3694&lt;=500),1,0)</f>
        <v/>
      </c>
      <c r="T3694" s="178">
        <f>IF(G3694=1,Sources!$F$24,IF(G3694=2,Sources!$F$25,IF(G3694=3,Sources!$F$26,0)))</f>
        <v/>
      </c>
      <c r="U3694" s="178">
        <f>T3694</f>
        <v/>
      </c>
      <c r="V3694" s="66" t="inlineStr">
        <is>
          <t>S01 / S04 / S05</t>
        </is>
      </c>
    </row>
    <row r="3695" ht="15" customHeight="1" s="94">
      <c r="A3695" s="66" t="inlineStr">
        <is>
          <t>U27071</t>
        </is>
      </c>
      <c r="B3695" s="66" t="inlineStr">
        <is>
          <t>O0979</t>
        </is>
      </c>
      <c r="C3695" s="66" t="n">
        <v>2025</v>
      </c>
      <c r="D3695" s="66" t="n">
        <v>4</v>
      </c>
      <c r="E3695" s="66" t="n">
        <v>4</v>
      </c>
      <c r="F3695" s="66" t="n">
        <v>11</v>
      </c>
      <c r="G3695" s="66" t="n">
        <v>3</v>
      </c>
      <c r="H3695" s="66" t="n">
        <v>7</v>
      </c>
      <c r="I3695" s="66" t="n">
        <v>0</v>
      </c>
      <c r="J3695" s="66" t="n">
        <v>1</v>
      </c>
      <c r="K3695" s="66" t="n">
        <v>1</v>
      </c>
      <c r="L3695" s="66" t="n">
        <v>0</v>
      </c>
      <c r="M3695" s="66" t="n">
        <v>0</v>
      </c>
      <c r="N3695" s="66" t="n">
        <v>0</v>
      </c>
      <c r="O3695" s="66" t="n">
        <v>81.8</v>
      </c>
      <c r="P3695" s="66" t="n">
        <v>0.7</v>
      </c>
      <c r="Q3695" s="66" t="n">
        <v>13.7084520870001</v>
      </c>
      <c r="R3695" s="66" t="n">
        <v>51.0469076300001</v>
      </c>
      <c r="S3695" s="66">
        <f>IF(AND(E3695&gt;=2,E3695&lt;=6,OR(F3695=6,F3695=7,F3695=8),O3695&lt;=500),1,0)</f>
        <v/>
      </c>
      <c r="T3695" s="178">
        <f>IF(G3695=1,Sources!$F$24,IF(G3695=2,Sources!$F$25,IF(G3695=3,Sources!$F$26,0)))</f>
        <v/>
      </c>
      <c r="U3695" s="178">
        <f>T3695</f>
        <v/>
      </c>
      <c r="V3695" s="66" t="inlineStr">
        <is>
          <t>S01 / S04 / S05</t>
        </is>
      </c>
    </row>
    <row r="3696" ht="15" customHeight="1" s="94">
      <c r="A3696" s="66" t="inlineStr">
        <is>
          <t>U27076</t>
        </is>
      </c>
      <c r="B3696" s="66" t="inlineStr">
        <is>
          <t>O1543</t>
        </is>
      </c>
      <c r="C3696" s="66" t="n">
        <v>2025</v>
      </c>
      <c r="D3696" s="66" t="n">
        <v>5</v>
      </c>
      <c r="E3696" s="66" t="n">
        <v>2</v>
      </c>
      <c r="F3696" s="66" t="n">
        <v>6</v>
      </c>
      <c r="G3696" s="66" t="n">
        <v>3</v>
      </c>
      <c r="H3696" s="66" t="n">
        <v>3</v>
      </c>
      <c r="I3696" s="66" t="n">
        <v>0</v>
      </c>
      <c r="J3696" s="66" t="n">
        <v>1</v>
      </c>
      <c r="K3696" s="66" t="n">
        <v>1</v>
      </c>
      <c r="L3696" s="66" t="n">
        <v>0</v>
      </c>
      <c r="M3696" s="66" t="n">
        <v>0</v>
      </c>
      <c r="N3696" s="66" t="n">
        <v>0</v>
      </c>
      <c r="O3696" s="66" t="n">
        <v>102.5</v>
      </c>
      <c r="P3696" s="66" t="n">
        <v>0.9</v>
      </c>
      <c r="Q3696" s="66" t="n">
        <v>12.3865454190001</v>
      </c>
      <c r="R3696" s="66" t="n">
        <v>51.335664411</v>
      </c>
      <c r="S3696" s="66">
        <f>IF(AND(E3696&gt;=2,E3696&lt;=6,OR(F3696=6,F3696=7,F3696=8),O3696&lt;=500),1,0)</f>
        <v/>
      </c>
      <c r="T3696" s="178">
        <f>IF(G3696=1,Sources!$F$24,IF(G3696=2,Sources!$F$25,IF(G3696=3,Sources!$F$26,0)))</f>
        <v/>
      </c>
      <c r="U3696" s="178">
        <f>T3696</f>
        <v/>
      </c>
      <c r="V3696" s="66" t="inlineStr">
        <is>
          <t>S01 / S04 / S05</t>
        </is>
      </c>
    </row>
    <row r="3697" ht="15" customHeight="1" s="94">
      <c r="A3697" s="66" t="inlineStr">
        <is>
          <t>U27090</t>
        </is>
      </c>
      <c r="B3697" s="66" t="inlineStr">
        <is>
          <t>O1664</t>
        </is>
      </c>
      <c r="C3697" s="66" t="n">
        <v>2025</v>
      </c>
      <c r="D3697" s="66" t="n">
        <v>5</v>
      </c>
      <c r="E3697" s="66" t="n">
        <v>3</v>
      </c>
      <c r="F3697" s="66" t="n">
        <v>18</v>
      </c>
      <c r="G3697" s="66" t="n">
        <v>3</v>
      </c>
      <c r="H3697" s="66" t="n">
        <v>2</v>
      </c>
      <c r="I3697" s="66" t="n">
        <v>1</v>
      </c>
      <c r="J3697" s="66" t="n">
        <v>0</v>
      </c>
      <c r="K3697" s="66" t="n">
        <v>1</v>
      </c>
      <c r="L3697" s="66" t="n">
        <v>0</v>
      </c>
      <c r="M3697" s="66" t="n">
        <v>0</v>
      </c>
      <c r="N3697" s="66" t="n">
        <v>0</v>
      </c>
      <c r="O3697" s="66" t="n">
        <v>62.3</v>
      </c>
      <c r="P3697" s="66" t="n">
        <v>3.9</v>
      </c>
      <c r="Q3697" s="66" t="n">
        <v>12.3132699940001</v>
      </c>
      <c r="R3697" s="66" t="n">
        <v>51.347920351</v>
      </c>
      <c r="S3697" s="66">
        <f>IF(AND(E3697&gt;=2,E3697&lt;=6,OR(F3697=6,F3697=7,F3697=8),O3697&lt;=500),1,0)</f>
        <v/>
      </c>
      <c r="T3697" s="178">
        <f>IF(G3697=1,Sources!$F$24,IF(G3697=2,Sources!$F$25,IF(G3697=3,Sources!$F$26,0)))</f>
        <v/>
      </c>
      <c r="U3697" s="178">
        <f>T3697</f>
        <v/>
      </c>
      <c r="V3697" s="66" t="inlineStr">
        <is>
          <t>S01 / S04 / S05</t>
        </is>
      </c>
    </row>
    <row r="3698" ht="15" customHeight="1" s="94">
      <c r="A3698" s="66" t="inlineStr">
        <is>
          <t>U27091</t>
        </is>
      </c>
      <c r="B3698" s="66" t="inlineStr">
        <is>
          <t>O0880</t>
        </is>
      </c>
      <c r="C3698" s="66" t="n">
        <v>2025</v>
      </c>
      <c r="D3698" s="66" t="n">
        <v>3</v>
      </c>
      <c r="E3698" s="66" t="n">
        <v>2</v>
      </c>
      <c r="F3698" s="66" t="n">
        <v>19</v>
      </c>
      <c r="G3698" s="66" t="n">
        <v>3</v>
      </c>
      <c r="H3698" s="66" t="n">
        <v>3</v>
      </c>
      <c r="I3698" s="66" t="n">
        <v>0</v>
      </c>
      <c r="J3698" s="66" t="n">
        <v>1</v>
      </c>
      <c r="K3698" s="66" t="n">
        <v>1</v>
      </c>
      <c r="L3698" s="66" t="n">
        <v>0</v>
      </c>
      <c r="M3698" s="66" t="n">
        <v>0</v>
      </c>
      <c r="N3698" s="66" t="n">
        <v>0</v>
      </c>
      <c r="O3698" s="66" t="n">
        <v>214</v>
      </c>
      <c r="P3698" s="66" t="n">
        <v>2.9</v>
      </c>
      <c r="Q3698" s="66" t="n">
        <v>13.7487281000001</v>
      </c>
      <c r="R3698" s="66" t="n">
        <v>51.0482716380001</v>
      </c>
      <c r="S3698" s="66">
        <f>IF(AND(E3698&gt;=2,E3698&lt;=6,OR(F3698=6,F3698=7,F3698=8),O3698&lt;=500),1,0)</f>
        <v/>
      </c>
      <c r="T3698" s="178">
        <f>IF(G3698=1,Sources!$F$24,IF(G3698=2,Sources!$F$25,IF(G3698=3,Sources!$F$26,0)))</f>
        <v/>
      </c>
      <c r="U3698" s="178">
        <f>T3698</f>
        <v/>
      </c>
      <c r="V3698" s="66" t="inlineStr">
        <is>
          <t>S01 / S04 / S05</t>
        </is>
      </c>
    </row>
    <row r="3699" ht="15" customHeight="1" s="94">
      <c r="A3699" s="66" t="inlineStr">
        <is>
          <t>U27097</t>
        </is>
      </c>
      <c r="B3699" s="66" t="inlineStr">
        <is>
          <t>O0514</t>
        </is>
      </c>
      <c r="C3699" s="66" t="n">
        <v>2025</v>
      </c>
      <c r="D3699" s="66" t="n">
        <v>3</v>
      </c>
      <c r="E3699" s="66" t="n">
        <v>2</v>
      </c>
      <c r="F3699" s="66" t="n">
        <v>11</v>
      </c>
      <c r="G3699" s="66" t="n">
        <v>3</v>
      </c>
      <c r="H3699" s="66" t="n">
        <v>3</v>
      </c>
      <c r="I3699" s="66" t="n">
        <v>0</v>
      </c>
      <c r="J3699" s="66" t="n">
        <v>0</v>
      </c>
      <c r="K3699" s="66" t="n">
        <v>1</v>
      </c>
      <c r="L3699" s="66" t="n">
        <v>0</v>
      </c>
      <c r="M3699" s="66" t="n">
        <v>0</v>
      </c>
      <c r="N3699" s="66" t="n">
        <v>0</v>
      </c>
      <c r="O3699" s="66" t="n">
        <v>361.9</v>
      </c>
      <c r="P3699" s="66" t="n">
        <v>19.6</v>
      </c>
      <c r="Q3699" s="66" t="n">
        <v>13.7709965350001</v>
      </c>
      <c r="R3699" s="66" t="n">
        <v>51.040046095</v>
      </c>
      <c r="S3699" s="66">
        <f>IF(AND(E3699&gt;=2,E3699&lt;=6,OR(F3699=6,F3699=7,F3699=8),O3699&lt;=500),1,0)</f>
        <v/>
      </c>
      <c r="T3699" s="178">
        <f>IF(G3699=1,Sources!$F$24,IF(G3699=2,Sources!$F$25,IF(G3699=3,Sources!$F$26,0)))</f>
        <v/>
      </c>
      <c r="U3699" s="178">
        <f>T3699</f>
        <v/>
      </c>
      <c r="V3699" s="66" t="inlineStr">
        <is>
          <t>S01 / S04 / S05</t>
        </is>
      </c>
    </row>
    <row r="3700" ht="15" customHeight="1" s="94">
      <c r="A3700" s="66" t="inlineStr">
        <is>
          <t>U27108</t>
        </is>
      </c>
      <c r="B3700" s="66" t="inlineStr">
        <is>
          <t>O1690</t>
        </is>
      </c>
      <c r="C3700" s="66" t="n">
        <v>2025</v>
      </c>
      <c r="D3700" s="66" t="n">
        <v>3</v>
      </c>
      <c r="E3700" s="66" t="n">
        <v>5</v>
      </c>
      <c r="F3700" s="66" t="n">
        <v>15</v>
      </c>
      <c r="G3700" s="66" t="n">
        <v>3</v>
      </c>
      <c r="H3700" s="66" t="n">
        <v>2</v>
      </c>
      <c r="I3700" s="66" t="n">
        <v>0</v>
      </c>
      <c r="J3700" s="66" t="n">
        <v>1</v>
      </c>
      <c r="K3700" s="66" t="n">
        <v>1</v>
      </c>
      <c r="L3700" s="66" t="n">
        <v>0</v>
      </c>
      <c r="M3700" s="66" t="n">
        <v>0</v>
      </c>
      <c r="N3700" s="66" t="n">
        <v>0</v>
      </c>
      <c r="O3700" s="66" t="n">
        <v>375.6</v>
      </c>
      <c r="P3700" s="66" t="n">
        <v>2</v>
      </c>
      <c r="Q3700" s="66" t="n">
        <v>12.376212621</v>
      </c>
      <c r="R3700" s="66" t="n">
        <v>51.3483168190001</v>
      </c>
      <c r="S3700" s="66">
        <f>IF(AND(E3700&gt;=2,E3700&lt;=6,OR(F3700=6,F3700=7,F3700=8),O3700&lt;=500),1,0)</f>
        <v/>
      </c>
      <c r="T3700" s="178">
        <f>IF(G3700=1,Sources!$F$24,IF(G3700=2,Sources!$F$25,IF(G3700=3,Sources!$F$26,0)))</f>
        <v/>
      </c>
      <c r="U3700" s="178">
        <f>T3700</f>
        <v/>
      </c>
      <c r="V3700" s="66" t="inlineStr">
        <is>
          <t>S01 / S04 / S05</t>
        </is>
      </c>
    </row>
    <row r="3701" ht="15" customHeight="1" s="94">
      <c r="A3701" s="66" t="inlineStr">
        <is>
          <t>U27109</t>
        </is>
      </c>
      <c r="B3701" s="66" t="inlineStr">
        <is>
          <t>O1543</t>
        </is>
      </c>
      <c r="C3701" s="66" t="n">
        <v>2025</v>
      </c>
      <c r="D3701" s="66" t="n">
        <v>3</v>
      </c>
      <c r="E3701" s="66" t="n">
        <v>3</v>
      </c>
      <c r="F3701" s="66" t="n">
        <v>21</v>
      </c>
      <c r="G3701" s="66" t="n">
        <v>3</v>
      </c>
      <c r="H3701" s="66" t="n">
        <v>3</v>
      </c>
      <c r="I3701" s="66" t="n">
        <v>0</v>
      </c>
      <c r="J3701" s="66" t="n">
        <v>0</v>
      </c>
      <c r="K3701" s="66" t="n">
        <v>1</v>
      </c>
      <c r="L3701" s="66" t="n">
        <v>1</v>
      </c>
      <c r="M3701" s="66" t="n">
        <v>0</v>
      </c>
      <c r="N3701" s="66" t="n">
        <v>0</v>
      </c>
      <c r="O3701" s="66" t="n">
        <v>102.5</v>
      </c>
      <c r="P3701" s="66" t="n">
        <v>2.5</v>
      </c>
      <c r="Q3701" s="66" t="n">
        <v>12.3865392070001</v>
      </c>
      <c r="R3701" s="66" t="n">
        <v>51.3356505560001</v>
      </c>
      <c r="S3701" s="66">
        <f>IF(AND(E3701&gt;=2,E3701&lt;=6,OR(F3701=6,F3701=7,F3701=8),O3701&lt;=500),1,0)</f>
        <v/>
      </c>
      <c r="T3701" s="178">
        <f>IF(G3701=1,Sources!$F$24,IF(G3701=2,Sources!$F$25,IF(G3701=3,Sources!$F$26,0)))</f>
        <v/>
      </c>
      <c r="U3701" s="178">
        <f>T3701</f>
        <v/>
      </c>
      <c r="V3701" s="66" t="inlineStr">
        <is>
          <t>S01 / S04 / S05</t>
        </is>
      </c>
    </row>
    <row r="3702" ht="15" customHeight="1" s="94">
      <c r="A3702" s="66" t="inlineStr">
        <is>
          <t>U27113</t>
        </is>
      </c>
      <c r="B3702" s="66" t="inlineStr">
        <is>
          <t>O1353</t>
        </is>
      </c>
      <c r="C3702" s="66" t="n">
        <v>2025</v>
      </c>
      <c r="D3702" s="66" t="n">
        <v>5</v>
      </c>
      <c r="E3702" s="66" t="n">
        <v>5</v>
      </c>
      <c r="F3702" s="66" t="n">
        <v>13</v>
      </c>
      <c r="G3702" s="66" t="n">
        <v>3</v>
      </c>
      <c r="H3702" s="66" t="n">
        <v>6</v>
      </c>
      <c r="I3702" s="66" t="n">
        <v>0</v>
      </c>
      <c r="J3702" s="66" t="n">
        <v>0</v>
      </c>
      <c r="K3702" s="66" t="n">
        <v>1</v>
      </c>
      <c r="L3702" s="66" t="n">
        <v>0</v>
      </c>
      <c r="M3702" s="66" t="n">
        <v>0</v>
      </c>
      <c r="N3702" s="66" t="n">
        <v>1</v>
      </c>
      <c r="O3702" s="66" t="n">
        <v>190</v>
      </c>
      <c r="P3702" s="66" t="n">
        <v>20.6</v>
      </c>
      <c r="Q3702" s="66" t="n">
        <v>12.3711389500001</v>
      </c>
      <c r="R3702" s="66" t="n">
        <v>51.3364366050001</v>
      </c>
      <c r="S3702" s="66">
        <f>IF(AND(E3702&gt;=2,E3702&lt;=6,OR(F3702=6,F3702=7,F3702=8),O3702&lt;=500),1,0)</f>
        <v/>
      </c>
      <c r="T3702" s="178">
        <f>IF(G3702=1,Sources!$F$24,IF(G3702=2,Sources!$F$25,IF(G3702=3,Sources!$F$26,0)))</f>
        <v/>
      </c>
      <c r="U3702" s="178">
        <f>T3702</f>
        <v/>
      </c>
      <c r="V3702" s="66" t="inlineStr">
        <is>
          <t>S01 / S04 / S05</t>
        </is>
      </c>
    </row>
    <row r="3703" ht="15" customHeight="1" s="94">
      <c r="A3703" s="66" t="inlineStr">
        <is>
          <t>U27121</t>
        </is>
      </c>
      <c r="B3703" s="66" t="inlineStr">
        <is>
          <t>O0589</t>
        </is>
      </c>
      <c r="C3703" s="66" t="n">
        <v>2025</v>
      </c>
      <c r="D3703" s="66" t="n">
        <v>4</v>
      </c>
      <c r="E3703" s="66" t="n">
        <v>3</v>
      </c>
      <c r="F3703" s="66" t="n">
        <v>15</v>
      </c>
      <c r="G3703" s="66" t="n">
        <v>3</v>
      </c>
      <c r="H3703" s="66" t="n">
        <v>3</v>
      </c>
      <c r="I3703" s="66" t="n">
        <v>0</v>
      </c>
      <c r="J3703" s="66" t="n">
        <v>1</v>
      </c>
      <c r="K3703" s="66" t="n">
        <v>0</v>
      </c>
      <c r="L3703" s="66" t="n">
        <v>0</v>
      </c>
      <c r="M3703" s="66" t="n">
        <v>0</v>
      </c>
      <c r="N3703" s="66" t="n">
        <v>1</v>
      </c>
      <c r="O3703" s="66" t="n">
        <v>39.2</v>
      </c>
      <c r="P3703" s="66" t="n">
        <v>15.3</v>
      </c>
      <c r="Q3703" s="66" t="n">
        <v>13.7550222730001</v>
      </c>
      <c r="R3703" s="66" t="n">
        <v>51.046304219</v>
      </c>
      <c r="S3703" s="66">
        <f>IF(AND(E3703&gt;=2,E3703&lt;=6,OR(F3703=6,F3703=7,F3703=8),O3703&lt;=500),1,0)</f>
        <v/>
      </c>
      <c r="T3703" s="178">
        <f>IF(G3703=1,Sources!$F$24,IF(G3703=2,Sources!$F$25,IF(G3703=3,Sources!$F$26,0)))</f>
        <v/>
      </c>
      <c r="U3703" s="178">
        <f>T3703</f>
        <v/>
      </c>
      <c r="V3703" s="66" t="inlineStr">
        <is>
          <t>S01 / S04 / S05</t>
        </is>
      </c>
    </row>
    <row r="3704" ht="15" customHeight="1" s="94">
      <c r="A3704" s="66" t="inlineStr">
        <is>
          <t>U27132</t>
        </is>
      </c>
      <c r="B3704" s="66" t="inlineStr">
        <is>
          <t>O0380</t>
        </is>
      </c>
      <c r="C3704" s="66" t="n">
        <v>2025</v>
      </c>
      <c r="D3704" s="66" t="n">
        <v>3</v>
      </c>
      <c r="E3704" s="66" t="n">
        <v>5</v>
      </c>
      <c r="F3704" s="66" t="n">
        <v>7</v>
      </c>
      <c r="G3704" s="66" t="n">
        <v>3</v>
      </c>
      <c r="H3704" s="66" t="n">
        <v>3</v>
      </c>
      <c r="I3704" s="66" t="n">
        <v>0</v>
      </c>
      <c r="J3704" s="66" t="n">
        <v>0</v>
      </c>
      <c r="K3704" s="66" t="n">
        <v>1</v>
      </c>
      <c r="L3704" s="66" t="n">
        <v>0</v>
      </c>
      <c r="M3704" s="66" t="n">
        <v>0</v>
      </c>
      <c r="N3704" s="66" t="n">
        <v>0</v>
      </c>
      <c r="O3704" s="66" t="n">
        <v>465.2</v>
      </c>
      <c r="P3704" s="66" t="n">
        <v>18.9</v>
      </c>
      <c r="Q3704" s="66" t="n">
        <v>13.739039259</v>
      </c>
      <c r="R3704" s="66" t="n">
        <v>51.073981706</v>
      </c>
      <c r="S3704" s="66">
        <f>IF(AND(E3704&gt;=2,E3704&lt;=6,OR(F3704=6,F3704=7,F3704=8),O3704&lt;=500),1,0)</f>
        <v/>
      </c>
      <c r="T3704" s="178">
        <f>IF(G3704=1,Sources!$F$24,IF(G3704=2,Sources!$F$25,IF(G3704=3,Sources!$F$26,0)))</f>
        <v/>
      </c>
      <c r="U3704" s="178">
        <f>T3704</f>
        <v/>
      </c>
      <c r="V3704" s="66" t="inlineStr">
        <is>
          <t>S01 / S04 / S05</t>
        </is>
      </c>
    </row>
    <row r="3705" ht="15" customHeight="1" s="94">
      <c r="A3705" s="66" t="inlineStr">
        <is>
          <t>U27136</t>
        </is>
      </c>
      <c r="B3705" s="66" t="inlineStr">
        <is>
          <t>O1866</t>
        </is>
      </c>
      <c r="C3705" s="66" t="n">
        <v>2025</v>
      </c>
      <c r="D3705" s="66" t="n">
        <v>5</v>
      </c>
      <c r="E3705" s="66" t="n">
        <v>5</v>
      </c>
      <c r="F3705" s="66" t="n">
        <v>7</v>
      </c>
      <c r="G3705" s="66" t="n">
        <v>3</v>
      </c>
      <c r="H3705" s="66" t="n">
        <v>3</v>
      </c>
      <c r="I3705" s="66" t="n">
        <v>0</v>
      </c>
      <c r="J3705" s="66" t="n">
        <v>1</v>
      </c>
      <c r="K3705" s="66" t="n">
        <v>1</v>
      </c>
      <c r="L3705" s="66" t="n">
        <v>0</v>
      </c>
      <c r="M3705" s="66" t="n">
        <v>0</v>
      </c>
      <c r="N3705" s="66" t="n">
        <v>0</v>
      </c>
      <c r="O3705" s="66" t="n">
        <v>415.4</v>
      </c>
      <c r="P3705" s="66" t="n">
        <v>1.9</v>
      </c>
      <c r="Q3705" s="66" t="n">
        <v>12.3658816300001</v>
      </c>
      <c r="R3705" s="66" t="n">
        <v>51.2855450990001</v>
      </c>
      <c r="S3705" s="66">
        <f>IF(AND(E3705&gt;=2,E3705&lt;=6,OR(F3705=6,F3705=7,F3705=8),O3705&lt;=500),1,0)</f>
        <v/>
      </c>
      <c r="T3705" s="178">
        <f>IF(G3705=1,Sources!$F$24,IF(G3705=2,Sources!$F$25,IF(G3705=3,Sources!$F$26,0)))</f>
        <v/>
      </c>
      <c r="U3705" s="178">
        <f>T3705</f>
        <v/>
      </c>
      <c r="V3705" s="66" t="inlineStr">
        <is>
          <t>S01 / S04 / S05</t>
        </is>
      </c>
    </row>
    <row r="3706" ht="15" customHeight="1" s="94">
      <c r="A3706" s="66" t="inlineStr">
        <is>
          <t>U27150</t>
        </is>
      </c>
      <c r="B3706" s="66" t="inlineStr">
        <is>
          <t>O0731</t>
        </is>
      </c>
      <c r="C3706" s="66" t="n">
        <v>2025</v>
      </c>
      <c r="D3706" s="66" t="n">
        <v>4</v>
      </c>
      <c r="E3706" s="66" t="n">
        <v>7</v>
      </c>
      <c r="F3706" s="66" t="n">
        <v>17</v>
      </c>
      <c r="G3706" s="66" t="n">
        <v>3</v>
      </c>
      <c r="H3706" s="66" t="n">
        <v>6</v>
      </c>
      <c r="I3706" s="66" t="n">
        <v>0</v>
      </c>
      <c r="J3706" s="66" t="n">
        <v>0</v>
      </c>
      <c r="K3706" s="66" t="n">
        <v>1</v>
      </c>
      <c r="L3706" s="66" t="n">
        <v>1</v>
      </c>
      <c r="M3706" s="66" t="n">
        <v>0</v>
      </c>
      <c r="N3706" s="66" t="n">
        <v>0</v>
      </c>
      <c r="O3706" s="66" t="n">
        <v>122.5</v>
      </c>
      <c r="P3706" s="66" t="n">
        <v>9.699999999999999</v>
      </c>
      <c r="Q3706" s="66" t="n">
        <v>13.7656271220001</v>
      </c>
      <c r="R3706" s="66" t="n">
        <v>51.0732161670001</v>
      </c>
      <c r="S3706" s="66">
        <f>IF(AND(E3706&gt;=2,E3706&lt;=6,OR(F3706=6,F3706=7,F3706=8),O3706&lt;=500),1,0)</f>
        <v/>
      </c>
      <c r="T3706" s="178">
        <f>IF(G3706=1,Sources!$F$24,IF(G3706=2,Sources!$F$25,IF(G3706=3,Sources!$F$26,0)))</f>
        <v/>
      </c>
      <c r="U3706" s="178">
        <f>T3706</f>
        <v/>
      </c>
      <c r="V3706" s="66" t="inlineStr">
        <is>
          <t>S01 / S04 / S05</t>
        </is>
      </c>
    </row>
    <row r="3707" ht="15" customHeight="1" s="94">
      <c r="A3707" s="66" t="inlineStr">
        <is>
          <t>U27152</t>
        </is>
      </c>
      <c r="B3707" s="66" t="inlineStr">
        <is>
          <t>O1388</t>
        </is>
      </c>
      <c r="C3707" s="66" t="n">
        <v>2025</v>
      </c>
      <c r="D3707" s="66" t="n">
        <v>4</v>
      </c>
      <c r="E3707" s="66" t="n">
        <v>6</v>
      </c>
      <c r="F3707" s="66" t="n">
        <v>11</v>
      </c>
      <c r="G3707" s="66" t="n">
        <v>3</v>
      </c>
      <c r="H3707" s="66" t="n">
        <v>6</v>
      </c>
      <c r="I3707" s="66" t="n">
        <v>0</v>
      </c>
      <c r="J3707" s="66" t="n">
        <v>0</v>
      </c>
      <c r="K3707" s="66" t="n">
        <v>1</v>
      </c>
      <c r="L3707" s="66" t="n">
        <v>0</v>
      </c>
      <c r="M3707" s="66" t="n">
        <v>0</v>
      </c>
      <c r="N3707" s="66" t="n">
        <v>0</v>
      </c>
      <c r="O3707" s="66" t="n">
        <v>309.6</v>
      </c>
      <c r="P3707" s="66" t="n">
        <v>15.8</v>
      </c>
      <c r="Q3707" s="66" t="n">
        <v>12.3769049060001</v>
      </c>
      <c r="R3707" s="66" t="n">
        <v>51.3564740250001</v>
      </c>
      <c r="S3707" s="66">
        <f>IF(AND(E3707&gt;=2,E3707&lt;=6,OR(F3707=6,F3707=7,F3707=8),O3707&lt;=500),1,0)</f>
        <v/>
      </c>
      <c r="T3707" s="178">
        <f>IF(G3707=1,Sources!$F$24,IF(G3707=2,Sources!$F$25,IF(G3707=3,Sources!$F$26,0)))</f>
        <v/>
      </c>
      <c r="U3707" s="178">
        <f>T3707</f>
        <v/>
      </c>
      <c r="V3707" s="66" t="inlineStr">
        <is>
          <t>S01 / S04 / S05</t>
        </is>
      </c>
    </row>
    <row r="3708" ht="15" customHeight="1" s="94">
      <c r="A3708" s="66" t="inlineStr">
        <is>
          <t>U27159</t>
        </is>
      </c>
      <c r="B3708" s="66" t="inlineStr">
        <is>
          <t>O1839</t>
        </is>
      </c>
      <c r="C3708" s="66" t="n">
        <v>2025</v>
      </c>
      <c r="D3708" s="66" t="n">
        <v>5</v>
      </c>
      <c r="E3708" s="66" t="n">
        <v>7</v>
      </c>
      <c r="F3708" s="66" t="n">
        <v>10</v>
      </c>
      <c r="G3708" s="66" t="n">
        <v>3</v>
      </c>
      <c r="H3708" s="66" t="n">
        <v>2</v>
      </c>
      <c r="I3708" s="66" t="n">
        <v>0</v>
      </c>
      <c r="J3708" s="66" t="n">
        <v>1</v>
      </c>
      <c r="K3708" s="66" t="n">
        <v>1</v>
      </c>
      <c r="L3708" s="66" t="n">
        <v>0</v>
      </c>
      <c r="M3708" s="66" t="n">
        <v>0</v>
      </c>
      <c r="N3708" s="66" t="n">
        <v>0</v>
      </c>
      <c r="O3708" s="66" t="n">
        <v>431.2</v>
      </c>
      <c r="P3708" s="66" t="n">
        <v>6.4</v>
      </c>
      <c r="Q3708" s="66" t="n">
        <v>12.4075883460001</v>
      </c>
      <c r="R3708" s="66" t="n">
        <v>51.3512846900001</v>
      </c>
      <c r="S3708" s="66">
        <f>IF(AND(E3708&gt;=2,E3708&lt;=6,OR(F3708=6,F3708=7,F3708=8),O3708&lt;=500),1,0)</f>
        <v/>
      </c>
      <c r="T3708" s="178">
        <f>IF(G3708=1,Sources!$F$24,IF(G3708=2,Sources!$F$25,IF(G3708=3,Sources!$F$26,0)))</f>
        <v/>
      </c>
      <c r="U3708" s="178">
        <f>T3708</f>
        <v/>
      </c>
      <c r="V3708" s="66" t="inlineStr">
        <is>
          <t>S01 / S04 / S05</t>
        </is>
      </c>
    </row>
    <row r="3709" ht="15" customHeight="1" s="94">
      <c r="A3709" s="66" t="inlineStr">
        <is>
          <t>U27179</t>
        </is>
      </c>
      <c r="B3709" s="66" t="inlineStr">
        <is>
          <t>O0333</t>
        </is>
      </c>
      <c r="C3709" s="66" t="n">
        <v>2025</v>
      </c>
      <c r="D3709" s="66" t="n">
        <v>5</v>
      </c>
      <c r="E3709" s="66" t="n">
        <v>2</v>
      </c>
      <c r="F3709" s="66" t="n">
        <v>18</v>
      </c>
      <c r="G3709" s="66" t="n">
        <v>2</v>
      </c>
      <c r="H3709" s="66" t="n">
        <v>3</v>
      </c>
      <c r="I3709" s="66" t="n">
        <v>0</v>
      </c>
      <c r="J3709" s="66" t="n">
        <v>1</v>
      </c>
      <c r="K3709" s="66" t="n">
        <v>1</v>
      </c>
      <c r="L3709" s="66" t="n">
        <v>0</v>
      </c>
      <c r="M3709" s="66" t="n">
        <v>0</v>
      </c>
      <c r="N3709" s="66" t="n">
        <v>0</v>
      </c>
      <c r="O3709" s="66" t="n">
        <v>234.8</v>
      </c>
      <c r="P3709" s="66" t="n">
        <v>0.4</v>
      </c>
      <c r="Q3709" s="66" t="n">
        <v>13.7853254580001</v>
      </c>
      <c r="R3709" s="66" t="n">
        <v>51.0359469300001</v>
      </c>
      <c r="S3709" s="66">
        <f>IF(AND(E3709&gt;=2,E3709&lt;=6,OR(F3709=6,F3709=7,F3709=8),O3709&lt;=500),1,0)</f>
        <v/>
      </c>
      <c r="T3709" s="178">
        <f>IF(G3709=1,Sources!$F$24,IF(G3709=2,Sources!$F$25,IF(G3709=3,Sources!$F$26,0)))</f>
        <v/>
      </c>
      <c r="U3709" s="178">
        <f>T3709</f>
        <v/>
      </c>
      <c r="V3709" s="66" t="inlineStr">
        <is>
          <t>S01 / S04 / S05</t>
        </is>
      </c>
    </row>
    <row r="3710" ht="15" customHeight="1" s="94">
      <c r="A3710" s="66" t="inlineStr">
        <is>
          <t>U27182</t>
        </is>
      </c>
      <c r="B3710" s="66" t="inlineStr">
        <is>
          <t>O1615</t>
        </is>
      </c>
      <c r="C3710" s="66" t="n">
        <v>2025</v>
      </c>
      <c r="D3710" s="66" t="n">
        <v>5</v>
      </c>
      <c r="E3710" s="66" t="n">
        <v>2</v>
      </c>
      <c r="F3710" s="66" t="n">
        <v>12</v>
      </c>
      <c r="G3710" s="66" t="n">
        <v>3</v>
      </c>
      <c r="H3710" s="66" t="n">
        <v>3</v>
      </c>
      <c r="I3710" s="66" t="n">
        <v>0</v>
      </c>
      <c r="J3710" s="66" t="n">
        <v>0</v>
      </c>
      <c r="K3710" s="66" t="n">
        <v>1</v>
      </c>
      <c r="L3710" s="66" t="n">
        <v>0</v>
      </c>
      <c r="M3710" s="66" t="n">
        <v>0</v>
      </c>
      <c r="N3710" s="66" t="n">
        <v>0</v>
      </c>
      <c r="O3710" s="66" t="n">
        <v>329.9</v>
      </c>
      <c r="P3710" s="66" t="n">
        <v>0.3</v>
      </c>
      <c r="Q3710" s="66" t="n">
        <v>12.366706693</v>
      </c>
      <c r="R3710" s="66" t="n">
        <v>51.3405584660001</v>
      </c>
      <c r="S3710" s="66">
        <f>IF(AND(E3710&gt;=2,E3710&lt;=6,OR(F3710=6,F3710=7,F3710=8),O3710&lt;=500),1,0)</f>
        <v/>
      </c>
      <c r="T3710" s="178">
        <f>IF(G3710=1,Sources!$F$24,IF(G3710=2,Sources!$F$25,IF(G3710=3,Sources!$F$26,0)))</f>
        <v/>
      </c>
      <c r="U3710" s="178">
        <f>T3710</f>
        <v/>
      </c>
      <c r="V3710" s="66" t="inlineStr">
        <is>
          <t>S01 / S04 / S05</t>
        </is>
      </c>
    </row>
    <row r="3711" ht="15" customHeight="1" s="94">
      <c r="A3711" s="66" t="inlineStr">
        <is>
          <t>U27185</t>
        </is>
      </c>
      <c r="B3711" s="66" t="inlineStr">
        <is>
          <t>O0947</t>
        </is>
      </c>
      <c r="C3711" s="66" t="n">
        <v>2025</v>
      </c>
      <c r="D3711" s="66" t="n">
        <v>3</v>
      </c>
      <c r="E3711" s="66" t="n">
        <v>4</v>
      </c>
      <c r="F3711" s="66" t="n">
        <v>14</v>
      </c>
      <c r="G3711" s="66" t="n">
        <v>3</v>
      </c>
      <c r="H3711" s="66" t="n">
        <v>2</v>
      </c>
      <c r="I3711" s="66" t="n">
        <v>0</v>
      </c>
      <c r="J3711" s="66" t="n">
        <v>0</v>
      </c>
      <c r="K3711" s="66" t="n">
        <v>1</v>
      </c>
      <c r="L3711" s="66" t="n">
        <v>0</v>
      </c>
      <c r="M3711" s="66" t="n">
        <v>0</v>
      </c>
      <c r="N3711" s="66" t="n">
        <v>0</v>
      </c>
      <c r="O3711" s="66" t="n">
        <v>179.5</v>
      </c>
      <c r="P3711" s="66" t="n">
        <v>5.2</v>
      </c>
      <c r="Q3711" s="66" t="n">
        <v>13.7248749280001</v>
      </c>
      <c r="R3711" s="66" t="n">
        <v>51.057643387</v>
      </c>
      <c r="S3711" s="66">
        <f>IF(AND(E3711&gt;=2,E3711&lt;=6,OR(F3711=6,F3711=7,F3711=8),O3711&lt;=500),1,0)</f>
        <v/>
      </c>
      <c r="T3711" s="178">
        <f>IF(G3711=1,Sources!$F$24,IF(G3711=2,Sources!$F$25,IF(G3711=3,Sources!$F$26,0)))</f>
        <v/>
      </c>
      <c r="U3711" s="178">
        <f>T3711</f>
        <v/>
      </c>
      <c r="V3711" s="66" t="inlineStr">
        <is>
          <t>S01 / S04 / S05</t>
        </is>
      </c>
    </row>
    <row r="3712" ht="15" customHeight="1" s="94">
      <c r="A3712" s="66" t="inlineStr">
        <is>
          <t>U27187</t>
        </is>
      </c>
      <c r="B3712" s="66" t="inlineStr">
        <is>
          <t>O1387</t>
        </is>
      </c>
      <c r="C3712" s="66" t="n">
        <v>2025</v>
      </c>
      <c r="D3712" s="66" t="n">
        <v>5</v>
      </c>
      <c r="E3712" s="66" t="n">
        <v>2</v>
      </c>
      <c r="F3712" s="66" t="n">
        <v>11</v>
      </c>
      <c r="G3712" s="66" t="n">
        <v>3</v>
      </c>
      <c r="H3712" s="66" t="n">
        <v>3</v>
      </c>
      <c r="I3712" s="66" t="n">
        <v>0</v>
      </c>
      <c r="J3712" s="66" t="n">
        <v>1</v>
      </c>
      <c r="K3712" s="66" t="n">
        <v>1</v>
      </c>
      <c r="L3712" s="66" t="n">
        <v>0</v>
      </c>
      <c r="M3712" s="66" t="n">
        <v>0</v>
      </c>
      <c r="N3712" s="66" t="n">
        <v>0</v>
      </c>
      <c r="O3712" s="66" t="n">
        <v>314</v>
      </c>
      <c r="P3712" s="66" t="n">
        <v>23.4</v>
      </c>
      <c r="Q3712" s="66" t="n">
        <v>12.3768573260001</v>
      </c>
      <c r="R3712" s="66" t="n">
        <v>51.355699476</v>
      </c>
      <c r="S3712" s="66">
        <f>IF(AND(E3712&gt;=2,E3712&lt;=6,OR(F3712=6,F3712=7,F3712=8),O3712&lt;=500),1,0)</f>
        <v/>
      </c>
      <c r="T3712" s="178">
        <f>IF(G3712=1,Sources!$F$24,IF(G3712=2,Sources!$F$25,IF(G3712=3,Sources!$F$26,0)))</f>
        <v/>
      </c>
      <c r="U3712" s="178">
        <f>T3712</f>
        <v/>
      </c>
      <c r="V3712" s="66" t="inlineStr">
        <is>
          <t>S01 / S04 / S05</t>
        </is>
      </c>
    </row>
    <row r="3713" ht="15" customHeight="1" s="94">
      <c r="A3713" s="66" t="inlineStr">
        <is>
          <t>U27195</t>
        </is>
      </c>
      <c r="B3713" s="66" t="inlineStr">
        <is>
          <t>O1390</t>
        </is>
      </c>
      <c r="C3713" s="66" t="n">
        <v>2025</v>
      </c>
      <c r="D3713" s="66" t="n">
        <v>5</v>
      </c>
      <c r="E3713" s="66" t="n">
        <v>2</v>
      </c>
      <c r="F3713" s="66" t="n">
        <v>7</v>
      </c>
      <c r="G3713" s="66" t="n">
        <v>3</v>
      </c>
      <c r="H3713" s="66" t="n">
        <v>2</v>
      </c>
      <c r="I3713" s="66" t="n">
        <v>0</v>
      </c>
      <c r="J3713" s="66" t="n">
        <v>1</v>
      </c>
      <c r="K3713" s="66" t="n">
        <v>0</v>
      </c>
      <c r="L3713" s="66" t="n">
        <v>0</v>
      </c>
      <c r="M3713" s="66" t="n">
        <v>0</v>
      </c>
      <c r="N3713" s="66" t="n">
        <v>1</v>
      </c>
      <c r="O3713" s="66" t="n">
        <v>158.5</v>
      </c>
      <c r="P3713" s="66" t="n">
        <v>2.2</v>
      </c>
      <c r="Q3713" s="66" t="n">
        <v>12.382015086</v>
      </c>
      <c r="R3713" s="66" t="n">
        <v>51.3326178200001</v>
      </c>
      <c r="S3713" s="66">
        <f>IF(AND(E3713&gt;=2,E3713&lt;=6,OR(F3713=6,F3713=7,F3713=8),O3713&lt;=500),1,0)</f>
        <v/>
      </c>
      <c r="T3713" s="178">
        <f>IF(G3713=1,Sources!$F$24,IF(G3713=2,Sources!$F$25,IF(G3713=3,Sources!$F$26,0)))</f>
        <v/>
      </c>
      <c r="U3713" s="178">
        <f>T3713</f>
        <v/>
      </c>
      <c r="V3713" s="66" t="inlineStr">
        <is>
          <t>S01 / S04 / S05</t>
        </is>
      </c>
    </row>
    <row r="3714" ht="15" customHeight="1" s="94">
      <c r="A3714" s="66" t="inlineStr">
        <is>
          <t>U27199</t>
        </is>
      </c>
      <c r="B3714" s="66" t="inlineStr">
        <is>
          <t>O0599</t>
        </is>
      </c>
      <c r="C3714" s="66" t="n">
        <v>2025</v>
      </c>
      <c r="D3714" s="66" t="n">
        <v>5</v>
      </c>
      <c r="E3714" s="66" t="n">
        <v>3</v>
      </c>
      <c r="F3714" s="66" t="n">
        <v>8</v>
      </c>
      <c r="G3714" s="66" t="n">
        <v>3</v>
      </c>
      <c r="H3714" s="66" t="n">
        <v>2</v>
      </c>
      <c r="I3714" s="66" t="n">
        <v>0</v>
      </c>
      <c r="J3714" s="66" t="n">
        <v>1</v>
      </c>
      <c r="K3714" s="66" t="n">
        <v>1</v>
      </c>
      <c r="L3714" s="66" t="n">
        <v>0</v>
      </c>
      <c r="M3714" s="66" t="n">
        <v>0</v>
      </c>
      <c r="N3714" s="66" t="n">
        <v>0</v>
      </c>
      <c r="O3714" s="66" t="n">
        <v>499</v>
      </c>
      <c r="P3714" s="66" t="n">
        <v>0</v>
      </c>
      <c r="Q3714" s="66" t="n">
        <v>13.755923281</v>
      </c>
      <c r="R3714" s="66" t="n">
        <v>51.055873348</v>
      </c>
      <c r="S3714" s="66">
        <f>IF(AND(E3714&gt;=2,E3714&lt;=6,OR(F3714=6,F3714=7,F3714=8),O3714&lt;=500),1,0)</f>
        <v/>
      </c>
      <c r="T3714" s="178">
        <f>IF(G3714=1,Sources!$F$24,IF(G3714=2,Sources!$F$25,IF(G3714=3,Sources!$F$26,0)))</f>
        <v/>
      </c>
      <c r="U3714" s="178">
        <f>T3714</f>
        <v/>
      </c>
      <c r="V3714" s="66" t="inlineStr">
        <is>
          <t>S01 / S04 / S05</t>
        </is>
      </c>
    </row>
    <row r="3715" ht="15" customHeight="1" s="94">
      <c r="A3715" s="66" t="inlineStr">
        <is>
          <t>U27205</t>
        </is>
      </c>
      <c r="B3715" s="66" t="inlineStr">
        <is>
          <t>O1751</t>
        </is>
      </c>
      <c r="C3715" s="66" t="n">
        <v>2025</v>
      </c>
      <c r="D3715" s="66" t="n">
        <v>5</v>
      </c>
      <c r="E3715" s="66" t="n">
        <v>5</v>
      </c>
      <c r="F3715" s="66" t="n">
        <v>7</v>
      </c>
      <c r="G3715" s="66" t="n">
        <v>3</v>
      </c>
      <c r="H3715" s="66" t="n">
        <v>7</v>
      </c>
      <c r="I3715" s="66" t="n">
        <v>0</v>
      </c>
      <c r="J3715" s="66" t="n">
        <v>0</v>
      </c>
      <c r="K3715" s="66" t="n">
        <v>1</v>
      </c>
      <c r="L3715" s="66" t="n">
        <v>0</v>
      </c>
      <c r="M3715" s="66" t="n">
        <v>0</v>
      </c>
      <c r="N3715" s="66" t="n">
        <v>0</v>
      </c>
      <c r="O3715" s="66" t="n">
        <v>185.8</v>
      </c>
      <c r="P3715" s="66" t="n">
        <v>13.6</v>
      </c>
      <c r="Q3715" s="66" t="n">
        <v>12.373853045</v>
      </c>
      <c r="R3715" s="66" t="n">
        <v>51.331133956</v>
      </c>
      <c r="S3715" s="66">
        <f>IF(AND(E3715&gt;=2,E3715&lt;=6,OR(F3715=6,F3715=7,F3715=8),O3715&lt;=500),1,0)</f>
        <v/>
      </c>
      <c r="T3715" s="178">
        <f>IF(G3715=1,Sources!$F$24,IF(G3715=2,Sources!$F$25,IF(G3715=3,Sources!$F$26,0)))</f>
        <v/>
      </c>
      <c r="U3715" s="178">
        <f>T3715</f>
        <v/>
      </c>
      <c r="V3715" s="66" t="inlineStr">
        <is>
          <t>S01 / S04 / S05</t>
        </is>
      </c>
    </row>
    <row r="3716" ht="15" customHeight="1" s="94">
      <c r="A3716" s="66" t="inlineStr">
        <is>
          <t>U27207</t>
        </is>
      </c>
      <c r="B3716" s="66" t="inlineStr">
        <is>
          <t>O0766</t>
        </is>
      </c>
      <c r="C3716" s="66" t="n">
        <v>2025</v>
      </c>
      <c r="D3716" s="66" t="n">
        <v>3</v>
      </c>
      <c r="E3716" s="66" t="n">
        <v>4</v>
      </c>
      <c r="F3716" s="66" t="n">
        <v>6</v>
      </c>
      <c r="G3716" s="66" t="n">
        <v>3</v>
      </c>
      <c r="H3716" s="66" t="n">
        <v>3</v>
      </c>
      <c r="I3716" s="66" t="n">
        <v>0</v>
      </c>
      <c r="J3716" s="66" t="n">
        <v>1</v>
      </c>
      <c r="K3716" s="66" t="n">
        <v>1</v>
      </c>
      <c r="L3716" s="66" t="n">
        <v>0</v>
      </c>
      <c r="M3716" s="66" t="n">
        <v>0</v>
      </c>
      <c r="N3716" s="66" t="n">
        <v>0</v>
      </c>
      <c r="O3716" s="66" t="n">
        <v>147.9</v>
      </c>
      <c r="P3716" s="66" t="n">
        <v>2.3</v>
      </c>
      <c r="Q3716" s="66" t="n">
        <v>13.7587315700001</v>
      </c>
      <c r="R3716" s="66" t="n">
        <v>51.0494724390001</v>
      </c>
      <c r="S3716" s="66">
        <f>IF(AND(E3716&gt;=2,E3716&lt;=6,OR(F3716=6,F3716=7,F3716=8),O3716&lt;=500),1,0)</f>
        <v/>
      </c>
      <c r="T3716" s="178">
        <f>IF(G3716=1,Sources!$F$24,IF(G3716=2,Sources!$F$25,IF(G3716=3,Sources!$F$26,0)))</f>
        <v/>
      </c>
      <c r="U3716" s="178">
        <f>T3716</f>
        <v/>
      </c>
      <c r="V3716" s="66" t="inlineStr">
        <is>
          <t>S01 / S04 / S05</t>
        </is>
      </c>
    </row>
    <row r="3717" ht="15" customHeight="1" s="94">
      <c r="A3717" s="66" t="inlineStr">
        <is>
          <t>U27211</t>
        </is>
      </c>
      <c r="B3717" s="66" t="inlineStr">
        <is>
          <t>O0510</t>
        </is>
      </c>
      <c r="C3717" s="66" t="n">
        <v>2025</v>
      </c>
      <c r="D3717" s="66" t="n">
        <v>7</v>
      </c>
      <c r="E3717" s="66" t="n">
        <v>3</v>
      </c>
      <c r="F3717" s="66" t="n">
        <v>20</v>
      </c>
      <c r="G3717" s="66" t="n">
        <v>3</v>
      </c>
      <c r="H3717" s="66" t="n">
        <v>3</v>
      </c>
      <c r="I3717" s="66" t="n">
        <v>0</v>
      </c>
      <c r="J3717" s="66" t="n">
        <v>1</v>
      </c>
      <c r="K3717" s="66" t="n">
        <v>1</v>
      </c>
      <c r="L3717" s="66" t="n">
        <v>0</v>
      </c>
      <c r="M3717" s="66" t="n">
        <v>0</v>
      </c>
      <c r="N3717" s="66" t="n">
        <v>0</v>
      </c>
      <c r="O3717" s="66" t="n">
        <v>58.4</v>
      </c>
      <c r="P3717" s="66" t="n">
        <v>9</v>
      </c>
      <c r="Q3717" s="66" t="n">
        <v>13.7675291090001</v>
      </c>
      <c r="R3717" s="66" t="n">
        <v>51.042559517</v>
      </c>
      <c r="S3717" s="66">
        <f>IF(AND(E3717&gt;=2,E3717&lt;=6,OR(F3717=6,F3717=7,F3717=8),O3717&lt;=500),1,0)</f>
        <v/>
      </c>
      <c r="T3717" s="178">
        <f>IF(G3717=1,Sources!$F$24,IF(G3717=2,Sources!$F$25,IF(G3717=3,Sources!$F$26,0)))</f>
        <v/>
      </c>
      <c r="U3717" s="178">
        <f>T3717</f>
        <v/>
      </c>
      <c r="V3717" s="66" t="inlineStr">
        <is>
          <t>S01 / S04 / S05</t>
        </is>
      </c>
    </row>
    <row r="3718" ht="15" customHeight="1" s="94">
      <c r="A3718" s="66" t="inlineStr">
        <is>
          <t>U27229</t>
        </is>
      </c>
      <c r="B3718" s="66" t="inlineStr">
        <is>
          <t>O0514</t>
        </is>
      </c>
      <c r="C3718" s="66" t="n">
        <v>2025</v>
      </c>
      <c r="D3718" s="66" t="n">
        <v>7</v>
      </c>
      <c r="E3718" s="66" t="n">
        <v>3</v>
      </c>
      <c r="F3718" s="66" t="n">
        <v>17</v>
      </c>
      <c r="G3718" s="66" t="n">
        <v>3</v>
      </c>
      <c r="H3718" s="66" t="n">
        <v>3</v>
      </c>
      <c r="I3718" s="66" t="n">
        <v>0</v>
      </c>
      <c r="J3718" s="66" t="n">
        <v>0</v>
      </c>
      <c r="K3718" s="66" t="n">
        <v>1</v>
      </c>
      <c r="L3718" s="66" t="n">
        <v>0</v>
      </c>
      <c r="M3718" s="66" t="n">
        <v>0</v>
      </c>
      <c r="N3718" s="66" t="n">
        <v>0</v>
      </c>
      <c r="O3718" s="66" t="n">
        <v>362.1</v>
      </c>
      <c r="P3718" s="66" t="n">
        <v>19.1</v>
      </c>
      <c r="Q3718" s="66" t="n">
        <v>13.770993145</v>
      </c>
      <c r="R3718" s="66" t="n">
        <v>51.0400424320001</v>
      </c>
      <c r="S3718" s="66">
        <f>IF(AND(E3718&gt;=2,E3718&lt;=6,OR(F3718=6,F3718=7,F3718=8),O3718&lt;=500),1,0)</f>
        <v/>
      </c>
      <c r="T3718" s="178">
        <f>IF(G3718=1,Sources!$F$24,IF(G3718=2,Sources!$F$25,IF(G3718=3,Sources!$F$26,0)))</f>
        <v/>
      </c>
      <c r="U3718" s="178">
        <f>T3718</f>
        <v/>
      </c>
      <c r="V3718" s="66" t="inlineStr">
        <is>
          <t>S01 / S04 / S05</t>
        </is>
      </c>
    </row>
    <row r="3719" ht="15" customHeight="1" s="94">
      <c r="A3719" s="66" t="inlineStr">
        <is>
          <t>U27236</t>
        </is>
      </c>
      <c r="B3719" s="66" t="inlineStr">
        <is>
          <t>O0947</t>
        </is>
      </c>
      <c r="C3719" s="66" t="n">
        <v>2025</v>
      </c>
      <c r="D3719" s="66" t="n">
        <v>6</v>
      </c>
      <c r="E3719" s="66" t="n">
        <v>5</v>
      </c>
      <c r="F3719" s="66" t="n">
        <v>9</v>
      </c>
      <c r="G3719" s="66" t="n">
        <v>3</v>
      </c>
      <c r="H3719" s="66" t="n">
        <v>2</v>
      </c>
      <c r="I3719" s="66" t="n">
        <v>0</v>
      </c>
      <c r="J3719" s="66" t="n">
        <v>1</v>
      </c>
      <c r="K3719" s="66" t="n">
        <v>1</v>
      </c>
      <c r="L3719" s="66" t="n">
        <v>0</v>
      </c>
      <c r="M3719" s="66" t="n">
        <v>0</v>
      </c>
      <c r="N3719" s="66" t="n">
        <v>0</v>
      </c>
      <c r="O3719" s="66" t="n">
        <v>172.3</v>
      </c>
      <c r="P3719" s="66" t="n">
        <v>9.199999999999999</v>
      </c>
      <c r="Q3719" s="66" t="n">
        <v>13.724914621</v>
      </c>
      <c r="R3719" s="66" t="n">
        <v>51.0577070310001</v>
      </c>
      <c r="S3719" s="66">
        <f>IF(AND(E3719&gt;=2,E3719&lt;=6,OR(F3719=6,F3719=7,F3719=8),O3719&lt;=500),1,0)</f>
        <v/>
      </c>
      <c r="T3719" s="178">
        <f>IF(G3719=1,Sources!$F$24,IF(G3719=2,Sources!$F$25,IF(G3719=3,Sources!$F$26,0)))</f>
        <v/>
      </c>
      <c r="U3719" s="178">
        <f>T3719</f>
        <v/>
      </c>
      <c r="V3719" s="66" t="inlineStr">
        <is>
          <t>S01 / S04 / S05</t>
        </is>
      </c>
    </row>
    <row r="3720" ht="15" customHeight="1" s="94">
      <c r="A3720" s="66" t="inlineStr">
        <is>
          <t>U27255</t>
        </is>
      </c>
      <c r="B3720" s="66" t="inlineStr">
        <is>
          <t>O1747</t>
        </is>
      </c>
      <c r="C3720" s="66" t="n">
        <v>2025</v>
      </c>
      <c r="D3720" s="66" t="n">
        <v>7</v>
      </c>
      <c r="E3720" s="66" t="n">
        <v>2</v>
      </c>
      <c r="F3720" s="66" t="n">
        <v>11</v>
      </c>
      <c r="G3720" s="66" t="n">
        <v>3</v>
      </c>
      <c r="H3720" s="66" t="n">
        <v>3</v>
      </c>
      <c r="I3720" s="66" t="n">
        <v>0</v>
      </c>
      <c r="J3720" s="66" t="n">
        <v>1</v>
      </c>
      <c r="K3720" s="66" t="n">
        <v>1</v>
      </c>
      <c r="L3720" s="66" t="n">
        <v>0</v>
      </c>
      <c r="M3720" s="66" t="n">
        <v>0</v>
      </c>
      <c r="N3720" s="66" t="n">
        <v>0</v>
      </c>
      <c r="O3720" s="66" t="n">
        <v>341.5</v>
      </c>
      <c r="P3720" s="66" t="n">
        <v>3.5</v>
      </c>
      <c r="Q3720" s="66" t="n">
        <v>12.3712169350001</v>
      </c>
      <c r="R3720" s="66" t="n">
        <v>51.3326324390001</v>
      </c>
      <c r="S3720" s="66">
        <f>IF(AND(E3720&gt;=2,E3720&lt;=6,OR(F3720=6,F3720=7,F3720=8),O3720&lt;=500),1,0)</f>
        <v/>
      </c>
      <c r="T3720" s="178">
        <f>IF(G3720=1,Sources!$F$24,IF(G3720=2,Sources!$F$25,IF(G3720=3,Sources!$F$26,0)))</f>
        <v/>
      </c>
      <c r="U3720" s="178">
        <f>T3720</f>
        <v/>
      </c>
      <c r="V3720" s="66" t="inlineStr">
        <is>
          <t>S01 / S04 / S05</t>
        </is>
      </c>
    </row>
    <row r="3721" ht="15" customHeight="1" s="94">
      <c r="A3721" s="66" t="inlineStr">
        <is>
          <t>U27260</t>
        </is>
      </c>
      <c r="B3721" s="66" t="inlineStr">
        <is>
          <t>O0926</t>
        </is>
      </c>
      <c r="C3721" s="66" t="n">
        <v>2025</v>
      </c>
      <c r="D3721" s="66" t="n">
        <v>6</v>
      </c>
      <c r="E3721" s="66" t="n">
        <v>7</v>
      </c>
      <c r="F3721" s="66" t="n">
        <v>17</v>
      </c>
      <c r="G3721" s="66" t="n">
        <v>3</v>
      </c>
      <c r="H3721" s="66" t="n">
        <v>1</v>
      </c>
      <c r="I3721" s="66" t="n">
        <v>0</v>
      </c>
      <c r="J3721" s="66" t="n">
        <v>1</v>
      </c>
      <c r="K3721" s="66" t="n">
        <v>0</v>
      </c>
      <c r="L3721" s="66" t="n">
        <v>0</v>
      </c>
      <c r="M3721" s="66" t="n">
        <v>0</v>
      </c>
      <c r="N3721" s="66" t="n">
        <v>0</v>
      </c>
      <c r="O3721" s="66" t="n">
        <v>354.8</v>
      </c>
      <c r="P3721" s="66" t="n">
        <v>11.8</v>
      </c>
      <c r="Q3721" s="66" t="n">
        <v>13.8117886150001</v>
      </c>
      <c r="R3721" s="66" t="n">
        <v>51.0203894920001</v>
      </c>
      <c r="S3721" s="66">
        <f>IF(AND(E3721&gt;=2,E3721&lt;=6,OR(F3721=6,F3721=7,F3721=8),O3721&lt;=500),1,0)</f>
        <v/>
      </c>
      <c r="T3721" s="178">
        <f>IF(G3721=1,Sources!$F$24,IF(G3721=2,Sources!$F$25,IF(G3721=3,Sources!$F$26,0)))</f>
        <v/>
      </c>
      <c r="U3721" s="178">
        <f>T3721</f>
        <v/>
      </c>
      <c r="V3721" s="66" t="inlineStr">
        <is>
          <t>S01 / S04 / S05</t>
        </is>
      </c>
    </row>
    <row r="3722" ht="15" customHeight="1" s="94">
      <c r="A3722" s="66" t="inlineStr">
        <is>
          <t>U27273</t>
        </is>
      </c>
      <c r="B3722" s="66" t="inlineStr">
        <is>
          <t>O1834</t>
        </is>
      </c>
      <c r="C3722" s="66" t="n">
        <v>2025</v>
      </c>
      <c r="D3722" s="66" t="n">
        <v>6</v>
      </c>
      <c r="E3722" s="66" t="n">
        <v>4</v>
      </c>
      <c r="F3722" s="66" t="n">
        <v>15</v>
      </c>
      <c r="G3722" s="66" t="n">
        <v>3</v>
      </c>
      <c r="H3722" s="66" t="n">
        <v>2</v>
      </c>
      <c r="I3722" s="66" t="n">
        <v>0</v>
      </c>
      <c r="J3722" s="66" t="n">
        <v>1</v>
      </c>
      <c r="K3722" s="66" t="n">
        <v>0</v>
      </c>
      <c r="L3722" s="66" t="n">
        <v>1</v>
      </c>
      <c r="M3722" s="66" t="n">
        <v>0</v>
      </c>
      <c r="N3722" s="66" t="n">
        <v>0</v>
      </c>
      <c r="O3722" s="66" t="n">
        <v>201.5</v>
      </c>
      <c r="P3722" s="66" t="n">
        <v>1.6</v>
      </c>
      <c r="Q3722" s="66" t="n">
        <v>12.39615974</v>
      </c>
      <c r="R3722" s="66" t="n">
        <v>51.301187504</v>
      </c>
      <c r="S3722" s="66">
        <f>IF(AND(E3722&gt;=2,E3722&lt;=6,OR(F3722=6,F3722=7,F3722=8),O3722&lt;=500),1,0)</f>
        <v/>
      </c>
      <c r="T3722" s="178">
        <f>IF(G3722=1,Sources!$F$24,IF(G3722=2,Sources!$F$25,IF(G3722=3,Sources!$F$26,0)))</f>
        <v/>
      </c>
      <c r="U3722" s="178">
        <f>T3722</f>
        <v/>
      </c>
      <c r="V3722" s="66" t="inlineStr">
        <is>
          <t>S01 / S04 / S05</t>
        </is>
      </c>
    </row>
    <row r="3723" ht="15" customHeight="1" s="94">
      <c r="A3723" s="66" t="inlineStr">
        <is>
          <t>U27279</t>
        </is>
      </c>
      <c r="B3723" s="66" t="inlineStr">
        <is>
          <t>O0966</t>
        </is>
      </c>
      <c r="C3723" s="66" t="n">
        <v>2025</v>
      </c>
      <c r="D3723" s="66" t="n">
        <v>6</v>
      </c>
      <c r="E3723" s="66" t="n">
        <v>2</v>
      </c>
      <c r="F3723" s="66" t="n">
        <v>16</v>
      </c>
      <c r="G3723" s="66" t="n">
        <v>3</v>
      </c>
      <c r="H3723" s="66" t="n">
        <v>1</v>
      </c>
      <c r="I3723" s="66" t="n">
        <v>0</v>
      </c>
      <c r="J3723" s="66" t="n">
        <v>1</v>
      </c>
      <c r="K3723" s="66" t="n">
        <v>0</v>
      </c>
      <c r="L3723" s="66" t="n">
        <v>0</v>
      </c>
      <c r="M3723" s="66" t="n">
        <v>0</v>
      </c>
      <c r="N3723" s="66" t="n">
        <v>0</v>
      </c>
      <c r="O3723" s="66" t="n">
        <v>64.2</v>
      </c>
      <c r="P3723" s="66" t="n">
        <v>5.1</v>
      </c>
      <c r="Q3723" s="66" t="n">
        <v>13.7571409880001</v>
      </c>
      <c r="R3723" s="66" t="n">
        <v>51.0497054110001</v>
      </c>
      <c r="S3723" s="66">
        <f>IF(AND(E3723&gt;=2,E3723&lt;=6,OR(F3723=6,F3723=7,F3723=8),O3723&lt;=500),1,0)</f>
        <v/>
      </c>
      <c r="T3723" s="178">
        <f>IF(G3723=1,Sources!$F$24,IF(G3723=2,Sources!$F$25,IF(G3723=3,Sources!$F$26,0)))</f>
        <v/>
      </c>
      <c r="U3723" s="178">
        <f>T3723</f>
        <v/>
      </c>
      <c r="V3723" s="66" t="inlineStr">
        <is>
          <t>S01 / S04 / S05</t>
        </is>
      </c>
    </row>
    <row r="3724" ht="15" customHeight="1" s="94">
      <c r="A3724" s="66" t="inlineStr">
        <is>
          <t>U27280</t>
        </is>
      </c>
      <c r="B3724" s="66" t="inlineStr">
        <is>
          <t>O0885</t>
        </is>
      </c>
      <c r="C3724" s="66" t="n">
        <v>2025</v>
      </c>
      <c r="D3724" s="66" t="n">
        <v>6</v>
      </c>
      <c r="E3724" s="66" t="n">
        <v>4</v>
      </c>
      <c r="F3724" s="66" t="n">
        <v>17</v>
      </c>
      <c r="G3724" s="66" t="n">
        <v>3</v>
      </c>
      <c r="H3724" s="66" t="n">
        <v>3</v>
      </c>
      <c r="I3724" s="66" t="n">
        <v>0</v>
      </c>
      <c r="J3724" s="66" t="n">
        <v>1</v>
      </c>
      <c r="K3724" s="66" t="n">
        <v>1</v>
      </c>
      <c r="L3724" s="66" t="n">
        <v>0</v>
      </c>
      <c r="M3724" s="66" t="n">
        <v>0</v>
      </c>
      <c r="N3724" s="66" t="n">
        <v>0</v>
      </c>
      <c r="O3724" s="66" t="n">
        <v>306.6</v>
      </c>
      <c r="P3724" s="66" t="n">
        <v>5.9</v>
      </c>
      <c r="Q3724" s="66" t="n">
        <v>13.7756272240001</v>
      </c>
      <c r="R3724" s="66" t="n">
        <v>51.04536117</v>
      </c>
      <c r="S3724" s="66">
        <f>IF(AND(E3724&gt;=2,E3724&lt;=6,OR(F3724=6,F3724=7,F3724=8),O3724&lt;=500),1,0)</f>
        <v/>
      </c>
      <c r="T3724" s="178">
        <f>IF(G3724=1,Sources!$F$24,IF(G3724=2,Sources!$F$25,IF(G3724=3,Sources!$F$26,0)))</f>
        <v/>
      </c>
      <c r="U3724" s="178">
        <f>T3724</f>
        <v/>
      </c>
      <c r="V3724" s="66" t="inlineStr">
        <is>
          <t>S01 / S04 / S05</t>
        </is>
      </c>
    </row>
    <row r="3725" ht="15" customHeight="1" s="94">
      <c r="A3725" s="66" t="inlineStr">
        <is>
          <t>U27348</t>
        </is>
      </c>
      <c r="B3725" s="66" t="inlineStr">
        <is>
          <t>O1446</t>
        </is>
      </c>
      <c r="C3725" s="66" t="n">
        <v>2025</v>
      </c>
      <c r="D3725" s="66" t="n">
        <v>6</v>
      </c>
      <c r="E3725" s="66" t="n">
        <v>7</v>
      </c>
      <c r="F3725" s="66" t="n">
        <v>20</v>
      </c>
      <c r="G3725" s="66" t="n">
        <v>3</v>
      </c>
      <c r="H3725" s="66" t="n">
        <v>6</v>
      </c>
      <c r="I3725" s="66" t="n">
        <v>1</v>
      </c>
      <c r="J3725" s="66" t="n">
        <v>1</v>
      </c>
      <c r="K3725" s="66" t="n">
        <v>0</v>
      </c>
      <c r="L3725" s="66" t="n">
        <v>0</v>
      </c>
      <c r="M3725" s="66" t="n">
        <v>0</v>
      </c>
      <c r="N3725" s="66" t="n">
        <v>0</v>
      </c>
      <c r="O3725" s="66" t="n">
        <v>348.7</v>
      </c>
      <c r="P3725" s="66" t="n">
        <v>14.4</v>
      </c>
      <c r="Q3725" s="66" t="n">
        <v>12.376612552</v>
      </c>
      <c r="R3725" s="66" t="n">
        <v>51.343024224</v>
      </c>
      <c r="S3725" s="66">
        <f>IF(AND(E3725&gt;=2,E3725&lt;=6,OR(F3725=6,F3725=7,F3725=8),O3725&lt;=500),1,0)</f>
        <v/>
      </c>
      <c r="T3725" s="178">
        <f>IF(G3725=1,Sources!$F$24,IF(G3725=2,Sources!$F$25,IF(G3725=3,Sources!$F$26,0)))</f>
        <v/>
      </c>
      <c r="U3725" s="178">
        <f>T3725</f>
        <v/>
      </c>
      <c r="V3725" s="66" t="inlineStr">
        <is>
          <t>S01 / S04 / S05</t>
        </is>
      </c>
    </row>
    <row r="3726" ht="15" customHeight="1" s="94">
      <c r="A3726" s="66" t="inlineStr">
        <is>
          <t>U27360</t>
        </is>
      </c>
      <c r="B3726" s="66" t="inlineStr">
        <is>
          <t>O0593</t>
        </is>
      </c>
      <c r="C3726" s="66" t="n">
        <v>2025</v>
      </c>
      <c r="D3726" s="66" t="n">
        <v>6</v>
      </c>
      <c r="E3726" s="66" t="n">
        <v>3</v>
      </c>
      <c r="F3726" s="66" t="n">
        <v>6</v>
      </c>
      <c r="G3726" s="66" t="n">
        <v>3</v>
      </c>
      <c r="H3726" s="66" t="n">
        <v>3</v>
      </c>
      <c r="I3726" s="66" t="n">
        <v>0</v>
      </c>
      <c r="J3726" s="66" t="n">
        <v>0</v>
      </c>
      <c r="K3726" s="66" t="n">
        <v>1</v>
      </c>
      <c r="L3726" s="66" t="n">
        <v>0</v>
      </c>
      <c r="M3726" s="66" t="n">
        <v>0</v>
      </c>
      <c r="N3726" s="66" t="n">
        <v>0</v>
      </c>
      <c r="O3726" s="66" t="n">
        <v>470</v>
      </c>
      <c r="P3726" s="66" t="n">
        <v>2</v>
      </c>
      <c r="Q3726" s="66" t="n">
        <v>13.757933856</v>
      </c>
      <c r="R3726" s="66" t="n">
        <v>51.032866261</v>
      </c>
      <c r="S3726" s="66">
        <f>IF(AND(E3726&gt;=2,E3726&lt;=6,OR(F3726=6,F3726=7,F3726=8),O3726&lt;=500),1,0)</f>
        <v/>
      </c>
      <c r="T3726" s="178">
        <f>IF(G3726=1,Sources!$F$24,IF(G3726=2,Sources!$F$25,IF(G3726=3,Sources!$F$26,0)))</f>
        <v/>
      </c>
      <c r="U3726" s="178">
        <f>T3726</f>
        <v/>
      </c>
      <c r="V3726" s="66" t="inlineStr">
        <is>
          <t>S01 / S04 / S05</t>
        </is>
      </c>
    </row>
    <row r="3727" ht="15" customHeight="1" s="94">
      <c r="A3727" s="66" t="inlineStr">
        <is>
          <t>U27361</t>
        </is>
      </c>
      <c r="B3727" s="66" t="inlineStr">
        <is>
          <t>O0769</t>
        </is>
      </c>
      <c r="C3727" s="66" t="n">
        <v>2025</v>
      </c>
      <c r="D3727" s="66" t="n">
        <v>7</v>
      </c>
      <c r="E3727" s="66" t="n">
        <v>4</v>
      </c>
      <c r="F3727" s="66" t="n">
        <v>8</v>
      </c>
      <c r="G3727" s="66" t="n">
        <v>3</v>
      </c>
      <c r="H3727" s="66" t="n">
        <v>3</v>
      </c>
      <c r="I3727" s="66" t="n">
        <v>0</v>
      </c>
      <c r="J3727" s="66" t="n">
        <v>1</v>
      </c>
      <c r="K3727" s="66" t="n">
        <v>1</v>
      </c>
      <c r="L3727" s="66" t="n">
        <v>0</v>
      </c>
      <c r="M3727" s="66" t="n">
        <v>0</v>
      </c>
      <c r="N3727" s="66" t="n">
        <v>0</v>
      </c>
      <c r="O3727" s="66" t="n">
        <v>377.5</v>
      </c>
      <c r="P3727" s="66" t="n">
        <v>0</v>
      </c>
      <c r="Q3727" s="66" t="n">
        <v>13.737246902</v>
      </c>
      <c r="R3727" s="66" t="n">
        <v>51.08539798</v>
      </c>
      <c r="S3727" s="66">
        <f>IF(AND(E3727&gt;=2,E3727&lt;=6,OR(F3727=6,F3727=7,F3727=8),O3727&lt;=500),1,0)</f>
        <v/>
      </c>
      <c r="T3727" s="178">
        <f>IF(G3727=1,Sources!$F$24,IF(G3727=2,Sources!$F$25,IF(G3727=3,Sources!$F$26,0)))</f>
        <v/>
      </c>
      <c r="U3727" s="178">
        <f>T3727</f>
        <v/>
      </c>
      <c r="V3727" s="66" t="inlineStr">
        <is>
          <t>S01 / S04 / S05</t>
        </is>
      </c>
    </row>
    <row r="3728" ht="15" customHeight="1" s="94">
      <c r="A3728" s="66" t="inlineStr">
        <is>
          <t>U27365</t>
        </is>
      </c>
      <c r="B3728" s="66" t="inlineStr">
        <is>
          <t>O0593</t>
        </is>
      </c>
      <c r="C3728" s="66" t="n">
        <v>2025</v>
      </c>
      <c r="D3728" s="66" t="n">
        <v>6</v>
      </c>
      <c r="E3728" s="66" t="n">
        <v>3</v>
      </c>
      <c r="F3728" s="66" t="n">
        <v>21</v>
      </c>
      <c r="G3728" s="66" t="n">
        <v>3</v>
      </c>
      <c r="H3728" s="66" t="n">
        <v>3</v>
      </c>
      <c r="I3728" s="66" t="n">
        <v>0</v>
      </c>
      <c r="J3728" s="66" t="n">
        <v>1</v>
      </c>
      <c r="K3728" s="66" t="n">
        <v>1</v>
      </c>
      <c r="L3728" s="66" t="n">
        <v>0</v>
      </c>
      <c r="M3728" s="66" t="n">
        <v>0</v>
      </c>
      <c r="N3728" s="66" t="n">
        <v>0</v>
      </c>
      <c r="O3728" s="66" t="n">
        <v>467.4</v>
      </c>
      <c r="P3728" s="66" t="n">
        <v>2.9</v>
      </c>
      <c r="Q3728" s="66" t="n">
        <v>13.7579441140001</v>
      </c>
      <c r="R3728" s="66" t="n">
        <v>51.032903569</v>
      </c>
      <c r="S3728" s="66">
        <f>IF(AND(E3728&gt;=2,E3728&lt;=6,OR(F3728=6,F3728=7,F3728=8),O3728&lt;=500),1,0)</f>
        <v/>
      </c>
      <c r="T3728" s="178">
        <f>IF(G3728=1,Sources!$F$24,IF(G3728=2,Sources!$F$25,IF(G3728=3,Sources!$F$26,0)))</f>
        <v/>
      </c>
      <c r="U3728" s="178">
        <f>T3728</f>
        <v/>
      </c>
      <c r="V3728" s="66" t="inlineStr">
        <is>
          <t>S01 / S04 / S05</t>
        </is>
      </c>
    </row>
    <row r="3729" ht="15" customHeight="1" s="94">
      <c r="A3729" s="66" t="inlineStr">
        <is>
          <t>U27387</t>
        </is>
      </c>
      <c r="B3729" s="66" t="inlineStr">
        <is>
          <t>O1556</t>
        </is>
      </c>
      <c r="C3729" s="66" t="n">
        <v>2025</v>
      </c>
      <c r="D3729" s="66" t="n">
        <v>6</v>
      </c>
      <c r="E3729" s="66" t="n">
        <v>3</v>
      </c>
      <c r="F3729" s="66" t="n">
        <v>12</v>
      </c>
      <c r="G3729" s="66" t="n">
        <v>3</v>
      </c>
      <c r="H3729" s="66" t="n">
        <v>3</v>
      </c>
      <c r="I3729" s="66" t="n">
        <v>0</v>
      </c>
      <c r="J3729" s="66" t="n">
        <v>1</v>
      </c>
      <c r="K3729" s="66" t="n">
        <v>1</v>
      </c>
      <c r="L3729" s="66" t="n">
        <v>0</v>
      </c>
      <c r="M3729" s="66" t="n">
        <v>0</v>
      </c>
      <c r="N3729" s="66" t="n">
        <v>0</v>
      </c>
      <c r="O3729" s="66" t="n">
        <v>126.4</v>
      </c>
      <c r="P3729" s="66" t="n">
        <v>7.8</v>
      </c>
      <c r="Q3729" s="66" t="n">
        <v>12.3767532040001</v>
      </c>
      <c r="R3729" s="66" t="n">
        <v>51.3205152580001</v>
      </c>
      <c r="S3729" s="66">
        <f>IF(AND(E3729&gt;=2,E3729&lt;=6,OR(F3729=6,F3729=7,F3729=8),O3729&lt;=500),1,0)</f>
        <v/>
      </c>
      <c r="T3729" s="178">
        <f>IF(G3729=1,Sources!$F$24,IF(G3729=2,Sources!$F$25,IF(G3729=3,Sources!$F$26,0)))</f>
        <v/>
      </c>
      <c r="U3729" s="178">
        <f>T3729</f>
        <v/>
      </c>
      <c r="V3729" s="66" t="inlineStr">
        <is>
          <t>S01 / S04 / S05</t>
        </is>
      </c>
    </row>
    <row r="3730" ht="15" customHeight="1" s="94">
      <c r="A3730" s="66" t="inlineStr">
        <is>
          <t>U27397</t>
        </is>
      </c>
      <c r="B3730" s="66" t="inlineStr">
        <is>
          <t>O1463</t>
        </is>
      </c>
      <c r="C3730" s="66" t="n">
        <v>2025</v>
      </c>
      <c r="D3730" s="66" t="n">
        <v>7</v>
      </c>
      <c r="E3730" s="66" t="n">
        <v>2</v>
      </c>
      <c r="F3730" s="66" t="n">
        <v>14</v>
      </c>
      <c r="G3730" s="66" t="n">
        <v>3</v>
      </c>
      <c r="H3730" s="66" t="n">
        <v>3</v>
      </c>
      <c r="I3730" s="66" t="n">
        <v>0</v>
      </c>
      <c r="J3730" s="66" t="n">
        <v>1</v>
      </c>
      <c r="K3730" s="66" t="n">
        <v>1</v>
      </c>
      <c r="L3730" s="66" t="n">
        <v>0</v>
      </c>
      <c r="M3730" s="66" t="n">
        <v>0</v>
      </c>
      <c r="N3730" s="66" t="n">
        <v>0</v>
      </c>
      <c r="O3730" s="66" t="n">
        <v>144.3</v>
      </c>
      <c r="P3730" s="66" t="n">
        <v>0.8</v>
      </c>
      <c r="Q3730" s="66" t="n">
        <v>12.3960974710001</v>
      </c>
      <c r="R3730" s="66" t="n">
        <v>51.343177322</v>
      </c>
      <c r="S3730" s="66">
        <f>IF(AND(E3730&gt;=2,E3730&lt;=6,OR(F3730=6,F3730=7,F3730=8),O3730&lt;=500),1,0)</f>
        <v/>
      </c>
      <c r="T3730" s="178">
        <f>IF(G3730=1,Sources!$F$24,IF(G3730=2,Sources!$F$25,IF(G3730=3,Sources!$F$26,0)))</f>
        <v/>
      </c>
      <c r="U3730" s="178">
        <f>T3730</f>
        <v/>
      </c>
      <c r="V3730" s="66" t="inlineStr">
        <is>
          <t>S01 / S04 / S05</t>
        </is>
      </c>
    </row>
    <row r="3731" ht="15" customHeight="1" s="94">
      <c r="A3731" s="66" t="inlineStr">
        <is>
          <t>U27399</t>
        </is>
      </c>
      <c r="B3731" s="66" t="inlineStr">
        <is>
          <t>O1630</t>
        </is>
      </c>
      <c r="C3731" s="66" t="n">
        <v>2025</v>
      </c>
      <c r="D3731" s="66" t="n">
        <v>6</v>
      </c>
      <c r="E3731" s="66" t="n">
        <v>6</v>
      </c>
      <c r="F3731" s="66" t="n">
        <v>21</v>
      </c>
      <c r="G3731" s="66" t="n">
        <v>3</v>
      </c>
      <c r="H3731" s="66" t="n">
        <v>3</v>
      </c>
      <c r="I3731" s="66" t="n">
        <v>0</v>
      </c>
      <c r="J3731" s="66" t="n">
        <v>0</v>
      </c>
      <c r="K3731" s="66" t="n">
        <v>0</v>
      </c>
      <c r="L3731" s="66" t="n">
        <v>0</v>
      </c>
      <c r="M3731" s="66" t="n">
        <v>0</v>
      </c>
      <c r="N3731" s="66" t="n">
        <v>1</v>
      </c>
      <c r="O3731" s="66" t="n">
        <v>164.7</v>
      </c>
      <c r="P3731" s="66" t="n">
        <v>5</v>
      </c>
      <c r="Q3731" s="66" t="n">
        <v>12.3301523060001</v>
      </c>
      <c r="R3731" s="66" t="n">
        <v>51.3357041320001</v>
      </c>
      <c r="S3731" s="66">
        <f>IF(AND(E3731&gt;=2,E3731&lt;=6,OR(F3731=6,F3731=7,F3731=8),O3731&lt;=500),1,0)</f>
        <v/>
      </c>
      <c r="T3731" s="178">
        <f>IF(G3731=1,Sources!$F$24,IF(G3731=2,Sources!$F$25,IF(G3731=3,Sources!$F$26,0)))</f>
        <v/>
      </c>
      <c r="U3731" s="178">
        <f>T3731</f>
        <v/>
      </c>
      <c r="V3731" s="66" t="inlineStr">
        <is>
          <t>S01 / S04 / S05</t>
        </is>
      </c>
    </row>
    <row r="3732" ht="15" customHeight="1" s="94">
      <c r="A3732" s="66" t="inlineStr">
        <is>
          <t>U27406</t>
        </is>
      </c>
      <c r="B3732" s="66" t="inlineStr">
        <is>
          <t>O1375</t>
        </is>
      </c>
      <c r="C3732" s="66" t="n">
        <v>2025</v>
      </c>
      <c r="D3732" s="66" t="n">
        <v>6</v>
      </c>
      <c r="E3732" s="66" t="n">
        <v>3</v>
      </c>
      <c r="F3732" s="66" t="n">
        <v>14</v>
      </c>
      <c r="G3732" s="66" t="n">
        <v>2</v>
      </c>
      <c r="H3732" s="66" t="n">
        <v>3</v>
      </c>
      <c r="I3732" s="66" t="n">
        <v>0</v>
      </c>
      <c r="J3732" s="66" t="n">
        <v>0</v>
      </c>
      <c r="K3732" s="66" t="n">
        <v>1</v>
      </c>
      <c r="L3732" s="66" t="n">
        <v>0</v>
      </c>
      <c r="M3732" s="66" t="n">
        <v>0</v>
      </c>
      <c r="N3732" s="66" t="n">
        <v>1</v>
      </c>
      <c r="O3732" s="66" t="n">
        <v>377.9</v>
      </c>
      <c r="P3732" s="66" t="n">
        <v>1.2</v>
      </c>
      <c r="Q3732" s="66" t="n">
        <v>12.421238209</v>
      </c>
      <c r="R3732" s="66" t="n">
        <v>51.353054226</v>
      </c>
      <c r="S3732" s="66">
        <f>IF(AND(E3732&gt;=2,E3732&lt;=6,OR(F3732=6,F3732=7,F3732=8),O3732&lt;=500),1,0)</f>
        <v/>
      </c>
      <c r="T3732" s="178">
        <f>IF(G3732=1,Sources!$F$24,IF(G3732=2,Sources!$F$25,IF(G3732=3,Sources!$F$26,0)))</f>
        <v/>
      </c>
      <c r="U3732" s="178">
        <f>T3732</f>
        <v/>
      </c>
      <c r="V3732" s="66" t="inlineStr">
        <is>
          <t>S01 / S04 / S05</t>
        </is>
      </c>
    </row>
    <row r="3733" ht="15" customHeight="1" s="94">
      <c r="A3733" s="66" t="inlineStr">
        <is>
          <t>U27410</t>
        </is>
      </c>
      <c r="B3733" s="66" t="inlineStr">
        <is>
          <t>O1777</t>
        </is>
      </c>
      <c r="C3733" s="66" t="n">
        <v>2025</v>
      </c>
      <c r="D3733" s="66" t="n">
        <v>6</v>
      </c>
      <c r="E3733" s="66" t="n">
        <v>2</v>
      </c>
      <c r="F3733" s="66" t="n">
        <v>15</v>
      </c>
      <c r="G3733" s="66" t="n">
        <v>2</v>
      </c>
      <c r="H3733" s="66" t="n">
        <v>4</v>
      </c>
      <c r="I3733" s="66" t="n">
        <v>1</v>
      </c>
      <c r="J3733" s="66" t="n">
        <v>0</v>
      </c>
      <c r="K3733" s="66" t="n">
        <v>1</v>
      </c>
      <c r="L3733" s="66" t="n">
        <v>0</v>
      </c>
      <c r="M3733" s="66" t="n">
        <v>0</v>
      </c>
      <c r="N3733" s="66" t="n">
        <v>0</v>
      </c>
      <c r="O3733" s="66" t="n">
        <v>361.3</v>
      </c>
      <c r="P3733" s="66" t="n">
        <v>10.5</v>
      </c>
      <c r="Q3733" s="66" t="n">
        <v>12.4059314670001</v>
      </c>
      <c r="R3733" s="66" t="n">
        <v>51.345463615</v>
      </c>
      <c r="S3733" s="66">
        <f>IF(AND(E3733&gt;=2,E3733&lt;=6,OR(F3733=6,F3733=7,F3733=8),O3733&lt;=500),1,0)</f>
        <v/>
      </c>
      <c r="T3733" s="178">
        <f>IF(G3733=1,Sources!$F$24,IF(G3733=2,Sources!$F$25,IF(G3733=3,Sources!$F$26,0)))</f>
        <v/>
      </c>
      <c r="U3733" s="178">
        <f>T3733</f>
        <v/>
      </c>
      <c r="V3733" s="66" t="inlineStr">
        <is>
          <t>S01 / S04 / S05</t>
        </is>
      </c>
    </row>
    <row r="3734" ht="15" customHeight="1" s="94">
      <c r="A3734" s="66" t="inlineStr">
        <is>
          <t>U27411</t>
        </is>
      </c>
      <c r="B3734" s="66" t="inlineStr">
        <is>
          <t>O1587</t>
        </is>
      </c>
      <c r="C3734" s="66" t="n">
        <v>2025</v>
      </c>
      <c r="D3734" s="66" t="n">
        <v>6</v>
      </c>
      <c r="E3734" s="66" t="n">
        <v>2</v>
      </c>
      <c r="F3734" s="66" t="n">
        <v>6</v>
      </c>
      <c r="G3734" s="66" t="n">
        <v>3</v>
      </c>
      <c r="H3734" s="66" t="n">
        <v>3</v>
      </c>
      <c r="I3734" s="66" t="n">
        <v>0</v>
      </c>
      <c r="J3734" s="66" t="n">
        <v>1</v>
      </c>
      <c r="K3734" s="66" t="n">
        <v>1</v>
      </c>
      <c r="L3734" s="66" t="n">
        <v>0</v>
      </c>
      <c r="M3734" s="66" t="n">
        <v>0</v>
      </c>
      <c r="N3734" s="66" t="n">
        <v>0</v>
      </c>
      <c r="O3734" s="66" t="n">
        <v>439.8</v>
      </c>
      <c r="P3734" s="66" t="n">
        <v>0.1</v>
      </c>
      <c r="Q3734" s="66" t="n">
        <v>12.3741223880001</v>
      </c>
      <c r="R3734" s="66" t="n">
        <v>51.3033635090001</v>
      </c>
      <c r="S3734" s="66">
        <f>IF(AND(E3734&gt;=2,E3734&lt;=6,OR(F3734=6,F3734=7,F3734=8),O3734&lt;=500),1,0)</f>
        <v/>
      </c>
      <c r="T3734" s="178">
        <f>IF(G3734=1,Sources!$F$24,IF(G3734=2,Sources!$F$25,IF(G3734=3,Sources!$F$26,0)))</f>
        <v/>
      </c>
      <c r="U3734" s="178">
        <f>T3734</f>
        <v/>
      </c>
      <c r="V3734" s="66" t="inlineStr">
        <is>
          <t>S01 / S04 / S05</t>
        </is>
      </c>
    </row>
    <row r="3735" ht="15" customHeight="1" s="94">
      <c r="A3735" s="66" t="inlineStr">
        <is>
          <t>U27418</t>
        </is>
      </c>
      <c r="B3735" s="66" t="inlineStr">
        <is>
          <t>O0650</t>
        </is>
      </c>
      <c r="C3735" s="66" t="n">
        <v>2025</v>
      </c>
      <c r="D3735" s="66" t="n">
        <v>7</v>
      </c>
      <c r="E3735" s="66" t="n">
        <v>3</v>
      </c>
      <c r="F3735" s="66" t="n">
        <v>8</v>
      </c>
      <c r="G3735" s="66" t="n">
        <v>3</v>
      </c>
      <c r="H3735" s="66" t="n">
        <v>2</v>
      </c>
      <c r="I3735" s="66" t="n">
        <v>0</v>
      </c>
      <c r="J3735" s="66" t="n">
        <v>1</v>
      </c>
      <c r="K3735" s="66" t="n">
        <v>1</v>
      </c>
      <c r="L3735" s="66" t="n">
        <v>0</v>
      </c>
      <c r="M3735" s="66" t="n">
        <v>0</v>
      </c>
      <c r="N3735" s="66" t="n">
        <v>0</v>
      </c>
      <c r="O3735" s="66" t="n">
        <v>158.5</v>
      </c>
      <c r="P3735" s="66" t="n">
        <v>1.1</v>
      </c>
      <c r="Q3735" s="66" t="n">
        <v>13.7863721860001</v>
      </c>
      <c r="R3735" s="66" t="n">
        <v>51.028504868</v>
      </c>
      <c r="S3735" s="66">
        <f>IF(AND(E3735&gt;=2,E3735&lt;=6,OR(F3735=6,F3735=7,F3735=8),O3735&lt;=500),1,0)</f>
        <v/>
      </c>
      <c r="T3735" s="178">
        <f>IF(G3735=1,Sources!$F$24,IF(G3735=2,Sources!$F$25,IF(G3735=3,Sources!$F$26,0)))</f>
        <v/>
      </c>
      <c r="U3735" s="178">
        <f>T3735</f>
        <v/>
      </c>
      <c r="V3735" s="66" t="inlineStr">
        <is>
          <t>S01 / S04 / S05</t>
        </is>
      </c>
    </row>
    <row r="3736" ht="15" customHeight="1" s="94">
      <c r="A3736" s="66" t="inlineStr">
        <is>
          <t>U27437</t>
        </is>
      </c>
      <c r="B3736" s="66" t="inlineStr">
        <is>
          <t>O1815</t>
        </is>
      </c>
      <c r="C3736" s="66" t="n">
        <v>2025</v>
      </c>
      <c r="D3736" s="66" t="n">
        <v>7</v>
      </c>
      <c r="E3736" s="66" t="n">
        <v>3</v>
      </c>
      <c r="F3736" s="66" t="n">
        <v>11</v>
      </c>
      <c r="G3736" s="66" t="n">
        <v>3</v>
      </c>
      <c r="H3736" s="66" t="n">
        <v>6</v>
      </c>
      <c r="I3736" s="66" t="n">
        <v>0</v>
      </c>
      <c r="J3736" s="66" t="n">
        <v>0</v>
      </c>
      <c r="K3736" s="66" t="n">
        <v>1</v>
      </c>
      <c r="L3736" s="66" t="n">
        <v>0</v>
      </c>
      <c r="M3736" s="66" t="n">
        <v>0</v>
      </c>
      <c r="N3736" s="66" t="n">
        <v>0</v>
      </c>
      <c r="O3736" s="66" t="n">
        <v>184.7</v>
      </c>
      <c r="P3736" s="66" t="n">
        <v>20.7</v>
      </c>
      <c r="Q3736" s="66" t="n">
        <v>12.35732101</v>
      </c>
      <c r="R3736" s="66" t="n">
        <v>51.336293009</v>
      </c>
      <c r="S3736" s="66">
        <f>IF(AND(E3736&gt;=2,E3736&lt;=6,OR(F3736=6,F3736=7,F3736=8),O3736&lt;=500),1,0)</f>
        <v/>
      </c>
      <c r="T3736" s="178">
        <f>IF(G3736=1,Sources!$F$24,IF(G3736=2,Sources!$F$25,IF(G3736=3,Sources!$F$26,0)))</f>
        <v/>
      </c>
      <c r="U3736" s="178">
        <f>T3736</f>
        <v/>
      </c>
      <c r="V3736" s="66" t="inlineStr">
        <is>
          <t>S01 / S04 / S05</t>
        </is>
      </c>
    </row>
    <row r="3737" ht="15" customHeight="1" s="94">
      <c r="A3737" s="66" t="inlineStr">
        <is>
          <t>U27464</t>
        </is>
      </c>
      <c r="B3737" s="66" t="inlineStr">
        <is>
          <t>O1556</t>
        </is>
      </c>
      <c r="C3737" s="66" t="n">
        <v>2025</v>
      </c>
      <c r="D3737" s="66" t="n">
        <v>7</v>
      </c>
      <c r="E3737" s="66" t="n">
        <v>2</v>
      </c>
      <c r="F3737" s="66" t="n">
        <v>9</v>
      </c>
      <c r="G3737" s="66" t="n">
        <v>3</v>
      </c>
      <c r="H3737" s="66" t="n">
        <v>3</v>
      </c>
      <c r="I3737" s="66" t="n">
        <v>0</v>
      </c>
      <c r="J3737" s="66" t="n">
        <v>0</v>
      </c>
      <c r="K3737" s="66" t="n">
        <v>1</v>
      </c>
      <c r="L3737" s="66" t="n">
        <v>0</v>
      </c>
      <c r="M3737" s="66" t="n">
        <v>0</v>
      </c>
      <c r="N3737" s="66" t="n">
        <v>0</v>
      </c>
      <c r="O3737" s="66" t="n">
        <v>129.5</v>
      </c>
      <c r="P3737" s="66" t="n">
        <v>6.7</v>
      </c>
      <c r="Q3737" s="66" t="n">
        <v>12.376792133</v>
      </c>
      <c r="R3737" s="66" t="n">
        <v>51.3205528130001</v>
      </c>
      <c r="S3737" s="66">
        <f>IF(AND(E3737&gt;=2,E3737&lt;=6,OR(F3737=6,F3737=7,F3737=8),O3737&lt;=500),1,0)</f>
        <v/>
      </c>
      <c r="T3737" s="178">
        <f>IF(G3737=1,Sources!$F$24,IF(G3737=2,Sources!$F$25,IF(G3737=3,Sources!$F$26,0)))</f>
        <v/>
      </c>
      <c r="U3737" s="178">
        <f>T3737</f>
        <v/>
      </c>
      <c r="V3737" s="66" t="inlineStr">
        <is>
          <t>S01 / S04 / S05</t>
        </is>
      </c>
    </row>
    <row r="3738" ht="15" customHeight="1" s="94">
      <c r="A3738" s="66" t="inlineStr">
        <is>
          <t>U27471</t>
        </is>
      </c>
      <c r="B3738" s="66" t="inlineStr">
        <is>
          <t>O0844</t>
        </is>
      </c>
      <c r="C3738" s="66" t="n">
        <v>2025</v>
      </c>
      <c r="D3738" s="66" t="n">
        <v>5</v>
      </c>
      <c r="E3738" s="66" t="n">
        <v>4</v>
      </c>
      <c r="F3738" s="66" t="n">
        <v>20</v>
      </c>
      <c r="G3738" s="66" t="n">
        <v>3</v>
      </c>
      <c r="H3738" s="66" t="n">
        <v>1</v>
      </c>
      <c r="I3738" s="66" t="n">
        <v>0</v>
      </c>
      <c r="J3738" s="66" t="n">
        <v>1</v>
      </c>
      <c r="K3738" s="66" t="n">
        <v>0</v>
      </c>
      <c r="L3738" s="66" t="n">
        <v>0</v>
      </c>
      <c r="M3738" s="66" t="n">
        <v>0</v>
      </c>
      <c r="N3738" s="66" t="n">
        <v>0</v>
      </c>
      <c r="O3738" s="66" t="n">
        <v>149.6</v>
      </c>
      <c r="P3738" s="66" t="n">
        <v>0.6</v>
      </c>
      <c r="Q3738" s="66" t="n">
        <v>13.7291094350001</v>
      </c>
      <c r="R3738" s="66" t="n">
        <v>51.0509608580001</v>
      </c>
      <c r="S3738" s="66">
        <f>IF(AND(E3738&gt;=2,E3738&lt;=6,OR(F3738=6,F3738=7,F3738=8),O3738&lt;=500),1,0)</f>
        <v/>
      </c>
      <c r="T3738" s="178">
        <f>IF(G3738=1,Sources!$F$24,IF(G3738=2,Sources!$F$25,IF(G3738=3,Sources!$F$26,0)))</f>
        <v/>
      </c>
      <c r="U3738" s="178">
        <f>T3738</f>
        <v/>
      </c>
      <c r="V3738" s="66" t="inlineStr">
        <is>
          <t>S01 / S04 / S05</t>
        </is>
      </c>
    </row>
    <row r="3739" ht="15" customHeight="1" s="94">
      <c r="A3739" s="66" t="inlineStr">
        <is>
          <t>U27475</t>
        </is>
      </c>
      <c r="B3739" s="66" t="inlineStr">
        <is>
          <t>O0650</t>
        </is>
      </c>
      <c r="C3739" s="66" t="n">
        <v>2025</v>
      </c>
      <c r="D3739" s="66" t="n">
        <v>6</v>
      </c>
      <c r="E3739" s="66" t="n">
        <v>5</v>
      </c>
      <c r="F3739" s="66" t="n">
        <v>10</v>
      </c>
      <c r="G3739" s="66" t="n">
        <v>3</v>
      </c>
      <c r="H3739" s="66" t="n">
        <v>6</v>
      </c>
      <c r="I3739" s="66" t="n">
        <v>0</v>
      </c>
      <c r="J3739" s="66" t="n">
        <v>0</v>
      </c>
      <c r="K3739" s="66" t="n">
        <v>1</v>
      </c>
      <c r="L3739" s="66" t="n">
        <v>0</v>
      </c>
      <c r="M3739" s="66" t="n">
        <v>0</v>
      </c>
      <c r="N3739" s="66" t="n">
        <v>0</v>
      </c>
      <c r="O3739" s="66" t="n">
        <v>154.2</v>
      </c>
      <c r="P3739" s="66" t="n">
        <v>4.6</v>
      </c>
      <c r="Q3739" s="66" t="n">
        <v>13.7864402340001</v>
      </c>
      <c r="R3739" s="66" t="n">
        <v>51.028496176</v>
      </c>
      <c r="S3739" s="66">
        <f>IF(AND(E3739&gt;=2,E3739&lt;=6,OR(F3739=6,F3739=7,F3739=8),O3739&lt;=500),1,0)</f>
        <v/>
      </c>
      <c r="T3739" s="178">
        <f>IF(G3739=1,Sources!$F$24,IF(G3739=2,Sources!$F$25,IF(G3739=3,Sources!$F$26,0)))</f>
        <v/>
      </c>
      <c r="U3739" s="178">
        <f>T3739</f>
        <v/>
      </c>
      <c r="V3739" s="66" t="inlineStr">
        <is>
          <t>S01 / S04 / S05</t>
        </is>
      </c>
    </row>
    <row r="3740" ht="15" customHeight="1" s="94">
      <c r="A3740" s="66" t="inlineStr">
        <is>
          <t>U27494</t>
        </is>
      </c>
      <c r="B3740" s="66" t="inlineStr">
        <is>
          <t>O1387</t>
        </is>
      </c>
      <c r="C3740" s="66" t="n">
        <v>2025</v>
      </c>
      <c r="D3740" s="66" t="n">
        <v>6</v>
      </c>
      <c r="E3740" s="66" t="n">
        <v>4</v>
      </c>
      <c r="F3740" s="66" t="n">
        <v>16</v>
      </c>
      <c r="G3740" s="66" t="n">
        <v>3</v>
      </c>
      <c r="H3740" s="66" t="n">
        <v>6</v>
      </c>
      <c r="I3740" s="66" t="n">
        <v>0</v>
      </c>
      <c r="J3740" s="66" t="n">
        <v>0</v>
      </c>
      <c r="K3740" s="66" t="n">
        <v>1</v>
      </c>
      <c r="L3740" s="66" t="n">
        <v>0</v>
      </c>
      <c r="M3740" s="66" t="n">
        <v>0</v>
      </c>
      <c r="N3740" s="66" t="n">
        <v>0</v>
      </c>
      <c r="O3740" s="66" t="n">
        <v>311</v>
      </c>
      <c r="P3740" s="66" t="n">
        <v>16.7</v>
      </c>
      <c r="Q3740" s="66" t="n">
        <v>12.376865357</v>
      </c>
      <c r="R3740" s="66" t="n">
        <v>51.3558643760001</v>
      </c>
      <c r="S3740" s="66">
        <f>IF(AND(E3740&gt;=2,E3740&lt;=6,OR(F3740=6,F3740=7,F3740=8),O3740&lt;=500),1,0)</f>
        <v/>
      </c>
      <c r="T3740" s="178">
        <f>IF(G3740=1,Sources!$F$24,IF(G3740=2,Sources!$F$25,IF(G3740=3,Sources!$F$26,0)))</f>
        <v/>
      </c>
      <c r="U3740" s="178">
        <f>T3740</f>
        <v/>
      </c>
      <c r="V3740" s="66" t="inlineStr">
        <is>
          <t>S01 / S04 / S05</t>
        </is>
      </c>
    </row>
    <row r="3741" ht="15" customHeight="1" s="94">
      <c r="A3741" s="66" t="inlineStr">
        <is>
          <t>U27501</t>
        </is>
      </c>
      <c r="B3741" s="66" t="inlineStr">
        <is>
          <t>O0503</t>
        </is>
      </c>
      <c r="C3741" s="66" t="n">
        <v>2025</v>
      </c>
      <c r="D3741" s="66" t="n">
        <v>6</v>
      </c>
      <c r="E3741" s="66" t="n">
        <v>3</v>
      </c>
      <c r="F3741" s="66" t="n">
        <v>13</v>
      </c>
      <c r="G3741" s="66" t="n">
        <v>3</v>
      </c>
      <c r="H3741" s="66" t="n">
        <v>2</v>
      </c>
      <c r="I3741" s="66" t="n">
        <v>0</v>
      </c>
      <c r="J3741" s="66" t="n">
        <v>1</v>
      </c>
      <c r="K3741" s="66" t="n">
        <v>1</v>
      </c>
      <c r="L3741" s="66" t="n">
        <v>0</v>
      </c>
      <c r="M3741" s="66" t="n">
        <v>0</v>
      </c>
      <c r="N3741" s="66" t="n">
        <v>0</v>
      </c>
      <c r="O3741" s="66" t="n">
        <v>127</v>
      </c>
      <c r="P3741" s="66" t="n">
        <v>4.1</v>
      </c>
      <c r="Q3741" s="66" t="n">
        <v>13.791332988</v>
      </c>
      <c r="R3741" s="66" t="n">
        <v>51.0467449650001</v>
      </c>
      <c r="S3741" s="66">
        <f>IF(AND(E3741&gt;=2,E3741&lt;=6,OR(F3741=6,F3741=7,F3741=8),O3741&lt;=500),1,0)</f>
        <v/>
      </c>
      <c r="T3741" s="178">
        <f>IF(G3741=1,Sources!$F$24,IF(G3741=2,Sources!$F$25,IF(G3741=3,Sources!$F$26,0)))</f>
        <v/>
      </c>
      <c r="U3741" s="178">
        <f>T3741</f>
        <v/>
      </c>
      <c r="V3741" s="66" t="inlineStr">
        <is>
          <t>S01 / S04 / S05</t>
        </is>
      </c>
    </row>
    <row r="3742" ht="15" customHeight="1" s="94">
      <c r="A3742" s="66" t="inlineStr">
        <is>
          <t>U27525</t>
        </is>
      </c>
      <c r="B3742" s="66" t="inlineStr">
        <is>
          <t>O0327</t>
        </is>
      </c>
      <c r="C3742" s="66" t="n">
        <v>2025</v>
      </c>
      <c r="D3742" s="66" t="n">
        <v>6</v>
      </c>
      <c r="E3742" s="66" t="n">
        <v>3</v>
      </c>
      <c r="F3742" s="66" t="n">
        <v>17</v>
      </c>
      <c r="G3742" s="66" t="n">
        <v>3</v>
      </c>
      <c r="H3742" s="66" t="n">
        <v>2</v>
      </c>
      <c r="I3742" s="66" t="n">
        <v>0</v>
      </c>
      <c r="J3742" s="66" t="n">
        <v>0</v>
      </c>
      <c r="K3742" s="66" t="n">
        <v>1</v>
      </c>
      <c r="L3742" s="66" t="n">
        <v>0</v>
      </c>
      <c r="M3742" s="66" t="n">
        <v>0</v>
      </c>
      <c r="N3742" s="66" t="n">
        <v>1</v>
      </c>
      <c r="O3742" s="66" t="n">
        <v>469.3</v>
      </c>
      <c r="P3742" s="66" t="n">
        <v>0</v>
      </c>
      <c r="Q3742" s="66" t="n">
        <v>13.7771398990001</v>
      </c>
      <c r="R3742" s="66" t="n">
        <v>51.035718123</v>
      </c>
      <c r="S3742" s="66">
        <f>IF(AND(E3742&gt;=2,E3742&lt;=6,OR(F3742=6,F3742=7,F3742=8),O3742&lt;=500),1,0)</f>
        <v/>
      </c>
      <c r="T3742" s="178">
        <f>IF(G3742=1,Sources!$F$24,IF(G3742=2,Sources!$F$25,IF(G3742=3,Sources!$F$26,0)))</f>
        <v/>
      </c>
      <c r="U3742" s="178">
        <f>T3742</f>
        <v/>
      </c>
      <c r="V3742" s="66" t="inlineStr">
        <is>
          <t>S01 / S04 / S05</t>
        </is>
      </c>
    </row>
    <row r="3743" ht="15" customHeight="1" s="94">
      <c r="A3743" s="66" t="inlineStr">
        <is>
          <t>U27561</t>
        </is>
      </c>
      <c r="B3743" s="66" t="inlineStr">
        <is>
          <t>O0732</t>
        </is>
      </c>
      <c r="C3743" s="66" t="n">
        <v>2025</v>
      </c>
      <c r="D3743" s="66" t="n">
        <v>6</v>
      </c>
      <c r="E3743" s="66" t="n">
        <v>4</v>
      </c>
      <c r="F3743" s="66" t="n">
        <v>9</v>
      </c>
      <c r="G3743" s="66" t="n">
        <v>3</v>
      </c>
      <c r="H3743" s="66" t="n">
        <v>3</v>
      </c>
      <c r="I3743" s="66" t="n">
        <v>0</v>
      </c>
      <c r="J3743" s="66" t="n">
        <v>1</v>
      </c>
      <c r="K3743" s="66" t="n">
        <v>1</v>
      </c>
      <c r="L3743" s="66" t="n">
        <v>0</v>
      </c>
      <c r="M3743" s="66" t="n">
        <v>0</v>
      </c>
      <c r="N3743" s="66" t="n">
        <v>0</v>
      </c>
      <c r="O3743" s="66" t="n">
        <v>156.9</v>
      </c>
      <c r="P3743" s="66" t="n">
        <v>1.4</v>
      </c>
      <c r="Q3743" s="66" t="n">
        <v>13.7615426130001</v>
      </c>
      <c r="R3743" s="66" t="n">
        <v>51.0520041470001</v>
      </c>
      <c r="S3743" s="66">
        <f>IF(AND(E3743&gt;=2,E3743&lt;=6,OR(F3743=6,F3743=7,F3743=8),O3743&lt;=500),1,0)</f>
        <v/>
      </c>
      <c r="T3743" s="178">
        <f>IF(G3743=1,Sources!$F$24,IF(G3743=2,Sources!$F$25,IF(G3743=3,Sources!$F$26,0)))</f>
        <v/>
      </c>
      <c r="U3743" s="178">
        <f>T3743</f>
        <v/>
      </c>
      <c r="V3743" s="66" t="inlineStr">
        <is>
          <t>S01 / S04 / S05</t>
        </is>
      </c>
    </row>
    <row r="3744" ht="15" customHeight="1" s="94">
      <c r="A3744" s="66" t="inlineStr">
        <is>
          <t>U27570</t>
        </is>
      </c>
      <c r="B3744" s="66" t="inlineStr">
        <is>
          <t>O0767</t>
        </is>
      </c>
      <c r="C3744" s="66" t="n">
        <v>2025</v>
      </c>
      <c r="D3744" s="66" t="n">
        <v>7</v>
      </c>
      <c r="E3744" s="66" t="n">
        <v>5</v>
      </c>
      <c r="F3744" s="66" t="n">
        <v>7</v>
      </c>
      <c r="G3744" s="66" t="n">
        <v>3</v>
      </c>
      <c r="H3744" s="66" t="n">
        <v>2</v>
      </c>
      <c r="I3744" s="66" t="n">
        <v>0</v>
      </c>
      <c r="J3744" s="66" t="n">
        <v>1</v>
      </c>
      <c r="K3744" s="66" t="n">
        <v>1</v>
      </c>
      <c r="L3744" s="66" t="n">
        <v>0</v>
      </c>
      <c r="M3744" s="66" t="n">
        <v>0</v>
      </c>
      <c r="N3744" s="66" t="n">
        <v>0</v>
      </c>
      <c r="O3744" s="66" t="n">
        <v>128.6</v>
      </c>
      <c r="P3744" s="66" t="n">
        <v>0.1</v>
      </c>
      <c r="Q3744" s="66" t="n">
        <v>13.7606742740001</v>
      </c>
      <c r="R3744" s="66" t="n">
        <v>51.0491953820001</v>
      </c>
      <c r="S3744" s="66">
        <f>IF(AND(E3744&gt;=2,E3744&lt;=6,OR(F3744=6,F3744=7,F3744=8),O3744&lt;=500),1,0)</f>
        <v/>
      </c>
      <c r="T3744" s="178">
        <f>IF(G3744=1,Sources!$F$24,IF(G3744=2,Sources!$F$25,IF(G3744=3,Sources!$F$26,0)))</f>
        <v/>
      </c>
      <c r="U3744" s="178">
        <f>T3744</f>
        <v/>
      </c>
      <c r="V3744" s="66" t="inlineStr">
        <is>
          <t>S01 / S04 / S05</t>
        </is>
      </c>
    </row>
    <row r="3745" ht="15" customHeight="1" s="94">
      <c r="A3745" s="66" t="inlineStr">
        <is>
          <t>U27577</t>
        </is>
      </c>
      <c r="B3745" s="66" t="inlineStr">
        <is>
          <t>O0311</t>
        </is>
      </c>
      <c r="C3745" s="66" t="n">
        <v>2025</v>
      </c>
      <c r="D3745" s="66" t="n">
        <v>6</v>
      </c>
      <c r="E3745" s="66" t="n">
        <v>4</v>
      </c>
      <c r="F3745" s="66" t="n">
        <v>15</v>
      </c>
      <c r="G3745" s="66" t="n">
        <v>3</v>
      </c>
      <c r="H3745" s="66" t="n">
        <v>6</v>
      </c>
      <c r="I3745" s="66" t="n">
        <v>0</v>
      </c>
      <c r="J3745" s="66" t="n">
        <v>0</v>
      </c>
      <c r="K3745" s="66" t="n">
        <v>1</v>
      </c>
      <c r="L3745" s="66" t="n">
        <v>0</v>
      </c>
      <c r="M3745" s="66" t="n">
        <v>0</v>
      </c>
      <c r="N3745" s="66" t="n">
        <v>0</v>
      </c>
      <c r="O3745" s="66" t="n">
        <v>278.9</v>
      </c>
      <c r="P3745" s="66" t="n">
        <v>12</v>
      </c>
      <c r="Q3745" s="66" t="n">
        <v>13.740232825</v>
      </c>
      <c r="R3745" s="66" t="n">
        <v>51.0385735790001</v>
      </c>
      <c r="S3745" s="66">
        <f>IF(AND(E3745&gt;=2,E3745&lt;=6,OR(F3745=6,F3745=7,F3745=8),O3745&lt;=500),1,0)</f>
        <v/>
      </c>
      <c r="T3745" s="178">
        <f>IF(G3745=1,Sources!$F$24,IF(G3745=2,Sources!$F$25,IF(G3745=3,Sources!$F$26,0)))</f>
        <v/>
      </c>
      <c r="U3745" s="178">
        <f>T3745</f>
        <v/>
      </c>
      <c r="V3745" s="66" t="inlineStr">
        <is>
          <t>S01 / S04 / S05</t>
        </is>
      </c>
    </row>
    <row r="3746" ht="15" customHeight="1" s="94">
      <c r="A3746" s="66" t="inlineStr">
        <is>
          <t>U27592</t>
        </is>
      </c>
      <c r="B3746" s="66" t="inlineStr">
        <is>
          <t>O0670</t>
        </is>
      </c>
      <c r="C3746" s="66" t="n">
        <v>2025</v>
      </c>
      <c r="D3746" s="66" t="n">
        <v>7</v>
      </c>
      <c r="E3746" s="66" t="n">
        <v>4</v>
      </c>
      <c r="F3746" s="66" t="n">
        <v>7</v>
      </c>
      <c r="G3746" s="66" t="n">
        <v>3</v>
      </c>
      <c r="H3746" s="66" t="n">
        <v>3</v>
      </c>
      <c r="I3746" s="66" t="n">
        <v>0</v>
      </c>
      <c r="J3746" s="66" t="n">
        <v>1</v>
      </c>
      <c r="K3746" s="66" t="n">
        <v>1</v>
      </c>
      <c r="L3746" s="66" t="n">
        <v>0</v>
      </c>
      <c r="M3746" s="66" t="n">
        <v>0</v>
      </c>
      <c r="N3746" s="66" t="n">
        <v>0</v>
      </c>
      <c r="O3746" s="66" t="n">
        <v>171.3</v>
      </c>
      <c r="P3746" s="66" t="n">
        <v>1</v>
      </c>
      <c r="Q3746" s="66" t="n">
        <v>13.7713718160001</v>
      </c>
      <c r="R3746" s="66" t="n">
        <v>51.0602990150001</v>
      </c>
      <c r="S3746" s="66">
        <f>IF(AND(E3746&gt;=2,E3746&lt;=6,OR(F3746=6,F3746=7,F3746=8),O3746&lt;=500),1,0)</f>
        <v/>
      </c>
      <c r="T3746" s="178">
        <f>IF(G3746=1,Sources!$F$24,IF(G3746=2,Sources!$F$25,IF(G3746=3,Sources!$F$26,0)))</f>
        <v/>
      </c>
      <c r="U3746" s="178">
        <f>T3746</f>
        <v/>
      </c>
      <c r="V3746" s="66" t="inlineStr">
        <is>
          <t>S01 / S04 / S05</t>
        </is>
      </c>
    </row>
    <row r="3747" ht="15" customHeight="1" s="94">
      <c r="A3747" s="66" t="inlineStr">
        <is>
          <t>U27593</t>
        </is>
      </c>
      <c r="B3747" s="66" t="inlineStr">
        <is>
          <t>O1717</t>
        </is>
      </c>
      <c r="C3747" s="66" t="n">
        <v>2025</v>
      </c>
      <c r="D3747" s="66" t="n">
        <v>6</v>
      </c>
      <c r="E3747" s="66" t="n">
        <v>6</v>
      </c>
      <c r="F3747" s="66" t="n">
        <v>15</v>
      </c>
      <c r="G3747" s="66" t="n">
        <v>3</v>
      </c>
      <c r="H3747" s="66" t="n">
        <v>2</v>
      </c>
      <c r="I3747" s="66" t="n">
        <v>0</v>
      </c>
      <c r="J3747" s="66" t="n">
        <v>1</v>
      </c>
      <c r="K3747" s="66" t="n">
        <v>1</v>
      </c>
      <c r="L3747" s="66" t="n">
        <v>0</v>
      </c>
      <c r="M3747" s="66" t="n">
        <v>0</v>
      </c>
      <c r="N3747" s="66" t="n">
        <v>0</v>
      </c>
      <c r="O3747" s="66" t="n">
        <v>182.9</v>
      </c>
      <c r="P3747" s="66" t="n">
        <v>1.6</v>
      </c>
      <c r="Q3747" s="66" t="n">
        <v>12.3697099090001</v>
      </c>
      <c r="R3747" s="66" t="n">
        <v>51.3244797670001</v>
      </c>
      <c r="S3747" s="66">
        <f>IF(AND(E3747&gt;=2,E3747&lt;=6,OR(F3747=6,F3747=7,F3747=8),O3747&lt;=500),1,0)</f>
        <v/>
      </c>
      <c r="T3747" s="178">
        <f>IF(G3747=1,Sources!$F$24,IF(G3747=2,Sources!$F$25,IF(G3747=3,Sources!$F$26,0)))</f>
        <v/>
      </c>
      <c r="U3747" s="178">
        <f>T3747</f>
        <v/>
      </c>
      <c r="V3747" s="66" t="inlineStr">
        <is>
          <t>S01 / S04 / S05</t>
        </is>
      </c>
    </row>
    <row r="3748" ht="15" customHeight="1" s="94">
      <c r="A3748" s="66" t="inlineStr">
        <is>
          <t>U27595</t>
        </is>
      </c>
      <c r="B3748" s="66" t="inlineStr">
        <is>
          <t>O0431</t>
        </is>
      </c>
      <c r="C3748" s="66" t="n">
        <v>2025</v>
      </c>
      <c r="D3748" s="66" t="n">
        <v>6</v>
      </c>
      <c r="E3748" s="66" t="n">
        <v>4</v>
      </c>
      <c r="F3748" s="66" t="n">
        <v>17</v>
      </c>
      <c r="G3748" s="66" t="n">
        <v>3</v>
      </c>
      <c r="H3748" s="66" t="n">
        <v>1</v>
      </c>
      <c r="I3748" s="66" t="n">
        <v>0</v>
      </c>
      <c r="J3748" s="66" t="n">
        <v>0</v>
      </c>
      <c r="K3748" s="66" t="n">
        <v>0</v>
      </c>
      <c r="L3748" s="66" t="n">
        <v>1</v>
      </c>
      <c r="M3748" s="66" t="n">
        <v>0</v>
      </c>
      <c r="N3748" s="66" t="n">
        <v>0</v>
      </c>
      <c r="O3748" s="66" t="n">
        <v>300.1</v>
      </c>
      <c r="P3748" s="66" t="n">
        <v>10.7</v>
      </c>
      <c r="Q3748" s="66" t="n">
        <v>13.8004027010001</v>
      </c>
      <c r="R3748" s="66" t="n">
        <v>51.0272813440001</v>
      </c>
      <c r="S3748" s="66">
        <f>IF(AND(E3748&gt;=2,E3748&lt;=6,OR(F3748=6,F3748=7,F3748=8),O3748&lt;=500),1,0)</f>
        <v/>
      </c>
      <c r="T3748" s="178">
        <f>IF(G3748=1,Sources!$F$24,IF(G3748=2,Sources!$F$25,IF(G3748=3,Sources!$F$26,0)))</f>
        <v/>
      </c>
      <c r="U3748" s="178">
        <f>T3748</f>
        <v/>
      </c>
      <c r="V3748" s="66" t="inlineStr">
        <is>
          <t>S01 / S04 / S05</t>
        </is>
      </c>
    </row>
    <row r="3749" ht="15" customHeight="1" s="94">
      <c r="A3749" s="66" t="inlineStr">
        <is>
          <t>U27602</t>
        </is>
      </c>
      <c r="B3749" s="66" t="inlineStr">
        <is>
          <t>O1651</t>
        </is>
      </c>
      <c r="C3749" s="66" t="n">
        <v>2025</v>
      </c>
      <c r="D3749" s="66" t="n">
        <v>5</v>
      </c>
      <c r="E3749" s="66" t="n">
        <v>2</v>
      </c>
      <c r="F3749" s="66" t="n">
        <v>16</v>
      </c>
      <c r="G3749" s="66" t="n">
        <v>3</v>
      </c>
      <c r="H3749" s="66" t="n">
        <v>3</v>
      </c>
      <c r="I3749" s="66" t="n">
        <v>0</v>
      </c>
      <c r="J3749" s="66" t="n">
        <v>1</v>
      </c>
      <c r="K3749" s="66" t="n">
        <v>1</v>
      </c>
      <c r="L3749" s="66" t="n">
        <v>0</v>
      </c>
      <c r="M3749" s="66" t="n">
        <v>0</v>
      </c>
      <c r="N3749" s="66" t="n">
        <v>0</v>
      </c>
      <c r="O3749" s="66" t="n">
        <v>275.7</v>
      </c>
      <c r="P3749" s="66" t="n">
        <v>22.4</v>
      </c>
      <c r="Q3749" s="66" t="n">
        <v>12.3675189090001</v>
      </c>
      <c r="R3749" s="66" t="n">
        <v>51.3209851620001</v>
      </c>
      <c r="S3749" s="66">
        <f>IF(AND(E3749&gt;=2,E3749&lt;=6,OR(F3749=6,F3749=7,F3749=8),O3749&lt;=500),1,0)</f>
        <v/>
      </c>
      <c r="T3749" s="178">
        <f>IF(G3749=1,Sources!$F$24,IF(G3749=2,Sources!$F$25,IF(G3749=3,Sources!$F$26,0)))</f>
        <v/>
      </c>
      <c r="U3749" s="178">
        <f>T3749</f>
        <v/>
      </c>
      <c r="V3749" s="66" t="inlineStr">
        <is>
          <t>S01 / S04 / S05</t>
        </is>
      </c>
    </row>
    <row r="3750" ht="15" customHeight="1" s="94">
      <c r="A3750" s="66" t="inlineStr">
        <is>
          <t>U27609</t>
        </is>
      </c>
      <c r="B3750" s="66" t="inlineStr">
        <is>
          <t>O1556</t>
        </is>
      </c>
      <c r="C3750" s="66" t="n">
        <v>2025</v>
      </c>
      <c r="D3750" s="66" t="n">
        <v>6</v>
      </c>
      <c r="E3750" s="66" t="n">
        <v>5</v>
      </c>
      <c r="F3750" s="66" t="n">
        <v>10</v>
      </c>
      <c r="G3750" s="66" t="n">
        <v>2</v>
      </c>
      <c r="H3750" s="66" t="n">
        <v>3</v>
      </c>
      <c r="I3750" s="66" t="n">
        <v>0</v>
      </c>
      <c r="J3750" s="66" t="n">
        <v>1</v>
      </c>
      <c r="K3750" s="66" t="n">
        <v>1</v>
      </c>
      <c r="L3750" s="66" t="n">
        <v>0</v>
      </c>
      <c r="M3750" s="66" t="n">
        <v>0</v>
      </c>
      <c r="N3750" s="66" t="n">
        <v>0</v>
      </c>
      <c r="O3750" s="66" t="n">
        <v>143.5</v>
      </c>
      <c r="P3750" s="66" t="n">
        <v>19.5</v>
      </c>
      <c r="Q3750" s="66" t="n">
        <v>12.376824465</v>
      </c>
      <c r="R3750" s="66" t="n">
        <v>51.320688363</v>
      </c>
      <c r="S3750" s="66">
        <f>IF(AND(E3750&gt;=2,E3750&lt;=6,OR(F3750=6,F3750=7,F3750=8),O3750&lt;=500),1,0)</f>
        <v/>
      </c>
      <c r="T3750" s="178">
        <f>IF(G3750=1,Sources!$F$24,IF(G3750=2,Sources!$F$25,IF(G3750=3,Sources!$F$26,0)))</f>
        <v/>
      </c>
      <c r="U3750" s="178">
        <f>T3750</f>
        <v/>
      </c>
      <c r="V3750" s="66" t="inlineStr">
        <is>
          <t>S01 / S04 / S05</t>
        </is>
      </c>
    </row>
    <row r="3751" ht="15" customHeight="1" s="94">
      <c r="A3751" s="66" t="inlineStr">
        <is>
          <t>U27620</t>
        </is>
      </c>
      <c r="B3751" s="66" t="inlineStr">
        <is>
          <t>O0871</t>
        </is>
      </c>
      <c r="C3751" s="66" t="n">
        <v>2025</v>
      </c>
      <c r="D3751" s="66" t="n">
        <v>6</v>
      </c>
      <c r="E3751" s="66" t="n">
        <v>5</v>
      </c>
      <c r="F3751" s="66" t="n">
        <v>17</v>
      </c>
      <c r="G3751" s="66" t="n">
        <v>3</v>
      </c>
      <c r="H3751" s="66" t="n">
        <v>3</v>
      </c>
      <c r="I3751" s="66" t="n">
        <v>0</v>
      </c>
      <c r="J3751" s="66" t="n">
        <v>1</v>
      </c>
      <c r="K3751" s="66" t="n">
        <v>1</v>
      </c>
      <c r="L3751" s="66" t="n">
        <v>0</v>
      </c>
      <c r="M3751" s="66" t="n">
        <v>0</v>
      </c>
      <c r="N3751" s="66" t="n">
        <v>0</v>
      </c>
      <c r="O3751" s="66" t="n">
        <v>156.2</v>
      </c>
      <c r="P3751" s="66" t="n">
        <v>1.2</v>
      </c>
      <c r="Q3751" s="66" t="n">
        <v>13.8030005810001</v>
      </c>
      <c r="R3751" s="66" t="n">
        <v>51.040428381</v>
      </c>
      <c r="S3751" s="66">
        <f>IF(AND(E3751&gt;=2,E3751&lt;=6,OR(F3751=6,F3751=7,F3751=8),O3751&lt;=500),1,0)</f>
        <v/>
      </c>
      <c r="T3751" s="178">
        <f>IF(G3751=1,Sources!$F$24,IF(G3751=2,Sources!$F$25,IF(G3751=3,Sources!$F$26,0)))</f>
        <v/>
      </c>
      <c r="U3751" s="178">
        <f>T3751</f>
        <v/>
      </c>
      <c r="V3751" s="66" t="inlineStr">
        <is>
          <t>S01 / S04 / S05</t>
        </is>
      </c>
    </row>
    <row r="3752" ht="15" customHeight="1" s="94">
      <c r="A3752" s="66" t="inlineStr">
        <is>
          <t>U27623</t>
        </is>
      </c>
      <c r="B3752" s="66" t="inlineStr">
        <is>
          <t>O1463</t>
        </is>
      </c>
      <c r="C3752" s="66" t="n">
        <v>2025</v>
      </c>
      <c r="D3752" s="66" t="n">
        <v>6</v>
      </c>
      <c r="E3752" s="66" t="n">
        <v>4</v>
      </c>
      <c r="F3752" s="66" t="n">
        <v>15</v>
      </c>
      <c r="G3752" s="66" t="n">
        <v>3</v>
      </c>
      <c r="H3752" s="66" t="n">
        <v>1</v>
      </c>
      <c r="I3752" s="66" t="n">
        <v>0</v>
      </c>
      <c r="J3752" s="66" t="n">
        <v>1</v>
      </c>
      <c r="K3752" s="66" t="n">
        <v>0</v>
      </c>
      <c r="L3752" s="66" t="n">
        <v>0</v>
      </c>
      <c r="M3752" s="66" t="n">
        <v>0</v>
      </c>
      <c r="N3752" s="66" t="n">
        <v>0</v>
      </c>
      <c r="O3752" s="66" t="n">
        <v>137.6</v>
      </c>
      <c r="P3752" s="66" t="n">
        <v>8.199999999999999</v>
      </c>
      <c r="Q3752" s="66" t="n">
        <v>12.3959849550001</v>
      </c>
      <c r="R3752" s="66" t="n">
        <v>51.3432177000001</v>
      </c>
      <c r="S3752" s="66">
        <f>IF(AND(E3752&gt;=2,E3752&lt;=6,OR(F3752=6,F3752=7,F3752=8),O3752&lt;=500),1,0)</f>
        <v/>
      </c>
      <c r="T3752" s="178">
        <f>IF(G3752=1,Sources!$F$24,IF(G3752=2,Sources!$F$25,IF(G3752=3,Sources!$F$26,0)))</f>
        <v/>
      </c>
      <c r="U3752" s="178">
        <f>T3752</f>
        <v/>
      </c>
      <c r="V3752" s="66" t="inlineStr">
        <is>
          <t>S01 / S04 / S05</t>
        </is>
      </c>
    </row>
    <row r="3753" ht="15" customHeight="1" s="94">
      <c r="A3753" s="66" t="inlineStr">
        <is>
          <t>U27624</t>
        </is>
      </c>
      <c r="B3753" s="66" t="inlineStr">
        <is>
          <t>O1542</t>
        </is>
      </c>
      <c r="C3753" s="66" t="n">
        <v>2025</v>
      </c>
      <c r="D3753" s="66" t="n">
        <v>6</v>
      </c>
      <c r="E3753" s="66" t="n">
        <v>7</v>
      </c>
      <c r="F3753" s="66" t="n">
        <v>15</v>
      </c>
      <c r="G3753" s="66" t="n">
        <v>2</v>
      </c>
      <c r="H3753" s="66" t="n">
        <v>3</v>
      </c>
      <c r="I3753" s="66" t="n">
        <v>0</v>
      </c>
      <c r="J3753" s="66" t="n">
        <v>0</v>
      </c>
      <c r="K3753" s="66" t="n">
        <v>0</v>
      </c>
      <c r="L3753" s="66" t="n">
        <v>0</v>
      </c>
      <c r="M3753" s="66" t="n">
        <v>0</v>
      </c>
      <c r="N3753" s="66" t="n">
        <v>1</v>
      </c>
      <c r="O3753" s="66" t="n">
        <v>246.9</v>
      </c>
      <c r="P3753" s="66" t="n">
        <v>19.6</v>
      </c>
      <c r="Q3753" s="66" t="n">
        <v>12.384907615</v>
      </c>
      <c r="R3753" s="66" t="n">
        <v>51.338116907</v>
      </c>
      <c r="S3753" s="66">
        <f>IF(AND(E3753&gt;=2,E3753&lt;=6,OR(F3753=6,F3753=7,F3753=8),O3753&lt;=500),1,0)</f>
        <v/>
      </c>
      <c r="T3753" s="178">
        <f>IF(G3753=1,Sources!$F$24,IF(G3753=2,Sources!$F$25,IF(G3753=3,Sources!$F$26,0)))</f>
        <v/>
      </c>
      <c r="U3753" s="178">
        <f>T3753</f>
        <v/>
      </c>
      <c r="V3753" s="66" t="inlineStr">
        <is>
          <t>S01 / S04 / S05</t>
        </is>
      </c>
    </row>
    <row r="3754" ht="15" customHeight="1" s="94">
      <c r="A3754" s="66" t="inlineStr">
        <is>
          <t>U27629</t>
        </is>
      </c>
      <c r="B3754" s="66" t="inlineStr">
        <is>
          <t>O1650</t>
        </is>
      </c>
      <c r="C3754" s="66" t="n">
        <v>2025</v>
      </c>
      <c r="D3754" s="66" t="n">
        <v>6</v>
      </c>
      <c r="E3754" s="66" t="n">
        <v>4</v>
      </c>
      <c r="F3754" s="66" t="n">
        <v>11</v>
      </c>
      <c r="G3754" s="66" t="n">
        <v>3</v>
      </c>
      <c r="H3754" s="66" t="n">
        <v>6</v>
      </c>
      <c r="I3754" s="66" t="n">
        <v>0</v>
      </c>
      <c r="J3754" s="66" t="n">
        <v>0</v>
      </c>
      <c r="K3754" s="66" t="n">
        <v>1</v>
      </c>
      <c r="L3754" s="66" t="n">
        <v>0</v>
      </c>
      <c r="M3754" s="66" t="n">
        <v>0</v>
      </c>
      <c r="N3754" s="66" t="n">
        <v>0</v>
      </c>
      <c r="O3754" s="66" t="n">
        <v>392.1</v>
      </c>
      <c r="P3754" s="66" t="n">
        <v>12.3</v>
      </c>
      <c r="Q3754" s="66" t="n">
        <v>12.365842652</v>
      </c>
      <c r="R3754" s="66" t="n">
        <v>51.3210255380001</v>
      </c>
      <c r="S3754" s="66">
        <f>IF(AND(E3754&gt;=2,E3754&lt;=6,OR(F3754=6,F3754=7,F3754=8),O3754&lt;=500),1,0)</f>
        <v/>
      </c>
      <c r="T3754" s="178">
        <f>IF(G3754=1,Sources!$F$24,IF(G3754=2,Sources!$F$25,IF(G3754=3,Sources!$F$26,0)))</f>
        <v/>
      </c>
      <c r="U3754" s="178">
        <f>T3754</f>
        <v/>
      </c>
      <c r="V3754" s="66" t="inlineStr">
        <is>
          <t>S01 / S04 / S05</t>
        </is>
      </c>
    </row>
    <row r="3755" ht="15" customHeight="1" s="94">
      <c r="A3755" s="66" t="inlineStr">
        <is>
          <t>U27636</t>
        </is>
      </c>
      <c r="B3755" s="66" t="inlineStr">
        <is>
          <t>O1662</t>
        </is>
      </c>
      <c r="C3755" s="66" t="n">
        <v>2025</v>
      </c>
      <c r="D3755" s="66" t="n">
        <v>7</v>
      </c>
      <c r="E3755" s="66" t="n">
        <v>6</v>
      </c>
      <c r="F3755" s="66" t="n">
        <v>13</v>
      </c>
      <c r="G3755" s="66" t="n">
        <v>3</v>
      </c>
      <c r="H3755" s="66" t="n">
        <v>3</v>
      </c>
      <c r="I3755" s="66" t="n">
        <v>0</v>
      </c>
      <c r="J3755" s="66" t="n">
        <v>1</v>
      </c>
      <c r="K3755" s="66" t="n">
        <v>1</v>
      </c>
      <c r="L3755" s="66" t="n">
        <v>0</v>
      </c>
      <c r="M3755" s="66" t="n">
        <v>0</v>
      </c>
      <c r="N3755" s="66" t="n">
        <v>0</v>
      </c>
      <c r="O3755" s="66" t="n">
        <v>156.5</v>
      </c>
      <c r="P3755" s="66" t="n">
        <v>6.1</v>
      </c>
      <c r="Q3755" s="66" t="n">
        <v>12.3908568960001</v>
      </c>
      <c r="R3755" s="66" t="n">
        <v>51.3386855970001</v>
      </c>
      <c r="S3755" s="66">
        <f>IF(AND(E3755&gt;=2,E3755&lt;=6,OR(F3755=6,F3755=7,F3755=8),O3755&lt;=500),1,0)</f>
        <v/>
      </c>
      <c r="T3755" s="178">
        <f>IF(G3755=1,Sources!$F$24,IF(G3755=2,Sources!$F$25,IF(G3755=3,Sources!$F$26,0)))</f>
        <v/>
      </c>
      <c r="U3755" s="178">
        <f>T3755</f>
        <v/>
      </c>
      <c r="V3755" s="66" t="inlineStr">
        <is>
          <t>S01 / S04 / S05</t>
        </is>
      </c>
    </row>
    <row r="3756" ht="15" customHeight="1" s="94">
      <c r="A3756" s="66" t="inlineStr">
        <is>
          <t>U27641</t>
        </is>
      </c>
      <c r="B3756" s="66" t="inlineStr">
        <is>
          <t>O1653</t>
        </is>
      </c>
      <c r="C3756" s="66" t="n">
        <v>2025</v>
      </c>
      <c r="D3756" s="66" t="n">
        <v>7</v>
      </c>
      <c r="E3756" s="66" t="n">
        <v>6</v>
      </c>
      <c r="F3756" s="66" t="n">
        <v>1</v>
      </c>
      <c r="G3756" s="66" t="n">
        <v>3</v>
      </c>
      <c r="H3756" s="66" t="n">
        <v>3</v>
      </c>
      <c r="I3756" s="66" t="n">
        <v>0</v>
      </c>
      <c r="J3756" s="66" t="n">
        <v>1</v>
      </c>
      <c r="K3756" s="66" t="n">
        <v>1</v>
      </c>
      <c r="L3756" s="66" t="n">
        <v>0</v>
      </c>
      <c r="M3756" s="66" t="n">
        <v>0</v>
      </c>
      <c r="N3756" s="66" t="n">
        <v>0</v>
      </c>
      <c r="O3756" s="66" t="n">
        <v>176.4</v>
      </c>
      <c r="P3756" s="66" t="n">
        <v>18.3</v>
      </c>
      <c r="Q3756" s="66" t="n">
        <v>12.3690687180001</v>
      </c>
      <c r="R3756" s="66" t="n">
        <v>51.32073101</v>
      </c>
      <c r="S3756" s="66">
        <f>IF(AND(E3756&gt;=2,E3756&lt;=6,OR(F3756=6,F3756=7,F3756=8),O3756&lt;=500),1,0)</f>
        <v/>
      </c>
      <c r="T3756" s="178">
        <f>IF(G3756=1,Sources!$F$24,IF(G3756=2,Sources!$F$25,IF(G3756=3,Sources!$F$26,0)))</f>
        <v/>
      </c>
      <c r="U3756" s="178">
        <f>T3756</f>
        <v/>
      </c>
      <c r="V3756" s="66" t="inlineStr">
        <is>
          <t>S01 / S04 / S05</t>
        </is>
      </c>
    </row>
    <row r="3757" ht="15" customHeight="1" s="94">
      <c r="A3757" s="66" t="inlineStr">
        <is>
          <t>U27659</t>
        </is>
      </c>
      <c r="B3757" s="66" t="inlineStr">
        <is>
          <t>O2278</t>
        </is>
      </c>
      <c r="C3757" s="66" t="n">
        <v>2025</v>
      </c>
      <c r="D3757" s="66" t="n">
        <v>6</v>
      </c>
      <c r="E3757" s="66" t="n">
        <v>1</v>
      </c>
      <c r="F3757" s="66" t="n">
        <v>15</v>
      </c>
      <c r="G3757" s="66" t="n">
        <v>3</v>
      </c>
      <c r="H3757" s="66" t="n">
        <v>3</v>
      </c>
      <c r="I3757" s="66" t="n">
        <v>0</v>
      </c>
      <c r="J3757" s="66" t="n">
        <v>0</v>
      </c>
      <c r="K3757" s="66" t="n">
        <v>1</v>
      </c>
      <c r="L3757" s="66" t="n">
        <v>0</v>
      </c>
      <c r="M3757" s="66" t="n">
        <v>0</v>
      </c>
      <c r="N3757" s="66" t="n">
        <v>0</v>
      </c>
      <c r="O3757" s="66" t="n">
        <v>384.9</v>
      </c>
      <c r="P3757" s="66" t="n">
        <v>0.1</v>
      </c>
      <c r="Q3757" s="66" t="n">
        <v>12.4847591930001</v>
      </c>
      <c r="R3757" s="66" t="n">
        <v>50.7190276470001</v>
      </c>
      <c r="S3757" s="66">
        <f>IF(AND(E3757&gt;=2,E3757&lt;=6,OR(F3757=6,F3757=7,F3757=8),O3757&lt;=500),1,0)</f>
        <v/>
      </c>
      <c r="T3757" s="178">
        <f>IF(G3757=1,Sources!$F$24,IF(G3757=2,Sources!$F$25,IF(G3757=3,Sources!$F$26,0)))</f>
        <v/>
      </c>
      <c r="U3757" s="178">
        <f>T3757</f>
        <v/>
      </c>
      <c r="V3757" s="66" t="inlineStr">
        <is>
          <t>S01 / S04 / S05</t>
        </is>
      </c>
    </row>
    <row r="3758" ht="15" customHeight="1" s="94">
      <c r="A3758" s="66" t="inlineStr">
        <is>
          <t>U27663</t>
        </is>
      </c>
      <c r="B3758" s="66" t="inlineStr">
        <is>
          <t>O0691</t>
        </is>
      </c>
      <c r="C3758" s="66" t="n">
        <v>2025</v>
      </c>
      <c r="D3758" s="66" t="n">
        <v>7</v>
      </c>
      <c r="E3758" s="66" t="n">
        <v>4</v>
      </c>
      <c r="F3758" s="66" t="n">
        <v>9</v>
      </c>
      <c r="G3758" s="66" t="n">
        <v>3</v>
      </c>
      <c r="H3758" s="66" t="n">
        <v>1</v>
      </c>
      <c r="I3758" s="66" t="n">
        <v>0</v>
      </c>
      <c r="J3758" s="66" t="n">
        <v>0</v>
      </c>
      <c r="K3758" s="66" t="n">
        <v>1</v>
      </c>
      <c r="L3758" s="66" t="n">
        <v>1</v>
      </c>
      <c r="M3758" s="66" t="n">
        <v>0</v>
      </c>
      <c r="N3758" s="66" t="n">
        <v>0</v>
      </c>
      <c r="O3758" s="66" t="n">
        <v>152.8</v>
      </c>
      <c r="P3758" s="66" t="n">
        <v>7.1</v>
      </c>
      <c r="Q3758" s="66" t="n">
        <v>13.7435141340001</v>
      </c>
      <c r="R3758" s="66" t="n">
        <v>51.0356292860001</v>
      </c>
      <c r="S3758" s="66">
        <f>IF(AND(E3758&gt;=2,E3758&lt;=6,OR(F3758=6,F3758=7,F3758=8),O3758&lt;=500),1,0)</f>
        <v/>
      </c>
      <c r="T3758" s="178">
        <f>IF(G3758=1,Sources!$F$24,IF(G3758=2,Sources!$F$25,IF(G3758=3,Sources!$F$26,0)))</f>
        <v/>
      </c>
      <c r="U3758" s="178">
        <f>T3758</f>
        <v/>
      </c>
      <c r="V3758" s="66" t="inlineStr">
        <is>
          <t>S01 / S04 / S05</t>
        </is>
      </c>
    </row>
    <row r="3759" ht="15" customHeight="1" s="94">
      <c r="A3759" s="66" t="inlineStr">
        <is>
          <t>U27677</t>
        </is>
      </c>
      <c r="B3759" s="66" t="inlineStr">
        <is>
          <t>O0766</t>
        </is>
      </c>
      <c r="C3759" s="66" t="n">
        <v>2025</v>
      </c>
      <c r="D3759" s="66" t="n">
        <v>6</v>
      </c>
      <c r="E3759" s="66" t="n">
        <v>2</v>
      </c>
      <c r="F3759" s="66" t="n">
        <v>15</v>
      </c>
      <c r="G3759" s="66" t="n">
        <v>3</v>
      </c>
      <c r="H3759" s="66" t="n">
        <v>3</v>
      </c>
      <c r="I3759" s="66" t="n">
        <v>0</v>
      </c>
      <c r="J3759" s="66" t="n">
        <v>1</v>
      </c>
      <c r="K3759" s="66" t="n">
        <v>1</v>
      </c>
      <c r="L3759" s="66" t="n">
        <v>0</v>
      </c>
      <c r="M3759" s="66" t="n">
        <v>0</v>
      </c>
      <c r="N3759" s="66" t="n">
        <v>0</v>
      </c>
      <c r="O3759" s="66" t="n">
        <v>153.9</v>
      </c>
      <c r="P3759" s="66" t="n">
        <v>3.9</v>
      </c>
      <c r="Q3759" s="66" t="n">
        <v>13.7587210130001</v>
      </c>
      <c r="R3759" s="66" t="n">
        <v>51.0495286980001</v>
      </c>
      <c r="S3759" s="66">
        <f>IF(AND(E3759&gt;=2,E3759&lt;=6,OR(F3759=6,F3759=7,F3759=8),O3759&lt;=500),1,0)</f>
        <v/>
      </c>
      <c r="T3759" s="178">
        <f>IF(G3759=1,Sources!$F$24,IF(G3759=2,Sources!$F$25,IF(G3759=3,Sources!$F$26,0)))</f>
        <v/>
      </c>
      <c r="U3759" s="178">
        <f>T3759</f>
        <v/>
      </c>
      <c r="V3759" s="66" t="inlineStr">
        <is>
          <t>S01 / S04 / S05</t>
        </is>
      </c>
    </row>
    <row r="3760" ht="15" customHeight="1" s="94">
      <c r="A3760" s="66" t="inlineStr">
        <is>
          <t>U27686</t>
        </is>
      </c>
      <c r="B3760" s="66" t="inlineStr">
        <is>
          <t>O1650</t>
        </is>
      </c>
      <c r="C3760" s="66" t="n">
        <v>2025</v>
      </c>
      <c r="D3760" s="66" t="n">
        <v>7</v>
      </c>
      <c r="E3760" s="66" t="n">
        <v>6</v>
      </c>
      <c r="F3760" s="66" t="n">
        <v>5</v>
      </c>
      <c r="G3760" s="66" t="n">
        <v>3</v>
      </c>
      <c r="H3760" s="66" t="n">
        <v>3</v>
      </c>
      <c r="I3760" s="66" t="n">
        <v>0</v>
      </c>
      <c r="J3760" s="66" t="n">
        <v>1</v>
      </c>
      <c r="K3760" s="66" t="n">
        <v>0</v>
      </c>
      <c r="L3760" s="66" t="n">
        <v>0</v>
      </c>
      <c r="M3760" s="66" t="n">
        <v>0</v>
      </c>
      <c r="N3760" s="66" t="n">
        <v>0</v>
      </c>
      <c r="O3760" s="66" t="n">
        <v>404.7</v>
      </c>
      <c r="P3760" s="66" t="n">
        <v>13.4</v>
      </c>
      <c r="Q3760" s="66" t="n">
        <v>12.365684749</v>
      </c>
      <c r="R3760" s="66" t="n">
        <v>51.3208766860001</v>
      </c>
      <c r="S3760" s="66">
        <f>IF(AND(E3760&gt;=2,E3760&lt;=6,OR(F3760=6,F3760=7,F3760=8),O3760&lt;=500),1,0)</f>
        <v/>
      </c>
      <c r="T3760" s="178">
        <f>IF(G3760=1,Sources!$F$24,IF(G3760=2,Sources!$F$25,IF(G3760=3,Sources!$F$26,0)))</f>
        <v/>
      </c>
      <c r="U3760" s="178">
        <f>T3760</f>
        <v/>
      </c>
      <c r="V3760" s="66" t="inlineStr">
        <is>
          <t>S01 / S04 / S05</t>
        </is>
      </c>
    </row>
    <row r="3761" ht="15" customHeight="1" s="94">
      <c r="A3761" s="66" t="inlineStr">
        <is>
          <t>U27695</t>
        </is>
      </c>
      <c r="B3761" s="66" t="inlineStr">
        <is>
          <t>O1734</t>
        </is>
      </c>
      <c r="C3761" s="66" t="n">
        <v>2025</v>
      </c>
      <c r="D3761" s="66" t="n">
        <v>6</v>
      </c>
      <c r="E3761" s="66" t="n">
        <v>5</v>
      </c>
      <c r="F3761" s="66" t="n">
        <v>13</v>
      </c>
      <c r="G3761" s="66" t="n">
        <v>3</v>
      </c>
      <c r="H3761" s="66" t="n">
        <v>3</v>
      </c>
      <c r="I3761" s="66" t="n">
        <v>0</v>
      </c>
      <c r="J3761" s="66" t="n">
        <v>1</v>
      </c>
      <c r="K3761" s="66" t="n">
        <v>0</v>
      </c>
      <c r="L3761" s="66" t="n">
        <v>0</v>
      </c>
      <c r="M3761" s="66" t="n">
        <v>0</v>
      </c>
      <c r="N3761" s="66" t="n">
        <v>1</v>
      </c>
      <c r="O3761" s="66" t="n">
        <v>245.8</v>
      </c>
      <c r="P3761" s="66" t="n">
        <v>11.1</v>
      </c>
      <c r="Q3761" s="66" t="n">
        <v>12.3815927860001</v>
      </c>
      <c r="R3761" s="66" t="n">
        <v>51.3317388900001</v>
      </c>
      <c r="S3761" s="66">
        <f>IF(AND(E3761&gt;=2,E3761&lt;=6,OR(F3761=6,F3761=7,F3761=8),O3761&lt;=500),1,0)</f>
        <v/>
      </c>
      <c r="T3761" s="178">
        <f>IF(G3761=1,Sources!$F$24,IF(G3761=2,Sources!$F$25,IF(G3761=3,Sources!$F$26,0)))</f>
        <v/>
      </c>
      <c r="U3761" s="178">
        <f>T3761</f>
        <v/>
      </c>
      <c r="V3761" s="66" t="inlineStr">
        <is>
          <t>S01 / S04 / S05</t>
        </is>
      </c>
    </row>
    <row r="3762" ht="15" customHeight="1" s="94">
      <c r="A3762" s="66" t="inlineStr">
        <is>
          <t>U27701</t>
        </is>
      </c>
      <c r="B3762" s="66" t="inlineStr">
        <is>
          <t>O0844</t>
        </is>
      </c>
      <c r="C3762" s="66" t="n">
        <v>2025</v>
      </c>
      <c r="D3762" s="66" t="n">
        <v>6</v>
      </c>
      <c r="E3762" s="66" t="n">
        <v>6</v>
      </c>
      <c r="F3762" s="66" t="n">
        <v>13</v>
      </c>
      <c r="G3762" s="66" t="n">
        <v>3</v>
      </c>
      <c r="H3762" s="66" t="n">
        <v>1</v>
      </c>
      <c r="I3762" s="66" t="n">
        <v>0</v>
      </c>
      <c r="J3762" s="66" t="n">
        <v>0</v>
      </c>
      <c r="K3762" s="66" t="n">
        <v>0</v>
      </c>
      <c r="L3762" s="66" t="n">
        <v>1</v>
      </c>
      <c r="M3762" s="66" t="n">
        <v>0</v>
      </c>
      <c r="N3762" s="66" t="n">
        <v>0</v>
      </c>
      <c r="O3762" s="66" t="n">
        <v>129.3</v>
      </c>
      <c r="P3762" s="66" t="n">
        <v>20.1</v>
      </c>
      <c r="Q3762" s="66" t="n">
        <v>13.729143401</v>
      </c>
      <c r="R3762" s="66" t="n">
        <v>51.0507747580001</v>
      </c>
      <c r="S3762" s="66">
        <f>IF(AND(E3762&gt;=2,E3762&lt;=6,OR(F3762=6,F3762=7,F3762=8),O3762&lt;=500),1,0)</f>
        <v/>
      </c>
      <c r="T3762" s="178">
        <f>IF(G3762=1,Sources!$F$24,IF(G3762=2,Sources!$F$25,IF(G3762=3,Sources!$F$26,0)))</f>
        <v/>
      </c>
      <c r="U3762" s="178">
        <f>T3762</f>
        <v/>
      </c>
      <c r="V3762" s="66" t="inlineStr">
        <is>
          <t>S01 / S04 / S05</t>
        </is>
      </c>
    </row>
    <row r="3763" ht="15" customHeight="1" s="94">
      <c r="A3763" s="66" t="inlineStr">
        <is>
          <t>U27706</t>
        </is>
      </c>
      <c r="B3763" s="66" t="inlineStr">
        <is>
          <t>O1720</t>
        </is>
      </c>
      <c r="C3763" s="66" t="n">
        <v>2025</v>
      </c>
      <c r="D3763" s="66" t="n">
        <v>6</v>
      </c>
      <c r="E3763" s="66" t="n">
        <v>4</v>
      </c>
      <c r="F3763" s="66" t="n">
        <v>16</v>
      </c>
      <c r="G3763" s="66" t="n">
        <v>2</v>
      </c>
      <c r="H3763" s="66" t="n">
        <v>1</v>
      </c>
      <c r="I3763" s="66" t="n">
        <v>0</v>
      </c>
      <c r="J3763" s="66" t="n">
        <v>1</v>
      </c>
      <c r="K3763" s="66" t="n">
        <v>0</v>
      </c>
      <c r="L3763" s="66" t="n">
        <v>0</v>
      </c>
      <c r="M3763" s="66" t="n">
        <v>0</v>
      </c>
      <c r="N3763" s="66" t="n">
        <v>0</v>
      </c>
      <c r="O3763" s="66" t="n">
        <v>67.3</v>
      </c>
      <c r="P3763" s="66" t="n">
        <v>19.6</v>
      </c>
      <c r="Q3763" s="66" t="n">
        <v>12.403219415</v>
      </c>
      <c r="R3763" s="66" t="n">
        <v>51.3271209210001</v>
      </c>
      <c r="S3763" s="66">
        <f>IF(AND(E3763&gt;=2,E3763&lt;=6,OR(F3763=6,F3763=7,F3763=8),O3763&lt;=500),1,0)</f>
        <v/>
      </c>
      <c r="T3763" s="178">
        <f>IF(G3763=1,Sources!$F$24,IF(G3763=2,Sources!$F$25,IF(G3763=3,Sources!$F$26,0)))</f>
        <v/>
      </c>
      <c r="U3763" s="178">
        <f>T3763</f>
        <v/>
      </c>
      <c r="V3763" s="66" t="inlineStr">
        <is>
          <t>S01 / S04 / S05</t>
        </is>
      </c>
    </row>
    <row r="3764" ht="15" customHeight="1" s="94">
      <c r="A3764" s="66" t="inlineStr">
        <is>
          <t>U27707</t>
        </is>
      </c>
      <c r="B3764" s="66" t="inlineStr">
        <is>
          <t>O0947</t>
        </is>
      </c>
      <c r="C3764" s="66" t="n">
        <v>2025</v>
      </c>
      <c r="D3764" s="66" t="n">
        <v>7</v>
      </c>
      <c r="E3764" s="66" t="n">
        <v>4</v>
      </c>
      <c r="F3764" s="66" t="n">
        <v>18</v>
      </c>
      <c r="G3764" s="66" t="n">
        <v>3</v>
      </c>
      <c r="H3764" s="66" t="n">
        <v>1</v>
      </c>
      <c r="I3764" s="66" t="n">
        <v>0</v>
      </c>
      <c r="J3764" s="66" t="n">
        <v>1</v>
      </c>
      <c r="K3764" s="66" t="n">
        <v>0</v>
      </c>
      <c r="L3764" s="66" t="n">
        <v>0</v>
      </c>
      <c r="M3764" s="66" t="n">
        <v>0</v>
      </c>
      <c r="N3764" s="66" t="n">
        <v>0</v>
      </c>
      <c r="O3764" s="66" t="n">
        <v>178.9</v>
      </c>
      <c r="P3764" s="66" t="n">
        <v>9.199999999999999</v>
      </c>
      <c r="Q3764" s="66" t="n">
        <v>13.7250431110001</v>
      </c>
      <c r="R3764" s="66" t="n">
        <v>51.0575711340001</v>
      </c>
      <c r="S3764" s="66">
        <f>IF(AND(E3764&gt;=2,E3764&lt;=6,OR(F3764=6,F3764=7,F3764=8),O3764&lt;=500),1,0)</f>
        <v/>
      </c>
      <c r="T3764" s="178">
        <f>IF(G3764=1,Sources!$F$24,IF(G3764=2,Sources!$F$25,IF(G3764=3,Sources!$F$26,0)))</f>
        <v/>
      </c>
      <c r="U3764" s="178">
        <f>T3764</f>
        <v/>
      </c>
      <c r="V3764" s="66" t="inlineStr">
        <is>
          <t>S01 / S04 / S05</t>
        </is>
      </c>
    </row>
    <row r="3765" ht="15" customHeight="1" s="94">
      <c r="A3765" s="66" t="inlineStr">
        <is>
          <t>U27709</t>
        </is>
      </c>
      <c r="B3765" s="66" t="inlineStr">
        <is>
          <t>O0966</t>
        </is>
      </c>
      <c r="C3765" s="66" t="n">
        <v>2025</v>
      </c>
      <c r="D3765" s="66" t="n">
        <v>6</v>
      </c>
      <c r="E3765" s="66" t="n">
        <v>6</v>
      </c>
      <c r="F3765" s="66" t="n">
        <v>13</v>
      </c>
      <c r="G3765" s="66" t="n">
        <v>3</v>
      </c>
      <c r="H3765" s="66" t="n">
        <v>3</v>
      </c>
      <c r="I3765" s="66" t="n">
        <v>0</v>
      </c>
      <c r="J3765" s="66" t="n">
        <v>0</v>
      </c>
      <c r="K3765" s="66" t="n">
        <v>1</v>
      </c>
      <c r="L3765" s="66" t="n">
        <v>0</v>
      </c>
      <c r="M3765" s="66" t="n">
        <v>0</v>
      </c>
      <c r="N3765" s="66" t="n">
        <v>0</v>
      </c>
      <c r="O3765" s="66" t="n">
        <v>60.8</v>
      </c>
      <c r="P3765" s="66" t="n">
        <v>0.9</v>
      </c>
      <c r="Q3765" s="66" t="n">
        <v>13.757162549</v>
      </c>
      <c r="R3765" s="66" t="n">
        <v>51.0497469640001</v>
      </c>
      <c r="S3765" s="66">
        <f>IF(AND(E3765&gt;=2,E3765&lt;=6,OR(F3765=6,F3765=7,F3765=8),O3765&lt;=500),1,0)</f>
        <v/>
      </c>
      <c r="T3765" s="178">
        <f>IF(G3765=1,Sources!$F$24,IF(G3765=2,Sources!$F$25,IF(G3765=3,Sources!$F$26,0)))</f>
        <v/>
      </c>
      <c r="U3765" s="178">
        <f>T3765</f>
        <v/>
      </c>
      <c r="V3765" s="66" t="inlineStr">
        <is>
          <t>S01 / S04 / S05</t>
        </is>
      </c>
    </row>
    <row r="3766" ht="15" customHeight="1" s="94">
      <c r="A3766" s="66" t="inlineStr">
        <is>
          <t>U27719</t>
        </is>
      </c>
      <c r="B3766" s="66" t="inlineStr">
        <is>
          <t>O0639</t>
        </is>
      </c>
      <c r="C3766" s="66" t="n">
        <v>2025</v>
      </c>
      <c r="D3766" s="66" t="n">
        <v>6</v>
      </c>
      <c r="E3766" s="66" t="n">
        <v>6</v>
      </c>
      <c r="F3766" s="66" t="n">
        <v>14</v>
      </c>
      <c r="G3766" s="66" t="n">
        <v>3</v>
      </c>
      <c r="H3766" s="66" t="n">
        <v>1</v>
      </c>
      <c r="I3766" s="66" t="n">
        <v>0</v>
      </c>
      <c r="J3766" s="66" t="n">
        <v>1</v>
      </c>
      <c r="K3766" s="66" t="n">
        <v>0</v>
      </c>
      <c r="L3766" s="66" t="n">
        <v>0</v>
      </c>
      <c r="M3766" s="66" t="n">
        <v>0</v>
      </c>
      <c r="N3766" s="66" t="n">
        <v>0</v>
      </c>
      <c r="O3766" s="66" t="n">
        <v>189</v>
      </c>
      <c r="P3766" s="66" t="n">
        <v>1.2</v>
      </c>
      <c r="Q3766" s="66" t="n">
        <v>13.715039222</v>
      </c>
      <c r="R3766" s="66" t="n">
        <v>51.0478092810001</v>
      </c>
      <c r="S3766" s="66">
        <f>IF(AND(E3766&gt;=2,E3766&lt;=6,OR(F3766=6,F3766=7,F3766=8),O3766&lt;=500),1,0)</f>
        <v/>
      </c>
      <c r="T3766" s="178">
        <f>IF(G3766=1,Sources!$F$24,IF(G3766=2,Sources!$F$25,IF(G3766=3,Sources!$F$26,0)))</f>
        <v/>
      </c>
      <c r="U3766" s="178">
        <f>T3766</f>
        <v/>
      </c>
      <c r="V3766" s="66" t="inlineStr">
        <is>
          <t>S01 / S04 / S05</t>
        </is>
      </c>
    </row>
    <row r="3767" ht="15" customHeight="1" s="94">
      <c r="A3767" s="66" t="inlineStr">
        <is>
          <t>U27724</t>
        </is>
      </c>
      <c r="B3767" s="66" t="inlineStr">
        <is>
          <t>O1784</t>
        </is>
      </c>
      <c r="C3767" s="66" t="n">
        <v>2025</v>
      </c>
      <c r="D3767" s="66" t="n">
        <v>7</v>
      </c>
      <c r="E3767" s="66" t="n">
        <v>3</v>
      </c>
      <c r="F3767" s="66" t="n">
        <v>15</v>
      </c>
      <c r="G3767" s="66" t="n">
        <v>2</v>
      </c>
      <c r="H3767" s="66" t="n">
        <v>2</v>
      </c>
      <c r="I3767" s="66" t="n">
        <v>0</v>
      </c>
      <c r="J3767" s="66" t="n">
        <v>1</v>
      </c>
      <c r="K3767" s="66" t="n">
        <v>1</v>
      </c>
      <c r="L3767" s="66" t="n">
        <v>0</v>
      </c>
      <c r="M3767" s="66" t="n">
        <v>0</v>
      </c>
      <c r="N3767" s="66" t="n">
        <v>0</v>
      </c>
      <c r="O3767" s="66" t="n">
        <v>244.3</v>
      </c>
      <c r="P3767" s="66" t="n">
        <v>1.3</v>
      </c>
      <c r="Q3767" s="66" t="n">
        <v>12.420479616</v>
      </c>
      <c r="R3767" s="66" t="n">
        <v>51.3192629100001</v>
      </c>
      <c r="S3767" s="66">
        <f>IF(AND(E3767&gt;=2,E3767&lt;=6,OR(F3767=6,F3767=7,F3767=8),O3767&lt;=500),1,0)</f>
        <v/>
      </c>
      <c r="T3767" s="178">
        <f>IF(G3767=1,Sources!$F$24,IF(G3767=2,Sources!$F$25,IF(G3767=3,Sources!$F$26,0)))</f>
        <v/>
      </c>
      <c r="U3767" s="178">
        <f>T3767</f>
        <v/>
      </c>
      <c r="V3767" s="66" t="inlineStr">
        <is>
          <t>S01 / S04 / S05</t>
        </is>
      </c>
    </row>
    <row r="3768" ht="15" customHeight="1" s="94">
      <c r="A3768" s="66" t="inlineStr">
        <is>
          <t>U27725</t>
        </is>
      </c>
      <c r="B3768" s="66" t="inlineStr">
        <is>
          <t>O0873</t>
        </is>
      </c>
      <c r="C3768" s="66" t="n">
        <v>2025</v>
      </c>
      <c r="D3768" s="66" t="n">
        <v>5</v>
      </c>
      <c r="E3768" s="66" t="n">
        <v>2</v>
      </c>
      <c r="F3768" s="66" t="n">
        <v>9</v>
      </c>
      <c r="G3768" s="66" t="n">
        <v>2</v>
      </c>
      <c r="H3768" s="66" t="n">
        <v>1</v>
      </c>
      <c r="I3768" s="66" t="n">
        <v>0</v>
      </c>
      <c r="J3768" s="66" t="n">
        <v>1</v>
      </c>
      <c r="K3768" s="66" t="n">
        <v>0</v>
      </c>
      <c r="L3768" s="66" t="n">
        <v>0</v>
      </c>
      <c r="M3768" s="66" t="n">
        <v>0</v>
      </c>
      <c r="N3768" s="66" t="n">
        <v>0</v>
      </c>
      <c r="O3768" s="66" t="n">
        <v>368.9</v>
      </c>
      <c r="P3768" s="66" t="n">
        <v>7.6</v>
      </c>
      <c r="Q3768" s="66" t="n">
        <v>13.808718879</v>
      </c>
      <c r="R3768" s="66" t="n">
        <v>51.038043202</v>
      </c>
      <c r="S3768" s="66">
        <f>IF(AND(E3768&gt;=2,E3768&lt;=6,OR(F3768=6,F3768=7,F3768=8),O3768&lt;=500),1,0)</f>
        <v/>
      </c>
      <c r="T3768" s="178">
        <f>IF(G3768=1,Sources!$F$24,IF(G3768=2,Sources!$F$25,IF(G3768=3,Sources!$F$26,0)))</f>
        <v/>
      </c>
      <c r="U3768" s="178">
        <f>T3768</f>
        <v/>
      </c>
      <c r="V3768" s="66" t="inlineStr">
        <is>
          <t>S01 / S04 / S05</t>
        </is>
      </c>
    </row>
    <row r="3769" ht="15" customHeight="1" s="94">
      <c r="A3769" s="66" t="inlineStr">
        <is>
          <t>U27727</t>
        </is>
      </c>
      <c r="B3769" s="66" t="inlineStr">
        <is>
          <t>O0674</t>
        </is>
      </c>
      <c r="C3769" s="66" t="n">
        <v>2025</v>
      </c>
      <c r="D3769" s="66" t="n">
        <v>6</v>
      </c>
      <c r="E3769" s="66" t="n">
        <v>3</v>
      </c>
      <c r="F3769" s="66" t="n">
        <v>9</v>
      </c>
      <c r="G3769" s="66" t="n">
        <v>3</v>
      </c>
      <c r="H3769" s="66" t="n">
        <v>3</v>
      </c>
      <c r="I3769" s="66" t="n">
        <v>0</v>
      </c>
      <c r="J3769" s="66" t="n">
        <v>1</v>
      </c>
      <c r="K3769" s="66" t="n">
        <v>1</v>
      </c>
      <c r="L3769" s="66" t="n">
        <v>0</v>
      </c>
      <c r="M3769" s="66" t="n">
        <v>0</v>
      </c>
      <c r="N3769" s="66" t="n">
        <v>0</v>
      </c>
      <c r="O3769" s="66" t="n">
        <v>489.4</v>
      </c>
      <c r="P3769" s="66" t="n">
        <v>8.800000000000001</v>
      </c>
      <c r="Q3769" s="66" t="n">
        <v>13.7771966670001</v>
      </c>
      <c r="R3769" s="66" t="n">
        <v>51.0600901840001</v>
      </c>
      <c r="S3769" s="66">
        <f>IF(AND(E3769&gt;=2,E3769&lt;=6,OR(F3769=6,F3769=7,F3769=8),O3769&lt;=500),1,0)</f>
        <v/>
      </c>
      <c r="T3769" s="178">
        <f>IF(G3769=1,Sources!$F$24,IF(G3769=2,Sources!$F$25,IF(G3769=3,Sources!$F$26,0)))</f>
        <v/>
      </c>
      <c r="U3769" s="178">
        <f>T3769</f>
        <v/>
      </c>
      <c r="V3769" s="66" t="inlineStr">
        <is>
          <t>S01 / S04 / S05</t>
        </is>
      </c>
    </row>
    <row r="3770" ht="15" customHeight="1" s="94">
      <c r="A3770" s="66" t="inlineStr">
        <is>
          <t>U27728</t>
        </is>
      </c>
      <c r="B3770" s="66" t="inlineStr">
        <is>
          <t>O0882</t>
        </is>
      </c>
      <c r="C3770" s="66" t="n">
        <v>2025</v>
      </c>
      <c r="D3770" s="66" t="n">
        <v>6</v>
      </c>
      <c r="E3770" s="66" t="n">
        <v>3</v>
      </c>
      <c r="F3770" s="66" t="n">
        <v>8</v>
      </c>
      <c r="G3770" s="66" t="n">
        <v>3</v>
      </c>
      <c r="H3770" s="66" t="n">
        <v>1</v>
      </c>
      <c r="I3770" s="66" t="n">
        <v>0</v>
      </c>
      <c r="J3770" s="66" t="n">
        <v>1</v>
      </c>
      <c r="K3770" s="66" t="n">
        <v>0</v>
      </c>
      <c r="L3770" s="66" t="n">
        <v>0</v>
      </c>
      <c r="M3770" s="66" t="n">
        <v>0</v>
      </c>
      <c r="N3770" s="66" t="n">
        <v>0</v>
      </c>
      <c r="O3770" s="66" t="n">
        <v>496.6</v>
      </c>
      <c r="P3770" s="66" t="n">
        <v>0.6</v>
      </c>
      <c r="Q3770" s="66" t="n">
        <v>13.7727003000001</v>
      </c>
      <c r="R3770" s="66" t="n">
        <v>51.046503139</v>
      </c>
      <c r="S3770" s="66">
        <f>IF(AND(E3770&gt;=2,E3770&lt;=6,OR(F3770=6,F3770=7,F3770=8),O3770&lt;=500),1,0)</f>
        <v/>
      </c>
      <c r="T3770" s="178">
        <f>IF(G3770=1,Sources!$F$24,IF(G3770=2,Sources!$F$25,IF(G3770=3,Sources!$F$26,0)))</f>
        <v/>
      </c>
      <c r="U3770" s="178">
        <f>T3770</f>
        <v/>
      </c>
      <c r="V3770" s="66" t="inlineStr">
        <is>
          <t>S01 / S04 / S05</t>
        </is>
      </c>
    </row>
    <row r="3771" ht="15" customHeight="1" s="94">
      <c r="A3771" s="66" t="inlineStr">
        <is>
          <t>U27735</t>
        </is>
      </c>
      <c r="B3771" s="66" t="inlineStr">
        <is>
          <t>O1839</t>
        </is>
      </c>
      <c r="C3771" s="66" t="n">
        <v>2025</v>
      </c>
      <c r="D3771" s="66" t="n">
        <v>6</v>
      </c>
      <c r="E3771" s="66" t="n">
        <v>5</v>
      </c>
      <c r="F3771" s="66" t="n">
        <v>9</v>
      </c>
      <c r="G3771" s="66" t="n">
        <v>3</v>
      </c>
      <c r="H3771" s="66" t="n">
        <v>3</v>
      </c>
      <c r="I3771" s="66" t="n">
        <v>0</v>
      </c>
      <c r="J3771" s="66" t="n">
        <v>1</v>
      </c>
      <c r="K3771" s="66" t="n">
        <v>1</v>
      </c>
      <c r="L3771" s="66" t="n">
        <v>0</v>
      </c>
      <c r="M3771" s="66" t="n">
        <v>0</v>
      </c>
      <c r="N3771" s="66" t="n">
        <v>0</v>
      </c>
      <c r="O3771" s="66" t="n">
        <v>451.1</v>
      </c>
      <c r="P3771" s="66" t="n">
        <v>24.2</v>
      </c>
      <c r="Q3771" s="66" t="n">
        <v>12.4078194200001</v>
      </c>
      <c r="R3771" s="66" t="n">
        <v>51.351394881</v>
      </c>
      <c r="S3771" s="66">
        <f>IF(AND(E3771&gt;=2,E3771&lt;=6,OR(F3771=6,F3771=7,F3771=8),O3771&lt;=500),1,0)</f>
        <v/>
      </c>
      <c r="T3771" s="178">
        <f>IF(G3771=1,Sources!$F$24,IF(G3771=2,Sources!$F$25,IF(G3771=3,Sources!$F$26,0)))</f>
        <v/>
      </c>
      <c r="U3771" s="178">
        <f>T3771</f>
        <v/>
      </c>
      <c r="V3771" s="66" t="inlineStr">
        <is>
          <t>S01 / S04 / S05</t>
        </is>
      </c>
    </row>
    <row r="3772" ht="15" customHeight="1" s="94">
      <c r="A3772" s="66" t="inlineStr">
        <is>
          <t>U27748</t>
        </is>
      </c>
      <c r="B3772" s="66" t="inlineStr">
        <is>
          <t>O1749</t>
        </is>
      </c>
      <c r="C3772" s="66" t="n">
        <v>2025</v>
      </c>
      <c r="D3772" s="66" t="n">
        <v>7</v>
      </c>
      <c r="E3772" s="66" t="n">
        <v>5</v>
      </c>
      <c r="F3772" s="66" t="n">
        <v>19</v>
      </c>
      <c r="G3772" s="66" t="n">
        <v>3</v>
      </c>
      <c r="H3772" s="66" t="n">
        <v>1</v>
      </c>
      <c r="I3772" s="66" t="n">
        <v>0</v>
      </c>
      <c r="J3772" s="66" t="n">
        <v>1</v>
      </c>
      <c r="K3772" s="66" t="n">
        <v>0</v>
      </c>
      <c r="L3772" s="66" t="n">
        <v>0</v>
      </c>
      <c r="M3772" s="66" t="n">
        <v>0</v>
      </c>
      <c r="N3772" s="66" t="n">
        <v>0</v>
      </c>
      <c r="O3772" s="66" t="n">
        <v>382.4</v>
      </c>
      <c r="P3772" s="66" t="n">
        <v>19.6</v>
      </c>
      <c r="Q3772" s="66" t="n">
        <v>12.3736453390001</v>
      </c>
      <c r="R3772" s="66" t="n">
        <v>51.3330552720001</v>
      </c>
      <c r="S3772" s="66">
        <f>IF(AND(E3772&gt;=2,E3772&lt;=6,OR(F3772=6,F3772=7,F3772=8),O3772&lt;=500),1,0)</f>
        <v/>
      </c>
      <c r="T3772" s="178">
        <f>IF(G3772=1,Sources!$F$24,IF(G3772=2,Sources!$F$25,IF(G3772=3,Sources!$F$26,0)))</f>
        <v/>
      </c>
      <c r="U3772" s="178">
        <f>T3772</f>
        <v/>
      </c>
      <c r="V3772" s="66" t="inlineStr">
        <is>
          <t>S01 / S04 / S05</t>
        </is>
      </c>
    </row>
    <row r="3773" ht="15" customHeight="1" s="94">
      <c r="A3773" s="66" t="inlineStr">
        <is>
          <t>U27766</t>
        </is>
      </c>
      <c r="B3773" s="66" t="inlineStr">
        <is>
          <t>O0386</t>
        </is>
      </c>
      <c r="C3773" s="66" t="n">
        <v>2025</v>
      </c>
      <c r="D3773" s="66" t="n">
        <v>6</v>
      </c>
      <c r="E3773" s="66" t="n">
        <v>3</v>
      </c>
      <c r="F3773" s="66" t="n">
        <v>11</v>
      </c>
      <c r="G3773" s="66" t="n">
        <v>3</v>
      </c>
      <c r="H3773" s="66" t="n">
        <v>2</v>
      </c>
      <c r="I3773" s="66" t="n">
        <v>0</v>
      </c>
      <c r="J3773" s="66" t="n">
        <v>1</v>
      </c>
      <c r="K3773" s="66" t="n">
        <v>1</v>
      </c>
      <c r="L3773" s="66" t="n">
        <v>0</v>
      </c>
      <c r="M3773" s="66" t="n">
        <v>0</v>
      </c>
      <c r="N3773" s="66" t="n">
        <v>0</v>
      </c>
      <c r="O3773" s="66" t="n">
        <v>397.6</v>
      </c>
      <c r="P3773" s="66" t="n">
        <v>0.4</v>
      </c>
      <c r="Q3773" s="66" t="n">
        <v>13.74718051</v>
      </c>
      <c r="R3773" s="66" t="n">
        <v>51.071964705</v>
      </c>
      <c r="S3773" s="66">
        <f>IF(AND(E3773&gt;=2,E3773&lt;=6,OR(F3773=6,F3773=7,F3773=8),O3773&lt;=500),1,0)</f>
        <v/>
      </c>
      <c r="T3773" s="178">
        <f>IF(G3773=1,Sources!$F$24,IF(G3773=2,Sources!$F$25,IF(G3773=3,Sources!$F$26,0)))</f>
        <v/>
      </c>
      <c r="U3773" s="178">
        <f>T3773</f>
        <v/>
      </c>
      <c r="V3773" s="66" t="inlineStr">
        <is>
          <t>S01 / S04 / S05</t>
        </is>
      </c>
    </row>
    <row r="3774" ht="15" customHeight="1" s="94">
      <c r="A3774" s="66" t="inlineStr">
        <is>
          <t>U27771</t>
        </is>
      </c>
      <c r="B3774" s="66" t="inlineStr">
        <is>
          <t>O0212</t>
        </is>
      </c>
      <c r="C3774" s="66" t="n">
        <v>2025</v>
      </c>
      <c r="D3774" s="66" t="n">
        <v>6</v>
      </c>
      <c r="E3774" s="66" t="n">
        <v>3</v>
      </c>
      <c r="F3774" s="66" t="n">
        <v>7</v>
      </c>
      <c r="G3774" s="66" t="n">
        <v>3</v>
      </c>
      <c r="H3774" s="66" t="n">
        <v>4</v>
      </c>
      <c r="I3774" s="66" t="n">
        <v>1</v>
      </c>
      <c r="J3774" s="66" t="n">
        <v>0</v>
      </c>
      <c r="K3774" s="66" t="n">
        <v>0</v>
      </c>
      <c r="L3774" s="66" t="n">
        <v>0</v>
      </c>
      <c r="M3774" s="66" t="n">
        <v>0</v>
      </c>
      <c r="N3774" s="66" t="n">
        <v>1</v>
      </c>
      <c r="O3774" s="66" t="n">
        <v>71</v>
      </c>
      <c r="P3774" s="66" t="n">
        <v>0</v>
      </c>
      <c r="Q3774" s="66" t="n">
        <v>12.9225674350001</v>
      </c>
      <c r="R3774" s="66" t="n">
        <v>50.8316476590001</v>
      </c>
      <c r="S3774" s="66">
        <f>IF(AND(E3774&gt;=2,E3774&lt;=6,OR(F3774=6,F3774=7,F3774=8),O3774&lt;=500),1,0)</f>
        <v/>
      </c>
      <c r="T3774" s="178">
        <f>IF(G3774=1,Sources!$F$24,IF(G3774=2,Sources!$F$25,IF(G3774=3,Sources!$F$26,0)))</f>
        <v/>
      </c>
      <c r="U3774" s="178">
        <f>T3774</f>
        <v/>
      </c>
      <c r="V3774" s="66" t="inlineStr">
        <is>
          <t>S01 / S04 / S05</t>
        </is>
      </c>
    </row>
    <row r="3775" ht="15" customHeight="1" s="94">
      <c r="A3775" s="66" t="inlineStr">
        <is>
          <t>U27773</t>
        </is>
      </c>
      <c r="B3775" s="66" t="inlineStr">
        <is>
          <t>O0333</t>
        </is>
      </c>
      <c r="C3775" s="66" t="n">
        <v>2025</v>
      </c>
      <c r="D3775" s="66" t="n">
        <v>6</v>
      </c>
      <c r="E3775" s="66" t="n">
        <v>7</v>
      </c>
      <c r="F3775" s="66" t="n">
        <v>17</v>
      </c>
      <c r="G3775" s="66" t="n">
        <v>3</v>
      </c>
      <c r="H3775" s="66" t="n">
        <v>3</v>
      </c>
      <c r="I3775" s="66" t="n">
        <v>0</v>
      </c>
      <c r="J3775" s="66" t="n">
        <v>1</v>
      </c>
      <c r="K3775" s="66" t="n">
        <v>1</v>
      </c>
      <c r="L3775" s="66" t="n">
        <v>0</v>
      </c>
      <c r="M3775" s="66" t="n">
        <v>0</v>
      </c>
      <c r="N3775" s="66" t="n">
        <v>0</v>
      </c>
      <c r="O3775" s="66" t="n">
        <v>234.7</v>
      </c>
      <c r="P3775" s="66" t="n">
        <v>0.3</v>
      </c>
      <c r="Q3775" s="66" t="n">
        <v>13.7853245760001</v>
      </c>
      <c r="R3775" s="66" t="n">
        <v>51.035947928</v>
      </c>
      <c r="S3775" s="66">
        <f>IF(AND(E3775&gt;=2,E3775&lt;=6,OR(F3775=6,F3775=7,F3775=8),O3775&lt;=500),1,0)</f>
        <v/>
      </c>
      <c r="T3775" s="178">
        <f>IF(G3775=1,Sources!$F$24,IF(G3775=2,Sources!$F$25,IF(G3775=3,Sources!$F$26,0)))</f>
        <v/>
      </c>
      <c r="U3775" s="178">
        <f>T3775</f>
        <v/>
      </c>
      <c r="V3775" s="66" t="inlineStr">
        <is>
          <t>S01 / S04 / S05</t>
        </is>
      </c>
    </row>
    <row r="3776" ht="15" customHeight="1" s="94">
      <c r="A3776" s="66" t="inlineStr">
        <is>
          <t>U27785</t>
        </is>
      </c>
      <c r="B3776" s="66" t="inlineStr">
        <is>
          <t>O0327</t>
        </is>
      </c>
      <c r="C3776" s="66" t="n">
        <v>2025</v>
      </c>
      <c r="D3776" s="66" t="n">
        <v>6</v>
      </c>
      <c r="E3776" s="66" t="n">
        <v>5</v>
      </c>
      <c r="F3776" s="66" t="n">
        <v>14</v>
      </c>
      <c r="G3776" s="66" t="n">
        <v>3</v>
      </c>
      <c r="H3776" s="66" t="n">
        <v>2</v>
      </c>
      <c r="I3776" s="66" t="n">
        <v>1</v>
      </c>
      <c r="J3776" s="66" t="n">
        <v>0</v>
      </c>
      <c r="K3776" s="66" t="n">
        <v>1</v>
      </c>
      <c r="L3776" s="66" t="n">
        <v>0</v>
      </c>
      <c r="M3776" s="66" t="n">
        <v>0</v>
      </c>
      <c r="N3776" s="66" t="n">
        <v>0</v>
      </c>
      <c r="O3776" s="66" t="n">
        <v>469.2</v>
      </c>
      <c r="P3776" s="66" t="n">
        <v>0.2</v>
      </c>
      <c r="Q3776" s="66" t="n">
        <v>13.7771424980001</v>
      </c>
      <c r="R3776" s="66" t="n">
        <v>51.035717108</v>
      </c>
      <c r="S3776" s="66">
        <f>IF(AND(E3776&gt;=2,E3776&lt;=6,OR(F3776=6,F3776=7,F3776=8),O3776&lt;=500),1,0)</f>
        <v/>
      </c>
      <c r="T3776" s="178">
        <f>IF(G3776=1,Sources!$F$24,IF(G3776=2,Sources!$F$25,IF(G3776=3,Sources!$F$26,0)))</f>
        <v/>
      </c>
      <c r="U3776" s="178">
        <f>T3776</f>
        <v/>
      </c>
      <c r="V3776" s="66" t="inlineStr">
        <is>
          <t>S01 / S04 / S05</t>
        </is>
      </c>
    </row>
    <row r="3777" ht="15" customHeight="1" s="94">
      <c r="A3777" s="66" t="inlineStr">
        <is>
          <t>U27790</t>
        </is>
      </c>
      <c r="B3777" s="66" t="inlineStr">
        <is>
          <t>O0141</t>
        </is>
      </c>
      <c r="C3777" s="66" t="n">
        <v>2025</v>
      </c>
      <c r="D3777" s="66" t="n">
        <v>6</v>
      </c>
      <c r="E3777" s="66" t="n">
        <v>4</v>
      </c>
      <c r="F3777" s="66" t="n">
        <v>14</v>
      </c>
      <c r="G3777" s="66" t="n">
        <v>2</v>
      </c>
      <c r="H3777" s="66" t="n">
        <v>2</v>
      </c>
      <c r="I3777" s="66" t="n">
        <v>0</v>
      </c>
      <c r="J3777" s="66" t="n">
        <v>1</v>
      </c>
      <c r="K3777" s="66" t="n">
        <v>1</v>
      </c>
      <c r="L3777" s="66" t="n">
        <v>0</v>
      </c>
      <c r="M3777" s="66" t="n">
        <v>0</v>
      </c>
      <c r="N3777" s="66" t="n">
        <v>0</v>
      </c>
      <c r="O3777" s="66" t="n">
        <v>86.8</v>
      </c>
      <c r="P3777" s="66" t="n">
        <v>3.3</v>
      </c>
      <c r="Q3777" s="66" t="n">
        <v>12.9153645000001</v>
      </c>
      <c r="R3777" s="66" t="n">
        <v>50.837588494</v>
      </c>
      <c r="S3777" s="66">
        <f>IF(AND(E3777&gt;=2,E3777&lt;=6,OR(F3777=6,F3777=7,F3777=8),O3777&lt;=500),1,0)</f>
        <v/>
      </c>
      <c r="T3777" s="178">
        <f>IF(G3777=1,Sources!$F$24,IF(G3777=2,Sources!$F$25,IF(G3777=3,Sources!$F$26,0)))</f>
        <v/>
      </c>
      <c r="U3777" s="178">
        <f>T3777</f>
        <v/>
      </c>
      <c r="V3777" s="66" t="inlineStr">
        <is>
          <t>S01 / S04 / S05</t>
        </is>
      </c>
    </row>
    <row r="3778" ht="15" customHeight="1" s="94">
      <c r="A3778" s="66" t="inlineStr">
        <is>
          <t>U27791</t>
        </is>
      </c>
      <c r="B3778" s="66" t="inlineStr">
        <is>
          <t>O1524</t>
        </is>
      </c>
      <c r="C3778" s="66" t="n">
        <v>2025</v>
      </c>
      <c r="D3778" s="66" t="n">
        <v>6</v>
      </c>
      <c r="E3778" s="66" t="n">
        <v>6</v>
      </c>
      <c r="F3778" s="66" t="n">
        <v>8</v>
      </c>
      <c r="G3778" s="66" t="n">
        <v>3</v>
      </c>
      <c r="H3778" s="66" t="n">
        <v>7</v>
      </c>
      <c r="I3778" s="66" t="n">
        <v>0</v>
      </c>
      <c r="J3778" s="66" t="n">
        <v>0</v>
      </c>
      <c r="K3778" s="66" t="n">
        <v>1</v>
      </c>
      <c r="L3778" s="66" t="n">
        <v>0</v>
      </c>
      <c r="M3778" s="66" t="n">
        <v>0</v>
      </c>
      <c r="N3778" s="66" t="n">
        <v>1</v>
      </c>
      <c r="O3778" s="66" t="n">
        <v>192.7</v>
      </c>
      <c r="P3778" s="66" t="n">
        <v>5.7</v>
      </c>
      <c r="Q3778" s="66" t="n">
        <v>12.3926229360001</v>
      </c>
      <c r="R3778" s="66" t="n">
        <v>51.334042138</v>
      </c>
      <c r="S3778" s="66">
        <f>IF(AND(E3778&gt;=2,E3778&lt;=6,OR(F3778=6,F3778=7,F3778=8),O3778&lt;=500),1,0)</f>
        <v/>
      </c>
      <c r="T3778" s="178">
        <f>IF(G3778=1,Sources!$F$24,IF(G3778=2,Sources!$F$25,IF(G3778=3,Sources!$F$26,0)))</f>
        <v/>
      </c>
      <c r="U3778" s="178">
        <f>T3778</f>
        <v/>
      </c>
      <c r="V3778" s="66" t="inlineStr">
        <is>
          <t>S01 / S04 / S05</t>
        </is>
      </c>
    </row>
    <row r="3779" ht="15" customHeight="1" s="94">
      <c r="A3779" s="66" t="inlineStr">
        <is>
          <t>U27800</t>
        </is>
      </c>
      <c r="B3779" s="66" t="inlineStr">
        <is>
          <t>O1553</t>
        </is>
      </c>
      <c r="C3779" s="66" t="n">
        <v>2025</v>
      </c>
      <c r="D3779" s="66" t="n">
        <v>6</v>
      </c>
      <c r="E3779" s="66" t="n">
        <v>3</v>
      </c>
      <c r="F3779" s="66" t="n">
        <v>13</v>
      </c>
      <c r="G3779" s="66" t="n">
        <v>3</v>
      </c>
      <c r="H3779" s="66" t="n">
        <v>2</v>
      </c>
      <c r="I3779" s="66" t="n">
        <v>0</v>
      </c>
      <c r="J3779" s="66" t="n">
        <v>1</v>
      </c>
      <c r="K3779" s="66" t="n">
        <v>1</v>
      </c>
      <c r="L3779" s="66" t="n">
        <v>0</v>
      </c>
      <c r="M3779" s="66" t="n">
        <v>0</v>
      </c>
      <c r="N3779" s="66" t="n">
        <v>0</v>
      </c>
      <c r="O3779" s="66" t="n">
        <v>231.4</v>
      </c>
      <c r="P3779" s="66" t="n">
        <v>2.9</v>
      </c>
      <c r="Q3779" s="66" t="n">
        <v>12.4058914790001</v>
      </c>
      <c r="R3779" s="66" t="n">
        <v>51.3317670450001</v>
      </c>
      <c r="S3779" s="66">
        <f>IF(AND(E3779&gt;=2,E3779&lt;=6,OR(F3779=6,F3779=7,F3779=8),O3779&lt;=500),1,0)</f>
        <v/>
      </c>
      <c r="T3779" s="178">
        <f>IF(G3779=1,Sources!$F$24,IF(G3779=2,Sources!$F$25,IF(G3779=3,Sources!$F$26,0)))</f>
        <v/>
      </c>
      <c r="U3779" s="178">
        <f>T3779</f>
        <v/>
      </c>
      <c r="V3779" s="66" t="inlineStr">
        <is>
          <t>S01 / S04 / S05</t>
        </is>
      </c>
    </row>
    <row r="3780" ht="15" customHeight="1" s="94">
      <c r="A3780" s="66" t="inlineStr">
        <is>
          <t>U27803</t>
        </is>
      </c>
      <c r="B3780" s="66" t="inlineStr">
        <is>
          <t>O1490</t>
        </is>
      </c>
      <c r="C3780" s="66" t="n">
        <v>2025</v>
      </c>
      <c r="D3780" s="66" t="n">
        <v>6</v>
      </c>
      <c r="E3780" s="66" t="n">
        <v>6</v>
      </c>
      <c r="F3780" s="66" t="n">
        <v>10</v>
      </c>
      <c r="G3780" s="66" t="n">
        <v>3</v>
      </c>
      <c r="H3780" s="66" t="n">
        <v>1</v>
      </c>
      <c r="I3780" s="66" t="n">
        <v>0</v>
      </c>
      <c r="J3780" s="66" t="n">
        <v>1</v>
      </c>
      <c r="K3780" s="66" t="n">
        <v>0</v>
      </c>
      <c r="L3780" s="66" t="n">
        <v>0</v>
      </c>
      <c r="M3780" s="66" t="n">
        <v>0</v>
      </c>
      <c r="N3780" s="66" t="n">
        <v>0</v>
      </c>
      <c r="O3780" s="66" t="n">
        <v>110.1</v>
      </c>
      <c r="P3780" s="66" t="n">
        <v>5.6</v>
      </c>
      <c r="Q3780" s="66" t="n">
        <v>12.3705524060001</v>
      </c>
      <c r="R3780" s="66" t="n">
        <v>51.361260191</v>
      </c>
      <c r="S3780" s="66">
        <f>IF(AND(E3780&gt;=2,E3780&lt;=6,OR(F3780=6,F3780=7,F3780=8),O3780&lt;=500),1,0)</f>
        <v/>
      </c>
      <c r="T3780" s="178">
        <f>IF(G3780=1,Sources!$F$24,IF(G3780=2,Sources!$F$25,IF(G3780=3,Sources!$F$26,0)))</f>
        <v/>
      </c>
      <c r="U3780" s="178">
        <f>T3780</f>
        <v/>
      </c>
      <c r="V3780" s="66" t="inlineStr">
        <is>
          <t>S01 / S04 / S05</t>
        </is>
      </c>
    </row>
    <row r="3781" ht="15" customHeight="1" s="94">
      <c r="A3781" s="66" t="inlineStr">
        <is>
          <t>U27808</t>
        </is>
      </c>
      <c r="B3781" s="66" t="inlineStr">
        <is>
          <t>O1453</t>
        </is>
      </c>
      <c r="C3781" s="66" t="n">
        <v>2025</v>
      </c>
      <c r="D3781" s="66" t="n">
        <v>5</v>
      </c>
      <c r="E3781" s="66" t="n">
        <v>3</v>
      </c>
      <c r="F3781" s="66" t="n">
        <v>15</v>
      </c>
      <c r="G3781" s="66" t="n">
        <v>2</v>
      </c>
      <c r="H3781" s="66" t="n">
        <v>2</v>
      </c>
      <c r="I3781" s="66" t="n">
        <v>0</v>
      </c>
      <c r="J3781" s="66" t="n">
        <v>1</v>
      </c>
      <c r="K3781" s="66" t="n">
        <v>1</v>
      </c>
      <c r="L3781" s="66" t="n">
        <v>0</v>
      </c>
      <c r="M3781" s="66" t="n">
        <v>0</v>
      </c>
      <c r="N3781" s="66" t="n">
        <v>0</v>
      </c>
      <c r="O3781" s="66" t="n">
        <v>453.8</v>
      </c>
      <c r="P3781" s="66" t="n">
        <v>2.9</v>
      </c>
      <c r="Q3781" s="66" t="n">
        <v>12.3465416780001</v>
      </c>
      <c r="R3781" s="66" t="n">
        <v>51.3289033560001</v>
      </c>
      <c r="S3781" s="66">
        <f>IF(AND(E3781&gt;=2,E3781&lt;=6,OR(F3781=6,F3781=7,F3781=8),O3781&lt;=500),1,0)</f>
        <v/>
      </c>
      <c r="T3781" s="178">
        <f>IF(G3781=1,Sources!$F$24,IF(G3781=2,Sources!$F$25,IF(G3781=3,Sources!$F$26,0)))</f>
        <v/>
      </c>
      <c r="U3781" s="178">
        <f>T3781</f>
        <v/>
      </c>
      <c r="V3781" s="66" t="inlineStr">
        <is>
          <t>S01 / S04 / S05</t>
        </is>
      </c>
    </row>
    <row r="3782" ht="15" customHeight="1" s="94">
      <c r="A3782" s="66" t="inlineStr">
        <is>
          <t>U27812</t>
        </is>
      </c>
      <c r="B3782" s="66" t="inlineStr">
        <is>
          <t>O1468</t>
        </is>
      </c>
      <c r="C3782" s="66" t="n">
        <v>2025</v>
      </c>
      <c r="D3782" s="66" t="n">
        <v>7</v>
      </c>
      <c r="E3782" s="66" t="n">
        <v>3</v>
      </c>
      <c r="F3782" s="66" t="n">
        <v>6</v>
      </c>
      <c r="G3782" s="66" t="n">
        <v>3</v>
      </c>
      <c r="H3782" s="66" t="n">
        <v>1</v>
      </c>
      <c r="I3782" s="66" t="n">
        <v>0</v>
      </c>
      <c r="J3782" s="66" t="n">
        <v>1</v>
      </c>
      <c r="K3782" s="66" t="n">
        <v>0</v>
      </c>
      <c r="L3782" s="66" t="n">
        <v>0</v>
      </c>
      <c r="M3782" s="66" t="n">
        <v>0</v>
      </c>
      <c r="N3782" s="66" t="n">
        <v>0</v>
      </c>
      <c r="O3782" s="66" t="n">
        <v>212.4</v>
      </c>
      <c r="P3782" s="66" t="n">
        <v>15.5</v>
      </c>
      <c r="Q3782" s="66" t="n">
        <v>12.392673068</v>
      </c>
      <c r="R3782" s="66" t="n">
        <v>51.345512129</v>
      </c>
      <c r="S3782" s="66">
        <f>IF(AND(E3782&gt;=2,E3782&lt;=6,OR(F3782=6,F3782=7,F3782=8),O3782&lt;=500),1,0)</f>
        <v/>
      </c>
      <c r="T3782" s="178">
        <f>IF(G3782=1,Sources!$F$24,IF(G3782=2,Sources!$F$25,IF(G3782=3,Sources!$F$26,0)))</f>
        <v/>
      </c>
      <c r="U3782" s="178">
        <f>T3782</f>
        <v/>
      </c>
      <c r="V3782" s="66" t="inlineStr">
        <is>
          <t>S01 / S04 / S05</t>
        </is>
      </c>
    </row>
    <row r="3783" ht="15" customHeight="1" s="94">
      <c r="A3783" s="66" t="inlineStr">
        <is>
          <t>U27815</t>
        </is>
      </c>
      <c r="B3783" s="66" t="inlineStr">
        <is>
          <t>O1777</t>
        </is>
      </c>
      <c r="C3783" s="66" t="n">
        <v>2025</v>
      </c>
      <c r="D3783" s="66" t="n">
        <v>5</v>
      </c>
      <c r="E3783" s="66" t="n">
        <v>6</v>
      </c>
      <c r="F3783" s="66" t="n">
        <v>19</v>
      </c>
      <c r="G3783" s="66" t="n">
        <v>3</v>
      </c>
      <c r="H3783" s="66" t="n">
        <v>2</v>
      </c>
      <c r="I3783" s="66" t="n">
        <v>0</v>
      </c>
      <c r="J3783" s="66" t="n">
        <v>1</v>
      </c>
      <c r="K3783" s="66" t="n">
        <v>1</v>
      </c>
      <c r="L3783" s="66" t="n">
        <v>0</v>
      </c>
      <c r="M3783" s="66" t="n">
        <v>0</v>
      </c>
      <c r="N3783" s="66" t="n">
        <v>0</v>
      </c>
      <c r="O3783" s="66" t="n">
        <v>359.5</v>
      </c>
      <c r="P3783" s="66" t="n">
        <v>7.4</v>
      </c>
      <c r="Q3783" s="66" t="n">
        <v>12.4059385090001</v>
      </c>
      <c r="R3783" s="66" t="n">
        <v>51.3455295480001</v>
      </c>
      <c r="S3783" s="66">
        <f>IF(AND(E3783&gt;=2,E3783&lt;=6,OR(F3783=6,F3783=7,F3783=8),O3783&lt;=500),1,0)</f>
        <v/>
      </c>
      <c r="T3783" s="178">
        <f>IF(G3783=1,Sources!$F$24,IF(G3783=2,Sources!$F$25,IF(G3783=3,Sources!$F$26,0)))</f>
        <v/>
      </c>
      <c r="U3783" s="178">
        <f>T3783</f>
        <v/>
      </c>
      <c r="V3783" s="66" t="inlineStr">
        <is>
          <t>S01 / S04 / S05</t>
        </is>
      </c>
    </row>
    <row r="3784" ht="15" customHeight="1" s="94">
      <c r="A3784" s="66" t="inlineStr">
        <is>
          <t>U27816</t>
        </is>
      </c>
      <c r="B3784" s="66" t="inlineStr">
        <is>
          <t>O0315</t>
        </is>
      </c>
      <c r="C3784" s="66" t="n">
        <v>2025</v>
      </c>
      <c r="D3784" s="66" t="n">
        <v>5</v>
      </c>
      <c r="E3784" s="66" t="n">
        <v>5</v>
      </c>
      <c r="F3784" s="66" t="n">
        <v>20</v>
      </c>
      <c r="G3784" s="66" t="n">
        <v>3</v>
      </c>
      <c r="H3784" s="66" t="n">
        <v>6</v>
      </c>
      <c r="I3784" s="66" t="n">
        <v>0</v>
      </c>
      <c r="J3784" s="66" t="n">
        <v>1</v>
      </c>
      <c r="K3784" s="66" t="n">
        <v>1</v>
      </c>
      <c r="L3784" s="66" t="n">
        <v>0</v>
      </c>
      <c r="M3784" s="66" t="n">
        <v>0</v>
      </c>
      <c r="N3784" s="66" t="n">
        <v>0</v>
      </c>
      <c r="O3784" s="66" t="n">
        <v>233.7</v>
      </c>
      <c r="P3784" s="66" t="n">
        <v>4</v>
      </c>
      <c r="Q3784" s="66" t="n">
        <v>13.7610700080001</v>
      </c>
      <c r="R3784" s="66" t="n">
        <v>51.068219782</v>
      </c>
      <c r="S3784" s="66">
        <f>IF(AND(E3784&gt;=2,E3784&lt;=6,OR(F3784=6,F3784=7,F3784=8),O3784&lt;=500),1,0)</f>
        <v/>
      </c>
      <c r="T3784" s="178">
        <f>IF(G3784=1,Sources!$F$24,IF(G3784=2,Sources!$F$25,IF(G3784=3,Sources!$F$26,0)))</f>
        <v/>
      </c>
      <c r="U3784" s="178">
        <f>T3784</f>
        <v/>
      </c>
      <c r="V3784" s="66" t="inlineStr">
        <is>
          <t>S01 / S04 / S05</t>
        </is>
      </c>
    </row>
    <row r="3785" ht="15" customHeight="1" s="94">
      <c r="A3785" s="66" t="inlineStr">
        <is>
          <t>U27825</t>
        </is>
      </c>
      <c r="B3785" s="66" t="inlineStr">
        <is>
          <t>O1618</t>
        </is>
      </c>
      <c r="C3785" s="66" t="n">
        <v>2025</v>
      </c>
      <c r="D3785" s="66" t="n">
        <v>6</v>
      </c>
      <c r="E3785" s="66" t="n">
        <v>6</v>
      </c>
      <c r="F3785" s="66" t="n">
        <v>14</v>
      </c>
      <c r="G3785" s="66" t="n">
        <v>3</v>
      </c>
      <c r="H3785" s="66" t="n">
        <v>2</v>
      </c>
      <c r="I3785" s="66" t="n">
        <v>0</v>
      </c>
      <c r="J3785" s="66" t="n">
        <v>1</v>
      </c>
      <c r="K3785" s="66" t="n">
        <v>1</v>
      </c>
      <c r="L3785" s="66" t="n">
        <v>0</v>
      </c>
      <c r="M3785" s="66" t="n">
        <v>0</v>
      </c>
      <c r="N3785" s="66" t="n">
        <v>0</v>
      </c>
      <c r="O3785" s="66" t="n">
        <v>125.6</v>
      </c>
      <c r="P3785" s="66" t="n">
        <v>2.6</v>
      </c>
      <c r="Q3785" s="66" t="n">
        <v>12.3329715</v>
      </c>
      <c r="R3785" s="66" t="n">
        <v>51.336071873</v>
      </c>
      <c r="S3785" s="66">
        <f>IF(AND(E3785&gt;=2,E3785&lt;=6,OR(F3785=6,F3785=7,F3785=8),O3785&lt;=500),1,0)</f>
        <v/>
      </c>
      <c r="T3785" s="178">
        <f>IF(G3785=1,Sources!$F$24,IF(G3785=2,Sources!$F$25,IF(G3785=3,Sources!$F$26,0)))</f>
        <v/>
      </c>
      <c r="U3785" s="178">
        <f>T3785</f>
        <v/>
      </c>
      <c r="V3785" s="66" t="inlineStr">
        <is>
          <t>S01 / S04 / S05</t>
        </is>
      </c>
    </row>
    <row r="3786" ht="15" customHeight="1" s="94">
      <c r="A3786" s="66" t="inlineStr">
        <is>
          <t>U27826</t>
        </is>
      </c>
      <c r="B3786" s="66" t="inlineStr">
        <is>
          <t>O1570</t>
        </is>
      </c>
      <c r="C3786" s="66" t="n">
        <v>2025</v>
      </c>
      <c r="D3786" s="66" t="n">
        <v>5</v>
      </c>
      <c r="E3786" s="66" t="n">
        <v>2</v>
      </c>
      <c r="F3786" s="66" t="n">
        <v>12</v>
      </c>
      <c r="G3786" s="66" t="n">
        <v>3</v>
      </c>
      <c r="H3786" s="66" t="n">
        <v>6</v>
      </c>
      <c r="I3786" s="66" t="n">
        <v>0</v>
      </c>
      <c r="J3786" s="66" t="n">
        <v>0</v>
      </c>
      <c r="K3786" s="66" t="n">
        <v>1</v>
      </c>
      <c r="L3786" s="66" t="n">
        <v>0</v>
      </c>
      <c r="M3786" s="66" t="n">
        <v>0</v>
      </c>
      <c r="N3786" s="66" t="n">
        <v>0</v>
      </c>
      <c r="O3786" s="66" t="n">
        <v>411.9</v>
      </c>
      <c r="P3786" s="66" t="n">
        <v>20.9</v>
      </c>
      <c r="Q3786" s="66" t="n">
        <v>12.3692501520001</v>
      </c>
      <c r="R3786" s="66" t="n">
        <v>51.3759148620001</v>
      </c>
      <c r="S3786" s="66">
        <f>IF(AND(E3786&gt;=2,E3786&lt;=6,OR(F3786=6,F3786=7,F3786=8),O3786&lt;=500),1,0)</f>
        <v/>
      </c>
      <c r="T3786" s="178">
        <f>IF(G3786=1,Sources!$F$24,IF(G3786=2,Sources!$F$25,IF(G3786=3,Sources!$F$26,0)))</f>
        <v/>
      </c>
      <c r="U3786" s="178">
        <f>T3786</f>
        <v/>
      </c>
      <c r="V3786" s="66" t="inlineStr">
        <is>
          <t>S01 / S04 / S05</t>
        </is>
      </c>
    </row>
    <row r="3787" ht="15" customHeight="1" s="94">
      <c r="A3787" s="66" t="inlineStr">
        <is>
          <t>U27835</t>
        </is>
      </c>
      <c r="B3787" s="66" t="inlineStr">
        <is>
          <t>O0885</t>
        </is>
      </c>
      <c r="C3787" s="66" t="n">
        <v>2025</v>
      </c>
      <c r="D3787" s="66" t="n">
        <v>7</v>
      </c>
      <c r="E3787" s="66" t="n">
        <v>5</v>
      </c>
      <c r="F3787" s="66" t="n">
        <v>8</v>
      </c>
      <c r="G3787" s="66" t="n">
        <v>3</v>
      </c>
      <c r="H3787" s="66" t="n">
        <v>3</v>
      </c>
      <c r="I3787" s="66" t="n">
        <v>0</v>
      </c>
      <c r="J3787" s="66" t="n">
        <v>1</v>
      </c>
      <c r="K3787" s="66" t="n">
        <v>1</v>
      </c>
      <c r="L3787" s="66" t="n">
        <v>0</v>
      </c>
      <c r="M3787" s="66" t="n">
        <v>0</v>
      </c>
      <c r="N3787" s="66" t="n">
        <v>0</v>
      </c>
      <c r="O3787" s="66" t="n">
        <v>306.7</v>
      </c>
      <c r="P3787" s="66" t="n">
        <v>5.9</v>
      </c>
      <c r="Q3787" s="66" t="n">
        <v>13.7756261430001</v>
      </c>
      <c r="R3787" s="66" t="n">
        <v>51.0453615020001</v>
      </c>
      <c r="S3787" s="66">
        <f>IF(AND(E3787&gt;=2,E3787&lt;=6,OR(F3787=6,F3787=7,F3787=8),O3787&lt;=500),1,0)</f>
        <v/>
      </c>
      <c r="T3787" s="178">
        <f>IF(G3787=1,Sources!$F$24,IF(G3787=2,Sources!$F$25,IF(G3787=3,Sources!$F$26,0)))</f>
        <v/>
      </c>
      <c r="U3787" s="178">
        <f>T3787</f>
        <v/>
      </c>
      <c r="V3787" s="66" t="inlineStr">
        <is>
          <t>S01 / S04 / S05</t>
        </is>
      </c>
    </row>
    <row r="3788" ht="15" customHeight="1" s="94">
      <c r="A3788" s="66" t="inlineStr">
        <is>
          <t>U27849</t>
        </is>
      </c>
      <c r="B3788" s="66" t="inlineStr">
        <is>
          <t>O0514</t>
        </is>
      </c>
      <c r="C3788" s="66" t="n">
        <v>2025</v>
      </c>
      <c r="D3788" s="66" t="n">
        <v>6</v>
      </c>
      <c r="E3788" s="66" t="n">
        <v>2</v>
      </c>
      <c r="F3788" s="66" t="n">
        <v>7</v>
      </c>
      <c r="G3788" s="66" t="n">
        <v>1</v>
      </c>
      <c r="H3788" s="66" t="n">
        <v>3</v>
      </c>
      <c r="I3788" s="66" t="n">
        <v>0</v>
      </c>
      <c r="J3788" s="66" t="n">
        <v>0</v>
      </c>
      <c r="K3788" s="66" t="n">
        <v>1</v>
      </c>
      <c r="L3788" s="66" t="n">
        <v>1</v>
      </c>
      <c r="M3788" s="66" t="n">
        <v>0</v>
      </c>
      <c r="N3788" s="66" t="n">
        <v>0</v>
      </c>
      <c r="O3788" s="66" t="n">
        <v>361.9</v>
      </c>
      <c r="P3788" s="66" t="n">
        <v>19.5</v>
      </c>
      <c r="Q3788" s="66" t="n">
        <v>13.7709960220001</v>
      </c>
      <c r="R3788" s="66" t="n">
        <v>51.040045541</v>
      </c>
      <c r="S3788" s="66">
        <f>IF(AND(E3788&gt;=2,E3788&lt;=6,OR(F3788=6,F3788=7,F3788=8),O3788&lt;=500),1,0)</f>
        <v/>
      </c>
      <c r="T3788" s="178">
        <f>IF(G3788=1,Sources!$F$24,IF(G3788=2,Sources!$F$25,IF(G3788=3,Sources!$F$26,0)))</f>
        <v/>
      </c>
      <c r="U3788" s="178">
        <f>T3788</f>
        <v/>
      </c>
      <c r="V3788" s="66" t="inlineStr">
        <is>
          <t>S01 / S04 / S05</t>
        </is>
      </c>
    </row>
    <row r="3789" ht="15" customHeight="1" s="94">
      <c r="A3789" s="66" t="inlineStr">
        <is>
          <t>U27852</t>
        </is>
      </c>
      <c r="B3789" s="66" t="inlineStr">
        <is>
          <t>O1390</t>
        </is>
      </c>
      <c r="C3789" s="66" t="n">
        <v>2025</v>
      </c>
      <c r="D3789" s="66" t="n">
        <v>5</v>
      </c>
      <c r="E3789" s="66" t="n">
        <v>7</v>
      </c>
      <c r="F3789" s="66" t="n">
        <v>13</v>
      </c>
      <c r="G3789" s="66" t="n">
        <v>3</v>
      </c>
      <c r="H3789" s="66" t="n">
        <v>2</v>
      </c>
      <c r="I3789" s="66" t="n">
        <v>0</v>
      </c>
      <c r="J3789" s="66" t="n">
        <v>1</v>
      </c>
      <c r="K3789" s="66" t="n">
        <v>1</v>
      </c>
      <c r="L3789" s="66" t="n">
        <v>0</v>
      </c>
      <c r="M3789" s="66" t="n">
        <v>0</v>
      </c>
      <c r="N3789" s="66" t="n">
        <v>0</v>
      </c>
      <c r="O3789" s="66" t="n">
        <v>161.2</v>
      </c>
      <c r="P3789" s="66" t="n">
        <v>3.8</v>
      </c>
      <c r="Q3789" s="66" t="n">
        <v>12.382094028</v>
      </c>
      <c r="R3789" s="66" t="n">
        <v>51.3325997910001</v>
      </c>
      <c r="S3789" s="66">
        <f>IF(AND(E3789&gt;=2,E3789&lt;=6,OR(F3789=6,F3789=7,F3789=8),O3789&lt;=500),1,0)</f>
        <v/>
      </c>
      <c r="T3789" s="178">
        <f>IF(G3789=1,Sources!$F$24,IF(G3789=2,Sources!$F$25,IF(G3789=3,Sources!$F$26,0)))</f>
        <v/>
      </c>
      <c r="U3789" s="178">
        <f>T3789</f>
        <v/>
      </c>
      <c r="V3789" s="66" t="inlineStr">
        <is>
          <t>S01 / S04 / S05</t>
        </is>
      </c>
    </row>
    <row r="3790" ht="15" customHeight="1" s="94">
      <c r="A3790" s="66" t="inlineStr">
        <is>
          <t>U27863</t>
        </is>
      </c>
      <c r="B3790" s="66" t="inlineStr">
        <is>
          <t>O0937</t>
        </is>
      </c>
      <c r="C3790" s="66" t="n">
        <v>2025</v>
      </c>
      <c r="D3790" s="66" t="n">
        <v>6</v>
      </c>
      <c r="E3790" s="66" t="n">
        <v>6</v>
      </c>
      <c r="F3790" s="66" t="n">
        <v>11</v>
      </c>
      <c r="G3790" s="66" t="n">
        <v>3</v>
      </c>
      <c r="H3790" s="66" t="n">
        <v>6</v>
      </c>
      <c r="I3790" s="66" t="n">
        <v>0</v>
      </c>
      <c r="J3790" s="66" t="n">
        <v>0</v>
      </c>
      <c r="K3790" s="66" t="n">
        <v>1</v>
      </c>
      <c r="L3790" s="66" t="n">
        <v>0</v>
      </c>
      <c r="M3790" s="66" t="n">
        <v>0</v>
      </c>
      <c r="N3790" s="66" t="n">
        <v>0</v>
      </c>
      <c r="O3790" s="66" t="n">
        <v>306</v>
      </c>
      <c r="P3790" s="66" t="n">
        <v>10.3</v>
      </c>
      <c r="Q3790" s="66" t="n">
        <v>13.7455727980001</v>
      </c>
      <c r="R3790" s="66" t="n">
        <v>51.068423012</v>
      </c>
      <c r="S3790" s="66">
        <f>IF(AND(E3790&gt;=2,E3790&lt;=6,OR(F3790=6,F3790=7,F3790=8),O3790&lt;=500),1,0)</f>
        <v/>
      </c>
      <c r="T3790" s="178">
        <f>IF(G3790=1,Sources!$F$24,IF(G3790=2,Sources!$F$25,IF(G3790=3,Sources!$F$26,0)))</f>
        <v/>
      </c>
      <c r="U3790" s="178">
        <f>T3790</f>
        <v/>
      </c>
      <c r="V3790" s="66" t="inlineStr">
        <is>
          <t>S01 / S04 / S05</t>
        </is>
      </c>
    </row>
    <row r="3791" ht="15" customHeight="1" s="94">
      <c r="A3791" s="66" t="inlineStr">
        <is>
          <t>U27865</t>
        </is>
      </c>
      <c r="B3791" s="66" t="inlineStr">
        <is>
          <t>O1390</t>
        </is>
      </c>
      <c r="C3791" s="66" t="n">
        <v>2025</v>
      </c>
      <c r="D3791" s="66" t="n">
        <v>6</v>
      </c>
      <c r="E3791" s="66" t="n">
        <v>4</v>
      </c>
      <c r="F3791" s="66" t="n">
        <v>15</v>
      </c>
      <c r="G3791" s="66" t="n">
        <v>3</v>
      </c>
      <c r="H3791" s="66" t="n">
        <v>2</v>
      </c>
      <c r="I3791" s="66" t="n">
        <v>0</v>
      </c>
      <c r="J3791" s="66" t="n">
        <v>1</v>
      </c>
      <c r="K3791" s="66" t="n">
        <v>1</v>
      </c>
      <c r="L3791" s="66" t="n">
        <v>0</v>
      </c>
      <c r="M3791" s="66" t="n">
        <v>0</v>
      </c>
      <c r="N3791" s="66" t="n">
        <v>0</v>
      </c>
      <c r="O3791" s="66" t="n">
        <v>161.2</v>
      </c>
      <c r="P3791" s="66" t="n">
        <v>3.8</v>
      </c>
      <c r="Q3791" s="66" t="n">
        <v>12.382094028</v>
      </c>
      <c r="R3791" s="66" t="n">
        <v>51.3325997910001</v>
      </c>
      <c r="S3791" s="66">
        <f>IF(AND(E3791&gt;=2,E3791&lt;=6,OR(F3791=6,F3791=7,F3791=8),O3791&lt;=500),1,0)</f>
        <v/>
      </c>
      <c r="T3791" s="178">
        <f>IF(G3791=1,Sources!$F$24,IF(G3791=2,Sources!$F$25,IF(G3791=3,Sources!$F$26,0)))</f>
        <v/>
      </c>
      <c r="U3791" s="178">
        <f>T3791</f>
        <v/>
      </c>
      <c r="V3791" s="66" t="inlineStr">
        <is>
          <t>S01 / S04 / S05</t>
        </is>
      </c>
    </row>
    <row r="3792" ht="15" customHeight="1" s="94">
      <c r="A3792" s="66" t="inlineStr">
        <is>
          <t>U27866</t>
        </is>
      </c>
      <c r="B3792" s="66" t="inlineStr">
        <is>
          <t>O0670</t>
        </is>
      </c>
      <c r="C3792" s="66" t="n">
        <v>2025</v>
      </c>
      <c r="D3792" s="66" t="n">
        <v>6</v>
      </c>
      <c r="E3792" s="66" t="n">
        <v>2</v>
      </c>
      <c r="F3792" s="66" t="n">
        <v>6</v>
      </c>
      <c r="G3792" s="66" t="n">
        <v>3</v>
      </c>
      <c r="H3792" s="66" t="n">
        <v>3</v>
      </c>
      <c r="I3792" s="66" t="n">
        <v>0</v>
      </c>
      <c r="J3792" s="66" t="n">
        <v>1</v>
      </c>
      <c r="K3792" s="66" t="n">
        <v>1</v>
      </c>
      <c r="L3792" s="66" t="n">
        <v>0</v>
      </c>
      <c r="M3792" s="66" t="n">
        <v>0</v>
      </c>
      <c r="N3792" s="66" t="n">
        <v>0</v>
      </c>
      <c r="O3792" s="66" t="n">
        <v>172.9</v>
      </c>
      <c r="P3792" s="66" t="n">
        <v>1</v>
      </c>
      <c r="Q3792" s="66" t="n">
        <v>13.7713657430001</v>
      </c>
      <c r="R3792" s="66" t="n">
        <v>51.060316234</v>
      </c>
      <c r="S3792" s="66">
        <f>IF(AND(E3792&gt;=2,E3792&lt;=6,OR(F3792=6,F3792=7,F3792=8),O3792&lt;=500),1,0)</f>
        <v/>
      </c>
      <c r="T3792" s="178">
        <f>IF(G3792=1,Sources!$F$24,IF(G3792=2,Sources!$F$25,IF(G3792=3,Sources!$F$26,0)))</f>
        <v/>
      </c>
      <c r="U3792" s="178">
        <f>T3792</f>
        <v/>
      </c>
      <c r="V3792" s="66" t="inlineStr">
        <is>
          <t>S01 / S04 / S05</t>
        </is>
      </c>
    </row>
    <row r="3793" ht="15" customHeight="1" s="94">
      <c r="A3793" s="66" t="inlineStr">
        <is>
          <t>U27871</t>
        </is>
      </c>
      <c r="B3793" s="66" t="inlineStr">
        <is>
          <t>O0514</t>
        </is>
      </c>
      <c r="C3793" s="66" t="n">
        <v>2025</v>
      </c>
      <c r="D3793" s="66" t="n">
        <v>5</v>
      </c>
      <c r="E3793" s="66" t="n">
        <v>2</v>
      </c>
      <c r="F3793" s="66" t="n">
        <v>14</v>
      </c>
      <c r="G3793" s="66" t="n">
        <v>3</v>
      </c>
      <c r="H3793" s="66" t="n">
        <v>3</v>
      </c>
      <c r="I3793" s="66" t="n">
        <v>0</v>
      </c>
      <c r="J3793" s="66" t="n">
        <v>0</v>
      </c>
      <c r="K3793" s="66" t="n">
        <v>1</v>
      </c>
      <c r="L3793" s="66" t="n">
        <v>1</v>
      </c>
      <c r="M3793" s="66" t="n">
        <v>0</v>
      </c>
      <c r="N3793" s="66" t="n">
        <v>0</v>
      </c>
      <c r="O3793" s="66" t="n">
        <v>377.9</v>
      </c>
      <c r="P3793" s="66" t="n">
        <v>12.9</v>
      </c>
      <c r="Q3793" s="66" t="n">
        <v>13.7707602740001</v>
      </c>
      <c r="R3793" s="66" t="n">
        <v>51.039793446</v>
      </c>
      <c r="S3793" s="66">
        <f>IF(AND(E3793&gt;=2,E3793&lt;=6,OR(F3793=6,F3793=7,F3793=8),O3793&lt;=500),1,0)</f>
        <v/>
      </c>
      <c r="T3793" s="178">
        <f>IF(G3793=1,Sources!$F$24,IF(G3793=2,Sources!$F$25,IF(G3793=3,Sources!$F$26,0)))</f>
        <v/>
      </c>
      <c r="U3793" s="178">
        <f>T3793</f>
        <v/>
      </c>
      <c r="V3793" s="66" t="inlineStr">
        <is>
          <t>S01 / S04 / S05</t>
        </is>
      </c>
    </row>
    <row r="3794" ht="15" customHeight="1" s="94">
      <c r="A3794" s="66" t="inlineStr">
        <is>
          <t>U27898</t>
        </is>
      </c>
      <c r="B3794" s="66" t="inlineStr">
        <is>
          <t>O1734</t>
        </is>
      </c>
      <c r="C3794" s="66" t="n">
        <v>2025</v>
      </c>
      <c r="D3794" s="66" t="n">
        <v>5</v>
      </c>
      <c r="E3794" s="66" t="n">
        <v>3</v>
      </c>
      <c r="F3794" s="66" t="n">
        <v>9</v>
      </c>
      <c r="G3794" s="66" t="n">
        <v>3</v>
      </c>
      <c r="H3794" s="66" t="n">
        <v>2</v>
      </c>
      <c r="I3794" s="66" t="n">
        <v>0</v>
      </c>
      <c r="J3794" s="66" t="n">
        <v>1</v>
      </c>
      <c r="K3794" s="66" t="n">
        <v>1</v>
      </c>
      <c r="L3794" s="66" t="n">
        <v>0</v>
      </c>
      <c r="M3794" s="66" t="n">
        <v>0</v>
      </c>
      <c r="N3794" s="66" t="n">
        <v>0</v>
      </c>
      <c r="O3794" s="66" t="n">
        <v>245.3</v>
      </c>
      <c r="P3794" s="66" t="n">
        <v>18</v>
      </c>
      <c r="Q3794" s="66" t="n">
        <v>12.3816905040001</v>
      </c>
      <c r="R3794" s="66" t="n">
        <v>51.331774201</v>
      </c>
      <c r="S3794" s="66">
        <f>IF(AND(E3794&gt;=2,E3794&lt;=6,OR(F3794=6,F3794=7,F3794=8),O3794&lt;=500),1,0)</f>
        <v/>
      </c>
      <c r="T3794" s="178">
        <f>IF(G3794=1,Sources!$F$24,IF(G3794=2,Sources!$F$25,IF(G3794=3,Sources!$F$26,0)))</f>
        <v/>
      </c>
      <c r="U3794" s="178">
        <f>T3794</f>
        <v/>
      </c>
      <c r="V3794" s="66" t="inlineStr">
        <is>
          <t>S01 / S04 / S05</t>
        </is>
      </c>
    </row>
    <row r="3795" ht="15" customHeight="1" s="94">
      <c r="A3795" s="66" t="inlineStr">
        <is>
          <t>U27902</t>
        </is>
      </c>
      <c r="B3795" s="66" t="inlineStr">
        <is>
          <t>O0589</t>
        </is>
      </c>
      <c r="C3795" s="66" t="n">
        <v>2025</v>
      </c>
      <c r="D3795" s="66" t="n">
        <v>6</v>
      </c>
      <c r="E3795" s="66" t="n">
        <v>5</v>
      </c>
      <c r="F3795" s="66" t="n">
        <v>14</v>
      </c>
      <c r="G3795" s="66" t="n">
        <v>3</v>
      </c>
      <c r="H3795" s="66" t="n">
        <v>6</v>
      </c>
      <c r="I3795" s="66" t="n">
        <v>0</v>
      </c>
      <c r="J3795" s="66" t="n">
        <v>1</v>
      </c>
      <c r="K3795" s="66" t="n">
        <v>0</v>
      </c>
      <c r="L3795" s="66" t="n">
        <v>0</v>
      </c>
      <c r="M3795" s="66" t="n">
        <v>0</v>
      </c>
      <c r="N3795" s="66" t="n">
        <v>0</v>
      </c>
      <c r="O3795" s="66" t="n">
        <v>51.3</v>
      </c>
      <c r="P3795" s="66" t="n">
        <v>3.8</v>
      </c>
      <c r="Q3795" s="66" t="n">
        <v>13.755116453</v>
      </c>
      <c r="R3795" s="66" t="n">
        <v>51.0462120020001</v>
      </c>
      <c r="S3795" s="66">
        <f>IF(AND(E3795&gt;=2,E3795&lt;=6,OR(F3795=6,F3795=7,F3795=8),O3795&lt;=500),1,0)</f>
        <v/>
      </c>
      <c r="T3795" s="178">
        <f>IF(G3795=1,Sources!$F$24,IF(G3795=2,Sources!$F$25,IF(G3795=3,Sources!$F$26,0)))</f>
        <v/>
      </c>
      <c r="U3795" s="178">
        <f>T3795</f>
        <v/>
      </c>
      <c r="V3795" s="66" t="inlineStr">
        <is>
          <t>S01 / S04 / S05</t>
        </is>
      </c>
    </row>
    <row r="3796" ht="15" customHeight="1" s="94">
      <c r="A3796" s="66" t="inlineStr">
        <is>
          <t>U27906</t>
        </is>
      </c>
      <c r="B3796" s="66" t="inlineStr">
        <is>
          <t>O0489</t>
        </is>
      </c>
      <c r="C3796" s="66" t="n">
        <v>2025</v>
      </c>
      <c r="D3796" s="66" t="n">
        <v>6</v>
      </c>
      <c r="E3796" s="66" t="n">
        <v>2</v>
      </c>
      <c r="F3796" s="66" t="n">
        <v>8</v>
      </c>
      <c r="G3796" s="66" t="n">
        <v>2</v>
      </c>
      <c r="H3796" s="66" t="n">
        <v>4</v>
      </c>
      <c r="I3796" s="66" t="n">
        <v>1</v>
      </c>
      <c r="J3796" s="66" t="n">
        <v>0</v>
      </c>
      <c r="K3796" s="66" t="n">
        <v>1</v>
      </c>
      <c r="L3796" s="66" t="n">
        <v>0</v>
      </c>
      <c r="M3796" s="66" t="n">
        <v>0</v>
      </c>
      <c r="N3796" s="66" t="n">
        <v>0</v>
      </c>
      <c r="O3796" s="66" t="n">
        <v>408.5</v>
      </c>
      <c r="P3796" s="66" t="n">
        <v>2.3</v>
      </c>
      <c r="Q3796" s="66" t="n">
        <v>13.7598768240001</v>
      </c>
      <c r="R3796" s="66" t="n">
        <v>51.0273821870001</v>
      </c>
      <c r="S3796" s="66">
        <f>IF(AND(E3796&gt;=2,E3796&lt;=6,OR(F3796=6,F3796=7,F3796=8),O3796&lt;=500),1,0)</f>
        <v/>
      </c>
      <c r="T3796" s="178">
        <f>IF(G3796=1,Sources!$F$24,IF(G3796=2,Sources!$F$25,IF(G3796=3,Sources!$F$26,0)))</f>
        <v/>
      </c>
      <c r="U3796" s="178">
        <f>T3796</f>
        <v/>
      </c>
      <c r="V3796" s="66" t="inlineStr">
        <is>
          <t>S01 / S04 / S05</t>
        </is>
      </c>
    </row>
    <row r="3797" ht="15" customHeight="1" s="94">
      <c r="A3797" s="66" t="inlineStr">
        <is>
          <t>U27936</t>
        </is>
      </c>
      <c r="B3797" s="66" t="inlineStr">
        <is>
          <t>O0644</t>
        </is>
      </c>
      <c r="C3797" s="66" t="n">
        <v>2025</v>
      </c>
      <c r="D3797" s="66" t="n">
        <v>9</v>
      </c>
      <c r="E3797" s="66" t="n">
        <v>5</v>
      </c>
      <c r="F3797" s="66" t="n">
        <v>21</v>
      </c>
      <c r="G3797" s="66" t="n">
        <v>3</v>
      </c>
      <c r="H3797" s="66" t="n">
        <v>1</v>
      </c>
      <c r="I3797" s="66" t="n">
        <v>0</v>
      </c>
      <c r="J3797" s="66" t="n">
        <v>1</v>
      </c>
      <c r="K3797" s="66" t="n">
        <v>0</v>
      </c>
      <c r="L3797" s="66" t="n">
        <v>0</v>
      </c>
      <c r="M3797" s="66" t="n">
        <v>0</v>
      </c>
      <c r="N3797" s="66" t="n">
        <v>0</v>
      </c>
      <c r="O3797" s="66" t="n">
        <v>73</v>
      </c>
      <c r="P3797" s="66" t="n">
        <v>22</v>
      </c>
      <c r="Q3797" s="66" t="n">
        <v>13.7521642670001</v>
      </c>
      <c r="R3797" s="66" t="n">
        <v>51.061718645</v>
      </c>
      <c r="S3797" s="66">
        <f>IF(AND(E3797&gt;=2,E3797&lt;=6,OR(F3797=6,F3797=7,F3797=8),O3797&lt;=500),1,0)</f>
        <v/>
      </c>
      <c r="T3797" s="178">
        <f>IF(G3797=1,Sources!$F$24,IF(G3797=2,Sources!$F$25,IF(G3797=3,Sources!$F$26,0)))</f>
        <v/>
      </c>
      <c r="U3797" s="178">
        <f>T3797</f>
        <v/>
      </c>
      <c r="V3797" s="66" t="inlineStr">
        <is>
          <t>S01 / S04 / S05</t>
        </is>
      </c>
    </row>
    <row r="3798" ht="15" customHeight="1" s="94">
      <c r="A3798" s="66" t="inlineStr">
        <is>
          <t>U27939</t>
        </is>
      </c>
      <c r="B3798" s="66" t="inlineStr">
        <is>
          <t>O0731</t>
        </is>
      </c>
      <c r="C3798" s="66" t="n">
        <v>2025</v>
      </c>
      <c r="D3798" s="66" t="n">
        <v>9</v>
      </c>
      <c r="E3798" s="66" t="n">
        <v>6</v>
      </c>
      <c r="F3798" s="66" t="n">
        <v>13</v>
      </c>
      <c r="G3798" s="66" t="n">
        <v>3</v>
      </c>
      <c r="H3798" s="66" t="n">
        <v>6</v>
      </c>
      <c r="I3798" s="66" t="n">
        <v>0</v>
      </c>
      <c r="J3798" s="66" t="n">
        <v>0</v>
      </c>
      <c r="K3798" s="66" t="n">
        <v>1</v>
      </c>
      <c r="L3798" s="66" t="n">
        <v>0</v>
      </c>
      <c r="M3798" s="66" t="n">
        <v>1</v>
      </c>
      <c r="N3798" s="66" t="n">
        <v>0</v>
      </c>
      <c r="O3798" s="66" t="n">
        <v>122.5</v>
      </c>
      <c r="P3798" s="66" t="n">
        <v>9.6</v>
      </c>
      <c r="Q3798" s="66" t="n">
        <v>13.765626727</v>
      </c>
      <c r="R3798" s="66" t="n">
        <v>51.073216298</v>
      </c>
      <c r="S3798" s="66">
        <f>IF(AND(E3798&gt;=2,E3798&lt;=6,OR(F3798=6,F3798=7,F3798=8),O3798&lt;=500),1,0)</f>
        <v/>
      </c>
      <c r="T3798" s="178">
        <f>IF(G3798=1,Sources!$F$24,IF(G3798=2,Sources!$F$25,IF(G3798=3,Sources!$F$26,0)))</f>
        <v/>
      </c>
      <c r="U3798" s="178">
        <f>T3798</f>
        <v/>
      </c>
      <c r="V3798" s="66" t="inlineStr">
        <is>
          <t>S01 / S04 / S05</t>
        </is>
      </c>
    </row>
    <row r="3799" ht="15" customHeight="1" s="94">
      <c r="A3799" s="66" t="inlineStr">
        <is>
          <t>U27945</t>
        </is>
      </c>
      <c r="B3799" s="66" t="inlineStr">
        <is>
          <t>O0171</t>
        </is>
      </c>
      <c r="C3799" s="66" t="n">
        <v>2025</v>
      </c>
      <c r="D3799" s="66" t="n">
        <v>8</v>
      </c>
      <c r="E3799" s="66" t="n">
        <v>4</v>
      </c>
      <c r="F3799" s="66" t="n">
        <v>7</v>
      </c>
      <c r="G3799" s="66" t="n">
        <v>3</v>
      </c>
      <c r="H3799" s="66" t="n">
        <v>2</v>
      </c>
      <c r="I3799" s="66" t="n">
        <v>0</v>
      </c>
      <c r="J3799" s="66" t="n">
        <v>1</v>
      </c>
      <c r="K3799" s="66" t="n">
        <v>1</v>
      </c>
      <c r="L3799" s="66" t="n">
        <v>0</v>
      </c>
      <c r="M3799" s="66" t="n">
        <v>0</v>
      </c>
      <c r="N3799" s="66" t="n">
        <v>0</v>
      </c>
      <c r="O3799" s="66" t="n">
        <v>144.6</v>
      </c>
      <c r="P3799" s="66" t="n">
        <v>0</v>
      </c>
      <c r="Q3799" s="66" t="n">
        <v>12.9244007450001</v>
      </c>
      <c r="R3799" s="66" t="n">
        <v>50.8322808340001</v>
      </c>
      <c r="S3799" s="66">
        <f>IF(AND(E3799&gt;=2,E3799&lt;=6,OR(F3799=6,F3799=7,F3799=8),O3799&lt;=500),1,0)</f>
        <v/>
      </c>
      <c r="T3799" s="178">
        <f>IF(G3799=1,Sources!$F$24,IF(G3799=2,Sources!$F$25,IF(G3799=3,Sources!$F$26,0)))</f>
        <v/>
      </c>
      <c r="U3799" s="178">
        <f>T3799</f>
        <v/>
      </c>
      <c r="V3799" s="66" t="inlineStr">
        <is>
          <t>S01 / S04 / S05</t>
        </is>
      </c>
    </row>
    <row r="3800" ht="15" customHeight="1" s="94">
      <c r="A3800" s="66" t="inlineStr">
        <is>
          <t>U27949</t>
        </is>
      </c>
      <c r="B3800" s="66" t="inlineStr">
        <is>
          <t>O1650</t>
        </is>
      </c>
      <c r="C3800" s="66" t="n">
        <v>2025</v>
      </c>
      <c r="D3800" s="66" t="n">
        <v>9</v>
      </c>
      <c r="E3800" s="66" t="n">
        <v>5</v>
      </c>
      <c r="F3800" s="66" t="n">
        <v>10</v>
      </c>
      <c r="G3800" s="66" t="n">
        <v>3</v>
      </c>
      <c r="H3800" s="66" t="n">
        <v>3</v>
      </c>
      <c r="I3800" s="66" t="n">
        <v>0</v>
      </c>
      <c r="J3800" s="66" t="n">
        <v>0</v>
      </c>
      <c r="K3800" s="66" t="n">
        <v>1</v>
      </c>
      <c r="L3800" s="66" t="n">
        <v>0</v>
      </c>
      <c r="M3800" s="66" t="n">
        <v>0</v>
      </c>
      <c r="N3800" s="66" t="n">
        <v>0</v>
      </c>
      <c r="O3800" s="66" t="n">
        <v>404.7</v>
      </c>
      <c r="P3800" s="66" t="n">
        <v>12.8</v>
      </c>
      <c r="Q3800" s="66" t="n">
        <v>12.3656840410001</v>
      </c>
      <c r="R3800" s="66" t="n">
        <v>51.3208817930001</v>
      </c>
      <c r="S3800" s="66">
        <f>IF(AND(E3800&gt;=2,E3800&lt;=6,OR(F3800=6,F3800=7,F3800=8),O3800&lt;=500),1,0)</f>
        <v/>
      </c>
      <c r="T3800" s="178">
        <f>IF(G3800=1,Sources!$F$24,IF(G3800=2,Sources!$F$25,IF(G3800=3,Sources!$F$26,0)))</f>
        <v/>
      </c>
      <c r="U3800" s="178">
        <f>T3800</f>
        <v/>
      </c>
      <c r="V3800" s="66" t="inlineStr">
        <is>
          <t>S01 / S04 / S05</t>
        </is>
      </c>
    </row>
    <row r="3801" ht="15" customHeight="1" s="94">
      <c r="A3801" s="66" t="inlineStr">
        <is>
          <t>U27965</t>
        </is>
      </c>
      <c r="B3801" s="66" t="inlineStr">
        <is>
          <t>O1690</t>
        </is>
      </c>
      <c r="C3801" s="66" t="n">
        <v>2025</v>
      </c>
      <c r="D3801" s="66" t="n">
        <v>8</v>
      </c>
      <c r="E3801" s="66" t="n">
        <v>2</v>
      </c>
      <c r="F3801" s="66" t="n">
        <v>18</v>
      </c>
      <c r="G3801" s="66" t="n">
        <v>2</v>
      </c>
      <c r="H3801" s="66" t="n">
        <v>2</v>
      </c>
      <c r="I3801" s="66" t="n">
        <v>0</v>
      </c>
      <c r="J3801" s="66" t="n">
        <v>1</v>
      </c>
      <c r="K3801" s="66" t="n">
        <v>1</v>
      </c>
      <c r="L3801" s="66" t="n">
        <v>0</v>
      </c>
      <c r="M3801" s="66" t="n">
        <v>0</v>
      </c>
      <c r="N3801" s="66" t="n">
        <v>0</v>
      </c>
      <c r="O3801" s="66" t="n">
        <v>377</v>
      </c>
      <c r="P3801" s="66" t="n">
        <v>3.5</v>
      </c>
      <c r="Q3801" s="66" t="n">
        <v>12.3761927000001</v>
      </c>
      <c r="R3801" s="66" t="n">
        <v>51.3483130190001</v>
      </c>
      <c r="S3801" s="66">
        <f>IF(AND(E3801&gt;=2,E3801&lt;=6,OR(F3801=6,F3801=7,F3801=8),O3801&lt;=500),1,0)</f>
        <v/>
      </c>
      <c r="T3801" s="178">
        <f>IF(G3801=1,Sources!$F$24,IF(G3801=2,Sources!$F$25,IF(G3801=3,Sources!$F$26,0)))</f>
        <v/>
      </c>
      <c r="U3801" s="178">
        <f>T3801</f>
        <v/>
      </c>
      <c r="V3801" s="66" t="inlineStr">
        <is>
          <t>S01 / S04 / S05</t>
        </is>
      </c>
    </row>
    <row r="3802" ht="15" customHeight="1" s="94">
      <c r="A3802" s="66" t="inlineStr">
        <is>
          <t>U27973</t>
        </is>
      </c>
      <c r="B3802" s="66" t="inlineStr">
        <is>
          <t>O0644</t>
        </is>
      </c>
      <c r="C3802" s="66" t="n">
        <v>2025</v>
      </c>
      <c r="D3802" s="66" t="n">
        <v>8</v>
      </c>
      <c r="E3802" s="66" t="n">
        <v>7</v>
      </c>
      <c r="F3802" s="66" t="n">
        <v>11</v>
      </c>
      <c r="G3802" s="66" t="n">
        <v>3</v>
      </c>
      <c r="H3802" s="66" t="n">
        <v>1</v>
      </c>
      <c r="I3802" s="66" t="n">
        <v>0</v>
      </c>
      <c r="J3802" s="66" t="n">
        <v>1</v>
      </c>
      <c r="K3802" s="66" t="n">
        <v>0</v>
      </c>
      <c r="L3802" s="66" t="n">
        <v>0</v>
      </c>
      <c r="M3802" s="66" t="n">
        <v>0</v>
      </c>
      <c r="N3802" s="66" t="n">
        <v>0</v>
      </c>
      <c r="O3802" s="66" t="n">
        <v>73</v>
      </c>
      <c r="P3802" s="66" t="n">
        <v>21.9</v>
      </c>
      <c r="Q3802" s="66" t="n">
        <v>13.7521645750001</v>
      </c>
      <c r="R3802" s="66" t="n">
        <v>51.061717581</v>
      </c>
      <c r="S3802" s="66">
        <f>IF(AND(E3802&gt;=2,E3802&lt;=6,OR(F3802=6,F3802=7,F3802=8),O3802&lt;=500),1,0)</f>
        <v/>
      </c>
      <c r="T3802" s="178">
        <f>IF(G3802=1,Sources!$F$24,IF(G3802=2,Sources!$F$25,IF(G3802=3,Sources!$F$26,0)))</f>
        <v/>
      </c>
      <c r="U3802" s="178">
        <f>T3802</f>
        <v/>
      </c>
      <c r="V3802" s="66" t="inlineStr">
        <is>
          <t>S01 / S04 / S05</t>
        </is>
      </c>
    </row>
    <row r="3803" ht="15" customHeight="1" s="94">
      <c r="A3803" s="66" t="inlineStr">
        <is>
          <t>U27974</t>
        </is>
      </c>
      <c r="B3803" s="66" t="inlineStr">
        <is>
          <t>O1142</t>
        </is>
      </c>
      <c r="C3803" s="66" t="n">
        <v>2025</v>
      </c>
      <c r="D3803" s="66" t="n">
        <v>8</v>
      </c>
      <c r="E3803" s="66" t="n">
        <v>7</v>
      </c>
      <c r="F3803" s="66" t="n">
        <v>5</v>
      </c>
      <c r="G3803" s="66" t="n">
        <v>3</v>
      </c>
      <c r="H3803" s="66" t="n">
        <v>3</v>
      </c>
      <c r="I3803" s="66" t="n">
        <v>0</v>
      </c>
      <c r="J3803" s="66" t="n">
        <v>1</v>
      </c>
      <c r="K3803" s="66" t="n">
        <v>1</v>
      </c>
      <c r="L3803" s="66" t="n">
        <v>0</v>
      </c>
      <c r="M3803" s="66" t="n">
        <v>0</v>
      </c>
      <c r="N3803" s="66" t="n">
        <v>0</v>
      </c>
      <c r="O3803" s="66" t="n">
        <v>363</v>
      </c>
      <c r="P3803" s="66" t="n">
        <v>1.6</v>
      </c>
      <c r="Q3803" s="66" t="n">
        <v>14.9811887180001</v>
      </c>
      <c r="R3803" s="66" t="n">
        <v>51.1456140030001</v>
      </c>
      <c r="S3803" s="66">
        <f>IF(AND(E3803&gt;=2,E3803&lt;=6,OR(F3803=6,F3803=7,F3803=8),O3803&lt;=500),1,0)</f>
        <v/>
      </c>
      <c r="T3803" s="178">
        <f>IF(G3803=1,Sources!$F$24,IF(G3803=2,Sources!$F$25,IF(G3803=3,Sources!$F$26,0)))</f>
        <v/>
      </c>
      <c r="U3803" s="178">
        <f>T3803</f>
        <v/>
      </c>
      <c r="V3803" s="66" t="inlineStr">
        <is>
          <t>S01 / S04 / S05</t>
        </is>
      </c>
    </row>
    <row r="3804" ht="15" customHeight="1" s="94">
      <c r="A3804" s="66" t="inlineStr">
        <is>
          <t>U27981</t>
        </is>
      </c>
      <c r="B3804" s="66" t="inlineStr">
        <is>
          <t>O0333</t>
        </is>
      </c>
      <c r="C3804" s="66" t="n">
        <v>2025</v>
      </c>
      <c r="D3804" s="66" t="n">
        <v>8</v>
      </c>
      <c r="E3804" s="66" t="n">
        <v>4</v>
      </c>
      <c r="F3804" s="66" t="n">
        <v>19</v>
      </c>
      <c r="G3804" s="66" t="n">
        <v>3</v>
      </c>
      <c r="H3804" s="66" t="n">
        <v>3</v>
      </c>
      <c r="I3804" s="66" t="n">
        <v>0</v>
      </c>
      <c r="J3804" s="66" t="n">
        <v>1</v>
      </c>
      <c r="K3804" s="66" t="n">
        <v>1</v>
      </c>
      <c r="L3804" s="66" t="n">
        <v>0</v>
      </c>
      <c r="M3804" s="66" t="n">
        <v>0</v>
      </c>
      <c r="N3804" s="66" t="n">
        <v>0</v>
      </c>
      <c r="O3804" s="66" t="n">
        <v>234.8</v>
      </c>
      <c r="P3804" s="66" t="n">
        <v>0.4</v>
      </c>
      <c r="Q3804" s="66" t="n">
        <v>13.7853252520001</v>
      </c>
      <c r="R3804" s="66" t="n">
        <v>51.0359471640001</v>
      </c>
      <c r="S3804" s="66">
        <f>IF(AND(E3804&gt;=2,E3804&lt;=6,OR(F3804=6,F3804=7,F3804=8),O3804&lt;=500),1,0)</f>
        <v/>
      </c>
      <c r="T3804" s="178">
        <f>IF(G3804=1,Sources!$F$24,IF(G3804=2,Sources!$F$25,IF(G3804=3,Sources!$F$26,0)))</f>
        <v/>
      </c>
      <c r="U3804" s="178">
        <f>T3804</f>
        <v/>
      </c>
      <c r="V3804" s="66" t="inlineStr">
        <is>
          <t>S01 / S04 / S05</t>
        </is>
      </c>
    </row>
    <row r="3805" ht="15" customHeight="1" s="94">
      <c r="A3805" s="66" t="inlineStr">
        <is>
          <t>U27984</t>
        </is>
      </c>
      <c r="B3805" s="66" t="inlineStr">
        <is>
          <t>O1734</t>
        </is>
      </c>
      <c r="C3805" s="66" t="n">
        <v>2025</v>
      </c>
      <c r="D3805" s="66" t="n">
        <v>8</v>
      </c>
      <c r="E3805" s="66" t="n">
        <v>6</v>
      </c>
      <c r="F3805" s="66" t="n">
        <v>7</v>
      </c>
      <c r="G3805" s="66" t="n">
        <v>3</v>
      </c>
      <c r="H3805" s="66" t="n">
        <v>6</v>
      </c>
      <c r="I3805" s="66" t="n">
        <v>0</v>
      </c>
      <c r="J3805" s="66" t="n">
        <v>1</v>
      </c>
      <c r="K3805" s="66" t="n">
        <v>0</v>
      </c>
      <c r="L3805" s="66" t="n">
        <v>0</v>
      </c>
      <c r="M3805" s="66" t="n">
        <v>0</v>
      </c>
      <c r="N3805" s="66" t="n">
        <v>0</v>
      </c>
      <c r="O3805" s="66" t="n">
        <v>261.8</v>
      </c>
      <c r="P3805" s="66" t="n">
        <v>11.8</v>
      </c>
      <c r="Q3805" s="66" t="n">
        <v>12.381466001</v>
      </c>
      <c r="R3805" s="66" t="n">
        <v>51.3315474130001</v>
      </c>
      <c r="S3805" s="66">
        <f>IF(AND(E3805&gt;=2,E3805&lt;=6,OR(F3805=6,F3805=7,F3805=8),O3805&lt;=500),1,0)</f>
        <v/>
      </c>
      <c r="T3805" s="178">
        <f>IF(G3805=1,Sources!$F$24,IF(G3805=2,Sources!$F$25,IF(G3805=3,Sources!$F$26,0)))</f>
        <v/>
      </c>
      <c r="U3805" s="178">
        <f>T3805</f>
        <v/>
      </c>
      <c r="V3805" s="66" t="inlineStr">
        <is>
          <t>S01 / S04 / S05</t>
        </is>
      </c>
    </row>
    <row r="3806" ht="15" customHeight="1" s="94">
      <c r="A3806" s="66" t="inlineStr">
        <is>
          <t>U28011</t>
        </is>
      </c>
      <c r="B3806" s="66" t="inlineStr">
        <is>
          <t>O0061</t>
        </is>
      </c>
      <c r="C3806" s="66" t="n">
        <v>2025</v>
      </c>
      <c r="D3806" s="66" t="n">
        <v>8</v>
      </c>
      <c r="E3806" s="66" t="n">
        <v>4</v>
      </c>
      <c r="F3806" s="66" t="n">
        <v>11</v>
      </c>
      <c r="G3806" s="66" t="n">
        <v>2</v>
      </c>
      <c r="H3806" s="66" t="n">
        <v>2</v>
      </c>
      <c r="I3806" s="66" t="n">
        <v>0</v>
      </c>
      <c r="J3806" s="66" t="n">
        <v>1</v>
      </c>
      <c r="K3806" s="66" t="n">
        <v>1</v>
      </c>
      <c r="L3806" s="66" t="n">
        <v>0</v>
      </c>
      <c r="M3806" s="66" t="n">
        <v>0</v>
      </c>
      <c r="N3806" s="66" t="n">
        <v>0</v>
      </c>
      <c r="O3806" s="66" t="n">
        <v>45.2</v>
      </c>
      <c r="P3806" s="66" t="n">
        <v>1.8</v>
      </c>
      <c r="Q3806" s="66" t="n">
        <v>14.429126211</v>
      </c>
      <c r="R3806" s="66" t="n">
        <v>51.1769157050001</v>
      </c>
      <c r="S3806" s="66">
        <f>IF(AND(E3806&gt;=2,E3806&lt;=6,OR(F3806=6,F3806=7,F3806=8),O3806&lt;=500),1,0)</f>
        <v/>
      </c>
      <c r="T3806" s="178">
        <f>IF(G3806=1,Sources!$F$24,IF(G3806=2,Sources!$F$25,IF(G3806=3,Sources!$F$26,0)))</f>
        <v/>
      </c>
      <c r="U3806" s="178">
        <f>T3806</f>
        <v/>
      </c>
      <c r="V3806" s="66" t="inlineStr">
        <is>
          <t>S01 / S04 / S05</t>
        </is>
      </c>
    </row>
    <row r="3807" ht="15" customHeight="1" s="94">
      <c r="A3807" s="66" t="inlineStr">
        <is>
          <t>U28014</t>
        </is>
      </c>
      <c r="B3807" s="66" t="inlineStr">
        <is>
          <t>O1646</t>
        </is>
      </c>
      <c r="C3807" s="66" t="n">
        <v>2025</v>
      </c>
      <c r="D3807" s="66" t="n">
        <v>8</v>
      </c>
      <c r="E3807" s="66" t="n">
        <v>2</v>
      </c>
      <c r="F3807" s="66" t="n">
        <v>20</v>
      </c>
      <c r="G3807" s="66" t="n">
        <v>3</v>
      </c>
      <c r="H3807" s="66" t="n">
        <v>1</v>
      </c>
      <c r="I3807" s="66" t="n">
        <v>0</v>
      </c>
      <c r="J3807" s="66" t="n">
        <v>1</v>
      </c>
      <c r="K3807" s="66" t="n">
        <v>0</v>
      </c>
      <c r="L3807" s="66" t="n">
        <v>0</v>
      </c>
      <c r="M3807" s="66" t="n">
        <v>0</v>
      </c>
      <c r="N3807" s="66" t="n">
        <v>0</v>
      </c>
      <c r="O3807" s="66" t="n">
        <v>133.4</v>
      </c>
      <c r="P3807" s="66" t="n">
        <v>17.4</v>
      </c>
      <c r="Q3807" s="66" t="n">
        <v>12.3847460500001</v>
      </c>
      <c r="R3807" s="66" t="n">
        <v>51.3787133230001</v>
      </c>
      <c r="S3807" s="66">
        <f>IF(AND(E3807&gt;=2,E3807&lt;=6,OR(F3807=6,F3807=7,F3807=8),O3807&lt;=500),1,0)</f>
        <v/>
      </c>
      <c r="T3807" s="178">
        <f>IF(G3807=1,Sources!$F$24,IF(G3807=2,Sources!$F$25,IF(G3807=3,Sources!$F$26,0)))</f>
        <v/>
      </c>
      <c r="U3807" s="178">
        <f>T3807</f>
        <v/>
      </c>
      <c r="V3807" s="66" t="inlineStr">
        <is>
          <t>S01 / S04 / S05</t>
        </is>
      </c>
    </row>
    <row r="3808" ht="15" customHeight="1" s="94">
      <c r="A3808" s="66" t="inlineStr">
        <is>
          <t>U28016</t>
        </is>
      </c>
      <c r="B3808" s="66" t="inlineStr">
        <is>
          <t>O1142</t>
        </is>
      </c>
      <c r="C3808" s="66" t="n">
        <v>2025</v>
      </c>
      <c r="D3808" s="66" t="n">
        <v>8</v>
      </c>
      <c r="E3808" s="66" t="n">
        <v>2</v>
      </c>
      <c r="F3808" s="66" t="n">
        <v>12</v>
      </c>
      <c r="G3808" s="66" t="n">
        <v>3</v>
      </c>
      <c r="H3808" s="66" t="n">
        <v>7</v>
      </c>
      <c r="I3808" s="66" t="n">
        <v>0</v>
      </c>
      <c r="J3808" s="66" t="n">
        <v>1</v>
      </c>
      <c r="K3808" s="66" t="n">
        <v>0</v>
      </c>
      <c r="L3808" s="66" t="n">
        <v>0</v>
      </c>
      <c r="M3808" s="66" t="n">
        <v>0</v>
      </c>
      <c r="N3808" s="66" t="n">
        <v>0</v>
      </c>
      <c r="O3808" s="66" t="n">
        <v>364.9</v>
      </c>
      <c r="P3808" s="66" t="n">
        <v>8.1</v>
      </c>
      <c r="Q3808" s="66" t="n">
        <v>14.981099505</v>
      </c>
      <c r="R3808" s="66" t="n">
        <v>51.1455972250001</v>
      </c>
      <c r="S3808" s="66">
        <f>IF(AND(E3808&gt;=2,E3808&lt;=6,OR(F3808=6,F3808=7,F3808=8),O3808&lt;=500),1,0)</f>
        <v/>
      </c>
      <c r="T3808" s="178">
        <f>IF(G3808=1,Sources!$F$24,IF(G3808=2,Sources!$F$25,IF(G3808=3,Sources!$F$26,0)))</f>
        <v/>
      </c>
      <c r="U3808" s="178">
        <f>T3808</f>
        <v/>
      </c>
      <c r="V3808" s="66" t="inlineStr">
        <is>
          <t>S01 / S04 / S05</t>
        </is>
      </c>
    </row>
    <row r="3809" ht="15" customHeight="1" s="94">
      <c r="A3809" s="66" t="inlineStr">
        <is>
          <t>U28022</t>
        </is>
      </c>
      <c r="B3809" s="66" t="inlineStr">
        <is>
          <t>O1353</t>
        </is>
      </c>
      <c r="C3809" s="66" t="n">
        <v>2025</v>
      </c>
      <c r="D3809" s="66" t="n">
        <v>9</v>
      </c>
      <c r="E3809" s="66" t="n">
        <v>6</v>
      </c>
      <c r="F3809" s="66" t="n">
        <v>12</v>
      </c>
      <c r="G3809" s="66" t="n">
        <v>2</v>
      </c>
      <c r="H3809" s="66" t="n">
        <v>3</v>
      </c>
      <c r="I3809" s="66" t="n">
        <v>1</v>
      </c>
      <c r="J3809" s="66" t="n">
        <v>0</v>
      </c>
      <c r="K3809" s="66" t="n">
        <v>1</v>
      </c>
      <c r="L3809" s="66" t="n">
        <v>0</v>
      </c>
      <c r="M3809" s="66" t="n">
        <v>0</v>
      </c>
      <c r="N3809" s="66" t="n">
        <v>0</v>
      </c>
      <c r="O3809" s="66" t="n">
        <v>173.2</v>
      </c>
      <c r="P3809" s="66" t="n">
        <v>16</v>
      </c>
      <c r="Q3809" s="66" t="n">
        <v>12.370884221</v>
      </c>
      <c r="R3809" s="66" t="n">
        <v>51.3362378300001</v>
      </c>
      <c r="S3809" s="66">
        <f>IF(AND(E3809&gt;=2,E3809&lt;=6,OR(F3809=6,F3809=7,F3809=8),O3809&lt;=500),1,0)</f>
        <v/>
      </c>
      <c r="T3809" s="178">
        <f>IF(G3809=1,Sources!$F$24,IF(G3809=2,Sources!$F$25,IF(G3809=3,Sources!$F$26,0)))</f>
        <v/>
      </c>
      <c r="U3809" s="178">
        <f>T3809</f>
        <v/>
      </c>
      <c r="V3809" s="66" t="inlineStr">
        <is>
          <t>S01 / S04 / S05</t>
        </is>
      </c>
    </row>
    <row r="3810" ht="15" customHeight="1" s="94">
      <c r="A3810" s="66" t="inlineStr">
        <is>
          <t>U28033</t>
        </is>
      </c>
      <c r="B3810" s="66" t="inlineStr">
        <is>
          <t>O1353</t>
        </is>
      </c>
      <c r="C3810" s="66" t="n">
        <v>2025</v>
      </c>
      <c r="D3810" s="66" t="n">
        <v>7</v>
      </c>
      <c r="E3810" s="66" t="n">
        <v>5</v>
      </c>
      <c r="F3810" s="66" t="n">
        <v>15</v>
      </c>
      <c r="G3810" s="66" t="n">
        <v>3</v>
      </c>
      <c r="H3810" s="66" t="n">
        <v>2</v>
      </c>
      <c r="I3810" s="66" t="n">
        <v>0</v>
      </c>
      <c r="J3810" s="66" t="n">
        <v>0</v>
      </c>
      <c r="K3810" s="66" t="n">
        <v>1</v>
      </c>
      <c r="L3810" s="66" t="n">
        <v>0</v>
      </c>
      <c r="M3810" s="66" t="n">
        <v>0</v>
      </c>
      <c r="N3810" s="66" t="n">
        <v>0</v>
      </c>
      <c r="O3810" s="66" t="n">
        <v>191.6</v>
      </c>
      <c r="P3810" s="66" t="n">
        <v>24.4</v>
      </c>
      <c r="Q3810" s="66" t="n">
        <v>12.371158059</v>
      </c>
      <c r="R3810" s="66" t="n">
        <v>51.336492498</v>
      </c>
      <c r="S3810" s="66">
        <f>IF(AND(E3810&gt;=2,E3810&lt;=6,OR(F3810=6,F3810=7,F3810=8),O3810&lt;=500),1,0)</f>
        <v/>
      </c>
      <c r="T3810" s="178">
        <f>IF(G3810=1,Sources!$F$24,IF(G3810=2,Sources!$F$25,IF(G3810=3,Sources!$F$26,0)))</f>
        <v/>
      </c>
      <c r="U3810" s="178">
        <f>T3810</f>
        <v/>
      </c>
      <c r="V3810" s="66" t="inlineStr">
        <is>
          <t>S01 / S04 / S05</t>
        </is>
      </c>
    </row>
    <row r="3811" ht="15" customHeight="1" s="94">
      <c r="A3811" s="66" t="inlineStr">
        <is>
          <t>U28063</t>
        </is>
      </c>
      <c r="B3811" s="66" t="inlineStr">
        <is>
          <t>O0154</t>
        </is>
      </c>
      <c r="C3811" s="66" t="n">
        <v>2025</v>
      </c>
      <c r="D3811" s="66" t="n">
        <v>8</v>
      </c>
      <c r="E3811" s="66" t="n">
        <v>3</v>
      </c>
      <c r="F3811" s="66" t="n">
        <v>7</v>
      </c>
      <c r="G3811" s="66" t="n">
        <v>3</v>
      </c>
      <c r="H3811" s="66" t="n">
        <v>2</v>
      </c>
      <c r="I3811" s="66" t="n">
        <v>0</v>
      </c>
      <c r="J3811" s="66" t="n">
        <v>1</v>
      </c>
      <c r="K3811" s="66" t="n">
        <v>0</v>
      </c>
      <c r="L3811" s="66" t="n">
        <v>0</v>
      </c>
      <c r="M3811" s="66" t="n">
        <v>0</v>
      </c>
      <c r="N3811" s="66" t="n">
        <v>0</v>
      </c>
      <c r="O3811" s="66" t="n">
        <v>259.8</v>
      </c>
      <c r="P3811" s="66" t="n">
        <v>0</v>
      </c>
      <c r="Q3811" s="66" t="n">
        <v>12.925004427</v>
      </c>
      <c r="R3811" s="66" t="n">
        <v>50.825222485</v>
      </c>
      <c r="S3811" s="66">
        <f>IF(AND(E3811&gt;=2,E3811&lt;=6,OR(F3811=6,F3811=7,F3811=8),O3811&lt;=500),1,0)</f>
        <v/>
      </c>
      <c r="T3811" s="178">
        <f>IF(G3811=1,Sources!$F$24,IF(G3811=2,Sources!$F$25,IF(G3811=3,Sources!$F$26,0)))</f>
        <v/>
      </c>
      <c r="U3811" s="178">
        <f>T3811</f>
        <v/>
      </c>
      <c r="V3811" s="66" t="inlineStr">
        <is>
          <t>S01 / S04 / S05</t>
        </is>
      </c>
    </row>
    <row r="3812" ht="15" customHeight="1" s="94">
      <c r="A3812" s="66" t="inlineStr">
        <is>
          <t>U28069</t>
        </is>
      </c>
      <c r="B3812" s="66" t="inlineStr">
        <is>
          <t>O0244</t>
        </is>
      </c>
      <c r="C3812" s="66" t="n">
        <v>2025</v>
      </c>
      <c r="D3812" s="66" t="n">
        <v>8</v>
      </c>
      <c r="E3812" s="66" t="n">
        <v>6</v>
      </c>
      <c r="F3812" s="66" t="n">
        <v>5</v>
      </c>
      <c r="G3812" s="66" t="n">
        <v>2</v>
      </c>
      <c r="H3812" s="66" t="n">
        <v>3</v>
      </c>
      <c r="I3812" s="66" t="n">
        <v>0</v>
      </c>
      <c r="J3812" s="66" t="n">
        <v>0</v>
      </c>
      <c r="K3812" s="66" t="n">
        <v>1</v>
      </c>
      <c r="L3812" s="66" t="n">
        <v>1</v>
      </c>
      <c r="M3812" s="66" t="n">
        <v>0</v>
      </c>
      <c r="N3812" s="66" t="n">
        <v>0</v>
      </c>
      <c r="O3812" s="66" t="n">
        <v>143.1</v>
      </c>
      <c r="P3812" s="66" t="n">
        <v>16.3</v>
      </c>
      <c r="Q3812" s="66" t="n">
        <v>12.935708135</v>
      </c>
      <c r="R3812" s="66" t="n">
        <v>50.8279719710001</v>
      </c>
      <c r="S3812" s="66">
        <f>IF(AND(E3812&gt;=2,E3812&lt;=6,OR(F3812=6,F3812=7,F3812=8),O3812&lt;=500),1,0)</f>
        <v/>
      </c>
      <c r="T3812" s="178">
        <f>IF(G3812=1,Sources!$F$24,IF(G3812=2,Sources!$F$25,IF(G3812=3,Sources!$F$26,0)))</f>
        <v/>
      </c>
      <c r="U3812" s="178">
        <f>T3812</f>
        <v/>
      </c>
      <c r="V3812" s="66" t="inlineStr">
        <is>
          <t>S01 / S04 / S05</t>
        </is>
      </c>
    </row>
    <row r="3813" ht="15" customHeight="1" s="94">
      <c r="A3813" s="66" t="inlineStr">
        <is>
          <t>U28078</t>
        </is>
      </c>
      <c r="B3813" s="66" t="inlineStr">
        <is>
          <t>O1542</t>
        </is>
      </c>
      <c r="C3813" s="66" t="n">
        <v>2025</v>
      </c>
      <c r="D3813" s="66" t="n">
        <v>8</v>
      </c>
      <c r="E3813" s="66" t="n">
        <v>3</v>
      </c>
      <c r="F3813" s="66" t="n">
        <v>12</v>
      </c>
      <c r="G3813" s="66" t="n">
        <v>3</v>
      </c>
      <c r="H3813" s="66" t="n">
        <v>2</v>
      </c>
      <c r="I3813" s="66" t="n">
        <v>0</v>
      </c>
      <c r="J3813" s="66" t="n">
        <v>0</v>
      </c>
      <c r="K3813" s="66" t="n">
        <v>1</v>
      </c>
      <c r="L3813" s="66" t="n">
        <v>0</v>
      </c>
      <c r="M3813" s="66" t="n">
        <v>0</v>
      </c>
      <c r="N3813" s="66" t="n">
        <v>1</v>
      </c>
      <c r="O3813" s="66" t="n">
        <v>248.6</v>
      </c>
      <c r="P3813" s="66" t="n">
        <v>8.699999999999999</v>
      </c>
      <c r="Q3813" s="66" t="n">
        <v>12.3850607810001</v>
      </c>
      <c r="R3813" s="66" t="n">
        <v>51.3381359320001</v>
      </c>
      <c r="S3813" s="66">
        <f>IF(AND(E3813&gt;=2,E3813&lt;=6,OR(F3813=6,F3813=7,F3813=8),O3813&lt;=500),1,0)</f>
        <v/>
      </c>
      <c r="T3813" s="178">
        <f>IF(G3813=1,Sources!$F$24,IF(G3813=2,Sources!$F$25,IF(G3813=3,Sources!$F$26,0)))</f>
        <v/>
      </c>
      <c r="U3813" s="178">
        <f>T3813</f>
        <v/>
      </c>
      <c r="V3813" s="66" t="inlineStr">
        <is>
          <t>S01 / S04 / S05</t>
        </is>
      </c>
    </row>
    <row r="3814" ht="15" customHeight="1" s="94">
      <c r="A3814" s="66" t="inlineStr">
        <is>
          <t>U28105</t>
        </is>
      </c>
      <c r="B3814" s="66" t="inlineStr">
        <is>
          <t>O1858</t>
        </is>
      </c>
      <c r="C3814" s="66" t="n">
        <v>2025</v>
      </c>
      <c r="D3814" s="66" t="n">
        <v>8</v>
      </c>
      <c r="E3814" s="66" t="n">
        <v>4</v>
      </c>
      <c r="F3814" s="66" t="n">
        <v>15</v>
      </c>
      <c r="G3814" s="66" t="n">
        <v>3</v>
      </c>
      <c r="H3814" s="66" t="n">
        <v>2</v>
      </c>
      <c r="I3814" s="66" t="n">
        <v>0</v>
      </c>
      <c r="J3814" s="66" t="n">
        <v>1</v>
      </c>
      <c r="K3814" s="66" t="n">
        <v>1</v>
      </c>
      <c r="L3814" s="66" t="n">
        <v>0</v>
      </c>
      <c r="M3814" s="66" t="n">
        <v>0</v>
      </c>
      <c r="N3814" s="66" t="n">
        <v>0</v>
      </c>
      <c r="O3814" s="66" t="n">
        <v>397.6</v>
      </c>
      <c r="P3814" s="66" t="n">
        <v>20.7</v>
      </c>
      <c r="Q3814" s="66" t="n">
        <v>12.746373622</v>
      </c>
      <c r="R3814" s="66" t="n">
        <v>50.738331343</v>
      </c>
      <c r="S3814" s="66">
        <f>IF(AND(E3814&gt;=2,E3814&lt;=6,OR(F3814=6,F3814=7,F3814=8),O3814&lt;=500),1,0)</f>
        <v/>
      </c>
      <c r="T3814" s="178">
        <f>IF(G3814=1,Sources!$F$24,IF(G3814=2,Sources!$F$25,IF(G3814=3,Sources!$F$26,0)))</f>
        <v/>
      </c>
      <c r="U3814" s="178">
        <f>T3814</f>
        <v/>
      </c>
      <c r="V3814" s="66" t="inlineStr">
        <is>
          <t>S01 / S04 / S05</t>
        </is>
      </c>
    </row>
    <row r="3815" ht="15" customHeight="1" s="94">
      <c r="A3815" s="66" t="inlineStr">
        <is>
          <t>U28106</t>
        </is>
      </c>
      <c r="B3815" s="66" t="inlineStr">
        <is>
          <t>O0720</t>
        </is>
      </c>
      <c r="C3815" s="66" t="n">
        <v>2025</v>
      </c>
      <c r="D3815" s="66" t="n">
        <v>8</v>
      </c>
      <c r="E3815" s="66" t="n">
        <v>5</v>
      </c>
      <c r="F3815" s="66" t="n">
        <v>17</v>
      </c>
      <c r="G3815" s="66" t="n">
        <v>3</v>
      </c>
      <c r="H3815" s="66" t="n">
        <v>2</v>
      </c>
      <c r="I3815" s="66" t="n">
        <v>0</v>
      </c>
      <c r="J3815" s="66" t="n">
        <v>1</v>
      </c>
      <c r="K3815" s="66" t="n">
        <v>1</v>
      </c>
      <c r="L3815" s="66" t="n">
        <v>0</v>
      </c>
      <c r="M3815" s="66" t="n">
        <v>0</v>
      </c>
      <c r="N3815" s="66" t="n">
        <v>0</v>
      </c>
      <c r="O3815" s="66" t="n">
        <v>178.4</v>
      </c>
      <c r="P3815" s="66" t="n">
        <v>5.3</v>
      </c>
      <c r="Q3815" s="66" t="n">
        <v>13.7886262280001</v>
      </c>
      <c r="R3815" s="66" t="n">
        <v>51.0432024900001</v>
      </c>
      <c r="S3815" s="66">
        <f>IF(AND(E3815&gt;=2,E3815&lt;=6,OR(F3815=6,F3815=7,F3815=8),O3815&lt;=500),1,0)</f>
        <v/>
      </c>
      <c r="T3815" s="178">
        <f>IF(G3815=1,Sources!$F$24,IF(G3815=2,Sources!$F$25,IF(G3815=3,Sources!$F$26,0)))</f>
        <v/>
      </c>
      <c r="U3815" s="178">
        <f>T3815</f>
        <v/>
      </c>
      <c r="V3815" s="66" t="inlineStr">
        <is>
          <t>S01 / S04 / S05</t>
        </is>
      </c>
    </row>
    <row r="3816" ht="15" customHeight="1" s="94">
      <c r="A3816" s="66" t="inlineStr">
        <is>
          <t>U28109</t>
        </is>
      </c>
      <c r="B3816" s="66" t="inlineStr">
        <is>
          <t>O1706</t>
        </is>
      </c>
      <c r="C3816" s="66" t="n">
        <v>2025</v>
      </c>
      <c r="D3816" s="66" t="n">
        <v>8</v>
      </c>
      <c r="E3816" s="66" t="n">
        <v>7</v>
      </c>
      <c r="F3816" s="66" t="n">
        <v>20</v>
      </c>
      <c r="G3816" s="66" t="n">
        <v>3</v>
      </c>
      <c r="H3816" s="66" t="n">
        <v>2</v>
      </c>
      <c r="I3816" s="66" t="n">
        <v>0</v>
      </c>
      <c r="J3816" s="66" t="n">
        <v>0</v>
      </c>
      <c r="K3816" s="66" t="n">
        <v>1</v>
      </c>
      <c r="L3816" s="66" t="n">
        <v>1</v>
      </c>
      <c r="M3816" s="66" t="n">
        <v>0</v>
      </c>
      <c r="N3816" s="66" t="n">
        <v>0</v>
      </c>
      <c r="O3816" s="66" t="n">
        <v>210.1</v>
      </c>
      <c r="P3816" s="66" t="n">
        <v>20.4</v>
      </c>
      <c r="Q3816" s="66" t="n">
        <v>12.3029665600001</v>
      </c>
      <c r="R3816" s="66" t="n">
        <v>51.3144517790001</v>
      </c>
      <c r="S3816" s="66">
        <f>IF(AND(E3816&gt;=2,E3816&lt;=6,OR(F3816=6,F3816=7,F3816=8),O3816&lt;=500),1,0)</f>
        <v/>
      </c>
      <c r="T3816" s="178">
        <f>IF(G3816=1,Sources!$F$24,IF(G3816=2,Sources!$F$25,IF(G3816=3,Sources!$F$26,0)))</f>
        <v/>
      </c>
      <c r="U3816" s="178">
        <f>T3816</f>
        <v/>
      </c>
      <c r="V3816" s="66" t="inlineStr">
        <is>
          <t>S01 / S04 / S05</t>
        </is>
      </c>
    </row>
    <row r="3817" ht="15" customHeight="1" s="94">
      <c r="A3817" s="66" t="inlineStr">
        <is>
          <t>U28112</t>
        </is>
      </c>
      <c r="B3817" s="66" t="inlineStr">
        <is>
          <t>O0740</t>
        </is>
      </c>
      <c r="C3817" s="66" t="n">
        <v>2025</v>
      </c>
      <c r="D3817" s="66" t="n">
        <v>9</v>
      </c>
      <c r="E3817" s="66" t="n">
        <v>4</v>
      </c>
      <c r="F3817" s="66" t="n">
        <v>7</v>
      </c>
      <c r="G3817" s="66" t="n">
        <v>3</v>
      </c>
      <c r="H3817" s="66" t="n">
        <v>4</v>
      </c>
      <c r="I3817" s="66" t="n">
        <v>1</v>
      </c>
      <c r="J3817" s="66" t="n">
        <v>0</v>
      </c>
      <c r="K3817" s="66" t="n">
        <v>1</v>
      </c>
      <c r="L3817" s="66" t="n">
        <v>0</v>
      </c>
      <c r="M3817" s="66" t="n">
        <v>0</v>
      </c>
      <c r="N3817" s="66" t="n">
        <v>0</v>
      </c>
      <c r="O3817" s="66" t="n">
        <v>367</v>
      </c>
      <c r="P3817" s="66" t="n">
        <v>6.1</v>
      </c>
      <c r="Q3817" s="66" t="n">
        <v>13.7773641630001</v>
      </c>
      <c r="R3817" s="66" t="n">
        <v>51.0587776510001</v>
      </c>
      <c r="S3817" s="66">
        <f>IF(AND(E3817&gt;=2,E3817&lt;=6,OR(F3817=6,F3817=7,F3817=8),O3817&lt;=500),1,0)</f>
        <v/>
      </c>
      <c r="T3817" s="178">
        <f>IF(G3817=1,Sources!$F$24,IF(G3817=2,Sources!$F$25,IF(G3817=3,Sources!$F$26,0)))</f>
        <v/>
      </c>
      <c r="U3817" s="178">
        <f>T3817</f>
        <v/>
      </c>
      <c r="V3817" s="66" t="inlineStr">
        <is>
          <t>S01 / S04 / S05</t>
        </is>
      </c>
    </row>
    <row r="3818" ht="15" customHeight="1" s="94">
      <c r="A3818" s="66" t="inlineStr">
        <is>
          <t>U28113</t>
        </is>
      </c>
      <c r="B3818" s="66" t="inlineStr">
        <is>
          <t>O1470</t>
        </is>
      </c>
      <c r="C3818" s="66" t="n">
        <v>2025</v>
      </c>
      <c r="D3818" s="66" t="n">
        <v>9</v>
      </c>
      <c r="E3818" s="66" t="n">
        <v>6</v>
      </c>
      <c r="F3818" s="66" t="n">
        <v>22</v>
      </c>
      <c r="G3818" s="66" t="n">
        <v>3</v>
      </c>
      <c r="H3818" s="66" t="n">
        <v>3</v>
      </c>
      <c r="I3818" s="66" t="n">
        <v>1</v>
      </c>
      <c r="J3818" s="66" t="n">
        <v>0</v>
      </c>
      <c r="K3818" s="66" t="n">
        <v>0</v>
      </c>
      <c r="L3818" s="66" t="n">
        <v>1</v>
      </c>
      <c r="M3818" s="66" t="n">
        <v>0</v>
      </c>
      <c r="N3818" s="66" t="n">
        <v>0</v>
      </c>
      <c r="O3818" s="66" t="n">
        <v>132.6</v>
      </c>
      <c r="P3818" s="66" t="n">
        <v>13.2</v>
      </c>
      <c r="Q3818" s="66" t="n">
        <v>12.3944329510001</v>
      </c>
      <c r="R3818" s="66" t="n">
        <v>51.3462148950001</v>
      </c>
      <c r="S3818" s="66">
        <f>IF(AND(E3818&gt;=2,E3818&lt;=6,OR(F3818=6,F3818=7,F3818=8),O3818&lt;=500),1,0)</f>
        <v/>
      </c>
      <c r="T3818" s="178">
        <f>IF(G3818=1,Sources!$F$24,IF(G3818=2,Sources!$F$25,IF(G3818=3,Sources!$F$26,0)))</f>
        <v/>
      </c>
      <c r="U3818" s="178">
        <f>T3818</f>
        <v/>
      </c>
      <c r="V3818" s="66" t="inlineStr">
        <is>
          <t>S01 / S04 / S05</t>
        </is>
      </c>
    </row>
    <row r="3819" ht="15" customHeight="1" s="94">
      <c r="A3819" s="66" t="inlineStr">
        <is>
          <t>U28115</t>
        </is>
      </c>
      <c r="B3819" s="66" t="inlineStr">
        <is>
          <t>O1541</t>
        </is>
      </c>
      <c r="C3819" s="66" t="n">
        <v>2025</v>
      </c>
      <c r="D3819" s="66" t="n">
        <v>8</v>
      </c>
      <c r="E3819" s="66" t="n">
        <v>2</v>
      </c>
      <c r="F3819" s="66" t="n">
        <v>22</v>
      </c>
      <c r="G3819" s="66" t="n">
        <v>3</v>
      </c>
      <c r="H3819" s="66" t="n">
        <v>4</v>
      </c>
      <c r="I3819" s="66" t="n">
        <v>1</v>
      </c>
      <c r="J3819" s="66" t="n">
        <v>0</v>
      </c>
      <c r="K3819" s="66" t="n">
        <v>0</v>
      </c>
      <c r="L3819" s="66" t="n">
        <v>0</v>
      </c>
      <c r="M3819" s="66" t="n">
        <v>0</v>
      </c>
      <c r="N3819" s="66" t="n">
        <v>1</v>
      </c>
      <c r="O3819" s="66" t="n">
        <v>408.8</v>
      </c>
      <c r="P3819" s="66" t="n">
        <v>23</v>
      </c>
      <c r="Q3819" s="66" t="n">
        <v>12.3818595590001</v>
      </c>
      <c r="R3819" s="66" t="n">
        <v>51.3389529570001</v>
      </c>
      <c r="S3819" s="66">
        <f>IF(AND(E3819&gt;=2,E3819&lt;=6,OR(F3819=6,F3819=7,F3819=8),O3819&lt;=500),1,0)</f>
        <v/>
      </c>
      <c r="T3819" s="178">
        <f>IF(G3819=1,Sources!$F$24,IF(G3819=2,Sources!$F$25,IF(G3819=3,Sources!$F$26,0)))</f>
        <v/>
      </c>
      <c r="U3819" s="178">
        <f>T3819</f>
        <v/>
      </c>
      <c r="V3819" s="66" t="inlineStr">
        <is>
          <t>S01 / S04 / S05</t>
        </is>
      </c>
    </row>
    <row r="3820" ht="15" customHeight="1" s="94">
      <c r="A3820" s="66" t="inlineStr">
        <is>
          <t>U28118</t>
        </is>
      </c>
      <c r="B3820" s="66" t="inlineStr">
        <is>
          <t>O0865</t>
        </is>
      </c>
      <c r="C3820" s="66" t="n">
        <v>2025</v>
      </c>
      <c r="D3820" s="66" t="n">
        <v>8</v>
      </c>
      <c r="E3820" s="66" t="n">
        <v>6</v>
      </c>
      <c r="F3820" s="66" t="n">
        <v>14</v>
      </c>
      <c r="G3820" s="66" t="n">
        <v>2</v>
      </c>
      <c r="H3820" s="66" t="n">
        <v>2</v>
      </c>
      <c r="I3820" s="66" t="n">
        <v>0</v>
      </c>
      <c r="J3820" s="66" t="n">
        <v>0</v>
      </c>
      <c r="K3820" s="66" t="n">
        <v>1</v>
      </c>
      <c r="L3820" s="66" t="n">
        <v>1</v>
      </c>
      <c r="M3820" s="66" t="n">
        <v>0</v>
      </c>
      <c r="N3820" s="66" t="n">
        <v>0</v>
      </c>
      <c r="O3820" s="66" t="n">
        <v>128.6</v>
      </c>
      <c r="P3820" s="66" t="n">
        <v>3.7</v>
      </c>
      <c r="Q3820" s="66" t="n">
        <v>13.791304838</v>
      </c>
      <c r="R3820" s="66" t="n">
        <v>51.0133426610001</v>
      </c>
      <c r="S3820" s="66">
        <f>IF(AND(E3820&gt;=2,E3820&lt;=6,OR(F3820=6,F3820=7,F3820=8),O3820&lt;=500),1,0)</f>
        <v/>
      </c>
      <c r="T3820" s="178">
        <f>IF(G3820=1,Sources!$F$24,IF(G3820=2,Sources!$F$25,IF(G3820=3,Sources!$F$26,0)))</f>
        <v/>
      </c>
      <c r="U3820" s="178">
        <f>T3820</f>
        <v/>
      </c>
      <c r="V3820" s="66" t="inlineStr">
        <is>
          <t>S01 / S04 / S05</t>
        </is>
      </c>
    </row>
    <row r="3821" ht="15" customHeight="1" s="94">
      <c r="A3821" s="66" t="inlineStr">
        <is>
          <t>U28119</t>
        </is>
      </c>
      <c r="B3821" s="66" t="inlineStr">
        <is>
          <t>O0691</t>
        </is>
      </c>
      <c r="C3821" s="66" t="n">
        <v>2025</v>
      </c>
      <c r="D3821" s="66" t="n">
        <v>8</v>
      </c>
      <c r="E3821" s="66" t="n">
        <v>4</v>
      </c>
      <c r="F3821" s="66" t="n">
        <v>8</v>
      </c>
      <c r="G3821" s="66" t="n">
        <v>3</v>
      </c>
      <c r="H3821" s="66" t="n">
        <v>6</v>
      </c>
      <c r="I3821" s="66" t="n">
        <v>0</v>
      </c>
      <c r="J3821" s="66" t="n">
        <v>0</v>
      </c>
      <c r="K3821" s="66" t="n">
        <v>1</v>
      </c>
      <c r="L3821" s="66" t="n">
        <v>1</v>
      </c>
      <c r="M3821" s="66" t="n">
        <v>0</v>
      </c>
      <c r="N3821" s="66" t="n">
        <v>0</v>
      </c>
      <c r="O3821" s="66" t="n">
        <v>158.4</v>
      </c>
      <c r="P3821" s="66" t="n">
        <v>4.7</v>
      </c>
      <c r="Q3821" s="66" t="n">
        <v>13.7435520730001</v>
      </c>
      <c r="R3821" s="66" t="n">
        <v>51.03568233</v>
      </c>
      <c r="S3821" s="66">
        <f>IF(AND(E3821&gt;=2,E3821&lt;=6,OR(F3821=6,F3821=7,F3821=8),O3821&lt;=500),1,0)</f>
        <v/>
      </c>
      <c r="T3821" s="178">
        <f>IF(G3821=1,Sources!$F$24,IF(G3821=2,Sources!$F$25,IF(G3821=3,Sources!$F$26,0)))</f>
        <v/>
      </c>
      <c r="U3821" s="178">
        <f>T3821</f>
        <v/>
      </c>
      <c r="V3821" s="66" t="inlineStr">
        <is>
          <t>S01 / S04 / S05</t>
        </is>
      </c>
    </row>
    <row r="3822" ht="15" customHeight="1" s="94">
      <c r="A3822" s="66" t="inlineStr">
        <is>
          <t>U28123</t>
        </is>
      </c>
      <c r="B3822" s="66" t="inlineStr">
        <is>
          <t>O0644</t>
        </is>
      </c>
      <c r="C3822" s="66" t="n">
        <v>2025</v>
      </c>
      <c r="D3822" s="66" t="n">
        <v>9</v>
      </c>
      <c r="E3822" s="66" t="n">
        <v>5</v>
      </c>
      <c r="F3822" s="66" t="n">
        <v>21</v>
      </c>
      <c r="G3822" s="66" t="n">
        <v>3</v>
      </c>
      <c r="H3822" s="66" t="n">
        <v>1</v>
      </c>
      <c r="I3822" s="66" t="n">
        <v>0</v>
      </c>
      <c r="J3822" s="66" t="n">
        <v>1</v>
      </c>
      <c r="K3822" s="66" t="n">
        <v>0</v>
      </c>
      <c r="L3822" s="66" t="n">
        <v>0</v>
      </c>
      <c r="M3822" s="66" t="n">
        <v>0</v>
      </c>
      <c r="N3822" s="66" t="n">
        <v>0</v>
      </c>
      <c r="O3822" s="66" t="n">
        <v>71.2</v>
      </c>
      <c r="P3822" s="66" t="n">
        <v>12.3</v>
      </c>
      <c r="Q3822" s="66" t="n">
        <v>13.7521901060001</v>
      </c>
      <c r="R3822" s="66" t="n">
        <v>51.0616293260001</v>
      </c>
      <c r="S3822" s="66">
        <f>IF(AND(E3822&gt;=2,E3822&lt;=6,OR(F3822=6,F3822=7,F3822=8),O3822&lt;=500),1,0)</f>
        <v/>
      </c>
      <c r="T3822" s="178">
        <f>IF(G3822=1,Sources!$F$24,IF(G3822=2,Sources!$F$25,IF(G3822=3,Sources!$F$26,0)))</f>
        <v/>
      </c>
      <c r="U3822" s="178">
        <f>T3822</f>
        <v/>
      </c>
      <c r="V3822" s="66" t="inlineStr">
        <is>
          <t>S01 / S04 / S05</t>
        </is>
      </c>
    </row>
    <row r="3823" ht="15" customHeight="1" s="94">
      <c r="A3823" s="66" t="inlineStr">
        <is>
          <t>U28130</t>
        </is>
      </c>
      <c r="B3823" s="66" t="inlineStr">
        <is>
          <t>O1303</t>
        </is>
      </c>
      <c r="C3823" s="66" t="n">
        <v>2025</v>
      </c>
      <c r="D3823" s="66" t="n">
        <v>8</v>
      </c>
      <c r="E3823" s="66" t="n">
        <v>2</v>
      </c>
      <c r="F3823" s="66" t="n">
        <v>15</v>
      </c>
      <c r="G3823" s="66" t="n">
        <v>3</v>
      </c>
      <c r="H3823" s="66" t="n">
        <v>2</v>
      </c>
      <c r="I3823" s="66" t="n">
        <v>0</v>
      </c>
      <c r="J3823" s="66" t="n">
        <v>1</v>
      </c>
      <c r="K3823" s="66" t="n">
        <v>0</v>
      </c>
      <c r="L3823" s="66" t="n">
        <v>0</v>
      </c>
      <c r="M3823" s="66" t="n">
        <v>1</v>
      </c>
      <c r="N3823" s="66" t="n">
        <v>0</v>
      </c>
      <c r="O3823" s="66" t="n">
        <v>457.8</v>
      </c>
      <c r="P3823" s="66" t="n">
        <v>14.7</v>
      </c>
      <c r="Q3823" s="66" t="n">
        <v>12.3942108100001</v>
      </c>
      <c r="R3823" s="66" t="n">
        <v>51.3146705980001</v>
      </c>
      <c r="S3823" s="66">
        <f>IF(AND(E3823&gt;=2,E3823&lt;=6,OR(F3823=6,F3823=7,F3823=8),O3823&lt;=500),1,0)</f>
        <v/>
      </c>
      <c r="T3823" s="178">
        <f>IF(G3823=1,Sources!$F$24,IF(G3823=2,Sources!$F$25,IF(G3823=3,Sources!$F$26,0)))</f>
        <v/>
      </c>
      <c r="U3823" s="178">
        <f>T3823</f>
        <v/>
      </c>
      <c r="V3823" s="66" t="inlineStr">
        <is>
          <t>S01 / S04 / S05</t>
        </is>
      </c>
    </row>
    <row r="3824" ht="15" customHeight="1" s="94">
      <c r="A3824" s="66" t="inlineStr">
        <is>
          <t>U28138</t>
        </is>
      </c>
      <c r="B3824" s="66" t="inlineStr">
        <is>
          <t>O2079</t>
        </is>
      </c>
      <c r="C3824" s="66" t="n">
        <v>2025</v>
      </c>
      <c r="D3824" s="66" t="n">
        <v>9</v>
      </c>
      <c r="E3824" s="66" t="n">
        <v>7</v>
      </c>
      <c r="F3824" s="66" t="n">
        <v>10</v>
      </c>
      <c r="G3824" s="66" t="n">
        <v>3</v>
      </c>
      <c r="H3824" s="66" t="n">
        <v>3</v>
      </c>
      <c r="I3824" s="66" t="n">
        <v>0</v>
      </c>
      <c r="J3824" s="66" t="n">
        <v>0</v>
      </c>
      <c r="K3824" s="66" t="n">
        <v>1</v>
      </c>
      <c r="L3824" s="66" t="n">
        <v>0</v>
      </c>
      <c r="M3824" s="66" t="n">
        <v>0</v>
      </c>
      <c r="N3824" s="66" t="n">
        <v>0</v>
      </c>
      <c r="O3824" s="66" t="n">
        <v>278.3</v>
      </c>
      <c r="P3824" s="66" t="n">
        <v>0.3</v>
      </c>
      <c r="Q3824" s="66" t="n">
        <v>13.6678073970001</v>
      </c>
      <c r="R3824" s="66" t="n">
        <v>51.1024466330001</v>
      </c>
      <c r="S3824" s="66">
        <f>IF(AND(E3824&gt;=2,E3824&lt;=6,OR(F3824=6,F3824=7,F3824=8),O3824&lt;=500),1,0)</f>
        <v/>
      </c>
      <c r="T3824" s="178">
        <f>IF(G3824=1,Sources!$F$24,IF(G3824=2,Sources!$F$25,IF(G3824=3,Sources!$F$26,0)))</f>
        <v/>
      </c>
      <c r="U3824" s="178">
        <f>T3824</f>
        <v/>
      </c>
      <c r="V3824" s="66" t="inlineStr">
        <is>
          <t>S01 / S04 / S05</t>
        </is>
      </c>
    </row>
    <row r="3825" ht="15" customHeight="1" s="94">
      <c r="A3825" s="66" t="inlineStr">
        <is>
          <t>U28142</t>
        </is>
      </c>
      <c r="B3825" s="66" t="inlineStr">
        <is>
          <t>O0904</t>
        </is>
      </c>
      <c r="C3825" s="66" t="n">
        <v>2025</v>
      </c>
      <c r="D3825" s="66" t="n">
        <v>8</v>
      </c>
      <c r="E3825" s="66" t="n">
        <v>6</v>
      </c>
      <c r="F3825" s="66" t="n">
        <v>17</v>
      </c>
      <c r="G3825" s="66" t="n">
        <v>3</v>
      </c>
      <c r="H3825" s="66" t="n">
        <v>3</v>
      </c>
      <c r="I3825" s="66" t="n">
        <v>0</v>
      </c>
      <c r="J3825" s="66" t="n">
        <v>1</v>
      </c>
      <c r="K3825" s="66" t="n">
        <v>1</v>
      </c>
      <c r="L3825" s="66" t="n">
        <v>0</v>
      </c>
      <c r="M3825" s="66" t="n">
        <v>0</v>
      </c>
      <c r="N3825" s="66" t="n">
        <v>0</v>
      </c>
      <c r="O3825" s="66" t="n">
        <v>100.2</v>
      </c>
      <c r="P3825" s="66" t="n">
        <v>14.1</v>
      </c>
      <c r="Q3825" s="66" t="n">
        <v>13.7712115570001</v>
      </c>
      <c r="R3825" s="66" t="n">
        <v>51.0298621690001</v>
      </c>
      <c r="S3825" s="66">
        <f>IF(AND(E3825&gt;=2,E3825&lt;=6,OR(F3825=6,F3825=7,F3825=8),O3825&lt;=500),1,0)</f>
        <v/>
      </c>
      <c r="T3825" s="178">
        <f>IF(G3825=1,Sources!$F$24,IF(G3825=2,Sources!$F$25,IF(G3825=3,Sources!$F$26,0)))</f>
        <v/>
      </c>
      <c r="U3825" s="178">
        <f>T3825</f>
        <v/>
      </c>
      <c r="V3825" s="66" t="inlineStr">
        <is>
          <t>S01 / S04 / S05</t>
        </is>
      </c>
    </row>
    <row r="3826" ht="15" customHeight="1" s="94">
      <c r="A3826" s="66" t="inlineStr">
        <is>
          <t>U28151</t>
        </is>
      </c>
      <c r="B3826" s="66" t="inlineStr">
        <is>
          <t>O2066</t>
        </is>
      </c>
      <c r="C3826" s="66" t="n">
        <v>2025</v>
      </c>
      <c r="D3826" s="66" t="n">
        <v>8</v>
      </c>
      <c r="E3826" s="66" t="n">
        <v>5</v>
      </c>
      <c r="F3826" s="66" t="n">
        <v>15</v>
      </c>
      <c r="G3826" s="66" t="n">
        <v>3</v>
      </c>
      <c r="H3826" s="66" t="n">
        <v>3</v>
      </c>
      <c r="I3826" s="66" t="n">
        <v>0</v>
      </c>
      <c r="J3826" s="66" t="n">
        <v>1</v>
      </c>
      <c r="K3826" s="66" t="n">
        <v>1</v>
      </c>
      <c r="L3826" s="66" t="n">
        <v>0</v>
      </c>
      <c r="M3826" s="66" t="n">
        <v>0</v>
      </c>
      <c r="N3826" s="66" t="n">
        <v>0</v>
      </c>
      <c r="O3826" s="66" t="n">
        <v>286.9</v>
      </c>
      <c r="P3826" s="66" t="n">
        <v>0</v>
      </c>
      <c r="Q3826" s="66" t="n">
        <v>13.61074318</v>
      </c>
      <c r="R3826" s="66" t="n">
        <v>51.109436219</v>
      </c>
      <c r="S3826" s="66">
        <f>IF(AND(E3826&gt;=2,E3826&lt;=6,OR(F3826=6,F3826=7,F3826=8),O3826&lt;=500),1,0)</f>
        <v/>
      </c>
      <c r="T3826" s="178">
        <f>IF(G3826=1,Sources!$F$24,IF(G3826=2,Sources!$F$25,IF(G3826=3,Sources!$F$26,0)))</f>
        <v/>
      </c>
      <c r="U3826" s="178">
        <f>T3826</f>
        <v/>
      </c>
      <c r="V3826" s="66" t="inlineStr">
        <is>
          <t>S01 / S04 / S05</t>
        </is>
      </c>
    </row>
    <row r="3827" ht="15" customHeight="1" s="94">
      <c r="A3827" s="66" t="inlineStr">
        <is>
          <t>U28159</t>
        </is>
      </c>
      <c r="B3827" s="66" t="inlineStr">
        <is>
          <t>O1708</t>
        </is>
      </c>
      <c r="C3827" s="66" t="n">
        <v>2025</v>
      </c>
      <c r="D3827" s="66" t="n">
        <v>9</v>
      </c>
      <c r="E3827" s="66" t="n">
        <v>2</v>
      </c>
      <c r="F3827" s="66" t="n">
        <v>8</v>
      </c>
      <c r="G3827" s="66" t="n">
        <v>3</v>
      </c>
      <c r="H3827" s="66" t="n">
        <v>3</v>
      </c>
      <c r="I3827" s="66" t="n">
        <v>0</v>
      </c>
      <c r="J3827" s="66" t="n">
        <v>1</v>
      </c>
      <c r="K3827" s="66" t="n">
        <v>1</v>
      </c>
      <c r="L3827" s="66" t="n">
        <v>0</v>
      </c>
      <c r="M3827" s="66" t="n">
        <v>0</v>
      </c>
      <c r="N3827" s="66" t="n">
        <v>0</v>
      </c>
      <c r="O3827" s="66" t="n">
        <v>422.5</v>
      </c>
      <c r="P3827" s="66" t="n">
        <v>1.4</v>
      </c>
      <c r="Q3827" s="66" t="n">
        <v>12.3102351490001</v>
      </c>
      <c r="R3827" s="66" t="n">
        <v>51.3177160450001</v>
      </c>
      <c r="S3827" s="66">
        <f>IF(AND(E3827&gt;=2,E3827&lt;=6,OR(F3827=6,F3827=7,F3827=8),O3827&lt;=500),1,0)</f>
        <v/>
      </c>
      <c r="T3827" s="178">
        <f>IF(G3827=1,Sources!$F$24,IF(G3827=2,Sources!$F$25,IF(G3827=3,Sources!$F$26,0)))</f>
        <v/>
      </c>
      <c r="U3827" s="178">
        <f>T3827</f>
        <v/>
      </c>
      <c r="V3827" s="66" t="inlineStr">
        <is>
          <t>S01 / S04 / S05</t>
        </is>
      </c>
    </row>
    <row r="3828" ht="15" customHeight="1" s="94">
      <c r="A3828" s="66" t="inlineStr">
        <is>
          <t>U28169</t>
        </is>
      </c>
      <c r="B3828" s="66" t="inlineStr">
        <is>
          <t>O1329</t>
        </is>
      </c>
      <c r="C3828" s="66" t="n">
        <v>2025</v>
      </c>
      <c r="D3828" s="66" t="n">
        <v>8</v>
      </c>
      <c r="E3828" s="66" t="n">
        <v>2</v>
      </c>
      <c r="F3828" s="66" t="n">
        <v>16</v>
      </c>
      <c r="G3828" s="66" t="n">
        <v>3</v>
      </c>
      <c r="H3828" s="66" t="n">
        <v>3</v>
      </c>
      <c r="I3828" s="66" t="n">
        <v>1</v>
      </c>
      <c r="J3828" s="66" t="n">
        <v>1</v>
      </c>
      <c r="K3828" s="66" t="n">
        <v>0</v>
      </c>
      <c r="L3828" s="66" t="n">
        <v>0</v>
      </c>
      <c r="M3828" s="66" t="n">
        <v>0</v>
      </c>
      <c r="N3828" s="66" t="n">
        <v>0</v>
      </c>
      <c r="O3828" s="66" t="n">
        <v>160.7</v>
      </c>
      <c r="P3828" s="66" t="n">
        <v>21.1</v>
      </c>
      <c r="Q3828" s="66" t="n">
        <v>12.3655375120001</v>
      </c>
      <c r="R3828" s="66" t="n">
        <v>51.3625285650001</v>
      </c>
      <c r="S3828" s="66">
        <f>IF(AND(E3828&gt;=2,E3828&lt;=6,OR(F3828=6,F3828=7,F3828=8),O3828&lt;=500),1,0)</f>
        <v/>
      </c>
      <c r="T3828" s="178">
        <f>IF(G3828=1,Sources!$F$24,IF(G3828=2,Sources!$F$25,IF(G3828=3,Sources!$F$26,0)))</f>
        <v/>
      </c>
      <c r="U3828" s="178">
        <f>T3828</f>
        <v/>
      </c>
      <c r="V3828" s="66" t="inlineStr">
        <is>
          <t>S01 / S04 / S05</t>
        </is>
      </c>
    </row>
    <row r="3829" ht="15" customHeight="1" s="94">
      <c r="A3829" s="66" t="inlineStr">
        <is>
          <t>U28178</t>
        </is>
      </c>
      <c r="B3829" s="66" t="inlineStr">
        <is>
          <t>O1542</t>
        </is>
      </c>
      <c r="C3829" s="66" t="n">
        <v>2025</v>
      </c>
      <c r="D3829" s="66" t="n">
        <v>8</v>
      </c>
      <c r="E3829" s="66" t="n">
        <v>3</v>
      </c>
      <c r="F3829" s="66" t="n">
        <v>13</v>
      </c>
      <c r="G3829" s="66" t="n">
        <v>3</v>
      </c>
      <c r="H3829" s="66" t="n">
        <v>2</v>
      </c>
      <c r="I3829" s="66" t="n">
        <v>0</v>
      </c>
      <c r="J3829" s="66" t="n">
        <v>1</v>
      </c>
      <c r="K3829" s="66" t="n">
        <v>0</v>
      </c>
      <c r="L3829" s="66" t="n">
        <v>0</v>
      </c>
      <c r="M3829" s="66" t="n">
        <v>0</v>
      </c>
      <c r="N3829" s="66" t="n">
        <v>1</v>
      </c>
      <c r="O3829" s="66" t="n">
        <v>249.2</v>
      </c>
      <c r="P3829" s="66" t="n">
        <v>2</v>
      </c>
      <c r="Q3829" s="66" t="n">
        <v>12.3852112320001</v>
      </c>
      <c r="R3829" s="66" t="n">
        <v>51.3381405660001</v>
      </c>
      <c r="S3829" s="66">
        <f>IF(AND(E3829&gt;=2,E3829&lt;=6,OR(F3829=6,F3829=7,F3829=8),O3829&lt;=500),1,0)</f>
        <v/>
      </c>
      <c r="T3829" s="178">
        <f>IF(G3829=1,Sources!$F$24,IF(G3829=2,Sources!$F$25,IF(G3829=3,Sources!$F$26,0)))</f>
        <v/>
      </c>
      <c r="U3829" s="178">
        <f>T3829</f>
        <v/>
      </c>
      <c r="V3829" s="66" t="inlineStr">
        <is>
          <t>S01 / S04 / S05</t>
        </is>
      </c>
    </row>
    <row r="3830" ht="15" customHeight="1" s="94">
      <c r="A3830" s="66" t="inlineStr">
        <is>
          <t>U28180</t>
        </is>
      </c>
      <c r="B3830" s="66" t="inlineStr">
        <is>
          <t>O1607</t>
        </is>
      </c>
      <c r="C3830" s="66" t="n">
        <v>2025</v>
      </c>
      <c r="D3830" s="66" t="n">
        <v>8</v>
      </c>
      <c r="E3830" s="66" t="n">
        <v>4</v>
      </c>
      <c r="F3830" s="66" t="n">
        <v>18</v>
      </c>
      <c r="G3830" s="66" t="n">
        <v>3</v>
      </c>
      <c r="H3830" s="66" t="n">
        <v>1</v>
      </c>
      <c r="I3830" s="66" t="n">
        <v>0</v>
      </c>
      <c r="J3830" s="66" t="n">
        <v>1</v>
      </c>
      <c r="K3830" s="66" t="n">
        <v>0</v>
      </c>
      <c r="L3830" s="66" t="n">
        <v>0</v>
      </c>
      <c r="M3830" s="66" t="n">
        <v>0</v>
      </c>
      <c r="N3830" s="66" t="n">
        <v>0</v>
      </c>
      <c r="O3830" s="66" t="n">
        <v>284.8</v>
      </c>
      <c r="P3830" s="66" t="n">
        <v>11.3</v>
      </c>
      <c r="Q3830" s="66" t="n">
        <v>12.358635244</v>
      </c>
      <c r="R3830" s="66" t="n">
        <v>51.342082573</v>
      </c>
      <c r="S3830" s="66">
        <f>IF(AND(E3830&gt;=2,E3830&lt;=6,OR(F3830=6,F3830=7,F3830=8),O3830&lt;=500),1,0)</f>
        <v/>
      </c>
      <c r="T3830" s="178">
        <f>IF(G3830=1,Sources!$F$24,IF(G3830=2,Sources!$F$25,IF(G3830=3,Sources!$F$26,0)))</f>
        <v/>
      </c>
      <c r="U3830" s="178">
        <f>T3830</f>
        <v/>
      </c>
      <c r="V3830" s="66" t="inlineStr">
        <is>
          <t>S01 / S04 / S05</t>
        </is>
      </c>
    </row>
    <row r="3831" ht="15" customHeight="1" s="94">
      <c r="A3831" s="66" t="inlineStr">
        <is>
          <t>U28185</t>
        </is>
      </c>
      <c r="B3831" s="66" t="inlineStr">
        <is>
          <t>O1650</t>
        </is>
      </c>
      <c r="C3831" s="66" t="n">
        <v>2025</v>
      </c>
      <c r="D3831" s="66" t="n">
        <v>8</v>
      </c>
      <c r="E3831" s="66" t="n">
        <v>2</v>
      </c>
      <c r="F3831" s="66" t="n">
        <v>8</v>
      </c>
      <c r="G3831" s="66" t="n">
        <v>3</v>
      </c>
      <c r="H3831" s="66" t="n">
        <v>3</v>
      </c>
      <c r="I3831" s="66" t="n">
        <v>0</v>
      </c>
      <c r="J3831" s="66" t="n">
        <v>1</v>
      </c>
      <c r="K3831" s="66" t="n">
        <v>1</v>
      </c>
      <c r="L3831" s="66" t="n">
        <v>0</v>
      </c>
      <c r="M3831" s="66" t="n">
        <v>0</v>
      </c>
      <c r="N3831" s="66" t="n">
        <v>0</v>
      </c>
      <c r="O3831" s="66" t="n">
        <v>404.7</v>
      </c>
      <c r="P3831" s="66" t="n">
        <v>12.9</v>
      </c>
      <c r="Q3831" s="66" t="n">
        <v>12.3656841500001</v>
      </c>
      <c r="R3831" s="66" t="n">
        <v>51.3208810080001</v>
      </c>
      <c r="S3831" s="66">
        <f>IF(AND(E3831&gt;=2,E3831&lt;=6,OR(F3831=6,F3831=7,F3831=8),O3831&lt;=500),1,0)</f>
        <v/>
      </c>
      <c r="T3831" s="178">
        <f>IF(G3831=1,Sources!$F$24,IF(G3831=2,Sources!$F$25,IF(G3831=3,Sources!$F$26,0)))</f>
        <v/>
      </c>
      <c r="U3831" s="178">
        <f>T3831</f>
        <v/>
      </c>
      <c r="V3831" s="66" t="inlineStr">
        <is>
          <t>S01 / S04 / S05</t>
        </is>
      </c>
    </row>
    <row r="3832" ht="15" customHeight="1" s="94">
      <c r="A3832" s="66" t="inlineStr">
        <is>
          <t>U28187</t>
        </is>
      </c>
      <c r="B3832" s="66" t="inlineStr">
        <is>
          <t>O0155</t>
        </is>
      </c>
      <c r="C3832" s="66" t="n">
        <v>2025</v>
      </c>
      <c r="D3832" s="66" t="n">
        <v>9</v>
      </c>
      <c r="E3832" s="66" t="n">
        <v>5</v>
      </c>
      <c r="F3832" s="66" t="n">
        <v>18</v>
      </c>
      <c r="G3832" s="66" t="n">
        <v>2</v>
      </c>
      <c r="H3832" s="66" t="n">
        <v>2</v>
      </c>
      <c r="I3832" s="66" t="n">
        <v>0</v>
      </c>
      <c r="J3832" s="66" t="n">
        <v>1</v>
      </c>
      <c r="K3832" s="66" t="n">
        <v>1</v>
      </c>
      <c r="L3832" s="66" t="n">
        <v>0</v>
      </c>
      <c r="M3832" s="66" t="n">
        <v>0</v>
      </c>
      <c r="N3832" s="66" t="n">
        <v>0</v>
      </c>
      <c r="O3832" s="66" t="n">
        <v>97.8</v>
      </c>
      <c r="P3832" s="66" t="n">
        <v>1.6</v>
      </c>
      <c r="Q3832" s="66" t="n">
        <v>12.925672177</v>
      </c>
      <c r="R3832" s="66" t="n">
        <v>50.8233273210001</v>
      </c>
      <c r="S3832" s="66">
        <f>IF(AND(E3832&gt;=2,E3832&lt;=6,OR(F3832=6,F3832=7,F3832=8),O3832&lt;=500),1,0)</f>
        <v/>
      </c>
      <c r="T3832" s="178">
        <f>IF(G3832=1,Sources!$F$24,IF(G3832=2,Sources!$F$25,IF(G3832=3,Sources!$F$26,0)))</f>
        <v/>
      </c>
      <c r="U3832" s="178">
        <f>T3832</f>
        <v/>
      </c>
      <c r="V3832" s="66" t="inlineStr">
        <is>
          <t>S01 / S04 / S05</t>
        </is>
      </c>
    </row>
    <row r="3833" ht="15" customHeight="1" s="94">
      <c r="A3833" s="66" t="inlineStr">
        <is>
          <t>U28197</t>
        </is>
      </c>
      <c r="B3833" s="66" t="inlineStr">
        <is>
          <t>O0840</t>
        </is>
      </c>
      <c r="C3833" s="66" t="n">
        <v>2025</v>
      </c>
      <c r="D3833" s="66" t="n">
        <v>9</v>
      </c>
      <c r="E3833" s="66" t="n">
        <v>7</v>
      </c>
      <c r="F3833" s="66" t="n">
        <v>10</v>
      </c>
      <c r="G3833" s="66" t="n">
        <v>2</v>
      </c>
      <c r="H3833" s="66" t="n">
        <v>2</v>
      </c>
      <c r="I3833" s="66" t="n">
        <v>0</v>
      </c>
      <c r="J3833" s="66" t="n">
        <v>1</v>
      </c>
      <c r="K3833" s="66" t="n">
        <v>1</v>
      </c>
      <c r="L3833" s="66" t="n">
        <v>0</v>
      </c>
      <c r="M3833" s="66" t="n">
        <v>0</v>
      </c>
      <c r="N3833" s="66" t="n">
        <v>0</v>
      </c>
      <c r="O3833" s="66" t="n">
        <v>181.9</v>
      </c>
      <c r="P3833" s="66" t="n">
        <v>0.3</v>
      </c>
      <c r="Q3833" s="66" t="n">
        <v>13.7677749480001</v>
      </c>
      <c r="R3833" s="66" t="n">
        <v>51.02608451</v>
      </c>
      <c r="S3833" s="66">
        <f>IF(AND(E3833&gt;=2,E3833&lt;=6,OR(F3833=6,F3833=7,F3833=8),O3833&lt;=500),1,0)</f>
        <v/>
      </c>
      <c r="T3833" s="178">
        <f>IF(G3833=1,Sources!$F$24,IF(G3833=2,Sources!$F$25,IF(G3833=3,Sources!$F$26,0)))</f>
        <v/>
      </c>
      <c r="U3833" s="178">
        <f>T3833</f>
        <v/>
      </c>
      <c r="V3833" s="66" t="inlineStr">
        <is>
          <t>S01 / S04 / S05</t>
        </is>
      </c>
    </row>
    <row r="3834" ht="15" customHeight="1" s="94">
      <c r="A3834" s="66" t="inlineStr">
        <is>
          <t>U28200</t>
        </is>
      </c>
      <c r="B3834" s="66" t="inlineStr">
        <is>
          <t>O0861</t>
        </is>
      </c>
      <c r="C3834" s="66" t="n">
        <v>2025</v>
      </c>
      <c r="D3834" s="66" t="n">
        <v>9</v>
      </c>
      <c r="E3834" s="66" t="n">
        <v>3</v>
      </c>
      <c r="F3834" s="66" t="n">
        <v>16</v>
      </c>
      <c r="G3834" s="66" t="n">
        <v>3</v>
      </c>
      <c r="H3834" s="66" t="n">
        <v>2</v>
      </c>
      <c r="I3834" s="66" t="n">
        <v>0</v>
      </c>
      <c r="J3834" s="66" t="n">
        <v>0</v>
      </c>
      <c r="K3834" s="66" t="n">
        <v>1</v>
      </c>
      <c r="L3834" s="66" t="n">
        <v>0</v>
      </c>
      <c r="M3834" s="66" t="n">
        <v>0</v>
      </c>
      <c r="N3834" s="66" t="n">
        <v>0</v>
      </c>
      <c r="O3834" s="66" t="n">
        <v>492.4</v>
      </c>
      <c r="P3834" s="66" t="n">
        <v>5.3</v>
      </c>
      <c r="Q3834" s="66" t="n">
        <v>13.786944272</v>
      </c>
      <c r="R3834" s="66" t="n">
        <v>51.015795886</v>
      </c>
      <c r="S3834" s="66">
        <f>IF(AND(E3834&gt;=2,E3834&lt;=6,OR(F3834=6,F3834=7,F3834=8),O3834&lt;=500),1,0)</f>
        <v/>
      </c>
      <c r="T3834" s="178">
        <f>IF(G3834=1,Sources!$F$24,IF(G3834=2,Sources!$F$25,IF(G3834=3,Sources!$F$26,0)))</f>
        <v/>
      </c>
      <c r="U3834" s="178">
        <f>T3834</f>
        <v/>
      </c>
      <c r="V3834" s="66" t="inlineStr">
        <is>
          <t>S01 / S04 / S05</t>
        </is>
      </c>
    </row>
    <row r="3835" ht="15" customHeight="1" s="94">
      <c r="A3835" s="66" t="inlineStr">
        <is>
          <t>U28219</t>
        </is>
      </c>
      <c r="B3835" s="66" t="inlineStr">
        <is>
          <t>O1543</t>
        </is>
      </c>
      <c r="C3835" s="66" t="n">
        <v>2025</v>
      </c>
      <c r="D3835" s="66" t="n">
        <v>9</v>
      </c>
      <c r="E3835" s="66" t="n">
        <v>3</v>
      </c>
      <c r="F3835" s="66" t="n">
        <v>12</v>
      </c>
      <c r="G3835" s="66" t="n">
        <v>3</v>
      </c>
      <c r="H3835" s="66" t="n">
        <v>3</v>
      </c>
      <c r="I3835" s="66" t="n">
        <v>0</v>
      </c>
      <c r="J3835" s="66" t="n">
        <v>0</v>
      </c>
      <c r="K3835" s="66" t="n">
        <v>1</v>
      </c>
      <c r="L3835" s="66" t="n">
        <v>0</v>
      </c>
      <c r="M3835" s="66" t="n">
        <v>0</v>
      </c>
      <c r="N3835" s="66" t="n">
        <v>0</v>
      </c>
      <c r="O3835" s="66" t="n">
        <v>102.5</v>
      </c>
      <c r="P3835" s="66" t="n">
        <v>4.1</v>
      </c>
      <c r="Q3835" s="66" t="n">
        <v>12.3865326770001</v>
      </c>
      <c r="R3835" s="66" t="n">
        <v>51.3356359910001</v>
      </c>
      <c r="S3835" s="66">
        <f>IF(AND(E3835&gt;=2,E3835&lt;=6,OR(F3835=6,F3835=7,F3835=8),O3835&lt;=500),1,0)</f>
        <v/>
      </c>
      <c r="T3835" s="178">
        <f>IF(G3835=1,Sources!$F$24,IF(G3835=2,Sources!$F$25,IF(G3835=3,Sources!$F$26,0)))</f>
        <v/>
      </c>
      <c r="U3835" s="178">
        <f>T3835</f>
        <v/>
      </c>
      <c r="V3835" s="66" t="inlineStr">
        <is>
          <t>S01 / S04 / S05</t>
        </is>
      </c>
    </row>
    <row r="3836" ht="15" customHeight="1" s="94">
      <c r="A3836" s="66" t="inlineStr">
        <is>
          <t>U28222</t>
        </is>
      </c>
      <c r="B3836" s="66" t="inlineStr">
        <is>
          <t>O0791</t>
        </is>
      </c>
      <c r="C3836" s="66" t="n">
        <v>2025</v>
      </c>
      <c r="D3836" s="66" t="n">
        <v>9</v>
      </c>
      <c r="E3836" s="66" t="n">
        <v>7</v>
      </c>
      <c r="F3836" s="66" t="n">
        <v>18</v>
      </c>
      <c r="G3836" s="66" t="n">
        <v>2</v>
      </c>
      <c r="H3836" s="66" t="n">
        <v>7</v>
      </c>
      <c r="I3836" s="66" t="n">
        <v>0</v>
      </c>
      <c r="J3836" s="66" t="n">
        <v>0</v>
      </c>
      <c r="K3836" s="66" t="n">
        <v>1</v>
      </c>
      <c r="L3836" s="66" t="n">
        <v>1</v>
      </c>
      <c r="M3836" s="66" t="n">
        <v>0</v>
      </c>
      <c r="N3836" s="66" t="n">
        <v>0</v>
      </c>
      <c r="O3836" s="66" t="n">
        <v>99.5</v>
      </c>
      <c r="P3836" s="66" t="n">
        <v>21.8</v>
      </c>
      <c r="Q3836" s="66" t="n">
        <v>13.7462069380001</v>
      </c>
      <c r="R3836" s="66" t="n">
        <v>51.0385458490001</v>
      </c>
      <c r="S3836" s="66">
        <f>IF(AND(E3836&gt;=2,E3836&lt;=6,OR(F3836=6,F3836=7,F3836=8),O3836&lt;=500),1,0)</f>
        <v/>
      </c>
      <c r="T3836" s="178">
        <f>IF(G3836=1,Sources!$F$24,IF(G3836=2,Sources!$F$25,IF(G3836=3,Sources!$F$26,0)))</f>
        <v/>
      </c>
      <c r="U3836" s="178">
        <f>T3836</f>
        <v/>
      </c>
      <c r="V3836" s="66" t="inlineStr">
        <is>
          <t>S01 / S04 / S05</t>
        </is>
      </c>
    </row>
    <row r="3837" ht="15" customHeight="1" s="94">
      <c r="A3837" s="66" t="inlineStr">
        <is>
          <t>U28228</t>
        </is>
      </c>
      <c r="B3837" s="66" t="inlineStr">
        <is>
          <t>O1733</t>
        </is>
      </c>
      <c r="C3837" s="66" t="n">
        <v>2025</v>
      </c>
      <c r="D3837" s="66" t="n">
        <v>9</v>
      </c>
      <c r="E3837" s="66" t="n">
        <v>7</v>
      </c>
      <c r="F3837" s="66" t="n">
        <v>5</v>
      </c>
      <c r="G3837" s="66" t="n">
        <v>3</v>
      </c>
      <c r="H3837" s="66" t="n">
        <v>7</v>
      </c>
      <c r="I3837" s="66" t="n">
        <v>1</v>
      </c>
      <c r="J3837" s="66" t="n">
        <v>0</v>
      </c>
      <c r="K3837" s="66" t="n">
        <v>0</v>
      </c>
      <c r="L3837" s="66" t="n">
        <v>0</v>
      </c>
      <c r="M3837" s="66" t="n">
        <v>0</v>
      </c>
      <c r="N3837" s="66" t="n">
        <v>1</v>
      </c>
      <c r="O3837" s="66" t="n">
        <v>238.6</v>
      </c>
      <c r="P3837" s="66" t="n">
        <v>23.6</v>
      </c>
      <c r="Q3837" s="66" t="n">
        <v>12.378765807</v>
      </c>
      <c r="R3837" s="66" t="n">
        <v>51.3357370890001</v>
      </c>
      <c r="S3837" s="66">
        <f>IF(AND(E3837&gt;=2,E3837&lt;=6,OR(F3837=6,F3837=7,F3837=8),O3837&lt;=500),1,0)</f>
        <v/>
      </c>
      <c r="T3837" s="178">
        <f>IF(G3837=1,Sources!$F$24,IF(G3837=2,Sources!$F$25,IF(G3837=3,Sources!$F$26,0)))</f>
        <v/>
      </c>
      <c r="U3837" s="178">
        <f>T3837</f>
        <v/>
      </c>
      <c r="V3837" s="66" t="inlineStr">
        <is>
          <t>S01 / S04 / S05</t>
        </is>
      </c>
    </row>
    <row r="3838" ht="15" customHeight="1" s="94">
      <c r="A3838" s="66" t="inlineStr">
        <is>
          <t>U28232</t>
        </is>
      </c>
      <c r="B3838" s="66" t="inlineStr">
        <is>
          <t>O1749</t>
        </is>
      </c>
      <c r="C3838" s="66" t="n">
        <v>2025</v>
      </c>
      <c r="D3838" s="66" t="n">
        <v>8</v>
      </c>
      <c r="E3838" s="66" t="n">
        <v>3</v>
      </c>
      <c r="F3838" s="66" t="n">
        <v>13</v>
      </c>
      <c r="G3838" s="66" t="n">
        <v>3</v>
      </c>
      <c r="H3838" s="66" t="n">
        <v>6</v>
      </c>
      <c r="I3838" s="66" t="n">
        <v>0</v>
      </c>
      <c r="J3838" s="66" t="n">
        <v>1</v>
      </c>
      <c r="K3838" s="66" t="n">
        <v>0</v>
      </c>
      <c r="L3838" s="66" t="n">
        <v>0</v>
      </c>
      <c r="M3838" s="66" t="n">
        <v>0</v>
      </c>
      <c r="N3838" s="66" t="n">
        <v>0</v>
      </c>
      <c r="O3838" s="66" t="n">
        <v>355</v>
      </c>
      <c r="P3838" s="66" t="n">
        <v>8.9</v>
      </c>
      <c r="Q3838" s="66" t="n">
        <v>12.373668884</v>
      </c>
      <c r="R3838" s="66" t="n">
        <v>51.3327983260001</v>
      </c>
      <c r="S3838" s="66">
        <f>IF(AND(E3838&gt;=2,E3838&lt;=6,OR(F3838=6,F3838=7,F3838=8),O3838&lt;=500),1,0)</f>
        <v/>
      </c>
      <c r="T3838" s="178">
        <f>IF(G3838=1,Sources!$F$24,IF(G3838=2,Sources!$F$25,IF(G3838=3,Sources!$F$26,0)))</f>
        <v/>
      </c>
      <c r="U3838" s="178">
        <f>T3838</f>
        <v/>
      </c>
      <c r="V3838" s="66" t="inlineStr">
        <is>
          <t>S01 / S04 / S05</t>
        </is>
      </c>
    </row>
    <row r="3839" ht="15" customHeight="1" s="94">
      <c r="A3839" s="66" t="inlineStr">
        <is>
          <t>U28259</t>
        </is>
      </c>
      <c r="B3839" s="66" t="inlineStr">
        <is>
          <t>O1733</t>
        </is>
      </c>
      <c r="C3839" s="66" t="n">
        <v>2025</v>
      </c>
      <c r="D3839" s="66" t="n">
        <v>8</v>
      </c>
      <c r="E3839" s="66" t="n">
        <v>3</v>
      </c>
      <c r="F3839" s="66" t="n">
        <v>16</v>
      </c>
      <c r="G3839" s="66" t="n">
        <v>3</v>
      </c>
      <c r="H3839" s="66" t="n">
        <v>6</v>
      </c>
      <c r="I3839" s="66" t="n">
        <v>0</v>
      </c>
      <c r="J3839" s="66" t="n">
        <v>0</v>
      </c>
      <c r="K3839" s="66" t="n">
        <v>1</v>
      </c>
      <c r="L3839" s="66" t="n">
        <v>0</v>
      </c>
      <c r="M3839" s="66" t="n">
        <v>0</v>
      </c>
      <c r="N3839" s="66" t="n">
        <v>0</v>
      </c>
      <c r="O3839" s="66" t="n">
        <v>265.2</v>
      </c>
      <c r="P3839" s="66" t="n">
        <v>11.4</v>
      </c>
      <c r="Q3839" s="66" t="n">
        <v>12.37836055</v>
      </c>
      <c r="R3839" s="66" t="n">
        <v>51.3358817110001</v>
      </c>
      <c r="S3839" s="66">
        <f>IF(AND(E3839&gt;=2,E3839&lt;=6,OR(F3839=6,F3839=7,F3839=8),O3839&lt;=500),1,0)</f>
        <v/>
      </c>
      <c r="T3839" s="178">
        <f>IF(G3839=1,Sources!$F$24,IF(G3839=2,Sources!$F$25,IF(G3839=3,Sources!$F$26,0)))</f>
        <v/>
      </c>
      <c r="U3839" s="178">
        <f>T3839</f>
        <v/>
      </c>
      <c r="V3839" s="66" t="inlineStr">
        <is>
          <t>S01 / S04 / S05</t>
        </is>
      </c>
    </row>
    <row r="3840" ht="15" customHeight="1" s="94">
      <c r="A3840" s="66" t="inlineStr">
        <is>
          <t>U28264</t>
        </is>
      </c>
      <c r="B3840" s="66" t="inlineStr">
        <is>
          <t>O0969</t>
        </is>
      </c>
      <c r="C3840" s="66" t="n">
        <v>2025</v>
      </c>
      <c r="D3840" s="66" t="n">
        <v>8</v>
      </c>
      <c r="E3840" s="66" t="n">
        <v>6</v>
      </c>
      <c r="F3840" s="66" t="n">
        <v>16</v>
      </c>
      <c r="G3840" s="66" t="n">
        <v>3</v>
      </c>
      <c r="H3840" s="66" t="n">
        <v>6</v>
      </c>
      <c r="I3840" s="66" t="n">
        <v>0</v>
      </c>
      <c r="J3840" s="66" t="n">
        <v>1</v>
      </c>
      <c r="K3840" s="66" t="n">
        <v>1</v>
      </c>
      <c r="L3840" s="66" t="n">
        <v>0</v>
      </c>
      <c r="M3840" s="66" t="n">
        <v>0</v>
      </c>
      <c r="N3840" s="66" t="n">
        <v>0</v>
      </c>
      <c r="O3840" s="66" t="n">
        <v>248.9</v>
      </c>
      <c r="P3840" s="66" t="n">
        <v>5.7</v>
      </c>
      <c r="Q3840" s="66" t="n">
        <v>13.7580625690001</v>
      </c>
      <c r="R3840" s="66" t="n">
        <v>51.052318223</v>
      </c>
      <c r="S3840" s="66">
        <f>IF(AND(E3840&gt;=2,E3840&lt;=6,OR(F3840=6,F3840=7,F3840=8),O3840&lt;=500),1,0)</f>
        <v/>
      </c>
      <c r="T3840" s="178">
        <f>IF(G3840=1,Sources!$F$24,IF(G3840=2,Sources!$F$25,IF(G3840=3,Sources!$F$26,0)))</f>
        <v/>
      </c>
      <c r="U3840" s="178">
        <f>T3840</f>
        <v/>
      </c>
      <c r="V3840" s="66" t="inlineStr">
        <is>
          <t>S01 / S04 / S05</t>
        </is>
      </c>
    </row>
    <row r="3841" ht="15" customHeight="1" s="94">
      <c r="A3841" s="66" t="inlineStr">
        <is>
          <t>U28266</t>
        </is>
      </c>
      <c r="B3841" s="66" t="inlineStr">
        <is>
          <t>O1437</t>
        </is>
      </c>
      <c r="C3841" s="66" t="n">
        <v>2025</v>
      </c>
      <c r="D3841" s="66" t="n">
        <v>7</v>
      </c>
      <c r="E3841" s="66" t="n">
        <v>3</v>
      </c>
      <c r="F3841" s="66" t="n">
        <v>14</v>
      </c>
      <c r="G3841" s="66" t="n">
        <v>3</v>
      </c>
      <c r="H3841" s="66" t="n">
        <v>2</v>
      </c>
      <c r="I3841" s="66" t="n">
        <v>1</v>
      </c>
      <c r="J3841" s="66" t="n">
        <v>0</v>
      </c>
      <c r="K3841" s="66" t="n">
        <v>1</v>
      </c>
      <c r="L3841" s="66" t="n">
        <v>0</v>
      </c>
      <c r="M3841" s="66" t="n">
        <v>0</v>
      </c>
      <c r="N3841" s="66" t="n">
        <v>0</v>
      </c>
      <c r="O3841" s="66" t="n">
        <v>304.1</v>
      </c>
      <c r="P3841" s="66" t="n">
        <v>1.2</v>
      </c>
      <c r="Q3841" s="66" t="n">
        <v>12.371131185</v>
      </c>
      <c r="R3841" s="66" t="n">
        <v>51.3473390180001</v>
      </c>
      <c r="S3841" s="66">
        <f>IF(AND(E3841&gt;=2,E3841&lt;=6,OR(F3841=6,F3841=7,F3841=8),O3841&lt;=500),1,0)</f>
        <v/>
      </c>
      <c r="T3841" s="178">
        <f>IF(G3841=1,Sources!$F$24,IF(G3841=2,Sources!$F$25,IF(G3841=3,Sources!$F$26,0)))</f>
        <v/>
      </c>
      <c r="U3841" s="178">
        <f>T3841</f>
        <v/>
      </c>
      <c r="V3841" s="66" t="inlineStr">
        <is>
          <t>S01 / S04 / S05</t>
        </is>
      </c>
    </row>
    <row r="3842" ht="15" customHeight="1" s="94">
      <c r="A3842" s="66" t="inlineStr">
        <is>
          <t>U28278</t>
        </is>
      </c>
      <c r="B3842" s="66" t="inlineStr">
        <is>
          <t>O1773</t>
        </is>
      </c>
      <c r="C3842" s="66" t="n">
        <v>2025</v>
      </c>
      <c r="D3842" s="66" t="n">
        <v>7</v>
      </c>
      <c r="E3842" s="66" t="n">
        <v>2</v>
      </c>
      <c r="F3842" s="66" t="n">
        <v>22</v>
      </c>
      <c r="G3842" s="66" t="n">
        <v>2</v>
      </c>
      <c r="H3842" s="66" t="n">
        <v>2</v>
      </c>
      <c r="I3842" s="66" t="n">
        <v>0</v>
      </c>
      <c r="J3842" s="66" t="n">
        <v>1</v>
      </c>
      <c r="K3842" s="66" t="n">
        <v>1</v>
      </c>
      <c r="L3842" s="66" t="n">
        <v>0</v>
      </c>
      <c r="M3842" s="66" t="n">
        <v>0</v>
      </c>
      <c r="N3842" s="66" t="n">
        <v>0</v>
      </c>
      <c r="O3842" s="66" t="n">
        <v>454</v>
      </c>
      <c r="P3842" s="66" t="n">
        <v>3</v>
      </c>
      <c r="Q3842" s="66" t="n">
        <v>12.3486883090001</v>
      </c>
      <c r="R3842" s="66" t="n">
        <v>51.3321466240001</v>
      </c>
      <c r="S3842" s="66">
        <f>IF(AND(E3842&gt;=2,E3842&lt;=6,OR(F3842=6,F3842=7,F3842=8),O3842&lt;=500),1,0)</f>
        <v/>
      </c>
      <c r="T3842" s="178">
        <f>IF(G3842=1,Sources!$F$24,IF(G3842=2,Sources!$F$25,IF(G3842=3,Sources!$F$26,0)))</f>
        <v/>
      </c>
      <c r="U3842" s="178">
        <f>T3842</f>
        <v/>
      </c>
      <c r="V3842" s="66" t="inlineStr">
        <is>
          <t>S01 / S04 / S05</t>
        </is>
      </c>
    </row>
    <row r="3843" ht="15" customHeight="1" s="94">
      <c r="A3843" s="66" t="inlineStr">
        <is>
          <t>U28290</t>
        </is>
      </c>
      <c r="B3843" s="66" t="inlineStr">
        <is>
          <t>O1630</t>
        </is>
      </c>
      <c r="C3843" s="66" t="n">
        <v>2025</v>
      </c>
      <c r="D3843" s="66" t="n">
        <v>8</v>
      </c>
      <c r="E3843" s="66" t="n">
        <v>5</v>
      </c>
      <c r="F3843" s="66" t="n">
        <v>5</v>
      </c>
      <c r="G3843" s="66" t="n">
        <v>3</v>
      </c>
      <c r="H3843" s="66" t="n">
        <v>1</v>
      </c>
      <c r="I3843" s="66" t="n">
        <v>0</v>
      </c>
      <c r="J3843" s="66" t="n">
        <v>1</v>
      </c>
      <c r="K3843" s="66" t="n">
        <v>0</v>
      </c>
      <c r="L3843" s="66" t="n">
        <v>0</v>
      </c>
      <c r="M3843" s="66" t="n">
        <v>0</v>
      </c>
      <c r="N3843" s="66" t="n">
        <v>0</v>
      </c>
      <c r="O3843" s="66" t="n">
        <v>167.5</v>
      </c>
      <c r="P3843" s="66" t="n">
        <v>8.6</v>
      </c>
      <c r="Q3843" s="66" t="n">
        <v>12.330102192</v>
      </c>
      <c r="R3843" s="66" t="n">
        <v>51.3356974800001</v>
      </c>
      <c r="S3843" s="66">
        <f>IF(AND(E3843&gt;=2,E3843&lt;=6,OR(F3843=6,F3843=7,F3843=8),O3843&lt;=500),1,0)</f>
        <v/>
      </c>
      <c r="T3843" s="178">
        <f>IF(G3843=1,Sources!$F$24,IF(G3843=2,Sources!$F$25,IF(G3843=3,Sources!$F$26,0)))</f>
        <v/>
      </c>
      <c r="U3843" s="178">
        <f>T3843</f>
        <v/>
      </c>
      <c r="V3843" s="66" t="inlineStr">
        <is>
          <t>S01 / S04 / S05</t>
        </is>
      </c>
    </row>
    <row r="3844" ht="15" customHeight="1" s="94">
      <c r="A3844" s="66" t="inlineStr">
        <is>
          <t>U28301</t>
        </is>
      </c>
      <c r="B3844" s="66" t="inlineStr">
        <is>
          <t>O1717</t>
        </is>
      </c>
      <c r="C3844" s="66" t="n">
        <v>2025</v>
      </c>
      <c r="D3844" s="66" t="n">
        <v>8</v>
      </c>
      <c r="E3844" s="66" t="n">
        <v>2</v>
      </c>
      <c r="F3844" s="66" t="n">
        <v>7</v>
      </c>
      <c r="G3844" s="66" t="n">
        <v>3</v>
      </c>
      <c r="H3844" s="66" t="n">
        <v>2</v>
      </c>
      <c r="I3844" s="66" t="n">
        <v>0</v>
      </c>
      <c r="J3844" s="66" t="n">
        <v>1</v>
      </c>
      <c r="K3844" s="66" t="n">
        <v>1</v>
      </c>
      <c r="L3844" s="66" t="n">
        <v>0</v>
      </c>
      <c r="M3844" s="66" t="n">
        <v>0</v>
      </c>
      <c r="N3844" s="66" t="n">
        <v>0</v>
      </c>
      <c r="O3844" s="66" t="n">
        <v>183.7</v>
      </c>
      <c r="P3844" s="66" t="n">
        <v>2.4</v>
      </c>
      <c r="Q3844" s="66" t="n">
        <v>12.3697208880001</v>
      </c>
      <c r="R3844" s="66" t="n">
        <v>51.3244771080001</v>
      </c>
      <c r="S3844" s="66">
        <f>IF(AND(E3844&gt;=2,E3844&lt;=6,OR(F3844=6,F3844=7,F3844=8),O3844&lt;=500),1,0)</f>
        <v/>
      </c>
      <c r="T3844" s="178">
        <f>IF(G3844=1,Sources!$F$24,IF(G3844=2,Sources!$F$25,IF(G3844=3,Sources!$F$26,0)))</f>
        <v/>
      </c>
      <c r="U3844" s="178">
        <f>T3844</f>
        <v/>
      </c>
      <c r="V3844" s="66" t="inlineStr">
        <is>
          <t>S01 / S04 / S05</t>
        </is>
      </c>
    </row>
    <row r="3845" ht="15" customHeight="1" s="94">
      <c r="A3845" s="66" t="inlineStr">
        <is>
          <t>U28305</t>
        </is>
      </c>
      <c r="B3845" s="66" t="inlineStr">
        <is>
          <t>O0674</t>
        </is>
      </c>
      <c r="C3845" s="66" t="n">
        <v>2025</v>
      </c>
      <c r="D3845" s="66" t="n">
        <v>7</v>
      </c>
      <c r="E3845" s="66" t="n">
        <v>3</v>
      </c>
      <c r="F3845" s="66" t="n">
        <v>18</v>
      </c>
      <c r="G3845" s="66" t="n">
        <v>3</v>
      </c>
      <c r="H3845" s="66" t="n">
        <v>2</v>
      </c>
      <c r="I3845" s="66" t="n">
        <v>0</v>
      </c>
      <c r="J3845" s="66" t="n">
        <v>1</v>
      </c>
      <c r="K3845" s="66" t="n">
        <v>1</v>
      </c>
      <c r="L3845" s="66" t="n">
        <v>0</v>
      </c>
      <c r="M3845" s="66" t="n">
        <v>0</v>
      </c>
      <c r="N3845" s="66" t="n">
        <v>0</v>
      </c>
      <c r="O3845" s="66" t="n">
        <v>488.3</v>
      </c>
      <c r="P3845" s="66" t="n">
        <v>6.2</v>
      </c>
      <c r="Q3845" s="66" t="n">
        <v>13.7772002720001</v>
      </c>
      <c r="R3845" s="66" t="n">
        <v>51.060047416</v>
      </c>
      <c r="S3845" s="66">
        <f>IF(AND(E3845&gt;=2,E3845&lt;=6,OR(F3845=6,F3845=7,F3845=8),O3845&lt;=500),1,0)</f>
        <v/>
      </c>
      <c r="T3845" s="178">
        <f>IF(G3845=1,Sources!$F$24,IF(G3845=2,Sources!$F$25,IF(G3845=3,Sources!$F$26,0)))</f>
        <v/>
      </c>
      <c r="U3845" s="178">
        <f>T3845</f>
        <v/>
      </c>
      <c r="V3845" s="66" t="inlineStr">
        <is>
          <t>S01 / S04 / S05</t>
        </is>
      </c>
    </row>
    <row r="3846" ht="15" customHeight="1" s="94">
      <c r="A3846" s="66" t="inlineStr">
        <is>
          <t>U28320</t>
        </is>
      </c>
      <c r="B3846" s="66" t="inlineStr">
        <is>
          <t>O0766</t>
        </is>
      </c>
      <c r="C3846" s="66" t="n">
        <v>2025</v>
      </c>
      <c r="D3846" s="66" t="n">
        <v>8</v>
      </c>
      <c r="E3846" s="66" t="n">
        <v>6</v>
      </c>
      <c r="F3846" s="66" t="n">
        <v>7</v>
      </c>
      <c r="G3846" s="66" t="n">
        <v>3</v>
      </c>
      <c r="H3846" s="66" t="n">
        <v>2</v>
      </c>
      <c r="I3846" s="66" t="n">
        <v>0</v>
      </c>
      <c r="J3846" s="66" t="n">
        <v>1</v>
      </c>
      <c r="K3846" s="66" t="n">
        <v>1</v>
      </c>
      <c r="L3846" s="66" t="n">
        <v>0</v>
      </c>
      <c r="M3846" s="66" t="n">
        <v>0</v>
      </c>
      <c r="N3846" s="66" t="n">
        <v>0</v>
      </c>
      <c r="O3846" s="66" t="n">
        <v>152.9</v>
      </c>
      <c r="P3846" s="66" t="n">
        <v>2.8</v>
      </c>
      <c r="Q3846" s="66" t="n">
        <v>13.7587159780001</v>
      </c>
      <c r="R3846" s="66" t="n">
        <v>51.0495169820001</v>
      </c>
      <c r="S3846" s="66">
        <f>IF(AND(E3846&gt;=2,E3846&lt;=6,OR(F3846=6,F3846=7,F3846=8),O3846&lt;=500),1,0)</f>
        <v/>
      </c>
      <c r="T3846" s="178">
        <f>IF(G3846=1,Sources!$F$24,IF(G3846=2,Sources!$F$25,IF(G3846=3,Sources!$F$26,0)))</f>
        <v/>
      </c>
      <c r="U3846" s="178">
        <f>T3846</f>
        <v/>
      </c>
      <c r="V3846" s="66" t="inlineStr">
        <is>
          <t>S01 / S04 / S05</t>
        </is>
      </c>
    </row>
    <row r="3847" ht="15" customHeight="1" s="94">
      <c r="A3847" s="66" t="inlineStr">
        <is>
          <t>U28331</t>
        </is>
      </c>
      <c r="B3847" s="66" t="inlineStr">
        <is>
          <t>O1798</t>
        </is>
      </c>
      <c r="C3847" s="66" t="n">
        <v>2025</v>
      </c>
      <c r="D3847" s="66" t="n">
        <v>7</v>
      </c>
      <c r="E3847" s="66" t="n">
        <v>2</v>
      </c>
      <c r="F3847" s="66" t="n">
        <v>6</v>
      </c>
      <c r="G3847" s="66" t="n">
        <v>3</v>
      </c>
      <c r="H3847" s="66" t="n">
        <v>1</v>
      </c>
      <c r="I3847" s="66" t="n">
        <v>0</v>
      </c>
      <c r="J3847" s="66" t="n">
        <v>1</v>
      </c>
      <c r="K3847" s="66" t="n">
        <v>0</v>
      </c>
      <c r="L3847" s="66" t="n">
        <v>0</v>
      </c>
      <c r="M3847" s="66" t="n">
        <v>0</v>
      </c>
      <c r="N3847" s="66" t="n">
        <v>0</v>
      </c>
      <c r="O3847" s="66" t="n">
        <v>313.5</v>
      </c>
      <c r="P3847" s="66" t="n">
        <v>3.2</v>
      </c>
      <c r="Q3847" s="66" t="n">
        <v>12.3843546680001</v>
      </c>
      <c r="R3847" s="66" t="n">
        <v>51.3601555560001</v>
      </c>
      <c r="S3847" s="66">
        <f>IF(AND(E3847&gt;=2,E3847&lt;=6,OR(F3847=6,F3847=7,F3847=8),O3847&lt;=500),1,0)</f>
        <v/>
      </c>
      <c r="T3847" s="178">
        <f>IF(G3847=1,Sources!$F$24,IF(G3847=2,Sources!$F$25,IF(G3847=3,Sources!$F$26,0)))</f>
        <v/>
      </c>
      <c r="U3847" s="178">
        <f>T3847</f>
        <v/>
      </c>
      <c r="V3847" s="66" t="inlineStr">
        <is>
          <t>S01 / S04 / S05</t>
        </is>
      </c>
    </row>
    <row r="3848" ht="15" customHeight="1" s="94">
      <c r="A3848" s="66" t="inlineStr">
        <is>
          <t>U28332</t>
        </is>
      </c>
      <c r="B3848" s="66" t="inlineStr">
        <is>
          <t>O1674</t>
        </is>
      </c>
      <c r="C3848" s="66" t="n">
        <v>2025</v>
      </c>
      <c r="D3848" s="66" t="n">
        <v>9</v>
      </c>
      <c r="E3848" s="66" t="n">
        <v>6</v>
      </c>
      <c r="F3848" s="66" t="n">
        <v>5</v>
      </c>
      <c r="G3848" s="66" t="n">
        <v>3</v>
      </c>
      <c r="H3848" s="66" t="n">
        <v>3</v>
      </c>
      <c r="I3848" s="66" t="n">
        <v>0</v>
      </c>
      <c r="J3848" s="66" t="n">
        <v>1</v>
      </c>
      <c r="K3848" s="66" t="n">
        <v>1</v>
      </c>
      <c r="L3848" s="66" t="n">
        <v>0</v>
      </c>
      <c r="M3848" s="66" t="n">
        <v>0</v>
      </c>
      <c r="N3848" s="66" t="n">
        <v>0</v>
      </c>
      <c r="O3848" s="66" t="n">
        <v>482.4</v>
      </c>
      <c r="P3848" s="66" t="n">
        <v>0</v>
      </c>
      <c r="Q3848" s="66" t="n">
        <v>12.2819894530001</v>
      </c>
      <c r="R3848" s="66" t="n">
        <v>51.3579242010001</v>
      </c>
      <c r="S3848" s="66">
        <f>IF(AND(E3848&gt;=2,E3848&lt;=6,OR(F3848=6,F3848=7,F3848=8),O3848&lt;=500),1,0)</f>
        <v/>
      </c>
      <c r="T3848" s="178">
        <f>IF(G3848=1,Sources!$F$24,IF(G3848=2,Sources!$F$25,IF(G3848=3,Sources!$F$26,0)))</f>
        <v/>
      </c>
      <c r="U3848" s="178">
        <f>T3848</f>
        <v/>
      </c>
      <c r="V3848" s="66" t="inlineStr">
        <is>
          <t>S01 / S04 / S05</t>
        </is>
      </c>
    </row>
    <row r="3849" ht="15" customHeight="1" s="94">
      <c r="A3849" s="66" t="inlineStr">
        <is>
          <t>U28341</t>
        </is>
      </c>
      <c r="B3849" s="66" t="inlineStr">
        <is>
          <t>O1751</t>
        </is>
      </c>
      <c r="C3849" s="66" t="n">
        <v>2025</v>
      </c>
      <c r="D3849" s="66" t="n">
        <v>7</v>
      </c>
      <c r="E3849" s="66" t="n">
        <v>2</v>
      </c>
      <c r="F3849" s="66" t="n">
        <v>14</v>
      </c>
      <c r="G3849" s="66" t="n">
        <v>2</v>
      </c>
      <c r="H3849" s="66" t="n">
        <v>3</v>
      </c>
      <c r="I3849" s="66" t="n">
        <v>1</v>
      </c>
      <c r="J3849" s="66" t="n">
        <v>0</v>
      </c>
      <c r="K3849" s="66" t="n">
        <v>1</v>
      </c>
      <c r="L3849" s="66" t="n">
        <v>0</v>
      </c>
      <c r="M3849" s="66" t="n">
        <v>0</v>
      </c>
      <c r="N3849" s="66" t="n">
        <v>0</v>
      </c>
      <c r="O3849" s="66" t="n">
        <v>185.1</v>
      </c>
      <c r="P3849" s="66" t="n">
        <v>7.9</v>
      </c>
      <c r="Q3849" s="66" t="n">
        <v>12.3737564520001</v>
      </c>
      <c r="R3849" s="66" t="n">
        <v>51.331159617</v>
      </c>
      <c r="S3849" s="66">
        <f>IF(AND(E3849&gt;=2,E3849&lt;=6,OR(F3849=6,F3849=7,F3849=8),O3849&lt;=500),1,0)</f>
        <v/>
      </c>
      <c r="T3849" s="178">
        <f>IF(G3849=1,Sources!$F$24,IF(G3849=2,Sources!$F$25,IF(G3849=3,Sources!$F$26,0)))</f>
        <v/>
      </c>
      <c r="U3849" s="178">
        <f>T3849</f>
        <v/>
      </c>
      <c r="V3849" s="66" t="inlineStr">
        <is>
          <t>S01 / S04 / S05</t>
        </is>
      </c>
    </row>
    <row r="3850" ht="15" customHeight="1" s="94">
      <c r="A3850" s="66" t="inlineStr">
        <is>
          <t>U28364</t>
        </is>
      </c>
      <c r="B3850" s="66" t="inlineStr">
        <is>
          <t>O0674</t>
        </is>
      </c>
      <c r="C3850" s="66" t="n">
        <v>2025</v>
      </c>
      <c r="D3850" s="66" t="n">
        <v>9</v>
      </c>
      <c r="E3850" s="66" t="n">
        <v>3</v>
      </c>
      <c r="F3850" s="66" t="n">
        <v>8</v>
      </c>
      <c r="G3850" s="66" t="n">
        <v>3</v>
      </c>
      <c r="H3850" s="66" t="n">
        <v>3</v>
      </c>
      <c r="I3850" s="66" t="n">
        <v>0</v>
      </c>
      <c r="J3850" s="66" t="n">
        <v>1</v>
      </c>
      <c r="K3850" s="66" t="n">
        <v>1</v>
      </c>
      <c r="L3850" s="66" t="n">
        <v>0</v>
      </c>
      <c r="M3850" s="66" t="n">
        <v>0</v>
      </c>
      <c r="N3850" s="66" t="n">
        <v>0</v>
      </c>
      <c r="O3850" s="66" t="n">
        <v>477.6</v>
      </c>
      <c r="P3850" s="66" t="n">
        <v>8.199999999999999</v>
      </c>
      <c r="Q3850" s="66" t="n">
        <v>13.777080691</v>
      </c>
      <c r="R3850" s="66" t="n">
        <v>51.059958119</v>
      </c>
      <c r="S3850" s="66">
        <f>IF(AND(E3850&gt;=2,E3850&lt;=6,OR(F3850=6,F3850=7,F3850=8),O3850&lt;=500),1,0)</f>
        <v/>
      </c>
      <c r="T3850" s="178">
        <f>IF(G3850=1,Sources!$F$24,IF(G3850=2,Sources!$F$25,IF(G3850=3,Sources!$F$26,0)))</f>
        <v/>
      </c>
      <c r="U3850" s="178">
        <f>T3850</f>
        <v/>
      </c>
      <c r="V3850" s="66" t="inlineStr">
        <is>
          <t>S01 / S04 / S05</t>
        </is>
      </c>
    </row>
    <row r="3851" ht="15" customHeight="1" s="94">
      <c r="A3851" s="66" t="inlineStr">
        <is>
          <t>U28369</t>
        </is>
      </c>
      <c r="B3851" s="66" t="inlineStr">
        <is>
          <t>O2227</t>
        </is>
      </c>
      <c r="C3851" s="66" t="n">
        <v>2025</v>
      </c>
      <c r="D3851" s="66" t="n">
        <v>8</v>
      </c>
      <c r="E3851" s="66" t="n">
        <v>4</v>
      </c>
      <c r="F3851" s="66" t="n">
        <v>19</v>
      </c>
      <c r="G3851" s="66" t="n">
        <v>3</v>
      </c>
      <c r="H3851" s="66" t="n">
        <v>6</v>
      </c>
      <c r="I3851" s="66" t="n">
        <v>0</v>
      </c>
      <c r="J3851" s="66" t="n">
        <v>0</v>
      </c>
      <c r="K3851" s="66" t="n">
        <v>0</v>
      </c>
      <c r="L3851" s="66" t="n">
        <v>1</v>
      </c>
      <c r="M3851" s="66" t="n">
        <v>0</v>
      </c>
      <c r="N3851" s="66" t="n">
        <v>0</v>
      </c>
      <c r="O3851" s="66" t="n">
        <v>75.40000000000001</v>
      </c>
      <c r="P3851" s="66" t="n">
        <v>9.1</v>
      </c>
      <c r="Q3851" s="66" t="n">
        <v>14.805279985</v>
      </c>
      <c r="R3851" s="66" t="n">
        <v>50.8904319450001</v>
      </c>
      <c r="S3851" s="66">
        <f>IF(AND(E3851&gt;=2,E3851&lt;=6,OR(F3851=6,F3851=7,F3851=8),O3851&lt;=500),1,0)</f>
        <v/>
      </c>
      <c r="T3851" s="178">
        <f>IF(G3851=1,Sources!$F$24,IF(G3851=2,Sources!$F$25,IF(G3851=3,Sources!$F$26,0)))</f>
        <v/>
      </c>
      <c r="U3851" s="178">
        <f>T3851</f>
        <v/>
      </c>
      <c r="V3851" s="66" t="inlineStr">
        <is>
          <t>S01 / S04 / S05</t>
        </is>
      </c>
    </row>
    <row r="3852" ht="15" customHeight="1" s="94">
      <c r="A3852" s="66" t="inlineStr">
        <is>
          <t>U28375</t>
        </is>
      </c>
      <c r="B3852" s="66" t="inlineStr">
        <is>
          <t>O1813</t>
        </is>
      </c>
      <c r="C3852" s="66" t="n">
        <v>2025</v>
      </c>
      <c r="D3852" s="66" t="n">
        <v>7</v>
      </c>
      <c r="E3852" s="66" t="n">
        <v>7</v>
      </c>
      <c r="F3852" s="66" t="n">
        <v>18</v>
      </c>
      <c r="G3852" s="66" t="n">
        <v>3</v>
      </c>
      <c r="H3852" s="66" t="n">
        <v>1</v>
      </c>
      <c r="I3852" s="66" t="n">
        <v>0</v>
      </c>
      <c r="J3852" s="66" t="n">
        <v>1</v>
      </c>
      <c r="K3852" s="66" t="n">
        <v>0</v>
      </c>
      <c r="L3852" s="66" t="n">
        <v>0</v>
      </c>
      <c r="M3852" s="66" t="n">
        <v>0</v>
      </c>
      <c r="N3852" s="66" t="n">
        <v>0</v>
      </c>
      <c r="O3852" s="66" t="n">
        <v>464.1</v>
      </c>
      <c r="P3852" s="66" t="n">
        <v>7.3</v>
      </c>
      <c r="Q3852" s="66" t="n">
        <v>12.354130819</v>
      </c>
      <c r="R3852" s="66" t="n">
        <v>51.3345874790001</v>
      </c>
      <c r="S3852" s="66">
        <f>IF(AND(E3852&gt;=2,E3852&lt;=6,OR(F3852=6,F3852=7,F3852=8),O3852&lt;=500),1,0)</f>
        <v/>
      </c>
      <c r="T3852" s="178">
        <f>IF(G3852=1,Sources!$F$24,IF(G3852=2,Sources!$F$25,IF(G3852=3,Sources!$F$26,0)))</f>
        <v/>
      </c>
      <c r="U3852" s="178">
        <f>T3852</f>
        <v/>
      </c>
      <c r="V3852" s="66" t="inlineStr">
        <is>
          <t>S01 / S04 / S05</t>
        </is>
      </c>
    </row>
    <row r="3853" ht="15" customHeight="1" s="94">
      <c r="A3853" s="66" t="inlineStr">
        <is>
          <t>U28380</t>
        </is>
      </c>
      <c r="B3853" s="66" t="inlineStr">
        <is>
          <t>O1463</t>
        </is>
      </c>
      <c r="C3853" s="66" t="n">
        <v>2025</v>
      </c>
      <c r="D3853" s="66" t="n">
        <v>9</v>
      </c>
      <c r="E3853" s="66" t="n">
        <v>6</v>
      </c>
      <c r="F3853" s="66" t="n">
        <v>12</v>
      </c>
      <c r="G3853" s="66" t="n">
        <v>3</v>
      </c>
      <c r="H3853" s="66" t="n">
        <v>2</v>
      </c>
      <c r="I3853" s="66" t="n">
        <v>0</v>
      </c>
      <c r="J3853" s="66" t="n">
        <v>0</v>
      </c>
      <c r="K3853" s="66" t="n">
        <v>1</v>
      </c>
      <c r="L3853" s="66" t="n">
        <v>1</v>
      </c>
      <c r="M3853" s="66" t="n">
        <v>0</v>
      </c>
      <c r="N3853" s="66" t="n">
        <v>0</v>
      </c>
      <c r="O3853" s="66" t="n">
        <v>143.7</v>
      </c>
      <c r="P3853" s="66" t="n">
        <v>0.1</v>
      </c>
      <c r="Q3853" s="66" t="n">
        <v>12.396086037</v>
      </c>
      <c r="R3853" s="66" t="n">
        <v>51.3431814250001</v>
      </c>
      <c r="S3853" s="66">
        <f>IF(AND(E3853&gt;=2,E3853&lt;=6,OR(F3853=6,F3853=7,F3853=8),O3853&lt;=500),1,0)</f>
        <v/>
      </c>
      <c r="T3853" s="178">
        <f>IF(G3853=1,Sources!$F$24,IF(G3853=2,Sources!$F$25,IF(G3853=3,Sources!$F$26,0)))</f>
        <v/>
      </c>
      <c r="U3853" s="178">
        <f>T3853</f>
        <v/>
      </c>
      <c r="V3853" s="66" t="inlineStr">
        <is>
          <t>S01 / S04 / S05</t>
        </is>
      </c>
    </row>
    <row r="3854" ht="15" customHeight="1" s="94">
      <c r="A3854" s="66" t="inlineStr">
        <is>
          <t>U28390</t>
        </is>
      </c>
      <c r="B3854" s="66" t="inlineStr">
        <is>
          <t>O1813</t>
        </is>
      </c>
      <c r="C3854" s="66" t="n">
        <v>2025</v>
      </c>
      <c r="D3854" s="66" t="n">
        <v>7</v>
      </c>
      <c r="E3854" s="66" t="n">
        <v>3</v>
      </c>
      <c r="F3854" s="66" t="n">
        <v>14</v>
      </c>
      <c r="G3854" s="66" t="n">
        <v>3</v>
      </c>
      <c r="H3854" s="66" t="n">
        <v>2</v>
      </c>
      <c r="I3854" s="66" t="n">
        <v>0</v>
      </c>
      <c r="J3854" s="66" t="n">
        <v>0</v>
      </c>
      <c r="K3854" s="66" t="n">
        <v>1</v>
      </c>
      <c r="L3854" s="66" t="n">
        <v>1</v>
      </c>
      <c r="M3854" s="66" t="n">
        <v>0</v>
      </c>
      <c r="N3854" s="66" t="n">
        <v>0</v>
      </c>
      <c r="O3854" s="66" t="n">
        <v>463.1</v>
      </c>
      <c r="P3854" s="66" t="n">
        <v>6.7</v>
      </c>
      <c r="Q3854" s="66" t="n">
        <v>12.3541140180001</v>
      </c>
      <c r="R3854" s="66" t="n">
        <v>51.334625191</v>
      </c>
      <c r="S3854" s="66">
        <f>IF(AND(E3854&gt;=2,E3854&lt;=6,OR(F3854=6,F3854=7,F3854=8),O3854&lt;=500),1,0)</f>
        <v/>
      </c>
      <c r="T3854" s="178">
        <f>IF(G3854=1,Sources!$F$24,IF(G3854=2,Sources!$F$25,IF(G3854=3,Sources!$F$26,0)))</f>
        <v/>
      </c>
      <c r="U3854" s="178">
        <f>T3854</f>
        <v/>
      </c>
      <c r="V3854" s="66" t="inlineStr">
        <is>
          <t>S01 / S04 / S05</t>
        </is>
      </c>
    </row>
    <row r="3855" ht="15" customHeight="1" s="94">
      <c r="A3855" s="66" t="inlineStr">
        <is>
          <t>U28409</t>
        </is>
      </c>
      <c r="B3855" s="66" t="inlineStr">
        <is>
          <t>O1567</t>
        </is>
      </c>
      <c r="C3855" s="66" t="n">
        <v>2025</v>
      </c>
      <c r="D3855" s="66" t="n">
        <v>8</v>
      </c>
      <c r="E3855" s="66" t="n">
        <v>4</v>
      </c>
      <c r="F3855" s="66" t="n">
        <v>7</v>
      </c>
      <c r="G3855" s="66" t="n">
        <v>3</v>
      </c>
      <c r="H3855" s="66" t="n">
        <v>4</v>
      </c>
      <c r="I3855" s="66" t="n">
        <v>1</v>
      </c>
      <c r="J3855" s="66" t="n">
        <v>0</v>
      </c>
      <c r="K3855" s="66" t="n">
        <v>1</v>
      </c>
      <c r="L3855" s="66" t="n">
        <v>0</v>
      </c>
      <c r="M3855" s="66" t="n">
        <v>0</v>
      </c>
      <c r="N3855" s="66" t="n">
        <v>0</v>
      </c>
      <c r="O3855" s="66" t="n">
        <v>169.9</v>
      </c>
      <c r="P3855" s="66" t="n">
        <v>0</v>
      </c>
      <c r="Q3855" s="66" t="n">
        <v>12.361285616</v>
      </c>
      <c r="R3855" s="66" t="n">
        <v>51.3754147670001</v>
      </c>
      <c r="S3855" s="66">
        <f>IF(AND(E3855&gt;=2,E3855&lt;=6,OR(F3855=6,F3855=7,F3855=8),O3855&lt;=500),1,0)</f>
        <v/>
      </c>
      <c r="T3855" s="178">
        <f>IF(G3855=1,Sources!$F$24,IF(G3855=2,Sources!$F$25,IF(G3855=3,Sources!$F$26,0)))</f>
        <v/>
      </c>
      <c r="U3855" s="178">
        <f>T3855</f>
        <v/>
      </c>
      <c r="V3855" s="66" t="inlineStr">
        <is>
          <t>S01 / S04 / S05</t>
        </is>
      </c>
    </row>
    <row r="3856" ht="15" customHeight="1" s="94">
      <c r="A3856" s="66" t="inlineStr">
        <is>
          <t>U28424</t>
        </is>
      </c>
      <c r="B3856" s="66" t="inlineStr">
        <is>
          <t>O0941</t>
        </is>
      </c>
      <c r="C3856" s="66" t="n">
        <v>2025</v>
      </c>
      <c r="D3856" s="66" t="n">
        <v>8</v>
      </c>
      <c r="E3856" s="66" t="n">
        <v>1</v>
      </c>
      <c r="F3856" s="66" t="n">
        <v>16</v>
      </c>
      <c r="G3856" s="66" t="n">
        <v>3</v>
      </c>
      <c r="H3856" s="66" t="n">
        <v>1</v>
      </c>
      <c r="I3856" s="66" t="n">
        <v>0</v>
      </c>
      <c r="J3856" s="66" t="n">
        <v>1</v>
      </c>
      <c r="K3856" s="66" t="n">
        <v>0</v>
      </c>
      <c r="L3856" s="66" t="n">
        <v>0</v>
      </c>
      <c r="M3856" s="66" t="n">
        <v>0</v>
      </c>
      <c r="N3856" s="66" t="n">
        <v>0</v>
      </c>
      <c r="O3856" s="66" t="n">
        <v>348.4</v>
      </c>
      <c r="P3856" s="66" t="n">
        <v>8.5</v>
      </c>
      <c r="Q3856" s="66" t="n">
        <v>13.7486947620001</v>
      </c>
      <c r="R3856" s="66" t="n">
        <v>51.0717130210001</v>
      </c>
      <c r="S3856" s="66">
        <f>IF(AND(E3856&gt;=2,E3856&lt;=6,OR(F3856=6,F3856=7,F3856=8),O3856&lt;=500),1,0)</f>
        <v/>
      </c>
      <c r="T3856" s="178">
        <f>IF(G3856=1,Sources!$F$24,IF(G3856=2,Sources!$F$25,IF(G3856=3,Sources!$F$26,0)))</f>
        <v/>
      </c>
      <c r="U3856" s="178">
        <f>T3856</f>
        <v/>
      </c>
      <c r="V3856" s="66" t="inlineStr">
        <is>
          <t>S01 / S04 / S05</t>
        </is>
      </c>
    </row>
    <row r="3857" ht="15" customHeight="1" s="94">
      <c r="A3857" s="66" t="inlineStr">
        <is>
          <t>U28428</t>
        </is>
      </c>
      <c r="B3857" s="66" t="inlineStr">
        <is>
          <t>O0926</t>
        </is>
      </c>
      <c r="C3857" s="66" t="n">
        <v>2025</v>
      </c>
      <c r="D3857" s="66" t="n">
        <v>9</v>
      </c>
      <c r="E3857" s="66" t="n">
        <v>3</v>
      </c>
      <c r="F3857" s="66" t="n">
        <v>21</v>
      </c>
      <c r="G3857" s="66" t="n">
        <v>2</v>
      </c>
      <c r="H3857" s="66" t="n">
        <v>1</v>
      </c>
      <c r="I3857" s="66" t="n">
        <v>0</v>
      </c>
      <c r="J3857" s="66" t="n">
        <v>1</v>
      </c>
      <c r="K3857" s="66" t="n">
        <v>0</v>
      </c>
      <c r="L3857" s="66" t="n">
        <v>0</v>
      </c>
      <c r="M3857" s="66" t="n">
        <v>0</v>
      </c>
      <c r="N3857" s="66" t="n">
        <v>0</v>
      </c>
      <c r="O3857" s="66" t="n">
        <v>341.1</v>
      </c>
      <c r="P3857" s="66" t="n">
        <v>3.7</v>
      </c>
      <c r="Q3857" s="66" t="n">
        <v>13.811818283</v>
      </c>
      <c r="R3857" s="66" t="n">
        <v>51.020257465</v>
      </c>
      <c r="S3857" s="66">
        <f>IF(AND(E3857&gt;=2,E3857&lt;=6,OR(F3857=6,F3857=7,F3857=8),O3857&lt;=500),1,0)</f>
        <v/>
      </c>
      <c r="T3857" s="178">
        <f>IF(G3857=1,Sources!$F$24,IF(G3857=2,Sources!$F$25,IF(G3857=3,Sources!$F$26,0)))</f>
        <v/>
      </c>
      <c r="U3857" s="178">
        <f>T3857</f>
        <v/>
      </c>
      <c r="V3857" s="66" t="inlineStr">
        <is>
          <t>S01 / S04 / S05</t>
        </is>
      </c>
    </row>
    <row r="3858" ht="15" customHeight="1" s="94">
      <c r="A3858" s="66" t="inlineStr">
        <is>
          <t>U28432</t>
        </is>
      </c>
      <c r="B3858" s="66" t="inlineStr">
        <is>
          <t>O0403</t>
        </is>
      </c>
      <c r="C3858" s="66" t="n">
        <v>2025</v>
      </c>
      <c r="D3858" s="66" t="n">
        <v>8</v>
      </c>
      <c r="E3858" s="66" t="n">
        <v>4</v>
      </c>
      <c r="F3858" s="66" t="n">
        <v>15</v>
      </c>
      <c r="G3858" s="66" t="n">
        <v>3</v>
      </c>
      <c r="H3858" s="66" t="n">
        <v>4</v>
      </c>
      <c r="I3858" s="66" t="n">
        <v>1</v>
      </c>
      <c r="J3858" s="66" t="n">
        <v>0</v>
      </c>
      <c r="K3858" s="66" t="n">
        <v>1</v>
      </c>
      <c r="L3858" s="66" t="n">
        <v>0</v>
      </c>
      <c r="M3858" s="66" t="n">
        <v>0</v>
      </c>
      <c r="N3858" s="66" t="n">
        <v>0</v>
      </c>
      <c r="O3858" s="66" t="n">
        <v>59.8</v>
      </c>
      <c r="P3858" s="66" t="n">
        <v>6.6</v>
      </c>
      <c r="Q3858" s="66" t="n">
        <v>13.7294194730001</v>
      </c>
      <c r="R3858" s="66" t="n">
        <v>51.0457195450001</v>
      </c>
      <c r="S3858" s="66">
        <f>IF(AND(E3858&gt;=2,E3858&lt;=6,OR(F3858=6,F3858=7,F3858=8),O3858&lt;=500),1,0)</f>
        <v/>
      </c>
      <c r="T3858" s="178">
        <f>IF(G3858=1,Sources!$F$24,IF(G3858=2,Sources!$F$25,IF(G3858=3,Sources!$F$26,0)))</f>
        <v/>
      </c>
      <c r="U3858" s="178">
        <f>T3858</f>
        <v/>
      </c>
      <c r="V3858" s="66" t="inlineStr">
        <is>
          <t>S01 / S04 / S05</t>
        </is>
      </c>
    </row>
    <row r="3859" ht="15" customHeight="1" s="94">
      <c r="A3859" s="66" t="inlineStr">
        <is>
          <t>U28437</t>
        </is>
      </c>
      <c r="B3859" s="66" t="inlineStr">
        <is>
          <t>O1798</t>
        </is>
      </c>
      <c r="C3859" s="66" t="n">
        <v>2025</v>
      </c>
      <c r="D3859" s="66" t="n">
        <v>7</v>
      </c>
      <c r="E3859" s="66" t="n">
        <v>3</v>
      </c>
      <c r="F3859" s="66" t="n">
        <v>20</v>
      </c>
      <c r="G3859" s="66" t="n">
        <v>3</v>
      </c>
      <c r="H3859" s="66" t="n">
        <v>1</v>
      </c>
      <c r="I3859" s="66" t="n">
        <v>0</v>
      </c>
      <c r="J3859" s="66" t="n">
        <v>0</v>
      </c>
      <c r="K3859" s="66" t="n">
        <v>0</v>
      </c>
      <c r="L3859" s="66" t="n">
        <v>1</v>
      </c>
      <c r="M3859" s="66" t="n">
        <v>0</v>
      </c>
      <c r="N3859" s="66" t="n">
        <v>0</v>
      </c>
      <c r="O3859" s="66" t="n">
        <v>308.3</v>
      </c>
      <c r="P3859" s="66" t="n">
        <v>8.699999999999999</v>
      </c>
      <c r="Q3859" s="66" t="n">
        <v>12.3844409230001</v>
      </c>
      <c r="R3859" s="66" t="n">
        <v>51.3601700790001</v>
      </c>
      <c r="S3859" s="66">
        <f>IF(AND(E3859&gt;=2,E3859&lt;=6,OR(F3859=6,F3859=7,F3859=8),O3859&lt;=500),1,0)</f>
        <v/>
      </c>
      <c r="T3859" s="178">
        <f>IF(G3859=1,Sources!$F$24,IF(G3859=2,Sources!$F$25,IF(G3859=3,Sources!$F$26,0)))</f>
        <v/>
      </c>
      <c r="U3859" s="178">
        <f>T3859</f>
        <v/>
      </c>
      <c r="V3859" s="66" t="inlineStr">
        <is>
          <t>S01 / S04 / S05</t>
        </is>
      </c>
    </row>
    <row r="3860" ht="15" customHeight="1" s="94">
      <c r="A3860" s="66" t="inlineStr">
        <is>
          <t>U28449</t>
        </is>
      </c>
      <c r="B3860" s="66" t="inlineStr">
        <is>
          <t>O1654</t>
        </is>
      </c>
      <c r="C3860" s="66" t="n">
        <v>2025</v>
      </c>
      <c r="D3860" s="66" t="n">
        <v>7</v>
      </c>
      <c r="E3860" s="66" t="n">
        <v>7</v>
      </c>
      <c r="F3860" s="66" t="n">
        <v>14</v>
      </c>
      <c r="G3860" s="66" t="n">
        <v>3</v>
      </c>
      <c r="H3860" s="66" t="n">
        <v>3</v>
      </c>
      <c r="I3860" s="66" t="n">
        <v>0</v>
      </c>
      <c r="J3860" s="66" t="n">
        <v>0</v>
      </c>
      <c r="K3860" s="66" t="n">
        <v>1</v>
      </c>
      <c r="L3860" s="66" t="n">
        <v>0</v>
      </c>
      <c r="M3860" s="66" t="n">
        <v>0</v>
      </c>
      <c r="N3860" s="66" t="n">
        <v>0</v>
      </c>
      <c r="O3860" s="66" t="n">
        <v>73.7</v>
      </c>
      <c r="P3860" s="66" t="n">
        <v>3.7</v>
      </c>
      <c r="Q3860" s="66" t="n">
        <v>12.371518253</v>
      </c>
      <c r="R3860" s="66" t="n">
        <v>51.3206343240001</v>
      </c>
      <c r="S3860" s="66">
        <f>IF(AND(E3860&gt;=2,E3860&lt;=6,OR(F3860=6,F3860=7,F3860=8),O3860&lt;=500),1,0)</f>
        <v/>
      </c>
      <c r="T3860" s="178">
        <f>IF(G3860=1,Sources!$F$24,IF(G3860=2,Sources!$F$25,IF(G3860=3,Sources!$F$26,0)))</f>
        <v/>
      </c>
      <c r="U3860" s="178">
        <f>T3860</f>
        <v/>
      </c>
      <c r="V3860" s="66" t="inlineStr">
        <is>
          <t>S01 / S04 / S05</t>
        </is>
      </c>
    </row>
    <row r="3861" ht="15" customHeight="1" s="94">
      <c r="A3861" s="66" t="inlineStr">
        <is>
          <t>U28453</t>
        </is>
      </c>
      <c r="B3861" s="66" t="inlineStr">
        <is>
          <t>O1930</t>
        </is>
      </c>
      <c r="C3861" s="66" t="n">
        <v>2025</v>
      </c>
      <c r="D3861" s="66" t="n">
        <v>9</v>
      </c>
      <c r="E3861" s="66" t="n">
        <v>6</v>
      </c>
      <c r="F3861" s="66" t="n">
        <v>9</v>
      </c>
      <c r="G3861" s="66" t="n">
        <v>3</v>
      </c>
      <c r="H3861" s="66" t="n">
        <v>3</v>
      </c>
      <c r="I3861" s="66" t="n">
        <v>0</v>
      </c>
      <c r="J3861" s="66" t="n">
        <v>0</v>
      </c>
      <c r="K3861" s="66" t="n">
        <v>1</v>
      </c>
      <c r="L3861" s="66" t="n">
        <v>0</v>
      </c>
      <c r="M3861" s="66" t="n">
        <v>0</v>
      </c>
      <c r="N3861" s="66" t="n">
        <v>0</v>
      </c>
      <c r="O3861" s="66" t="n">
        <v>214.6</v>
      </c>
      <c r="P3861" s="66" t="n">
        <v>2.1</v>
      </c>
      <c r="Q3861" s="66" t="n">
        <v>14.21058097</v>
      </c>
      <c r="R3861" s="66" t="n">
        <v>51.0263570860001</v>
      </c>
      <c r="S3861" s="66">
        <f>IF(AND(E3861&gt;=2,E3861&lt;=6,OR(F3861=6,F3861=7,F3861=8),O3861&lt;=500),1,0)</f>
        <v/>
      </c>
      <c r="T3861" s="178">
        <f>IF(G3861=1,Sources!$F$24,IF(G3861=2,Sources!$F$25,IF(G3861=3,Sources!$F$26,0)))</f>
        <v/>
      </c>
      <c r="U3861" s="178">
        <f>T3861</f>
        <v/>
      </c>
      <c r="V3861" s="66" t="inlineStr">
        <is>
          <t>S01 / S04 / S05</t>
        </is>
      </c>
    </row>
    <row r="3862" ht="15" customHeight="1" s="94">
      <c r="A3862" s="66" t="inlineStr">
        <is>
          <t>U28457</t>
        </is>
      </c>
      <c r="B3862" s="66" t="inlineStr">
        <is>
          <t>O1309</t>
        </is>
      </c>
      <c r="C3862" s="66" t="n">
        <v>2025</v>
      </c>
      <c r="D3862" s="66" t="n">
        <v>9</v>
      </c>
      <c r="E3862" s="66" t="n">
        <v>3</v>
      </c>
      <c r="F3862" s="66" t="n">
        <v>6</v>
      </c>
      <c r="G3862" s="66" t="n">
        <v>2</v>
      </c>
      <c r="H3862" s="66" t="n">
        <v>3</v>
      </c>
      <c r="I3862" s="66" t="n">
        <v>0</v>
      </c>
      <c r="J3862" s="66" t="n">
        <v>1</v>
      </c>
      <c r="K3862" s="66" t="n">
        <v>0</v>
      </c>
      <c r="L3862" s="66" t="n">
        <v>0</v>
      </c>
      <c r="M3862" s="66" t="n">
        <v>0</v>
      </c>
      <c r="N3862" s="66" t="n">
        <v>1</v>
      </c>
      <c r="O3862" s="66" t="n">
        <v>424.5</v>
      </c>
      <c r="P3862" s="66" t="n">
        <v>0</v>
      </c>
      <c r="Q3862" s="66" t="n">
        <v>12.381166019</v>
      </c>
      <c r="R3862" s="66" t="n">
        <v>51.3426670100001</v>
      </c>
      <c r="S3862" s="66">
        <f>IF(AND(E3862&gt;=2,E3862&lt;=6,OR(F3862=6,F3862=7,F3862=8),O3862&lt;=500),1,0)</f>
        <v/>
      </c>
      <c r="T3862" s="178">
        <f>IF(G3862=1,Sources!$F$24,IF(G3862=2,Sources!$F$25,IF(G3862=3,Sources!$F$26,0)))</f>
        <v/>
      </c>
      <c r="U3862" s="178">
        <f>T3862</f>
        <v/>
      </c>
      <c r="V3862" s="66" t="inlineStr">
        <is>
          <t>S01 / S04 / S05</t>
        </is>
      </c>
    </row>
    <row r="3863" ht="15" customHeight="1" s="94">
      <c r="A3863" s="66" t="inlineStr">
        <is>
          <t>U28463</t>
        </is>
      </c>
      <c r="B3863" s="66" t="inlineStr">
        <is>
          <t>O1540</t>
        </is>
      </c>
      <c r="C3863" s="66" t="n">
        <v>2025</v>
      </c>
      <c r="D3863" s="66" t="n">
        <v>8</v>
      </c>
      <c r="E3863" s="66" t="n">
        <v>3</v>
      </c>
      <c r="F3863" s="66" t="n">
        <v>22</v>
      </c>
      <c r="G3863" s="66" t="n">
        <v>3</v>
      </c>
      <c r="H3863" s="66" t="n">
        <v>3</v>
      </c>
      <c r="I3863" s="66" t="n">
        <v>0</v>
      </c>
      <c r="J3863" s="66" t="n">
        <v>0</v>
      </c>
      <c r="K3863" s="66" t="n">
        <v>1</v>
      </c>
      <c r="L3863" s="66" t="n">
        <v>0</v>
      </c>
      <c r="M3863" s="66" t="n">
        <v>0</v>
      </c>
      <c r="N3863" s="66" t="n">
        <v>1</v>
      </c>
      <c r="O3863" s="66" t="n">
        <v>265.2</v>
      </c>
      <c r="P3863" s="66" t="n">
        <v>2</v>
      </c>
      <c r="Q3863" s="66" t="n">
        <v>12.3815404920001</v>
      </c>
      <c r="R3863" s="66" t="n">
        <v>51.3366587350001</v>
      </c>
      <c r="S3863" s="66">
        <f>IF(AND(E3863&gt;=2,E3863&lt;=6,OR(F3863=6,F3863=7,F3863=8),O3863&lt;=500),1,0)</f>
        <v/>
      </c>
      <c r="T3863" s="178">
        <f>IF(G3863=1,Sources!$F$24,IF(G3863=2,Sources!$F$25,IF(G3863=3,Sources!$F$26,0)))</f>
        <v/>
      </c>
      <c r="U3863" s="178">
        <f>T3863</f>
        <v/>
      </c>
      <c r="V3863" s="66" t="inlineStr">
        <is>
          <t>S01 / S04 / S05</t>
        </is>
      </c>
    </row>
    <row r="3864" ht="15" customHeight="1" s="94">
      <c r="A3864" s="66" t="inlineStr">
        <is>
          <t>U28473</t>
        </is>
      </c>
      <c r="B3864" s="66" t="inlineStr">
        <is>
          <t>O1433</t>
        </is>
      </c>
      <c r="C3864" s="66" t="n">
        <v>2025</v>
      </c>
      <c r="D3864" s="66" t="n">
        <v>7</v>
      </c>
      <c r="E3864" s="66" t="n">
        <v>7</v>
      </c>
      <c r="F3864" s="66" t="n">
        <v>13</v>
      </c>
      <c r="G3864" s="66" t="n">
        <v>3</v>
      </c>
      <c r="H3864" s="66" t="n">
        <v>3</v>
      </c>
      <c r="I3864" s="66" t="n">
        <v>0</v>
      </c>
      <c r="J3864" s="66" t="n">
        <v>1</v>
      </c>
      <c r="K3864" s="66" t="n">
        <v>1</v>
      </c>
      <c r="L3864" s="66" t="n">
        <v>0</v>
      </c>
      <c r="M3864" s="66" t="n">
        <v>0</v>
      </c>
      <c r="N3864" s="66" t="n">
        <v>0</v>
      </c>
      <c r="O3864" s="66" t="n">
        <v>332.9</v>
      </c>
      <c r="P3864" s="66" t="n">
        <v>5.2</v>
      </c>
      <c r="Q3864" s="66" t="n">
        <v>12.3677885780001</v>
      </c>
      <c r="R3864" s="66" t="n">
        <v>51.345423721</v>
      </c>
      <c r="S3864" s="66">
        <f>IF(AND(E3864&gt;=2,E3864&lt;=6,OR(F3864=6,F3864=7,F3864=8),O3864&lt;=500),1,0)</f>
        <v/>
      </c>
      <c r="T3864" s="178">
        <f>IF(G3864=1,Sources!$F$24,IF(G3864=2,Sources!$F$25,IF(G3864=3,Sources!$F$26,0)))</f>
        <v/>
      </c>
      <c r="U3864" s="178">
        <f>T3864</f>
        <v/>
      </c>
      <c r="V3864" s="66" t="inlineStr">
        <is>
          <t>S01 / S04 / S05</t>
        </is>
      </c>
    </row>
    <row r="3865" ht="15" customHeight="1" s="94">
      <c r="A3865" s="66" t="inlineStr">
        <is>
          <t>U28479</t>
        </is>
      </c>
      <c r="B3865" s="66" t="inlineStr">
        <is>
          <t>O1624</t>
        </is>
      </c>
      <c r="C3865" s="66" t="n">
        <v>2025</v>
      </c>
      <c r="D3865" s="66" t="n">
        <v>8</v>
      </c>
      <c r="E3865" s="66" t="n">
        <v>5</v>
      </c>
      <c r="F3865" s="66" t="n">
        <v>13</v>
      </c>
      <c r="G3865" s="66" t="n">
        <v>3</v>
      </c>
      <c r="H3865" s="66" t="n">
        <v>2</v>
      </c>
      <c r="I3865" s="66" t="n">
        <v>0</v>
      </c>
      <c r="J3865" s="66" t="n">
        <v>1</v>
      </c>
      <c r="K3865" s="66" t="n">
        <v>1</v>
      </c>
      <c r="L3865" s="66" t="n">
        <v>0</v>
      </c>
      <c r="M3865" s="66" t="n">
        <v>0</v>
      </c>
      <c r="N3865" s="66" t="n">
        <v>0</v>
      </c>
      <c r="O3865" s="66" t="n">
        <v>101.1</v>
      </c>
      <c r="P3865" s="66" t="n">
        <v>7.1</v>
      </c>
      <c r="Q3865" s="66" t="n">
        <v>12.3324364170001</v>
      </c>
      <c r="R3865" s="66" t="n">
        <v>51.3378294450001</v>
      </c>
      <c r="S3865" s="66">
        <f>IF(AND(E3865&gt;=2,E3865&lt;=6,OR(F3865=6,F3865=7,F3865=8),O3865&lt;=500),1,0)</f>
        <v/>
      </c>
      <c r="T3865" s="178">
        <f>IF(G3865=1,Sources!$F$24,IF(G3865=2,Sources!$F$25,IF(G3865=3,Sources!$F$26,0)))</f>
        <v/>
      </c>
      <c r="U3865" s="178">
        <f>T3865</f>
        <v/>
      </c>
      <c r="V3865" s="66" t="inlineStr">
        <is>
          <t>S01 / S04 / S05</t>
        </is>
      </c>
    </row>
    <row r="3866" ht="15" customHeight="1" s="94">
      <c r="A3866" s="66" t="inlineStr">
        <is>
          <t>U28506</t>
        </is>
      </c>
      <c r="B3866" s="66" t="inlineStr">
        <is>
          <t>O1654</t>
        </is>
      </c>
      <c r="C3866" s="66" t="n">
        <v>2025</v>
      </c>
      <c r="D3866" s="66" t="n">
        <v>8</v>
      </c>
      <c r="E3866" s="66" t="n">
        <v>6</v>
      </c>
      <c r="F3866" s="66" t="n">
        <v>13</v>
      </c>
      <c r="G3866" s="66" t="n">
        <v>3</v>
      </c>
      <c r="H3866" s="66" t="n">
        <v>2</v>
      </c>
      <c r="I3866" s="66" t="n">
        <v>0</v>
      </c>
      <c r="J3866" s="66" t="n">
        <v>0</v>
      </c>
      <c r="K3866" s="66" t="n">
        <v>1</v>
      </c>
      <c r="L3866" s="66" t="n">
        <v>1</v>
      </c>
      <c r="M3866" s="66" t="n">
        <v>0</v>
      </c>
      <c r="N3866" s="66" t="n">
        <v>0</v>
      </c>
      <c r="O3866" s="66" t="n">
        <v>56.4</v>
      </c>
      <c r="P3866" s="66" t="n">
        <v>18.4</v>
      </c>
      <c r="Q3866" s="66" t="n">
        <v>12.3715488280001</v>
      </c>
      <c r="R3866" s="66" t="n">
        <v>51.32079393</v>
      </c>
      <c r="S3866" s="66">
        <f>IF(AND(E3866&gt;=2,E3866&lt;=6,OR(F3866=6,F3866=7,F3866=8),O3866&lt;=500),1,0)</f>
        <v/>
      </c>
      <c r="T3866" s="178">
        <f>IF(G3866=1,Sources!$F$24,IF(G3866=2,Sources!$F$25,IF(G3866=3,Sources!$F$26,0)))</f>
        <v/>
      </c>
      <c r="U3866" s="178">
        <f>T3866</f>
        <v/>
      </c>
      <c r="V3866" s="66" t="inlineStr">
        <is>
          <t>S01 / S04 / S05</t>
        </is>
      </c>
    </row>
    <row r="3867" ht="15" customHeight="1" s="94">
      <c r="A3867" s="66" t="inlineStr">
        <is>
          <t>U28518</t>
        </is>
      </c>
      <c r="B3867" s="66" t="inlineStr">
        <is>
          <t>O1329</t>
        </is>
      </c>
      <c r="C3867" s="66" t="n">
        <v>2025</v>
      </c>
      <c r="D3867" s="66" t="n">
        <v>7</v>
      </c>
      <c r="E3867" s="66" t="n">
        <v>6</v>
      </c>
      <c r="F3867" s="66" t="n">
        <v>14</v>
      </c>
      <c r="G3867" s="66" t="n">
        <v>3</v>
      </c>
      <c r="H3867" s="66" t="n">
        <v>2</v>
      </c>
      <c r="I3867" s="66" t="n">
        <v>0</v>
      </c>
      <c r="J3867" s="66" t="n">
        <v>1</v>
      </c>
      <c r="K3867" s="66" t="n">
        <v>1</v>
      </c>
      <c r="L3867" s="66" t="n">
        <v>0</v>
      </c>
      <c r="M3867" s="66" t="n">
        <v>0</v>
      </c>
      <c r="N3867" s="66" t="n">
        <v>0</v>
      </c>
      <c r="O3867" s="66" t="n">
        <v>155.4</v>
      </c>
      <c r="P3867" s="66" t="n">
        <v>15</v>
      </c>
      <c r="Q3867" s="66" t="n">
        <v>12.365454503</v>
      </c>
      <c r="R3867" s="66" t="n">
        <v>51.3625116250001</v>
      </c>
      <c r="S3867" s="66">
        <f>IF(AND(E3867&gt;=2,E3867&lt;=6,OR(F3867=6,F3867=7,F3867=8),O3867&lt;=500),1,0)</f>
        <v/>
      </c>
      <c r="T3867" s="178">
        <f>IF(G3867=1,Sources!$F$24,IF(G3867=2,Sources!$F$25,IF(G3867=3,Sources!$F$26,0)))</f>
        <v/>
      </c>
      <c r="U3867" s="178">
        <f>T3867</f>
        <v/>
      </c>
      <c r="V3867" s="66" t="inlineStr">
        <is>
          <t>S01 / S04 / S05</t>
        </is>
      </c>
    </row>
    <row r="3868" ht="15" customHeight="1" s="94">
      <c r="A3868" s="66" t="inlineStr">
        <is>
          <t>U28521</t>
        </is>
      </c>
      <c r="B3868" s="66" t="inlineStr">
        <is>
          <t>O1353</t>
        </is>
      </c>
      <c r="C3868" s="66" t="n">
        <v>2025</v>
      </c>
      <c r="D3868" s="66" t="n">
        <v>8</v>
      </c>
      <c r="E3868" s="66" t="n">
        <v>4</v>
      </c>
      <c r="F3868" s="66" t="n">
        <v>10</v>
      </c>
      <c r="G3868" s="66" t="n">
        <v>3</v>
      </c>
      <c r="H3868" s="66" t="n">
        <v>2</v>
      </c>
      <c r="I3868" s="66" t="n">
        <v>0</v>
      </c>
      <c r="J3868" s="66" t="n">
        <v>0</v>
      </c>
      <c r="K3868" s="66" t="n">
        <v>1</v>
      </c>
      <c r="L3868" s="66" t="n">
        <v>0</v>
      </c>
      <c r="M3868" s="66" t="n">
        <v>0</v>
      </c>
      <c r="N3868" s="66" t="n">
        <v>1</v>
      </c>
      <c r="O3868" s="66" t="n">
        <v>190</v>
      </c>
      <c r="P3868" s="66" t="n">
        <v>21.3</v>
      </c>
      <c r="Q3868" s="66" t="n">
        <v>12.3711380950001</v>
      </c>
      <c r="R3868" s="66" t="n">
        <v>51.3364543210001</v>
      </c>
      <c r="S3868" s="66">
        <f>IF(AND(E3868&gt;=2,E3868&lt;=6,OR(F3868=6,F3868=7,F3868=8),O3868&lt;=500),1,0)</f>
        <v/>
      </c>
      <c r="T3868" s="178">
        <f>IF(G3868=1,Sources!$F$24,IF(G3868=2,Sources!$F$25,IF(G3868=3,Sources!$F$26,0)))</f>
        <v/>
      </c>
      <c r="U3868" s="178">
        <f>T3868</f>
        <v/>
      </c>
      <c r="V3868" s="66" t="inlineStr">
        <is>
          <t>S01 / S04 / S05</t>
        </is>
      </c>
    </row>
    <row r="3869" ht="15" customHeight="1" s="94">
      <c r="A3869" s="66" t="inlineStr">
        <is>
          <t>U28536</t>
        </is>
      </c>
      <c r="B3869" s="66" t="inlineStr">
        <is>
          <t>O0885</t>
        </is>
      </c>
      <c r="C3869" s="66" t="n">
        <v>2025</v>
      </c>
      <c r="D3869" s="66" t="n">
        <v>8</v>
      </c>
      <c r="E3869" s="66" t="n">
        <v>2</v>
      </c>
      <c r="F3869" s="66" t="n">
        <v>15</v>
      </c>
      <c r="G3869" s="66" t="n">
        <v>3</v>
      </c>
      <c r="H3869" s="66" t="n">
        <v>2</v>
      </c>
      <c r="I3869" s="66" t="n">
        <v>0</v>
      </c>
      <c r="J3869" s="66" t="n">
        <v>1</v>
      </c>
      <c r="K3869" s="66" t="n">
        <v>1</v>
      </c>
      <c r="L3869" s="66" t="n">
        <v>0</v>
      </c>
      <c r="M3869" s="66" t="n">
        <v>0</v>
      </c>
      <c r="N3869" s="66" t="n">
        <v>0</v>
      </c>
      <c r="O3869" s="66" t="n">
        <v>309.1</v>
      </c>
      <c r="P3869" s="66" t="n">
        <v>4.3</v>
      </c>
      <c r="Q3869" s="66" t="n">
        <v>13.775581759</v>
      </c>
      <c r="R3869" s="66" t="n">
        <v>51.045375119</v>
      </c>
      <c r="S3869" s="66">
        <f>IF(AND(E3869&gt;=2,E3869&lt;=6,OR(F3869=6,F3869=7,F3869=8),O3869&lt;=500),1,0)</f>
        <v/>
      </c>
      <c r="T3869" s="178">
        <f>IF(G3869=1,Sources!$F$24,IF(G3869=2,Sources!$F$25,IF(G3869=3,Sources!$F$26,0)))</f>
        <v/>
      </c>
      <c r="U3869" s="178">
        <f>T3869</f>
        <v/>
      </c>
      <c r="V3869" s="66" t="inlineStr">
        <is>
          <t>S01 / S04 / S05</t>
        </is>
      </c>
    </row>
    <row r="3870" ht="15" customHeight="1" s="94">
      <c r="A3870" s="66" t="inlineStr">
        <is>
          <t>U28544</t>
        </is>
      </c>
      <c r="B3870" s="66" t="inlineStr">
        <is>
          <t>O0328</t>
        </is>
      </c>
      <c r="C3870" s="66" t="n">
        <v>2025</v>
      </c>
      <c r="D3870" s="66" t="n">
        <v>9</v>
      </c>
      <c r="E3870" s="66" t="n">
        <v>2</v>
      </c>
      <c r="F3870" s="66" t="n">
        <v>7</v>
      </c>
      <c r="G3870" s="66" t="n">
        <v>3</v>
      </c>
      <c r="H3870" s="66" t="n">
        <v>2</v>
      </c>
      <c r="I3870" s="66" t="n">
        <v>0</v>
      </c>
      <c r="J3870" s="66" t="n">
        <v>1</v>
      </c>
      <c r="K3870" s="66" t="n">
        <v>1</v>
      </c>
      <c r="L3870" s="66" t="n">
        <v>0</v>
      </c>
      <c r="M3870" s="66" t="n">
        <v>0</v>
      </c>
      <c r="N3870" s="66" t="n">
        <v>0</v>
      </c>
      <c r="O3870" s="66" t="n">
        <v>430.6</v>
      </c>
      <c r="P3870" s="66" t="n">
        <v>0</v>
      </c>
      <c r="Q3870" s="66" t="n">
        <v>13.779708182</v>
      </c>
      <c r="R3870" s="66" t="n">
        <v>51.040948746</v>
      </c>
      <c r="S3870" s="66">
        <f>IF(AND(E3870&gt;=2,E3870&lt;=6,OR(F3870=6,F3870=7,F3870=8),O3870&lt;=500),1,0)</f>
        <v/>
      </c>
      <c r="T3870" s="178">
        <f>IF(G3870=1,Sources!$F$24,IF(G3870=2,Sources!$F$25,IF(G3870=3,Sources!$F$26,0)))</f>
        <v/>
      </c>
      <c r="U3870" s="178">
        <f>T3870</f>
        <v/>
      </c>
      <c r="V3870" s="66" t="inlineStr">
        <is>
          <t>S01 / S04 / S05</t>
        </is>
      </c>
    </row>
    <row r="3871" ht="15" customHeight="1" s="94">
      <c r="A3871" s="66" t="inlineStr">
        <is>
          <t>U28550</t>
        </is>
      </c>
      <c r="B3871" s="66" t="inlineStr">
        <is>
          <t>O1777</t>
        </is>
      </c>
      <c r="C3871" s="66" t="n">
        <v>2025</v>
      </c>
      <c r="D3871" s="66" t="n">
        <v>7</v>
      </c>
      <c r="E3871" s="66" t="n">
        <v>2</v>
      </c>
      <c r="F3871" s="66" t="n">
        <v>19</v>
      </c>
      <c r="G3871" s="66" t="n">
        <v>3</v>
      </c>
      <c r="H3871" s="66" t="n">
        <v>6</v>
      </c>
      <c r="I3871" s="66" t="n">
        <v>0</v>
      </c>
      <c r="J3871" s="66" t="n">
        <v>0</v>
      </c>
      <c r="K3871" s="66" t="n">
        <v>1</v>
      </c>
      <c r="L3871" s="66" t="n">
        <v>0</v>
      </c>
      <c r="M3871" s="66" t="n">
        <v>0</v>
      </c>
      <c r="N3871" s="66" t="n">
        <v>0</v>
      </c>
      <c r="O3871" s="66" t="n">
        <v>363.2</v>
      </c>
      <c r="P3871" s="66" t="n">
        <v>14.2</v>
      </c>
      <c r="Q3871" s="66" t="n">
        <v>12.4060345190001</v>
      </c>
      <c r="R3871" s="66" t="n">
        <v>51.3455245310001</v>
      </c>
      <c r="S3871" s="66">
        <f>IF(AND(E3871&gt;=2,E3871&lt;=6,OR(F3871=6,F3871=7,F3871=8),O3871&lt;=500),1,0)</f>
        <v/>
      </c>
      <c r="T3871" s="178">
        <f>IF(G3871=1,Sources!$F$24,IF(G3871=2,Sources!$F$25,IF(G3871=3,Sources!$F$26,0)))</f>
        <v/>
      </c>
      <c r="U3871" s="178">
        <f>T3871</f>
        <v/>
      </c>
      <c r="V3871" s="66" t="inlineStr">
        <is>
          <t>S01 / S04 / S05</t>
        </is>
      </c>
    </row>
    <row r="3872" ht="15" customHeight="1" s="94">
      <c r="A3872" s="66" t="inlineStr">
        <is>
          <t>U28561</t>
        </is>
      </c>
      <c r="B3872" s="66" t="inlineStr">
        <is>
          <t>O0432</t>
        </is>
      </c>
      <c r="C3872" s="66" t="n">
        <v>2025</v>
      </c>
      <c r="D3872" s="66" t="n">
        <v>9</v>
      </c>
      <c r="E3872" s="66" t="n">
        <v>4</v>
      </c>
      <c r="F3872" s="66" t="n">
        <v>17</v>
      </c>
      <c r="G3872" s="66" t="n">
        <v>3</v>
      </c>
      <c r="H3872" s="66" t="n">
        <v>2</v>
      </c>
      <c r="I3872" s="66" t="n">
        <v>0</v>
      </c>
      <c r="J3872" s="66" t="n">
        <v>1</v>
      </c>
      <c r="K3872" s="66" t="n">
        <v>1</v>
      </c>
      <c r="L3872" s="66" t="n">
        <v>0</v>
      </c>
      <c r="M3872" s="66" t="n">
        <v>0</v>
      </c>
      <c r="N3872" s="66" t="n">
        <v>0</v>
      </c>
      <c r="O3872" s="66" t="n">
        <v>385</v>
      </c>
      <c r="P3872" s="66" t="n">
        <v>5.5</v>
      </c>
      <c r="Q3872" s="66" t="n">
        <v>13.803232281</v>
      </c>
      <c r="R3872" s="66" t="n">
        <v>51.0216868570001</v>
      </c>
      <c r="S3872" s="66">
        <f>IF(AND(E3872&gt;=2,E3872&lt;=6,OR(F3872=6,F3872=7,F3872=8),O3872&lt;=500),1,0)</f>
        <v/>
      </c>
      <c r="T3872" s="178">
        <f>IF(G3872=1,Sources!$F$24,IF(G3872=2,Sources!$F$25,IF(G3872=3,Sources!$F$26,0)))</f>
        <v/>
      </c>
      <c r="U3872" s="178">
        <f>T3872</f>
        <v/>
      </c>
      <c r="V3872" s="66" t="inlineStr">
        <is>
          <t>S01 / S04 / S05</t>
        </is>
      </c>
    </row>
    <row r="3873" ht="15" customHeight="1" s="94">
      <c r="A3873" s="66" t="inlineStr">
        <is>
          <t>U28569</t>
        </is>
      </c>
      <c r="B3873" s="66" t="inlineStr">
        <is>
          <t>O0315</t>
        </is>
      </c>
      <c r="C3873" s="66" t="n">
        <v>2025</v>
      </c>
      <c r="D3873" s="66" t="n">
        <v>7</v>
      </c>
      <c r="E3873" s="66" t="n">
        <v>6</v>
      </c>
      <c r="F3873" s="66" t="n">
        <v>7</v>
      </c>
      <c r="G3873" s="66" t="n">
        <v>3</v>
      </c>
      <c r="H3873" s="66" t="n">
        <v>3</v>
      </c>
      <c r="I3873" s="66" t="n">
        <v>0</v>
      </c>
      <c r="J3873" s="66" t="n">
        <v>1</v>
      </c>
      <c r="K3873" s="66" t="n">
        <v>1</v>
      </c>
      <c r="L3873" s="66" t="n">
        <v>0</v>
      </c>
      <c r="M3873" s="66" t="n">
        <v>0</v>
      </c>
      <c r="N3873" s="66" t="n">
        <v>0</v>
      </c>
      <c r="O3873" s="66" t="n">
        <v>230</v>
      </c>
      <c r="P3873" s="66" t="n">
        <v>0.5</v>
      </c>
      <c r="Q3873" s="66" t="n">
        <v>13.7611022030001</v>
      </c>
      <c r="R3873" s="66" t="n">
        <v>51.068193148</v>
      </c>
      <c r="S3873" s="66">
        <f>IF(AND(E3873&gt;=2,E3873&lt;=6,OR(F3873=6,F3873=7,F3873=8),O3873&lt;=500),1,0)</f>
        <v/>
      </c>
      <c r="T3873" s="178">
        <f>IF(G3873=1,Sources!$F$24,IF(G3873=2,Sources!$F$25,IF(G3873=3,Sources!$F$26,0)))</f>
        <v/>
      </c>
      <c r="U3873" s="178">
        <f>T3873</f>
        <v/>
      </c>
      <c r="V3873" s="66" t="inlineStr">
        <is>
          <t>S01 / S04 / S05</t>
        </is>
      </c>
    </row>
    <row r="3874" ht="15" customHeight="1" s="94">
      <c r="A3874" s="66" t="inlineStr">
        <is>
          <t>U28578</t>
        </is>
      </c>
      <c r="B3874" s="66" t="inlineStr">
        <is>
          <t>O1388</t>
        </is>
      </c>
      <c r="C3874" s="66" t="n">
        <v>2025</v>
      </c>
      <c r="D3874" s="66" t="n">
        <v>9</v>
      </c>
      <c r="E3874" s="66" t="n">
        <v>3</v>
      </c>
      <c r="F3874" s="66" t="n">
        <v>3</v>
      </c>
      <c r="G3874" s="66" t="n">
        <v>3</v>
      </c>
      <c r="H3874" s="66" t="n">
        <v>1</v>
      </c>
      <c r="I3874" s="66" t="n">
        <v>0</v>
      </c>
      <c r="J3874" s="66" t="n">
        <v>0</v>
      </c>
      <c r="K3874" s="66" t="n">
        <v>1</v>
      </c>
      <c r="L3874" s="66" t="n">
        <v>0</v>
      </c>
      <c r="M3874" s="66" t="n">
        <v>0</v>
      </c>
      <c r="N3874" s="66" t="n">
        <v>0</v>
      </c>
      <c r="O3874" s="66" t="n">
        <v>302</v>
      </c>
      <c r="P3874" s="66" t="n">
        <v>24</v>
      </c>
      <c r="Q3874" s="66" t="n">
        <v>12.376745086</v>
      </c>
      <c r="R3874" s="66" t="n">
        <v>51.3567807280001</v>
      </c>
      <c r="S3874" s="66">
        <f>IF(AND(E3874&gt;=2,E3874&lt;=6,OR(F3874=6,F3874=7,F3874=8),O3874&lt;=500),1,0)</f>
        <v/>
      </c>
      <c r="T3874" s="178">
        <f>IF(G3874=1,Sources!$F$24,IF(G3874=2,Sources!$F$25,IF(G3874=3,Sources!$F$26,0)))</f>
        <v/>
      </c>
      <c r="U3874" s="178">
        <f>T3874</f>
        <v/>
      </c>
      <c r="V3874" s="66" t="inlineStr">
        <is>
          <t>S01 / S04 / S05</t>
        </is>
      </c>
    </row>
    <row r="3875" ht="15" customHeight="1" s="94">
      <c r="A3875" s="66" t="inlineStr">
        <is>
          <t>U28590</t>
        </is>
      </c>
      <c r="B3875" s="66" t="inlineStr">
        <is>
          <t>O1543</t>
        </is>
      </c>
      <c r="C3875" s="66" t="n">
        <v>2025</v>
      </c>
      <c r="D3875" s="66" t="n">
        <v>8</v>
      </c>
      <c r="E3875" s="66" t="n">
        <v>2</v>
      </c>
      <c r="F3875" s="66" t="n">
        <v>7</v>
      </c>
      <c r="G3875" s="66" t="n">
        <v>3</v>
      </c>
      <c r="H3875" s="66" t="n">
        <v>2</v>
      </c>
      <c r="I3875" s="66" t="n">
        <v>0</v>
      </c>
      <c r="J3875" s="66" t="n">
        <v>1</v>
      </c>
      <c r="K3875" s="66" t="n">
        <v>1</v>
      </c>
      <c r="L3875" s="66" t="n">
        <v>0</v>
      </c>
      <c r="M3875" s="66" t="n">
        <v>0</v>
      </c>
      <c r="N3875" s="66" t="n">
        <v>0</v>
      </c>
      <c r="O3875" s="66" t="n">
        <v>102.5</v>
      </c>
      <c r="P3875" s="66" t="n">
        <v>1.3</v>
      </c>
      <c r="Q3875" s="66" t="n">
        <v>12.386543922</v>
      </c>
      <c r="R3875" s="66" t="n">
        <v>51.3356610720001</v>
      </c>
      <c r="S3875" s="66">
        <f>IF(AND(E3875&gt;=2,E3875&lt;=6,OR(F3875=6,F3875=7,F3875=8),O3875&lt;=500),1,0)</f>
        <v/>
      </c>
      <c r="T3875" s="178">
        <f>IF(G3875=1,Sources!$F$24,IF(G3875=2,Sources!$F$25,IF(G3875=3,Sources!$F$26,0)))</f>
        <v/>
      </c>
      <c r="U3875" s="178">
        <f>T3875</f>
        <v/>
      </c>
      <c r="V3875" s="66" t="inlineStr">
        <is>
          <t>S01 / S04 / S05</t>
        </is>
      </c>
    </row>
    <row r="3876" ht="15" customHeight="1" s="94">
      <c r="A3876" s="66" t="inlineStr">
        <is>
          <t>U28591</t>
        </is>
      </c>
      <c r="B3876" s="66" t="inlineStr">
        <is>
          <t>O0061</t>
        </is>
      </c>
      <c r="C3876" s="66" t="n">
        <v>2025</v>
      </c>
      <c r="D3876" s="66" t="n">
        <v>8</v>
      </c>
      <c r="E3876" s="66" t="n">
        <v>3</v>
      </c>
      <c r="F3876" s="66" t="n">
        <v>13</v>
      </c>
      <c r="G3876" s="66" t="n">
        <v>3</v>
      </c>
      <c r="H3876" s="66" t="n">
        <v>2</v>
      </c>
      <c r="I3876" s="66" t="n">
        <v>0</v>
      </c>
      <c r="J3876" s="66" t="n">
        <v>1</v>
      </c>
      <c r="K3876" s="66" t="n">
        <v>1</v>
      </c>
      <c r="L3876" s="66" t="n">
        <v>0</v>
      </c>
      <c r="M3876" s="66" t="n">
        <v>0</v>
      </c>
      <c r="N3876" s="66" t="n">
        <v>0</v>
      </c>
      <c r="O3876" s="66" t="n">
        <v>46.4</v>
      </c>
      <c r="P3876" s="66" t="n">
        <v>0.4</v>
      </c>
      <c r="Q3876" s="66" t="n">
        <v>14.4291237040001</v>
      </c>
      <c r="R3876" s="66" t="n">
        <v>51.1769283260001</v>
      </c>
      <c r="S3876" s="66">
        <f>IF(AND(E3876&gt;=2,E3876&lt;=6,OR(F3876=6,F3876=7,F3876=8),O3876&lt;=500),1,0)</f>
        <v/>
      </c>
      <c r="T3876" s="178">
        <f>IF(G3876=1,Sources!$F$24,IF(G3876=2,Sources!$F$25,IF(G3876=3,Sources!$F$26,0)))</f>
        <v/>
      </c>
      <c r="U3876" s="178">
        <f>T3876</f>
        <v/>
      </c>
      <c r="V3876" s="66" t="inlineStr">
        <is>
          <t>S01 / S04 / S05</t>
        </is>
      </c>
    </row>
    <row r="3877" ht="15" customHeight="1" s="94">
      <c r="A3877" s="66" t="inlineStr">
        <is>
          <t>U28594</t>
        </is>
      </c>
      <c r="B3877" s="66" t="inlineStr">
        <is>
          <t>O0333</t>
        </is>
      </c>
      <c r="C3877" s="66" t="n">
        <v>2025</v>
      </c>
      <c r="D3877" s="66" t="n">
        <v>7</v>
      </c>
      <c r="E3877" s="66" t="n">
        <v>6</v>
      </c>
      <c r="F3877" s="66" t="n">
        <v>8</v>
      </c>
      <c r="G3877" s="66" t="n">
        <v>2</v>
      </c>
      <c r="H3877" s="66" t="n">
        <v>3</v>
      </c>
      <c r="I3877" s="66" t="n">
        <v>0</v>
      </c>
      <c r="J3877" s="66" t="n">
        <v>1</v>
      </c>
      <c r="K3877" s="66" t="n">
        <v>1</v>
      </c>
      <c r="L3877" s="66" t="n">
        <v>0</v>
      </c>
      <c r="M3877" s="66" t="n">
        <v>0</v>
      </c>
      <c r="N3877" s="66" t="n">
        <v>0</v>
      </c>
      <c r="O3877" s="66" t="n">
        <v>234.7</v>
      </c>
      <c r="P3877" s="66" t="n">
        <v>0.3</v>
      </c>
      <c r="Q3877" s="66" t="n">
        <v>13.7853250420001</v>
      </c>
      <c r="R3877" s="66" t="n">
        <v>51.035947401</v>
      </c>
      <c r="S3877" s="66">
        <f>IF(AND(E3877&gt;=2,E3877&lt;=6,OR(F3877=6,F3877=7,F3877=8),O3877&lt;=500),1,0)</f>
        <v/>
      </c>
      <c r="T3877" s="178">
        <f>IF(G3877=1,Sources!$F$24,IF(G3877=2,Sources!$F$25,IF(G3877=3,Sources!$F$26,0)))</f>
        <v/>
      </c>
      <c r="U3877" s="178">
        <f>T3877</f>
        <v/>
      </c>
      <c r="V3877" s="66" t="inlineStr">
        <is>
          <t>S01 / S04 / S05</t>
        </is>
      </c>
    </row>
    <row r="3878" ht="15" customHeight="1" s="94">
      <c r="A3878" s="66" t="inlineStr">
        <is>
          <t>U28603</t>
        </is>
      </c>
      <c r="B3878" s="66" t="inlineStr">
        <is>
          <t>O1726</t>
        </is>
      </c>
      <c r="C3878" s="66" t="n">
        <v>2025</v>
      </c>
      <c r="D3878" s="66" t="n">
        <v>9</v>
      </c>
      <c r="E3878" s="66" t="n">
        <v>5</v>
      </c>
      <c r="F3878" s="66" t="n">
        <v>7</v>
      </c>
      <c r="G3878" s="66" t="n">
        <v>2</v>
      </c>
      <c r="H3878" s="66" t="n">
        <v>3</v>
      </c>
      <c r="I3878" s="66" t="n">
        <v>0</v>
      </c>
      <c r="J3878" s="66" t="n">
        <v>1</v>
      </c>
      <c r="K3878" s="66" t="n">
        <v>1</v>
      </c>
      <c r="L3878" s="66" t="n">
        <v>0</v>
      </c>
      <c r="M3878" s="66" t="n">
        <v>0</v>
      </c>
      <c r="N3878" s="66" t="n">
        <v>0</v>
      </c>
      <c r="O3878" s="66" t="n">
        <v>433.1</v>
      </c>
      <c r="P3878" s="66" t="n">
        <v>0</v>
      </c>
      <c r="Q3878" s="66" t="n">
        <v>12.3739436830001</v>
      </c>
      <c r="R3878" s="66" t="n">
        <v>51.334087755</v>
      </c>
      <c r="S3878" s="66">
        <f>IF(AND(E3878&gt;=2,E3878&lt;=6,OR(F3878=6,F3878=7,F3878=8),O3878&lt;=500),1,0)</f>
        <v/>
      </c>
      <c r="T3878" s="178">
        <f>IF(G3878=1,Sources!$F$24,IF(G3878=2,Sources!$F$25,IF(G3878=3,Sources!$F$26,0)))</f>
        <v/>
      </c>
      <c r="U3878" s="178">
        <f>T3878</f>
        <v/>
      </c>
      <c r="V3878" s="66" t="inlineStr">
        <is>
          <t>S01 / S04 / S05</t>
        </is>
      </c>
    </row>
    <row r="3879" ht="15" customHeight="1" s="94">
      <c r="A3879" s="66" t="inlineStr">
        <is>
          <t>U28607</t>
        </is>
      </c>
      <c r="B3879" s="66" t="inlineStr">
        <is>
          <t>O0310</t>
        </is>
      </c>
      <c r="C3879" s="66" t="n">
        <v>2025</v>
      </c>
      <c r="D3879" s="66" t="n">
        <v>7</v>
      </c>
      <c r="E3879" s="66" t="n">
        <v>6</v>
      </c>
      <c r="F3879" s="66" t="n">
        <v>6</v>
      </c>
      <c r="G3879" s="66" t="n">
        <v>2</v>
      </c>
      <c r="H3879" s="66" t="n">
        <v>1</v>
      </c>
      <c r="I3879" s="66" t="n">
        <v>0</v>
      </c>
      <c r="J3879" s="66" t="n">
        <v>0</v>
      </c>
      <c r="K3879" s="66" t="n">
        <v>1</v>
      </c>
      <c r="L3879" s="66" t="n">
        <v>0</v>
      </c>
      <c r="M3879" s="66" t="n">
        <v>0</v>
      </c>
      <c r="N3879" s="66" t="n">
        <v>0</v>
      </c>
      <c r="O3879" s="66" t="n">
        <v>231.5</v>
      </c>
      <c r="P3879" s="66" t="n">
        <v>2.4</v>
      </c>
      <c r="Q3879" s="66" t="n">
        <v>13.7384694250001</v>
      </c>
      <c r="R3879" s="66" t="n">
        <v>51.0395522760001</v>
      </c>
      <c r="S3879" s="66">
        <f>IF(AND(E3879&gt;=2,E3879&lt;=6,OR(F3879=6,F3879=7,F3879=8),O3879&lt;=500),1,0)</f>
        <v/>
      </c>
      <c r="T3879" s="178">
        <f>IF(G3879=1,Sources!$F$24,IF(G3879=2,Sources!$F$25,IF(G3879=3,Sources!$F$26,0)))</f>
        <v/>
      </c>
      <c r="U3879" s="178">
        <f>T3879</f>
        <v/>
      </c>
      <c r="V3879" s="66" t="inlineStr">
        <is>
          <t>S01 / S04 / S05</t>
        </is>
      </c>
    </row>
    <row r="3880" ht="15" customHeight="1" s="94">
      <c r="A3880" s="66" t="inlineStr">
        <is>
          <t>U28634</t>
        </is>
      </c>
      <c r="B3880" s="66" t="inlineStr">
        <is>
          <t>O1664</t>
        </is>
      </c>
      <c r="C3880" s="66" t="n">
        <v>2025</v>
      </c>
      <c r="D3880" s="66" t="n">
        <v>8</v>
      </c>
      <c r="E3880" s="66" t="n">
        <v>4</v>
      </c>
      <c r="F3880" s="66" t="n">
        <v>19</v>
      </c>
      <c r="G3880" s="66" t="n">
        <v>2</v>
      </c>
      <c r="H3880" s="66" t="n">
        <v>2</v>
      </c>
      <c r="I3880" s="66" t="n">
        <v>0</v>
      </c>
      <c r="J3880" s="66" t="n">
        <v>1</v>
      </c>
      <c r="K3880" s="66" t="n">
        <v>1</v>
      </c>
      <c r="L3880" s="66" t="n">
        <v>0</v>
      </c>
      <c r="M3880" s="66" t="n">
        <v>0</v>
      </c>
      <c r="N3880" s="66" t="n">
        <v>0</v>
      </c>
      <c r="O3880" s="66" t="n">
        <v>55.8</v>
      </c>
      <c r="P3880" s="66" t="n">
        <v>6.2</v>
      </c>
      <c r="Q3880" s="66" t="n">
        <v>12.31338227</v>
      </c>
      <c r="R3880" s="66" t="n">
        <v>51.3478640650001</v>
      </c>
      <c r="S3880" s="66">
        <f>IF(AND(E3880&gt;=2,E3880&lt;=6,OR(F3880=6,F3880=7,F3880=8),O3880&lt;=500),1,0)</f>
        <v/>
      </c>
      <c r="T3880" s="178">
        <f>IF(G3880=1,Sources!$F$24,IF(G3880=2,Sources!$F$25,IF(G3880=3,Sources!$F$26,0)))</f>
        <v/>
      </c>
      <c r="U3880" s="178">
        <f>T3880</f>
        <v/>
      </c>
      <c r="V3880" s="66" t="inlineStr">
        <is>
          <t>S01 / S04 / S05</t>
        </is>
      </c>
    </row>
    <row r="3881" ht="15" customHeight="1" s="94">
      <c r="A3881" s="66" t="inlineStr">
        <is>
          <t>U28644</t>
        </is>
      </c>
      <c r="B3881" s="66" t="inlineStr">
        <is>
          <t>O1556</t>
        </is>
      </c>
      <c r="C3881" s="66" t="n">
        <v>2025</v>
      </c>
      <c r="D3881" s="66" t="n">
        <v>8</v>
      </c>
      <c r="E3881" s="66" t="n">
        <v>2</v>
      </c>
      <c r="F3881" s="66" t="n">
        <v>11</v>
      </c>
      <c r="G3881" s="66" t="n">
        <v>3</v>
      </c>
      <c r="H3881" s="66" t="n">
        <v>3</v>
      </c>
      <c r="I3881" s="66" t="n">
        <v>0</v>
      </c>
      <c r="J3881" s="66" t="n">
        <v>0</v>
      </c>
      <c r="K3881" s="66" t="n">
        <v>1</v>
      </c>
      <c r="L3881" s="66" t="n">
        <v>0</v>
      </c>
      <c r="M3881" s="66" t="n">
        <v>0</v>
      </c>
      <c r="N3881" s="66" t="n">
        <v>1</v>
      </c>
      <c r="O3881" s="66" t="n">
        <v>145.3</v>
      </c>
      <c r="P3881" s="66" t="n">
        <v>21.2</v>
      </c>
      <c r="Q3881" s="66" t="n">
        <v>12.3767906950001</v>
      </c>
      <c r="R3881" s="66" t="n">
        <v>51.32069992</v>
      </c>
      <c r="S3881" s="66">
        <f>IF(AND(E3881&gt;=2,E3881&lt;=6,OR(F3881=6,F3881=7,F3881=8),O3881&lt;=500),1,0)</f>
        <v/>
      </c>
      <c r="T3881" s="178">
        <f>IF(G3881=1,Sources!$F$24,IF(G3881=2,Sources!$F$25,IF(G3881=3,Sources!$F$26,0)))</f>
        <v/>
      </c>
      <c r="U3881" s="178">
        <f>T3881</f>
        <v/>
      </c>
      <c r="V3881" s="66" t="inlineStr">
        <is>
          <t>S01 / S04 / S05</t>
        </is>
      </c>
    </row>
    <row r="3882" ht="15" customHeight="1" s="94">
      <c r="A3882" s="66" t="inlineStr">
        <is>
          <t>U28646</t>
        </is>
      </c>
      <c r="B3882" s="66" t="inlineStr">
        <is>
          <t>O0766</t>
        </is>
      </c>
      <c r="C3882" s="66" t="n">
        <v>2025</v>
      </c>
      <c r="D3882" s="66" t="n">
        <v>7</v>
      </c>
      <c r="E3882" s="66" t="n">
        <v>3</v>
      </c>
      <c r="F3882" s="66" t="n">
        <v>18</v>
      </c>
      <c r="G3882" s="66" t="n">
        <v>3</v>
      </c>
      <c r="H3882" s="66" t="n">
        <v>3</v>
      </c>
      <c r="I3882" s="66" t="n">
        <v>0</v>
      </c>
      <c r="J3882" s="66" t="n">
        <v>1</v>
      </c>
      <c r="K3882" s="66" t="n">
        <v>1</v>
      </c>
      <c r="L3882" s="66" t="n">
        <v>0</v>
      </c>
      <c r="M3882" s="66" t="n">
        <v>0</v>
      </c>
      <c r="N3882" s="66" t="n">
        <v>0</v>
      </c>
      <c r="O3882" s="66" t="n">
        <v>147.5</v>
      </c>
      <c r="P3882" s="66" t="n">
        <v>2.6</v>
      </c>
      <c r="Q3882" s="66" t="n">
        <v>13.7587407730001</v>
      </c>
      <c r="R3882" s="66" t="n">
        <v>51.0494709830001</v>
      </c>
      <c r="S3882" s="66">
        <f>IF(AND(E3882&gt;=2,E3882&lt;=6,OR(F3882=6,F3882=7,F3882=8),O3882&lt;=500),1,0)</f>
        <v/>
      </c>
      <c r="T3882" s="178">
        <f>IF(G3882=1,Sources!$F$24,IF(G3882=2,Sources!$F$25,IF(G3882=3,Sources!$F$26,0)))</f>
        <v/>
      </c>
      <c r="U3882" s="178">
        <f>T3882</f>
        <v/>
      </c>
      <c r="V3882" s="66" t="inlineStr">
        <is>
          <t>S01 / S04 / S05</t>
        </is>
      </c>
    </row>
    <row r="3883" ht="15" customHeight="1" s="94">
      <c r="A3883" s="66" t="inlineStr">
        <is>
          <t>U28657</t>
        </is>
      </c>
      <c r="B3883" s="66" t="inlineStr">
        <is>
          <t>O1787</t>
        </is>
      </c>
      <c r="C3883" s="66" t="n">
        <v>2025</v>
      </c>
      <c r="D3883" s="66" t="n">
        <v>9</v>
      </c>
      <c r="E3883" s="66" t="n">
        <v>7</v>
      </c>
      <c r="F3883" s="66" t="n">
        <v>16</v>
      </c>
      <c r="G3883" s="66" t="n">
        <v>3</v>
      </c>
      <c r="H3883" s="66" t="n">
        <v>3</v>
      </c>
      <c r="I3883" s="66" t="n">
        <v>0</v>
      </c>
      <c r="J3883" s="66" t="n">
        <v>1</v>
      </c>
      <c r="K3883" s="66" t="n">
        <v>1</v>
      </c>
      <c r="L3883" s="66" t="n">
        <v>0</v>
      </c>
      <c r="M3883" s="66" t="n">
        <v>0</v>
      </c>
      <c r="N3883" s="66" t="n">
        <v>0</v>
      </c>
      <c r="O3883" s="66" t="n">
        <v>297.6</v>
      </c>
      <c r="P3883" s="66" t="n">
        <v>8</v>
      </c>
      <c r="Q3883" s="66" t="n">
        <v>12.3993288940001</v>
      </c>
      <c r="R3883" s="66" t="n">
        <v>51.3764146330001</v>
      </c>
      <c r="S3883" s="66">
        <f>IF(AND(E3883&gt;=2,E3883&lt;=6,OR(F3883=6,F3883=7,F3883=8),O3883&lt;=500),1,0)</f>
        <v/>
      </c>
      <c r="T3883" s="178">
        <f>IF(G3883=1,Sources!$F$24,IF(G3883=2,Sources!$F$25,IF(G3883=3,Sources!$F$26,0)))</f>
        <v/>
      </c>
      <c r="U3883" s="178">
        <f>T3883</f>
        <v/>
      </c>
      <c r="V3883" s="66" t="inlineStr">
        <is>
          <t>S01 / S04 / S05</t>
        </is>
      </c>
    </row>
    <row r="3884" ht="15" customHeight="1" s="94">
      <c r="A3884" s="66" t="inlineStr">
        <is>
          <t>U28659</t>
        </is>
      </c>
      <c r="B3884" s="66" t="inlineStr">
        <is>
          <t>O1517</t>
        </is>
      </c>
      <c r="C3884" s="66" t="n">
        <v>2025</v>
      </c>
      <c r="D3884" s="66" t="n">
        <v>9</v>
      </c>
      <c r="E3884" s="66" t="n">
        <v>2</v>
      </c>
      <c r="F3884" s="66" t="n">
        <v>9</v>
      </c>
      <c r="G3884" s="66" t="n">
        <v>3</v>
      </c>
      <c r="H3884" s="66" t="n">
        <v>6</v>
      </c>
      <c r="I3884" s="66" t="n">
        <v>0</v>
      </c>
      <c r="J3884" s="66" t="n">
        <v>1</v>
      </c>
      <c r="K3884" s="66" t="n">
        <v>1</v>
      </c>
      <c r="L3884" s="66" t="n">
        <v>0</v>
      </c>
      <c r="M3884" s="66" t="n">
        <v>0</v>
      </c>
      <c r="N3884" s="66" t="n">
        <v>0</v>
      </c>
      <c r="O3884" s="66" t="n">
        <v>121.2</v>
      </c>
      <c r="P3884" s="66" t="n">
        <v>13.7</v>
      </c>
      <c r="Q3884" s="66" t="n">
        <v>12.3602989830001</v>
      </c>
      <c r="R3884" s="66" t="n">
        <v>51.3379069150001</v>
      </c>
      <c r="S3884" s="66">
        <f>IF(AND(E3884&gt;=2,E3884&lt;=6,OR(F3884=6,F3884=7,F3884=8),O3884&lt;=500),1,0)</f>
        <v/>
      </c>
      <c r="T3884" s="178">
        <f>IF(G3884=1,Sources!$F$24,IF(G3884=2,Sources!$F$25,IF(G3884=3,Sources!$F$26,0)))</f>
        <v/>
      </c>
      <c r="U3884" s="178">
        <f>T3884</f>
        <v/>
      </c>
      <c r="V3884" s="66" t="inlineStr">
        <is>
          <t>S01 / S04 / S05</t>
        </is>
      </c>
    </row>
    <row r="3885" ht="15" customHeight="1" s="94">
      <c r="A3885" s="66" t="inlineStr">
        <is>
          <t>U28662</t>
        </is>
      </c>
      <c r="B3885" s="66" t="inlineStr">
        <is>
          <t>O1498</t>
        </is>
      </c>
      <c r="C3885" s="66" t="n">
        <v>2025</v>
      </c>
      <c r="D3885" s="66" t="n">
        <v>7</v>
      </c>
      <c r="E3885" s="66" t="n">
        <v>7</v>
      </c>
      <c r="F3885" s="66" t="n">
        <v>3</v>
      </c>
      <c r="G3885" s="66" t="n">
        <v>2</v>
      </c>
      <c r="H3885" s="66" t="n">
        <v>3</v>
      </c>
      <c r="I3885" s="66" t="n">
        <v>0</v>
      </c>
      <c r="J3885" s="66" t="n">
        <v>0</v>
      </c>
      <c r="K3885" s="66" t="n">
        <v>1</v>
      </c>
      <c r="L3885" s="66" t="n">
        <v>0</v>
      </c>
      <c r="M3885" s="66" t="n">
        <v>0</v>
      </c>
      <c r="N3885" s="66" t="n">
        <v>1</v>
      </c>
      <c r="O3885" s="66" t="n">
        <v>264.5</v>
      </c>
      <c r="P3885" s="66" t="n">
        <v>11.7</v>
      </c>
      <c r="Q3885" s="66" t="n">
        <v>12.4127443200001</v>
      </c>
      <c r="R3885" s="66" t="n">
        <v>51.3751197140001</v>
      </c>
      <c r="S3885" s="66">
        <f>IF(AND(E3885&gt;=2,E3885&lt;=6,OR(F3885=6,F3885=7,F3885=8),O3885&lt;=500),1,0)</f>
        <v/>
      </c>
      <c r="T3885" s="178">
        <f>IF(G3885=1,Sources!$F$24,IF(G3885=2,Sources!$F$25,IF(G3885=3,Sources!$F$26,0)))</f>
        <v/>
      </c>
      <c r="U3885" s="178">
        <f>T3885</f>
        <v/>
      </c>
      <c r="V3885" s="66" t="inlineStr">
        <is>
          <t>S01 / S04 / S05</t>
        </is>
      </c>
    </row>
    <row r="3886" ht="15" customHeight="1" s="94">
      <c r="A3886" s="66" t="inlineStr">
        <is>
          <t>U28672</t>
        </is>
      </c>
      <c r="B3886" s="66" t="inlineStr">
        <is>
          <t>O0643</t>
        </is>
      </c>
      <c r="C3886" s="66" t="n">
        <v>2025</v>
      </c>
      <c r="D3886" s="66" t="n">
        <v>9</v>
      </c>
      <c r="E3886" s="66" t="n">
        <v>2</v>
      </c>
      <c r="F3886" s="66" t="n">
        <v>17</v>
      </c>
      <c r="G3886" s="66" t="n">
        <v>3</v>
      </c>
      <c r="H3886" s="66" t="n">
        <v>1</v>
      </c>
      <c r="I3886" s="66" t="n">
        <v>0</v>
      </c>
      <c r="J3886" s="66" t="n">
        <v>1</v>
      </c>
      <c r="K3886" s="66" t="n">
        <v>0</v>
      </c>
      <c r="L3886" s="66" t="n">
        <v>0</v>
      </c>
      <c r="M3886" s="66" t="n">
        <v>0</v>
      </c>
      <c r="N3886" s="66" t="n">
        <v>0</v>
      </c>
      <c r="O3886" s="66" t="n">
        <v>80.40000000000001</v>
      </c>
      <c r="P3886" s="66" t="n">
        <v>24.9</v>
      </c>
      <c r="Q3886" s="66" t="n">
        <v>13.752112326</v>
      </c>
      <c r="R3886" s="66" t="n">
        <v>51.0618981860001</v>
      </c>
      <c r="S3886" s="66">
        <f>IF(AND(E3886&gt;=2,E3886&lt;=6,OR(F3886=6,F3886=7,F3886=8),O3886&lt;=500),1,0)</f>
        <v/>
      </c>
      <c r="T3886" s="178">
        <f>IF(G3886=1,Sources!$F$24,IF(G3886=2,Sources!$F$25,IF(G3886=3,Sources!$F$26,0)))</f>
        <v/>
      </c>
      <c r="U3886" s="178">
        <f>T3886</f>
        <v/>
      </c>
      <c r="V3886" s="66" t="inlineStr">
        <is>
          <t>S01 / S04 / S05</t>
        </is>
      </c>
    </row>
    <row r="3887" ht="15" customHeight="1" s="94">
      <c r="A3887" s="66" t="inlineStr">
        <is>
          <t>U28673</t>
        </is>
      </c>
      <c r="B3887" s="66" t="inlineStr">
        <is>
          <t>O1784</t>
        </is>
      </c>
      <c r="C3887" s="66" t="n">
        <v>2025</v>
      </c>
      <c r="D3887" s="66" t="n">
        <v>9</v>
      </c>
      <c r="E3887" s="66" t="n">
        <v>7</v>
      </c>
      <c r="F3887" s="66" t="n">
        <v>17</v>
      </c>
      <c r="G3887" s="66" t="n">
        <v>2</v>
      </c>
      <c r="H3887" s="66" t="n">
        <v>2</v>
      </c>
      <c r="I3887" s="66" t="n">
        <v>0</v>
      </c>
      <c r="J3887" s="66" t="n">
        <v>0</v>
      </c>
      <c r="K3887" s="66" t="n">
        <v>1</v>
      </c>
      <c r="L3887" s="66" t="n">
        <v>0</v>
      </c>
      <c r="M3887" s="66" t="n">
        <v>0</v>
      </c>
      <c r="N3887" s="66" t="n">
        <v>1</v>
      </c>
      <c r="O3887" s="66" t="n">
        <v>245.4</v>
      </c>
      <c r="P3887" s="66" t="n">
        <v>1.3</v>
      </c>
      <c r="Q3887" s="66" t="n">
        <v>12.4205158950001</v>
      </c>
      <c r="R3887" s="66" t="n">
        <v>51.31926715</v>
      </c>
      <c r="S3887" s="66">
        <f>IF(AND(E3887&gt;=2,E3887&lt;=6,OR(F3887=6,F3887=7,F3887=8),O3887&lt;=500),1,0)</f>
        <v/>
      </c>
      <c r="T3887" s="178">
        <f>IF(G3887=1,Sources!$F$24,IF(G3887=2,Sources!$F$25,IF(G3887=3,Sources!$F$26,0)))</f>
        <v/>
      </c>
      <c r="U3887" s="178">
        <f>T3887</f>
        <v/>
      </c>
      <c r="V3887" s="66" t="inlineStr">
        <is>
          <t>S01 / S04 / S05</t>
        </is>
      </c>
    </row>
    <row r="3888" ht="15" customHeight="1" s="94">
      <c r="A3888" s="66" t="inlineStr">
        <is>
          <t>U28685</t>
        </is>
      </c>
      <c r="B3888" s="66" t="inlineStr">
        <is>
          <t>O0190</t>
        </is>
      </c>
      <c r="C3888" s="66" t="n">
        <v>2025</v>
      </c>
      <c r="D3888" s="66" t="n">
        <v>9</v>
      </c>
      <c r="E3888" s="66" t="n">
        <v>7</v>
      </c>
      <c r="F3888" s="66" t="n">
        <v>14</v>
      </c>
      <c r="G3888" s="66" t="n">
        <v>3</v>
      </c>
      <c r="H3888" s="66" t="n">
        <v>3</v>
      </c>
      <c r="I3888" s="66" t="n">
        <v>0</v>
      </c>
      <c r="J3888" s="66" t="n">
        <v>0</v>
      </c>
      <c r="K3888" s="66" t="n">
        <v>1</v>
      </c>
      <c r="L3888" s="66" t="n">
        <v>0</v>
      </c>
      <c r="M3888" s="66" t="n">
        <v>0</v>
      </c>
      <c r="N3888" s="66" t="n">
        <v>0</v>
      </c>
      <c r="O3888" s="66" t="n">
        <v>247.4</v>
      </c>
      <c r="P3888" s="66" t="n">
        <v>6.2</v>
      </c>
      <c r="Q3888" s="66" t="n">
        <v>12.93922493</v>
      </c>
      <c r="R3888" s="66" t="n">
        <v>50.8435028540001</v>
      </c>
      <c r="S3888" s="66">
        <f>IF(AND(E3888&gt;=2,E3888&lt;=6,OR(F3888=6,F3888=7,F3888=8),O3888&lt;=500),1,0)</f>
        <v/>
      </c>
      <c r="T3888" s="178">
        <f>IF(G3888=1,Sources!$F$24,IF(G3888=2,Sources!$F$25,IF(G3888=3,Sources!$F$26,0)))</f>
        <v/>
      </c>
      <c r="U3888" s="178">
        <f>T3888</f>
        <v/>
      </c>
      <c r="V3888" s="66" t="inlineStr">
        <is>
          <t>S01 / S04 / S05</t>
        </is>
      </c>
    </row>
    <row r="3889" ht="15" customHeight="1" s="94">
      <c r="A3889" s="66" t="inlineStr">
        <is>
          <t>U28693</t>
        </is>
      </c>
      <c r="B3889" s="66" t="inlineStr">
        <is>
          <t>O2227</t>
        </is>
      </c>
      <c r="C3889" s="66" t="n">
        <v>2025</v>
      </c>
      <c r="D3889" s="66" t="n">
        <v>9</v>
      </c>
      <c r="E3889" s="66" t="n">
        <v>3</v>
      </c>
      <c r="F3889" s="66" t="n">
        <v>8</v>
      </c>
      <c r="G3889" s="66" t="n">
        <v>3</v>
      </c>
      <c r="H3889" s="66" t="n">
        <v>3</v>
      </c>
      <c r="I3889" s="66" t="n">
        <v>0</v>
      </c>
      <c r="J3889" s="66" t="n">
        <v>0</v>
      </c>
      <c r="K3889" s="66" t="n">
        <v>1</v>
      </c>
      <c r="L3889" s="66" t="n">
        <v>0</v>
      </c>
      <c r="M3889" s="66" t="n">
        <v>0</v>
      </c>
      <c r="N3889" s="66" t="n">
        <v>0</v>
      </c>
      <c r="O3889" s="66" t="n">
        <v>78.2</v>
      </c>
      <c r="P3889" s="66" t="n">
        <v>6.8</v>
      </c>
      <c r="Q3889" s="66" t="n">
        <v>14.805303038</v>
      </c>
      <c r="R3889" s="66" t="n">
        <v>50.890452442</v>
      </c>
      <c r="S3889" s="66">
        <f>IF(AND(E3889&gt;=2,E3889&lt;=6,OR(F3889=6,F3889=7,F3889=8),O3889&lt;=500),1,0)</f>
        <v/>
      </c>
      <c r="T3889" s="178">
        <f>IF(G3889=1,Sources!$F$24,IF(G3889=2,Sources!$F$25,IF(G3889=3,Sources!$F$26,0)))</f>
        <v/>
      </c>
      <c r="U3889" s="178">
        <f>T3889</f>
        <v/>
      </c>
      <c r="V3889" s="66" t="inlineStr">
        <is>
          <t>S01 / S04 / S05</t>
        </is>
      </c>
    </row>
    <row r="3890" ht="15" customHeight="1" s="94">
      <c r="A3890" s="66" t="inlineStr">
        <is>
          <t>U28695</t>
        </is>
      </c>
      <c r="B3890" s="66" t="inlineStr">
        <is>
          <t>O0638</t>
        </is>
      </c>
      <c r="C3890" s="66" t="n">
        <v>2025</v>
      </c>
      <c r="D3890" s="66" t="n">
        <v>9</v>
      </c>
      <c r="E3890" s="66" t="n">
        <v>2</v>
      </c>
      <c r="F3890" s="66" t="n">
        <v>9</v>
      </c>
      <c r="G3890" s="66" t="n">
        <v>3</v>
      </c>
      <c r="H3890" s="66" t="n">
        <v>3</v>
      </c>
      <c r="I3890" s="66" t="n">
        <v>0</v>
      </c>
      <c r="J3890" s="66" t="n">
        <v>0</v>
      </c>
      <c r="K3890" s="66" t="n">
        <v>1</v>
      </c>
      <c r="L3890" s="66" t="n">
        <v>1</v>
      </c>
      <c r="M3890" s="66" t="n">
        <v>0</v>
      </c>
      <c r="N3890" s="66" t="n">
        <v>0</v>
      </c>
      <c r="O3890" s="66" t="n">
        <v>391.5</v>
      </c>
      <c r="P3890" s="66" t="n">
        <v>3</v>
      </c>
      <c r="Q3890" s="66" t="n">
        <v>13.7696189650001</v>
      </c>
      <c r="R3890" s="66" t="n">
        <v>51.051091285</v>
      </c>
      <c r="S3890" s="66">
        <f>IF(AND(E3890&gt;=2,E3890&lt;=6,OR(F3890=6,F3890=7,F3890=8),O3890&lt;=500),1,0)</f>
        <v/>
      </c>
      <c r="T3890" s="178">
        <f>IF(G3890=1,Sources!$F$24,IF(G3890=2,Sources!$F$25,IF(G3890=3,Sources!$F$26,0)))</f>
        <v/>
      </c>
      <c r="U3890" s="178">
        <f>T3890</f>
        <v/>
      </c>
      <c r="V3890" s="66" t="inlineStr">
        <is>
          <t>S01 / S04 / S05</t>
        </is>
      </c>
    </row>
    <row r="3891" ht="15" customHeight="1" s="94">
      <c r="A3891" s="66" t="inlineStr">
        <is>
          <t>U28700</t>
        </is>
      </c>
      <c r="B3891" s="66" t="inlineStr">
        <is>
          <t>O0840</t>
        </is>
      </c>
      <c r="C3891" s="66" t="n">
        <v>2025</v>
      </c>
      <c r="D3891" s="66" t="n">
        <v>7</v>
      </c>
      <c r="E3891" s="66" t="n">
        <v>3</v>
      </c>
      <c r="F3891" s="66" t="n">
        <v>17</v>
      </c>
      <c r="G3891" s="66" t="n">
        <v>3</v>
      </c>
      <c r="H3891" s="66" t="n">
        <v>2</v>
      </c>
      <c r="I3891" s="66" t="n">
        <v>0</v>
      </c>
      <c r="J3891" s="66" t="n">
        <v>1</v>
      </c>
      <c r="K3891" s="66" t="n">
        <v>1</v>
      </c>
      <c r="L3891" s="66" t="n">
        <v>0</v>
      </c>
      <c r="M3891" s="66" t="n">
        <v>0</v>
      </c>
      <c r="N3891" s="66" t="n">
        <v>0</v>
      </c>
      <c r="O3891" s="66" t="n">
        <v>178</v>
      </c>
      <c r="P3891" s="66" t="n">
        <v>5.2</v>
      </c>
      <c r="Q3891" s="66" t="n">
        <v>13.767771173</v>
      </c>
      <c r="R3891" s="66" t="n">
        <v>51.026129654</v>
      </c>
      <c r="S3891" s="66">
        <f>IF(AND(E3891&gt;=2,E3891&lt;=6,OR(F3891=6,F3891=7,F3891=8),O3891&lt;=500),1,0)</f>
        <v/>
      </c>
      <c r="T3891" s="178">
        <f>IF(G3891=1,Sources!$F$24,IF(G3891=2,Sources!$F$25,IF(G3891=3,Sources!$F$26,0)))</f>
        <v/>
      </c>
      <c r="U3891" s="178">
        <f>T3891</f>
        <v/>
      </c>
      <c r="V3891" s="66" t="inlineStr">
        <is>
          <t>S01 / S04 / S05</t>
        </is>
      </c>
    </row>
    <row r="3892" ht="15" customHeight="1" s="94">
      <c r="A3892" s="66" t="inlineStr">
        <is>
          <t>U28701</t>
        </is>
      </c>
      <c r="B3892" s="66" t="inlineStr">
        <is>
          <t>O1212</t>
        </is>
      </c>
      <c r="C3892" s="66" t="n">
        <v>2025</v>
      </c>
      <c r="D3892" s="66" t="n">
        <v>8</v>
      </c>
      <c r="E3892" s="66" t="n">
        <v>6</v>
      </c>
      <c r="F3892" s="66" t="n">
        <v>13</v>
      </c>
      <c r="G3892" s="66" t="n">
        <v>3</v>
      </c>
      <c r="H3892" s="66" t="n">
        <v>1</v>
      </c>
      <c r="I3892" s="66" t="n">
        <v>0</v>
      </c>
      <c r="J3892" s="66" t="n">
        <v>1</v>
      </c>
      <c r="K3892" s="66" t="n">
        <v>0</v>
      </c>
      <c r="L3892" s="66" t="n">
        <v>0</v>
      </c>
      <c r="M3892" s="66" t="n">
        <v>0</v>
      </c>
      <c r="N3892" s="66" t="n">
        <v>0</v>
      </c>
      <c r="O3892" s="66" t="n">
        <v>420.8</v>
      </c>
      <c r="P3892" s="66" t="n">
        <v>19.7</v>
      </c>
      <c r="Q3892" s="66" t="n">
        <v>14.24910729</v>
      </c>
      <c r="R3892" s="66" t="n">
        <v>51.4400807700001</v>
      </c>
      <c r="S3892" s="66">
        <f>IF(AND(E3892&gt;=2,E3892&lt;=6,OR(F3892=6,F3892=7,F3892=8),O3892&lt;=500),1,0)</f>
        <v/>
      </c>
      <c r="T3892" s="178">
        <f>IF(G3892=1,Sources!$F$24,IF(G3892=2,Sources!$F$25,IF(G3892=3,Sources!$F$26,0)))</f>
        <v/>
      </c>
      <c r="U3892" s="178">
        <f>T3892</f>
        <v/>
      </c>
      <c r="V3892" s="66" t="inlineStr">
        <is>
          <t>S01 / S04 / S05</t>
        </is>
      </c>
    </row>
    <row r="3893" ht="15" customHeight="1" s="94">
      <c r="A3893" s="66" t="inlineStr">
        <is>
          <t>U28711</t>
        </is>
      </c>
      <c r="B3893" s="66" t="inlineStr">
        <is>
          <t>O0275</t>
        </is>
      </c>
      <c r="C3893" s="66" t="n">
        <v>2025</v>
      </c>
      <c r="D3893" s="66" t="n">
        <v>8</v>
      </c>
      <c r="E3893" s="66" t="n">
        <v>3</v>
      </c>
      <c r="F3893" s="66" t="n">
        <v>9</v>
      </c>
      <c r="G3893" s="66" t="n">
        <v>3</v>
      </c>
      <c r="H3893" s="66" t="n">
        <v>7</v>
      </c>
      <c r="I3893" s="66" t="n">
        <v>0</v>
      </c>
      <c r="J3893" s="66" t="n">
        <v>1</v>
      </c>
      <c r="K3893" s="66" t="n">
        <v>1</v>
      </c>
      <c r="L3893" s="66" t="n">
        <v>0</v>
      </c>
      <c r="M3893" s="66" t="n">
        <v>0</v>
      </c>
      <c r="N3893" s="66" t="n">
        <v>0</v>
      </c>
      <c r="O3893" s="66" t="n">
        <v>64</v>
      </c>
      <c r="P3893" s="66" t="n">
        <v>16</v>
      </c>
      <c r="Q3893" s="66" t="n">
        <v>13.5803002340001</v>
      </c>
      <c r="R3893" s="66" t="n">
        <v>51.1258316600001</v>
      </c>
      <c r="S3893" s="66">
        <f>IF(AND(E3893&gt;=2,E3893&lt;=6,OR(F3893=6,F3893=7,F3893=8),O3893&lt;=500),1,0)</f>
        <v/>
      </c>
      <c r="T3893" s="178">
        <f>IF(G3893=1,Sources!$F$24,IF(G3893=2,Sources!$F$25,IF(G3893=3,Sources!$F$26,0)))</f>
        <v/>
      </c>
      <c r="U3893" s="178">
        <f>T3893</f>
        <v/>
      </c>
      <c r="V3893" s="66" t="inlineStr">
        <is>
          <t>S01 / S04 / S05</t>
        </is>
      </c>
    </row>
    <row r="3894" ht="15" customHeight="1" s="94">
      <c r="A3894" s="66" t="inlineStr">
        <is>
          <t>U28719</t>
        </is>
      </c>
      <c r="B3894" s="66" t="inlineStr">
        <is>
          <t>O0715</t>
        </is>
      </c>
      <c r="C3894" s="66" t="n">
        <v>2025</v>
      </c>
      <c r="D3894" s="66" t="n">
        <v>9</v>
      </c>
      <c r="E3894" s="66" t="n">
        <v>6</v>
      </c>
      <c r="F3894" s="66" t="n">
        <v>14</v>
      </c>
      <c r="G3894" s="66" t="n">
        <v>2</v>
      </c>
      <c r="H3894" s="66" t="n">
        <v>1</v>
      </c>
      <c r="I3894" s="66" t="n">
        <v>0</v>
      </c>
      <c r="J3894" s="66" t="n">
        <v>0</v>
      </c>
      <c r="K3894" s="66" t="n">
        <v>1</v>
      </c>
      <c r="L3894" s="66" t="n">
        <v>0</v>
      </c>
      <c r="M3894" s="66" t="n">
        <v>0</v>
      </c>
      <c r="N3894" s="66" t="n">
        <v>0</v>
      </c>
      <c r="O3894" s="66" t="n">
        <v>421.5</v>
      </c>
      <c r="P3894" s="66" t="n">
        <v>12</v>
      </c>
      <c r="Q3894" s="66" t="n">
        <v>13.8049158260001</v>
      </c>
      <c r="R3894" s="66" t="n">
        <v>51.0324027200001</v>
      </c>
      <c r="S3894" s="66">
        <f>IF(AND(E3894&gt;=2,E3894&lt;=6,OR(F3894=6,F3894=7,F3894=8),O3894&lt;=500),1,0)</f>
        <v/>
      </c>
      <c r="T3894" s="178">
        <f>IF(G3894=1,Sources!$F$24,IF(G3894=2,Sources!$F$25,IF(G3894=3,Sources!$F$26,0)))</f>
        <v/>
      </c>
      <c r="U3894" s="178">
        <f>T3894</f>
        <v/>
      </c>
      <c r="V3894" s="66" t="inlineStr">
        <is>
          <t>S01 / S04 / S05</t>
        </is>
      </c>
    </row>
    <row r="3895" ht="15" customHeight="1" s="94">
      <c r="A3895" s="66" t="inlineStr">
        <is>
          <t>U28722</t>
        </is>
      </c>
      <c r="B3895" s="66" t="inlineStr">
        <is>
          <t>O0723</t>
        </is>
      </c>
      <c r="C3895" s="66" t="n">
        <v>2025</v>
      </c>
      <c r="D3895" s="66" t="n">
        <v>8</v>
      </c>
      <c r="E3895" s="66" t="n">
        <v>3</v>
      </c>
      <c r="F3895" s="66" t="n">
        <v>15</v>
      </c>
      <c r="G3895" s="66" t="n">
        <v>3</v>
      </c>
      <c r="H3895" s="66" t="n">
        <v>1</v>
      </c>
      <c r="I3895" s="66" t="n">
        <v>0</v>
      </c>
      <c r="J3895" s="66" t="n">
        <v>0</v>
      </c>
      <c r="K3895" s="66" t="n">
        <v>0</v>
      </c>
      <c r="L3895" s="66" t="n">
        <v>1</v>
      </c>
      <c r="M3895" s="66" t="n">
        <v>0</v>
      </c>
      <c r="N3895" s="66" t="n">
        <v>0</v>
      </c>
      <c r="O3895" s="66" t="n">
        <v>239</v>
      </c>
      <c r="P3895" s="66" t="n">
        <v>12.2</v>
      </c>
      <c r="Q3895" s="66" t="n">
        <v>13.7832408200001</v>
      </c>
      <c r="R3895" s="66" t="n">
        <v>51.0434435510001</v>
      </c>
      <c r="S3895" s="66">
        <f>IF(AND(E3895&gt;=2,E3895&lt;=6,OR(F3895=6,F3895=7,F3895=8),O3895&lt;=500),1,0)</f>
        <v/>
      </c>
      <c r="T3895" s="178">
        <f>IF(G3895=1,Sources!$F$24,IF(G3895=2,Sources!$F$25,IF(G3895=3,Sources!$F$26,0)))</f>
        <v/>
      </c>
      <c r="U3895" s="178">
        <f>T3895</f>
        <v/>
      </c>
      <c r="V3895" s="66" t="inlineStr">
        <is>
          <t>S01 / S04 / S05</t>
        </is>
      </c>
    </row>
    <row r="3896" ht="15" customHeight="1" s="94">
      <c r="A3896" s="66" t="inlineStr">
        <is>
          <t>U28723</t>
        </is>
      </c>
      <c r="B3896" s="66" t="inlineStr">
        <is>
          <t>O1447</t>
        </is>
      </c>
      <c r="C3896" s="66" t="n">
        <v>2025</v>
      </c>
      <c r="D3896" s="66" t="n">
        <v>8</v>
      </c>
      <c r="E3896" s="66" t="n">
        <v>3</v>
      </c>
      <c r="F3896" s="66" t="n">
        <v>15</v>
      </c>
      <c r="G3896" s="66" t="n">
        <v>3</v>
      </c>
      <c r="H3896" s="66" t="n">
        <v>3</v>
      </c>
      <c r="I3896" s="66" t="n">
        <v>0</v>
      </c>
      <c r="J3896" s="66" t="n">
        <v>1</v>
      </c>
      <c r="K3896" s="66" t="n">
        <v>1</v>
      </c>
      <c r="L3896" s="66" t="n">
        <v>0</v>
      </c>
      <c r="M3896" s="66" t="n">
        <v>0</v>
      </c>
      <c r="N3896" s="66" t="n">
        <v>0</v>
      </c>
      <c r="O3896" s="66" t="n">
        <v>330.6</v>
      </c>
      <c r="P3896" s="66" t="n">
        <v>24.1</v>
      </c>
      <c r="Q3896" s="66" t="n">
        <v>12.376960304</v>
      </c>
      <c r="R3896" s="66" t="n">
        <v>51.3439283260001</v>
      </c>
      <c r="S3896" s="66">
        <f>IF(AND(E3896&gt;=2,E3896&lt;=6,OR(F3896=6,F3896=7,F3896=8),O3896&lt;=500),1,0)</f>
        <v/>
      </c>
      <c r="T3896" s="178">
        <f>IF(G3896=1,Sources!$F$24,IF(G3896=2,Sources!$F$25,IF(G3896=3,Sources!$F$26,0)))</f>
        <v/>
      </c>
      <c r="U3896" s="178">
        <f>T3896</f>
        <v/>
      </c>
      <c r="V3896" s="66" t="inlineStr">
        <is>
          <t>S01 / S04 / S05</t>
        </is>
      </c>
    </row>
    <row r="3897" ht="15" customHeight="1" s="94">
      <c r="A3897" s="66" t="inlineStr">
        <is>
          <t>U28733</t>
        </is>
      </c>
      <c r="B3897" s="66" t="inlineStr">
        <is>
          <t>O0589</t>
        </is>
      </c>
      <c r="C3897" s="66" t="n">
        <v>2025</v>
      </c>
      <c r="D3897" s="66" t="n">
        <v>11</v>
      </c>
      <c r="E3897" s="66" t="n">
        <v>6</v>
      </c>
      <c r="F3897" s="66" t="n">
        <v>21</v>
      </c>
      <c r="G3897" s="66" t="n">
        <v>3</v>
      </c>
      <c r="H3897" s="66" t="n">
        <v>4</v>
      </c>
      <c r="I3897" s="66" t="n">
        <v>1</v>
      </c>
      <c r="J3897" s="66" t="n">
        <v>0</v>
      </c>
      <c r="K3897" s="66" t="n">
        <v>0</v>
      </c>
      <c r="L3897" s="66" t="n">
        <v>0</v>
      </c>
      <c r="M3897" s="66" t="n">
        <v>0</v>
      </c>
      <c r="N3897" s="66" t="n">
        <v>1</v>
      </c>
      <c r="O3897" s="66" t="n">
        <v>34.2</v>
      </c>
      <c r="P3897" s="66" t="n">
        <v>23</v>
      </c>
      <c r="Q3897" s="66" t="n">
        <v>13.755092877</v>
      </c>
      <c r="R3897" s="66" t="n">
        <v>51.0464043970001</v>
      </c>
      <c r="S3897" s="66">
        <f>IF(AND(E3897&gt;=2,E3897&lt;=6,OR(F3897=6,F3897=7,F3897=8),O3897&lt;=500),1,0)</f>
        <v/>
      </c>
      <c r="T3897" s="178">
        <f>IF(G3897=1,Sources!$F$24,IF(G3897=2,Sources!$F$25,IF(G3897=3,Sources!$F$26,0)))</f>
        <v/>
      </c>
      <c r="U3897" s="178">
        <f>T3897</f>
        <v/>
      </c>
      <c r="V3897" s="66" t="inlineStr">
        <is>
          <t>S01 / S04 / S05</t>
        </is>
      </c>
    </row>
    <row r="3898" ht="15" customHeight="1" s="94">
      <c r="A3898" s="66" t="inlineStr">
        <is>
          <t>U28740</t>
        </is>
      </c>
      <c r="B3898" s="66" t="inlineStr">
        <is>
          <t>O0190</t>
        </is>
      </c>
      <c r="C3898" s="66" t="n">
        <v>2025</v>
      </c>
      <c r="D3898" s="66" t="n">
        <v>10</v>
      </c>
      <c r="E3898" s="66" t="n">
        <v>5</v>
      </c>
      <c r="F3898" s="66" t="n">
        <v>10</v>
      </c>
      <c r="G3898" s="66" t="n">
        <v>3</v>
      </c>
      <c r="H3898" s="66" t="n">
        <v>3</v>
      </c>
      <c r="I3898" s="66" t="n">
        <v>0</v>
      </c>
      <c r="J3898" s="66" t="n">
        <v>0</v>
      </c>
      <c r="K3898" s="66" t="n">
        <v>1</v>
      </c>
      <c r="L3898" s="66" t="n">
        <v>0</v>
      </c>
      <c r="M3898" s="66" t="n">
        <v>0</v>
      </c>
      <c r="N3898" s="66" t="n">
        <v>0</v>
      </c>
      <c r="O3898" s="66" t="n">
        <v>249</v>
      </c>
      <c r="P3898" s="66" t="n">
        <v>8.1</v>
      </c>
      <c r="Q3898" s="66" t="n">
        <v>12.9392090640001</v>
      </c>
      <c r="R3898" s="66" t="n">
        <v>50.8435159160001</v>
      </c>
      <c r="S3898" s="66">
        <f>IF(AND(E3898&gt;=2,E3898&lt;=6,OR(F3898=6,F3898=7,F3898=8),O3898&lt;=500),1,0)</f>
        <v/>
      </c>
      <c r="T3898" s="178">
        <f>IF(G3898=1,Sources!$F$24,IF(G3898=2,Sources!$F$25,IF(G3898=3,Sources!$F$26,0)))</f>
        <v/>
      </c>
      <c r="U3898" s="178">
        <f>T3898</f>
        <v/>
      </c>
      <c r="V3898" s="66" t="inlineStr">
        <is>
          <t>S01 / S04 / S05</t>
        </is>
      </c>
    </row>
    <row r="3899" ht="15" customHeight="1" s="94">
      <c r="A3899" s="66" t="inlineStr">
        <is>
          <t>U28742</t>
        </is>
      </c>
      <c r="B3899" s="66" t="inlineStr">
        <is>
          <t>O0293</t>
        </is>
      </c>
      <c r="C3899" s="66" t="n">
        <v>2025</v>
      </c>
      <c r="D3899" s="66" t="n">
        <v>11</v>
      </c>
      <c r="E3899" s="66" t="n">
        <v>4</v>
      </c>
      <c r="F3899" s="66" t="n">
        <v>16</v>
      </c>
      <c r="G3899" s="66" t="n">
        <v>3</v>
      </c>
      <c r="H3899" s="66" t="n">
        <v>1</v>
      </c>
      <c r="I3899" s="66" t="n">
        <v>0</v>
      </c>
      <c r="J3899" s="66" t="n">
        <v>1</v>
      </c>
      <c r="K3899" s="66" t="n">
        <v>0</v>
      </c>
      <c r="L3899" s="66" t="n">
        <v>0</v>
      </c>
      <c r="M3899" s="66" t="n">
        <v>0</v>
      </c>
      <c r="N3899" s="66" t="n">
        <v>0</v>
      </c>
      <c r="O3899" s="66" t="n">
        <v>328.9</v>
      </c>
      <c r="P3899" s="66" t="n">
        <v>12.1</v>
      </c>
      <c r="Q3899" s="66" t="n">
        <v>12.3443154720001</v>
      </c>
      <c r="R3899" s="66" t="n">
        <v>51.5247257890001</v>
      </c>
      <c r="S3899" s="66">
        <f>IF(AND(E3899&gt;=2,E3899&lt;=6,OR(F3899=6,F3899=7,F3899=8),O3899&lt;=500),1,0)</f>
        <v/>
      </c>
      <c r="T3899" s="178">
        <f>IF(G3899=1,Sources!$F$24,IF(G3899=2,Sources!$F$25,IF(G3899=3,Sources!$F$26,0)))</f>
        <v/>
      </c>
      <c r="U3899" s="178">
        <f>T3899</f>
        <v/>
      </c>
      <c r="V3899" s="66" t="inlineStr">
        <is>
          <t>S01 / S04 / S05</t>
        </is>
      </c>
    </row>
    <row r="3900" ht="15" customHeight="1" s="94">
      <c r="A3900" s="66" t="inlineStr">
        <is>
          <t>U28745</t>
        </is>
      </c>
      <c r="B3900" s="66" t="inlineStr">
        <is>
          <t>O0746</t>
        </is>
      </c>
      <c r="C3900" s="66" t="n">
        <v>2025</v>
      </c>
      <c r="D3900" s="66" t="n">
        <v>11</v>
      </c>
      <c r="E3900" s="66" t="n">
        <v>4</v>
      </c>
      <c r="F3900" s="66" t="n">
        <v>18</v>
      </c>
      <c r="G3900" s="66" t="n">
        <v>3</v>
      </c>
      <c r="H3900" s="66" t="n">
        <v>6</v>
      </c>
      <c r="I3900" s="66" t="n">
        <v>0</v>
      </c>
      <c r="J3900" s="66" t="n">
        <v>0</v>
      </c>
      <c r="K3900" s="66" t="n">
        <v>1</v>
      </c>
      <c r="L3900" s="66" t="n">
        <v>1</v>
      </c>
      <c r="M3900" s="66" t="n">
        <v>0</v>
      </c>
      <c r="N3900" s="66" t="n">
        <v>0</v>
      </c>
      <c r="O3900" s="66" t="n">
        <v>148.2</v>
      </c>
      <c r="P3900" s="66" t="n">
        <v>7.6</v>
      </c>
      <c r="Q3900" s="66" t="n">
        <v>13.777844917</v>
      </c>
      <c r="R3900" s="66" t="n">
        <v>51.054166433</v>
      </c>
      <c r="S3900" s="66">
        <f>IF(AND(E3900&gt;=2,E3900&lt;=6,OR(F3900=6,F3900=7,F3900=8),O3900&lt;=500),1,0)</f>
        <v/>
      </c>
      <c r="T3900" s="178">
        <f>IF(G3900=1,Sources!$F$24,IF(G3900=2,Sources!$F$25,IF(G3900=3,Sources!$F$26,0)))</f>
        <v/>
      </c>
      <c r="U3900" s="178">
        <f>T3900</f>
        <v/>
      </c>
      <c r="V3900" s="66" t="inlineStr">
        <is>
          <t>S01 / S04 / S05</t>
        </is>
      </c>
    </row>
    <row r="3901" ht="15" customHeight="1" s="94">
      <c r="A3901" s="66" t="inlineStr">
        <is>
          <t>U28747</t>
        </is>
      </c>
      <c r="B3901" s="66" t="inlineStr">
        <is>
          <t>O0589</t>
        </is>
      </c>
      <c r="C3901" s="66" t="n">
        <v>2025</v>
      </c>
      <c r="D3901" s="66" t="n">
        <v>11</v>
      </c>
      <c r="E3901" s="66" t="n">
        <v>7</v>
      </c>
      <c r="F3901" s="66" t="n">
        <v>8</v>
      </c>
      <c r="G3901" s="66" t="n">
        <v>3</v>
      </c>
      <c r="H3901" s="66" t="n">
        <v>6</v>
      </c>
      <c r="I3901" s="66" t="n">
        <v>0</v>
      </c>
      <c r="J3901" s="66" t="n">
        <v>0</v>
      </c>
      <c r="K3901" s="66" t="n">
        <v>1</v>
      </c>
      <c r="L3901" s="66" t="n">
        <v>1</v>
      </c>
      <c r="M3901" s="66" t="n">
        <v>0</v>
      </c>
      <c r="N3901" s="66" t="n">
        <v>0</v>
      </c>
      <c r="O3901" s="66" t="n">
        <v>61.8</v>
      </c>
      <c r="P3901" s="66" t="n">
        <v>9</v>
      </c>
      <c r="Q3901" s="66" t="n">
        <v>13.755290711</v>
      </c>
      <c r="R3901" s="66" t="n">
        <v>51.0461766570001</v>
      </c>
      <c r="S3901" s="66">
        <f>IF(AND(E3901&gt;=2,E3901&lt;=6,OR(F3901=6,F3901=7,F3901=8),O3901&lt;=500),1,0)</f>
        <v/>
      </c>
      <c r="T3901" s="178">
        <f>IF(G3901=1,Sources!$F$24,IF(G3901=2,Sources!$F$25,IF(G3901=3,Sources!$F$26,0)))</f>
        <v/>
      </c>
      <c r="U3901" s="178">
        <f>T3901</f>
        <v/>
      </c>
      <c r="V3901" s="66" t="inlineStr">
        <is>
          <t>S01 / S04 / S05</t>
        </is>
      </c>
    </row>
    <row r="3902" ht="15" customHeight="1" s="94">
      <c r="A3902" s="66" t="inlineStr">
        <is>
          <t>U28748</t>
        </is>
      </c>
      <c r="B3902" s="66" t="inlineStr">
        <is>
          <t>O1749</t>
        </is>
      </c>
      <c r="C3902" s="66" t="n">
        <v>2025</v>
      </c>
      <c r="D3902" s="66" t="n">
        <v>11</v>
      </c>
      <c r="E3902" s="66" t="n">
        <v>4</v>
      </c>
      <c r="F3902" s="66" t="n">
        <v>9</v>
      </c>
      <c r="G3902" s="66" t="n">
        <v>3</v>
      </c>
      <c r="H3902" s="66" t="n">
        <v>2</v>
      </c>
      <c r="I3902" s="66" t="n">
        <v>0</v>
      </c>
      <c r="J3902" s="66" t="n">
        <v>1</v>
      </c>
      <c r="K3902" s="66" t="n">
        <v>1</v>
      </c>
      <c r="L3902" s="66" t="n">
        <v>0</v>
      </c>
      <c r="M3902" s="66" t="n">
        <v>0</v>
      </c>
      <c r="N3902" s="66" t="n">
        <v>0</v>
      </c>
      <c r="O3902" s="66" t="n">
        <v>361.6</v>
      </c>
      <c r="P3902" s="66" t="n">
        <v>5.5</v>
      </c>
      <c r="Q3902" s="66" t="n">
        <v>12.3737299210001</v>
      </c>
      <c r="R3902" s="66" t="n">
        <v>51.332854098</v>
      </c>
      <c r="S3902" s="66">
        <f>IF(AND(E3902&gt;=2,E3902&lt;=6,OR(F3902=6,F3902=7,F3902=8),O3902&lt;=500),1,0)</f>
        <v/>
      </c>
      <c r="T3902" s="178">
        <f>IF(G3902=1,Sources!$F$24,IF(G3902=2,Sources!$F$25,IF(G3902=3,Sources!$F$26,0)))</f>
        <v/>
      </c>
      <c r="U3902" s="178">
        <f>T3902</f>
        <v/>
      </c>
      <c r="V3902" s="66" t="inlineStr">
        <is>
          <t>S01 / S04 / S05</t>
        </is>
      </c>
    </row>
    <row r="3903" ht="15" customHeight="1" s="94">
      <c r="A3903" s="66" t="inlineStr">
        <is>
          <t>U28750</t>
        </is>
      </c>
      <c r="B3903" s="66" t="inlineStr">
        <is>
          <t>O0593</t>
        </is>
      </c>
      <c r="C3903" s="66" t="n">
        <v>2025</v>
      </c>
      <c r="D3903" s="66" t="n">
        <v>11</v>
      </c>
      <c r="E3903" s="66" t="n">
        <v>3</v>
      </c>
      <c r="F3903" s="66" t="n">
        <v>6</v>
      </c>
      <c r="G3903" s="66" t="n">
        <v>3</v>
      </c>
      <c r="H3903" s="66" t="n">
        <v>3</v>
      </c>
      <c r="I3903" s="66" t="n">
        <v>0</v>
      </c>
      <c r="J3903" s="66" t="n">
        <v>1</v>
      </c>
      <c r="K3903" s="66" t="n">
        <v>1</v>
      </c>
      <c r="L3903" s="66" t="n">
        <v>0</v>
      </c>
      <c r="M3903" s="66" t="n">
        <v>0</v>
      </c>
      <c r="N3903" s="66" t="n">
        <v>0</v>
      </c>
      <c r="O3903" s="66" t="n">
        <v>470</v>
      </c>
      <c r="P3903" s="66" t="n">
        <v>2.2</v>
      </c>
      <c r="Q3903" s="66" t="n">
        <v>13.757979107</v>
      </c>
      <c r="R3903" s="66" t="n">
        <v>51.032891819</v>
      </c>
      <c r="S3903" s="66">
        <f>IF(AND(E3903&gt;=2,E3903&lt;=6,OR(F3903=6,F3903=7,F3903=8),O3903&lt;=500),1,0)</f>
        <v/>
      </c>
      <c r="T3903" s="178">
        <f>IF(G3903=1,Sources!$F$24,IF(G3903=2,Sources!$F$25,IF(G3903=3,Sources!$F$26,0)))</f>
        <v/>
      </c>
      <c r="U3903" s="178">
        <f>T3903</f>
        <v/>
      </c>
      <c r="V3903" s="66" t="inlineStr">
        <is>
          <t>S01 / S04 / S05</t>
        </is>
      </c>
    </row>
    <row r="3904" ht="15" customHeight="1" s="94">
      <c r="A3904" s="66" t="inlineStr">
        <is>
          <t>U28776</t>
        </is>
      </c>
      <c r="B3904" s="66" t="inlineStr">
        <is>
          <t>O0514</t>
        </is>
      </c>
      <c r="C3904" s="66" t="n">
        <v>2025</v>
      </c>
      <c r="D3904" s="66" t="n">
        <v>11</v>
      </c>
      <c r="E3904" s="66" t="n">
        <v>2</v>
      </c>
      <c r="F3904" s="66" t="n">
        <v>6</v>
      </c>
      <c r="G3904" s="66" t="n">
        <v>3</v>
      </c>
      <c r="H3904" s="66" t="n">
        <v>3</v>
      </c>
      <c r="I3904" s="66" t="n">
        <v>0</v>
      </c>
      <c r="J3904" s="66" t="n">
        <v>0</v>
      </c>
      <c r="K3904" s="66" t="n">
        <v>1</v>
      </c>
      <c r="L3904" s="66" t="n">
        <v>1</v>
      </c>
      <c r="M3904" s="66" t="n">
        <v>0</v>
      </c>
      <c r="N3904" s="66" t="n">
        <v>0</v>
      </c>
      <c r="O3904" s="66" t="n">
        <v>361.6</v>
      </c>
      <c r="P3904" s="66" t="n">
        <v>20.2</v>
      </c>
      <c r="Q3904" s="66" t="n">
        <v>13.7710013300001</v>
      </c>
      <c r="R3904" s="66" t="n">
        <v>51.0400512750001</v>
      </c>
      <c r="S3904" s="66">
        <f>IF(AND(E3904&gt;=2,E3904&lt;=6,OR(F3904=6,F3904=7,F3904=8),O3904&lt;=500),1,0)</f>
        <v/>
      </c>
      <c r="T3904" s="178">
        <f>IF(G3904=1,Sources!$F$24,IF(G3904=2,Sources!$F$25,IF(G3904=3,Sources!$F$26,0)))</f>
        <v/>
      </c>
      <c r="U3904" s="178">
        <f>T3904</f>
        <v/>
      </c>
      <c r="V3904" s="66" t="inlineStr">
        <is>
          <t>S01 / S04 / S05</t>
        </is>
      </c>
    </row>
    <row r="3905" ht="15" customHeight="1" s="94">
      <c r="A3905" s="66" t="inlineStr">
        <is>
          <t>U28781</t>
        </is>
      </c>
      <c r="B3905" s="66" t="inlineStr">
        <is>
          <t>O1607</t>
        </is>
      </c>
      <c r="C3905" s="66" t="n">
        <v>2025</v>
      </c>
      <c r="D3905" s="66" t="n">
        <v>11</v>
      </c>
      <c r="E3905" s="66" t="n">
        <v>7</v>
      </c>
      <c r="F3905" s="66" t="n">
        <v>11</v>
      </c>
      <c r="G3905" s="66" t="n">
        <v>3</v>
      </c>
      <c r="H3905" s="66" t="n">
        <v>3</v>
      </c>
      <c r="I3905" s="66" t="n">
        <v>0</v>
      </c>
      <c r="J3905" s="66" t="n">
        <v>1</v>
      </c>
      <c r="K3905" s="66" t="n">
        <v>1</v>
      </c>
      <c r="L3905" s="66" t="n">
        <v>0</v>
      </c>
      <c r="M3905" s="66" t="n">
        <v>0</v>
      </c>
      <c r="N3905" s="66" t="n">
        <v>0</v>
      </c>
      <c r="O3905" s="66" t="n">
        <v>283.1</v>
      </c>
      <c r="P3905" s="66" t="n">
        <v>0.7</v>
      </c>
      <c r="Q3905" s="66" t="n">
        <v>12.358665318</v>
      </c>
      <c r="R3905" s="66" t="n">
        <v>51.3419887310001</v>
      </c>
      <c r="S3905" s="66">
        <f>IF(AND(E3905&gt;=2,E3905&lt;=6,OR(F3905=6,F3905=7,F3905=8),O3905&lt;=500),1,0)</f>
        <v/>
      </c>
      <c r="T3905" s="178">
        <f>IF(G3905=1,Sources!$F$24,IF(G3905=2,Sources!$F$25,IF(G3905=3,Sources!$F$26,0)))</f>
        <v/>
      </c>
      <c r="U3905" s="178">
        <f>T3905</f>
        <v/>
      </c>
      <c r="V3905" s="66" t="inlineStr">
        <is>
          <t>S01 / S04 / S05</t>
        </is>
      </c>
    </row>
    <row r="3906" ht="15" customHeight="1" s="94">
      <c r="A3906" s="66" t="inlineStr">
        <is>
          <t>U28786</t>
        </is>
      </c>
      <c r="B3906" s="66" t="inlineStr">
        <is>
          <t>O0638</t>
        </is>
      </c>
      <c r="C3906" s="66" t="n">
        <v>2025</v>
      </c>
      <c r="D3906" s="66" t="n">
        <v>10</v>
      </c>
      <c r="E3906" s="66" t="n">
        <v>2</v>
      </c>
      <c r="F3906" s="66" t="n">
        <v>17</v>
      </c>
      <c r="G3906" s="66" t="n">
        <v>3</v>
      </c>
      <c r="H3906" s="66" t="n">
        <v>3</v>
      </c>
      <c r="I3906" s="66" t="n">
        <v>0</v>
      </c>
      <c r="J3906" s="66" t="n">
        <v>0</v>
      </c>
      <c r="K3906" s="66" t="n">
        <v>1</v>
      </c>
      <c r="L3906" s="66" t="n">
        <v>0</v>
      </c>
      <c r="M3906" s="66" t="n">
        <v>0</v>
      </c>
      <c r="N3906" s="66" t="n">
        <v>0</v>
      </c>
      <c r="O3906" s="66" t="n">
        <v>391.4</v>
      </c>
      <c r="P3906" s="66" t="n">
        <v>3.1</v>
      </c>
      <c r="Q3906" s="66" t="n">
        <v>13.7696190570001</v>
      </c>
      <c r="R3906" s="66" t="n">
        <v>51.051091505</v>
      </c>
      <c r="S3906" s="66">
        <f>IF(AND(E3906&gt;=2,E3906&lt;=6,OR(F3906=6,F3906=7,F3906=8),O3906&lt;=500),1,0)</f>
        <v/>
      </c>
      <c r="T3906" s="178">
        <f>IF(G3906=1,Sources!$F$24,IF(G3906=2,Sources!$F$25,IF(G3906=3,Sources!$F$26,0)))</f>
        <v/>
      </c>
      <c r="U3906" s="178">
        <f>T3906</f>
        <v/>
      </c>
      <c r="V3906" s="66" t="inlineStr">
        <is>
          <t>S01 / S04 / S05</t>
        </is>
      </c>
    </row>
    <row r="3907" ht="15" customHeight="1" s="94">
      <c r="A3907" s="66" t="inlineStr">
        <is>
          <t>U28801</t>
        </is>
      </c>
      <c r="B3907" s="66" t="inlineStr">
        <is>
          <t>O1763</t>
        </is>
      </c>
      <c r="C3907" s="66" t="n">
        <v>2025</v>
      </c>
      <c r="D3907" s="66" t="n">
        <v>11</v>
      </c>
      <c r="E3907" s="66" t="n">
        <v>4</v>
      </c>
      <c r="F3907" s="66" t="n">
        <v>14</v>
      </c>
      <c r="G3907" s="66" t="n">
        <v>3</v>
      </c>
      <c r="H3907" s="66" t="n">
        <v>7</v>
      </c>
      <c r="I3907" s="66" t="n">
        <v>0</v>
      </c>
      <c r="J3907" s="66" t="n">
        <v>1</v>
      </c>
      <c r="K3907" s="66" t="n">
        <v>1</v>
      </c>
      <c r="L3907" s="66" t="n">
        <v>0</v>
      </c>
      <c r="M3907" s="66" t="n">
        <v>0</v>
      </c>
      <c r="N3907" s="66" t="n">
        <v>0</v>
      </c>
      <c r="O3907" s="66" t="n">
        <v>243.8</v>
      </c>
      <c r="P3907" s="66" t="n">
        <v>22.5</v>
      </c>
      <c r="Q3907" s="66" t="n">
        <v>12.4502960100001</v>
      </c>
      <c r="R3907" s="66" t="n">
        <v>51.3455201620001</v>
      </c>
      <c r="S3907" s="66">
        <f>IF(AND(E3907&gt;=2,E3907&lt;=6,OR(F3907=6,F3907=7,F3907=8),O3907&lt;=500),1,0)</f>
        <v/>
      </c>
      <c r="T3907" s="178">
        <f>IF(G3907=1,Sources!$F$24,IF(G3907=2,Sources!$F$25,IF(G3907=3,Sources!$F$26,0)))</f>
        <v/>
      </c>
      <c r="U3907" s="178">
        <f>T3907</f>
        <v/>
      </c>
      <c r="V3907" s="66" t="inlineStr">
        <is>
          <t>S01 / S04 / S05</t>
        </is>
      </c>
    </row>
    <row r="3908" ht="15" customHeight="1" s="94">
      <c r="A3908" s="66" t="inlineStr">
        <is>
          <t>U28808</t>
        </is>
      </c>
      <c r="B3908" s="66" t="inlineStr">
        <is>
          <t>O0912</t>
        </is>
      </c>
      <c r="C3908" s="66" t="n">
        <v>2025</v>
      </c>
      <c r="D3908" s="66" t="n">
        <v>11</v>
      </c>
      <c r="E3908" s="66" t="n">
        <v>7</v>
      </c>
      <c r="F3908" s="66" t="n">
        <v>11</v>
      </c>
      <c r="G3908" s="66" t="n">
        <v>3</v>
      </c>
      <c r="H3908" s="66" t="n">
        <v>2</v>
      </c>
      <c r="I3908" s="66" t="n">
        <v>0</v>
      </c>
      <c r="J3908" s="66" t="n">
        <v>0</v>
      </c>
      <c r="K3908" s="66" t="n">
        <v>1</v>
      </c>
      <c r="L3908" s="66" t="n">
        <v>1</v>
      </c>
      <c r="M3908" s="66" t="n">
        <v>0</v>
      </c>
      <c r="N3908" s="66" t="n">
        <v>0</v>
      </c>
      <c r="O3908" s="66" t="n">
        <v>463.6</v>
      </c>
      <c r="P3908" s="66" t="n">
        <v>6.9</v>
      </c>
      <c r="Q3908" s="66" t="n">
        <v>13.775728094</v>
      </c>
      <c r="R3908" s="66" t="n">
        <v>51.0507601540001</v>
      </c>
      <c r="S3908" s="66">
        <f>IF(AND(E3908&gt;=2,E3908&lt;=6,OR(F3908=6,F3908=7,F3908=8),O3908&lt;=500),1,0)</f>
        <v/>
      </c>
      <c r="T3908" s="178">
        <f>IF(G3908=1,Sources!$F$24,IF(G3908=2,Sources!$F$25,IF(G3908=3,Sources!$F$26,0)))</f>
        <v/>
      </c>
      <c r="U3908" s="178">
        <f>T3908</f>
        <v/>
      </c>
      <c r="V3908" s="66" t="inlineStr">
        <is>
          <t>S01 / S04 / S05</t>
        </is>
      </c>
    </row>
    <row r="3909" ht="15" customHeight="1" s="94">
      <c r="A3909" s="66" t="inlineStr">
        <is>
          <t>U28809</t>
        </is>
      </c>
      <c r="B3909" s="66" t="inlineStr">
        <is>
          <t>O0840</t>
        </is>
      </c>
      <c r="C3909" s="66" t="n">
        <v>2025</v>
      </c>
      <c r="D3909" s="66" t="n">
        <v>10</v>
      </c>
      <c r="E3909" s="66" t="n">
        <v>4</v>
      </c>
      <c r="F3909" s="66" t="n">
        <v>11</v>
      </c>
      <c r="G3909" s="66" t="n">
        <v>3</v>
      </c>
      <c r="H3909" s="66" t="n">
        <v>2</v>
      </c>
      <c r="I3909" s="66" t="n">
        <v>0</v>
      </c>
      <c r="J3909" s="66" t="n">
        <v>1</v>
      </c>
      <c r="K3909" s="66" t="n">
        <v>1</v>
      </c>
      <c r="L3909" s="66" t="n">
        <v>0</v>
      </c>
      <c r="M3909" s="66" t="n">
        <v>0</v>
      </c>
      <c r="N3909" s="66" t="n">
        <v>0</v>
      </c>
      <c r="O3909" s="66" t="n">
        <v>181.1</v>
      </c>
      <c r="P3909" s="66" t="n">
        <v>1.1</v>
      </c>
      <c r="Q3909" s="66" t="n">
        <v>13.7677661060001</v>
      </c>
      <c r="R3909" s="66" t="n">
        <v>51.0260889430001</v>
      </c>
      <c r="S3909" s="66">
        <f>IF(AND(E3909&gt;=2,E3909&lt;=6,OR(F3909=6,F3909=7,F3909=8),O3909&lt;=500),1,0)</f>
        <v/>
      </c>
      <c r="T3909" s="178">
        <f>IF(G3909=1,Sources!$F$24,IF(G3909=2,Sources!$F$25,IF(G3909=3,Sources!$F$26,0)))</f>
        <v/>
      </c>
      <c r="U3909" s="178">
        <f>T3909</f>
        <v/>
      </c>
      <c r="V3909" s="66" t="inlineStr">
        <is>
          <t>S01 / S04 / S05</t>
        </is>
      </c>
    </row>
    <row r="3910" ht="15" customHeight="1" s="94">
      <c r="A3910" s="66" t="inlineStr">
        <is>
          <t>U28814</t>
        </is>
      </c>
      <c r="B3910" s="66" t="inlineStr">
        <is>
          <t>O1775</t>
        </is>
      </c>
      <c r="C3910" s="66" t="n">
        <v>2025</v>
      </c>
      <c r="D3910" s="66" t="n">
        <v>11</v>
      </c>
      <c r="E3910" s="66" t="n">
        <v>5</v>
      </c>
      <c r="F3910" s="66" t="n">
        <v>18</v>
      </c>
      <c r="G3910" s="66" t="n">
        <v>3</v>
      </c>
      <c r="H3910" s="66" t="n">
        <v>6</v>
      </c>
      <c r="I3910" s="66" t="n">
        <v>0</v>
      </c>
      <c r="J3910" s="66" t="n">
        <v>1</v>
      </c>
      <c r="K3910" s="66" t="n">
        <v>1</v>
      </c>
      <c r="L3910" s="66" t="n">
        <v>0</v>
      </c>
      <c r="M3910" s="66" t="n">
        <v>0</v>
      </c>
      <c r="N3910" s="66" t="n">
        <v>0</v>
      </c>
      <c r="O3910" s="66" t="n">
        <v>70.59999999999999</v>
      </c>
      <c r="P3910" s="66" t="n">
        <v>22.3</v>
      </c>
      <c r="Q3910" s="66" t="n">
        <v>12.400692377</v>
      </c>
      <c r="R3910" s="66" t="n">
        <v>51.3458101460001</v>
      </c>
      <c r="S3910" s="66">
        <f>IF(AND(E3910&gt;=2,E3910&lt;=6,OR(F3910=6,F3910=7,F3910=8),O3910&lt;=500),1,0)</f>
        <v/>
      </c>
      <c r="T3910" s="178">
        <f>IF(G3910=1,Sources!$F$24,IF(G3910=2,Sources!$F$25,IF(G3910=3,Sources!$F$26,0)))</f>
        <v/>
      </c>
      <c r="U3910" s="178">
        <f>T3910</f>
        <v/>
      </c>
      <c r="V3910" s="66" t="inlineStr">
        <is>
          <t>S01 / S04 / S05</t>
        </is>
      </c>
    </row>
    <row r="3911" ht="15" customHeight="1" s="94">
      <c r="A3911" s="66" t="inlineStr">
        <is>
          <t>U28827</t>
        </is>
      </c>
      <c r="B3911" s="66" t="inlineStr">
        <is>
          <t>O1352</t>
        </is>
      </c>
      <c r="C3911" s="66" t="n">
        <v>2025</v>
      </c>
      <c r="D3911" s="66" t="n">
        <v>10</v>
      </c>
      <c r="E3911" s="66" t="n">
        <v>3</v>
      </c>
      <c r="F3911" s="66" t="n">
        <v>19</v>
      </c>
      <c r="G3911" s="66" t="n">
        <v>3</v>
      </c>
      <c r="H3911" s="66" t="n">
        <v>2</v>
      </c>
      <c r="I3911" s="66" t="n">
        <v>0</v>
      </c>
      <c r="J3911" s="66" t="n">
        <v>1</v>
      </c>
      <c r="K3911" s="66" t="n">
        <v>1</v>
      </c>
      <c r="L3911" s="66" t="n">
        <v>0</v>
      </c>
      <c r="M3911" s="66" t="n">
        <v>0</v>
      </c>
      <c r="N3911" s="66" t="n">
        <v>0</v>
      </c>
      <c r="O3911" s="66" t="n">
        <v>198</v>
      </c>
      <c r="P3911" s="66" t="n">
        <v>22.8</v>
      </c>
      <c r="Q3911" s="66" t="n">
        <v>12.370537327</v>
      </c>
      <c r="R3911" s="66" t="n">
        <v>51.3352156930001</v>
      </c>
      <c r="S3911" s="66">
        <f>IF(AND(E3911&gt;=2,E3911&lt;=6,OR(F3911=6,F3911=7,F3911=8),O3911&lt;=500),1,0)</f>
        <v/>
      </c>
      <c r="T3911" s="178">
        <f>IF(G3911=1,Sources!$F$24,IF(G3911=2,Sources!$F$25,IF(G3911=3,Sources!$F$26,0)))</f>
        <v/>
      </c>
      <c r="U3911" s="178">
        <f>T3911</f>
        <v/>
      </c>
      <c r="V3911" s="66" t="inlineStr">
        <is>
          <t>S01 / S04 / S05</t>
        </is>
      </c>
    </row>
    <row r="3912" ht="15" customHeight="1" s="94">
      <c r="A3912" s="66" t="inlineStr">
        <is>
          <t>U28829</t>
        </is>
      </c>
      <c r="B3912" s="66" t="inlineStr">
        <is>
          <t>O1651</t>
        </is>
      </c>
      <c r="C3912" s="66" t="n">
        <v>2025</v>
      </c>
      <c r="D3912" s="66" t="n">
        <v>10</v>
      </c>
      <c r="E3912" s="66" t="n">
        <v>3</v>
      </c>
      <c r="F3912" s="66" t="n">
        <v>6</v>
      </c>
      <c r="G3912" s="66" t="n">
        <v>3</v>
      </c>
      <c r="H3912" s="66" t="n">
        <v>3</v>
      </c>
      <c r="I3912" s="66" t="n">
        <v>0</v>
      </c>
      <c r="J3912" s="66" t="n">
        <v>1</v>
      </c>
      <c r="K3912" s="66" t="n">
        <v>1</v>
      </c>
      <c r="L3912" s="66" t="n">
        <v>0</v>
      </c>
      <c r="M3912" s="66" t="n">
        <v>0</v>
      </c>
      <c r="N3912" s="66" t="n">
        <v>0</v>
      </c>
      <c r="O3912" s="66" t="n">
        <v>280.7</v>
      </c>
      <c r="P3912" s="66" t="n">
        <v>2.3</v>
      </c>
      <c r="Q3912" s="66" t="n">
        <v>12.3675022630001</v>
      </c>
      <c r="R3912" s="66" t="n">
        <v>51.3207742060001</v>
      </c>
      <c r="S3912" s="66">
        <f>IF(AND(E3912&gt;=2,E3912&lt;=6,OR(F3912=6,F3912=7,F3912=8),O3912&lt;=500),1,0)</f>
        <v/>
      </c>
      <c r="T3912" s="178">
        <f>IF(G3912=1,Sources!$F$24,IF(G3912=2,Sources!$F$25,IF(G3912=3,Sources!$F$26,0)))</f>
        <v/>
      </c>
      <c r="U3912" s="178">
        <f>T3912</f>
        <v/>
      </c>
      <c r="V3912" s="66" t="inlineStr">
        <is>
          <t>S01 / S04 / S05</t>
        </is>
      </c>
    </row>
    <row r="3913" ht="15" customHeight="1" s="94">
      <c r="A3913" s="66" t="inlineStr">
        <is>
          <t>U28837</t>
        </is>
      </c>
      <c r="B3913" s="66" t="inlineStr">
        <is>
          <t>O2278</t>
        </is>
      </c>
      <c r="C3913" s="66" t="n">
        <v>2025</v>
      </c>
      <c r="D3913" s="66" t="n">
        <v>10</v>
      </c>
      <c r="E3913" s="66" t="n">
        <v>3</v>
      </c>
      <c r="F3913" s="66" t="n">
        <v>17</v>
      </c>
      <c r="G3913" s="66" t="n">
        <v>3</v>
      </c>
      <c r="H3913" s="66" t="n">
        <v>3</v>
      </c>
      <c r="I3913" s="66" t="n">
        <v>0</v>
      </c>
      <c r="J3913" s="66" t="n">
        <v>0</v>
      </c>
      <c r="K3913" s="66" t="n">
        <v>1</v>
      </c>
      <c r="L3913" s="66" t="n">
        <v>0</v>
      </c>
      <c r="M3913" s="66" t="n">
        <v>0</v>
      </c>
      <c r="N3913" s="66" t="n">
        <v>0</v>
      </c>
      <c r="O3913" s="66" t="n">
        <v>386.1</v>
      </c>
      <c r="P3913" s="66" t="n">
        <v>1.2</v>
      </c>
      <c r="Q3913" s="66" t="n">
        <v>12.4847421760001</v>
      </c>
      <c r="R3913" s="66" t="n">
        <v>50.719024651</v>
      </c>
      <c r="S3913" s="66">
        <f>IF(AND(E3913&gt;=2,E3913&lt;=6,OR(F3913=6,F3913=7,F3913=8),O3913&lt;=500),1,0)</f>
        <v/>
      </c>
      <c r="T3913" s="178">
        <f>IF(G3913=1,Sources!$F$24,IF(G3913=2,Sources!$F$25,IF(G3913=3,Sources!$F$26,0)))</f>
        <v/>
      </c>
      <c r="U3913" s="178">
        <f>T3913</f>
        <v/>
      </c>
      <c r="V3913" s="66" t="inlineStr">
        <is>
          <t>S01 / S04 / S05</t>
        </is>
      </c>
    </row>
    <row r="3914" ht="15" customHeight="1" s="94">
      <c r="A3914" s="66" t="inlineStr">
        <is>
          <t>U28838</t>
        </is>
      </c>
      <c r="B3914" s="66" t="inlineStr">
        <is>
          <t>O1565</t>
        </is>
      </c>
      <c r="C3914" s="66" t="n">
        <v>2025</v>
      </c>
      <c r="D3914" s="66" t="n">
        <v>11</v>
      </c>
      <c r="E3914" s="66" t="n">
        <v>4</v>
      </c>
      <c r="F3914" s="66" t="n">
        <v>11</v>
      </c>
      <c r="G3914" s="66" t="n">
        <v>3</v>
      </c>
      <c r="H3914" s="66" t="n">
        <v>1</v>
      </c>
      <c r="I3914" s="66" t="n">
        <v>0</v>
      </c>
      <c r="J3914" s="66" t="n">
        <v>0</v>
      </c>
      <c r="K3914" s="66" t="n">
        <v>0</v>
      </c>
      <c r="L3914" s="66" t="n">
        <v>0</v>
      </c>
      <c r="M3914" s="66" t="n">
        <v>0</v>
      </c>
      <c r="N3914" s="66" t="n">
        <v>1</v>
      </c>
      <c r="O3914" s="66" t="n">
        <v>138.1</v>
      </c>
      <c r="P3914" s="66" t="n">
        <v>8.4</v>
      </c>
      <c r="Q3914" s="66" t="n">
        <v>12.373675357</v>
      </c>
      <c r="R3914" s="66" t="n">
        <v>51.3207195800001</v>
      </c>
      <c r="S3914" s="66">
        <f>IF(AND(E3914&gt;=2,E3914&lt;=6,OR(F3914=6,F3914=7,F3914=8),O3914&lt;=500),1,0)</f>
        <v/>
      </c>
      <c r="T3914" s="178">
        <f>IF(G3914=1,Sources!$F$24,IF(G3914=2,Sources!$F$25,IF(G3914=3,Sources!$F$26,0)))</f>
        <v/>
      </c>
      <c r="U3914" s="178">
        <f>T3914</f>
        <v/>
      </c>
      <c r="V3914" s="66" t="inlineStr">
        <is>
          <t>S01 / S04 / S05</t>
        </is>
      </c>
    </row>
    <row r="3915" ht="15" customHeight="1" s="94">
      <c r="A3915" s="66" t="inlineStr">
        <is>
          <t>U28854</t>
        </is>
      </c>
      <c r="B3915" s="66" t="inlineStr">
        <is>
          <t>O0190</t>
        </is>
      </c>
      <c r="C3915" s="66" t="n">
        <v>2025</v>
      </c>
      <c r="D3915" s="66" t="n">
        <v>10</v>
      </c>
      <c r="E3915" s="66" t="n">
        <v>4</v>
      </c>
      <c r="F3915" s="66" t="n">
        <v>18</v>
      </c>
      <c r="G3915" s="66" t="n">
        <v>3</v>
      </c>
      <c r="H3915" s="66" t="n">
        <v>3</v>
      </c>
      <c r="I3915" s="66" t="n">
        <v>0</v>
      </c>
      <c r="J3915" s="66" t="n">
        <v>0</v>
      </c>
      <c r="K3915" s="66" t="n">
        <v>1</v>
      </c>
      <c r="L3915" s="66" t="n">
        <v>0</v>
      </c>
      <c r="M3915" s="66" t="n">
        <v>0</v>
      </c>
      <c r="N3915" s="66" t="n">
        <v>0</v>
      </c>
      <c r="O3915" s="66" t="n">
        <v>247.9</v>
      </c>
      <c r="P3915" s="66" t="n">
        <v>6.8</v>
      </c>
      <c r="Q3915" s="66" t="n">
        <v>12.939220339</v>
      </c>
      <c r="R3915" s="66" t="n">
        <v>50.8435066330001</v>
      </c>
      <c r="S3915" s="66">
        <f>IF(AND(E3915&gt;=2,E3915&lt;=6,OR(F3915=6,F3915=7,F3915=8),O3915&lt;=500),1,0)</f>
        <v/>
      </c>
      <c r="T3915" s="178">
        <f>IF(G3915=1,Sources!$F$24,IF(G3915=2,Sources!$F$25,IF(G3915=3,Sources!$F$26,0)))</f>
        <v/>
      </c>
      <c r="U3915" s="178">
        <f>T3915</f>
        <v/>
      </c>
      <c r="V3915" s="66" t="inlineStr">
        <is>
          <t>S01 / S04 / S05</t>
        </is>
      </c>
    </row>
    <row r="3916" ht="15" customHeight="1" s="94">
      <c r="A3916" s="66" t="inlineStr">
        <is>
          <t>U28858</t>
        </is>
      </c>
      <c r="B3916" s="66" t="inlineStr">
        <is>
          <t>O1787</t>
        </is>
      </c>
      <c r="C3916" s="66" t="n">
        <v>2025</v>
      </c>
      <c r="D3916" s="66" t="n">
        <v>10</v>
      </c>
      <c r="E3916" s="66" t="n">
        <v>7</v>
      </c>
      <c r="F3916" s="66" t="n">
        <v>18</v>
      </c>
      <c r="G3916" s="66" t="n">
        <v>2</v>
      </c>
      <c r="H3916" s="66" t="n">
        <v>3</v>
      </c>
      <c r="I3916" s="66" t="n">
        <v>0</v>
      </c>
      <c r="J3916" s="66" t="n">
        <v>0</v>
      </c>
      <c r="K3916" s="66" t="n">
        <v>1</v>
      </c>
      <c r="L3916" s="66" t="n">
        <v>0</v>
      </c>
      <c r="M3916" s="66" t="n">
        <v>0</v>
      </c>
      <c r="N3916" s="66" t="n">
        <v>0</v>
      </c>
      <c r="O3916" s="66" t="n">
        <v>297.6</v>
      </c>
      <c r="P3916" s="66" t="n">
        <v>5.5</v>
      </c>
      <c r="Q3916" s="66" t="n">
        <v>12.399365399</v>
      </c>
      <c r="R3916" s="66" t="n">
        <v>51.3763914090001</v>
      </c>
      <c r="S3916" s="66">
        <f>IF(AND(E3916&gt;=2,E3916&lt;=6,OR(F3916=6,F3916=7,F3916=8),O3916&lt;=500),1,0)</f>
        <v/>
      </c>
      <c r="T3916" s="178">
        <f>IF(G3916=1,Sources!$F$24,IF(G3916=2,Sources!$F$25,IF(G3916=3,Sources!$F$26,0)))</f>
        <v/>
      </c>
      <c r="U3916" s="178">
        <f>T3916</f>
        <v/>
      </c>
      <c r="V3916" s="66" t="inlineStr">
        <is>
          <t>S01 / S04 / S05</t>
        </is>
      </c>
    </row>
    <row r="3917" ht="15" customHeight="1" s="94">
      <c r="A3917" s="66" t="inlineStr">
        <is>
          <t>U28859</t>
        </is>
      </c>
      <c r="B3917" s="66" t="inlineStr">
        <is>
          <t>O0766</t>
        </is>
      </c>
      <c r="C3917" s="66" t="n">
        <v>2025</v>
      </c>
      <c r="D3917" s="66" t="n">
        <v>10</v>
      </c>
      <c r="E3917" s="66" t="n">
        <v>5</v>
      </c>
      <c r="F3917" s="66" t="n">
        <v>7</v>
      </c>
      <c r="G3917" s="66" t="n">
        <v>3</v>
      </c>
      <c r="H3917" s="66" t="n">
        <v>1</v>
      </c>
      <c r="I3917" s="66" t="n">
        <v>0</v>
      </c>
      <c r="J3917" s="66" t="n">
        <v>1</v>
      </c>
      <c r="K3917" s="66" t="n">
        <v>0</v>
      </c>
      <c r="L3917" s="66" t="n">
        <v>0</v>
      </c>
      <c r="M3917" s="66" t="n">
        <v>0</v>
      </c>
      <c r="N3917" s="66" t="n">
        <v>0</v>
      </c>
      <c r="O3917" s="66" t="n">
        <v>154.5</v>
      </c>
      <c r="P3917" s="66" t="n">
        <v>4.6</v>
      </c>
      <c r="Q3917" s="66" t="n">
        <v>13.7587238030001</v>
      </c>
      <c r="R3917" s="66" t="n">
        <v>51.04953519</v>
      </c>
      <c r="S3917" s="66">
        <f>IF(AND(E3917&gt;=2,E3917&lt;=6,OR(F3917=6,F3917=7,F3917=8),O3917&lt;=500),1,0)</f>
        <v/>
      </c>
      <c r="T3917" s="178">
        <f>IF(G3917=1,Sources!$F$24,IF(G3917=2,Sources!$F$25,IF(G3917=3,Sources!$F$26,0)))</f>
        <v/>
      </c>
      <c r="U3917" s="178">
        <f>T3917</f>
        <v/>
      </c>
      <c r="V3917" s="66" t="inlineStr">
        <is>
          <t>S01 / S04 / S05</t>
        </is>
      </c>
    </row>
    <row r="3918" ht="15" customHeight="1" s="94">
      <c r="A3918" s="66" t="inlineStr">
        <is>
          <t>U28869</t>
        </is>
      </c>
      <c r="B3918" s="66" t="inlineStr">
        <is>
          <t>O0190</t>
        </is>
      </c>
      <c r="C3918" s="66" t="n">
        <v>2025</v>
      </c>
      <c r="D3918" s="66" t="n">
        <v>10</v>
      </c>
      <c r="E3918" s="66" t="n">
        <v>5</v>
      </c>
      <c r="F3918" s="66" t="n">
        <v>13</v>
      </c>
      <c r="G3918" s="66" t="n">
        <v>3</v>
      </c>
      <c r="H3918" s="66" t="n">
        <v>3</v>
      </c>
      <c r="I3918" s="66" t="n">
        <v>0</v>
      </c>
      <c r="J3918" s="66" t="n">
        <v>0</v>
      </c>
      <c r="K3918" s="66" t="n">
        <v>1</v>
      </c>
      <c r="L3918" s="66" t="n">
        <v>0</v>
      </c>
      <c r="M3918" s="66" t="n">
        <v>0</v>
      </c>
      <c r="N3918" s="66" t="n">
        <v>0</v>
      </c>
      <c r="O3918" s="66" t="n">
        <v>247.8</v>
      </c>
      <c r="P3918" s="66" t="n">
        <v>6.7</v>
      </c>
      <c r="Q3918" s="66" t="n">
        <v>12.9392211000001</v>
      </c>
      <c r="R3918" s="66" t="n">
        <v>50.843506006</v>
      </c>
      <c r="S3918" s="66">
        <f>IF(AND(E3918&gt;=2,E3918&lt;=6,OR(F3918=6,F3918=7,F3918=8),O3918&lt;=500),1,0)</f>
        <v/>
      </c>
      <c r="T3918" s="178">
        <f>IF(G3918=1,Sources!$F$24,IF(G3918=2,Sources!$F$25,IF(G3918=3,Sources!$F$26,0)))</f>
        <v/>
      </c>
      <c r="U3918" s="178">
        <f>T3918</f>
        <v/>
      </c>
      <c r="V3918" s="66" t="inlineStr">
        <is>
          <t>S01 / S04 / S05</t>
        </is>
      </c>
    </row>
    <row r="3919" ht="15" customHeight="1" s="94">
      <c r="A3919" s="66" t="inlineStr">
        <is>
          <t>U28870</t>
        </is>
      </c>
      <c r="B3919" s="66" t="inlineStr">
        <is>
          <t>O1647</t>
        </is>
      </c>
      <c r="C3919" s="66" t="n">
        <v>2025</v>
      </c>
      <c r="D3919" s="66" t="n">
        <v>9</v>
      </c>
      <c r="E3919" s="66" t="n">
        <v>2</v>
      </c>
      <c r="F3919" s="66" t="n">
        <v>7</v>
      </c>
      <c r="G3919" s="66" t="n">
        <v>3</v>
      </c>
      <c r="H3919" s="66" t="n">
        <v>3</v>
      </c>
      <c r="I3919" s="66" t="n">
        <v>0</v>
      </c>
      <c r="J3919" s="66" t="n">
        <v>0</v>
      </c>
      <c r="K3919" s="66" t="n">
        <v>1</v>
      </c>
      <c r="L3919" s="66" t="n">
        <v>0</v>
      </c>
      <c r="M3919" s="66" t="n">
        <v>0</v>
      </c>
      <c r="N3919" s="66" t="n">
        <v>0</v>
      </c>
      <c r="O3919" s="66" t="n">
        <v>283</v>
      </c>
      <c r="P3919" s="66" t="n">
        <v>10.6</v>
      </c>
      <c r="Q3919" s="66" t="n">
        <v>12.3853015450001</v>
      </c>
      <c r="R3919" s="66" t="n">
        <v>51.3761017300001</v>
      </c>
      <c r="S3919" s="66">
        <f>IF(AND(E3919&gt;=2,E3919&lt;=6,OR(F3919=6,F3919=7,F3919=8),O3919&lt;=500),1,0)</f>
        <v/>
      </c>
      <c r="T3919" s="178">
        <f>IF(G3919=1,Sources!$F$24,IF(G3919=2,Sources!$F$25,IF(G3919=3,Sources!$F$26,0)))</f>
        <v/>
      </c>
      <c r="U3919" s="178">
        <f>T3919</f>
        <v/>
      </c>
      <c r="V3919" s="66" t="inlineStr">
        <is>
          <t>S01 / S04 / S05</t>
        </is>
      </c>
    </row>
    <row r="3920" ht="15" customHeight="1" s="94">
      <c r="A3920" s="66" t="inlineStr">
        <is>
          <t>U28877</t>
        </is>
      </c>
      <c r="B3920" s="66" t="inlineStr">
        <is>
          <t>O1353</t>
        </is>
      </c>
      <c r="C3920" s="66" t="n">
        <v>2025</v>
      </c>
      <c r="D3920" s="66" t="n">
        <v>10</v>
      </c>
      <c r="E3920" s="66" t="n">
        <v>4</v>
      </c>
      <c r="F3920" s="66" t="n">
        <v>6</v>
      </c>
      <c r="G3920" s="66" t="n">
        <v>3</v>
      </c>
      <c r="H3920" s="66" t="n">
        <v>2</v>
      </c>
      <c r="I3920" s="66" t="n">
        <v>0</v>
      </c>
      <c r="J3920" s="66" t="n">
        <v>1</v>
      </c>
      <c r="K3920" s="66" t="n">
        <v>1</v>
      </c>
      <c r="L3920" s="66" t="n">
        <v>0</v>
      </c>
      <c r="M3920" s="66" t="n">
        <v>0</v>
      </c>
      <c r="N3920" s="66" t="n">
        <v>0</v>
      </c>
      <c r="O3920" s="66" t="n">
        <v>170.5</v>
      </c>
      <c r="P3920" s="66" t="n">
        <v>0.2</v>
      </c>
      <c r="Q3920" s="66" t="n">
        <v>12.370860098</v>
      </c>
      <c r="R3920" s="66" t="n">
        <v>51.3363810760001</v>
      </c>
      <c r="S3920" s="66">
        <f>IF(AND(E3920&gt;=2,E3920&lt;=6,OR(F3920=6,F3920=7,F3920=8),O3920&lt;=500),1,0)</f>
        <v/>
      </c>
      <c r="T3920" s="178">
        <f>IF(G3920=1,Sources!$F$24,IF(G3920=2,Sources!$F$25,IF(G3920=3,Sources!$F$26,0)))</f>
        <v/>
      </c>
      <c r="U3920" s="178">
        <f>T3920</f>
        <v/>
      </c>
      <c r="V3920" s="66" t="inlineStr">
        <is>
          <t>S01 / S04 / S05</t>
        </is>
      </c>
    </row>
    <row r="3921" ht="15" customHeight="1" s="94">
      <c r="A3921" s="66" t="inlineStr">
        <is>
          <t>U28889</t>
        </is>
      </c>
      <c r="B3921" s="66" t="inlineStr">
        <is>
          <t>O1664</t>
        </is>
      </c>
      <c r="C3921" s="66" t="n">
        <v>2025</v>
      </c>
      <c r="D3921" s="66" t="n">
        <v>10</v>
      </c>
      <c r="E3921" s="66" t="n">
        <v>2</v>
      </c>
      <c r="F3921" s="66" t="n">
        <v>9</v>
      </c>
      <c r="G3921" s="66" t="n">
        <v>2</v>
      </c>
      <c r="H3921" s="66" t="n">
        <v>2</v>
      </c>
      <c r="I3921" s="66" t="n">
        <v>1</v>
      </c>
      <c r="J3921" s="66" t="n">
        <v>0</v>
      </c>
      <c r="K3921" s="66" t="n">
        <v>1</v>
      </c>
      <c r="L3921" s="66" t="n">
        <v>0</v>
      </c>
      <c r="M3921" s="66" t="n">
        <v>0</v>
      </c>
      <c r="N3921" s="66" t="n">
        <v>0</v>
      </c>
      <c r="O3921" s="66" t="n">
        <v>63</v>
      </c>
      <c r="P3921" s="66" t="n">
        <v>9.1</v>
      </c>
      <c r="Q3921" s="66" t="n">
        <v>12.3134357700001</v>
      </c>
      <c r="R3921" s="66" t="n">
        <v>51.347927161</v>
      </c>
      <c r="S3921" s="66">
        <f>IF(AND(E3921&gt;=2,E3921&lt;=6,OR(F3921=6,F3921=7,F3921=8),O3921&lt;=500),1,0)</f>
        <v/>
      </c>
      <c r="T3921" s="178">
        <f>IF(G3921=1,Sources!$F$24,IF(G3921=2,Sources!$F$25,IF(G3921=3,Sources!$F$26,0)))</f>
        <v/>
      </c>
      <c r="U3921" s="178">
        <f>T3921</f>
        <v/>
      </c>
      <c r="V3921" s="66" t="inlineStr">
        <is>
          <t>S01 / S04 / S05</t>
        </is>
      </c>
    </row>
    <row r="3922" ht="15" customHeight="1" s="94">
      <c r="A3922" s="66" t="inlineStr">
        <is>
          <t>U28912</t>
        </is>
      </c>
      <c r="B3922" s="66" t="inlineStr">
        <is>
          <t>O1142</t>
        </is>
      </c>
      <c r="C3922" s="66" t="n">
        <v>2025</v>
      </c>
      <c r="D3922" s="66" t="n">
        <v>11</v>
      </c>
      <c r="E3922" s="66" t="n">
        <v>3</v>
      </c>
      <c r="F3922" s="66" t="n">
        <v>13</v>
      </c>
      <c r="G3922" s="66" t="n">
        <v>3</v>
      </c>
      <c r="H3922" s="66" t="n">
        <v>6</v>
      </c>
      <c r="I3922" s="66" t="n">
        <v>0</v>
      </c>
      <c r="J3922" s="66" t="n">
        <v>1</v>
      </c>
      <c r="K3922" s="66" t="n">
        <v>1</v>
      </c>
      <c r="L3922" s="66" t="n">
        <v>0</v>
      </c>
      <c r="M3922" s="66" t="n">
        <v>0</v>
      </c>
      <c r="N3922" s="66" t="n">
        <v>0</v>
      </c>
      <c r="O3922" s="66" t="n">
        <v>361</v>
      </c>
      <c r="P3922" s="66" t="n">
        <v>15.6</v>
      </c>
      <c r="Q3922" s="66" t="n">
        <v>14.9813781400001</v>
      </c>
      <c r="R3922" s="66" t="n">
        <v>51.1457121140001</v>
      </c>
      <c r="S3922" s="66">
        <f>IF(AND(E3922&gt;=2,E3922&lt;=6,OR(F3922=6,F3922=7,F3922=8),O3922&lt;=500),1,0)</f>
        <v/>
      </c>
      <c r="T3922" s="178">
        <f>IF(G3922=1,Sources!$F$24,IF(G3922=2,Sources!$F$25,IF(G3922=3,Sources!$F$26,0)))</f>
        <v/>
      </c>
      <c r="U3922" s="178">
        <f>T3922</f>
        <v/>
      </c>
      <c r="V3922" s="66" t="inlineStr">
        <is>
          <t>S01 / S04 / S05</t>
        </is>
      </c>
    </row>
    <row r="3923" ht="15" customHeight="1" s="94">
      <c r="A3923" s="66" t="inlineStr">
        <is>
          <t>U28913</t>
        </is>
      </c>
      <c r="B3923" s="66" t="inlineStr">
        <is>
          <t>O1353</t>
        </is>
      </c>
      <c r="C3923" s="66" t="n">
        <v>2025</v>
      </c>
      <c r="D3923" s="66" t="n">
        <v>9</v>
      </c>
      <c r="E3923" s="66" t="n">
        <v>3</v>
      </c>
      <c r="F3923" s="66" t="n">
        <v>14</v>
      </c>
      <c r="G3923" s="66" t="n">
        <v>3</v>
      </c>
      <c r="H3923" s="66" t="n">
        <v>7</v>
      </c>
      <c r="I3923" s="66" t="n">
        <v>1</v>
      </c>
      <c r="J3923" s="66" t="n">
        <v>1</v>
      </c>
      <c r="K3923" s="66" t="n">
        <v>0</v>
      </c>
      <c r="L3923" s="66" t="n">
        <v>0</v>
      </c>
      <c r="M3923" s="66" t="n">
        <v>0</v>
      </c>
      <c r="N3923" s="66" t="n">
        <v>0</v>
      </c>
      <c r="O3923" s="66" t="n">
        <v>162.5</v>
      </c>
      <c r="P3923" s="66" t="n">
        <v>7.9</v>
      </c>
      <c r="Q3923" s="66" t="n">
        <v>12.3707454660001</v>
      </c>
      <c r="R3923" s="66" t="n">
        <v>51.3363861300001</v>
      </c>
      <c r="S3923" s="66">
        <f>IF(AND(E3923&gt;=2,E3923&lt;=6,OR(F3923=6,F3923=7,F3923=8),O3923&lt;=500),1,0)</f>
        <v/>
      </c>
      <c r="T3923" s="178">
        <f>IF(G3923=1,Sources!$F$24,IF(G3923=2,Sources!$F$25,IF(G3923=3,Sources!$F$26,0)))</f>
        <v/>
      </c>
      <c r="U3923" s="178">
        <f>T3923</f>
        <v/>
      </c>
      <c r="V3923" s="66" t="inlineStr">
        <is>
          <t>S01 / S04 / S05</t>
        </is>
      </c>
    </row>
    <row r="3924" ht="15" customHeight="1" s="94">
      <c r="A3924" s="66" t="inlineStr">
        <is>
          <t>U28921</t>
        </is>
      </c>
      <c r="B3924" s="66" t="inlineStr">
        <is>
          <t>O1452</t>
        </is>
      </c>
      <c r="C3924" s="66" t="n">
        <v>2025</v>
      </c>
      <c r="D3924" s="66" t="n">
        <v>10</v>
      </c>
      <c r="E3924" s="66" t="n">
        <v>7</v>
      </c>
      <c r="F3924" s="66" t="n">
        <v>14</v>
      </c>
      <c r="G3924" s="66" t="n">
        <v>3</v>
      </c>
      <c r="H3924" s="66" t="n">
        <v>3</v>
      </c>
      <c r="I3924" s="66" t="n">
        <v>0</v>
      </c>
      <c r="J3924" s="66" t="n">
        <v>1</v>
      </c>
      <c r="K3924" s="66" t="n">
        <v>1</v>
      </c>
      <c r="L3924" s="66" t="n">
        <v>0</v>
      </c>
      <c r="M3924" s="66" t="n">
        <v>0</v>
      </c>
      <c r="N3924" s="66" t="n">
        <v>0</v>
      </c>
      <c r="O3924" s="66" t="n">
        <v>352.4</v>
      </c>
      <c r="P3924" s="66" t="n">
        <v>3.6</v>
      </c>
      <c r="Q3924" s="66" t="n">
        <v>12.3456907290001</v>
      </c>
      <c r="R3924" s="66" t="n">
        <v>51.3300331340001</v>
      </c>
      <c r="S3924" s="66">
        <f>IF(AND(E3924&gt;=2,E3924&lt;=6,OR(F3924=6,F3924=7,F3924=8),O3924&lt;=500),1,0)</f>
        <v/>
      </c>
      <c r="T3924" s="178">
        <f>IF(G3924=1,Sources!$F$24,IF(G3924=2,Sources!$F$25,IF(G3924=3,Sources!$F$26,0)))</f>
        <v/>
      </c>
      <c r="U3924" s="178">
        <f>T3924</f>
        <v/>
      </c>
      <c r="V3924" s="66" t="inlineStr">
        <is>
          <t>S01 / S04 / S05</t>
        </is>
      </c>
    </row>
    <row r="3925" ht="15" customHeight="1" s="94">
      <c r="A3925" s="66" t="inlineStr">
        <is>
          <t>U28935</t>
        </is>
      </c>
      <c r="B3925" s="66" t="inlineStr">
        <is>
          <t>O0849</t>
        </is>
      </c>
      <c r="C3925" s="66" t="n">
        <v>2025</v>
      </c>
      <c r="D3925" s="66" t="n">
        <v>11</v>
      </c>
      <c r="E3925" s="66" t="n">
        <v>4</v>
      </c>
      <c r="F3925" s="66" t="n">
        <v>15</v>
      </c>
      <c r="G3925" s="66" t="n">
        <v>3</v>
      </c>
      <c r="H3925" s="66" t="n">
        <v>1</v>
      </c>
      <c r="I3925" s="66" t="n">
        <v>0</v>
      </c>
      <c r="J3925" s="66" t="n">
        <v>1</v>
      </c>
      <c r="K3925" s="66" t="n">
        <v>0</v>
      </c>
      <c r="L3925" s="66" t="n">
        <v>0</v>
      </c>
      <c r="M3925" s="66" t="n">
        <v>0</v>
      </c>
      <c r="N3925" s="66" t="n">
        <v>0</v>
      </c>
      <c r="O3925" s="66" t="n">
        <v>348.5</v>
      </c>
      <c r="P3925" s="66" t="n">
        <v>24.4</v>
      </c>
      <c r="Q3925" s="66" t="n">
        <v>13.7331859870001</v>
      </c>
      <c r="R3925" s="66" t="n">
        <v>51.051279822</v>
      </c>
      <c r="S3925" s="66">
        <f>IF(AND(E3925&gt;=2,E3925&lt;=6,OR(F3925=6,F3925=7,F3925=8),O3925&lt;=500),1,0)</f>
        <v/>
      </c>
      <c r="T3925" s="178">
        <f>IF(G3925=1,Sources!$F$24,IF(G3925=2,Sources!$F$25,IF(G3925=3,Sources!$F$26,0)))</f>
        <v/>
      </c>
      <c r="U3925" s="178">
        <f>T3925</f>
        <v/>
      </c>
      <c r="V3925" s="66" t="inlineStr">
        <is>
          <t>S01 / S04 / S05</t>
        </is>
      </c>
    </row>
    <row r="3926" ht="15" customHeight="1" s="94">
      <c r="A3926" s="66" t="inlineStr">
        <is>
          <t>U28936</t>
        </is>
      </c>
      <c r="B3926" s="66" t="inlineStr">
        <is>
          <t>O1813</t>
        </is>
      </c>
      <c r="C3926" s="66" t="n">
        <v>2025</v>
      </c>
      <c r="D3926" s="66" t="n">
        <v>11</v>
      </c>
      <c r="E3926" s="66" t="n">
        <v>2</v>
      </c>
      <c r="F3926" s="66" t="n">
        <v>11</v>
      </c>
      <c r="G3926" s="66" t="n">
        <v>3</v>
      </c>
      <c r="H3926" s="66" t="n">
        <v>7</v>
      </c>
      <c r="I3926" s="66" t="n">
        <v>0</v>
      </c>
      <c r="J3926" s="66" t="n">
        <v>1</v>
      </c>
      <c r="K3926" s="66" t="n">
        <v>1</v>
      </c>
      <c r="L3926" s="66" t="n">
        <v>0</v>
      </c>
      <c r="M3926" s="66" t="n">
        <v>0</v>
      </c>
      <c r="N3926" s="66" t="n">
        <v>0</v>
      </c>
      <c r="O3926" s="66" t="n">
        <v>478.7</v>
      </c>
      <c r="P3926" s="66" t="n">
        <v>22.2</v>
      </c>
      <c r="Q3926" s="66" t="n">
        <v>12.353968868</v>
      </c>
      <c r="R3926" s="66" t="n">
        <v>51.334500448</v>
      </c>
      <c r="S3926" s="66">
        <f>IF(AND(E3926&gt;=2,E3926&lt;=6,OR(F3926=6,F3926=7,F3926=8),O3926&lt;=500),1,0)</f>
        <v/>
      </c>
      <c r="T3926" s="178">
        <f>IF(G3926=1,Sources!$F$24,IF(G3926=2,Sources!$F$25,IF(G3926=3,Sources!$F$26,0)))</f>
        <v/>
      </c>
      <c r="U3926" s="178">
        <f>T3926</f>
        <v/>
      </c>
      <c r="V3926" s="66" t="inlineStr">
        <is>
          <t>S01 / S04 / S05</t>
        </is>
      </c>
    </row>
    <row r="3927" ht="15" customHeight="1" s="94">
      <c r="A3927" s="66" t="inlineStr">
        <is>
          <t>U28946</t>
        </is>
      </c>
      <c r="B3927" s="66" t="inlineStr">
        <is>
          <t>O0981</t>
        </is>
      </c>
      <c r="C3927" s="66" t="n">
        <v>2025</v>
      </c>
      <c r="D3927" s="66" t="n">
        <v>10</v>
      </c>
      <c r="E3927" s="66" t="n">
        <v>1</v>
      </c>
      <c r="F3927" s="66" t="n">
        <v>19</v>
      </c>
      <c r="G3927" s="66" t="n">
        <v>3</v>
      </c>
      <c r="H3927" s="66" t="n">
        <v>2</v>
      </c>
      <c r="I3927" s="66" t="n">
        <v>0</v>
      </c>
      <c r="J3927" s="66" t="n">
        <v>0</v>
      </c>
      <c r="K3927" s="66" t="n">
        <v>1</v>
      </c>
      <c r="L3927" s="66" t="n">
        <v>0</v>
      </c>
      <c r="M3927" s="66" t="n">
        <v>0</v>
      </c>
      <c r="N3927" s="66" t="n">
        <v>1</v>
      </c>
      <c r="O3927" s="66" t="n">
        <v>76</v>
      </c>
      <c r="P3927" s="66" t="n">
        <v>0.4</v>
      </c>
      <c r="Q3927" s="66" t="n">
        <v>13.70896157</v>
      </c>
      <c r="R3927" s="66" t="n">
        <v>51.047229766</v>
      </c>
      <c r="S3927" s="66">
        <f>IF(AND(E3927&gt;=2,E3927&lt;=6,OR(F3927=6,F3927=7,F3927=8),O3927&lt;=500),1,0)</f>
        <v/>
      </c>
      <c r="T3927" s="178">
        <f>IF(G3927=1,Sources!$F$24,IF(G3927=2,Sources!$F$25,IF(G3927=3,Sources!$F$26,0)))</f>
        <v/>
      </c>
      <c r="U3927" s="178">
        <f>T3927</f>
        <v/>
      </c>
      <c r="V3927" s="66" t="inlineStr">
        <is>
          <t>S01 / S04 / S05</t>
        </is>
      </c>
    </row>
    <row r="3928" ht="15" customHeight="1" s="94">
      <c r="A3928" s="66" t="inlineStr">
        <is>
          <t>U28948</t>
        </is>
      </c>
      <c r="B3928" s="66" t="inlineStr">
        <is>
          <t>O0844</t>
        </is>
      </c>
      <c r="C3928" s="66" t="n">
        <v>2025</v>
      </c>
      <c r="D3928" s="66" t="n">
        <v>10</v>
      </c>
      <c r="E3928" s="66" t="n">
        <v>3</v>
      </c>
      <c r="F3928" s="66" t="n">
        <v>11</v>
      </c>
      <c r="G3928" s="66" t="n">
        <v>3</v>
      </c>
      <c r="H3928" s="66" t="n">
        <v>7</v>
      </c>
      <c r="I3928" s="66" t="n">
        <v>0</v>
      </c>
      <c r="J3928" s="66" t="n">
        <v>0</v>
      </c>
      <c r="K3928" s="66" t="n">
        <v>1</v>
      </c>
      <c r="L3928" s="66" t="n">
        <v>0</v>
      </c>
      <c r="M3928" s="66" t="n">
        <v>0</v>
      </c>
      <c r="N3928" s="66" t="n">
        <v>1</v>
      </c>
      <c r="O3928" s="66" t="n">
        <v>150.2</v>
      </c>
      <c r="P3928" s="66" t="n">
        <v>1.2</v>
      </c>
      <c r="Q3928" s="66" t="n">
        <v>13.729108567</v>
      </c>
      <c r="R3928" s="66" t="n">
        <v>51.050965702</v>
      </c>
      <c r="S3928" s="66">
        <f>IF(AND(E3928&gt;=2,E3928&lt;=6,OR(F3928=6,F3928=7,F3928=8),O3928&lt;=500),1,0)</f>
        <v/>
      </c>
      <c r="T3928" s="178">
        <f>IF(G3928=1,Sources!$F$24,IF(G3928=2,Sources!$F$25,IF(G3928=3,Sources!$F$26,0)))</f>
        <v/>
      </c>
      <c r="U3928" s="178">
        <f>T3928</f>
        <v/>
      </c>
      <c r="V3928" s="66" t="inlineStr">
        <is>
          <t>S01 / S04 / S05</t>
        </is>
      </c>
    </row>
    <row r="3929" ht="15" customHeight="1" s="94">
      <c r="A3929" s="66" t="inlineStr">
        <is>
          <t>U28953</t>
        </is>
      </c>
      <c r="B3929" s="66" t="inlineStr">
        <is>
          <t>O1834</t>
        </is>
      </c>
      <c r="C3929" s="66" t="n">
        <v>2025</v>
      </c>
      <c r="D3929" s="66" t="n">
        <v>9</v>
      </c>
      <c r="E3929" s="66" t="n">
        <v>3</v>
      </c>
      <c r="F3929" s="66" t="n">
        <v>7</v>
      </c>
      <c r="G3929" s="66" t="n">
        <v>3</v>
      </c>
      <c r="H3929" s="66" t="n">
        <v>6</v>
      </c>
      <c r="I3929" s="66" t="n">
        <v>0</v>
      </c>
      <c r="J3929" s="66" t="n">
        <v>1</v>
      </c>
      <c r="K3929" s="66" t="n">
        <v>1</v>
      </c>
      <c r="L3929" s="66" t="n">
        <v>0</v>
      </c>
      <c r="M3929" s="66" t="n">
        <v>0</v>
      </c>
      <c r="N3929" s="66" t="n">
        <v>0</v>
      </c>
      <c r="O3929" s="66" t="n">
        <v>202.7</v>
      </c>
      <c r="P3929" s="66" t="n">
        <v>0</v>
      </c>
      <c r="Q3929" s="66" t="n">
        <v>12.3961370690001</v>
      </c>
      <c r="R3929" s="66" t="n">
        <v>51.3011878200001</v>
      </c>
      <c r="S3929" s="66">
        <f>IF(AND(E3929&gt;=2,E3929&lt;=6,OR(F3929=6,F3929=7,F3929=8),O3929&lt;=500),1,0)</f>
        <v/>
      </c>
      <c r="T3929" s="178">
        <f>IF(G3929=1,Sources!$F$24,IF(G3929=2,Sources!$F$25,IF(G3929=3,Sources!$F$26,0)))</f>
        <v/>
      </c>
      <c r="U3929" s="178">
        <f>T3929</f>
        <v/>
      </c>
      <c r="V3929" s="66" t="inlineStr">
        <is>
          <t>S01 / S04 / S05</t>
        </is>
      </c>
    </row>
    <row r="3930" ht="15" customHeight="1" s="94">
      <c r="A3930" s="66" t="inlineStr">
        <is>
          <t>U28991</t>
        </is>
      </c>
      <c r="B3930" s="66" t="inlineStr">
        <is>
          <t>O1724</t>
        </is>
      </c>
      <c r="C3930" s="66" t="n">
        <v>2025</v>
      </c>
      <c r="D3930" s="66" t="n">
        <v>10</v>
      </c>
      <c r="E3930" s="66" t="n">
        <v>2</v>
      </c>
      <c r="F3930" s="66" t="n">
        <v>14</v>
      </c>
      <c r="G3930" s="66" t="n">
        <v>3</v>
      </c>
      <c r="H3930" s="66" t="n">
        <v>2</v>
      </c>
      <c r="I3930" s="66" t="n">
        <v>0</v>
      </c>
      <c r="J3930" s="66" t="n">
        <v>0</v>
      </c>
      <c r="K3930" s="66" t="n">
        <v>1</v>
      </c>
      <c r="L3930" s="66" t="n">
        <v>0</v>
      </c>
      <c r="M3930" s="66" t="n">
        <v>0</v>
      </c>
      <c r="N3930" s="66" t="n">
        <v>0</v>
      </c>
      <c r="O3930" s="66" t="n">
        <v>375</v>
      </c>
      <c r="P3930" s="66" t="n">
        <v>14.8</v>
      </c>
      <c r="Q3930" s="66" t="n">
        <v>12.3771257780001</v>
      </c>
      <c r="R3930" s="66" t="n">
        <v>51.3901635400001</v>
      </c>
      <c r="S3930" s="66">
        <f>IF(AND(E3930&gt;=2,E3930&lt;=6,OR(F3930=6,F3930=7,F3930=8),O3930&lt;=500),1,0)</f>
        <v/>
      </c>
      <c r="T3930" s="178">
        <f>IF(G3930=1,Sources!$F$24,IF(G3930=2,Sources!$F$25,IF(G3930=3,Sources!$F$26,0)))</f>
        <v/>
      </c>
      <c r="U3930" s="178">
        <f>T3930</f>
        <v/>
      </c>
      <c r="V3930" s="66" t="inlineStr">
        <is>
          <t>S01 / S04 / S05</t>
        </is>
      </c>
    </row>
    <row r="3931" ht="15" customHeight="1" s="94">
      <c r="A3931" s="66" t="inlineStr">
        <is>
          <t>U29000</t>
        </is>
      </c>
      <c r="B3931" s="66" t="inlineStr">
        <is>
          <t>O0947</t>
        </is>
      </c>
      <c r="C3931" s="66" t="n">
        <v>2025</v>
      </c>
      <c r="D3931" s="66" t="n">
        <v>11</v>
      </c>
      <c r="E3931" s="66" t="n">
        <v>2</v>
      </c>
      <c r="F3931" s="66" t="n">
        <v>11</v>
      </c>
      <c r="G3931" s="66" t="n">
        <v>3</v>
      </c>
      <c r="H3931" s="66" t="n">
        <v>2</v>
      </c>
      <c r="I3931" s="66" t="n">
        <v>0</v>
      </c>
      <c r="J3931" s="66" t="n">
        <v>0</v>
      </c>
      <c r="K3931" s="66" t="n">
        <v>1</v>
      </c>
      <c r="L3931" s="66" t="n">
        <v>0</v>
      </c>
      <c r="M3931" s="66" t="n">
        <v>0</v>
      </c>
      <c r="N3931" s="66" t="n">
        <v>0</v>
      </c>
      <c r="O3931" s="66" t="n">
        <v>178.9</v>
      </c>
      <c r="P3931" s="66" t="n">
        <v>5.8</v>
      </c>
      <c r="Q3931" s="66" t="n">
        <v>13.7248722380001</v>
      </c>
      <c r="R3931" s="66" t="n">
        <v>51.057651956</v>
      </c>
      <c r="S3931" s="66">
        <f>IF(AND(E3931&gt;=2,E3931&lt;=6,OR(F3931=6,F3931=7,F3931=8),O3931&lt;=500),1,0)</f>
        <v/>
      </c>
      <c r="T3931" s="178">
        <f>IF(G3931=1,Sources!$F$24,IF(G3931=2,Sources!$F$25,IF(G3931=3,Sources!$F$26,0)))</f>
        <v/>
      </c>
      <c r="U3931" s="178">
        <f>T3931</f>
        <v/>
      </c>
      <c r="V3931" s="66" t="inlineStr">
        <is>
          <t>S01 / S04 / S05</t>
        </is>
      </c>
    </row>
    <row r="3932" ht="15" customHeight="1" s="94">
      <c r="A3932" s="66" t="inlineStr">
        <is>
          <t>U29005</t>
        </is>
      </c>
      <c r="B3932" s="66" t="inlineStr">
        <is>
          <t>O1498</t>
        </is>
      </c>
      <c r="C3932" s="66" t="n">
        <v>2025</v>
      </c>
      <c r="D3932" s="66" t="n">
        <v>9</v>
      </c>
      <c r="E3932" s="66" t="n">
        <v>5</v>
      </c>
      <c r="F3932" s="66" t="n">
        <v>6</v>
      </c>
      <c r="G3932" s="66" t="n">
        <v>3</v>
      </c>
      <c r="H3932" s="66" t="n">
        <v>1</v>
      </c>
      <c r="I3932" s="66" t="n">
        <v>0</v>
      </c>
      <c r="J3932" s="66" t="n">
        <v>0</v>
      </c>
      <c r="K3932" s="66" t="n">
        <v>0</v>
      </c>
      <c r="L3932" s="66" t="n">
        <v>1</v>
      </c>
      <c r="M3932" s="66" t="n">
        <v>0</v>
      </c>
      <c r="N3932" s="66" t="n">
        <v>0</v>
      </c>
      <c r="O3932" s="66" t="n">
        <v>271</v>
      </c>
      <c r="P3932" s="66" t="n">
        <v>14.8</v>
      </c>
      <c r="Q3932" s="66" t="n">
        <v>12.412637784</v>
      </c>
      <c r="R3932" s="66" t="n">
        <v>51.3751289380001</v>
      </c>
      <c r="S3932" s="66">
        <f>IF(AND(E3932&gt;=2,E3932&lt;=6,OR(F3932=6,F3932=7,F3932=8),O3932&lt;=500),1,0)</f>
        <v/>
      </c>
      <c r="T3932" s="178">
        <f>IF(G3932=1,Sources!$F$24,IF(G3932=2,Sources!$F$25,IF(G3932=3,Sources!$F$26,0)))</f>
        <v/>
      </c>
      <c r="U3932" s="178">
        <f>T3932</f>
        <v/>
      </c>
      <c r="V3932" s="66" t="inlineStr">
        <is>
          <t>S01 / S04 / S05</t>
        </is>
      </c>
    </row>
    <row r="3933" ht="15" customHeight="1" s="94">
      <c r="A3933" s="66" t="inlineStr">
        <is>
          <t>U29007</t>
        </is>
      </c>
      <c r="B3933" s="66" t="inlineStr">
        <is>
          <t>O0958</t>
        </is>
      </c>
      <c r="C3933" s="66" t="n">
        <v>2025</v>
      </c>
      <c r="D3933" s="66" t="n">
        <v>11</v>
      </c>
      <c r="E3933" s="66" t="n">
        <v>3</v>
      </c>
      <c r="F3933" s="66" t="n">
        <v>17</v>
      </c>
      <c r="G3933" s="66" t="n">
        <v>3</v>
      </c>
      <c r="H3933" s="66" t="n">
        <v>3</v>
      </c>
      <c r="I3933" s="66" t="n">
        <v>0</v>
      </c>
      <c r="J3933" s="66" t="n">
        <v>0</v>
      </c>
      <c r="K3933" s="66" t="n">
        <v>1</v>
      </c>
      <c r="L3933" s="66" t="n">
        <v>1</v>
      </c>
      <c r="M3933" s="66" t="n">
        <v>0</v>
      </c>
      <c r="N3933" s="66" t="n">
        <v>0</v>
      </c>
      <c r="O3933" s="66" t="n">
        <v>216.3</v>
      </c>
      <c r="P3933" s="66" t="n">
        <v>0.4</v>
      </c>
      <c r="Q3933" s="66" t="n">
        <v>13.796821681</v>
      </c>
      <c r="R3933" s="66" t="n">
        <v>51.0414819960001</v>
      </c>
      <c r="S3933" s="66">
        <f>IF(AND(E3933&gt;=2,E3933&lt;=6,OR(F3933=6,F3933=7,F3933=8),O3933&lt;=500),1,0)</f>
        <v/>
      </c>
      <c r="T3933" s="178">
        <f>IF(G3933=1,Sources!$F$24,IF(G3933=2,Sources!$F$25,IF(G3933=3,Sources!$F$26,0)))</f>
        <v/>
      </c>
      <c r="U3933" s="178">
        <f>T3933</f>
        <v/>
      </c>
      <c r="V3933" s="66" t="inlineStr">
        <is>
          <t>S01 / S04 / S05</t>
        </is>
      </c>
    </row>
    <row r="3934" ht="15" customHeight="1" s="94">
      <c r="A3934" s="66" t="inlineStr">
        <is>
          <t>U29008</t>
        </is>
      </c>
      <c r="B3934" s="66" t="inlineStr">
        <is>
          <t>O1846</t>
        </is>
      </c>
      <c r="C3934" s="66" t="n">
        <v>2025</v>
      </c>
      <c r="D3934" s="66" t="n">
        <v>10</v>
      </c>
      <c r="E3934" s="66" t="n">
        <v>6</v>
      </c>
      <c r="F3934" s="66" t="n">
        <v>16</v>
      </c>
      <c r="G3934" s="66" t="n">
        <v>3</v>
      </c>
      <c r="H3934" s="66" t="n">
        <v>6</v>
      </c>
      <c r="I3934" s="66" t="n">
        <v>0</v>
      </c>
      <c r="J3934" s="66" t="n">
        <v>0</v>
      </c>
      <c r="K3934" s="66" t="n">
        <v>1</v>
      </c>
      <c r="L3934" s="66" t="n">
        <v>1</v>
      </c>
      <c r="M3934" s="66" t="n">
        <v>0</v>
      </c>
      <c r="N3934" s="66" t="n">
        <v>0</v>
      </c>
      <c r="O3934" s="66" t="n">
        <v>414.3</v>
      </c>
      <c r="P3934" s="66" t="n">
        <v>14.7</v>
      </c>
      <c r="Q3934" s="66" t="n">
        <v>12.3017737380001</v>
      </c>
      <c r="R3934" s="66" t="n">
        <v>51.3427877710001</v>
      </c>
      <c r="S3934" s="66">
        <f>IF(AND(E3934&gt;=2,E3934&lt;=6,OR(F3934=6,F3934=7,F3934=8),O3934&lt;=500),1,0)</f>
        <v/>
      </c>
      <c r="T3934" s="178">
        <f>IF(G3934=1,Sources!$F$24,IF(G3934=2,Sources!$F$25,IF(G3934=3,Sources!$F$26,0)))</f>
        <v/>
      </c>
      <c r="U3934" s="178">
        <f>T3934</f>
        <v/>
      </c>
      <c r="V3934" s="66" t="inlineStr">
        <is>
          <t>S01 / S04 / S05</t>
        </is>
      </c>
    </row>
    <row r="3935" ht="15" customHeight="1" s="94">
      <c r="A3935" s="66" t="inlineStr">
        <is>
          <t>U29014</t>
        </is>
      </c>
      <c r="B3935" s="66" t="inlineStr">
        <is>
          <t>O1452</t>
        </is>
      </c>
      <c r="C3935" s="66" t="n">
        <v>2025</v>
      </c>
      <c r="D3935" s="66" t="n">
        <v>10</v>
      </c>
      <c r="E3935" s="66" t="n">
        <v>2</v>
      </c>
      <c r="F3935" s="66" t="n">
        <v>17</v>
      </c>
      <c r="G3935" s="66" t="n">
        <v>3</v>
      </c>
      <c r="H3935" s="66" t="n">
        <v>3</v>
      </c>
      <c r="I3935" s="66" t="n">
        <v>0</v>
      </c>
      <c r="J3935" s="66" t="n">
        <v>1</v>
      </c>
      <c r="K3935" s="66" t="n">
        <v>1</v>
      </c>
      <c r="L3935" s="66" t="n">
        <v>0</v>
      </c>
      <c r="M3935" s="66" t="n">
        <v>0</v>
      </c>
      <c r="N3935" s="66" t="n">
        <v>0</v>
      </c>
      <c r="O3935" s="66" t="n">
        <v>351.4</v>
      </c>
      <c r="P3935" s="66" t="n">
        <v>5</v>
      </c>
      <c r="Q3935" s="66" t="n">
        <v>12.3456730450001</v>
      </c>
      <c r="R3935" s="66" t="n">
        <v>51.330023677</v>
      </c>
      <c r="S3935" s="66">
        <f>IF(AND(E3935&gt;=2,E3935&lt;=6,OR(F3935=6,F3935=7,F3935=8),O3935&lt;=500),1,0)</f>
        <v/>
      </c>
      <c r="T3935" s="178">
        <f>IF(G3935=1,Sources!$F$24,IF(G3935=2,Sources!$F$25,IF(G3935=3,Sources!$F$26,0)))</f>
        <v/>
      </c>
      <c r="U3935" s="178">
        <f>T3935</f>
        <v/>
      </c>
      <c r="V3935" s="66" t="inlineStr">
        <is>
          <t>S01 / S04 / S05</t>
        </is>
      </c>
    </row>
    <row r="3936" ht="15" customHeight="1" s="94">
      <c r="A3936" s="66" t="inlineStr">
        <is>
          <t>U29034</t>
        </is>
      </c>
      <c r="B3936" s="66" t="inlineStr">
        <is>
          <t>O0601</t>
        </is>
      </c>
      <c r="C3936" s="66" t="n">
        <v>2025</v>
      </c>
      <c r="D3936" s="66" t="n">
        <v>10</v>
      </c>
      <c r="E3936" s="66" t="n">
        <v>6</v>
      </c>
      <c r="F3936" s="66" t="n">
        <v>14</v>
      </c>
      <c r="G3936" s="66" t="n">
        <v>3</v>
      </c>
      <c r="H3936" s="66" t="n">
        <v>4</v>
      </c>
      <c r="I3936" s="66" t="n">
        <v>1</v>
      </c>
      <c r="J3936" s="66" t="n">
        <v>0</v>
      </c>
      <c r="K3936" s="66" t="n">
        <v>1</v>
      </c>
      <c r="L3936" s="66" t="n">
        <v>0</v>
      </c>
      <c r="M3936" s="66" t="n">
        <v>0</v>
      </c>
      <c r="N3936" s="66" t="n">
        <v>0</v>
      </c>
      <c r="O3936" s="66" t="n">
        <v>63.1</v>
      </c>
      <c r="P3936" s="66" t="n">
        <v>3</v>
      </c>
      <c r="Q3936" s="66" t="n">
        <v>13.7200147180001</v>
      </c>
      <c r="R3936" s="66" t="n">
        <v>51.0546907</v>
      </c>
      <c r="S3936" s="66">
        <f>IF(AND(E3936&gt;=2,E3936&lt;=6,OR(F3936=6,F3936=7,F3936=8),O3936&lt;=500),1,0)</f>
        <v/>
      </c>
      <c r="T3936" s="178">
        <f>IF(G3936=1,Sources!$F$24,IF(G3936=2,Sources!$F$25,IF(G3936=3,Sources!$F$26,0)))</f>
        <v/>
      </c>
      <c r="U3936" s="178">
        <f>T3936</f>
        <v/>
      </c>
      <c r="V3936" s="66" t="inlineStr">
        <is>
          <t>S01 / S04 / S05</t>
        </is>
      </c>
    </row>
    <row r="3937" ht="15" customHeight="1" s="94">
      <c r="A3937" s="66" t="inlineStr">
        <is>
          <t>U29036</t>
        </is>
      </c>
      <c r="B3937" s="66" t="inlineStr">
        <is>
          <t>O0591</t>
        </is>
      </c>
      <c r="C3937" s="66" t="n">
        <v>2025</v>
      </c>
      <c r="D3937" s="66" t="n">
        <v>10</v>
      </c>
      <c r="E3937" s="66" t="n">
        <v>5</v>
      </c>
      <c r="F3937" s="66" t="n">
        <v>18</v>
      </c>
      <c r="G3937" s="66" t="n">
        <v>3</v>
      </c>
      <c r="H3937" s="66" t="n">
        <v>3</v>
      </c>
      <c r="I3937" s="66" t="n">
        <v>0</v>
      </c>
      <c r="J3937" s="66" t="n">
        <v>0</v>
      </c>
      <c r="K3937" s="66" t="n">
        <v>1</v>
      </c>
      <c r="L3937" s="66" t="n">
        <v>0</v>
      </c>
      <c r="M3937" s="66" t="n">
        <v>0</v>
      </c>
      <c r="N3937" s="66" t="n">
        <v>1</v>
      </c>
      <c r="O3937" s="66" t="n">
        <v>183.4</v>
      </c>
      <c r="P3937" s="66" t="n">
        <v>3.2</v>
      </c>
      <c r="Q3937" s="66" t="n">
        <v>13.751650688</v>
      </c>
      <c r="R3937" s="66" t="n">
        <v>51.0472406470001</v>
      </c>
      <c r="S3937" s="66">
        <f>IF(AND(E3937&gt;=2,E3937&lt;=6,OR(F3937=6,F3937=7,F3937=8),O3937&lt;=500),1,0)</f>
        <v/>
      </c>
      <c r="T3937" s="178">
        <f>IF(G3937=1,Sources!$F$24,IF(G3937=2,Sources!$F$25,IF(G3937=3,Sources!$F$26,0)))</f>
        <v/>
      </c>
      <c r="U3937" s="178">
        <f>T3937</f>
        <v/>
      </c>
      <c r="V3937" s="66" t="inlineStr">
        <is>
          <t>S01 / S04 / S05</t>
        </is>
      </c>
    </row>
    <row r="3938" ht="15" customHeight="1" s="94">
      <c r="A3938" s="66" t="inlineStr">
        <is>
          <t>U29038</t>
        </is>
      </c>
      <c r="B3938" s="66" t="inlineStr">
        <is>
          <t>O0968</t>
        </is>
      </c>
      <c r="C3938" s="66" t="n">
        <v>2025</v>
      </c>
      <c r="D3938" s="66" t="n">
        <v>10</v>
      </c>
      <c r="E3938" s="66" t="n">
        <v>5</v>
      </c>
      <c r="F3938" s="66" t="n">
        <v>11</v>
      </c>
      <c r="G3938" s="66" t="n">
        <v>3</v>
      </c>
      <c r="H3938" s="66" t="n">
        <v>3</v>
      </c>
      <c r="I3938" s="66" t="n">
        <v>0</v>
      </c>
      <c r="J3938" s="66" t="n">
        <v>1</v>
      </c>
      <c r="K3938" s="66" t="n">
        <v>1</v>
      </c>
      <c r="L3938" s="66" t="n">
        <v>0</v>
      </c>
      <c r="M3938" s="66" t="n">
        <v>0</v>
      </c>
      <c r="N3938" s="66" t="n">
        <v>0</v>
      </c>
      <c r="O3938" s="66" t="n">
        <v>151.2</v>
      </c>
      <c r="P3938" s="66" t="n">
        <v>5.8</v>
      </c>
      <c r="Q3938" s="66" t="n">
        <v>13.757748481</v>
      </c>
      <c r="R3938" s="66" t="n">
        <v>51.0514368290001</v>
      </c>
      <c r="S3938" s="66">
        <f>IF(AND(E3938&gt;=2,E3938&lt;=6,OR(F3938=6,F3938=7,F3938=8),O3938&lt;=500),1,0)</f>
        <v/>
      </c>
      <c r="T3938" s="178">
        <f>IF(G3938=1,Sources!$F$24,IF(G3938=2,Sources!$F$25,IF(G3938=3,Sources!$F$26,0)))</f>
        <v/>
      </c>
      <c r="U3938" s="178">
        <f>T3938</f>
        <v/>
      </c>
      <c r="V3938" s="66" t="inlineStr">
        <is>
          <t>S01 / S04 / S05</t>
        </is>
      </c>
    </row>
    <row r="3939" ht="15" customHeight="1" s="94">
      <c r="A3939" s="66" t="inlineStr">
        <is>
          <t>U29066</t>
        </is>
      </c>
      <c r="B3939" s="66" t="inlineStr">
        <is>
          <t>O0327</t>
        </is>
      </c>
      <c r="C3939" s="66" t="n">
        <v>2025</v>
      </c>
      <c r="D3939" s="66" t="n">
        <v>10</v>
      </c>
      <c r="E3939" s="66" t="n">
        <v>5</v>
      </c>
      <c r="F3939" s="66" t="n">
        <v>8</v>
      </c>
      <c r="G3939" s="66" t="n">
        <v>3</v>
      </c>
      <c r="H3939" s="66" t="n">
        <v>2</v>
      </c>
      <c r="I3939" s="66" t="n">
        <v>0</v>
      </c>
      <c r="J3939" s="66" t="n">
        <v>0</v>
      </c>
      <c r="K3939" s="66" t="n">
        <v>1</v>
      </c>
      <c r="L3939" s="66" t="n">
        <v>0</v>
      </c>
      <c r="M3939" s="66" t="n">
        <v>0</v>
      </c>
      <c r="N3939" s="66" t="n">
        <v>1</v>
      </c>
      <c r="O3939" s="66" t="n">
        <v>472.9</v>
      </c>
      <c r="P3939" s="66" t="n">
        <v>4.2</v>
      </c>
      <c r="Q3939" s="66" t="n">
        <v>13.777079825</v>
      </c>
      <c r="R3939" s="66" t="n">
        <v>51.0357203410001</v>
      </c>
      <c r="S3939" s="66">
        <f>IF(AND(E3939&gt;=2,E3939&lt;=6,OR(F3939=6,F3939=7,F3939=8),O3939&lt;=500),1,0)</f>
        <v/>
      </c>
      <c r="T3939" s="178">
        <f>IF(G3939=1,Sources!$F$24,IF(G3939=2,Sources!$F$25,IF(G3939=3,Sources!$F$26,0)))</f>
        <v/>
      </c>
      <c r="U3939" s="178">
        <f>T3939</f>
        <v/>
      </c>
      <c r="V3939" s="66" t="inlineStr">
        <is>
          <t>S01 / S04 / S05</t>
        </is>
      </c>
    </row>
    <row r="3940" ht="15" customHeight="1" s="94">
      <c r="A3940" s="66" t="inlineStr">
        <is>
          <t>U29069</t>
        </is>
      </c>
      <c r="B3940" s="66" t="inlineStr">
        <is>
          <t>O1612</t>
        </is>
      </c>
      <c r="C3940" s="66" t="n">
        <v>2025</v>
      </c>
      <c r="D3940" s="66" t="n">
        <v>11</v>
      </c>
      <c r="E3940" s="66" t="n">
        <v>2</v>
      </c>
      <c r="F3940" s="66" t="n">
        <v>8</v>
      </c>
      <c r="G3940" s="66" t="n">
        <v>3</v>
      </c>
      <c r="H3940" s="66" t="n">
        <v>2</v>
      </c>
      <c r="I3940" s="66" t="n">
        <v>0</v>
      </c>
      <c r="J3940" s="66" t="n">
        <v>1</v>
      </c>
      <c r="K3940" s="66" t="n">
        <v>1</v>
      </c>
      <c r="L3940" s="66" t="n">
        <v>0</v>
      </c>
      <c r="M3940" s="66" t="n">
        <v>0</v>
      </c>
      <c r="N3940" s="66" t="n">
        <v>0</v>
      </c>
      <c r="O3940" s="66" t="n">
        <v>90.5</v>
      </c>
      <c r="P3940" s="66" t="n">
        <v>3.9</v>
      </c>
      <c r="Q3940" s="66" t="n">
        <v>12.3632528750001</v>
      </c>
      <c r="R3940" s="66" t="n">
        <v>51.3428665340001</v>
      </c>
      <c r="S3940" s="66">
        <f>IF(AND(E3940&gt;=2,E3940&lt;=6,OR(F3940=6,F3940=7,F3940=8),O3940&lt;=500),1,0)</f>
        <v/>
      </c>
      <c r="T3940" s="178">
        <f>IF(G3940=1,Sources!$F$24,IF(G3940=2,Sources!$F$25,IF(G3940=3,Sources!$F$26,0)))</f>
        <v/>
      </c>
      <c r="U3940" s="178">
        <f>T3940</f>
        <v/>
      </c>
      <c r="V3940" s="66" t="inlineStr">
        <is>
          <t>S01 / S04 / S05</t>
        </is>
      </c>
    </row>
    <row r="3941" ht="15" customHeight="1" s="94">
      <c r="A3941" s="66" t="inlineStr">
        <is>
          <t>U29086</t>
        </is>
      </c>
      <c r="B3941" s="66" t="inlineStr">
        <is>
          <t>O0981</t>
        </is>
      </c>
      <c r="C3941" s="66" t="n">
        <v>2025</v>
      </c>
      <c r="D3941" s="66" t="n">
        <v>11</v>
      </c>
      <c r="E3941" s="66" t="n">
        <v>5</v>
      </c>
      <c r="F3941" s="66" t="n">
        <v>22</v>
      </c>
      <c r="G3941" s="66" t="n">
        <v>3</v>
      </c>
      <c r="H3941" s="66" t="n">
        <v>2</v>
      </c>
      <c r="I3941" s="66" t="n">
        <v>0</v>
      </c>
      <c r="J3941" s="66" t="n">
        <v>1</v>
      </c>
      <c r="K3941" s="66" t="n">
        <v>1</v>
      </c>
      <c r="L3941" s="66" t="n">
        <v>0</v>
      </c>
      <c r="M3941" s="66" t="n">
        <v>0</v>
      </c>
      <c r="N3941" s="66" t="n">
        <v>0</v>
      </c>
      <c r="O3941" s="66" t="n">
        <v>75.3</v>
      </c>
      <c r="P3941" s="66" t="n">
        <v>0.3</v>
      </c>
      <c r="Q3941" s="66" t="n">
        <v>13.708954347</v>
      </c>
      <c r="R3941" s="66" t="n">
        <v>51.0472341280001</v>
      </c>
      <c r="S3941" s="66">
        <f>IF(AND(E3941&gt;=2,E3941&lt;=6,OR(F3941=6,F3941=7,F3941=8),O3941&lt;=500),1,0)</f>
        <v/>
      </c>
      <c r="T3941" s="178">
        <f>IF(G3941=1,Sources!$F$24,IF(G3941=2,Sources!$F$25,IF(G3941=3,Sources!$F$26,0)))</f>
        <v/>
      </c>
      <c r="U3941" s="178">
        <f>T3941</f>
        <v/>
      </c>
      <c r="V3941" s="66" t="inlineStr">
        <is>
          <t>S01 / S04 / S05</t>
        </is>
      </c>
    </row>
    <row r="3942" ht="15" customHeight="1" s="94">
      <c r="A3942" s="66" t="inlineStr">
        <is>
          <t>U29092</t>
        </is>
      </c>
      <c r="B3942" s="66" t="inlineStr">
        <is>
          <t>O1498</t>
        </is>
      </c>
      <c r="C3942" s="66" t="n">
        <v>2025</v>
      </c>
      <c r="D3942" s="66" t="n">
        <v>10</v>
      </c>
      <c r="E3942" s="66" t="n">
        <v>5</v>
      </c>
      <c r="F3942" s="66" t="n">
        <v>8</v>
      </c>
      <c r="G3942" s="66" t="n">
        <v>3</v>
      </c>
      <c r="H3942" s="66" t="n">
        <v>6</v>
      </c>
      <c r="I3942" s="66" t="n">
        <v>0</v>
      </c>
      <c r="J3942" s="66" t="n">
        <v>0</v>
      </c>
      <c r="K3942" s="66" t="n">
        <v>1</v>
      </c>
      <c r="L3942" s="66" t="n">
        <v>0</v>
      </c>
      <c r="M3942" s="66" t="n">
        <v>0</v>
      </c>
      <c r="N3942" s="66" t="n">
        <v>0</v>
      </c>
      <c r="O3942" s="66" t="n">
        <v>269.3</v>
      </c>
      <c r="P3942" s="66" t="n">
        <v>17.7</v>
      </c>
      <c r="Q3942" s="66" t="n">
        <v>12.412701859</v>
      </c>
      <c r="R3942" s="66" t="n">
        <v>51.375071775</v>
      </c>
      <c r="S3942" s="66">
        <f>IF(AND(E3942&gt;=2,E3942&lt;=6,OR(F3942=6,F3942=7,F3942=8),O3942&lt;=500),1,0)</f>
        <v/>
      </c>
      <c r="T3942" s="178">
        <f>IF(G3942=1,Sources!$F$24,IF(G3942=2,Sources!$F$25,IF(G3942=3,Sources!$F$26,0)))</f>
        <v/>
      </c>
      <c r="U3942" s="178">
        <f>T3942</f>
        <v/>
      </c>
      <c r="V3942" s="66" t="inlineStr">
        <is>
          <t>S01 / S04 / S05</t>
        </is>
      </c>
    </row>
    <row r="3943" ht="15" customHeight="1" s="94">
      <c r="A3943" s="66" t="inlineStr">
        <is>
          <t>U29102</t>
        </is>
      </c>
      <c r="B3943" s="66" t="inlineStr">
        <is>
          <t>O1664</t>
        </is>
      </c>
      <c r="C3943" s="66" t="n">
        <v>2025</v>
      </c>
      <c r="D3943" s="66" t="n">
        <v>10</v>
      </c>
      <c r="E3943" s="66" t="n">
        <v>5</v>
      </c>
      <c r="F3943" s="66" t="n">
        <v>5</v>
      </c>
      <c r="G3943" s="66" t="n">
        <v>3</v>
      </c>
      <c r="H3943" s="66" t="n">
        <v>2</v>
      </c>
      <c r="I3943" s="66" t="n">
        <v>1</v>
      </c>
      <c r="J3943" s="66" t="n">
        <v>0</v>
      </c>
      <c r="K3943" s="66" t="n">
        <v>1</v>
      </c>
      <c r="L3943" s="66" t="n">
        <v>0</v>
      </c>
      <c r="M3943" s="66" t="n">
        <v>0</v>
      </c>
      <c r="N3943" s="66" t="n">
        <v>0</v>
      </c>
      <c r="O3943" s="66" t="n">
        <v>71.40000000000001</v>
      </c>
      <c r="P3943" s="66" t="n">
        <v>18.4</v>
      </c>
      <c r="Q3943" s="66" t="n">
        <v>12.3135262050001</v>
      </c>
      <c r="R3943" s="66" t="n">
        <v>51.347996343</v>
      </c>
      <c r="S3943" s="66">
        <f>IF(AND(E3943&gt;=2,E3943&lt;=6,OR(F3943=6,F3943=7,F3943=8),O3943&lt;=500),1,0)</f>
        <v/>
      </c>
      <c r="T3943" s="178">
        <f>IF(G3943=1,Sources!$F$24,IF(G3943=2,Sources!$F$25,IF(G3943=3,Sources!$F$26,0)))</f>
        <v/>
      </c>
      <c r="U3943" s="178">
        <f>T3943</f>
        <v/>
      </c>
      <c r="V3943" s="66" t="inlineStr">
        <is>
          <t>S01 / S04 / S05</t>
        </is>
      </c>
    </row>
    <row r="3944" ht="15" customHeight="1" s="94">
      <c r="A3944" s="66" t="inlineStr">
        <is>
          <t>U29105</t>
        </is>
      </c>
      <c r="B3944" s="66" t="inlineStr">
        <is>
          <t>O1031</t>
        </is>
      </c>
      <c r="C3944" s="66" t="n">
        <v>2025</v>
      </c>
      <c r="D3944" s="66" t="n">
        <v>10</v>
      </c>
      <c r="E3944" s="66" t="n">
        <v>3</v>
      </c>
      <c r="F3944" s="66" t="n">
        <v>16</v>
      </c>
      <c r="G3944" s="66" t="n">
        <v>3</v>
      </c>
      <c r="H3944" s="66" t="n">
        <v>3</v>
      </c>
      <c r="I3944" s="66" t="n">
        <v>0</v>
      </c>
      <c r="J3944" s="66" t="n">
        <v>0</v>
      </c>
      <c r="K3944" s="66" t="n">
        <v>1</v>
      </c>
      <c r="L3944" s="66" t="n">
        <v>0</v>
      </c>
      <c r="M3944" s="66" t="n">
        <v>0</v>
      </c>
      <c r="N3944" s="66" t="n">
        <v>1</v>
      </c>
      <c r="O3944" s="66" t="n">
        <v>126.8</v>
      </c>
      <c r="P3944" s="66" t="n">
        <v>9</v>
      </c>
      <c r="Q3944" s="66" t="n">
        <v>12.6636482230001</v>
      </c>
      <c r="R3944" s="66" t="n">
        <v>51.4673302090001</v>
      </c>
      <c r="S3944" s="66">
        <f>IF(AND(E3944&gt;=2,E3944&lt;=6,OR(F3944=6,F3944=7,F3944=8),O3944&lt;=500),1,0)</f>
        <v/>
      </c>
      <c r="T3944" s="178">
        <f>IF(G3944=1,Sources!$F$24,IF(G3944=2,Sources!$F$25,IF(G3944=3,Sources!$F$26,0)))</f>
        <v/>
      </c>
      <c r="U3944" s="178">
        <f>T3944</f>
        <v/>
      </c>
      <c r="V3944" s="66" t="inlineStr">
        <is>
          <t>S01 / S04 / S05</t>
        </is>
      </c>
    </row>
    <row r="3945" ht="15" customHeight="1" s="94">
      <c r="A3945" s="66" t="inlineStr">
        <is>
          <t>U29109</t>
        </is>
      </c>
      <c r="B3945" s="66" t="inlineStr">
        <is>
          <t>O0633</t>
        </is>
      </c>
      <c r="C3945" s="66" t="n">
        <v>2025</v>
      </c>
      <c r="D3945" s="66" t="n">
        <v>10</v>
      </c>
      <c r="E3945" s="66" t="n">
        <v>5</v>
      </c>
      <c r="F3945" s="66" t="n">
        <v>8</v>
      </c>
      <c r="G3945" s="66" t="n">
        <v>3</v>
      </c>
      <c r="H3945" s="66" t="n">
        <v>2</v>
      </c>
      <c r="I3945" s="66" t="n">
        <v>0</v>
      </c>
      <c r="J3945" s="66" t="n">
        <v>1</v>
      </c>
      <c r="K3945" s="66" t="n">
        <v>1</v>
      </c>
      <c r="L3945" s="66" t="n">
        <v>0</v>
      </c>
      <c r="M3945" s="66" t="n">
        <v>0</v>
      </c>
      <c r="N3945" s="66" t="n">
        <v>0</v>
      </c>
      <c r="O3945" s="66" t="n">
        <v>80</v>
      </c>
      <c r="P3945" s="66" t="n">
        <v>11.7</v>
      </c>
      <c r="Q3945" s="66" t="n">
        <v>13.749642739</v>
      </c>
      <c r="R3945" s="66" t="n">
        <v>51.0335936670001</v>
      </c>
      <c r="S3945" s="66">
        <f>IF(AND(E3945&gt;=2,E3945&lt;=6,OR(F3945=6,F3945=7,F3945=8),O3945&lt;=500),1,0)</f>
        <v/>
      </c>
      <c r="T3945" s="178">
        <f>IF(G3945=1,Sources!$F$24,IF(G3945=2,Sources!$F$25,IF(G3945=3,Sources!$F$26,0)))</f>
        <v/>
      </c>
      <c r="U3945" s="178">
        <f>T3945</f>
        <v/>
      </c>
      <c r="V3945" s="66" t="inlineStr">
        <is>
          <t>S01 / S04 / S05</t>
        </is>
      </c>
    </row>
    <row r="3946" ht="15" customHeight="1" s="94">
      <c r="A3946" s="66" t="inlineStr">
        <is>
          <t>U29116</t>
        </is>
      </c>
      <c r="B3946" s="66" t="inlineStr">
        <is>
          <t>O2278</t>
        </is>
      </c>
      <c r="C3946" s="66" t="n">
        <v>2025</v>
      </c>
      <c r="D3946" s="66" t="n">
        <v>9</v>
      </c>
      <c r="E3946" s="66" t="n">
        <v>3</v>
      </c>
      <c r="F3946" s="66" t="n">
        <v>15</v>
      </c>
      <c r="G3946" s="66" t="n">
        <v>3</v>
      </c>
      <c r="H3946" s="66" t="n">
        <v>3</v>
      </c>
      <c r="I3946" s="66" t="n">
        <v>0</v>
      </c>
      <c r="J3946" s="66" t="n">
        <v>0</v>
      </c>
      <c r="K3946" s="66" t="n">
        <v>1</v>
      </c>
      <c r="L3946" s="66" t="n">
        <v>0</v>
      </c>
      <c r="M3946" s="66" t="n">
        <v>0</v>
      </c>
      <c r="N3946" s="66" t="n">
        <v>1</v>
      </c>
      <c r="O3946" s="66" t="n">
        <v>385.5</v>
      </c>
      <c r="P3946" s="66" t="n">
        <v>0.5</v>
      </c>
      <c r="Q3946" s="66" t="n">
        <v>12.484751284</v>
      </c>
      <c r="R3946" s="66" t="n">
        <v>50.7190262550001</v>
      </c>
      <c r="S3946" s="66">
        <f>IF(AND(E3946&gt;=2,E3946&lt;=6,OR(F3946=6,F3946=7,F3946=8),O3946&lt;=500),1,0)</f>
        <v/>
      </c>
      <c r="T3946" s="178">
        <f>IF(G3946=1,Sources!$F$24,IF(G3946=2,Sources!$F$25,IF(G3946=3,Sources!$F$26,0)))</f>
        <v/>
      </c>
      <c r="U3946" s="178">
        <f>T3946</f>
        <v/>
      </c>
      <c r="V3946" s="66" t="inlineStr">
        <is>
          <t>S01 / S04 / S05</t>
        </is>
      </c>
    </row>
    <row r="3947" ht="15" customHeight="1" s="94">
      <c r="A3947" s="66" t="inlineStr">
        <is>
          <t>U29122</t>
        </is>
      </c>
      <c r="B3947" s="66" t="inlineStr">
        <is>
          <t>O1825</t>
        </is>
      </c>
      <c r="C3947" s="66" t="n">
        <v>2025</v>
      </c>
      <c r="D3947" s="66" t="n">
        <v>11</v>
      </c>
      <c r="E3947" s="66" t="n">
        <v>1</v>
      </c>
      <c r="F3947" s="66" t="n">
        <v>3</v>
      </c>
      <c r="G3947" s="66" t="n">
        <v>3</v>
      </c>
      <c r="H3947" s="66" t="n">
        <v>2</v>
      </c>
      <c r="I3947" s="66" t="n">
        <v>1</v>
      </c>
      <c r="J3947" s="66" t="n">
        <v>0</v>
      </c>
      <c r="K3947" s="66" t="n">
        <v>1</v>
      </c>
      <c r="L3947" s="66" t="n">
        <v>0</v>
      </c>
      <c r="M3947" s="66" t="n">
        <v>0</v>
      </c>
      <c r="N3947" s="66" t="n">
        <v>0</v>
      </c>
      <c r="O3947" s="66" t="n">
        <v>446.4</v>
      </c>
      <c r="P3947" s="66" t="n">
        <v>20.3</v>
      </c>
      <c r="Q3947" s="66" t="n">
        <v>12.3422460420001</v>
      </c>
      <c r="R3947" s="66" t="n">
        <v>51.3386067880001</v>
      </c>
      <c r="S3947" s="66">
        <f>IF(AND(E3947&gt;=2,E3947&lt;=6,OR(F3947=6,F3947=7,F3947=8),O3947&lt;=500),1,0)</f>
        <v/>
      </c>
      <c r="T3947" s="178">
        <f>IF(G3947=1,Sources!$F$24,IF(G3947=2,Sources!$F$25,IF(G3947=3,Sources!$F$26,0)))</f>
        <v/>
      </c>
      <c r="U3947" s="178">
        <f>T3947</f>
        <v/>
      </c>
      <c r="V3947" s="66" t="inlineStr">
        <is>
          <t>S01 / S04 / S05</t>
        </is>
      </c>
    </row>
    <row r="3948" ht="15" customHeight="1" s="94">
      <c r="A3948" s="66" t="inlineStr">
        <is>
          <t>U29130</t>
        </is>
      </c>
      <c r="B3948" s="66" t="inlineStr">
        <is>
          <t>O1759</t>
        </is>
      </c>
      <c r="C3948" s="66" t="n">
        <v>2025</v>
      </c>
      <c r="D3948" s="66" t="n">
        <v>11</v>
      </c>
      <c r="E3948" s="66" t="n">
        <v>6</v>
      </c>
      <c r="F3948" s="66" t="n">
        <v>17</v>
      </c>
      <c r="G3948" s="66" t="n">
        <v>3</v>
      </c>
      <c r="H3948" s="66" t="n">
        <v>1</v>
      </c>
      <c r="I3948" s="66" t="n">
        <v>0</v>
      </c>
      <c r="J3948" s="66" t="n">
        <v>1</v>
      </c>
      <c r="K3948" s="66" t="n">
        <v>0</v>
      </c>
      <c r="L3948" s="66" t="n">
        <v>0</v>
      </c>
      <c r="M3948" s="66" t="n">
        <v>0</v>
      </c>
      <c r="N3948" s="66" t="n">
        <v>0</v>
      </c>
      <c r="O3948" s="66" t="n">
        <v>343.9</v>
      </c>
      <c r="P3948" s="66" t="n">
        <v>17.8</v>
      </c>
      <c r="Q3948" s="66" t="n">
        <v>12.445506762</v>
      </c>
      <c r="R3948" s="66" t="n">
        <v>51.3462342870001</v>
      </c>
      <c r="S3948" s="66">
        <f>IF(AND(E3948&gt;=2,E3948&lt;=6,OR(F3948=6,F3948=7,F3948=8),O3948&lt;=500),1,0)</f>
        <v/>
      </c>
      <c r="T3948" s="178">
        <f>IF(G3948=1,Sources!$F$24,IF(G3948=2,Sources!$F$25,IF(G3948=3,Sources!$F$26,0)))</f>
        <v/>
      </c>
      <c r="U3948" s="178">
        <f>T3948</f>
        <v/>
      </c>
      <c r="V3948" s="66" t="inlineStr">
        <is>
          <t>S01 / S04 / S05</t>
        </is>
      </c>
    </row>
    <row r="3949" ht="15" customHeight="1" s="94">
      <c r="A3949" s="66" t="inlineStr">
        <is>
          <t>U29131</t>
        </is>
      </c>
      <c r="B3949" s="66" t="inlineStr">
        <is>
          <t>O0432</t>
        </is>
      </c>
      <c r="C3949" s="66" t="n">
        <v>2025</v>
      </c>
      <c r="D3949" s="66" t="n">
        <v>10</v>
      </c>
      <c r="E3949" s="66" t="n">
        <v>4</v>
      </c>
      <c r="F3949" s="66" t="n">
        <v>12</v>
      </c>
      <c r="G3949" s="66" t="n">
        <v>3</v>
      </c>
      <c r="H3949" s="66" t="n">
        <v>3</v>
      </c>
      <c r="I3949" s="66" t="n">
        <v>0</v>
      </c>
      <c r="J3949" s="66" t="n">
        <v>1</v>
      </c>
      <c r="K3949" s="66" t="n">
        <v>1</v>
      </c>
      <c r="L3949" s="66" t="n">
        <v>0</v>
      </c>
      <c r="M3949" s="66" t="n">
        <v>0</v>
      </c>
      <c r="N3949" s="66" t="n">
        <v>0</v>
      </c>
      <c r="O3949" s="66" t="n">
        <v>379.1</v>
      </c>
      <c r="P3949" s="66" t="n">
        <v>1.7</v>
      </c>
      <c r="Q3949" s="66" t="n">
        <v>13.8032444950001</v>
      </c>
      <c r="R3949" s="66" t="n">
        <v>51.0217409860001</v>
      </c>
      <c r="S3949" s="66">
        <f>IF(AND(E3949&gt;=2,E3949&lt;=6,OR(F3949=6,F3949=7,F3949=8),O3949&lt;=500),1,0)</f>
        <v/>
      </c>
      <c r="T3949" s="178">
        <f>IF(G3949=1,Sources!$F$24,IF(G3949=2,Sources!$F$25,IF(G3949=3,Sources!$F$26,0)))</f>
        <v/>
      </c>
      <c r="U3949" s="178">
        <f>T3949</f>
        <v/>
      </c>
      <c r="V3949" s="66" t="inlineStr">
        <is>
          <t>S01 / S04 / S05</t>
        </is>
      </c>
    </row>
    <row r="3950" ht="15" customHeight="1" s="94">
      <c r="A3950" s="66" t="inlineStr">
        <is>
          <t>U29142</t>
        </is>
      </c>
      <c r="B3950" s="66" t="inlineStr">
        <is>
          <t>O0052</t>
        </is>
      </c>
      <c r="C3950" s="66" t="n">
        <v>2025</v>
      </c>
      <c r="D3950" s="66" t="n">
        <v>11</v>
      </c>
      <c r="E3950" s="66" t="n">
        <v>5</v>
      </c>
      <c r="F3950" s="66" t="n">
        <v>14</v>
      </c>
      <c r="G3950" s="66" t="n">
        <v>3</v>
      </c>
      <c r="H3950" s="66" t="n">
        <v>3</v>
      </c>
      <c r="I3950" s="66" t="n">
        <v>0</v>
      </c>
      <c r="J3950" s="66" t="n">
        <v>1</v>
      </c>
      <c r="K3950" s="66" t="n">
        <v>1</v>
      </c>
      <c r="L3950" s="66" t="n">
        <v>0</v>
      </c>
      <c r="M3950" s="66" t="n">
        <v>0</v>
      </c>
      <c r="N3950" s="66" t="n">
        <v>0</v>
      </c>
      <c r="O3950" s="66" t="n">
        <v>464.8</v>
      </c>
      <c r="P3950" s="66" t="n">
        <v>10.9</v>
      </c>
      <c r="Q3950" s="66" t="n">
        <v>14.4423913850001</v>
      </c>
      <c r="R3950" s="66" t="n">
        <v>51.186285028</v>
      </c>
      <c r="S3950" s="66">
        <f>IF(AND(E3950&gt;=2,E3950&lt;=6,OR(F3950=6,F3950=7,F3950=8),O3950&lt;=500),1,0)</f>
        <v/>
      </c>
      <c r="T3950" s="178">
        <f>IF(G3950=1,Sources!$F$24,IF(G3950=2,Sources!$F$25,IF(G3950=3,Sources!$F$26,0)))</f>
        <v/>
      </c>
      <c r="U3950" s="178">
        <f>T3950</f>
        <v/>
      </c>
      <c r="V3950" s="66" t="inlineStr">
        <is>
          <t>S01 / S04 / S05</t>
        </is>
      </c>
    </row>
    <row r="3951" ht="15" customHeight="1" s="94">
      <c r="A3951" s="66" t="inlineStr">
        <is>
          <t>U29145</t>
        </is>
      </c>
      <c r="B3951" s="66" t="inlineStr">
        <is>
          <t>O0631</t>
        </is>
      </c>
      <c r="C3951" s="66" t="n">
        <v>2025</v>
      </c>
      <c r="D3951" s="66" t="n">
        <v>11</v>
      </c>
      <c r="E3951" s="66" t="n">
        <v>4</v>
      </c>
      <c r="F3951" s="66" t="n">
        <v>11</v>
      </c>
      <c r="G3951" s="66" t="n">
        <v>2</v>
      </c>
      <c r="H3951" s="66" t="n">
        <v>3</v>
      </c>
      <c r="I3951" s="66" t="n">
        <v>0</v>
      </c>
      <c r="J3951" s="66" t="n">
        <v>0</v>
      </c>
      <c r="K3951" s="66" t="n">
        <v>1</v>
      </c>
      <c r="L3951" s="66" t="n">
        <v>0</v>
      </c>
      <c r="M3951" s="66" t="n">
        <v>0</v>
      </c>
      <c r="N3951" s="66" t="n">
        <v>0</v>
      </c>
      <c r="O3951" s="66" t="n">
        <v>44.1</v>
      </c>
      <c r="P3951" s="66" t="n">
        <v>20.5</v>
      </c>
      <c r="Q3951" s="66" t="n">
        <v>13.7490802240001</v>
      </c>
      <c r="R3951" s="66" t="n">
        <v>51.0339532800001</v>
      </c>
      <c r="S3951" s="66">
        <f>IF(AND(E3951&gt;=2,E3951&lt;=6,OR(F3951=6,F3951=7,F3951=8),O3951&lt;=500),1,0)</f>
        <v/>
      </c>
      <c r="T3951" s="178">
        <f>IF(G3951=1,Sources!$F$24,IF(G3951=2,Sources!$F$25,IF(G3951=3,Sources!$F$26,0)))</f>
        <v/>
      </c>
      <c r="U3951" s="178">
        <f>T3951</f>
        <v/>
      </c>
      <c r="V3951" s="66" t="inlineStr">
        <is>
          <t>S01 / S04 / S05</t>
        </is>
      </c>
    </row>
    <row r="3952" ht="15" customHeight="1" s="94">
      <c r="A3952" s="66" t="inlineStr">
        <is>
          <t>U29158</t>
        </is>
      </c>
      <c r="B3952" s="66" t="inlineStr">
        <is>
          <t>O1650</t>
        </is>
      </c>
      <c r="C3952" s="66" t="n">
        <v>2025</v>
      </c>
      <c r="D3952" s="66" t="n">
        <v>11</v>
      </c>
      <c r="E3952" s="66" t="n">
        <v>2</v>
      </c>
      <c r="F3952" s="66" t="n">
        <v>8</v>
      </c>
      <c r="G3952" s="66" t="n">
        <v>3</v>
      </c>
      <c r="H3952" s="66" t="n">
        <v>3</v>
      </c>
      <c r="I3952" s="66" t="n">
        <v>0</v>
      </c>
      <c r="J3952" s="66" t="n">
        <v>1</v>
      </c>
      <c r="K3952" s="66" t="n">
        <v>1</v>
      </c>
      <c r="L3952" s="66" t="n">
        <v>0</v>
      </c>
      <c r="M3952" s="66" t="n">
        <v>0</v>
      </c>
      <c r="N3952" s="66" t="n">
        <v>0</v>
      </c>
      <c r="O3952" s="66" t="n">
        <v>404.2</v>
      </c>
      <c r="P3952" s="66" t="n">
        <v>3.9</v>
      </c>
      <c r="Q3952" s="66" t="n">
        <v>12.3656679930001</v>
      </c>
      <c r="R3952" s="66" t="n">
        <v>51.3210322520001</v>
      </c>
      <c r="S3952" s="66">
        <f>IF(AND(E3952&gt;=2,E3952&lt;=6,OR(F3952=6,F3952=7,F3952=8),O3952&lt;=500),1,0)</f>
        <v/>
      </c>
      <c r="T3952" s="178">
        <f>IF(G3952=1,Sources!$F$24,IF(G3952=2,Sources!$F$25,IF(G3952=3,Sources!$F$26,0)))</f>
        <v/>
      </c>
      <c r="U3952" s="178">
        <f>T3952</f>
        <v/>
      </c>
      <c r="V3952" s="66" t="inlineStr">
        <is>
          <t>S01 / S04 / S05</t>
        </is>
      </c>
    </row>
    <row r="3953" ht="15" customHeight="1" s="94">
      <c r="A3953" s="66" t="inlineStr">
        <is>
          <t>U29160</t>
        </is>
      </c>
      <c r="B3953" s="66" t="inlineStr">
        <is>
          <t>O1439</t>
        </is>
      </c>
      <c r="C3953" s="66" t="n">
        <v>2025</v>
      </c>
      <c r="D3953" s="66" t="n">
        <v>11</v>
      </c>
      <c r="E3953" s="66" t="n">
        <v>4</v>
      </c>
      <c r="F3953" s="66" t="n">
        <v>18</v>
      </c>
      <c r="G3953" s="66" t="n">
        <v>3</v>
      </c>
      <c r="H3953" s="66" t="n">
        <v>2</v>
      </c>
      <c r="I3953" s="66" t="n">
        <v>0</v>
      </c>
      <c r="J3953" s="66" t="n">
        <v>0</v>
      </c>
      <c r="K3953" s="66" t="n">
        <v>1</v>
      </c>
      <c r="L3953" s="66" t="n">
        <v>1</v>
      </c>
      <c r="M3953" s="66" t="n">
        <v>0</v>
      </c>
      <c r="N3953" s="66" t="n">
        <v>0</v>
      </c>
      <c r="O3953" s="66" t="n">
        <v>188.2</v>
      </c>
      <c r="P3953" s="66" t="n">
        <v>3.1</v>
      </c>
      <c r="Q3953" s="66" t="n">
        <v>12.3713568490001</v>
      </c>
      <c r="R3953" s="66" t="n">
        <v>51.3462769270001</v>
      </c>
      <c r="S3953" s="66">
        <f>IF(AND(E3953&gt;=2,E3953&lt;=6,OR(F3953=6,F3953=7,F3953=8),O3953&lt;=500),1,0)</f>
        <v/>
      </c>
      <c r="T3953" s="178">
        <f>IF(G3953=1,Sources!$F$24,IF(G3953=2,Sources!$F$25,IF(G3953=3,Sources!$F$26,0)))</f>
        <v/>
      </c>
      <c r="U3953" s="178">
        <f>T3953</f>
        <v/>
      </c>
      <c r="V3953" s="66" t="inlineStr">
        <is>
          <t>S01 / S04 / S05</t>
        </is>
      </c>
    </row>
    <row r="3954" ht="15" customHeight="1" s="94">
      <c r="A3954" s="66" t="inlineStr">
        <is>
          <t>U29166</t>
        </is>
      </c>
      <c r="B3954" s="66" t="inlineStr">
        <is>
          <t>O1734</t>
        </is>
      </c>
      <c r="C3954" s="66" t="n">
        <v>2025</v>
      </c>
      <c r="D3954" s="66" t="n">
        <v>11</v>
      </c>
      <c r="E3954" s="66" t="n">
        <v>3</v>
      </c>
      <c r="F3954" s="66" t="n">
        <v>8</v>
      </c>
      <c r="G3954" s="66" t="n">
        <v>3</v>
      </c>
      <c r="H3954" s="66" t="n">
        <v>2</v>
      </c>
      <c r="I3954" s="66" t="n">
        <v>0</v>
      </c>
      <c r="J3954" s="66" t="n">
        <v>1</v>
      </c>
      <c r="K3954" s="66" t="n">
        <v>1</v>
      </c>
      <c r="L3954" s="66" t="n">
        <v>0</v>
      </c>
      <c r="M3954" s="66" t="n">
        <v>0</v>
      </c>
      <c r="N3954" s="66" t="n">
        <v>0</v>
      </c>
      <c r="O3954" s="66" t="n">
        <v>245.3</v>
      </c>
      <c r="P3954" s="66" t="n">
        <v>11.8</v>
      </c>
      <c r="Q3954" s="66" t="n">
        <v>12.3815966020001</v>
      </c>
      <c r="R3954" s="66" t="n">
        <v>51.3317450490001</v>
      </c>
      <c r="S3954" s="66">
        <f>IF(AND(E3954&gt;=2,E3954&lt;=6,OR(F3954=6,F3954=7,F3954=8),O3954&lt;=500),1,0)</f>
        <v/>
      </c>
      <c r="T3954" s="178">
        <f>IF(G3954=1,Sources!$F$24,IF(G3954=2,Sources!$F$25,IF(G3954=3,Sources!$F$26,0)))</f>
        <v/>
      </c>
      <c r="U3954" s="178">
        <f>T3954</f>
        <v/>
      </c>
      <c r="V3954" s="66" t="inlineStr">
        <is>
          <t>S01 / S04 / S05</t>
        </is>
      </c>
    </row>
    <row r="3955" ht="15" customHeight="1" s="94">
      <c r="A3955" s="66" t="inlineStr">
        <is>
          <t>U29169</t>
        </is>
      </c>
      <c r="B3955" s="66" t="inlineStr">
        <is>
          <t>O1684</t>
        </is>
      </c>
      <c r="C3955" s="66" t="n">
        <v>2025</v>
      </c>
      <c r="D3955" s="66" t="n">
        <v>9</v>
      </c>
      <c r="E3955" s="66" t="n">
        <v>3</v>
      </c>
      <c r="F3955" s="66" t="n">
        <v>22</v>
      </c>
      <c r="G3955" s="66" t="n">
        <v>3</v>
      </c>
      <c r="H3955" s="66" t="n">
        <v>3</v>
      </c>
      <c r="I3955" s="66" t="n">
        <v>0</v>
      </c>
      <c r="J3955" s="66" t="n">
        <v>1</v>
      </c>
      <c r="K3955" s="66" t="n">
        <v>1</v>
      </c>
      <c r="L3955" s="66" t="n">
        <v>0</v>
      </c>
      <c r="M3955" s="66" t="n">
        <v>0</v>
      </c>
      <c r="N3955" s="66" t="n">
        <v>0</v>
      </c>
      <c r="O3955" s="66" t="n">
        <v>161.7</v>
      </c>
      <c r="P3955" s="66" t="n">
        <v>1.2</v>
      </c>
      <c r="Q3955" s="66" t="n">
        <v>12.3319258110001</v>
      </c>
      <c r="R3955" s="66" t="n">
        <v>51.3402798650001</v>
      </c>
      <c r="S3955" s="66">
        <f>IF(AND(E3955&gt;=2,E3955&lt;=6,OR(F3955=6,F3955=7,F3955=8),O3955&lt;=500),1,0)</f>
        <v/>
      </c>
      <c r="T3955" s="178">
        <f>IF(G3955=1,Sources!$F$24,IF(G3955=2,Sources!$F$25,IF(G3955=3,Sources!$F$26,0)))</f>
        <v/>
      </c>
      <c r="U3955" s="178">
        <f>T3955</f>
        <v/>
      </c>
      <c r="V3955" s="66" t="inlineStr">
        <is>
          <t>S01 / S04 / S05</t>
        </is>
      </c>
    </row>
    <row r="3956" ht="15" customHeight="1" s="94">
      <c r="A3956" s="66" t="inlineStr">
        <is>
          <t>U29245</t>
        </is>
      </c>
      <c r="B3956" s="66" t="inlineStr">
        <is>
          <t>O1738</t>
        </is>
      </c>
      <c r="C3956" s="66" t="n">
        <v>2025</v>
      </c>
      <c r="D3956" s="66" t="n">
        <v>11</v>
      </c>
      <c r="E3956" s="66" t="n">
        <v>5</v>
      </c>
      <c r="F3956" s="66" t="n">
        <v>18</v>
      </c>
      <c r="G3956" s="66" t="n">
        <v>3</v>
      </c>
      <c r="H3956" s="66" t="n">
        <v>3</v>
      </c>
      <c r="I3956" s="66" t="n">
        <v>0</v>
      </c>
      <c r="J3956" s="66" t="n">
        <v>1</v>
      </c>
      <c r="K3956" s="66" t="n">
        <v>1</v>
      </c>
      <c r="L3956" s="66" t="n">
        <v>0</v>
      </c>
      <c r="M3956" s="66" t="n">
        <v>0</v>
      </c>
      <c r="N3956" s="66" t="n">
        <v>0</v>
      </c>
      <c r="O3956" s="66" t="n">
        <v>310.6</v>
      </c>
      <c r="P3956" s="66" t="n">
        <v>4.4</v>
      </c>
      <c r="Q3956" s="66" t="n">
        <v>12.342566086</v>
      </c>
      <c r="R3956" s="66" t="n">
        <v>51.3216221550001</v>
      </c>
      <c r="S3956" s="66">
        <f>IF(AND(E3956&gt;=2,E3956&lt;=6,OR(F3956=6,F3956=7,F3956=8),O3956&lt;=500),1,0)</f>
        <v/>
      </c>
      <c r="T3956" s="178">
        <f>IF(G3956=1,Sources!$F$24,IF(G3956=2,Sources!$F$25,IF(G3956=3,Sources!$F$26,0)))</f>
        <v/>
      </c>
      <c r="U3956" s="178">
        <f>T3956</f>
        <v/>
      </c>
      <c r="V3956" s="66" t="inlineStr">
        <is>
          <t>S01 / S04 / S05</t>
        </is>
      </c>
    </row>
    <row r="3957" ht="15" customHeight="1" s="94">
      <c r="A3957" s="66" t="inlineStr">
        <is>
          <t>U29246</t>
        </is>
      </c>
      <c r="B3957" s="66" t="inlineStr">
        <is>
          <t>O0633</t>
        </is>
      </c>
      <c r="C3957" s="66" t="n">
        <v>2025</v>
      </c>
      <c r="D3957" s="66" t="n">
        <v>11</v>
      </c>
      <c r="E3957" s="66" t="n">
        <v>6</v>
      </c>
      <c r="F3957" s="66" t="n">
        <v>16</v>
      </c>
      <c r="G3957" s="66" t="n">
        <v>3</v>
      </c>
      <c r="H3957" s="66" t="n">
        <v>3</v>
      </c>
      <c r="I3957" s="66" t="n">
        <v>0</v>
      </c>
      <c r="J3957" s="66" t="n">
        <v>1</v>
      </c>
      <c r="K3957" s="66" t="n">
        <v>1</v>
      </c>
      <c r="L3957" s="66" t="n">
        <v>0</v>
      </c>
      <c r="M3957" s="66" t="n">
        <v>0</v>
      </c>
      <c r="N3957" s="66" t="n">
        <v>0</v>
      </c>
      <c r="O3957" s="66" t="n">
        <v>75.90000000000001</v>
      </c>
      <c r="P3957" s="66" t="n">
        <v>9.699999999999999</v>
      </c>
      <c r="Q3957" s="66" t="n">
        <v>13.7496129740001</v>
      </c>
      <c r="R3957" s="66" t="n">
        <v>51.033784525</v>
      </c>
      <c r="S3957" s="66">
        <f>IF(AND(E3957&gt;=2,E3957&lt;=6,OR(F3957=6,F3957=7,F3957=8),O3957&lt;=500),1,0)</f>
        <v/>
      </c>
      <c r="T3957" s="178">
        <f>IF(G3957=1,Sources!$F$24,IF(G3957=2,Sources!$F$25,IF(G3957=3,Sources!$F$26,0)))</f>
        <v/>
      </c>
      <c r="U3957" s="178">
        <f>T3957</f>
        <v/>
      </c>
      <c r="V3957" s="66" t="inlineStr">
        <is>
          <t>S01 / S04 / S05</t>
        </is>
      </c>
    </row>
    <row r="3958" ht="15" customHeight="1" s="94">
      <c r="A3958" s="66" t="inlineStr">
        <is>
          <t>U29248</t>
        </is>
      </c>
      <c r="B3958" s="66" t="inlineStr">
        <is>
          <t>O0885</t>
        </is>
      </c>
      <c r="C3958" s="66" t="n">
        <v>2025</v>
      </c>
      <c r="D3958" s="66" t="n">
        <v>10</v>
      </c>
      <c r="E3958" s="66" t="n">
        <v>5</v>
      </c>
      <c r="F3958" s="66" t="n">
        <v>12</v>
      </c>
      <c r="G3958" s="66" t="n">
        <v>3</v>
      </c>
      <c r="H3958" s="66" t="n">
        <v>2</v>
      </c>
      <c r="I3958" s="66" t="n">
        <v>0</v>
      </c>
      <c r="J3958" s="66" t="n">
        <v>1</v>
      </c>
      <c r="K3958" s="66" t="n">
        <v>1</v>
      </c>
      <c r="L3958" s="66" t="n">
        <v>0</v>
      </c>
      <c r="M3958" s="66" t="n">
        <v>0</v>
      </c>
      <c r="N3958" s="66" t="n">
        <v>0</v>
      </c>
      <c r="O3958" s="66" t="n">
        <v>318.1</v>
      </c>
      <c r="P3958" s="66" t="n">
        <v>16</v>
      </c>
      <c r="Q3958" s="66" t="n">
        <v>13.7754962070001</v>
      </c>
      <c r="R3958" s="66" t="n">
        <v>51.0452832880001</v>
      </c>
      <c r="S3958" s="66">
        <f>IF(AND(E3958&gt;=2,E3958&lt;=6,OR(F3958=6,F3958=7,F3958=8),O3958&lt;=500),1,0)</f>
        <v/>
      </c>
      <c r="T3958" s="178">
        <f>IF(G3958=1,Sources!$F$24,IF(G3958=2,Sources!$F$25,IF(G3958=3,Sources!$F$26,0)))</f>
        <v/>
      </c>
      <c r="U3958" s="178">
        <f>T3958</f>
        <v/>
      </c>
      <c r="V3958" s="66" t="inlineStr">
        <is>
          <t>S01 / S04 / S05</t>
        </is>
      </c>
    </row>
    <row r="3959" ht="15" customHeight="1" s="94">
      <c r="A3959" s="66" t="inlineStr">
        <is>
          <t>U29252</t>
        </is>
      </c>
      <c r="B3959" s="66" t="inlineStr">
        <is>
          <t>O0638</t>
        </is>
      </c>
      <c r="C3959" s="66" t="n">
        <v>2025</v>
      </c>
      <c r="D3959" s="66" t="n">
        <v>9</v>
      </c>
      <c r="E3959" s="66" t="n">
        <v>2</v>
      </c>
      <c r="F3959" s="66" t="n">
        <v>15</v>
      </c>
      <c r="G3959" s="66" t="n">
        <v>3</v>
      </c>
      <c r="H3959" s="66" t="n">
        <v>3</v>
      </c>
      <c r="I3959" s="66" t="n">
        <v>0</v>
      </c>
      <c r="J3959" s="66" t="n">
        <v>0</v>
      </c>
      <c r="K3959" s="66" t="n">
        <v>1</v>
      </c>
      <c r="L3959" s="66" t="n">
        <v>1</v>
      </c>
      <c r="M3959" s="66" t="n">
        <v>0</v>
      </c>
      <c r="N3959" s="66" t="n">
        <v>0</v>
      </c>
      <c r="O3959" s="66" t="n">
        <v>394.2</v>
      </c>
      <c r="P3959" s="66" t="n">
        <v>0</v>
      </c>
      <c r="Q3959" s="66" t="n">
        <v>13.7696438030001</v>
      </c>
      <c r="R3959" s="66" t="n">
        <v>51.051068442</v>
      </c>
      <c r="S3959" s="66">
        <f>IF(AND(E3959&gt;=2,E3959&lt;=6,OR(F3959=6,F3959=7,F3959=8),O3959&lt;=500),1,0)</f>
        <v/>
      </c>
      <c r="T3959" s="178">
        <f>IF(G3959=1,Sources!$F$24,IF(G3959=2,Sources!$F$25,IF(G3959=3,Sources!$F$26,0)))</f>
        <v/>
      </c>
      <c r="U3959" s="178">
        <f>T3959</f>
        <v/>
      </c>
      <c r="V3959" s="66" t="inlineStr">
        <is>
          <t>S01 / S04 / S05</t>
        </is>
      </c>
    </row>
    <row r="3960" ht="15" customHeight="1" s="94">
      <c r="A3960" s="66" t="inlineStr">
        <is>
          <t>U29253</t>
        </is>
      </c>
      <c r="B3960" s="66" t="inlineStr">
        <is>
          <t>O1442</t>
        </is>
      </c>
      <c r="C3960" s="66" t="n">
        <v>2025</v>
      </c>
      <c r="D3960" s="66" t="n">
        <v>10</v>
      </c>
      <c r="E3960" s="66" t="n">
        <v>3</v>
      </c>
      <c r="F3960" s="66" t="n">
        <v>19</v>
      </c>
      <c r="G3960" s="66" t="n">
        <v>3</v>
      </c>
      <c r="H3960" s="66" t="n">
        <v>3</v>
      </c>
      <c r="I3960" s="66" t="n">
        <v>0</v>
      </c>
      <c r="J3960" s="66" t="n">
        <v>1</v>
      </c>
      <c r="K3960" s="66" t="n">
        <v>1</v>
      </c>
      <c r="L3960" s="66" t="n">
        <v>0</v>
      </c>
      <c r="M3960" s="66" t="n">
        <v>0</v>
      </c>
      <c r="N3960" s="66" t="n">
        <v>0</v>
      </c>
      <c r="O3960" s="66" t="n">
        <v>393.7</v>
      </c>
      <c r="P3960" s="66" t="n">
        <v>0.8</v>
      </c>
      <c r="Q3960" s="66" t="n">
        <v>12.3746328710001</v>
      </c>
      <c r="R3960" s="66" t="n">
        <v>51.3479782970001</v>
      </c>
      <c r="S3960" s="66">
        <f>IF(AND(E3960&gt;=2,E3960&lt;=6,OR(F3960=6,F3960=7,F3960=8),O3960&lt;=500),1,0)</f>
        <v/>
      </c>
      <c r="T3960" s="178">
        <f>IF(G3960=1,Sources!$F$24,IF(G3960=2,Sources!$F$25,IF(G3960=3,Sources!$F$26,0)))</f>
        <v/>
      </c>
      <c r="U3960" s="178">
        <f>T3960</f>
        <v/>
      </c>
      <c r="V3960" s="66" t="inlineStr">
        <is>
          <t>S01 / S04 / S05</t>
        </is>
      </c>
    </row>
    <row r="3961" ht="15" customHeight="1" s="94">
      <c r="A3961" s="66" t="inlineStr">
        <is>
          <t>U29256</t>
        </is>
      </c>
      <c r="B3961" s="66" t="inlineStr">
        <is>
          <t>O0638</t>
        </is>
      </c>
      <c r="C3961" s="66" t="n">
        <v>2025</v>
      </c>
      <c r="D3961" s="66" t="n">
        <v>10</v>
      </c>
      <c r="E3961" s="66" t="n">
        <v>4</v>
      </c>
      <c r="F3961" s="66" t="n">
        <v>15</v>
      </c>
      <c r="G3961" s="66" t="n">
        <v>3</v>
      </c>
      <c r="H3961" s="66" t="n">
        <v>3</v>
      </c>
      <c r="I3961" s="66" t="n">
        <v>0</v>
      </c>
      <c r="J3961" s="66" t="n">
        <v>0</v>
      </c>
      <c r="K3961" s="66" t="n">
        <v>1</v>
      </c>
      <c r="L3961" s="66" t="n">
        <v>0</v>
      </c>
      <c r="M3961" s="66" t="n">
        <v>0</v>
      </c>
      <c r="N3961" s="66" t="n">
        <v>0</v>
      </c>
      <c r="O3961" s="66" t="n">
        <v>390.6</v>
      </c>
      <c r="P3961" s="66" t="n">
        <v>3.8</v>
      </c>
      <c r="Q3961" s="66" t="n">
        <v>13.7695890300001</v>
      </c>
      <c r="R3961" s="66" t="n">
        <v>51.0510740950001</v>
      </c>
      <c r="S3961" s="66">
        <f>IF(AND(E3961&gt;=2,E3961&lt;=6,OR(F3961=6,F3961=7,F3961=8),O3961&lt;=500),1,0)</f>
        <v/>
      </c>
      <c r="T3961" s="178">
        <f>IF(G3961=1,Sources!$F$24,IF(G3961=2,Sources!$F$25,IF(G3961=3,Sources!$F$26,0)))</f>
        <v/>
      </c>
      <c r="U3961" s="178">
        <f>T3961</f>
        <v/>
      </c>
      <c r="V3961" s="66" t="inlineStr">
        <is>
          <t>S01 / S04 / S05</t>
        </is>
      </c>
    </row>
    <row r="3962" ht="15" customHeight="1" s="94">
      <c r="A3962" s="66" t="inlineStr">
        <is>
          <t>U29257</t>
        </is>
      </c>
      <c r="B3962" s="66" t="inlineStr">
        <is>
          <t>O1654</t>
        </is>
      </c>
      <c r="C3962" s="66" t="n">
        <v>2025</v>
      </c>
      <c r="D3962" s="66" t="n">
        <v>9</v>
      </c>
      <c r="E3962" s="66" t="n">
        <v>4</v>
      </c>
      <c r="F3962" s="66" t="n">
        <v>19</v>
      </c>
      <c r="G3962" s="66" t="n">
        <v>2</v>
      </c>
      <c r="H3962" s="66" t="n">
        <v>3</v>
      </c>
      <c r="I3962" s="66" t="n">
        <v>0</v>
      </c>
      <c r="J3962" s="66" t="n">
        <v>0</v>
      </c>
      <c r="K3962" s="66" t="n">
        <v>1</v>
      </c>
      <c r="L3962" s="66" t="n">
        <v>1</v>
      </c>
      <c r="M3962" s="66" t="n">
        <v>0</v>
      </c>
      <c r="N3962" s="66" t="n">
        <v>0</v>
      </c>
      <c r="O3962" s="66" t="n">
        <v>76.8</v>
      </c>
      <c r="P3962" s="66" t="n">
        <v>3.8</v>
      </c>
      <c r="Q3962" s="66" t="n">
        <v>12.3714890300001</v>
      </c>
      <c r="R3962" s="66" t="n">
        <v>51.320604917</v>
      </c>
      <c r="S3962" s="66">
        <f>IF(AND(E3962&gt;=2,E3962&lt;=6,OR(F3962=6,F3962=7,F3962=8),O3962&lt;=500),1,0)</f>
        <v/>
      </c>
      <c r="T3962" s="178">
        <f>IF(G3962=1,Sources!$F$24,IF(G3962=2,Sources!$F$25,IF(G3962=3,Sources!$F$26,0)))</f>
        <v/>
      </c>
      <c r="U3962" s="178">
        <f>T3962</f>
        <v/>
      </c>
      <c r="V3962" s="66" t="inlineStr">
        <is>
          <t>S01 / S04 / S05</t>
        </is>
      </c>
    </row>
    <row r="3963" ht="15" customHeight="1" s="94">
      <c r="A3963" s="66" t="inlineStr">
        <is>
          <t>U29276</t>
        </is>
      </c>
      <c r="B3963" s="66" t="inlineStr">
        <is>
          <t>O1359</t>
        </is>
      </c>
      <c r="C3963" s="66" t="n">
        <v>2025</v>
      </c>
      <c r="D3963" s="66" t="n">
        <v>9</v>
      </c>
      <c r="E3963" s="66" t="n">
        <v>2</v>
      </c>
      <c r="F3963" s="66" t="n">
        <v>18</v>
      </c>
      <c r="G3963" s="66" t="n">
        <v>3</v>
      </c>
      <c r="H3963" s="66" t="n">
        <v>3</v>
      </c>
      <c r="I3963" s="66" t="n">
        <v>0</v>
      </c>
      <c r="J3963" s="66" t="n">
        <v>1</v>
      </c>
      <c r="K3963" s="66" t="n">
        <v>0</v>
      </c>
      <c r="L3963" s="66" t="n">
        <v>1</v>
      </c>
      <c r="M3963" s="66" t="n">
        <v>0</v>
      </c>
      <c r="N3963" s="66" t="n">
        <v>0</v>
      </c>
      <c r="O3963" s="66" t="n">
        <v>433</v>
      </c>
      <c r="P3963" s="66" t="n">
        <v>0.6</v>
      </c>
      <c r="Q3963" s="66" t="n">
        <v>12.3745479670001</v>
      </c>
      <c r="R3963" s="66" t="n">
        <v>51.3358652050001</v>
      </c>
      <c r="S3963" s="66">
        <f>IF(AND(E3963&gt;=2,E3963&lt;=6,OR(F3963=6,F3963=7,F3963=8),O3963&lt;=500),1,0)</f>
        <v/>
      </c>
      <c r="T3963" s="178">
        <f>IF(G3963=1,Sources!$F$24,IF(G3963=2,Sources!$F$25,IF(G3963=3,Sources!$F$26,0)))</f>
        <v/>
      </c>
      <c r="U3963" s="178">
        <f>T3963</f>
        <v/>
      </c>
      <c r="V3963" s="66" t="inlineStr">
        <is>
          <t>S01 / S04 / S05</t>
        </is>
      </c>
    </row>
    <row r="3964" ht="15" customHeight="1" s="94">
      <c r="A3964" s="66" t="inlineStr">
        <is>
          <t>U29299</t>
        </is>
      </c>
      <c r="B3964" s="66" t="inlineStr">
        <is>
          <t>O1784</t>
        </is>
      </c>
      <c r="C3964" s="66" t="n">
        <v>2025</v>
      </c>
      <c r="D3964" s="66" t="n">
        <v>11</v>
      </c>
      <c r="E3964" s="66" t="n">
        <v>4</v>
      </c>
      <c r="F3964" s="66" t="n">
        <v>6</v>
      </c>
      <c r="G3964" s="66" t="n">
        <v>3</v>
      </c>
      <c r="H3964" s="66" t="n">
        <v>3</v>
      </c>
      <c r="I3964" s="66" t="n">
        <v>0</v>
      </c>
      <c r="J3964" s="66" t="n">
        <v>1</v>
      </c>
      <c r="K3964" s="66" t="n">
        <v>1</v>
      </c>
      <c r="L3964" s="66" t="n">
        <v>0</v>
      </c>
      <c r="M3964" s="66" t="n">
        <v>0</v>
      </c>
      <c r="N3964" s="66" t="n">
        <v>0</v>
      </c>
      <c r="O3964" s="66" t="n">
        <v>244.9</v>
      </c>
      <c r="P3964" s="66" t="n">
        <v>0</v>
      </c>
      <c r="Q3964" s="66" t="n">
        <v>12.4204982530001</v>
      </c>
      <c r="R3964" s="66" t="n">
        <v>51.3192650880001</v>
      </c>
      <c r="S3964" s="66">
        <f>IF(AND(E3964&gt;=2,E3964&lt;=6,OR(F3964=6,F3964=7,F3964=8),O3964&lt;=500),1,0)</f>
        <v/>
      </c>
      <c r="T3964" s="178">
        <f>IF(G3964=1,Sources!$F$24,IF(G3964=2,Sources!$F$25,IF(G3964=3,Sources!$F$26,0)))</f>
        <v/>
      </c>
      <c r="U3964" s="178">
        <f>T3964</f>
        <v/>
      </c>
      <c r="V3964" s="66" t="inlineStr">
        <is>
          <t>S01 / S04 / S05</t>
        </is>
      </c>
    </row>
    <row r="3965" ht="15" customHeight="1" s="94">
      <c r="A3965" s="66" t="inlineStr">
        <is>
          <t>U29303</t>
        </is>
      </c>
      <c r="B3965" s="66" t="inlineStr">
        <is>
          <t>O1177</t>
        </is>
      </c>
      <c r="C3965" s="66" t="n">
        <v>2025</v>
      </c>
      <c r="D3965" s="66" t="n">
        <v>10</v>
      </c>
      <c r="E3965" s="66" t="n">
        <v>3</v>
      </c>
      <c r="F3965" s="66" t="n">
        <v>19</v>
      </c>
      <c r="G3965" s="66" t="n">
        <v>3</v>
      </c>
      <c r="H3965" s="66" t="n">
        <v>3</v>
      </c>
      <c r="I3965" s="66" t="n">
        <v>0</v>
      </c>
      <c r="J3965" s="66" t="n">
        <v>1</v>
      </c>
      <c r="K3965" s="66" t="n">
        <v>1</v>
      </c>
      <c r="L3965" s="66" t="n">
        <v>0</v>
      </c>
      <c r="M3965" s="66" t="n">
        <v>0</v>
      </c>
      <c r="N3965" s="66" t="n">
        <v>0</v>
      </c>
      <c r="O3965" s="66" t="n">
        <v>432.4</v>
      </c>
      <c r="P3965" s="66" t="n">
        <v>11.2</v>
      </c>
      <c r="Q3965" s="66" t="n">
        <v>13.8611573170001</v>
      </c>
      <c r="R3965" s="66" t="n">
        <v>50.980409428</v>
      </c>
      <c r="S3965" s="66">
        <f>IF(AND(E3965&gt;=2,E3965&lt;=6,OR(F3965=6,F3965=7,F3965=8),O3965&lt;=500),1,0)</f>
        <v/>
      </c>
      <c r="T3965" s="178">
        <f>IF(G3965=1,Sources!$F$24,IF(G3965=2,Sources!$F$25,IF(G3965=3,Sources!$F$26,0)))</f>
        <v/>
      </c>
      <c r="U3965" s="178">
        <f>T3965</f>
        <v/>
      </c>
      <c r="V3965" s="66" t="inlineStr">
        <is>
          <t>S01 / S04 / S05</t>
        </is>
      </c>
    </row>
    <row r="3966" ht="15" customHeight="1" s="94">
      <c r="A3966" s="66" t="inlineStr">
        <is>
          <t>U29305</t>
        </is>
      </c>
      <c r="B3966" s="66" t="inlineStr">
        <is>
          <t>O2066</t>
        </is>
      </c>
      <c r="C3966" s="66" t="n">
        <v>2025</v>
      </c>
      <c r="D3966" s="66" t="n">
        <v>10</v>
      </c>
      <c r="E3966" s="66" t="n">
        <v>4</v>
      </c>
      <c r="F3966" s="66" t="n">
        <v>12</v>
      </c>
      <c r="G3966" s="66" t="n">
        <v>3</v>
      </c>
      <c r="H3966" s="66" t="n">
        <v>3</v>
      </c>
      <c r="I3966" s="66" t="n">
        <v>0</v>
      </c>
      <c r="J3966" s="66" t="n">
        <v>1</v>
      </c>
      <c r="K3966" s="66" t="n">
        <v>1</v>
      </c>
      <c r="L3966" s="66" t="n">
        <v>0</v>
      </c>
      <c r="M3966" s="66" t="n">
        <v>0</v>
      </c>
      <c r="N3966" s="66" t="n">
        <v>0</v>
      </c>
      <c r="O3966" s="66" t="n">
        <v>301.3</v>
      </c>
      <c r="P3966" s="66" t="n">
        <v>22.8</v>
      </c>
      <c r="Q3966" s="66" t="n">
        <v>13.610644172</v>
      </c>
      <c r="R3966" s="66" t="n">
        <v>51.1092392740001</v>
      </c>
      <c r="S3966" s="66">
        <f>IF(AND(E3966&gt;=2,E3966&lt;=6,OR(F3966=6,F3966=7,F3966=8),O3966&lt;=500),1,0)</f>
        <v/>
      </c>
      <c r="T3966" s="178">
        <f>IF(G3966=1,Sources!$F$24,IF(G3966=2,Sources!$F$25,IF(G3966=3,Sources!$F$26,0)))</f>
        <v/>
      </c>
      <c r="U3966" s="178">
        <f>T3966</f>
        <v/>
      </c>
      <c r="V3966" s="66" t="inlineStr">
        <is>
          <t>S01 / S04 / S05</t>
        </is>
      </c>
    </row>
    <row r="3967" ht="15" customHeight="1" s="94">
      <c r="A3967" s="66" t="inlineStr">
        <is>
          <t>U29309</t>
        </is>
      </c>
      <c r="B3967" s="66" t="inlineStr">
        <is>
          <t>O1446</t>
        </is>
      </c>
      <c r="C3967" s="66" t="n">
        <v>2025</v>
      </c>
      <c r="D3967" s="66" t="n">
        <v>11</v>
      </c>
      <c r="E3967" s="66" t="n">
        <v>2</v>
      </c>
      <c r="F3967" s="66" t="n">
        <v>15</v>
      </c>
      <c r="G3967" s="66" t="n">
        <v>3</v>
      </c>
      <c r="H3967" s="66" t="n">
        <v>6</v>
      </c>
      <c r="I3967" s="66" t="n">
        <v>0</v>
      </c>
      <c r="J3967" s="66" t="n">
        <v>1</v>
      </c>
      <c r="K3967" s="66" t="n">
        <v>0</v>
      </c>
      <c r="L3967" s="66" t="n">
        <v>0</v>
      </c>
      <c r="M3967" s="66" t="n">
        <v>0</v>
      </c>
      <c r="N3967" s="66" t="n">
        <v>0</v>
      </c>
      <c r="O3967" s="66" t="n">
        <v>350.1</v>
      </c>
      <c r="P3967" s="66" t="n">
        <v>13.4</v>
      </c>
      <c r="Q3967" s="66" t="n">
        <v>12.3766356830001</v>
      </c>
      <c r="R3967" s="66" t="n">
        <v>51.343023816</v>
      </c>
      <c r="S3967" s="66">
        <f>IF(AND(E3967&gt;=2,E3967&lt;=6,OR(F3967=6,F3967=7,F3967=8),O3967&lt;=500),1,0)</f>
        <v/>
      </c>
      <c r="T3967" s="178">
        <f>IF(G3967=1,Sources!$F$24,IF(G3967=2,Sources!$F$25,IF(G3967=3,Sources!$F$26,0)))</f>
        <v/>
      </c>
      <c r="U3967" s="178">
        <f>T3967</f>
        <v/>
      </c>
      <c r="V3967" s="66" t="inlineStr">
        <is>
          <t>S01 / S04 / S05</t>
        </is>
      </c>
    </row>
    <row r="3968" ht="15" customHeight="1" s="94">
      <c r="A3968" s="66" t="inlineStr">
        <is>
          <t>U29315</t>
        </is>
      </c>
      <c r="B3968" s="66" t="inlineStr">
        <is>
          <t>O1541</t>
        </is>
      </c>
      <c r="C3968" s="66" t="n">
        <v>2025</v>
      </c>
      <c r="D3968" s="66" t="n">
        <v>11</v>
      </c>
      <c r="E3968" s="66" t="n">
        <v>3</v>
      </c>
      <c r="F3968" s="66" t="n">
        <v>15</v>
      </c>
      <c r="G3968" s="66" t="n">
        <v>3</v>
      </c>
      <c r="H3968" s="66" t="n">
        <v>1</v>
      </c>
      <c r="I3968" s="66" t="n">
        <v>0</v>
      </c>
      <c r="J3968" s="66" t="n">
        <v>0</v>
      </c>
      <c r="K3968" s="66" t="n">
        <v>0</v>
      </c>
      <c r="L3968" s="66" t="n">
        <v>1</v>
      </c>
      <c r="M3968" s="66" t="n">
        <v>0</v>
      </c>
      <c r="N3968" s="66" t="n">
        <v>0</v>
      </c>
      <c r="O3968" s="66" t="n">
        <v>375.1</v>
      </c>
      <c r="P3968" s="66" t="n">
        <v>14.9</v>
      </c>
      <c r="Q3968" s="66" t="n">
        <v>12.3822469830001</v>
      </c>
      <c r="R3968" s="66" t="n">
        <v>51.33874838</v>
      </c>
      <c r="S3968" s="66">
        <f>IF(AND(E3968&gt;=2,E3968&lt;=6,OR(F3968=6,F3968=7,F3968=8),O3968&lt;=500),1,0)</f>
        <v/>
      </c>
      <c r="T3968" s="178">
        <f>IF(G3968=1,Sources!$F$24,IF(G3968=2,Sources!$F$25,IF(G3968=3,Sources!$F$26,0)))</f>
        <v/>
      </c>
      <c r="U3968" s="178">
        <f>T3968</f>
        <v/>
      </c>
      <c r="V3968" s="66" t="inlineStr">
        <is>
          <t>S01 / S04 / S05</t>
        </is>
      </c>
    </row>
    <row r="3969" ht="15" customHeight="1" s="94">
      <c r="A3969" s="66" t="inlineStr">
        <is>
          <t>U29318</t>
        </is>
      </c>
      <c r="B3969" s="66" t="inlineStr">
        <is>
          <t>O0596</t>
        </is>
      </c>
      <c r="C3969" s="66" t="n">
        <v>2025</v>
      </c>
      <c r="D3969" s="66" t="n">
        <v>9</v>
      </c>
      <c r="E3969" s="66" t="n">
        <v>7</v>
      </c>
      <c r="F3969" s="66" t="n">
        <v>15</v>
      </c>
      <c r="G3969" s="66" t="n">
        <v>3</v>
      </c>
      <c r="H3969" s="66" t="n">
        <v>6</v>
      </c>
      <c r="I3969" s="66" t="n">
        <v>0</v>
      </c>
      <c r="J3969" s="66" t="n">
        <v>1</v>
      </c>
      <c r="K3969" s="66" t="n">
        <v>1</v>
      </c>
      <c r="L3969" s="66" t="n">
        <v>0</v>
      </c>
      <c r="M3969" s="66" t="n">
        <v>0</v>
      </c>
      <c r="N3969" s="66" t="n">
        <v>0</v>
      </c>
      <c r="O3969" s="66" t="n">
        <v>207.6</v>
      </c>
      <c r="P3969" s="66" t="n">
        <v>15.5</v>
      </c>
      <c r="Q3969" s="66" t="n">
        <v>13.752339099</v>
      </c>
      <c r="R3969" s="66" t="n">
        <v>51.0545201140001</v>
      </c>
      <c r="S3969" s="66">
        <f>IF(AND(E3969&gt;=2,E3969&lt;=6,OR(F3969=6,F3969=7,F3969=8),O3969&lt;=500),1,0)</f>
        <v/>
      </c>
      <c r="T3969" s="178">
        <f>IF(G3969=1,Sources!$F$24,IF(G3969=2,Sources!$F$25,IF(G3969=3,Sources!$F$26,0)))</f>
        <v/>
      </c>
      <c r="U3969" s="178">
        <f>T3969</f>
        <v/>
      </c>
      <c r="V3969" s="66" t="inlineStr">
        <is>
          <t>S01 / S04 / S05</t>
        </is>
      </c>
    </row>
    <row r="3970" ht="15" customHeight="1" s="94">
      <c r="A3970" s="66" t="inlineStr">
        <is>
          <t>U29325</t>
        </is>
      </c>
      <c r="B3970" s="66" t="inlineStr">
        <is>
          <t>O0981</t>
        </is>
      </c>
      <c r="C3970" s="66" t="n">
        <v>2025</v>
      </c>
      <c r="D3970" s="66" t="n">
        <v>10</v>
      </c>
      <c r="E3970" s="66" t="n">
        <v>4</v>
      </c>
      <c r="F3970" s="66" t="n">
        <v>20</v>
      </c>
      <c r="G3970" s="66" t="n">
        <v>3</v>
      </c>
      <c r="H3970" s="66" t="n">
        <v>7</v>
      </c>
      <c r="I3970" s="66" t="n">
        <v>0</v>
      </c>
      <c r="J3970" s="66" t="n">
        <v>1</v>
      </c>
      <c r="K3970" s="66" t="n">
        <v>1</v>
      </c>
      <c r="L3970" s="66" t="n">
        <v>0</v>
      </c>
      <c r="M3970" s="66" t="n">
        <v>0</v>
      </c>
      <c r="N3970" s="66" t="n">
        <v>0</v>
      </c>
      <c r="O3970" s="66" t="n">
        <v>98.7</v>
      </c>
      <c r="P3970" s="66" t="n">
        <v>23.4</v>
      </c>
      <c r="Q3970" s="66" t="n">
        <v>13.709195505</v>
      </c>
      <c r="R3970" s="66" t="n">
        <v>51.0470837500001</v>
      </c>
      <c r="S3970" s="66">
        <f>IF(AND(E3970&gt;=2,E3970&lt;=6,OR(F3970=6,F3970=7,F3970=8),O3970&lt;=500),1,0)</f>
        <v/>
      </c>
      <c r="T3970" s="178">
        <f>IF(G3970=1,Sources!$F$24,IF(G3970=2,Sources!$F$25,IF(G3970=3,Sources!$F$26,0)))</f>
        <v/>
      </c>
      <c r="U3970" s="178">
        <f>T3970</f>
        <v/>
      </c>
      <c r="V3970" s="66" t="inlineStr">
        <is>
          <t>S01 / S04 / S05</t>
        </is>
      </c>
    </row>
    <row r="3971" ht="15" customHeight="1" s="94">
      <c r="A3971" s="66" t="inlineStr">
        <is>
          <t>U29330</t>
        </is>
      </c>
      <c r="B3971" s="66" t="inlineStr">
        <is>
          <t>O0732</t>
        </is>
      </c>
      <c r="C3971" s="66" t="n">
        <v>2025</v>
      </c>
      <c r="D3971" s="66" t="n">
        <v>11</v>
      </c>
      <c r="E3971" s="66" t="n">
        <v>3</v>
      </c>
      <c r="F3971" s="66" t="n">
        <v>8</v>
      </c>
      <c r="G3971" s="66" t="n">
        <v>3</v>
      </c>
      <c r="H3971" s="66" t="n">
        <v>3</v>
      </c>
      <c r="I3971" s="66" t="n">
        <v>0</v>
      </c>
      <c r="J3971" s="66" t="n">
        <v>1</v>
      </c>
      <c r="K3971" s="66" t="n">
        <v>1</v>
      </c>
      <c r="L3971" s="66" t="n">
        <v>0</v>
      </c>
      <c r="M3971" s="66" t="n">
        <v>0</v>
      </c>
      <c r="N3971" s="66" t="n">
        <v>0</v>
      </c>
      <c r="O3971" s="66" t="n">
        <v>156.9</v>
      </c>
      <c r="P3971" s="66" t="n">
        <v>1.4</v>
      </c>
      <c r="Q3971" s="66" t="n">
        <v>13.7615426130001</v>
      </c>
      <c r="R3971" s="66" t="n">
        <v>51.0520041470001</v>
      </c>
      <c r="S3971" s="66">
        <f>IF(AND(E3971&gt;=2,E3971&lt;=6,OR(F3971=6,F3971=7,F3971=8),O3971&lt;=500),1,0)</f>
        <v/>
      </c>
      <c r="T3971" s="178">
        <f>IF(G3971=1,Sources!$F$24,IF(G3971=2,Sources!$F$25,IF(G3971=3,Sources!$F$26,0)))</f>
        <v/>
      </c>
      <c r="U3971" s="178">
        <f>T3971</f>
        <v/>
      </c>
      <c r="V3971" s="66" t="inlineStr">
        <is>
          <t>S01 / S04 / S05</t>
        </is>
      </c>
    </row>
    <row r="3972" ht="15" customHeight="1" s="94">
      <c r="A3972" s="66" t="inlineStr">
        <is>
          <t>U29335</t>
        </is>
      </c>
      <c r="B3972" s="66" t="inlineStr">
        <is>
          <t>O0880</t>
        </is>
      </c>
      <c r="C3972" s="66" t="n">
        <v>2025</v>
      </c>
      <c r="D3972" s="66" t="n">
        <v>10</v>
      </c>
      <c r="E3972" s="66" t="n">
        <v>6</v>
      </c>
      <c r="F3972" s="66" t="n">
        <v>13</v>
      </c>
      <c r="G3972" s="66" t="n">
        <v>3</v>
      </c>
      <c r="H3972" s="66" t="n">
        <v>3</v>
      </c>
      <c r="I3972" s="66" t="n">
        <v>0</v>
      </c>
      <c r="J3972" s="66" t="n">
        <v>1</v>
      </c>
      <c r="K3972" s="66" t="n">
        <v>1</v>
      </c>
      <c r="L3972" s="66" t="n">
        <v>0</v>
      </c>
      <c r="M3972" s="66" t="n">
        <v>0</v>
      </c>
      <c r="N3972" s="66" t="n">
        <v>0</v>
      </c>
      <c r="O3972" s="66" t="n">
        <v>218</v>
      </c>
      <c r="P3972" s="66" t="n">
        <v>8.5</v>
      </c>
      <c r="Q3972" s="66" t="n">
        <v>13.7485947980001</v>
      </c>
      <c r="R3972" s="66" t="n">
        <v>51.048249728</v>
      </c>
      <c r="S3972" s="66">
        <f>IF(AND(E3972&gt;=2,E3972&lt;=6,OR(F3972=6,F3972=7,F3972=8),O3972&lt;=500),1,0)</f>
        <v/>
      </c>
      <c r="T3972" s="178">
        <f>IF(G3972=1,Sources!$F$24,IF(G3972=2,Sources!$F$25,IF(G3972=3,Sources!$F$26,0)))</f>
        <v/>
      </c>
      <c r="U3972" s="178">
        <f>T3972</f>
        <v/>
      </c>
      <c r="V3972" s="66" t="inlineStr">
        <is>
          <t>S01 / S04 / S05</t>
        </is>
      </c>
    </row>
    <row r="3973" ht="15" customHeight="1" s="94">
      <c r="A3973" s="66" t="inlineStr">
        <is>
          <t>U29340</t>
        </is>
      </c>
      <c r="B3973" s="66" t="inlineStr">
        <is>
          <t>O1839</t>
        </is>
      </c>
      <c r="C3973" s="66" t="n">
        <v>2025</v>
      </c>
      <c r="D3973" s="66" t="n">
        <v>10</v>
      </c>
      <c r="E3973" s="66" t="n">
        <v>5</v>
      </c>
      <c r="F3973" s="66" t="n">
        <v>11</v>
      </c>
      <c r="G3973" s="66" t="n">
        <v>2</v>
      </c>
      <c r="H3973" s="66" t="n">
        <v>3</v>
      </c>
      <c r="I3973" s="66" t="n">
        <v>0</v>
      </c>
      <c r="J3973" s="66" t="n">
        <v>1</v>
      </c>
      <c r="K3973" s="66" t="n">
        <v>1</v>
      </c>
      <c r="L3973" s="66" t="n">
        <v>0</v>
      </c>
      <c r="M3973" s="66" t="n">
        <v>0</v>
      </c>
      <c r="N3973" s="66" t="n">
        <v>0</v>
      </c>
      <c r="O3973" s="66" t="n">
        <v>426.2</v>
      </c>
      <c r="P3973" s="66" t="n">
        <v>5.6</v>
      </c>
      <c r="Q3973" s="66" t="n">
        <v>12.4074243360001</v>
      </c>
      <c r="R3973" s="66" t="n">
        <v>51.3513160040001</v>
      </c>
      <c r="S3973" s="66">
        <f>IF(AND(E3973&gt;=2,E3973&lt;=6,OR(F3973=6,F3973=7,F3973=8),O3973&lt;=500),1,0)</f>
        <v/>
      </c>
      <c r="T3973" s="178">
        <f>IF(G3973=1,Sources!$F$24,IF(G3973=2,Sources!$F$25,IF(G3973=3,Sources!$F$26,0)))</f>
        <v/>
      </c>
      <c r="U3973" s="178">
        <f>T3973</f>
        <v/>
      </c>
      <c r="V3973" s="66" t="inlineStr">
        <is>
          <t>S01 / S04 / S05</t>
        </is>
      </c>
    </row>
    <row r="3974" ht="15" customHeight="1" s="94">
      <c r="A3974" s="66" t="inlineStr">
        <is>
          <t>U29341</t>
        </is>
      </c>
      <c r="B3974" s="66" t="inlineStr">
        <is>
          <t>O0912</t>
        </is>
      </c>
      <c r="C3974" s="66" t="n">
        <v>2025</v>
      </c>
      <c r="D3974" s="66" t="n">
        <v>9</v>
      </c>
      <c r="E3974" s="66" t="n">
        <v>3</v>
      </c>
      <c r="F3974" s="66" t="n">
        <v>16</v>
      </c>
      <c r="G3974" s="66" t="n">
        <v>3</v>
      </c>
      <c r="H3974" s="66" t="n">
        <v>6</v>
      </c>
      <c r="I3974" s="66" t="n">
        <v>0</v>
      </c>
      <c r="J3974" s="66" t="n">
        <v>1</v>
      </c>
      <c r="K3974" s="66" t="n">
        <v>1</v>
      </c>
      <c r="L3974" s="66" t="n">
        <v>0</v>
      </c>
      <c r="M3974" s="66" t="n">
        <v>0</v>
      </c>
      <c r="N3974" s="66" t="n">
        <v>0</v>
      </c>
      <c r="O3974" s="66" t="n">
        <v>457</v>
      </c>
      <c r="P3974" s="66" t="n">
        <v>1.1</v>
      </c>
      <c r="Q3974" s="66" t="n">
        <v>13.7758159790001</v>
      </c>
      <c r="R3974" s="66" t="n">
        <v>51.050804461</v>
      </c>
      <c r="S3974" s="66">
        <f>IF(AND(E3974&gt;=2,E3974&lt;=6,OR(F3974=6,F3974=7,F3974=8),O3974&lt;=500),1,0)</f>
        <v/>
      </c>
      <c r="T3974" s="178">
        <f>IF(G3974=1,Sources!$F$24,IF(G3974=2,Sources!$F$25,IF(G3974=3,Sources!$F$26,0)))</f>
        <v/>
      </c>
      <c r="U3974" s="178">
        <f>T3974</f>
        <v/>
      </c>
      <c r="V3974" s="66" t="inlineStr">
        <is>
          <t>S01 / S04 / S05</t>
        </is>
      </c>
    </row>
    <row r="3975" ht="15" customHeight="1" s="94">
      <c r="A3975" s="66" t="inlineStr">
        <is>
          <t>U29354</t>
        </is>
      </c>
      <c r="B3975" s="66" t="inlineStr">
        <is>
          <t>O1624</t>
        </is>
      </c>
      <c r="C3975" s="66" t="n">
        <v>2025</v>
      </c>
      <c r="D3975" s="66" t="n">
        <v>11</v>
      </c>
      <c r="E3975" s="66" t="n">
        <v>3</v>
      </c>
      <c r="F3975" s="66" t="n">
        <v>7</v>
      </c>
      <c r="G3975" s="66" t="n">
        <v>3</v>
      </c>
      <c r="H3975" s="66" t="n">
        <v>2</v>
      </c>
      <c r="I3975" s="66" t="n">
        <v>0</v>
      </c>
      <c r="J3975" s="66" t="n">
        <v>1</v>
      </c>
      <c r="K3975" s="66" t="n">
        <v>1</v>
      </c>
      <c r="L3975" s="66" t="n">
        <v>0</v>
      </c>
      <c r="M3975" s="66" t="n">
        <v>0</v>
      </c>
      <c r="N3975" s="66" t="n">
        <v>0</v>
      </c>
      <c r="O3975" s="66" t="n">
        <v>99.3</v>
      </c>
      <c r="P3975" s="66" t="n">
        <v>7.5</v>
      </c>
      <c r="Q3975" s="66" t="n">
        <v>12.332447303</v>
      </c>
      <c r="R3975" s="66" t="n">
        <v>51.337807029</v>
      </c>
      <c r="S3975" s="66">
        <f>IF(AND(E3975&gt;=2,E3975&lt;=6,OR(F3975=6,F3975=7,F3975=8),O3975&lt;=500),1,0)</f>
        <v/>
      </c>
      <c r="T3975" s="178">
        <f>IF(G3975=1,Sources!$F$24,IF(G3975=2,Sources!$F$25,IF(G3975=3,Sources!$F$26,0)))</f>
        <v/>
      </c>
      <c r="U3975" s="178">
        <f>T3975</f>
        <v/>
      </c>
      <c r="V3975" s="66" t="inlineStr">
        <is>
          <t>S01 / S04 / S05</t>
        </is>
      </c>
    </row>
    <row r="3976" ht="15" customHeight="1" s="94">
      <c r="A3976" s="66" t="inlineStr">
        <is>
          <t>U29355</t>
        </is>
      </c>
      <c r="B3976" s="66" t="inlineStr">
        <is>
          <t>O1446</t>
        </is>
      </c>
      <c r="C3976" s="66" t="n">
        <v>2025</v>
      </c>
      <c r="D3976" s="66" t="n">
        <v>11</v>
      </c>
      <c r="E3976" s="66" t="n">
        <v>2</v>
      </c>
      <c r="F3976" s="66" t="n">
        <v>15</v>
      </c>
      <c r="G3976" s="66" t="n">
        <v>3</v>
      </c>
      <c r="H3976" s="66" t="n">
        <v>3</v>
      </c>
      <c r="I3976" s="66" t="n">
        <v>0</v>
      </c>
      <c r="J3976" s="66" t="n">
        <v>1</v>
      </c>
      <c r="K3976" s="66" t="n">
        <v>1</v>
      </c>
      <c r="L3976" s="66" t="n">
        <v>0</v>
      </c>
      <c r="M3976" s="66" t="n">
        <v>0</v>
      </c>
      <c r="N3976" s="66" t="n">
        <v>0</v>
      </c>
      <c r="O3976" s="66" t="n">
        <v>346.2</v>
      </c>
      <c r="P3976" s="66" t="n">
        <v>17.2</v>
      </c>
      <c r="Q3976" s="66" t="n">
        <v>12.376798272</v>
      </c>
      <c r="R3976" s="66" t="n">
        <v>51.3432755010001</v>
      </c>
      <c r="S3976" s="66">
        <f>IF(AND(E3976&gt;=2,E3976&lt;=6,OR(F3976=6,F3976=7,F3976=8),O3976&lt;=500),1,0)</f>
        <v/>
      </c>
      <c r="T3976" s="178">
        <f>IF(G3976=1,Sources!$F$24,IF(G3976=2,Sources!$F$25,IF(G3976=3,Sources!$F$26,0)))</f>
        <v/>
      </c>
      <c r="U3976" s="178">
        <f>T3976</f>
        <v/>
      </c>
      <c r="V3976" s="66" t="inlineStr">
        <is>
          <t>S01 / S04 / S05</t>
        </is>
      </c>
    </row>
    <row r="3977" ht="15" customHeight="1" s="94">
      <c r="A3977" s="66" t="inlineStr">
        <is>
          <t>U29359</t>
        </is>
      </c>
      <c r="B3977" s="66" t="inlineStr">
        <is>
          <t>O0591</t>
        </is>
      </c>
      <c r="C3977" s="66" t="n">
        <v>2025</v>
      </c>
      <c r="D3977" s="66" t="n">
        <v>12</v>
      </c>
      <c r="E3977" s="66" t="n">
        <v>2</v>
      </c>
      <c r="F3977" s="66" t="n">
        <v>12</v>
      </c>
      <c r="G3977" s="66" t="n">
        <v>3</v>
      </c>
      <c r="H3977" s="66" t="n">
        <v>3</v>
      </c>
      <c r="I3977" s="66" t="n">
        <v>0</v>
      </c>
      <c r="J3977" s="66" t="n">
        <v>1</v>
      </c>
      <c r="K3977" s="66" t="n">
        <v>1</v>
      </c>
      <c r="L3977" s="66" t="n">
        <v>0</v>
      </c>
      <c r="M3977" s="66" t="n">
        <v>0</v>
      </c>
      <c r="N3977" s="66" t="n">
        <v>0</v>
      </c>
      <c r="O3977" s="66" t="n">
        <v>191.1</v>
      </c>
      <c r="P3977" s="66" t="n">
        <v>5.6</v>
      </c>
      <c r="Q3977" s="66" t="n">
        <v>13.75153362</v>
      </c>
      <c r="R3977" s="66" t="n">
        <v>51.047211922</v>
      </c>
      <c r="S3977" s="66">
        <f>IF(AND(E3977&gt;=2,E3977&lt;=6,OR(F3977=6,F3977=7,F3977=8),O3977&lt;=500),1,0)</f>
        <v/>
      </c>
      <c r="T3977" s="178">
        <f>IF(G3977=1,Sources!$F$24,IF(G3977=2,Sources!$F$25,IF(G3977=3,Sources!$F$26,0)))</f>
        <v/>
      </c>
      <c r="U3977" s="178">
        <f>T3977</f>
        <v/>
      </c>
      <c r="V3977" s="66" t="inlineStr">
        <is>
          <t>S01 / S04 / S05</t>
        </is>
      </c>
    </row>
    <row r="3978" ht="15" customHeight="1" s="94">
      <c r="A3978" s="66" t="inlineStr">
        <is>
          <t>U29361</t>
        </is>
      </c>
      <c r="B3978" s="66" t="inlineStr">
        <is>
          <t>O0143</t>
        </is>
      </c>
      <c r="C3978" s="66" t="n">
        <v>2025</v>
      </c>
      <c r="D3978" s="66" t="n">
        <v>9</v>
      </c>
      <c r="E3978" s="66" t="n">
        <v>3</v>
      </c>
      <c r="F3978" s="66" t="n">
        <v>16</v>
      </c>
      <c r="G3978" s="66" t="n">
        <v>3</v>
      </c>
      <c r="H3978" s="66" t="n">
        <v>2</v>
      </c>
      <c r="I3978" s="66" t="n">
        <v>0</v>
      </c>
      <c r="J3978" s="66" t="n">
        <v>1</v>
      </c>
      <c r="K3978" s="66" t="n">
        <v>1</v>
      </c>
      <c r="L3978" s="66" t="n">
        <v>0</v>
      </c>
      <c r="M3978" s="66" t="n">
        <v>0</v>
      </c>
      <c r="N3978" s="66" t="n">
        <v>0</v>
      </c>
      <c r="O3978" s="66" t="n">
        <v>283.8</v>
      </c>
      <c r="P3978" s="66" t="n">
        <v>13</v>
      </c>
      <c r="Q3978" s="66" t="n">
        <v>12.901676805</v>
      </c>
      <c r="R3978" s="66" t="n">
        <v>50.832133846</v>
      </c>
      <c r="S3978" s="66">
        <f>IF(AND(E3978&gt;=2,E3978&lt;=6,OR(F3978=6,F3978=7,F3978=8),O3978&lt;=500),1,0)</f>
        <v/>
      </c>
      <c r="T3978" s="178">
        <f>IF(G3978=1,Sources!$F$24,IF(G3978=2,Sources!$F$25,IF(G3978=3,Sources!$F$26,0)))</f>
        <v/>
      </c>
      <c r="U3978" s="178">
        <f>T3978</f>
        <v/>
      </c>
      <c r="V3978" s="66" t="inlineStr">
        <is>
          <t>S01 / S04 / S05</t>
        </is>
      </c>
    </row>
    <row r="3979" ht="15" customHeight="1" s="94">
      <c r="A3979" s="66" t="inlineStr">
        <is>
          <t>U29372</t>
        </is>
      </c>
      <c r="B3979" s="66" t="inlineStr">
        <is>
          <t>O1734</t>
        </is>
      </c>
      <c r="C3979" s="66" t="n">
        <v>2025</v>
      </c>
      <c r="D3979" s="66" t="n">
        <v>11</v>
      </c>
      <c r="E3979" s="66" t="n">
        <v>2</v>
      </c>
      <c r="F3979" s="66" t="n">
        <v>18</v>
      </c>
      <c r="G3979" s="66" t="n">
        <v>3</v>
      </c>
      <c r="H3979" s="66" t="n">
        <v>2</v>
      </c>
      <c r="I3979" s="66" t="n">
        <v>0</v>
      </c>
      <c r="J3979" s="66" t="n">
        <v>1</v>
      </c>
      <c r="K3979" s="66" t="n">
        <v>1</v>
      </c>
      <c r="L3979" s="66" t="n">
        <v>0</v>
      </c>
      <c r="M3979" s="66" t="n">
        <v>0</v>
      </c>
      <c r="N3979" s="66" t="n">
        <v>0</v>
      </c>
      <c r="O3979" s="66" t="n">
        <v>245.2</v>
      </c>
      <c r="P3979" s="66" t="n">
        <v>17.9</v>
      </c>
      <c r="Q3979" s="66" t="n">
        <v>12.381687444</v>
      </c>
      <c r="R3979" s="66" t="n">
        <v>51.3317743650001</v>
      </c>
      <c r="S3979" s="66">
        <f>IF(AND(E3979&gt;=2,E3979&lt;=6,OR(F3979=6,F3979=7,F3979=8),O3979&lt;=500),1,0)</f>
        <v/>
      </c>
      <c r="T3979" s="178">
        <f>IF(G3979=1,Sources!$F$24,IF(G3979=2,Sources!$F$25,IF(G3979=3,Sources!$F$26,0)))</f>
        <v/>
      </c>
      <c r="U3979" s="178">
        <f>T3979</f>
        <v/>
      </c>
      <c r="V3979" s="66" t="inlineStr">
        <is>
          <t>S01 / S04 / S05</t>
        </is>
      </c>
    </row>
    <row r="3980" ht="15" customHeight="1" s="94">
      <c r="A3980" s="66" t="inlineStr">
        <is>
          <t>U29397</t>
        </is>
      </c>
      <c r="B3980" s="66" t="inlineStr">
        <is>
          <t>O0969</t>
        </is>
      </c>
      <c r="C3980" s="66" t="n">
        <v>2025</v>
      </c>
      <c r="D3980" s="66" t="n">
        <v>9</v>
      </c>
      <c r="E3980" s="66" t="n">
        <v>5</v>
      </c>
      <c r="F3980" s="66" t="n">
        <v>18</v>
      </c>
      <c r="G3980" s="66" t="n">
        <v>3</v>
      </c>
      <c r="H3980" s="66" t="n">
        <v>3</v>
      </c>
      <c r="I3980" s="66" t="n">
        <v>0</v>
      </c>
      <c r="J3980" s="66" t="n">
        <v>1</v>
      </c>
      <c r="K3980" s="66" t="n">
        <v>0</v>
      </c>
      <c r="L3980" s="66" t="n">
        <v>0</v>
      </c>
      <c r="M3980" s="66" t="n">
        <v>0</v>
      </c>
      <c r="N3980" s="66" t="n">
        <v>0</v>
      </c>
      <c r="O3980" s="66" t="n">
        <v>240.3</v>
      </c>
      <c r="P3980" s="66" t="n">
        <v>4.2</v>
      </c>
      <c r="Q3980" s="66" t="n">
        <v>13.7579582510001</v>
      </c>
      <c r="R3980" s="66" t="n">
        <v>51.0522598630001</v>
      </c>
      <c r="S3980" s="66">
        <f>IF(AND(E3980&gt;=2,E3980&lt;=6,OR(F3980=6,F3980=7,F3980=8),O3980&lt;=500),1,0)</f>
        <v/>
      </c>
      <c r="T3980" s="178">
        <f>IF(G3980=1,Sources!$F$24,IF(G3980=2,Sources!$F$25,IF(G3980=3,Sources!$F$26,0)))</f>
        <v/>
      </c>
      <c r="U3980" s="178">
        <f>T3980</f>
        <v/>
      </c>
      <c r="V3980" s="66" t="inlineStr">
        <is>
          <t>S01 / S04 / S05</t>
        </is>
      </c>
    </row>
    <row r="3981" ht="15" customHeight="1" s="94">
      <c r="A3981" s="66" t="inlineStr">
        <is>
          <t>U29400</t>
        </is>
      </c>
      <c r="B3981" s="66" t="inlineStr">
        <is>
          <t>O0885</t>
        </is>
      </c>
      <c r="C3981" s="66" t="n">
        <v>2025</v>
      </c>
      <c r="D3981" s="66" t="n">
        <v>9</v>
      </c>
      <c r="E3981" s="66" t="n">
        <v>6</v>
      </c>
      <c r="F3981" s="66" t="n">
        <v>9</v>
      </c>
      <c r="G3981" s="66" t="n">
        <v>2</v>
      </c>
      <c r="H3981" s="66" t="n">
        <v>3</v>
      </c>
      <c r="I3981" s="66" t="n">
        <v>0</v>
      </c>
      <c r="J3981" s="66" t="n">
        <v>0</v>
      </c>
      <c r="K3981" s="66" t="n">
        <v>1</v>
      </c>
      <c r="L3981" s="66" t="n">
        <v>0</v>
      </c>
      <c r="M3981" s="66" t="n">
        <v>0</v>
      </c>
      <c r="N3981" s="66" t="n">
        <v>0</v>
      </c>
      <c r="O3981" s="66" t="n">
        <v>313.6</v>
      </c>
      <c r="P3981" s="66" t="n">
        <v>9.5</v>
      </c>
      <c r="Q3981" s="66" t="n">
        <v>13.7755346000001</v>
      </c>
      <c r="R3981" s="66" t="n">
        <v>51.0453376730001</v>
      </c>
      <c r="S3981" s="66">
        <f>IF(AND(E3981&gt;=2,E3981&lt;=6,OR(F3981=6,F3981=7,F3981=8),O3981&lt;=500),1,0)</f>
        <v/>
      </c>
      <c r="T3981" s="178">
        <f>IF(G3981=1,Sources!$F$24,IF(G3981=2,Sources!$F$25,IF(G3981=3,Sources!$F$26,0)))</f>
        <v/>
      </c>
      <c r="U3981" s="178">
        <f>T3981</f>
        <v/>
      </c>
      <c r="V3981" s="66" t="inlineStr">
        <is>
          <t>S01 / S04 / S05</t>
        </is>
      </c>
    </row>
    <row r="3982" ht="15" customHeight="1" s="94">
      <c r="A3982" s="66" t="inlineStr">
        <is>
          <t>U29401</t>
        </is>
      </c>
      <c r="B3982" s="66" t="inlineStr">
        <is>
          <t>O0061</t>
        </is>
      </c>
      <c r="C3982" s="66" t="n">
        <v>2025</v>
      </c>
      <c r="D3982" s="66" t="n">
        <v>10</v>
      </c>
      <c r="E3982" s="66" t="n">
        <v>7</v>
      </c>
      <c r="F3982" s="66" t="n">
        <v>14</v>
      </c>
      <c r="G3982" s="66" t="n">
        <v>3</v>
      </c>
      <c r="H3982" s="66" t="n">
        <v>2</v>
      </c>
      <c r="I3982" s="66" t="n">
        <v>1</v>
      </c>
      <c r="J3982" s="66" t="n">
        <v>0</v>
      </c>
      <c r="K3982" s="66" t="n">
        <v>1</v>
      </c>
      <c r="L3982" s="66" t="n">
        <v>0</v>
      </c>
      <c r="M3982" s="66" t="n">
        <v>0</v>
      </c>
      <c r="N3982" s="66" t="n">
        <v>0</v>
      </c>
      <c r="O3982" s="66" t="n">
        <v>42.7</v>
      </c>
      <c r="P3982" s="66" t="n">
        <v>6</v>
      </c>
      <c r="Q3982" s="66" t="n">
        <v>14.4290426910001</v>
      </c>
      <c r="R3982" s="66" t="n">
        <v>51.1769138920001</v>
      </c>
      <c r="S3982" s="66">
        <f>IF(AND(E3982&gt;=2,E3982&lt;=6,OR(F3982=6,F3982=7,F3982=8),O3982&lt;=500),1,0)</f>
        <v/>
      </c>
      <c r="T3982" s="178">
        <f>IF(G3982=1,Sources!$F$24,IF(G3982=2,Sources!$F$25,IF(G3982=3,Sources!$F$26,0)))</f>
        <v/>
      </c>
      <c r="U3982" s="178">
        <f>T3982</f>
        <v/>
      </c>
      <c r="V3982" s="66" t="inlineStr">
        <is>
          <t>S01 / S04 / S05</t>
        </is>
      </c>
    </row>
    <row r="3983" ht="15" customHeight="1" s="94">
      <c r="A3983" s="66" t="inlineStr">
        <is>
          <t>U29403</t>
        </is>
      </c>
      <c r="B3983" s="66" t="inlineStr">
        <is>
          <t>O0432</t>
        </is>
      </c>
      <c r="C3983" s="66" t="n">
        <v>2025</v>
      </c>
      <c r="D3983" s="66" t="n">
        <v>9</v>
      </c>
      <c r="E3983" s="66" t="n">
        <v>3</v>
      </c>
      <c r="F3983" s="66" t="n">
        <v>7</v>
      </c>
      <c r="G3983" s="66" t="n">
        <v>3</v>
      </c>
      <c r="H3983" s="66" t="n">
        <v>3</v>
      </c>
      <c r="I3983" s="66" t="n">
        <v>0</v>
      </c>
      <c r="J3983" s="66" t="n">
        <v>1</v>
      </c>
      <c r="K3983" s="66" t="n">
        <v>1</v>
      </c>
      <c r="L3983" s="66" t="n">
        <v>0</v>
      </c>
      <c r="M3983" s="66" t="n">
        <v>0</v>
      </c>
      <c r="N3983" s="66" t="n">
        <v>0</v>
      </c>
      <c r="O3983" s="66" t="n">
        <v>376.4</v>
      </c>
      <c r="P3983" s="66" t="n">
        <v>7.3</v>
      </c>
      <c r="Q3983" s="66" t="n">
        <v>13.803127295</v>
      </c>
      <c r="R3983" s="66" t="n">
        <v>51.0217638230001</v>
      </c>
      <c r="S3983" s="66">
        <f>IF(AND(E3983&gt;=2,E3983&lt;=6,OR(F3983=6,F3983=7,F3983=8),O3983&lt;=500),1,0)</f>
        <v/>
      </c>
      <c r="T3983" s="178">
        <f>IF(G3983=1,Sources!$F$24,IF(G3983=2,Sources!$F$25,IF(G3983=3,Sources!$F$26,0)))</f>
        <v/>
      </c>
      <c r="U3983" s="178">
        <f>T3983</f>
        <v/>
      </c>
      <c r="V3983" s="66" t="inlineStr">
        <is>
          <t>S01 / S04 / S05</t>
        </is>
      </c>
    </row>
    <row r="3984" ht="15" customHeight="1" s="94">
      <c r="A3984" s="66" t="inlineStr">
        <is>
          <t>U29410</t>
        </is>
      </c>
      <c r="B3984" s="66" t="inlineStr">
        <is>
          <t>O0787</t>
        </is>
      </c>
      <c r="C3984" s="66" t="n">
        <v>2025</v>
      </c>
      <c r="D3984" s="66" t="n">
        <v>9</v>
      </c>
      <c r="E3984" s="66" t="n">
        <v>5</v>
      </c>
      <c r="F3984" s="66" t="n">
        <v>17</v>
      </c>
      <c r="G3984" s="66" t="n">
        <v>3</v>
      </c>
      <c r="H3984" s="66" t="n">
        <v>3</v>
      </c>
      <c r="I3984" s="66" t="n">
        <v>0</v>
      </c>
      <c r="J3984" s="66" t="n">
        <v>1</v>
      </c>
      <c r="K3984" s="66" t="n">
        <v>1</v>
      </c>
      <c r="L3984" s="66" t="n">
        <v>0</v>
      </c>
      <c r="M3984" s="66" t="n">
        <v>0</v>
      </c>
      <c r="N3984" s="66" t="n">
        <v>0</v>
      </c>
      <c r="O3984" s="66" t="n">
        <v>110.6</v>
      </c>
      <c r="P3984" s="66" t="n">
        <v>1.7</v>
      </c>
      <c r="Q3984" s="66" t="n">
        <v>13.751698903</v>
      </c>
      <c r="R3984" s="66" t="n">
        <v>51.0669589660001</v>
      </c>
      <c r="S3984" s="66">
        <f>IF(AND(E3984&gt;=2,E3984&lt;=6,OR(F3984=6,F3984=7,F3984=8),O3984&lt;=500),1,0)</f>
        <v/>
      </c>
      <c r="T3984" s="178">
        <f>IF(G3984=1,Sources!$F$24,IF(G3984=2,Sources!$F$25,IF(G3984=3,Sources!$F$26,0)))</f>
        <v/>
      </c>
      <c r="U3984" s="178">
        <f>T3984</f>
        <v/>
      </c>
      <c r="V3984" s="66" t="inlineStr">
        <is>
          <t>S01 / S04 / S05</t>
        </is>
      </c>
    </row>
    <row r="3985" ht="15" customHeight="1" s="94">
      <c r="A3985" s="66" t="inlineStr">
        <is>
          <t>U29421</t>
        </is>
      </c>
      <c r="B3985" s="66" t="inlineStr">
        <is>
          <t>O0979</t>
        </is>
      </c>
      <c r="C3985" s="66" t="n">
        <v>2025</v>
      </c>
      <c r="D3985" s="66" t="n">
        <v>11</v>
      </c>
      <c r="E3985" s="66" t="n">
        <v>3</v>
      </c>
      <c r="F3985" s="66" t="n">
        <v>15</v>
      </c>
      <c r="G3985" s="66" t="n">
        <v>3</v>
      </c>
      <c r="H3985" s="66" t="n">
        <v>3</v>
      </c>
      <c r="I3985" s="66" t="n">
        <v>0</v>
      </c>
      <c r="J3985" s="66" t="n">
        <v>0</v>
      </c>
      <c r="K3985" s="66" t="n">
        <v>1</v>
      </c>
      <c r="L3985" s="66" t="n">
        <v>0</v>
      </c>
      <c r="M3985" s="66" t="n">
        <v>0</v>
      </c>
      <c r="N3985" s="66" t="n">
        <v>1</v>
      </c>
      <c r="O3985" s="66" t="n">
        <v>81.8</v>
      </c>
      <c r="P3985" s="66" t="n">
        <v>0.7</v>
      </c>
      <c r="Q3985" s="66" t="n">
        <v>13.708451903</v>
      </c>
      <c r="R3985" s="66" t="n">
        <v>51.0469074970001</v>
      </c>
      <c r="S3985" s="66">
        <f>IF(AND(E3985&gt;=2,E3985&lt;=6,OR(F3985=6,F3985=7,F3985=8),O3985&lt;=500),1,0)</f>
        <v/>
      </c>
      <c r="T3985" s="178">
        <f>IF(G3985=1,Sources!$F$24,IF(G3985=2,Sources!$F$25,IF(G3985=3,Sources!$F$26,0)))</f>
        <v/>
      </c>
      <c r="U3985" s="178">
        <f>T3985</f>
        <v/>
      </c>
      <c r="V3985" s="66" t="inlineStr">
        <is>
          <t>S01 / S04 / S05</t>
        </is>
      </c>
    </row>
    <row r="3986" ht="15" customHeight="1" s="94">
      <c r="A3986" s="66" t="inlineStr">
        <is>
          <t>U29445</t>
        </is>
      </c>
      <c r="B3986" s="66" t="inlineStr">
        <is>
          <t>O1650</t>
        </is>
      </c>
      <c r="C3986" s="66" t="n">
        <v>2025</v>
      </c>
      <c r="D3986" s="66" t="n">
        <v>10</v>
      </c>
      <c r="E3986" s="66" t="n">
        <v>2</v>
      </c>
      <c r="F3986" s="66" t="n">
        <v>7</v>
      </c>
      <c r="G3986" s="66" t="n">
        <v>3</v>
      </c>
      <c r="H3986" s="66" t="n">
        <v>2</v>
      </c>
      <c r="I3986" s="66" t="n">
        <v>0</v>
      </c>
      <c r="J3986" s="66" t="n">
        <v>1</v>
      </c>
      <c r="K3986" s="66" t="n">
        <v>1</v>
      </c>
      <c r="L3986" s="66" t="n">
        <v>0</v>
      </c>
      <c r="M3986" s="66" t="n">
        <v>0</v>
      </c>
      <c r="N3986" s="66" t="n">
        <v>0</v>
      </c>
      <c r="O3986" s="66" t="n">
        <v>404.3</v>
      </c>
      <c r="P3986" s="66" t="n">
        <v>1.8</v>
      </c>
      <c r="Q3986" s="66" t="n">
        <v>12.365669181</v>
      </c>
      <c r="R3986" s="66" t="n">
        <v>51.321013909</v>
      </c>
      <c r="S3986" s="66">
        <f>IF(AND(E3986&gt;=2,E3986&lt;=6,OR(F3986=6,F3986=7,F3986=8),O3986&lt;=500),1,0)</f>
        <v/>
      </c>
      <c r="T3986" s="178">
        <f>IF(G3986=1,Sources!$F$24,IF(G3986=2,Sources!$F$25,IF(G3986=3,Sources!$F$26,0)))</f>
        <v/>
      </c>
      <c r="U3986" s="178">
        <f>T3986</f>
        <v/>
      </c>
      <c r="V3986" s="66" t="inlineStr">
        <is>
          <t>S01 / S04 / S05</t>
        </is>
      </c>
    </row>
    <row r="3987" ht="15" customHeight="1" s="94">
      <c r="A3987" s="66" t="inlineStr">
        <is>
          <t>U29450</t>
        </is>
      </c>
      <c r="B3987" s="66" t="inlineStr">
        <is>
          <t>O1751</t>
        </is>
      </c>
      <c r="C3987" s="66" t="n">
        <v>2025</v>
      </c>
      <c r="D3987" s="66" t="n">
        <v>11</v>
      </c>
      <c r="E3987" s="66" t="n">
        <v>3</v>
      </c>
      <c r="F3987" s="66" t="n">
        <v>14</v>
      </c>
      <c r="G3987" s="66" t="n">
        <v>3</v>
      </c>
      <c r="H3987" s="66" t="n">
        <v>6</v>
      </c>
      <c r="I3987" s="66" t="n">
        <v>0</v>
      </c>
      <c r="J3987" s="66" t="n">
        <v>1</v>
      </c>
      <c r="K3987" s="66" t="n">
        <v>1</v>
      </c>
      <c r="L3987" s="66" t="n">
        <v>0</v>
      </c>
      <c r="M3987" s="66" t="n">
        <v>0</v>
      </c>
      <c r="N3987" s="66" t="n">
        <v>0</v>
      </c>
      <c r="O3987" s="66" t="n">
        <v>189.2</v>
      </c>
      <c r="P3987" s="66" t="n">
        <v>22.5</v>
      </c>
      <c r="Q3987" s="66" t="n">
        <v>12.3739969980001</v>
      </c>
      <c r="R3987" s="66" t="n">
        <v>51.3311159850001</v>
      </c>
      <c r="S3987" s="66">
        <f>IF(AND(E3987&gt;=2,E3987&lt;=6,OR(F3987=6,F3987=7,F3987=8),O3987&lt;=500),1,0)</f>
        <v/>
      </c>
      <c r="T3987" s="178">
        <f>IF(G3987=1,Sources!$F$24,IF(G3987=2,Sources!$F$25,IF(G3987=3,Sources!$F$26,0)))</f>
        <v/>
      </c>
      <c r="U3987" s="178">
        <f>T3987</f>
        <v/>
      </c>
      <c r="V3987" s="66" t="inlineStr">
        <is>
          <t>S01 / S04 / S05</t>
        </is>
      </c>
    </row>
    <row r="3988" ht="15" customHeight="1" s="94">
      <c r="A3988" s="66" t="inlineStr">
        <is>
          <t>U29461</t>
        </is>
      </c>
      <c r="B3988" s="66" t="inlineStr">
        <is>
          <t>O1505</t>
        </is>
      </c>
      <c r="C3988" s="66" t="n">
        <v>2025</v>
      </c>
      <c r="D3988" s="66" t="n">
        <v>11</v>
      </c>
      <c r="E3988" s="66" t="n">
        <v>5</v>
      </c>
      <c r="F3988" s="66" t="n">
        <v>16</v>
      </c>
      <c r="G3988" s="66" t="n">
        <v>3</v>
      </c>
      <c r="H3988" s="66" t="n">
        <v>2</v>
      </c>
      <c r="I3988" s="66" t="n">
        <v>0</v>
      </c>
      <c r="J3988" s="66" t="n">
        <v>1</v>
      </c>
      <c r="K3988" s="66" t="n">
        <v>1</v>
      </c>
      <c r="L3988" s="66" t="n">
        <v>0</v>
      </c>
      <c r="M3988" s="66" t="n">
        <v>0</v>
      </c>
      <c r="N3988" s="66" t="n">
        <v>0</v>
      </c>
      <c r="O3988" s="66" t="n">
        <v>469.2</v>
      </c>
      <c r="P3988" s="66" t="n">
        <v>2.6</v>
      </c>
      <c r="Q3988" s="66" t="n">
        <v>12.362954158</v>
      </c>
      <c r="R3988" s="66" t="n">
        <v>51.33062821</v>
      </c>
      <c r="S3988" s="66">
        <f>IF(AND(E3988&gt;=2,E3988&lt;=6,OR(F3988=6,F3988=7,F3988=8),O3988&lt;=500),1,0)</f>
        <v/>
      </c>
      <c r="T3988" s="178">
        <f>IF(G3988=1,Sources!$F$24,IF(G3988=2,Sources!$F$25,IF(G3988=3,Sources!$F$26,0)))</f>
        <v/>
      </c>
      <c r="U3988" s="178">
        <f>T3988</f>
        <v/>
      </c>
      <c r="V3988" s="66" t="inlineStr">
        <is>
          <t>S01 / S04 / S05</t>
        </is>
      </c>
    </row>
    <row r="3989" ht="15" customHeight="1" s="94">
      <c r="A3989" s="66" t="inlineStr">
        <is>
          <t>U29469</t>
        </is>
      </c>
      <c r="B3989" s="66" t="inlineStr">
        <is>
          <t>O0514</t>
        </is>
      </c>
      <c r="C3989" s="66" t="n">
        <v>2025</v>
      </c>
      <c r="D3989" s="66" t="n">
        <v>9</v>
      </c>
      <c r="E3989" s="66" t="n">
        <v>4</v>
      </c>
      <c r="F3989" s="66" t="n">
        <v>8</v>
      </c>
      <c r="G3989" s="66" t="n">
        <v>3</v>
      </c>
      <c r="H3989" s="66" t="n">
        <v>6</v>
      </c>
      <c r="I3989" s="66" t="n">
        <v>0</v>
      </c>
      <c r="J3989" s="66" t="n">
        <v>1</v>
      </c>
      <c r="K3989" s="66" t="n">
        <v>1</v>
      </c>
      <c r="L3989" s="66" t="n">
        <v>0</v>
      </c>
      <c r="M3989" s="66" t="n">
        <v>0</v>
      </c>
      <c r="N3989" s="66" t="n">
        <v>0</v>
      </c>
      <c r="O3989" s="66" t="n">
        <v>371.4</v>
      </c>
      <c r="P3989" s="66" t="n">
        <v>0</v>
      </c>
      <c r="Q3989" s="66" t="n">
        <v>13.770855376</v>
      </c>
      <c r="R3989" s="66" t="n">
        <v>51.039893169</v>
      </c>
      <c r="S3989" s="66">
        <f>IF(AND(E3989&gt;=2,E3989&lt;=6,OR(F3989=6,F3989=7,F3989=8),O3989&lt;=500),1,0)</f>
        <v/>
      </c>
      <c r="T3989" s="178">
        <f>IF(G3989=1,Sources!$F$24,IF(G3989=2,Sources!$F$25,IF(G3989=3,Sources!$F$26,0)))</f>
        <v/>
      </c>
      <c r="U3989" s="178">
        <f>T3989</f>
        <v/>
      </c>
      <c r="V3989" s="66" t="inlineStr">
        <is>
          <t>S01 / S04 / S05</t>
        </is>
      </c>
    </row>
    <row r="3990" ht="15" customHeight="1" s="94">
      <c r="A3990" s="66" t="inlineStr">
        <is>
          <t>U29470</t>
        </is>
      </c>
      <c r="B3990" s="66" t="inlineStr">
        <is>
          <t>O0766</t>
        </is>
      </c>
      <c r="C3990" s="66" t="n">
        <v>2025</v>
      </c>
      <c r="D3990" s="66" t="n">
        <v>10</v>
      </c>
      <c r="E3990" s="66" t="n">
        <v>2</v>
      </c>
      <c r="F3990" s="66" t="n">
        <v>10</v>
      </c>
      <c r="G3990" s="66" t="n">
        <v>3</v>
      </c>
      <c r="H3990" s="66" t="n">
        <v>3</v>
      </c>
      <c r="I3990" s="66" t="n">
        <v>0</v>
      </c>
      <c r="J3990" s="66" t="n">
        <v>0</v>
      </c>
      <c r="K3990" s="66" t="n">
        <v>1</v>
      </c>
      <c r="L3990" s="66" t="n">
        <v>0</v>
      </c>
      <c r="M3990" s="66" t="n">
        <v>0</v>
      </c>
      <c r="N3990" s="66" t="n">
        <v>0</v>
      </c>
      <c r="O3990" s="66" t="n">
        <v>149.4</v>
      </c>
      <c r="P3990" s="66" t="n">
        <v>2.8</v>
      </c>
      <c r="Q3990" s="66" t="n">
        <v>13.758699048</v>
      </c>
      <c r="R3990" s="66" t="n">
        <v>51.049477585</v>
      </c>
      <c r="S3990" s="66">
        <f>IF(AND(E3990&gt;=2,E3990&lt;=6,OR(F3990=6,F3990=7,F3990=8),O3990&lt;=500),1,0)</f>
        <v/>
      </c>
      <c r="T3990" s="178">
        <f>IF(G3990=1,Sources!$F$24,IF(G3990=2,Sources!$F$25,IF(G3990=3,Sources!$F$26,0)))</f>
        <v/>
      </c>
      <c r="U3990" s="178">
        <f>T3990</f>
        <v/>
      </c>
      <c r="V3990" s="66" t="inlineStr">
        <is>
          <t>S01 / S04 / S05</t>
        </is>
      </c>
    </row>
    <row r="3991" ht="15" customHeight="1" s="94">
      <c r="A3991" s="66" t="inlineStr">
        <is>
          <t>U29480</t>
        </is>
      </c>
      <c r="B3991" s="66" t="inlineStr">
        <is>
          <t>O1359</t>
        </is>
      </c>
      <c r="C3991" s="66" t="n">
        <v>2025</v>
      </c>
      <c r="D3991" s="66" t="n">
        <v>9</v>
      </c>
      <c r="E3991" s="66" t="n">
        <v>4</v>
      </c>
      <c r="F3991" s="66" t="n">
        <v>8</v>
      </c>
      <c r="G3991" s="66" t="n">
        <v>3</v>
      </c>
      <c r="H3991" s="66" t="n">
        <v>3</v>
      </c>
      <c r="I3991" s="66" t="n">
        <v>0</v>
      </c>
      <c r="J3991" s="66" t="n">
        <v>1</v>
      </c>
      <c r="K3991" s="66" t="n">
        <v>1</v>
      </c>
      <c r="L3991" s="66" t="n">
        <v>0</v>
      </c>
      <c r="M3991" s="66" t="n">
        <v>0</v>
      </c>
      <c r="N3991" s="66" t="n">
        <v>0</v>
      </c>
      <c r="O3991" s="66" t="n">
        <v>432.8</v>
      </c>
      <c r="P3991" s="66" t="n">
        <v>0</v>
      </c>
      <c r="Q3991" s="66" t="n">
        <v>12.3745446610001</v>
      </c>
      <c r="R3991" s="66" t="n">
        <v>51.3358601240001</v>
      </c>
      <c r="S3991" s="66">
        <f>IF(AND(E3991&gt;=2,E3991&lt;=6,OR(F3991=6,F3991=7,F3991=8),O3991&lt;=500),1,0)</f>
        <v/>
      </c>
      <c r="T3991" s="178">
        <f>IF(G3991=1,Sources!$F$24,IF(G3991=2,Sources!$F$25,IF(G3991=3,Sources!$F$26,0)))</f>
        <v/>
      </c>
      <c r="U3991" s="178">
        <f>T3991</f>
        <v/>
      </c>
      <c r="V3991" s="66" t="inlineStr">
        <is>
          <t>S01 / S04 / S05</t>
        </is>
      </c>
    </row>
    <row r="3992" ht="15" customHeight="1" s="94">
      <c r="A3992" s="66" t="inlineStr">
        <is>
          <t>U29481</t>
        </is>
      </c>
      <c r="B3992" s="66" t="inlineStr">
        <is>
          <t>O1787</t>
        </is>
      </c>
      <c r="C3992" s="66" t="n">
        <v>2025</v>
      </c>
      <c r="D3992" s="66" t="n">
        <v>11</v>
      </c>
      <c r="E3992" s="66" t="n">
        <v>4</v>
      </c>
      <c r="F3992" s="66" t="n">
        <v>14</v>
      </c>
      <c r="G3992" s="66" t="n">
        <v>3</v>
      </c>
      <c r="H3992" s="66" t="n">
        <v>3</v>
      </c>
      <c r="I3992" s="66" t="n">
        <v>0</v>
      </c>
      <c r="J3992" s="66" t="n">
        <v>1</v>
      </c>
      <c r="K3992" s="66" t="n">
        <v>1</v>
      </c>
      <c r="L3992" s="66" t="n">
        <v>0</v>
      </c>
      <c r="M3992" s="66" t="n">
        <v>0</v>
      </c>
      <c r="N3992" s="66" t="n">
        <v>0</v>
      </c>
      <c r="O3992" s="66" t="n">
        <v>298.2</v>
      </c>
      <c r="P3992" s="66" t="n">
        <v>5.8</v>
      </c>
      <c r="Q3992" s="66" t="n">
        <v>12.399363937</v>
      </c>
      <c r="R3992" s="66" t="n">
        <v>51.3763847170001</v>
      </c>
      <c r="S3992" s="66">
        <f>IF(AND(E3992&gt;=2,E3992&lt;=6,OR(F3992=6,F3992=7,F3992=8),O3992&lt;=500),1,0)</f>
        <v/>
      </c>
      <c r="T3992" s="178">
        <f>IF(G3992=1,Sources!$F$24,IF(G3992=2,Sources!$F$25,IF(G3992=3,Sources!$F$26,0)))</f>
        <v/>
      </c>
      <c r="U3992" s="178">
        <f>T3992</f>
        <v/>
      </c>
      <c r="V3992" s="66" t="inlineStr">
        <is>
          <t>S01 / S04 / S05</t>
        </is>
      </c>
    </row>
    <row r="3993" ht="15" customHeight="1" s="94">
      <c r="A3993" s="66" t="inlineStr">
        <is>
          <t>U29485</t>
        </is>
      </c>
      <c r="B3993" s="66" t="inlineStr">
        <is>
          <t>O1556</t>
        </is>
      </c>
      <c r="C3993" s="66" t="n">
        <v>2025</v>
      </c>
      <c r="D3993" s="66" t="n">
        <v>11</v>
      </c>
      <c r="E3993" s="66" t="n">
        <v>2</v>
      </c>
      <c r="F3993" s="66" t="n">
        <v>16</v>
      </c>
      <c r="G3993" s="66" t="n">
        <v>3</v>
      </c>
      <c r="H3993" s="66" t="n">
        <v>3</v>
      </c>
      <c r="I3993" s="66" t="n">
        <v>0</v>
      </c>
      <c r="J3993" s="66" t="n">
        <v>1</v>
      </c>
      <c r="K3993" s="66" t="n">
        <v>1</v>
      </c>
      <c r="L3993" s="66" t="n">
        <v>0</v>
      </c>
      <c r="M3993" s="66" t="n">
        <v>0</v>
      </c>
      <c r="N3993" s="66" t="n">
        <v>0</v>
      </c>
      <c r="O3993" s="66" t="n">
        <v>125.5</v>
      </c>
      <c r="P3993" s="66" t="n">
        <v>5.2</v>
      </c>
      <c r="Q3993" s="66" t="n">
        <v>12.376790597</v>
      </c>
      <c r="R3993" s="66" t="n">
        <v>51.320514841</v>
      </c>
      <c r="S3993" s="66">
        <f>IF(AND(E3993&gt;=2,E3993&lt;=6,OR(F3993=6,F3993=7,F3993=8),O3993&lt;=500),1,0)</f>
        <v/>
      </c>
      <c r="T3993" s="178">
        <f>IF(G3993=1,Sources!$F$24,IF(G3993=2,Sources!$F$25,IF(G3993=3,Sources!$F$26,0)))</f>
        <v/>
      </c>
      <c r="U3993" s="178">
        <f>T3993</f>
        <v/>
      </c>
      <c r="V3993" s="66" t="inlineStr">
        <is>
          <t>S01 / S04 / S05</t>
        </is>
      </c>
    </row>
    <row r="3994" ht="15" customHeight="1" s="94">
      <c r="A3994" s="66" t="inlineStr">
        <is>
          <t>U29505</t>
        </is>
      </c>
      <c r="B3994" s="66" t="inlineStr">
        <is>
          <t>O1526</t>
        </is>
      </c>
      <c r="C3994" s="66" t="n">
        <v>2025</v>
      </c>
      <c r="D3994" s="66" t="n">
        <v>10</v>
      </c>
      <c r="E3994" s="66" t="n">
        <v>5</v>
      </c>
      <c r="F3994" s="66" t="n">
        <v>22</v>
      </c>
      <c r="G3994" s="66" t="n">
        <v>3</v>
      </c>
      <c r="H3994" s="66" t="n">
        <v>3</v>
      </c>
      <c r="I3994" s="66" t="n">
        <v>0</v>
      </c>
      <c r="J3994" s="66" t="n">
        <v>1</v>
      </c>
      <c r="K3994" s="66" t="n">
        <v>1</v>
      </c>
      <c r="L3994" s="66" t="n">
        <v>0</v>
      </c>
      <c r="M3994" s="66" t="n">
        <v>0</v>
      </c>
      <c r="N3994" s="66" t="n">
        <v>0</v>
      </c>
      <c r="O3994" s="66" t="n">
        <v>213.7</v>
      </c>
      <c r="P3994" s="66" t="n">
        <v>9.199999999999999</v>
      </c>
      <c r="Q3994" s="66" t="n">
        <v>12.3932896740001</v>
      </c>
      <c r="R3994" s="66" t="n">
        <v>51.3369363750001</v>
      </c>
      <c r="S3994" s="66">
        <f>IF(AND(E3994&gt;=2,E3994&lt;=6,OR(F3994=6,F3994=7,F3994=8),O3994&lt;=500),1,0)</f>
        <v/>
      </c>
      <c r="T3994" s="178">
        <f>IF(G3994=1,Sources!$F$24,IF(G3994=2,Sources!$F$25,IF(G3994=3,Sources!$F$26,0)))</f>
        <v/>
      </c>
      <c r="U3994" s="178">
        <f>T3994</f>
        <v/>
      </c>
      <c r="V3994" s="66" t="inlineStr">
        <is>
          <t>S01 / S04 / S05</t>
        </is>
      </c>
    </row>
    <row r="3995" ht="15" customHeight="1" s="94">
      <c r="A3995" s="66" t="inlineStr">
        <is>
          <t>U29507</t>
        </is>
      </c>
      <c r="B3995" s="66" t="inlineStr">
        <is>
          <t>O2213</t>
        </is>
      </c>
      <c r="C3995" s="66" t="n">
        <v>2025</v>
      </c>
      <c r="D3995" s="66" t="n">
        <v>9</v>
      </c>
      <c r="E3995" s="66" t="n">
        <v>7</v>
      </c>
      <c r="F3995" s="66" t="n">
        <v>19</v>
      </c>
      <c r="G3995" s="66" t="n">
        <v>3</v>
      </c>
      <c r="H3995" s="66" t="n">
        <v>3</v>
      </c>
      <c r="I3995" s="66" t="n">
        <v>0</v>
      </c>
      <c r="J3995" s="66" t="n">
        <v>0</v>
      </c>
      <c r="K3995" s="66" t="n">
        <v>1</v>
      </c>
      <c r="L3995" s="66" t="n">
        <v>1</v>
      </c>
      <c r="M3995" s="66" t="n">
        <v>0</v>
      </c>
      <c r="N3995" s="66" t="n">
        <v>0</v>
      </c>
      <c r="O3995" s="66" t="n">
        <v>132.2</v>
      </c>
      <c r="P3995" s="66" t="n">
        <v>3.4</v>
      </c>
      <c r="Q3995" s="66" t="n">
        <v>12.736223324</v>
      </c>
      <c r="R3995" s="66" t="n">
        <v>51.372624091</v>
      </c>
      <c r="S3995" s="66">
        <f>IF(AND(E3995&gt;=2,E3995&lt;=6,OR(F3995=6,F3995=7,F3995=8),O3995&lt;=500),1,0)</f>
        <v/>
      </c>
      <c r="T3995" s="178">
        <f>IF(G3995=1,Sources!$F$24,IF(G3995=2,Sources!$F$25,IF(G3995=3,Sources!$F$26,0)))</f>
        <v/>
      </c>
      <c r="U3995" s="178">
        <f>T3995</f>
        <v/>
      </c>
      <c r="V3995" s="66" t="inlineStr">
        <is>
          <t>S01 / S04 / S05</t>
        </is>
      </c>
    </row>
    <row r="3996" ht="15" customHeight="1" s="94">
      <c r="A3996" s="66" t="inlineStr">
        <is>
          <t>U29519</t>
        </is>
      </c>
      <c r="B3996" s="66" t="inlineStr">
        <is>
          <t>O1309</t>
        </is>
      </c>
      <c r="C3996" s="66" t="n">
        <v>2025</v>
      </c>
      <c r="D3996" s="66" t="n">
        <v>11</v>
      </c>
      <c r="E3996" s="66" t="n">
        <v>6</v>
      </c>
      <c r="F3996" s="66" t="n">
        <v>9</v>
      </c>
      <c r="G3996" s="66" t="n">
        <v>3</v>
      </c>
      <c r="H3996" s="66" t="n">
        <v>2</v>
      </c>
      <c r="I3996" s="66" t="n">
        <v>0</v>
      </c>
      <c r="J3996" s="66" t="n">
        <v>1</v>
      </c>
      <c r="K3996" s="66" t="n">
        <v>1</v>
      </c>
      <c r="L3996" s="66" t="n">
        <v>0</v>
      </c>
      <c r="M3996" s="66" t="n">
        <v>0</v>
      </c>
      <c r="N3996" s="66" t="n">
        <v>0</v>
      </c>
      <c r="O3996" s="66" t="n">
        <v>424.5</v>
      </c>
      <c r="P3996" s="66" t="n">
        <v>0.5</v>
      </c>
      <c r="Q3996" s="66" t="n">
        <v>12.3811677140001</v>
      </c>
      <c r="R3996" s="66" t="n">
        <v>51.3426717090001</v>
      </c>
      <c r="S3996" s="66">
        <f>IF(AND(E3996&gt;=2,E3996&lt;=6,OR(F3996=6,F3996=7,F3996=8),O3996&lt;=500),1,0)</f>
        <v/>
      </c>
      <c r="T3996" s="178">
        <f>IF(G3996=1,Sources!$F$24,IF(G3996=2,Sources!$F$25,IF(G3996=3,Sources!$F$26,0)))</f>
        <v/>
      </c>
      <c r="U3996" s="178">
        <f>T3996</f>
        <v/>
      </c>
      <c r="V3996" s="66" t="inlineStr">
        <is>
          <t>S01 / S04 / S05</t>
        </is>
      </c>
    </row>
    <row r="3997" ht="15" customHeight="1" s="94">
      <c r="A3997" s="66" t="inlineStr">
        <is>
          <t>U29520</t>
        </is>
      </c>
      <c r="B3997" s="66" t="inlineStr">
        <is>
          <t>O0510</t>
        </is>
      </c>
      <c r="C3997" s="66" t="n">
        <v>2025</v>
      </c>
      <c r="D3997" s="66" t="n">
        <v>9</v>
      </c>
      <c r="E3997" s="66" t="n">
        <v>4</v>
      </c>
      <c r="F3997" s="66" t="n">
        <v>6</v>
      </c>
      <c r="G3997" s="66" t="n">
        <v>3</v>
      </c>
      <c r="H3997" s="66" t="n">
        <v>2</v>
      </c>
      <c r="I3997" s="66" t="n">
        <v>1</v>
      </c>
      <c r="J3997" s="66" t="n">
        <v>0</v>
      </c>
      <c r="K3997" s="66" t="n">
        <v>1</v>
      </c>
      <c r="L3997" s="66" t="n">
        <v>0</v>
      </c>
      <c r="M3997" s="66" t="n">
        <v>0</v>
      </c>
      <c r="N3997" s="66" t="n">
        <v>0</v>
      </c>
      <c r="O3997" s="66" t="n">
        <v>64.59999999999999</v>
      </c>
      <c r="P3997" s="66" t="n">
        <v>0</v>
      </c>
      <c r="Q3997" s="66" t="n">
        <v>13.7675045670001</v>
      </c>
      <c r="R3997" s="66" t="n">
        <v>51.0424795180001</v>
      </c>
      <c r="S3997" s="66">
        <f>IF(AND(E3997&gt;=2,E3997&lt;=6,OR(F3997=6,F3997=7,F3997=8),O3997&lt;=500),1,0)</f>
        <v/>
      </c>
      <c r="T3997" s="178">
        <f>IF(G3997=1,Sources!$F$24,IF(G3997=2,Sources!$F$25,IF(G3997=3,Sources!$F$26,0)))</f>
        <v/>
      </c>
      <c r="U3997" s="178">
        <f>T3997</f>
        <v/>
      </c>
      <c r="V3997" s="66" t="inlineStr">
        <is>
          <t>S01 / S04 / S05</t>
        </is>
      </c>
    </row>
    <row r="3998" ht="15" customHeight="1" s="94">
      <c r="A3998" s="66" t="inlineStr">
        <is>
          <t>U29522</t>
        </is>
      </c>
      <c r="B3998" s="66" t="inlineStr">
        <is>
          <t>O1556</t>
        </is>
      </c>
      <c r="C3998" s="66" t="n">
        <v>2025</v>
      </c>
      <c r="D3998" s="66" t="n">
        <v>10</v>
      </c>
      <c r="E3998" s="66" t="n">
        <v>2</v>
      </c>
      <c r="F3998" s="66" t="n">
        <v>15</v>
      </c>
      <c r="G3998" s="66" t="n">
        <v>3</v>
      </c>
      <c r="H3998" s="66" t="n">
        <v>3</v>
      </c>
      <c r="I3998" s="66" t="n">
        <v>0</v>
      </c>
      <c r="J3998" s="66" t="n">
        <v>0</v>
      </c>
      <c r="K3998" s="66" t="n">
        <v>1</v>
      </c>
      <c r="L3998" s="66" t="n">
        <v>0</v>
      </c>
      <c r="M3998" s="66" t="n">
        <v>0</v>
      </c>
      <c r="N3998" s="66" t="n">
        <v>0</v>
      </c>
      <c r="O3998" s="66" t="n">
        <v>145</v>
      </c>
      <c r="P3998" s="66" t="n">
        <v>21.2</v>
      </c>
      <c r="Q3998" s="66" t="n">
        <v>12.3767425890001</v>
      </c>
      <c r="R3998" s="66" t="n">
        <v>51.3206892040001</v>
      </c>
      <c r="S3998" s="66">
        <f>IF(AND(E3998&gt;=2,E3998&lt;=6,OR(F3998=6,F3998=7,F3998=8),O3998&lt;=500),1,0)</f>
        <v/>
      </c>
      <c r="T3998" s="178">
        <f>IF(G3998=1,Sources!$F$24,IF(G3998=2,Sources!$F$25,IF(G3998=3,Sources!$F$26,0)))</f>
        <v/>
      </c>
      <c r="U3998" s="178">
        <f>T3998</f>
        <v/>
      </c>
      <c r="V3998" s="66" t="inlineStr">
        <is>
          <t>S01 / S04 / S05</t>
        </is>
      </c>
    </row>
    <row r="3999" ht="15" customHeight="1" s="94">
      <c r="A3999" s="66" t="inlineStr">
        <is>
          <t>U29524</t>
        </is>
      </c>
      <c r="B3999" s="66" t="inlineStr">
        <is>
          <t>O1542</t>
        </is>
      </c>
      <c r="C3999" s="66" t="n">
        <v>2025</v>
      </c>
      <c r="D3999" s="66" t="n">
        <v>11</v>
      </c>
      <c r="E3999" s="66" t="n">
        <v>2</v>
      </c>
      <c r="F3999" s="66" t="n">
        <v>13</v>
      </c>
      <c r="G3999" s="66" t="n">
        <v>3</v>
      </c>
      <c r="H3999" s="66" t="n">
        <v>1</v>
      </c>
      <c r="I3999" s="66" t="n">
        <v>0</v>
      </c>
      <c r="J3999" s="66" t="n">
        <v>0</v>
      </c>
      <c r="K3999" s="66" t="n">
        <v>0</v>
      </c>
      <c r="L3999" s="66" t="n">
        <v>1</v>
      </c>
      <c r="M3999" s="66" t="n">
        <v>0</v>
      </c>
      <c r="N3999" s="66" t="n">
        <v>0</v>
      </c>
      <c r="O3999" s="66" t="n">
        <v>233.2</v>
      </c>
      <c r="P3999" s="66" t="n">
        <v>18.2</v>
      </c>
      <c r="Q3999" s="66" t="n">
        <v>12.3850705950001</v>
      </c>
      <c r="R3999" s="66" t="n">
        <v>51.3379963620001</v>
      </c>
      <c r="S3999" s="66">
        <f>IF(AND(E3999&gt;=2,E3999&lt;=6,OR(F3999=6,F3999=7,F3999=8),O3999&lt;=500),1,0)</f>
        <v/>
      </c>
      <c r="T3999" s="178">
        <f>IF(G3999=1,Sources!$F$24,IF(G3999=2,Sources!$F$25,IF(G3999=3,Sources!$F$26,0)))</f>
        <v/>
      </c>
      <c r="U3999" s="178">
        <f>T3999</f>
        <v/>
      </c>
      <c r="V3999" s="66" t="inlineStr">
        <is>
          <t>S01 / S04 / S05</t>
        </is>
      </c>
    </row>
    <row r="4000" ht="15" customHeight="1" s="94">
      <c r="A4000" s="66" t="inlineStr">
        <is>
          <t>U29544</t>
        </is>
      </c>
      <c r="B4000" s="66" t="inlineStr">
        <is>
          <t>O1733</t>
        </is>
      </c>
      <c r="C4000" s="66" t="n">
        <v>2025</v>
      </c>
      <c r="D4000" s="66" t="n">
        <v>9</v>
      </c>
      <c r="E4000" s="66" t="n">
        <v>3</v>
      </c>
      <c r="F4000" s="66" t="n">
        <v>6</v>
      </c>
      <c r="G4000" s="66" t="n">
        <v>3</v>
      </c>
      <c r="H4000" s="66" t="n">
        <v>2</v>
      </c>
      <c r="I4000" s="66" t="n">
        <v>0</v>
      </c>
      <c r="J4000" s="66" t="n">
        <v>1</v>
      </c>
      <c r="K4000" s="66" t="n">
        <v>1</v>
      </c>
      <c r="L4000" s="66" t="n">
        <v>0</v>
      </c>
      <c r="M4000" s="66" t="n">
        <v>0</v>
      </c>
      <c r="N4000" s="66" t="n">
        <v>0</v>
      </c>
      <c r="O4000" s="66" t="n">
        <v>249</v>
      </c>
      <c r="P4000" s="66" t="n">
        <v>5.5</v>
      </c>
      <c r="Q4000" s="66" t="n">
        <v>12.37843616</v>
      </c>
      <c r="R4000" s="66" t="n">
        <v>51.335741576</v>
      </c>
      <c r="S4000" s="66">
        <f>IF(AND(E4000&gt;=2,E4000&lt;=6,OR(F4000=6,F4000=7,F4000=8),O4000&lt;=500),1,0)</f>
        <v/>
      </c>
      <c r="T4000" s="178">
        <f>IF(G4000=1,Sources!$F$24,IF(G4000=2,Sources!$F$25,IF(G4000=3,Sources!$F$26,0)))</f>
        <v/>
      </c>
      <c r="U4000" s="178">
        <f>T4000</f>
        <v/>
      </c>
      <c r="V4000" s="66" t="inlineStr">
        <is>
          <t>S01 / S04 / S05</t>
        </is>
      </c>
    </row>
    <row r="4001" ht="15" customHeight="1" s="94">
      <c r="A4001" s="66" t="inlineStr">
        <is>
          <t>U29545</t>
        </is>
      </c>
      <c r="B4001" s="66" t="inlineStr">
        <is>
          <t>O0580</t>
        </is>
      </c>
      <c r="C4001" s="66" t="n">
        <v>2025</v>
      </c>
      <c r="D4001" s="66" t="n">
        <v>9</v>
      </c>
      <c r="E4001" s="66" t="n">
        <v>3</v>
      </c>
      <c r="F4001" s="66" t="n">
        <v>7</v>
      </c>
      <c r="G4001" s="66" t="n">
        <v>3</v>
      </c>
      <c r="H4001" s="66" t="n">
        <v>6</v>
      </c>
      <c r="I4001" s="66" t="n">
        <v>0</v>
      </c>
      <c r="J4001" s="66" t="n">
        <v>1</v>
      </c>
      <c r="K4001" s="66" t="n">
        <v>0</v>
      </c>
      <c r="L4001" s="66" t="n">
        <v>0</v>
      </c>
      <c r="M4001" s="66" t="n">
        <v>0</v>
      </c>
      <c r="N4001" s="66" t="n">
        <v>0</v>
      </c>
      <c r="O4001" s="66" t="n">
        <v>446.2</v>
      </c>
      <c r="P4001" s="66" t="n">
        <v>0</v>
      </c>
      <c r="Q4001" s="66" t="n">
        <v>13.8100587550001</v>
      </c>
      <c r="R4001" s="66" t="n">
        <v>51.012726506</v>
      </c>
      <c r="S4001" s="66">
        <f>IF(AND(E4001&gt;=2,E4001&lt;=6,OR(F4001=6,F4001=7,F4001=8),O4001&lt;=500),1,0)</f>
        <v/>
      </c>
      <c r="T4001" s="178">
        <f>IF(G4001=1,Sources!$F$24,IF(G4001=2,Sources!$F$25,IF(G4001=3,Sources!$F$26,0)))</f>
        <v/>
      </c>
      <c r="U4001" s="178">
        <f>T4001</f>
        <v/>
      </c>
      <c r="V4001" s="66" t="inlineStr">
        <is>
          <t>S01 / S04 / S05</t>
        </is>
      </c>
    </row>
    <row r="4002" ht="15" customHeight="1" s="94">
      <c r="A4002" s="66" t="inlineStr">
        <is>
          <t>U29557</t>
        </is>
      </c>
      <c r="B4002" s="66" t="inlineStr">
        <is>
          <t>O0887</t>
        </is>
      </c>
      <c r="C4002" s="66" t="n">
        <v>2025</v>
      </c>
      <c r="D4002" s="66" t="n">
        <v>11</v>
      </c>
      <c r="E4002" s="66" t="n">
        <v>2</v>
      </c>
      <c r="F4002" s="66" t="n">
        <v>8</v>
      </c>
      <c r="G4002" s="66" t="n">
        <v>2</v>
      </c>
      <c r="H4002" s="66" t="n">
        <v>2</v>
      </c>
      <c r="I4002" s="66" t="n">
        <v>0</v>
      </c>
      <c r="J4002" s="66" t="n">
        <v>0</v>
      </c>
      <c r="K4002" s="66" t="n">
        <v>1</v>
      </c>
      <c r="L4002" s="66" t="n">
        <v>0</v>
      </c>
      <c r="M4002" s="66" t="n">
        <v>0</v>
      </c>
      <c r="N4002" s="66" t="n">
        <v>1</v>
      </c>
      <c r="O4002" s="66" t="n">
        <v>215</v>
      </c>
      <c r="P4002" s="66" t="n">
        <v>5</v>
      </c>
      <c r="Q4002" s="66" t="n">
        <v>13.7798540170001</v>
      </c>
      <c r="R4002" s="66" t="n">
        <v>51.0442968900001</v>
      </c>
      <c r="S4002" s="66">
        <f>IF(AND(E4002&gt;=2,E4002&lt;=6,OR(F4002=6,F4002=7,F4002=8),O4002&lt;=500),1,0)</f>
        <v/>
      </c>
      <c r="T4002" s="178">
        <f>IF(G4002=1,Sources!$F$24,IF(G4002=2,Sources!$F$25,IF(G4002=3,Sources!$F$26,0)))</f>
        <v/>
      </c>
      <c r="U4002" s="178">
        <f>T4002</f>
        <v/>
      </c>
      <c r="V4002" s="66" t="inlineStr">
        <is>
          <t>S01 / S04 / S05</t>
        </is>
      </c>
    </row>
    <row r="4003" ht="15" customHeight="1" s="94">
      <c r="A4003" s="66" t="inlineStr">
        <is>
          <t>U29576</t>
        </is>
      </c>
      <c r="B4003" s="66" t="inlineStr">
        <is>
          <t>O0593</t>
        </is>
      </c>
      <c r="C4003" s="66" t="n">
        <v>2025</v>
      </c>
      <c r="D4003" s="66" t="n">
        <v>10</v>
      </c>
      <c r="E4003" s="66" t="n">
        <v>4</v>
      </c>
      <c r="F4003" s="66" t="n">
        <v>12</v>
      </c>
      <c r="G4003" s="66" t="n">
        <v>3</v>
      </c>
      <c r="H4003" s="66" t="n">
        <v>3</v>
      </c>
      <c r="I4003" s="66" t="n">
        <v>0</v>
      </c>
      <c r="J4003" s="66" t="n">
        <v>1</v>
      </c>
      <c r="K4003" s="66" t="n">
        <v>1</v>
      </c>
      <c r="L4003" s="66" t="n">
        <v>0</v>
      </c>
      <c r="M4003" s="66" t="n">
        <v>0</v>
      </c>
      <c r="N4003" s="66" t="n">
        <v>0</v>
      </c>
      <c r="O4003" s="66" t="n">
        <v>469.3</v>
      </c>
      <c r="P4003" s="66" t="n">
        <v>0.8</v>
      </c>
      <c r="Q4003" s="66" t="n">
        <v>13.757954317</v>
      </c>
      <c r="R4003" s="66" t="n">
        <v>51.032885993</v>
      </c>
      <c r="S4003" s="66">
        <f>IF(AND(E4003&gt;=2,E4003&lt;=6,OR(F4003=6,F4003=7,F4003=8),O4003&lt;=500),1,0)</f>
        <v/>
      </c>
      <c r="T4003" s="178">
        <f>IF(G4003=1,Sources!$F$24,IF(G4003=2,Sources!$F$25,IF(G4003=3,Sources!$F$26,0)))</f>
        <v/>
      </c>
      <c r="U4003" s="178">
        <f>T4003</f>
        <v/>
      </c>
      <c r="V4003" s="66" t="inlineStr">
        <is>
          <t>S01 / S04 / S05</t>
        </is>
      </c>
    </row>
    <row r="4004" ht="15" customHeight="1" s="94">
      <c r="A4004" s="66" t="inlineStr">
        <is>
          <t>U29580</t>
        </is>
      </c>
      <c r="B4004" s="66" t="inlineStr">
        <is>
          <t>O1500</t>
        </is>
      </c>
      <c r="C4004" s="66" t="n">
        <v>2025</v>
      </c>
      <c r="D4004" s="66" t="n">
        <v>12</v>
      </c>
      <c r="E4004" s="66" t="n">
        <v>1</v>
      </c>
      <c r="F4004" s="66" t="n">
        <v>18</v>
      </c>
      <c r="G4004" s="66" t="n">
        <v>3</v>
      </c>
      <c r="H4004" s="66" t="n">
        <v>1</v>
      </c>
      <c r="I4004" s="66" t="n">
        <v>0</v>
      </c>
      <c r="J4004" s="66" t="n">
        <v>1</v>
      </c>
      <c r="K4004" s="66" t="n">
        <v>0</v>
      </c>
      <c r="L4004" s="66" t="n">
        <v>0</v>
      </c>
      <c r="M4004" s="66" t="n">
        <v>0</v>
      </c>
      <c r="N4004" s="66" t="n">
        <v>0</v>
      </c>
      <c r="O4004" s="66" t="n">
        <v>458</v>
      </c>
      <c r="P4004" s="66" t="n">
        <v>10</v>
      </c>
      <c r="Q4004" s="66" t="n">
        <v>12.366710746</v>
      </c>
      <c r="R4004" s="66" t="n">
        <v>51.367162095</v>
      </c>
      <c r="S4004" s="66">
        <f>IF(AND(E4004&gt;=2,E4004&lt;=6,OR(F4004=6,F4004=7,F4004=8),O4004&lt;=500),1,0)</f>
        <v/>
      </c>
      <c r="T4004" s="178">
        <f>IF(G4004=1,Sources!$F$24,IF(G4004=2,Sources!$F$25,IF(G4004=3,Sources!$F$26,0)))</f>
        <v/>
      </c>
      <c r="U4004" s="178">
        <f>T4004</f>
        <v/>
      </c>
      <c r="V4004" s="66" t="inlineStr">
        <is>
          <t>S01 / S04 / S05</t>
        </is>
      </c>
    </row>
    <row r="4005" ht="15" customHeight="1" s="94">
      <c r="A4005" s="66" t="inlineStr">
        <is>
          <t>U29581</t>
        </is>
      </c>
      <c r="B4005" s="66" t="inlineStr">
        <is>
          <t>O1356</t>
        </is>
      </c>
      <c r="C4005" s="66" t="n">
        <v>2025</v>
      </c>
      <c r="D4005" s="66" t="n">
        <v>12</v>
      </c>
      <c r="E4005" s="66" t="n">
        <v>6</v>
      </c>
      <c r="F4005" s="66" t="n">
        <v>23</v>
      </c>
      <c r="G4005" s="66" t="n">
        <v>3</v>
      </c>
      <c r="H4005" s="66" t="n">
        <v>3</v>
      </c>
      <c r="I4005" s="66" t="n">
        <v>1</v>
      </c>
      <c r="J4005" s="66" t="n">
        <v>0</v>
      </c>
      <c r="K4005" s="66" t="n">
        <v>1</v>
      </c>
      <c r="L4005" s="66" t="n">
        <v>0</v>
      </c>
      <c r="M4005" s="66" t="n">
        <v>0</v>
      </c>
      <c r="N4005" s="66" t="n">
        <v>0</v>
      </c>
      <c r="O4005" s="66" t="n">
        <v>437.3</v>
      </c>
      <c r="P4005" s="66" t="n">
        <v>19.9</v>
      </c>
      <c r="Q4005" s="66" t="n">
        <v>12.3713248460001</v>
      </c>
      <c r="R4005" s="66" t="n">
        <v>51.3399103420001</v>
      </c>
      <c r="S4005" s="66">
        <f>IF(AND(E4005&gt;=2,E4005&lt;=6,OR(F4005=6,F4005=7,F4005=8),O4005&lt;=500),1,0)</f>
        <v/>
      </c>
      <c r="T4005" s="178">
        <f>IF(G4005=1,Sources!$F$24,IF(G4005=2,Sources!$F$25,IF(G4005=3,Sources!$F$26,0)))</f>
        <v/>
      </c>
      <c r="U4005" s="178">
        <f>T4005</f>
        <v/>
      </c>
      <c r="V4005" s="66" t="inlineStr">
        <is>
          <t>S01 / S04 / S05</t>
        </is>
      </c>
    </row>
    <row r="4006" ht="15" customHeight="1" s="94">
      <c r="A4006" s="66" t="inlineStr">
        <is>
          <t>U29590</t>
        </is>
      </c>
      <c r="B4006" s="66" t="inlineStr">
        <is>
          <t>O0514</t>
        </is>
      </c>
      <c r="C4006" s="66" t="n">
        <v>2025</v>
      </c>
      <c r="D4006" s="66" t="n">
        <v>12</v>
      </c>
      <c r="E4006" s="66" t="n">
        <v>3</v>
      </c>
      <c r="F4006" s="66" t="n">
        <v>14</v>
      </c>
      <c r="G4006" s="66" t="n">
        <v>3</v>
      </c>
      <c r="H4006" s="66" t="n">
        <v>2</v>
      </c>
      <c r="I4006" s="66" t="n">
        <v>0</v>
      </c>
      <c r="J4006" s="66" t="n">
        <v>0</v>
      </c>
      <c r="K4006" s="66" t="n">
        <v>1</v>
      </c>
      <c r="L4006" s="66" t="n">
        <v>0</v>
      </c>
      <c r="M4006" s="66" t="n">
        <v>0</v>
      </c>
      <c r="N4006" s="66" t="n">
        <v>1</v>
      </c>
      <c r="O4006" s="66" t="n">
        <v>374.2</v>
      </c>
      <c r="P4006" s="66" t="n">
        <v>5.6</v>
      </c>
      <c r="Q4006" s="66" t="n">
        <v>13.7708148300001</v>
      </c>
      <c r="R4006" s="66" t="n">
        <v>51.0398492040001</v>
      </c>
      <c r="S4006" s="66">
        <f>IF(AND(E4006&gt;=2,E4006&lt;=6,OR(F4006=6,F4006=7,F4006=8),O4006&lt;=500),1,0)</f>
        <v/>
      </c>
      <c r="T4006" s="178">
        <f>IF(G4006=1,Sources!$F$24,IF(G4006=2,Sources!$F$25,IF(G4006=3,Sources!$F$26,0)))</f>
        <v/>
      </c>
      <c r="U4006" s="178">
        <f>T4006</f>
        <v/>
      </c>
      <c r="V4006" s="66" t="inlineStr">
        <is>
          <t>S01 / S04 / S05</t>
        </is>
      </c>
    </row>
    <row r="4007" ht="15" customHeight="1" s="94">
      <c r="A4007" s="66" t="inlineStr">
        <is>
          <t>U29624</t>
        </is>
      </c>
      <c r="B4007" s="66" t="inlineStr">
        <is>
          <t>O0162</t>
        </is>
      </c>
      <c r="C4007" s="66" t="n">
        <v>2025</v>
      </c>
      <c r="D4007" s="66" t="n">
        <v>12</v>
      </c>
      <c r="E4007" s="66" t="n">
        <v>6</v>
      </c>
      <c r="F4007" s="66" t="n">
        <v>8</v>
      </c>
      <c r="G4007" s="66" t="n">
        <v>3</v>
      </c>
      <c r="H4007" s="66" t="n">
        <v>6</v>
      </c>
      <c r="I4007" s="66" t="n">
        <v>0</v>
      </c>
      <c r="J4007" s="66" t="n">
        <v>0</v>
      </c>
      <c r="K4007" s="66" t="n">
        <v>1</v>
      </c>
      <c r="L4007" s="66" t="n">
        <v>0</v>
      </c>
      <c r="M4007" s="66" t="n">
        <v>0</v>
      </c>
      <c r="N4007" s="66" t="n">
        <v>0</v>
      </c>
      <c r="O4007" s="66" t="n">
        <v>264.5</v>
      </c>
      <c r="P4007" s="66" t="n">
        <v>4.9</v>
      </c>
      <c r="Q4007" s="66" t="n">
        <v>12.8791539310001</v>
      </c>
      <c r="R4007" s="66" t="n">
        <v>50.8335692160001</v>
      </c>
      <c r="S4007" s="66">
        <f>IF(AND(E4007&gt;=2,E4007&lt;=6,OR(F4007=6,F4007=7,F4007=8),O4007&lt;=500),1,0)</f>
        <v/>
      </c>
      <c r="T4007" s="178">
        <f>IF(G4007=1,Sources!$F$24,IF(G4007=2,Sources!$F$25,IF(G4007=3,Sources!$F$26,0)))</f>
        <v/>
      </c>
      <c r="U4007" s="178">
        <f>T4007</f>
        <v/>
      </c>
      <c r="V4007" s="66" t="inlineStr">
        <is>
          <t>S01 / S04 / S05</t>
        </is>
      </c>
    </row>
    <row r="4008" ht="15" customHeight="1" s="94">
      <c r="A4008" s="66" t="inlineStr">
        <is>
          <t>U29630</t>
        </is>
      </c>
      <c r="B4008" s="66" t="inlineStr">
        <is>
          <t>O0091</t>
        </is>
      </c>
      <c r="C4008" s="66" t="n">
        <v>2025</v>
      </c>
      <c r="D4008" s="66" t="n">
        <v>12</v>
      </c>
      <c r="E4008" s="66" t="n">
        <v>5</v>
      </c>
      <c r="F4008" s="66" t="n">
        <v>12</v>
      </c>
      <c r="G4008" s="66" t="n">
        <v>3</v>
      </c>
      <c r="H4008" s="66" t="n">
        <v>2</v>
      </c>
      <c r="I4008" s="66" t="n">
        <v>1</v>
      </c>
      <c r="J4008" s="66" t="n">
        <v>0</v>
      </c>
      <c r="K4008" s="66" t="n">
        <v>1</v>
      </c>
      <c r="L4008" s="66" t="n">
        <v>0</v>
      </c>
      <c r="M4008" s="66" t="n">
        <v>0</v>
      </c>
      <c r="N4008" s="66" t="n">
        <v>0</v>
      </c>
      <c r="O4008" s="66" t="n">
        <v>17.8</v>
      </c>
      <c r="P4008" s="66" t="n">
        <v>9.6</v>
      </c>
      <c r="Q4008" s="66" t="n">
        <v>14.1861141420001</v>
      </c>
      <c r="R4008" s="66" t="n">
        <v>51.1232230140001</v>
      </c>
      <c r="S4008" s="66">
        <f>IF(AND(E4008&gt;=2,E4008&lt;=6,OR(F4008=6,F4008=7,F4008=8),O4008&lt;=500),1,0)</f>
        <v/>
      </c>
      <c r="T4008" s="178">
        <f>IF(G4008=1,Sources!$F$24,IF(G4008=2,Sources!$F$25,IF(G4008=3,Sources!$F$26,0)))</f>
        <v/>
      </c>
      <c r="U4008" s="178">
        <f>T4008</f>
        <v/>
      </c>
      <c r="V4008" s="66" t="inlineStr">
        <is>
          <t>S01 / S04 / S05</t>
        </is>
      </c>
    </row>
    <row r="4009" ht="15" customHeight="1" s="94">
      <c r="A4009" s="66" t="inlineStr">
        <is>
          <t>U29636</t>
        </is>
      </c>
      <c r="B4009" s="66" t="inlineStr">
        <is>
          <t>O0904</t>
        </is>
      </c>
      <c r="C4009" s="66" t="n">
        <v>2025</v>
      </c>
      <c r="D4009" s="66" t="n">
        <v>12</v>
      </c>
      <c r="E4009" s="66" t="n">
        <v>7</v>
      </c>
      <c r="F4009" s="66" t="n">
        <v>10</v>
      </c>
      <c r="G4009" s="66" t="n">
        <v>2</v>
      </c>
      <c r="H4009" s="66" t="n">
        <v>3</v>
      </c>
      <c r="I4009" s="66" t="n">
        <v>0</v>
      </c>
      <c r="J4009" s="66" t="n">
        <v>1</v>
      </c>
      <c r="K4009" s="66" t="n">
        <v>1</v>
      </c>
      <c r="L4009" s="66" t="n">
        <v>0</v>
      </c>
      <c r="M4009" s="66" t="n">
        <v>0</v>
      </c>
      <c r="N4009" s="66" t="n">
        <v>0</v>
      </c>
      <c r="O4009" s="66" t="n">
        <v>97.40000000000001</v>
      </c>
      <c r="P4009" s="66" t="n">
        <v>16.7</v>
      </c>
      <c r="Q4009" s="66" t="n">
        <v>13.771088939</v>
      </c>
      <c r="R4009" s="66" t="n">
        <v>51.0298516550001</v>
      </c>
      <c r="S4009" s="66">
        <f>IF(AND(E4009&gt;=2,E4009&lt;=6,OR(F4009=6,F4009=7,F4009=8),O4009&lt;=500),1,0)</f>
        <v/>
      </c>
      <c r="T4009" s="178">
        <f>IF(G4009=1,Sources!$F$24,IF(G4009=2,Sources!$F$25,IF(G4009=3,Sources!$F$26,0)))</f>
        <v/>
      </c>
      <c r="U4009" s="178">
        <f>T4009</f>
        <v/>
      </c>
      <c r="V4009" s="66" t="inlineStr">
        <is>
          <t>S01 / S04 / S05</t>
        </is>
      </c>
    </row>
    <row r="4010" ht="15" customHeight="1" s="94">
      <c r="A4010" s="66" t="inlineStr">
        <is>
          <t>U29642</t>
        </is>
      </c>
      <c r="B4010" s="66" t="inlineStr">
        <is>
          <t>O0333</t>
        </is>
      </c>
      <c r="C4010" s="66" t="n">
        <v>2025</v>
      </c>
      <c r="D4010" s="66" t="n">
        <v>12</v>
      </c>
      <c r="E4010" s="66" t="n">
        <v>3</v>
      </c>
      <c r="F4010" s="66" t="n">
        <v>10</v>
      </c>
      <c r="G4010" s="66" t="n">
        <v>3</v>
      </c>
      <c r="H4010" s="66" t="n">
        <v>3</v>
      </c>
      <c r="I4010" s="66" t="n">
        <v>0</v>
      </c>
      <c r="J4010" s="66" t="n">
        <v>0</v>
      </c>
      <c r="K4010" s="66" t="n">
        <v>1</v>
      </c>
      <c r="L4010" s="66" t="n">
        <v>0</v>
      </c>
      <c r="M4010" s="66" t="n">
        <v>0</v>
      </c>
      <c r="N4010" s="66" t="n">
        <v>1</v>
      </c>
      <c r="O4010" s="66" t="n">
        <v>234.4</v>
      </c>
      <c r="P4010" s="66" t="n">
        <v>0</v>
      </c>
      <c r="Q4010" s="66" t="n">
        <v>13.785322631</v>
      </c>
      <c r="R4010" s="66" t="n">
        <v>51.0359501290001</v>
      </c>
      <c r="S4010" s="66">
        <f>IF(AND(E4010&gt;=2,E4010&lt;=6,OR(F4010=6,F4010=7,F4010=8),O4010&lt;=500),1,0)</f>
        <v/>
      </c>
      <c r="T4010" s="178">
        <f>IF(G4010=1,Sources!$F$24,IF(G4010=2,Sources!$F$25,IF(G4010=3,Sources!$F$26,0)))</f>
        <v/>
      </c>
      <c r="U4010" s="178">
        <f>T4010</f>
        <v/>
      </c>
      <c r="V4010" s="66" t="inlineStr">
        <is>
          <t>S01 / S04 / S05</t>
        </is>
      </c>
    </row>
    <row r="4011" ht="15" customHeight="1" s="94">
      <c r="A4011" s="66" t="inlineStr">
        <is>
          <t>U29643</t>
        </is>
      </c>
      <c r="B4011" s="66" t="inlineStr">
        <is>
          <t>O1540</t>
        </is>
      </c>
      <c r="C4011" s="66" t="n">
        <v>2025</v>
      </c>
      <c r="D4011" s="66" t="n">
        <v>12</v>
      </c>
      <c r="E4011" s="66" t="n">
        <v>2</v>
      </c>
      <c r="F4011" s="66" t="n">
        <v>7</v>
      </c>
      <c r="G4011" s="66" t="n">
        <v>3</v>
      </c>
      <c r="H4011" s="66" t="n">
        <v>3</v>
      </c>
      <c r="I4011" s="66" t="n">
        <v>0</v>
      </c>
      <c r="J4011" s="66" t="n">
        <v>1</v>
      </c>
      <c r="K4011" s="66" t="n">
        <v>1</v>
      </c>
      <c r="L4011" s="66" t="n">
        <v>0</v>
      </c>
      <c r="M4011" s="66" t="n">
        <v>0</v>
      </c>
      <c r="N4011" s="66" t="n">
        <v>0</v>
      </c>
      <c r="O4011" s="66" t="n">
        <v>264.5</v>
      </c>
      <c r="P4011" s="66" t="n">
        <v>0</v>
      </c>
      <c r="Q4011" s="66" t="n">
        <v>12.381558028</v>
      </c>
      <c r="R4011" s="66" t="n">
        <v>51.3366731610001</v>
      </c>
      <c r="S4011" s="66">
        <f>IF(AND(E4011&gt;=2,E4011&lt;=6,OR(F4011=6,F4011=7,F4011=8),O4011&lt;=500),1,0)</f>
        <v/>
      </c>
      <c r="T4011" s="178">
        <f>IF(G4011=1,Sources!$F$24,IF(G4011=2,Sources!$F$25,IF(G4011=3,Sources!$F$26,0)))</f>
        <v/>
      </c>
      <c r="U4011" s="178">
        <f>T4011</f>
        <v/>
      </c>
      <c r="V4011" s="66" t="inlineStr">
        <is>
          <t>S01 / S04 / S05</t>
        </is>
      </c>
    </row>
    <row r="4012" ht="15" customHeight="1" s="94">
      <c r="A4012" s="66" t="inlineStr">
        <is>
          <t>U29647</t>
        </is>
      </c>
      <c r="B4012" s="66" t="inlineStr">
        <is>
          <t>O0386</t>
        </is>
      </c>
      <c r="C4012" s="66" t="n">
        <v>2025</v>
      </c>
      <c r="D4012" s="66" t="n">
        <v>12</v>
      </c>
      <c r="E4012" s="66" t="n">
        <v>2</v>
      </c>
      <c r="F4012" s="66" t="n">
        <v>15</v>
      </c>
      <c r="G4012" s="66" t="n">
        <v>3</v>
      </c>
      <c r="H4012" s="66" t="n">
        <v>7</v>
      </c>
      <c r="I4012" s="66" t="n">
        <v>0</v>
      </c>
      <c r="J4012" s="66" t="n">
        <v>0</v>
      </c>
      <c r="K4012" s="66" t="n">
        <v>1</v>
      </c>
      <c r="L4012" s="66" t="n">
        <v>0</v>
      </c>
      <c r="M4012" s="66" t="n">
        <v>0</v>
      </c>
      <c r="N4012" s="66" t="n">
        <v>1</v>
      </c>
      <c r="O4012" s="66" t="n">
        <v>400.4</v>
      </c>
      <c r="P4012" s="66" t="n">
        <v>3.4</v>
      </c>
      <c r="Q4012" s="66" t="n">
        <v>13.747232836</v>
      </c>
      <c r="R4012" s="66" t="n">
        <v>51.0719566620001</v>
      </c>
      <c r="S4012" s="66">
        <f>IF(AND(E4012&gt;=2,E4012&lt;=6,OR(F4012=6,F4012=7,F4012=8),O4012&lt;=500),1,0)</f>
        <v/>
      </c>
      <c r="T4012" s="178">
        <f>IF(G4012=1,Sources!$F$24,IF(G4012=2,Sources!$F$25,IF(G4012=3,Sources!$F$26,0)))</f>
        <v/>
      </c>
      <c r="U4012" s="178">
        <f>T4012</f>
        <v/>
      </c>
      <c r="V4012" s="66" t="inlineStr">
        <is>
          <t>S01 / S04 / S05</t>
        </is>
      </c>
    </row>
    <row r="4013" ht="15" customHeight="1" s="94">
      <c r="A4013" s="66" t="inlineStr">
        <is>
          <t>U29651</t>
        </is>
      </c>
      <c r="B4013" s="66" t="inlineStr">
        <is>
          <t>O0052</t>
        </is>
      </c>
      <c r="C4013" s="66" t="n">
        <v>2025</v>
      </c>
      <c r="D4013" s="66" t="n">
        <v>12</v>
      </c>
      <c r="E4013" s="66" t="n">
        <v>4</v>
      </c>
      <c r="F4013" s="66" t="n">
        <v>13</v>
      </c>
      <c r="G4013" s="66" t="n">
        <v>2</v>
      </c>
      <c r="H4013" s="66" t="n">
        <v>1</v>
      </c>
      <c r="I4013" s="66" t="n">
        <v>0</v>
      </c>
      <c r="J4013" s="66" t="n">
        <v>1</v>
      </c>
      <c r="K4013" s="66" t="n">
        <v>0</v>
      </c>
      <c r="L4013" s="66" t="n">
        <v>0</v>
      </c>
      <c r="M4013" s="66" t="n">
        <v>0</v>
      </c>
      <c r="N4013" s="66" t="n">
        <v>0</v>
      </c>
      <c r="O4013" s="66" t="n">
        <v>460.6</v>
      </c>
      <c r="P4013" s="66" t="n">
        <v>10.1</v>
      </c>
      <c r="Q4013" s="66" t="n">
        <v>14.442457103</v>
      </c>
      <c r="R4013" s="66" t="n">
        <v>51.186306325</v>
      </c>
      <c r="S4013" s="66">
        <f>IF(AND(E4013&gt;=2,E4013&lt;=6,OR(F4013=6,F4013=7,F4013=8),O4013&lt;=500),1,0)</f>
        <v/>
      </c>
      <c r="T4013" s="178">
        <f>IF(G4013=1,Sources!$F$24,IF(G4013=2,Sources!$F$25,IF(G4013=3,Sources!$F$26,0)))</f>
        <v/>
      </c>
      <c r="U4013" s="178">
        <f>T4013</f>
        <v/>
      </c>
      <c r="V4013" s="66" t="inlineStr">
        <is>
          <t>S01 / S04 / S05</t>
        </is>
      </c>
    </row>
    <row r="4014" ht="15" customHeight="1" s="94">
      <c r="A4014" s="66" t="inlineStr">
        <is>
          <t>U29663</t>
        </is>
      </c>
      <c r="B4014" s="66" t="inlineStr">
        <is>
          <t>O0966</t>
        </is>
      </c>
      <c r="C4014" s="66" t="n">
        <v>2025</v>
      </c>
      <c r="D4014" s="66" t="n">
        <v>12</v>
      </c>
      <c r="E4014" s="66" t="n">
        <v>2</v>
      </c>
      <c r="F4014" s="66" t="n">
        <v>17</v>
      </c>
      <c r="G4014" s="66" t="n">
        <v>3</v>
      </c>
      <c r="H4014" s="66" t="n">
        <v>2</v>
      </c>
      <c r="I4014" s="66" t="n">
        <v>0</v>
      </c>
      <c r="J4014" s="66" t="n">
        <v>0</v>
      </c>
      <c r="K4014" s="66" t="n">
        <v>1</v>
      </c>
      <c r="L4014" s="66" t="n">
        <v>0</v>
      </c>
      <c r="M4014" s="66" t="n">
        <v>0</v>
      </c>
      <c r="N4014" s="66" t="n">
        <v>0</v>
      </c>
      <c r="O4014" s="66" t="n">
        <v>62.2</v>
      </c>
      <c r="P4014" s="66" t="n">
        <v>2.8</v>
      </c>
      <c r="Q4014" s="66" t="n">
        <v>13.7571882120001</v>
      </c>
      <c r="R4014" s="66" t="n">
        <v>51.0497424650001</v>
      </c>
      <c r="S4014" s="66">
        <f>IF(AND(E4014&gt;=2,E4014&lt;=6,OR(F4014=6,F4014=7,F4014=8),O4014&lt;=500),1,0)</f>
        <v/>
      </c>
      <c r="T4014" s="178">
        <f>IF(G4014=1,Sources!$F$24,IF(G4014=2,Sources!$F$25,IF(G4014=3,Sources!$F$26,0)))</f>
        <v/>
      </c>
      <c r="U4014" s="178">
        <f>T4014</f>
        <v/>
      </c>
      <c r="V4014" s="66" t="inlineStr">
        <is>
          <t>S01 / S04 / S05</t>
        </is>
      </c>
    </row>
    <row r="4015" ht="15" customHeight="1" s="94">
      <c r="A4015" s="66" t="inlineStr">
        <is>
          <t>U29670</t>
        </is>
      </c>
      <c r="B4015" s="66" t="inlineStr">
        <is>
          <t>O1834</t>
        </is>
      </c>
      <c r="C4015" s="66" t="n">
        <v>2025</v>
      </c>
      <c r="D4015" s="66" t="n">
        <v>12</v>
      </c>
      <c r="E4015" s="66" t="n">
        <v>1</v>
      </c>
      <c r="F4015" s="66" t="n">
        <v>13</v>
      </c>
      <c r="G4015" s="66" t="n">
        <v>3</v>
      </c>
      <c r="H4015" s="66" t="n">
        <v>3</v>
      </c>
      <c r="I4015" s="66" t="n">
        <v>0</v>
      </c>
      <c r="J4015" s="66" t="n">
        <v>0</v>
      </c>
      <c r="K4015" s="66" t="n">
        <v>1</v>
      </c>
      <c r="L4015" s="66" t="n">
        <v>0</v>
      </c>
      <c r="M4015" s="66" t="n">
        <v>0</v>
      </c>
      <c r="N4015" s="66" t="n">
        <v>0</v>
      </c>
      <c r="O4015" s="66" t="n">
        <v>203.3</v>
      </c>
      <c r="P4015" s="66" t="n">
        <v>7.2</v>
      </c>
      <c r="Q4015" s="66" t="n">
        <v>12.3962041020001</v>
      </c>
      <c r="R4015" s="66" t="n">
        <v>51.3012375100001</v>
      </c>
      <c r="S4015" s="66">
        <f>IF(AND(E4015&gt;=2,E4015&lt;=6,OR(F4015=6,F4015=7,F4015=8),O4015&lt;=500),1,0)</f>
        <v/>
      </c>
      <c r="T4015" s="178">
        <f>IF(G4015=1,Sources!$F$24,IF(G4015=2,Sources!$F$25,IF(G4015=3,Sources!$F$26,0)))</f>
        <v/>
      </c>
      <c r="U4015" s="178">
        <f>T4015</f>
        <v/>
      </c>
      <c r="V4015" s="66" t="inlineStr">
        <is>
          <t>S01 / S04 / S05</t>
        </is>
      </c>
    </row>
    <row r="4016" ht="15" customHeight="1" s="94">
      <c r="A4016" s="66" t="inlineStr">
        <is>
          <t>U29672</t>
        </is>
      </c>
      <c r="B4016" s="66" t="inlineStr">
        <is>
          <t>O1690</t>
        </is>
      </c>
      <c r="C4016" s="66" t="n">
        <v>2025</v>
      </c>
      <c r="D4016" s="66" t="n">
        <v>12</v>
      </c>
      <c r="E4016" s="66" t="n">
        <v>1</v>
      </c>
      <c r="F4016" s="66" t="n">
        <v>17</v>
      </c>
      <c r="G4016" s="66" t="n">
        <v>3</v>
      </c>
      <c r="H4016" s="66" t="n">
        <v>1</v>
      </c>
      <c r="I4016" s="66" t="n">
        <v>0</v>
      </c>
      <c r="J4016" s="66" t="n">
        <v>1</v>
      </c>
      <c r="K4016" s="66" t="n">
        <v>1</v>
      </c>
      <c r="L4016" s="66" t="n">
        <v>0</v>
      </c>
      <c r="M4016" s="66" t="n">
        <v>0</v>
      </c>
      <c r="N4016" s="66" t="n">
        <v>0</v>
      </c>
      <c r="O4016" s="66" t="n">
        <v>374.5</v>
      </c>
      <c r="P4016" s="66" t="n">
        <v>0.9</v>
      </c>
      <c r="Q4016" s="66" t="n">
        <v>12.3762271790001</v>
      </c>
      <c r="R4016" s="66" t="n">
        <v>51.3483195950001</v>
      </c>
      <c r="S4016" s="66">
        <f>IF(AND(E4016&gt;=2,E4016&lt;=6,OR(F4016=6,F4016=7,F4016=8),O4016&lt;=500),1,0)</f>
        <v/>
      </c>
      <c r="T4016" s="178">
        <f>IF(G4016=1,Sources!$F$24,IF(G4016=2,Sources!$F$25,IF(G4016=3,Sources!$F$26,0)))</f>
        <v/>
      </c>
      <c r="U4016" s="178">
        <f>T4016</f>
        <v/>
      </c>
      <c r="V4016" s="66" t="inlineStr">
        <is>
          <t>S01 / S04 / S05</t>
        </is>
      </c>
    </row>
    <row r="4017" ht="15" customHeight="1" s="94">
      <c r="A4017" s="66" t="inlineStr">
        <is>
          <t>U29681</t>
        </is>
      </c>
      <c r="B4017" s="66" t="inlineStr">
        <is>
          <t>O1593</t>
        </is>
      </c>
      <c r="C4017" s="66" t="n">
        <v>2025</v>
      </c>
      <c r="D4017" s="66" t="n">
        <v>12</v>
      </c>
      <c r="E4017" s="66" t="n">
        <v>4</v>
      </c>
      <c r="F4017" s="66" t="n">
        <v>17</v>
      </c>
      <c r="G4017" s="66" t="n">
        <v>3</v>
      </c>
      <c r="H4017" s="66" t="n">
        <v>3</v>
      </c>
      <c r="I4017" s="66" t="n">
        <v>0</v>
      </c>
      <c r="J4017" s="66" t="n">
        <v>1</v>
      </c>
      <c r="K4017" s="66" t="n">
        <v>1</v>
      </c>
      <c r="L4017" s="66" t="n">
        <v>0</v>
      </c>
      <c r="M4017" s="66" t="n">
        <v>0</v>
      </c>
      <c r="N4017" s="66" t="n">
        <v>0</v>
      </c>
      <c r="O4017" s="66" t="n">
        <v>114.9</v>
      </c>
      <c r="P4017" s="66" t="n">
        <v>5.2</v>
      </c>
      <c r="Q4017" s="66" t="n">
        <v>12.3735416490001</v>
      </c>
      <c r="R4017" s="66" t="n">
        <v>51.351661166</v>
      </c>
      <c r="S4017" s="66">
        <f>IF(AND(E4017&gt;=2,E4017&lt;=6,OR(F4017=6,F4017=7,F4017=8),O4017&lt;=500),1,0)</f>
        <v/>
      </c>
      <c r="T4017" s="178">
        <f>IF(G4017=1,Sources!$F$24,IF(G4017=2,Sources!$F$25,IF(G4017=3,Sources!$F$26,0)))</f>
        <v/>
      </c>
      <c r="U4017" s="178">
        <f>T4017</f>
        <v/>
      </c>
      <c r="V4017" s="66" t="inlineStr">
        <is>
          <t>S01 / S04 / S05</t>
        </is>
      </c>
    </row>
    <row r="4018" ht="15" customHeight="1" s="94">
      <c r="A4018" s="66" t="inlineStr">
        <is>
          <t>U29692</t>
        </is>
      </c>
      <c r="B4018" s="66" t="inlineStr">
        <is>
          <t>O1335</t>
        </is>
      </c>
      <c r="C4018" s="66" t="n">
        <v>2025</v>
      </c>
      <c r="D4018" s="66" t="n">
        <v>12</v>
      </c>
      <c r="E4018" s="66" t="n">
        <v>3</v>
      </c>
      <c r="F4018" s="66" t="n">
        <v>13</v>
      </c>
      <c r="G4018" s="66" t="n">
        <v>3</v>
      </c>
      <c r="H4018" s="66" t="n">
        <v>2</v>
      </c>
      <c r="I4018" s="66" t="n">
        <v>0</v>
      </c>
      <c r="J4018" s="66" t="n">
        <v>1</v>
      </c>
      <c r="K4018" s="66" t="n">
        <v>1</v>
      </c>
      <c r="L4018" s="66" t="n">
        <v>0</v>
      </c>
      <c r="M4018" s="66" t="n">
        <v>0</v>
      </c>
      <c r="N4018" s="66" t="n">
        <v>0</v>
      </c>
      <c r="O4018" s="66" t="n">
        <v>251.5</v>
      </c>
      <c r="P4018" s="66" t="n">
        <v>8.5</v>
      </c>
      <c r="Q4018" s="66" t="n">
        <v>12.356649111</v>
      </c>
      <c r="R4018" s="66" t="n">
        <v>51.3644561130001</v>
      </c>
      <c r="S4018" s="66">
        <f>IF(AND(E4018&gt;=2,E4018&lt;=6,OR(F4018=6,F4018=7,F4018=8),O4018&lt;=500),1,0)</f>
        <v/>
      </c>
      <c r="T4018" s="178">
        <f>IF(G4018=1,Sources!$F$24,IF(G4018=2,Sources!$F$25,IF(G4018=3,Sources!$F$26,0)))</f>
        <v/>
      </c>
      <c r="U4018" s="178">
        <f>T4018</f>
        <v/>
      </c>
      <c r="V4018" s="66" t="inlineStr">
        <is>
          <t>S01 / S04 / S05</t>
        </is>
      </c>
    </row>
    <row r="4019" ht="15" customHeight="1" s="94">
      <c r="A4019" s="66" t="inlineStr">
        <is>
          <t>U29694</t>
        </is>
      </c>
      <c r="B4019" s="66" t="inlineStr">
        <is>
          <t>O1777</t>
        </is>
      </c>
      <c r="C4019" s="66" t="n">
        <v>2025</v>
      </c>
      <c r="D4019" s="66" t="n">
        <v>12</v>
      </c>
      <c r="E4019" s="66" t="n">
        <v>7</v>
      </c>
      <c r="F4019" s="66" t="n">
        <v>13</v>
      </c>
      <c r="G4019" s="66" t="n">
        <v>3</v>
      </c>
      <c r="H4019" s="66" t="n">
        <v>2</v>
      </c>
      <c r="I4019" s="66" t="n">
        <v>0</v>
      </c>
      <c r="J4019" s="66" t="n">
        <v>1</v>
      </c>
      <c r="K4019" s="66" t="n">
        <v>0</v>
      </c>
      <c r="L4019" s="66" t="n">
        <v>0</v>
      </c>
      <c r="M4019" s="66" t="n">
        <v>0</v>
      </c>
      <c r="N4019" s="66" t="n">
        <v>1</v>
      </c>
      <c r="O4019" s="66" t="n">
        <v>362.1</v>
      </c>
      <c r="P4019" s="66" t="n">
        <v>12.2</v>
      </c>
      <c r="Q4019" s="66" t="n">
        <v>12.4060065680001</v>
      </c>
      <c r="R4019" s="66" t="n">
        <v>51.345525991</v>
      </c>
      <c r="S4019" s="66">
        <f>IF(AND(E4019&gt;=2,E4019&lt;=6,OR(F4019=6,F4019=7,F4019=8),O4019&lt;=500),1,0)</f>
        <v/>
      </c>
      <c r="T4019" s="178">
        <f>IF(G4019=1,Sources!$F$24,IF(G4019=2,Sources!$F$25,IF(G4019=3,Sources!$F$26,0)))</f>
        <v/>
      </c>
      <c r="U4019" s="178">
        <f>T4019</f>
        <v/>
      </c>
      <c r="V4019" s="66" t="inlineStr">
        <is>
          <t>S01 / S04 / S05</t>
        </is>
      </c>
    </row>
    <row r="4020" ht="15" customHeight="1" s="94">
      <c r="A4020" s="66" t="inlineStr">
        <is>
          <t>U29698</t>
        </is>
      </c>
      <c r="B4020" s="66" t="inlineStr">
        <is>
          <t>O0638</t>
        </is>
      </c>
      <c r="C4020" s="66" t="n">
        <v>2025</v>
      </c>
      <c r="D4020" s="66" t="n">
        <v>12</v>
      </c>
      <c r="E4020" s="66" t="n">
        <v>7</v>
      </c>
      <c r="F4020" s="66" t="n">
        <v>14</v>
      </c>
      <c r="G4020" s="66" t="n">
        <v>3</v>
      </c>
      <c r="H4020" s="66" t="n">
        <v>3</v>
      </c>
      <c r="I4020" s="66" t="n">
        <v>0</v>
      </c>
      <c r="J4020" s="66" t="n">
        <v>0</v>
      </c>
      <c r="K4020" s="66" t="n">
        <v>1</v>
      </c>
      <c r="L4020" s="66" t="n">
        <v>0</v>
      </c>
      <c r="M4020" s="66" t="n">
        <v>0</v>
      </c>
      <c r="N4020" s="66" t="n">
        <v>0</v>
      </c>
      <c r="O4020" s="66" t="n">
        <v>392.5</v>
      </c>
      <c r="P4020" s="66" t="n">
        <v>3.6</v>
      </c>
      <c r="Q4020" s="66" t="n">
        <v>13.7696001000001</v>
      </c>
      <c r="R4020" s="66" t="n">
        <v>51.051050328</v>
      </c>
      <c r="S4020" s="66">
        <f>IF(AND(E4020&gt;=2,E4020&lt;=6,OR(F4020=6,F4020=7,F4020=8),O4020&lt;=500),1,0)</f>
        <v/>
      </c>
      <c r="T4020" s="178">
        <f>IF(G4020=1,Sources!$F$24,IF(G4020=2,Sources!$F$25,IF(G4020=3,Sources!$F$26,0)))</f>
        <v/>
      </c>
      <c r="U4020" s="178">
        <f>T4020</f>
        <v/>
      </c>
      <c r="V4020" s="66" t="inlineStr">
        <is>
          <t>S01 / S04 / S05</t>
        </is>
      </c>
    </row>
    <row r="4021" ht="15" customHeight="1" s="94">
      <c r="A4021" s="66" t="inlineStr">
        <is>
          <t>U29709</t>
        </is>
      </c>
      <c r="B4021" s="66" t="inlineStr">
        <is>
          <t>O1490</t>
        </is>
      </c>
      <c r="C4021" s="66" t="n">
        <v>2025</v>
      </c>
      <c r="D4021" s="66" t="n">
        <v>12</v>
      </c>
      <c r="E4021" s="66" t="n">
        <v>3</v>
      </c>
      <c r="F4021" s="66" t="n">
        <v>7</v>
      </c>
      <c r="G4021" s="66" t="n">
        <v>3</v>
      </c>
      <c r="H4021" s="66" t="n">
        <v>3</v>
      </c>
      <c r="I4021" s="66" t="n">
        <v>0</v>
      </c>
      <c r="J4021" s="66" t="n">
        <v>1</v>
      </c>
      <c r="K4021" s="66" t="n">
        <v>0</v>
      </c>
      <c r="L4021" s="66" t="n">
        <v>0</v>
      </c>
      <c r="M4021" s="66" t="n">
        <v>0</v>
      </c>
      <c r="N4021" s="66" t="n">
        <v>1</v>
      </c>
      <c r="O4021" s="66" t="n">
        <v>110.3</v>
      </c>
      <c r="P4021" s="66" t="n">
        <v>5.8</v>
      </c>
      <c r="Q4021" s="66" t="n">
        <v>12.370554151</v>
      </c>
      <c r="R4021" s="66" t="n">
        <v>51.3612620330001</v>
      </c>
      <c r="S4021" s="66">
        <f>IF(AND(E4021&gt;=2,E4021&lt;=6,OR(F4021=6,F4021=7,F4021=8),O4021&lt;=500),1,0)</f>
        <v/>
      </c>
      <c r="T4021" s="178">
        <f>IF(G4021=1,Sources!$F$24,IF(G4021=2,Sources!$F$25,IF(G4021=3,Sources!$F$26,0)))</f>
        <v/>
      </c>
      <c r="U4021" s="178">
        <f>T4021</f>
        <v/>
      </c>
      <c r="V4021" s="66" t="inlineStr">
        <is>
          <t>S01 / S04 / S05</t>
        </is>
      </c>
    </row>
    <row r="4022" ht="15" customHeight="1" s="94">
      <c r="A4022" s="66" t="inlineStr">
        <is>
          <t>U29719</t>
        </is>
      </c>
      <c r="B4022" s="66" t="inlineStr">
        <is>
          <t>O0689</t>
        </is>
      </c>
      <c r="C4022" s="66" t="n">
        <v>2025</v>
      </c>
      <c r="D4022" s="66" t="n">
        <v>12</v>
      </c>
      <c r="E4022" s="66" t="n">
        <v>2</v>
      </c>
      <c r="F4022" s="66" t="n">
        <v>9</v>
      </c>
      <c r="G4022" s="66" t="n">
        <v>2</v>
      </c>
      <c r="H4022" s="66" t="n">
        <v>2</v>
      </c>
      <c r="I4022" s="66" t="n">
        <v>0</v>
      </c>
      <c r="J4022" s="66" t="n">
        <v>0</v>
      </c>
      <c r="K4022" s="66" t="n">
        <v>1</v>
      </c>
      <c r="L4022" s="66" t="n">
        <v>0</v>
      </c>
      <c r="M4022" s="66" t="n">
        <v>0</v>
      </c>
      <c r="N4022" s="66" t="n">
        <v>0</v>
      </c>
      <c r="O4022" s="66" t="n">
        <v>433.2</v>
      </c>
      <c r="P4022" s="66" t="n">
        <v>3.7</v>
      </c>
      <c r="Q4022" s="66" t="n">
        <v>13.739346165</v>
      </c>
      <c r="R4022" s="66" t="n">
        <v>51.0370145060001</v>
      </c>
      <c r="S4022" s="66">
        <f>IF(AND(E4022&gt;=2,E4022&lt;=6,OR(F4022=6,F4022=7,F4022=8),O4022&lt;=500),1,0)</f>
        <v/>
      </c>
      <c r="T4022" s="178">
        <f>IF(G4022=1,Sources!$F$24,IF(G4022=2,Sources!$F$25,IF(G4022=3,Sources!$F$26,0)))</f>
        <v/>
      </c>
      <c r="U4022" s="178">
        <f>T4022</f>
        <v/>
      </c>
      <c r="V4022" s="66" t="inlineStr">
        <is>
          <t>S01 / S04 / S05</t>
        </is>
      </c>
    </row>
    <row r="4023" ht="15" customHeight="1" s="94">
      <c r="A4023" s="66" t="inlineStr">
        <is>
          <t>U29749</t>
        </is>
      </c>
      <c r="B4023" s="66" t="inlineStr">
        <is>
          <t>O0061</t>
        </is>
      </c>
      <c r="C4023" s="66" t="n">
        <v>2025</v>
      </c>
      <c r="D4023" s="66" t="n">
        <v>12</v>
      </c>
      <c r="E4023" s="66" t="n">
        <v>5</v>
      </c>
      <c r="F4023" s="66" t="n">
        <v>7</v>
      </c>
      <c r="G4023" s="66" t="n">
        <v>3</v>
      </c>
      <c r="H4023" s="66" t="n">
        <v>1</v>
      </c>
      <c r="I4023" s="66" t="n">
        <v>0</v>
      </c>
      <c r="J4023" s="66" t="n">
        <v>1</v>
      </c>
      <c r="K4023" s="66" t="n">
        <v>0</v>
      </c>
      <c r="L4023" s="66" t="n">
        <v>0</v>
      </c>
      <c r="M4023" s="66" t="n">
        <v>0</v>
      </c>
      <c r="N4023" s="66" t="n">
        <v>0</v>
      </c>
      <c r="O4023" s="66" t="n">
        <v>46.7</v>
      </c>
      <c r="P4023" s="66" t="n">
        <v>0</v>
      </c>
      <c r="Q4023" s="66" t="n">
        <v>14.4291229790001</v>
      </c>
      <c r="R4023" s="66" t="n">
        <v>51.1769319810001</v>
      </c>
      <c r="S4023" s="66">
        <f>IF(AND(E4023&gt;=2,E4023&lt;=6,OR(F4023=6,F4023=7,F4023=8),O4023&lt;=500),1,0)</f>
        <v/>
      </c>
      <c r="T4023" s="178">
        <f>IF(G4023=1,Sources!$F$24,IF(G4023=2,Sources!$F$25,IF(G4023=3,Sources!$F$26,0)))</f>
        <v/>
      </c>
      <c r="U4023" s="178">
        <f>T4023</f>
        <v/>
      </c>
      <c r="V4023" s="66" t="inlineStr">
        <is>
          <t>S01 / S04 / S05</t>
        </is>
      </c>
    </row>
    <row r="4024" ht="15" customHeight="1" s="94">
      <c r="A4024" s="66" t="inlineStr">
        <is>
          <t>U29766</t>
        </is>
      </c>
      <c r="B4024" s="66" t="inlineStr">
        <is>
          <t>O0570</t>
        </is>
      </c>
      <c r="C4024" s="66" t="n">
        <v>2025</v>
      </c>
      <c r="D4024" s="66" t="n">
        <v>12</v>
      </c>
      <c r="E4024" s="66" t="n">
        <v>5</v>
      </c>
      <c r="F4024" s="66" t="n">
        <v>7</v>
      </c>
      <c r="G4024" s="66" t="n">
        <v>2</v>
      </c>
      <c r="H4024" s="66" t="n">
        <v>1</v>
      </c>
      <c r="I4024" s="66" t="n">
        <v>0</v>
      </c>
      <c r="J4024" s="66" t="n">
        <v>1</v>
      </c>
      <c r="K4024" s="66" t="n">
        <v>0</v>
      </c>
      <c r="L4024" s="66" t="n">
        <v>0</v>
      </c>
      <c r="M4024" s="66" t="n">
        <v>0</v>
      </c>
      <c r="N4024" s="66" t="n">
        <v>0</v>
      </c>
      <c r="O4024" s="66" t="n">
        <v>248.9</v>
      </c>
      <c r="P4024" s="66" t="n">
        <v>0</v>
      </c>
      <c r="Q4024" s="66" t="n">
        <v>13.8224078230001</v>
      </c>
      <c r="R4024" s="66" t="n">
        <v>50.9978296290001</v>
      </c>
      <c r="S4024" s="66">
        <f>IF(AND(E4024&gt;=2,E4024&lt;=6,OR(F4024=6,F4024=7,F4024=8),O4024&lt;=500),1,0)</f>
        <v/>
      </c>
      <c r="T4024" s="178">
        <f>IF(G4024=1,Sources!$F$24,IF(G4024=2,Sources!$F$25,IF(G4024=3,Sources!$F$26,0)))</f>
        <v/>
      </c>
      <c r="U4024" s="178">
        <f>T4024</f>
        <v/>
      </c>
      <c r="V4024" s="66" t="inlineStr">
        <is>
          <t>S01 / S04 / S05</t>
        </is>
      </c>
    </row>
    <row r="4025" ht="15" customHeight="1" s="94">
      <c r="A4025" s="66" t="inlineStr">
        <is>
          <t>U29805</t>
        </is>
      </c>
      <c r="B4025" s="66" t="inlineStr">
        <is>
          <t>O1866</t>
        </is>
      </c>
      <c r="C4025" s="66" t="n">
        <v>2025</v>
      </c>
      <c r="D4025" s="66" t="n">
        <v>12</v>
      </c>
      <c r="E4025" s="66" t="n">
        <v>3</v>
      </c>
      <c r="F4025" s="66" t="n">
        <v>6</v>
      </c>
      <c r="G4025" s="66" t="n">
        <v>3</v>
      </c>
      <c r="H4025" s="66" t="n">
        <v>3</v>
      </c>
      <c r="I4025" s="66" t="n">
        <v>0</v>
      </c>
      <c r="J4025" s="66" t="n">
        <v>1</v>
      </c>
      <c r="K4025" s="66" t="n">
        <v>1</v>
      </c>
      <c r="L4025" s="66" t="n">
        <v>0</v>
      </c>
      <c r="M4025" s="66" t="n">
        <v>0</v>
      </c>
      <c r="N4025" s="66" t="n">
        <v>0</v>
      </c>
      <c r="O4025" s="66" t="n">
        <v>419.1</v>
      </c>
      <c r="P4025" s="66" t="n">
        <v>1.9</v>
      </c>
      <c r="Q4025" s="66" t="n">
        <v>12.3659239670001</v>
      </c>
      <c r="R4025" s="66" t="n">
        <v>51.2855670530001</v>
      </c>
      <c r="S4025" s="66">
        <f>IF(AND(E4025&gt;=2,E4025&lt;=6,OR(F4025=6,F4025=7,F4025=8),O4025&lt;=500),1,0)</f>
        <v/>
      </c>
      <c r="T4025" s="178">
        <f>IF(G4025=1,Sources!$F$24,IF(G4025=2,Sources!$F$25,IF(G4025=3,Sources!$F$26,0)))</f>
        <v/>
      </c>
      <c r="U4025" s="178">
        <f>T4025</f>
        <v/>
      </c>
      <c r="V4025" s="66" t="inlineStr">
        <is>
          <t>S01 / S04 / S05</t>
        </is>
      </c>
    </row>
    <row r="4026" ht="15" customHeight="1" s="94">
      <c r="A4026" s="66" t="inlineStr">
        <is>
          <t>U29839</t>
        </is>
      </c>
      <c r="B4026" s="66" t="inlineStr">
        <is>
          <t>O1238</t>
        </is>
      </c>
      <c r="C4026" s="66" t="n">
        <v>2025</v>
      </c>
      <c r="D4026" s="66" t="n">
        <v>12</v>
      </c>
      <c r="E4026" s="66" t="n">
        <v>6</v>
      </c>
      <c r="F4026" s="66" t="n">
        <v>4</v>
      </c>
      <c r="G4026" s="66" t="n">
        <v>2</v>
      </c>
      <c r="H4026" s="66" t="n">
        <v>3</v>
      </c>
      <c r="I4026" s="66" t="n">
        <v>0</v>
      </c>
      <c r="J4026" s="66" t="n">
        <v>0</v>
      </c>
      <c r="K4026" s="66" t="n">
        <v>1</v>
      </c>
      <c r="L4026" s="66" t="n">
        <v>0</v>
      </c>
      <c r="M4026" s="66" t="n">
        <v>0</v>
      </c>
      <c r="N4026" s="66" t="n">
        <v>0</v>
      </c>
      <c r="O4026" s="66" t="n">
        <v>418.1</v>
      </c>
      <c r="P4026" s="66" t="n">
        <v>20.5</v>
      </c>
      <c r="Q4026" s="66" t="n">
        <v>14.264741843</v>
      </c>
      <c r="R4026" s="66" t="n">
        <v>51.437250233</v>
      </c>
      <c r="S4026" s="66">
        <f>IF(AND(E4026&gt;=2,E4026&lt;=6,OR(F4026=6,F4026=7,F4026=8),O4026&lt;=500),1,0)</f>
        <v/>
      </c>
      <c r="T4026" s="178">
        <f>IF(G4026=1,Sources!$F$24,IF(G4026=2,Sources!$F$25,IF(G4026=3,Sources!$F$26,0)))</f>
        <v/>
      </c>
      <c r="U4026" s="178">
        <f>T4026</f>
        <v/>
      </c>
      <c r="V4026" s="66" t="inlineStr">
        <is>
          <t>S01 / S04 / S05</t>
        </is>
      </c>
    </row>
    <row r="4027" ht="15" customHeight="1" s="94">
      <c r="A4027" s="66" t="inlineStr">
        <is>
          <t>U29862</t>
        </is>
      </c>
      <c r="B4027" s="66" t="inlineStr">
        <is>
          <t>O0979</t>
        </is>
      </c>
      <c r="C4027" s="66" t="n">
        <v>2025</v>
      </c>
      <c r="D4027" s="66" t="n">
        <v>12</v>
      </c>
      <c r="E4027" s="66" t="n">
        <v>2</v>
      </c>
      <c r="F4027" s="66" t="n">
        <v>18</v>
      </c>
      <c r="G4027" s="66" t="n">
        <v>3</v>
      </c>
      <c r="H4027" s="66" t="n">
        <v>3</v>
      </c>
      <c r="I4027" s="66" t="n">
        <v>0</v>
      </c>
      <c r="J4027" s="66" t="n">
        <v>0</v>
      </c>
      <c r="K4027" s="66" t="n">
        <v>1</v>
      </c>
      <c r="L4027" s="66" t="n">
        <v>0</v>
      </c>
      <c r="M4027" s="66" t="n">
        <v>0</v>
      </c>
      <c r="N4027" s="66" t="n">
        <v>0</v>
      </c>
      <c r="O4027" s="66" t="n">
        <v>74.90000000000001</v>
      </c>
      <c r="P4027" s="66" t="n">
        <v>18.5</v>
      </c>
      <c r="Q4027" s="66" t="n">
        <v>13.7086185640001</v>
      </c>
      <c r="R4027" s="66" t="n">
        <v>51.047028884</v>
      </c>
      <c r="S4027" s="66">
        <f>IF(AND(E4027&gt;=2,E4027&lt;=6,OR(F4027=6,F4027=7,F4027=8),O4027&lt;=500),1,0)</f>
        <v/>
      </c>
      <c r="T4027" s="178">
        <f>IF(G4027=1,Sources!$F$24,IF(G4027=2,Sources!$F$25,IF(G4027=3,Sources!$F$26,0)))</f>
        <v/>
      </c>
      <c r="U4027" s="178">
        <f>T4027</f>
        <v/>
      </c>
      <c r="V4027" s="66" t="inlineStr">
        <is>
          <t>S01 / S04 / S05</t>
        </is>
      </c>
    </row>
    <row r="4028" ht="15" customHeight="1" s="94">
      <c r="A4028" s="66" t="inlineStr">
        <is>
          <t>U29867</t>
        </is>
      </c>
      <c r="B4028" s="66" t="inlineStr">
        <is>
          <t>O0732</t>
        </is>
      </c>
      <c r="C4028" s="66" t="n">
        <v>2025</v>
      </c>
      <c r="D4028" s="66" t="n">
        <v>12</v>
      </c>
      <c r="E4028" s="66" t="n">
        <v>2</v>
      </c>
      <c r="F4028" s="66" t="n">
        <v>7</v>
      </c>
      <c r="G4028" s="66" t="n">
        <v>3</v>
      </c>
      <c r="H4028" s="66" t="n">
        <v>3</v>
      </c>
      <c r="I4028" s="66" t="n">
        <v>0</v>
      </c>
      <c r="J4028" s="66" t="n">
        <v>1</v>
      </c>
      <c r="K4028" s="66" t="n">
        <v>1</v>
      </c>
      <c r="L4028" s="66" t="n">
        <v>0</v>
      </c>
      <c r="M4028" s="66" t="n">
        <v>0</v>
      </c>
      <c r="N4028" s="66" t="n">
        <v>0</v>
      </c>
      <c r="O4028" s="66" t="n">
        <v>155.2</v>
      </c>
      <c r="P4028" s="66" t="n">
        <v>1.4</v>
      </c>
      <c r="Q4028" s="66" t="n">
        <v>13.761582806</v>
      </c>
      <c r="R4028" s="66" t="n">
        <v>51.052000832</v>
      </c>
      <c r="S4028" s="66">
        <f>IF(AND(E4028&gt;=2,E4028&lt;=6,OR(F4028=6,F4028=7,F4028=8),O4028&lt;=500),1,0)</f>
        <v/>
      </c>
      <c r="T4028" s="178">
        <f>IF(G4028=1,Sources!$F$24,IF(G4028=2,Sources!$F$25,IF(G4028=3,Sources!$F$26,0)))</f>
        <v/>
      </c>
      <c r="U4028" s="178">
        <f>T4028</f>
        <v/>
      </c>
      <c r="V4028" s="66" t="inlineStr">
        <is>
          <t>S01 / S04 / S05</t>
        </is>
      </c>
    </row>
    <row r="4029" ht="15" customHeight="1" s="94">
      <c r="A4029" s="66" t="inlineStr">
        <is>
          <t>U29868</t>
        </is>
      </c>
      <c r="B4029" s="66" t="inlineStr">
        <is>
          <t>O0212</t>
        </is>
      </c>
      <c r="C4029" s="66" t="n">
        <v>2025</v>
      </c>
      <c r="D4029" s="66" t="n">
        <v>12</v>
      </c>
      <c r="E4029" s="66" t="n">
        <v>1</v>
      </c>
      <c r="F4029" s="66" t="n">
        <v>15</v>
      </c>
      <c r="G4029" s="66" t="n">
        <v>3</v>
      </c>
      <c r="H4029" s="66" t="n">
        <v>4</v>
      </c>
      <c r="I4029" s="66" t="n">
        <v>1</v>
      </c>
      <c r="J4029" s="66" t="n">
        <v>1</v>
      </c>
      <c r="K4029" s="66" t="n">
        <v>0</v>
      </c>
      <c r="L4029" s="66" t="n">
        <v>0</v>
      </c>
      <c r="M4029" s="66" t="n">
        <v>0</v>
      </c>
      <c r="N4029" s="66" t="n">
        <v>0</v>
      </c>
      <c r="O4029" s="66" t="n">
        <v>71</v>
      </c>
      <c r="P4029" s="66" t="n">
        <v>0</v>
      </c>
      <c r="Q4029" s="66" t="n">
        <v>12.9225672480001</v>
      </c>
      <c r="R4029" s="66" t="n">
        <v>50.8316475490001</v>
      </c>
      <c r="S4029" s="66">
        <f>IF(AND(E4029&gt;=2,E4029&lt;=6,OR(F4029=6,F4029=7,F4029=8),O4029&lt;=500),1,0)</f>
        <v/>
      </c>
      <c r="T4029" s="178">
        <f>IF(G4029=1,Sources!$F$24,IF(G4029=2,Sources!$F$25,IF(G4029=3,Sources!$F$26,0)))</f>
        <v/>
      </c>
      <c r="U4029" s="178">
        <f>T4029</f>
        <v/>
      </c>
      <c r="V4029" s="66" t="inlineStr">
        <is>
          <t>S01 / S04 / S05</t>
        </is>
      </c>
    </row>
    <row r="4030" ht="15" customHeight="1" s="94">
      <c r="A4030" s="66" t="inlineStr">
        <is>
          <t>U29877</t>
        </is>
      </c>
      <c r="B4030" s="66" t="inlineStr">
        <is>
          <t>O1553</t>
        </is>
      </c>
      <c r="C4030" s="66" t="n">
        <v>2025</v>
      </c>
      <c r="D4030" s="66" t="n">
        <v>12</v>
      </c>
      <c r="E4030" s="66" t="n">
        <v>2</v>
      </c>
      <c r="F4030" s="66" t="n">
        <v>15</v>
      </c>
      <c r="G4030" s="66" t="n">
        <v>2</v>
      </c>
      <c r="H4030" s="66" t="n">
        <v>6</v>
      </c>
      <c r="I4030" s="66" t="n">
        <v>0</v>
      </c>
      <c r="J4030" s="66" t="n">
        <v>1</v>
      </c>
      <c r="K4030" s="66" t="n">
        <v>0</v>
      </c>
      <c r="L4030" s="66" t="n">
        <v>0</v>
      </c>
      <c r="M4030" s="66" t="n">
        <v>1</v>
      </c>
      <c r="N4030" s="66" t="n">
        <v>0</v>
      </c>
      <c r="O4030" s="66" t="n">
        <v>241.1</v>
      </c>
      <c r="P4030" s="66" t="n">
        <v>9.6</v>
      </c>
      <c r="Q4030" s="66" t="n">
        <v>12.405721155</v>
      </c>
      <c r="R4030" s="66" t="n">
        <v>51.331799566</v>
      </c>
      <c r="S4030" s="66">
        <f>IF(AND(E4030&gt;=2,E4030&lt;=6,OR(F4030=6,F4030=7,F4030=8),O4030&lt;=500),1,0)</f>
        <v/>
      </c>
      <c r="T4030" s="178">
        <f>IF(G4030=1,Sources!$F$24,IF(G4030=2,Sources!$F$25,IF(G4030=3,Sources!$F$26,0)))</f>
        <v/>
      </c>
      <c r="U4030" s="178">
        <f>T4030</f>
        <v/>
      </c>
      <c r="V4030" s="66" t="inlineStr">
        <is>
          <t>S01 / S04 / S05</t>
        </is>
      </c>
    </row>
    <row r="4031" ht="15" customHeight="1" s="94">
      <c r="A4031" s="66" t="inlineStr">
        <is>
          <t>U29936</t>
        </is>
      </c>
      <c r="B4031" s="66" t="inlineStr">
        <is>
          <t>O0327</t>
        </is>
      </c>
      <c r="C4031" s="66" t="n">
        <v>2025</v>
      </c>
      <c r="D4031" s="66" t="n">
        <v>8</v>
      </c>
      <c r="E4031" s="66" t="n">
        <v>1</v>
      </c>
      <c r="F4031" s="66" t="n">
        <v>19</v>
      </c>
      <c r="G4031" s="66" t="n">
        <v>3</v>
      </c>
      <c r="H4031" s="66" t="n">
        <v>3</v>
      </c>
      <c r="I4031" s="66" t="n">
        <v>0</v>
      </c>
      <c r="J4031" s="66" t="n">
        <v>1</v>
      </c>
      <c r="K4031" s="66" t="n">
        <v>0</v>
      </c>
      <c r="L4031" s="66" t="n">
        <v>0</v>
      </c>
      <c r="M4031" s="66" t="n">
        <v>0</v>
      </c>
      <c r="N4031" s="66" t="n">
        <v>0</v>
      </c>
      <c r="O4031" s="66" t="n">
        <v>476.1</v>
      </c>
      <c r="P4031" s="66" t="n">
        <v>19.1</v>
      </c>
      <c r="Q4031" s="66" t="n">
        <v>13.776939316</v>
      </c>
      <c r="R4031" s="66" t="n">
        <v>51.0358344630001</v>
      </c>
      <c r="S4031" s="66">
        <f>IF(AND(E4031&gt;=2,E4031&lt;=6,OR(F4031=6,F4031=7,F4031=8),O4031&lt;=500),1,0)</f>
        <v/>
      </c>
      <c r="T4031" s="178">
        <f>IF(G4031=1,Sources!$F$24,IF(G4031=2,Sources!$F$25,IF(G4031=3,Sources!$F$26,0)))</f>
        <v/>
      </c>
      <c r="U4031" s="178">
        <f>T4031</f>
        <v/>
      </c>
      <c r="V4031" s="66" t="inlineStr">
        <is>
          <t>S01 / S04 / S05</t>
        </is>
      </c>
    </row>
  </sheetData>
  <mergeCells count="1">
    <mergeCell ref="A1:V1"/>
  </mergeCells>
  <pageMargins left="0.75" right="0.75" top="1" bottom="1" header="0.511811023622047" footer="0.511811023622047"/>
  <pageSetup orientation="landscape" horizontalDpi="300" verticalDpi="300"/>
</worksheet>
</file>

<file path=xl/worksheets/sheet9.xml><?xml version="1.0" encoding="utf-8"?>
<worksheet xmlns="http://schemas.openxmlformats.org/spreadsheetml/2006/main">
  <sheetPr>
    <tabColor rgb="006B7280"/>
    <outlinePr summaryBelow="1" summaryRight="1"/>
    <pageSetUpPr fitToPage="1"/>
  </sheetPr>
  <dimension ref="A1:W404"/>
  <sheetViews>
    <sheetView showGridLines="0" zoomScaleNormal="100" workbookViewId="0">
      <pane ySplit="4" topLeftCell="A5" activePane="bottomLeft" state="frozen"/>
      <selection pane="bottomLeft" activeCell="A1" sqref="A1:V1"/>
    </sheetView>
  </sheetViews>
  <sheetFormatPr baseColWidth="10" defaultColWidth="8.6640625" defaultRowHeight="15" customHeight="1"/>
  <cols>
    <col width="8" customWidth="1" style="94" min="1" max="1"/>
    <col width="12" customWidth="1" style="94" min="2" max="2"/>
    <col width="20" customWidth="1" style="94" min="3" max="3"/>
    <col width="14" customWidth="1" style="94" min="4" max="8"/>
    <col width="45" customWidth="1" style="94" min="9" max="9"/>
    <col width="24" customWidth="1" style="94" min="10" max="10"/>
    <col width="18" customWidth="1" style="94" min="11" max="11"/>
    <col width="14" customWidth="1" style="94" min="12" max="14"/>
    <col width="18" customWidth="1" style="94" min="15" max="15"/>
    <col width="14" customWidth="1" style="94" min="16" max="16"/>
    <col width="50" customWidth="1" style="94" min="17" max="17"/>
    <col width="45" customWidth="1" style="94" min="18" max="18"/>
    <col width="58" customWidth="1" style="94" min="19" max="19"/>
    <col width="12" customWidth="1" style="94" min="20" max="20"/>
    <col width="16" customWidth="1" style="94" min="21" max="21"/>
    <col width="55" customWidth="1" style="94" min="22" max="22"/>
  </cols>
  <sheetData>
    <row r="1" ht="19.5" customHeight="1" s="94">
      <c r="A1" s="132" t="inlineStr">
        <is>
          <t>OSM infrastructure | Characteristics and cost class per hotspot</t>
        </is>
      </c>
    </row>
    <row r="4" ht="41.25" customHeight="1" s="94">
      <c r="A4" s="64" t="inlineStr">
        <is>
          <t>Rank</t>
        </is>
      </c>
      <c r="B4" s="64" t="inlineStr">
        <is>
          <t>Site ID</t>
        </is>
      </c>
      <c r="C4" s="64" t="inlineStr">
        <is>
          <t>Municipality</t>
        </is>
      </c>
      <c r="D4" s="64" t="inlineStr">
        <is>
          <t>Longitude</t>
        </is>
      </c>
      <c r="E4" s="64" t="inlineStr">
        <is>
          <t>Latitude</t>
        </is>
      </c>
      <c r="F4" s="64" t="inlineStr">
        <is>
          <t>Accidents 2021–25</t>
        </is>
      </c>
      <c r="G4" s="64" t="inlineStr">
        <is>
          <t>Maximum over 3 years</t>
        </is>
      </c>
      <c r="H4" s="64" t="inlineStr">
        <is>
          <t>Dominant accident type</t>
        </is>
      </c>
      <c r="I4" s="64" t="inlineStr">
        <is>
          <t>Road class (English)</t>
        </is>
      </c>
      <c r="J4" t="inlineStr">
        <is>
          <t>OSM highway tag (raw)</t>
        </is>
      </c>
      <c r="K4" s="64" t="inlineStr">
        <is>
          <t>Junction/road section</t>
        </is>
      </c>
      <c r="L4" s="64" t="inlineStr">
        <is>
          <t>Maximum lanes</t>
        </is>
      </c>
      <c r="M4" s="64" t="inlineStr">
        <is>
          <t>Traffic signals</t>
        </is>
      </c>
      <c r="N4" s="64" t="inlineStr">
        <is>
          <t>Crossing</t>
        </is>
      </c>
      <c r="O4" s="64" t="inlineStr">
        <is>
          <t>Refuge island</t>
        </is>
      </c>
      <c r="P4" s="64" t="inlineStr">
        <is>
          <t>Cycling infrastructure</t>
        </is>
      </c>
      <c r="Q4" s="64" t="inlineStr">
        <is>
          <t>Cost class</t>
        </is>
      </c>
      <c r="R4" s="64" t="inlineStr">
        <is>
          <t>Class rationale</t>
        </is>
      </c>
      <c r="S4" s="64" t="inlineStr">
        <is>
          <t>Data note</t>
        </is>
      </c>
      <c r="T4" s="64" t="inlineStr">
        <is>
          <t>OSM map link</t>
        </is>
      </c>
      <c r="U4" s="64" t="inlineStr">
        <is>
          <t>Source</t>
        </is>
      </c>
      <c r="V4" s="64" t="inlineStr">
        <is>
          <t>Class formula rule</t>
        </is>
      </c>
      <c r="W4" s="64" t="inlineStr">
        <is>
          <t>Note</t>
        </is>
      </c>
    </row>
    <row r="5" ht="15" customHeight="1" s="94">
      <c r="A5" s="66" t="n">
        <v>1</v>
      </c>
      <c r="B5" s="66" t="inlineStr">
        <is>
          <t>O0674</t>
        </is>
      </c>
      <c r="C5" s="66" t="inlineStr">
        <is>
          <t>Dresden</t>
        </is>
      </c>
      <c r="D5" s="66" t="n">
        <v>13.7771166393751</v>
      </c>
      <c r="E5" s="66" t="n">
        <v>51.0600285318751</v>
      </c>
      <c r="F5" s="66" t="n">
        <v>42</v>
      </c>
      <c r="G5" s="66" t="n">
        <v>29</v>
      </c>
      <c r="H5" s="66" t="n">
        <v>3</v>
      </c>
      <c r="I5" s="66" t="inlineStr">
        <is>
          <t>S03 – translation of OSM highway tag; details in “Sources”</t>
        </is>
      </c>
      <c r="J5" t="inlineStr">
        <is>
          <t>S03 – raw OSM value; details in “Sources”</t>
        </is>
      </c>
      <c r="K5" s="66" t="inlineStr">
        <is>
          <t>Junction</t>
        </is>
      </c>
      <c r="L5" s="66" t="n">
        <v>2</v>
      </c>
      <c r="M5" s="66" t="inlineStr">
        <is>
          <t>not found</t>
        </is>
      </c>
      <c r="N5" s="66" t="inlineStr">
        <is>
          <t>yes</t>
        </is>
      </c>
      <c r="O5" s="66" t="inlineStr">
        <is>
          <t>yes</t>
        </is>
      </c>
      <c r="P5" s="66" t="inlineStr">
        <is>
          <t>yes</t>
        </is>
      </c>
      <c r="Q5" s="66" t="inlineStr">
        <is>
          <t>B</t>
        </is>
      </c>
      <c r="R5" s="66" t="inlineStr">
        <is>
          <t>Standard road area/main road: secondary_link, OSM lanes=2 (max. 3).</t>
        </is>
      </c>
      <c r="S5" s="66" t="inlineStr">
        <is>
          <t>A missing OSM tag is not reliable evidence of absence.</t>
        </is>
      </c>
      <c r="T5" s="68" t="inlineStr">
        <is>
          <t>https://www.openstreetmap.org/?mlat=51.0600285&amp;mlon=13.7771166#map=19/51.0600285/13.7771166</t>
        </is>
      </c>
      <c r="U5" s="66" t="inlineStr">
        <is>
          <t>S03</t>
        </is>
      </c>
      <c r="V5" s="66" t="inlineStr">
        <is>
          <t>M03</t>
        </is>
      </c>
      <c r="W5" s="66" t="inlineStr">
        <is>
          <t>Traffic signals/crossings/refuge islands/cycling infrastructure do not directly affect the cost class.</t>
        </is>
      </c>
    </row>
    <row r="6" ht="15" customHeight="1" s="94">
      <c r="A6" s="66" t="n">
        <v>2</v>
      </c>
      <c r="B6" s="66" t="inlineStr">
        <is>
          <t>O0172</t>
        </is>
      </c>
      <c r="C6" s="66" t="inlineStr">
        <is>
          <t>Chemnitz</t>
        </is>
      </c>
      <c r="D6" s="66" t="n">
        <v>12.9264899446667</v>
      </c>
      <c r="E6" s="66" t="n">
        <v>50.8337775740001</v>
      </c>
      <c r="F6" s="66" t="n">
        <v>34</v>
      </c>
      <c r="G6" s="66" t="n">
        <v>27</v>
      </c>
      <c r="H6" s="66" t="n">
        <v>6</v>
      </c>
      <c r="I6" s="66" t="inlineStr">
        <is>
          <t>primary</t>
        </is>
      </c>
      <c r="K6" s="66" t="inlineStr">
        <is>
          <t>Junction</t>
        </is>
      </c>
      <c r="L6" s="66" t="n">
        <v>4</v>
      </c>
      <c r="M6" s="66" t="inlineStr">
        <is>
          <t>yes</t>
        </is>
      </c>
      <c r="N6" s="66" t="inlineStr">
        <is>
          <t>yes</t>
        </is>
      </c>
      <c r="O6" s="66" t="inlineStr">
        <is>
          <t>not found</t>
        </is>
      </c>
      <c r="P6" s="66" t="inlineStr">
        <is>
          <t>yes</t>
        </is>
      </c>
      <c r="Q6" s="66" t="inlineStr">
        <is>
          <t>C</t>
        </is>
      </c>
      <c r="R6" s="66" t="inlineStr">
        <is>
          <t>Large road cross-section: OSM lanes=4 (4 or more lanes).</t>
        </is>
      </c>
      <c r="S6" s="66" t="inlineStr">
        <is>
          <t>A missing OSM tag is not reliable evidence of absence.</t>
        </is>
      </c>
      <c r="T6" s="68" t="inlineStr">
        <is>
          <t>https://www.openstreetmap.org/?mlat=50.8337776&amp;mlon=12.9264899#map=19/50.8337776/12.9264899</t>
        </is>
      </c>
      <c r="U6" s="66" t="inlineStr">
        <is>
          <t>S03</t>
        </is>
      </c>
      <c r="V6" s="66" t="inlineStr">
        <is>
          <t>M03</t>
        </is>
      </c>
      <c r="W6" s="66" t="inlineStr">
        <is>
          <t>Traffic signals/crossings/refuge islands/cycling infrastructure do not directly affect the cost class.</t>
        </is>
      </c>
    </row>
    <row r="7" ht="15" customHeight="1" s="94">
      <c r="A7" s="66" t="n">
        <v>3</v>
      </c>
      <c r="B7" s="66" t="inlineStr">
        <is>
          <t>O0966</t>
        </is>
      </c>
      <c r="C7" s="66" t="inlineStr">
        <is>
          <t>Dresden</t>
        </is>
      </c>
      <c r="D7" s="66" t="n">
        <v>13.7571514157501</v>
      </c>
      <c r="E7" s="66" t="n">
        <v>51.0497515280001</v>
      </c>
      <c r="F7" s="66" t="n">
        <v>31</v>
      </c>
      <c r="G7" s="66" t="n">
        <v>21</v>
      </c>
      <c r="H7" s="66" t="n">
        <v>2</v>
      </c>
      <c r="I7" s="66" t="inlineStr">
        <is>
          <t>Important main/connecting road</t>
        </is>
      </c>
      <c r="J7" t="inlineStr">
        <is>
          <t>secondary</t>
        </is>
      </c>
      <c r="K7" s="66" t="inlineStr">
        <is>
          <t>Junction</t>
        </is>
      </c>
      <c r="L7" s="66" t="n">
        <v>3</v>
      </c>
      <c r="M7" s="66" t="inlineStr">
        <is>
          <t>yes</t>
        </is>
      </c>
      <c r="N7" s="66" t="inlineStr">
        <is>
          <t>yes</t>
        </is>
      </c>
      <c r="O7" s="66" t="inlineStr">
        <is>
          <t>not found</t>
        </is>
      </c>
      <c r="P7" s="66" t="inlineStr">
        <is>
          <t>yes</t>
        </is>
      </c>
      <c r="Q7" s="66" t="inlineStr">
        <is>
          <t>B</t>
        </is>
      </c>
      <c r="R7" s="66" t="inlineStr">
        <is>
          <t>Standard road area/main road: secondary, OSM lanes=3 (max. 3).</t>
        </is>
      </c>
      <c r="S7" s="66" t="inlineStr">
        <is>
          <t>A missing OSM tag is not reliable evidence of absence.</t>
        </is>
      </c>
      <c r="T7" s="68" t="inlineStr">
        <is>
          <t>https://www.openstreetmap.org/?mlat=51.0497515&amp;mlon=13.7571514#map=19/51.0497515/13.7571514</t>
        </is>
      </c>
      <c r="U7" s="66" t="inlineStr">
        <is>
          <t>S03</t>
        </is>
      </c>
      <c r="V7" s="66" t="inlineStr">
        <is>
          <t>M03</t>
        </is>
      </c>
      <c r="W7" s="66" t="inlineStr">
        <is>
          <t>Traffic signals/crossings/refuge islands/cycling infrastructure do not directly affect the cost class.</t>
        </is>
      </c>
    </row>
    <row r="8" ht="15" customHeight="1" s="94">
      <c r="A8" s="66" t="n">
        <v>4</v>
      </c>
      <c r="B8" s="66" t="inlineStr">
        <is>
          <t>O1542</t>
        </is>
      </c>
      <c r="C8" s="66" t="inlineStr">
        <is>
          <t>Leipzig</t>
        </is>
      </c>
      <c r="D8" s="66" t="n">
        <v>12.3851835032501</v>
      </c>
      <c r="E8" s="66" t="n">
        <v>51.3381451357501</v>
      </c>
      <c r="F8" s="66" t="n">
        <v>27</v>
      </c>
      <c r="G8" s="66" t="n">
        <v>20</v>
      </c>
      <c r="H8" s="66" t="n">
        <v>2</v>
      </c>
      <c r="I8" s="66" t="inlineStr">
        <is>
          <t>Important main/connecting road</t>
        </is>
      </c>
      <c r="J8" t="inlineStr">
        <is>
          <t>secondary</t>
        </is>
      </c>
      <c r="K8" s="66" t="inlineStr">
        <is>
          <t>Junction</t>
        </is>
      </c>
      <c r="L8" s="66" t="n">
        <v>5</v>
      </c>
      <c r="M8" s="66" t="inlineStr">
        <is>
          <t>yes</t>
        </is>
      </c>
      <c r="N8" s="66" t="inlineStr">
        <is>
          <t>yes</t>
        </is>
      </c>
      <c r="O8" s="66" t="inlineStr">
        <is>
          <t>yes</t>
        </is>
      </c>
      <c r="P8" s="66" t="inlineStr">
        <is>
          <t>yes</t>
        </is>
      </c>
      <c r="Q8" s="66" t="inlineStr">
        <is>
          <t>C</t>
        </is>
      </c>
      <c r="R8" s="66" t="inlineStr">
        <is>
          <t>Large road cross-section: OSM lanes=5 (4 or more lanes).</t>
        </is>
      </c>
      <c r="S8" s="66" t="inlineStr">
        <is>
          <t>A missing OSM tag is not reliable evidence of absence.</t>
        </is>
      </c>
      <c r="T8" s="68" t="inlineStr">
        <is>
          <t>https://www.openstreetmap.org/?mlat=51.3381451&amp;mlon=12.3851835#map=19/51.3381451/12.3851835</t>
        </is>
      </c>
      <c r="U8" s="66" t="inlineStr">
        <is>
          <t>S03</t>
        </is>
      </c>
      <c r="V8" s="66" t="inlineStr">
        <is>
          <t>M03</t>
        </is>
      </c>
      <c r="W8" s="66" t="inlineStr">
        <is>
          <t>Traffic signals/crossings/refuge islands/cycling infrastructure do not directly affect the cost class.</t>
        </is>
      </c>
    </row>
    <row r="9" ht="15" customHeight="1" s="94">
      <c r="A9" s="66" t="n">
        <v>5</v>
      </c>
      <c r="B9" s="66" t="inlineStr">
        <is>
          <t>O0611</t>
        </is>
      </c>
      <c r="C9" s="66" t="inlineStr">
        <is>
          <t>Dresden</t>
        </is>
      </c>
      <c r="D9" s="66" t="n">
        <v>13.7420603707501</v>
      </c>
      <c r="E9" s="66" t="n">
        <v>51.0646710025001</v>
      </c>
      <c r="F9" s="66" t="n">
        <v>28</v>
      </c>
      <c r="G9" s="66" t="n">
        <v>19</v>
      </c>
      <c r="H9" s="66" t="n">
        <v>3</v>
      </c>
      <c r="I9" s="66" t="inlineStr">
        <is>
          <t>Major arterial road</t>
        </is>
      </c>
      <c r="J9" t="inlineStr">
        <is>
          <t>primary</t>
        </is>
      </c>
      <c r="K9" s="66" t="inlineStr">
        <is>
          <t>Junction</t>
        </is>
      </c>
      <c r="L9" s="66" t="n">
        <v>3</v>
      </c>
      <c r="M9" s="66" t="inlineStr">
        <is>
          <t>not found</t>
        </is>
      </c>
      <c r="N9" s="66" t="inlineStr">
        <is>
          <t>yes</t>
        </is>
      </c>
      <c r="O9" s="66" t="inlineStr">
        <is>
          <t>not found</t>
        </is>
      </c>
      <c r="P9" s="66" t="inlineStr">
        <is>
          <t>yes</t>
        </is>
      </c>
      <c r="Q9" s="66" t="inlineStr">
        <is>
          <t>B</t>
        </is>
      </c>
      <c r="R9" s="66" t="inlineStr">
        <is>
          <t>Standard road area/main road: primary, OSM lanes=3 (max. 3).</t>
        </is>
      </c>
      <c r="S9" s="66" t="inlineStr">
        <is>
          <t>A missing OSM tag is not reliable evidence of absence.</t>
        </is>
      </c>
      <c r="T9" s="68" t="inlineStr">
        <is>
          <t>https://www.openstreetmap.org/?mlat=51.0646710&amp;mlon=13.7420604#map=19/51.0646710/13.7420604</t>
        </is>
      </c>
      <c r="U9" s="66" t="inlineStr">
        <is>
          <t>S03</t>
        </is>
      </c>
      <c r="V9" s="66" t="inlineStr">
        <is>
          <t>M03</t>
        </is>
      </c>
      <c r="W9" s="66" t="inlineStr">
        <is>
          <t>Traffic signals/crossings/refuge islands/cycling infrastructure do not directly affect the cost class.</t>
        </is>
      </c>
    </row>
    <row r="10" ht="15" customHeight="1" s="94">
      <c r="A10" s="66" t="n">
        <v>6</v>
      </c>
      <c r="B10" s="66" t="inlineStr">
        <is>
          <t>O0529</t>
        </is>
      </c>
      <c r="C10" s="66" t="inlineStr">
        <is>
          <t>Dresden</t>
        </is>
      </c>
      <c r="D10" s="66" t="n">
        <v>13.8374840600001</v>
      </c>
      <c r="E10" s="66" t="n">
        <v>51.0248136690001</v>
      </c>
      <c r="F10" s="66" t="n">
        <v>21</v>
      </c>
      <c r="G10" s="66" t="n">
        <v>19</v>
      </c>
      <c r="H10" s="66" t="n">
        <v>1</v>
      </c>
      <c r="I10" s="66" t="inlineStr">
        <is>
          <t>Important main/connecting road</t>
        </is>
      </c>
      <c r="J10" t="inlineStr">
        <is>
          <t>secondary</t>
        </is>
      </c>
      <c r="K10" s="66" t="inlineStr">
        <is>
          <t>Junction</t>
        </is>
      </c>
      <c r="L10" s="66" t="n">
        <v>2</v>
      </c>
      <c r="M10" s="66" t="inlineStr">
        <is>
          <t>yes</t>
        </is>
      </c>
      <c r="N10" s="66" t="inlineStr">
        <is>
          <t>yes</t>
        </is>
      </c>
      <c r="O10" s="66" t="inlineStr">
        <is>
          <t>not found</t>
        </is>
      </c>
      <c r="P10" s="66" t="inlineStr">
        <is>
          <t>yes</t>
        </is>
      </c>
      <c r="Q10" s="66" t="inlineStr">
        <is>
          <t>B</t>
        </is>
      </c>
      <c r="R10" s="66" t="inlineStr">
        <is>
          <t>Standard road area/main road: secondary, OSM lanes=2 (max. 3).</t>
        </is>
      </c>
      <c r="S10" s="66" t="inlineStr">
        <is>
          <t>A missing OSM tag is not reliable evidence of absence.</t>
        </is>
      </c>
      <c r="T10" s="68" t="inlineStr">
        <is>
          <t>https://www.openstreetmap.org/?mlat=51.0248137&amp;mlon=13.8374841#map=19/51.0248137/13.8374841</t>
        </is>
      </c>
      <c r="U10" s="66" t="inlineStr">
        <is>
          <t>S03</t>
        </is>
      </c>
      <c r="V10" s="66" t="inlineStr">
        <is>
          <t>M03</t>
        </is>
      </c>
      <c r="W10" s="66" t="inlineStr">
        <is>
          <t>Traffic signals/crossings/refuge islands/cycling infrastructure do not directly affect the cost class.</t>
        </is>
      </c>
    </row>
    <row r="11" ht="15" customHeight="1" s="94">
      <c r="A11" s="66" t="n">
        <v>7</v>
      </c>
      <c r="B11" s="66" t="inlineStr">
        <is>
          <t>O0514</t>
        </is>
      </c>
      <c r="C11" s="66" t="inlineStr">
        <is>
          <t>Dresden</t>
        </is>
      </c>
      <c r="D11" s="66" t="n">
        <v>13.770855376</v>
      </c>
      <c r="E11" s="66" t="n">
        <v>51.039893169</v>
      </c>
      <c r="F11" s="66" t="n">
        <v>27</v>
      </c>
      <c r="G11" s="66" t="n">
        <v>18</v>
      </c>
      <c r="H11" s="66" t="n">
        <v>3</v>
      </c>
      <c r="I11" s="66" t="inlineStr">
        <is>
          <t>Important main/connecting road</t>
        </is>
      </c>
      <c r="J11" t="inlineStr">
        <is>
          <t>secondary</t>
        </is>
      </c>
      <c r="K11" s="66" t="inlineStr">
        <is>
          <t>Junction</t>
        </is>
      </c>
      <c r="L11" s="66" t="n">
        <v>2</v>
      </c>
      <c r="M11" s="66" t="inlineStr">
        <is>
          <t>yes</t>
        </is>
      </c>
      <c r="N11" s="66" t="inlineStr">
        <is>
          <t>yes</t>
        </is>
      </c>
      <c r="O11" s="66" t="inlineStr">
        <is>
          <t>not found</t>
        </is>
      </c>
      <c r="P11" s="66" t="inlineStr">
        <is>
          <t>not found</t>
        </is>
      </c>
      <c r="Q11" s="66" t="inlineStr">
        <is>
          <t>B</t>
        </is>
      </c>
      <c r="R11" s="66" t="inlineStr">
        <is>
          <t>Standard road area/main road: secondary, OSM lanes=2 (max. 3).</t>
        </is>
      </c>
      <c r="S11" s="66" t="inlineStr">
        <is>
          <t>A missing OSM tag is not reliable evidence of absence.</t>
        </is>
      </c>
      <c r="T11" s="68" t="inlineStr">
        <is>
          <t>https://www.openstreetmap.org/?mlat=51.0398932&amp;mlon=13.7708554#map=19/51.0398932/13.7708554</t>
        </is>
      </c>
      <c r="U11" s="66" t="inlineStr">
        <is>
          <t>S03</t>
        </is>
      </c>
      <c r="V11" s="66" t="inlineStr">
        <is>
          <t>M03</t>
        </is>
      </c>
      <c r="W11" s="66" t="inlineStr">
        <is>
          <t>Traffic signals/crossings/refuge islands/cycling infrastructure do not directly affect the cost class.</t>
        </is>
      </c>
    </row>
    <row r="12" ht="15" customHeight="1" s="94">
      <c r="A12" s="66" t="n">
        <v>8</v>
      </c>
      <c r="B12" s="66" t="inlineStr">
        <is>
          <t>O1353</t>
        </is>
      </c>
      <c r="C12" s="66" t="inlineStr">
        <is>
          <t>Leipzig</t>
        </is>
      </c>
      <c r="D12" s="66" t="n">
        <v>12.370857528</v>
      </c>
      <c r="E12" s="66" t="n">
        <v>51.3363811900001</v>
      </c>
      <c r="F12" s="66" t="n">
        <v>26</v>
      </c>
      <c r="G12" s="66" t="n">
        <v>18</v>
      </c>
      <c r="H12" s="66" t="n">
        <v>2</v>
      </c>
      <c r="I12" s="66" t="inlineStr">
        <is>
          <t>Major arterial road</t>
        </is>
      </c>
      <c r="J12" t="inlineStr">
        <is>
          <t>primary</t>
        </is>
      </c>
      <c r="K12" s="66" t="inlineStr">
        <is>
          <t>Junction</t>
        </is>
      </c>
      <c r="L12" s="66" t="n">
        <v>4</v>
      </c>
      <c r="M12" s="66" t="inlineStr">
        <is>
          <t>yes</t>
        </is>
      </c>
      <c r="N12" s="66" t="inlineStr">
        <is>
          <t>yes</t>
        </is>
      </c>
      <c r="O12" s="66" t="inlineStr">
        <is>
          <t>not found</t>
        </is>
      </c>
      <c r="P12" s="66" t="inlineStr">
        <is>
          <t>yes</t>
        </is>
      </c>
      <c r="Q12" s="66" t="inlineStr">
        <is>
          <t>C</t>
        </is>
      </c>
      <c r="R12" s="66" t="inlineStr">
        <is>
          <t>Large road cross-section: OSM lanes=4 (4 or more lanes).</t>
        </is>
      </c>
      <c r="S12" s="66" t="inlineStr">
        <is>
          <t>A missing OSM tag is not reliable evidence of absence.</t>
        </is>
      </c>
      <c r="T12" s="68" t="inlineStr">
        <is>
          <t>https://www.openstreetmap.org/?mlat=51.3363812&amp;mlon=12.3708575#map=19/51.3363812/12.3708575</t>
        </is>
      </c>
      <c r="U12" s="66" t="inlineStr">
        <is>
          <t>S03</t>
        </is>
      </c>
      <c r="V12" s="66" t="inlineStr">
        <is>
          <t>M03</t>
        </is>
      </c>
      <c r="W12" s="66" t="inlineStr">
        <is>
          <t>Traffic signals/crossings/refuge islands/cycling infrastructure do not directly affect the cost class.</t>
        </is>
      </c>
    </row>
    <row r="13" ht="15" customHeight="1" s="94">
      <c r="A13" s="66" t="n">
        <v>9</v>
      </c>
      <c r="B13" s="66" t="inlineStr">
        <is>
          <t>O0744</t>
        </is>
      </c>
      <c r="C13" s="66" t="inlineStr">
        <is>
          <t>Dresden</t>
        </is>
      </c>
      <c r="D13" s="66" t="n">
        <v>13.7776966525001</v>
      </c>
      <c r="E13" s="66" t="n">
        <v>51.0528940515</v>
      </c>
      <c r="F13" s="66" t="n">
        <v>23</v>
      </c>
      <c r="G13" s="66" t="n">
        <v>18</v>
      </c>
      <c r="H13" s="66" t="n">
        <v>1</v>
      </c>
      <c r="I13" s="66" t="inlineStr">
        <is>
          <t>Important main/connecting road</t>
        </is>
      </c>
      <c r="J13" t="inlineStr">
        <is>
          <t>secondary</t>
        </is>
      </c>
      <c r="K13" s="66" t="inlineStr">
        <is>
          <t>Junction</t>
        </is>
      </c>
      <c r="L13" s="66" t="n">
        <v>4</v>
      </c>
      <c r="M13" s="66" t="inlineStr">
        <is>
          <t>yes</t>
        </is>
      </c>
      <c r="N13" s="66" t="inlineStr">
        <is>
          <t>yes</t>
        </is>
      </c>
      <c r="O13" s="66" t="inlineStr">
        <is>
          <t>not found</t>
        </is>
      </c>
      <c r="P13" s="66" t="inlineStr">
        <is>
          <t>yes</t>
        </is>
      </c>
      <c r="Q13" s="66" t="inlineStr">
        <is>
          <t>C</t>
        </is>
      </c>
      <c r="R13" s="66" t="inlineStr">
        <is>
          <t>Large road cross-section: OSM lanes=4 (4 or more lanes).</t>
        </is>
      </c>
      <c r="S13" s="66" t="inlineStr">
        <is>
          <t>A missing OSM tag is not reliable evidence of absence.</t>
        </is>
      </c>
      <c r="T13" s="68" t="inlineStr">
        <is>
          <t>https://www.openstreetmap.org/?mlat=51.0528941&amp;mlon=13.7776967#map=19/51.0528941/13.7776967</t>
        </is>
      </c>
      <c r="U13" s="66" t="inlineStr">
        <is>
          <t>S03</t>
        </is>
      </c>
      <c r="V13" s="66" t="inlineStr">
        <is>
          <t>M03</t>
        </is>
      </c>
      <c r="W13" s="66" t="inlineStr">
        <is>
          <t>Traffic signals/crossings/refuge islands/cycling infrastructure do not directly affect the cost class.</t>
        </is>
      </c>
    </row>
    <row r="14" ht="15" customHeight="1" s="94">
      <c r="A14" s="66" t="n">
        <v>10</v>
      </c>
      <c r="B14" s="66" t="inlineStr">
        <is>
          <t>O0333</t>
        </is>
      </c>
      <c r="C14" s="66" t="inlineStr">
        <is>
          <t>Dresden</t>
        </is>
      </c>
      <c r="D14" s="66" t="n">
        <v>13.7853226687778</v>
      </c>
      <c r="E14" s="66" t="n">
        <v>51.0359500868889</v>
      </c>
      <c r="F14" s="66" t="n">
        <v>26</v>
      </c>
      <c r="G14" s="66" t="n">
        <v>17</v>
      </c>
      <c r="H14" s="66" t="n">
        <v>3</v>
      </c>
      <c r="I14" s="66" t="inlineStr">
        <is>
          <t>Collector/connecting road</t>
        </is>
      </c>
      <c r="J14" t="inlineStr">
        <is>
          <t>tertiary</t>
        </is>
      </c>
      <c r="K14" s="66" t="inlineStr">
        <is>
          <t>Junction</t>
        </is>
      </c>
      <c r="L14" s="66" t="n">
        <v>3</v>
      </c>
      <c r="M14" s="66" t="inlineStr">
        <is>
          <t>not found</t>
        </is>
      </c>
      <c r="N14" s="66" t="inlineStr">
        <is>
          <t>yes</t>
        </is>
      </c>
      <c r="O14" s="66" t="inlineStr">
        <is>
          <t>not found</t>
        </is>
      </c>
      <c r="P14" s="66" t="inlineStr">
        <is>
          <t>yes</t>
        </is>
      </c>
      <c r="Q14" s="66" t="inlineStr">
        <is>
          <t>B</t>
        </is>
      </c>
      <c r="R14" s="66" t="inlineStr">
        <is>
          <t>Standard road area/main road: tertiary, OSM lanes=3 (max. 3).</t>
        </is>
      </c>
      <c r="S14" s="66" t="inlineStr">
        <is>
          <t>A missing OSM tag is not reliable evidence of absence.</t>
        </is>
      </c>
      <c r="T14" s="68" t="inlineStr">
        <is>
          <t>https://www.openstreetmap.org/?mlat=51.0359501&amp;mlon=13.7853227#map=19/51.0359501/13.7853227</t>
        </is>
      </c>
      <c r="U14" s="66" t="inlineStr">
        <is>
          <t>S03</t>
        </is>
      </c>
      <c r="V14" s="66" t="inlineStr">
        <is>
          <t>M03</t>
        </is>
      </c>
      <c r="W14" s="66" t="inlineStr">
        <is>
          <t>Traffic signals/crossings/refuge islands/cycling infrastructure do not directly affect the cost class.</t>
        </is>
      </c>
    </row>
    <row r="15" ht="15" customHeight="1" s="94">
      <c r="A15" s="66" t="n">
        <v>11</v>
      </c>
      <c r="B15" s="66" t="inlineStr">
        <is>
          <t>O1526</t>
        </is>
      </c>
      <c r="C15" s="66" t="inlineStr">
        <is>
          <t>Leipzig</t>
        </is>
      </c>
      <c r="D15" s="66" t="n">
        <v>12.393161464</v>
      </c>
      <c r="E15" s="66" t="n">
        <v>51.3369549153334</v>
      </c>
      <c r="F15" s="66" t="n">
        <v>21</v>
      </c>
      <c r="G15" s="66" t="n">
        <v>17</v>
      </c>
      <c r="H15" s="66" t="n">
        <v>3</v>
      </c>
      <c r="I15" s="66" t="inlineStr">
        <is>
          <t>Collector/connecting road</t>
        </is>
      </c>
      <c r="J15" t="inlineStr">
        <is>
          <t>tertiary</t>
        </is>
      </c>
      <c r="K15" s="66" t="inlineStr">
        <is>
          <t>Junction</t>
        </is>
      </c>
      <c r="L15" s="66" t="n">
        <v>3</v>
      </c>
      <c r="M15" s="66" t="inlineStr">
        <is>
          <t>not found</t>
        </is>
      </c>
      <c r="N15" s="66" t="inlineStr">
        <is>
          <t>yes</t>
        </is>
      </c>
      <c r="O15" s="66" t="inlineStr">
        <is>
          <t>not found</t>
        </is>
      </c>
      <c r="P15" s="66" t="inlineStr">
        <is>
          <t>yes</t>
        </is>
      </c>
      <c r="Q15" s="66" t="inlineStr">
        <is>
          <t>B</t>
        </is>
      </c>
      <c r="R15" s="66" t="inlineStr">
        <is>
          <t>Standard road area/main road: tertiary, OSM lanes=3 (max. 3).</t>
        </is>
      </c>
      <c r="S15" s="66" t="inlineStr">
        <is>
          <t>A missing OSM tag is not reliable evidence of absence.</t>
        </is>
      </c>
      <c r="T15" s="68" t="inlineStr">
        <is>
          <t>https://www.openstreetmap.org/?mlat=51.3369549&amp;mlon=12.3931615#map=19/51.3369549/12.3931615</t>
        </is>
      </c>
      <c r="U15" s="66" t="inlineStr">
        <is>
          <t>S03</t>
        </is>
      </c>
      <c r="V15" s="66" t="inlineStr">
        <is>
          <t>M03</t>
        </is>
      </c>
      <c r="W15" s="66" t="inlineStr">
        <is>
          <t>Traffic signals/crossings/refuge islands/cycling infrastructure do not directly affect the cost class.</t>
        </is>
      </c>
    </row>
    <row r="16" ht="15" customHeight="1" s="94">
      <c r="A16" s="66" t="n">
        <v>12</v>
      </c>
      <c r="B16" s="66" t="inlineStr">
        <is>
          <t>O1213</t>
        </is>
      </c>
      <c r="C16" s="66" t="inlineStr">
        <is>
          <t>Hoyerswerda</t>
        </is>
      </c>
      <c r="D16" s="66" t="n">
        <v>14.248874746</v>
      </c>
      <c r="E16" s="66" t="n">
        <v>51.4349499615001</v>
      </c>
      <c r="F16" s="66" t="n">
        <v>18</v>
      </c>
      <c r="G16" s="66" t="n">
        <v>17</v>
      </c>
      <c r="H16" s="66" t="n">
        <v>2</v>
      </c>
      <c r="I16" s="66" t="inlineStr">
        <is>
          <t>Major arterial road</t>
        </is>
      </c>
      <c r="J16" t="inlineStr">
        <is>
          <t>primary</t>
        </is>
      </c>
      <c r="K16" s="66" t="inlineStr">
        <is>
          <t>Junction</t>
        </is>
      </c>
      <c r="L16" s="66" t="n">
        <v>4</v>
      </c>
      <c r="M16" s="66" t="inlineStr">
        <is>
          <t>yes</t>
        </is>
      </c>
      <c r="N16" s="66" t="inlineStr">
        <is>
          <t>yes</t>
        </is>
      </c>
      <c r="O16" s="66" t="inlineStr">
        <is>
          <t>yes</t>
        </is>
      </c>
      <c r="P16" s="66" t="inlineStr">
        <is>
          <t>yes</t>
        </is>
      </c>
      <c r="Q16" s="66" t="inlineStr">
        <is>
          <t>C</t>
        </is>
      </c>
      <c r="R16" s="66" t="inlineStr">
        <is>
          <t>Large road cross-section: OSM lanes=4 (4 or more lanes).</t>
        </is>
      </c>
      <c r="S16" s="66" t="inlineStr">
        <is>
          <t>A missing OSM tag is not reliable evidence of absence.</t>
        </is>
      </c>
      <c r="T16" s="68" t="inlineStr">
        <is>
          <t>https://www.openstreetmap.org/?mlat=51.4349500&amp;mlon=14.2488747#map=19/51.4349500/14.2488747</t>
        </is>
      </c>
      <c r="U16" s="66" t="inlineStr">
        <is>
          <t>S03</t>
        </is>
      </c>
      <c r="V16" s="66" t="inlineStr">
        <is>
          <t>M03</t>
        </is>
      </c>
      <c r="W16" s="66" t="inlineStr">
        <is>
          <t>Traffic signals/crossings/refuge islands/cycling infrastructure do not directly affect the cost class.</t>
        </is>
      </c>
    </row>
    <row r="17" ht="15" customHeight="1" s="94">
      <c r="A17" s="66" t="n">
        <v>13</v>
      </c>
      <c r="B17" s="66" t="inlineStr">
        <is>
          <t>O1467</t>
        </is>
      </c>
      <c r="C17" s="66" t="inlineStr">
        <is>
          <t>Leipzig</t>
        </is>
      </c>
      <c r="D17" s="66" t="n">
        <v>12.3920505020001</v>
      </c>
      <c r="E17" s="66" t="n">
        <v>51.3463193120001</v>
      </c>
      <c r="F17" s="66" t="n">
        <v>25</v>
      </c>
      <c r="G17" s="66" t="n">
        <v>16</v>
      </c>
      <c r="H17" s="66" t="n">
        <v>6</v>
      </c>
      <c r="I17" s="66" t="inlineStr">
        <is>
          <t>Major arterial road</t>
        </is>
      </c>
      <c r="J17" t="inlineStr">
        <is>
          <t>primary</t>
        </is>
      </c>
      <c r="K17" s="66" t="inlineStr">
        <is>
          <t>Junction</t>
        </is>
      </c>
      <c r="L17" s="66" t="n">
        <v>4</v>
      </c>
      <c r="M17" s="66" t="inlineStr">
        <is>
          <t>yes</t>
        </is>
      </c>
      <c r="N17" s="66" t="inlineStr">
        <is>
          <t>yes</t>
        </is>
      </c>
      <c r="O17" s="66" t="inlineStr">
        <is>
          <t>not found</t>
        </is>
      </c>
      <c r="P17" s="66" t="inlineStr">
        <is>
          <t>yes</t>
        </is>
      </c>
      <c r="Q17" s="66" t="inlineStr">
        <is>
          <t>C</t>
        </is>
      </c>
      <c r="R17" s="66" t="inlineStr">
        <is>
          <t>Large road cross-section: OSM lanes=4 (4 or more lanes).</t>
        </is>
      </c>
      <c r="S17" s="66" t="inlineStr">
        <is>
          <t>A missing OSM tag is not reliable evidence of absence.</t>
        </is>
      </c>
      <c r="T17" s="68" t="inlineStr">
        <is>
          <t>https://www.openstreetmap.org/?mlat=51.3463193&amp;mlon=12.3920505#map=19/51.3463193/12.3920505</t>
        </is>
      </c>
      <c r="U17" s="66" t="inlineStr">
        <is>
          <t>S03</t>
        </is>
      </c>
      <c r="V17" s="66" t="inlineStr">
        <is>
          <t>M03</t>
        </is>
      </c>
      <c r="W17" s="66" t="inlineStr">
        <is>
          <t>Traffic signals/crossings/refuge islands/cycling infrastructure do not directly affect the cost class.</t>
        </is>
      </c>
    </row>
    <row r="18" ht="15" customHeight="1" s="94">
      <c r="A18" s="66" t="n">
        <v>14</v>
      </c>
      <c r="B18" s="66" t="inlineStr">
        <is>
          <t>O1464</t>
        </is>
      </c>
      <c r="C18" s="66" t="inlineStr">
        <is>
          <t>Leipzig</t>
        </is>
      </c>
      <c r="D18" s="66" t="n">
        <v>12.3898929230001</v>
      </c>
      <c r="E18" s="66" t="n">
        <v>51.346561694</v>
      </c>
      <c r="F18" s="66" t="n">
        <v>24</v>
      </c>
      <c r="G18" s="66" t="n">
        <v>16</v>
      </c>
      <c r="H18" s="66" t="n">
        <v>3</v>
      </c>
      <c r="I18" s="66" t="inlineStr">
        <is>
          <t>Major arterial road</t>
        </is>
      </c>
      <c r="J18" t="inlineStr">
        <is>
          <t>primary</t>
        </is>
      </c>
      <c r="K18" s="66" t="inlineStr">
        <is>
          <t>Junction</t>
        </is>
      </c>
      <c r="L18" s="66" t="n">
        <v>3</v>
      </c>
      <c r="M18" s="66" t="inlineStr">
        <is>
          <t>not found</t>
        </is>
      </c>
      <c r="N18" s="66" t="inlineStr">
        <is>
          <t>yes</t>
        </is>
      </c>
      <c r="O18" s="66" t="inlineStr">
        <is>
          <t>not found</t>
        </is>
      </c>
      <c r="P18" s="66" t="inlineStr">
        <is>
          <t>yes</t>
        </is>
      </c>
      <c r="Q18" s="66" t="inlineStr">
        <is>
          <t>B</t>
        </is>
      </c>
      <c r="R18" s="66" t="inlineStr">
        <is>
          <t>Standard road area/main road: primary, OSM lanes=3 (max. 3).</t>
        </is>
      </c>
      <c r="S18" s="66" t="inlineStr">
        <is>
          <t>A missing OSM tag is not reliable evidence of absence.</t>
        </is>
      </c>
      <c r="T18" s="68" t="inlineStr">
        <is>
          <t>https://www.openstreetmap.org/?mlat=51.3465617&amp;mlon=12.3898929#map=19/51.3465617/12.3898929</t>
        </is>
      </c>
      <c r="U18" s="66" t="inlineStr">
        <is>
          <t>S03</t>
        </is>
      </c>
      <c r="V18" s="66" t="inlineStr">
        <is>
          <t>M03</t>
        </is>
      </c>
      <c r="W18" s="66" t="inlineStr">
        <is>
          <t>Traffic signals/crossings/refuge islands/cycling infrastructure do not directly affect the cost class.</t>
        </is>
      </c>
    </row>
    <row r="19" ht="15" customHeight="1" s="94">
      <c r="A19" s="66" t="n">
        <v>15</v>
      </c>
      <c r="B19" s="66" t="inlineStr">
        <is>
          <t>O1524</t>
        </is>
      </c>
      <c r="C19" s="66" t="inlineStr">
        <is>
          <t>Leipzig</t>
        </is>
      </c>
      <c r="D19" s="66" t="n">
        <v>12.3926650325</v>
      </c>
      <c r="E19" s="66" t="n">
        <v>51.33408636875</v>
      </c>
      <c r="F19" s="66" t="n">
        <v>23</v>
      </c>
      <c r="G19" s="66" t="n">
        <v>16</v>
      </c>
      <c r="H19" s="66" t="n">
        <v>3</v>
      </c>
      <c r="I19" s="66" t="inlineStr">
        <is>
          <t>Major arterial road</t>
        </is>
      </c>
      <c r="J19" t="inlineStr">
        <is>
          <t>primary</t>
        </is>
      </c>
      <c r="K19" s="66" t="inlineStr">
        <is>
          <t>Junction</t>
        </is>
      </c>
      <c r="L19" s="66" t="n">
        <v>2</v>
      </c>
      <c r="M19" s="66" t="inlineStr">
        <is>
          <t>yes</t>
        </is>
      </c>
      <c r="N19" s="66" t="inlineStr">
        <is>
          <t>yes</t>
        </is>
      </c>
      <c r="O19" s="66" t="inlineStr">
        <is>
          <t>not found</t>
        </is>
      </c>
      <c r="P19" s="66" t="inlineStr">
        <is>
          <t>yes</t>
        </is>
      </c>
      <c r="Q19" s="66" t="inlineStr">
        <is>
          <t>B</t>
        </is>
      </c>
      <c r="R19" s="66" t="inlineStr">
        <is>
          <t>Standard road area/main road: primary, OSM lanes=2 (max. 3).</t>
        </is>
      </c>
      <c r="S19" s="66" t="inlineStr">
        <is>
          <t>A missing OSM tag is not reliable evidence of absence.</t>
        </is>
      </c>
      <c r="T19" s="68" t="inlineStr">
        <is>
          <t>https://www.openstreetmap.org/?mlat=51.3340864&amp;mlon=12.3926650#map=19/51.3340864/12.3926650</t>
        </is>
      </c>
      <c r="U19" s="66" t="inlineStr">
        <is>
          <t>S03</t>
        </is>
      </c>
      <c r="V19" s="66" t="inlineStr">
        <is>
          <t>M03</t>
        </is>
      </c>
      <c r="W19" s="66" t="inlineStr">
        <is>
          <t>Traffic signals/crossings/refuge islands/cycling infrastructure do not directly affect the cost class.</t>
        </is>
      </c>
    </row>
    <row r="20" ht="15" customHeight="1" s="94">
      <c r="A20" s="66" t="n">
        <v>16</v>
      </c>
      <c r="B20" s="66" t="inlineStr">
        <is>
          <t>O0593</t>
        </is>
      </c>
      <c r="C20" s="66" t="inlineStr">
        <is>
          <t>Dresden</t>
        </is>
      </c>
      <c r="D20" s="66" t="n">
        <v>13.7579558745001</v>
      </c>
      <c r="E20" s="66" t="n">
        <v>51.0328784545</v>
      </c>
      <c r="F20" s="66" t="n">
        <v>21</v>
      </c>
      <c r="G20" s="66" t="n">
        <v>16</v>
      </c>
      <c r="H20" s="66" t="n">
        <v>3</v>
      </c>
      <c r="I20" s="66" t="inlineStr">
        <is>
          <t>Collector/connecting road</t>
        </is>
      </c>
      <c r="J20" t="inlineStr">
        <is>
          <t>tertiary</t>
        </is>
      </c>
      <c r="K20" s="66" t="inlineStr">
        <is>
          <t>Junction</t>
        </is>
      </c>
      <c r="L20" s="66" t="n">
        <v>2</v>
      </c>
      <c r="M20" s="66" t="inlineStr">
        <is>
          <t>not found</t>
        </is>
      </c>
      <c r="N20" s="66" t="inlineStr">
        <is>
          <t>yes</t>
        </is>
      </c>
      <c r="O20" s="66" t="inlineStr">
        <is>
          <t>not found</t>
        </is>
      </c>
      <c r="P20" s="66" t="inlineStr">
        <is>
          <t>not found</t>
        </is>
      </c>
      <c r="Q20" s="66" t="inlineStr">
        <is>
          <t>B</t>
        </is>
      </c>
      <c r="R20" s="66" t="inlineStr">
        <is>
          <t>Standard road area/main road: tertiary, OSM lanes=2 (max. 3).</t>
        </is>
      </c>
      <c r="S20" s="66" t="inlineStr">
        <is>
          <t>A missing OSM tag is not reliable evidence of absence.</t>
        </is>
      </c>
      <c r="T20" s="68" t="inlineStr">
        <is>
          <t>https://www.openstreetmap.org/?mlat=51.0328785&amp;mlon=13.7579559#map=19/51.0328785/13.7579559</t>
        </is>
      </c>
      <c r="U20" s="66" t="inlineStr">
        <is>
          <t>S03</t>
        </is>
      </c>
      <c r="V20" s="66" t="inlineStr">
        <is>
          <t>M03</t>
        </is>
      </c>
      <c r="W20" s="66" t="inlineStr">
        <is>
          <t>Traffic signals/crossings/refuge islands/cycling infrastructure do not directly affect the cost class.</t>
        </is>
      </c>
    </row>
    <row r="21" ht="15" customHeight="1" s="94">
      <c r="A21" s="66" t="n">
        <v>17</v>
      </c>
      <c r="B21" s="66" t="inlineStr">
        <is>
          <t>O1438</t>
        </is>
      </c>
      <c r="C21" s="66" t="inlineStr">
        <is>
          <t>Leipzig</t>
        </is>
      </c>
      <c r="D21" s="66" t="n">
        <v>12.3712431220001</v>
      </c>
      <c r="E21" s="66" t="n">
        <v>51.3444424785</v>
      </c>
      <c r="F21" s="66" t="n">
        <v>21</v>
      </c>
      <c r="G21" s="66" t="n">
        <v>16</v>
      </c>
      <c r="H21" s="66" t="n">
        <v>2</v>
      </c>
      <c r="I21" s="66" t="inlineStr">
        <is>
          <t>Major arterial road</t>
        </is>
      </c>
      <c r="J21" t="inlineStr">
        <is>
          <t>primary</t>
        </is>
      </c>
      <c r="K21" s="66" t="inlineStr">
        <is>
          <t>Junction</t>
        </is>
      </c>
      <c r="L21" s="66" t="n">
        <v>5</v>
      </c>
      <c r="M21" s="66" t="inlineStr">
        <is>
          <t>yes</t>
        </is>
      </c>
      <c r="N21" s="66" t="inlineStr">
        <is>
          <t>yes</t>
        </is>
      </c>
      <c r="O21" s="66" t="inlineStr">
        <is>
          <t>not found</t>
        </is>
      </c>
      <c r="P21" s="66" t="inlineStr">
        <is>
          <t>yes</t>
        </is>
      </c>
      <c r="Q21" s="66" t="inlineStr">
        <is>
          <t>C</t>
        </is>
      </c>
      <c r="R21" s="66" t="inlineStr">
        <is>
          <t>Large road cross-section: OSM lanes=5 (4 or more lanes).</t>
        </is>
      </c>
      <c r="S21" s="66" t="inlineStr">
        <is>
          <t>A missing OSM tag is not reliable evidence of absence.</t>
        </is>
      </c>
      <c r="T21" s="68" t="inlineStr">
        <is>
          <t>https://www.openstreetmap.org/?mlat=51.3444425&amp;mlon=12.3712431#map=19/51.3444425/12.3712431</t>
        </is>
      </c>
      <c r="U21" s="66" t="inlineStr">
        <is>
          <t>S03</t>
        </is>
      </c>
      <c r="V21" s="66" t="inlineStr">
        <is>
          <t>M03</t>
        </is>
      </c>
      <c r="W21" s="66" t="inlineStr">
        <is>
          <t>Traffic signals/crossings/refuge islands/cycling infrastructure do not directly affect the cost class.</t>
        </is>
      </c>
    </row>
    <row r="22" ht="15" customHeight="1" s="94">
      <c r="A22" s="66" t="n">
        <v>18</v>
      </c>
      <c r="B22" s="66" t="inlineStr">
        <is>
          <t>O2015</t>
        </is>
      </c>
      <c r="C22" s="66" t="inlineStr">
        <is>
          <t>Pirna</t>
        </is>
      </c>
      <c r="D22" s="66" t="n">
        <v>13.9344622296667</v>
      </c>
      <c r="E22" s="66" t="n">
        <v>50.9674004286667</v>
      </c>
      <c r="F22" s="66" t="n">
        <v>21</v>
      </c>
      <c r="G22" s="66" t="n">
        <v>16</v>
      </c>
      <c r="H22" s="66" t="n">
        <v>2</v>
      </c>
      <c r="I22" s="66" t="inlineStr">
        <is>
          <t>Important main/connecting road</t>
        </is>
      </c>
      <c r="J22" t="inlineStr">
        <is>
          <t>secondary</t>
        </is>
      </c>
      <c r="K22" s="66" t="inlineStr">
        <is>
          <t>Junction</t>
        </is>
      </c>
      <c r="L22" s="66" t="n">
        <v>2</v>
      </c>
      <c r="M22" s="66" t="inlineStr">
        <is>
          <t>not found</t>
        </is>
      </c>
      <c r="N22" s="66" t="inlineStr">
        <is>
          <t>yes</t>
        </is>
      </c>
      <c r="O22" s="66" t="inlineStr">
        <is>
          <t>yes</t>
        </is>
      </c>
      <c r="P22" s="66" t="inlineStr">
        <is>
          <t>yes</t>
        </is>
      </c>
      <c r="Q22" s="66" t="inlineStr">
        <is>
          <t>B</t>
        </is>
      </c>
      <c r="R22" s="66" t="inlineStr">
        <is>
          <t>Standard road area/main road: secondary, OSM lanes=2 (max. 3).</t>
        </is>
      </c>
      <c r="S22" s="66" t="inlineStr">
        <is>
          <t>A missing OSM tag is not reliable evidence of absence.</t>
        </is>
      </c>
      <c r="T22" s="68" t="inlineStr">
        <is>
          <t>https://www.openstreetmap.org/?mlat=50.9674004&amp;mlon=13.9344622#map=19/50.9674004/13.9344622</t>
        </is>
      </c>
      <c r="U22" s="66" t="inlineStr">
        <is>
          <t>S03</t>
        </is>
      </c>
      <c r="V22" s="66" t="inlineStr">
        <is>
          <t>M03</t>
        </is>
      </c>
      <c r="W22" s="66" t="inlineStr">
        <is>
          <t>Traffic signals/crossings/refuge islands/cycling infrastructure do not directly affect the cost class.</t>
        </is>
      </c>
    </row>
    <row r="23" ht="15" customHeight="1" s="94">
      <c r="A23" s="66" t="n">
        <v>19</v>
      </c>
      <c r="B23" s="66" t="inlineStr">
        <is>
          <t>O1749</t>
        </is>
      </c>
      <c r="C23" s="66" t="inlineStr">
        <is>
          <t>Leipzig</t>
        </is>
      </c>
      <c r="D23" s="66" t="n">
        <v>12.37366139925</v>
      </c>
      <c r="E23" s="66" t="n">
        <v>51.3328786770001</v>
      </c>
      <c r="F23" s="66" t="n">
        <v>22</v>
      </c>
      <c r="G23" s="66" t="n">
        <v>15</v>
      </c>
      <c r="H23" s="66" t="n">
        <v>2</v>
      </c>
      <c r="I23" s="66" t="inlineStr">
        <is>
          <t>Important main/connecting road</t>
        </is>
      </c>
      <c r="J23" t="inlineStr">
        <is>
          <t>secondary</t>
        </is>
      </c>
      <c r="K23" s="66" t="inlineStr">
        <is>
          <t>Junction</t>
        </is>
      </c>
      <c r="L23" s="66" t="n">
        <v>2</v>
      </c>
      <c r="M23" s="66" t="inlineStr">
        <is>
          <t>yes</t>
        </is>
      </c>
      <c r="N23" s="66" t="inlineStr">
        <is>
          <t>yes</t>
        </is>
      </c>
      <c r="O23" s="66" t="inlineStr">
        <is>
          <t>not found</t>
        </is>
      </c>
      <c r="P23" s="66" t="inlineStr">
        <is>
          <t>yes</t>
        </is>
      </c>
      <c r="Q23" s="66" t="inlineStr">
        <is>
          <t>B</t>
        </is>
      </c>
      <c r="R23" s="66" t="inlineStr">
        <is>
          <t>Standard road area/main road: secondary, OSM lanes=2 (max. 3).</t>
        </is>
      </c>
      <c r="S23" s="66" t="inlineStr">
        <is>
          <t>A missing OSM tag is not reliable evidence of absence.</t>
        </is>
      </c>
      <c r="T23" s="68" t="inlineStr">
        <is>
          <t>https://www.openstreetmap.org/?mlat=51.3328787&amp;mlon=12.3736614#map=19/51.3328787/12.3736614</t>
        </is>
      </c>
      <c r="U23" s="66" t="inlineStr">
        <is>
          <t>S03</t>
        </is>
      </c>
      <c r="V23" s="66" t="inlineStr">
        <is>
          <t>M03</t>
        </is>
      </c>
      <c r="W23" s="66" t="inlineStr">
        <is>
          <t>Traffic signals/crossings/refuge islands/cycling infrastructure do not directly affect the cost class.</t>
        </is>
      </c>
    </row>
    <row r="24" ht="15" customHeight="1" s="94">
      <c r="A24" s="66" t="n">
        <v>20</v>
      </c>
      <c r="B24" s="66" t="inlineStr">
        <is>
          <t>O1448</t>
        </is>
      </c>
      <c r="C24" s="66" t="inlineStr">
        <is>
          <t>Leipzig</t>
        </is>
      </c>
      <c r="D24" s="66" t="n">
        <v>12.3769824200001</v>
      </c>
      <c r="E24" s="66" t="n">
        <v>51.3445309385001</v>
      </c>
      <c r="F24" s="66" t="n">
        <v>21</v>
      </c>
      <c r="G24" s="66" t="n">
        <v>15</v>
      </c>
      <c r="H24" s="66" t="n">
        <v>3</v>
      </c>
      <c r="I24" s="66" t="inlineStr">
        <is>
          <t>Major arterial road</t>
        </is>
      </c>
      <c r="J24" t="inlineStr">
        <is>
          <t>primary</t>
        </is>
      </c>
      <c r="K24" s="66" t="inlineStr">
        <is>
          <t>Junction</t>
        </is>
      </c>
      <c r="L24" s="66" t="n">
        <v>6</v>
      </c>
      <c r="M24" s="66" t="inlineStr">
        <is>
          <t>yes</t>
        </is>
      </c>
      <c r="N24" s="66" t="inlineStr">
        <is>
          <t>yes</t>
        </is>
      </c>
      <c r="O24" s="66" t="inlineStr">
        <is>
          <t>yes</t>
        </is>
      </c>
      <c r="P24" s="66" t="inlineStr">
        <is>
          <t>yes</t>
        </is>
      </c>
      <c r="Q24" s="66" t="inlineStr">
        <is>
          <t>C</t>
        </is>
      </c>
      <c r="R24" s="66" t="inlineStr">
        <is>
          <t>Large road cross-section: OSM lanes=6 (4 or more lanes).</t>
        </is>
      </c>
      <c r="S24" s="66" t="inlineStr">
        <is>
          <t>A missing OSM tag is not reliable evidence of absence.</t>
        </is>
      </c>
      <c r="T24" s="68" t="inlineStr">
        <is>
          <t>https://www.openstreetmap.org/?mlat=51.3445309&amp;mlon=12.3769824#map=19/51.3445309/12.3769824</t>
        </is>
      </c>
      <c r="U24" s="66" t="inlineStr">
        <is>
          <t>S03</t>
        </is>
      </c>
      <c r="V24" s="66" t="inlineStr">
        <is>
          <t>M03</t>
        </is>
      </c>
      <c r="W24" s="66" t="inlineStr">
        <is>
          <t>Traffic signals/crossings/refuge islands/cycling infrastructure do not directly affect the cost class.</t>
        </is>
      </c>
    </row>
    <row r="25" ht="15" customHeight="1" s="94">
      <c r="A25" s="66" t="n">
        <v>21</v>
      </c>
      <c r="B25" s="66" t="inlineStr">
        <is>
          <t>O0945</t>
        </is>
      </c>
      <c r="C25" s="66" t="inlineStr">
        <is>
          <t>Dresden</t>
        </is>
      </c>
      <c r="D25" s="66" t="n">
        <v>13.750552836</v>
      </c>
      <c r="E25" s="66" t="n">
        <v>51.0714052415001</v>
      </c>
      <c r="F25" s="66" t="n">
        <v>18</v>
      </c>
      <c r="G25" s="66" t="n">
        <v>15</v>
      </c>
      <c r="H25" s="66" t="n">
        <v>1</v>
      </c>
      <c r="I25" s="66" t="inlineStr">
        <is>
          <t>Major arterial road</t>
        </is>
      </c>
      <c r="J25" t="inlineStr">
        <is>
          <t>primary</t>
        </is>
      </c>
      <c r="K25" s="66" t="inlineStr">
        <is>
          <t>Junction</t>
        </is>
      </c>
      <c r="L25" s="66" t="n">
        <v>2</v>
      </c>
      <c r="M25" s="66" t="inlineStr">
        <is>
          <t>yes</t>
        </is>
      </c>
      <c r="N25" s="66" t="inlineStr">
        <is>
          <t>yes</t>
        </is>
      </c>
      <c r="O25" s="66" t="inlineStr">
        <is>
          <t>not found</t>
        </is>
      </c>
      <c r="P25" s="66" t="inlineStr">
        <is>
          <t>yes</t>
        </is>
      </c>
      <c r="Q25" s="66" t="inlineStr">
        <is>
          <t>B</t>
        </is>
      </c>
      <c r="R25" s="66" t="inlineStr">
        <is>
          <t>Standard road area/main road: primary, OSM lanes=2 (max. 3).</t>
        </is>
      </c>
      <c r="S25" s="66" t="inlineStr">
        <is>
          <t>A missing OSM tag is not reliable evidence of absence.</t>
        </is>
      </c>
      <c r="T25" s="68" t="inlineStr">
        <is>
          <t>https://www.openstreetmap.org/?mlat=51.0714052&amp;mlon=13.7505528#map=19/51.0714052/13.7505528</t>
        </is>
      </c>
      <c r="U25" s="66" t="inlineStr">
        <is>
          <t>S03</t>
        </is>
      </c>
      <c r="V25" s="66" t="inlineStr">
        <is>
          <t>M03</t>
        </is>
      </c>
      <c r="W25" s="66" t="inlineStr">
        <is>
          <t>Traffic signals/crossings/refuge islands/cycling infrastructure do not directly affect the cost class.</t>
        </is>
      </c>
    </row>
    <row r="26" ht="15" customHeight="1" s="94">
      <c r="A26" s="66" t="n">
        <v>22</v>
      </c>
      <c r="B26" s="66" t="inlineStr">
        <is>
          <t>O0599</t>
        </is>
      </c>
      <c r="C26" s="66" t="inlineStr">
        <is>
          <t>Dresden</t>
        </is>
      </c>
      <c r="D26" s="66" t="n">
        <v>13.75592334625</v>
      </c>
      <c r="E26" s="66" t="n">
        <v>51.0558733740001</v>
      </c>
      <c r="F26" s="66" t="n">
        <v>15</v>
      </c>
      <c r="G26" s="66" t="n">
        <v>15</v>
      </c>
      <c r="H26" s="66" t="n">
        <v>2</v>
      </c>
      <c r="I26" s="66" t="inlineStr">
        <is>
          <t>Important main/connecting road</t>
        </is>
      </c>
      <c r="J26" t="inlineStr">
        <is>
          <t>secondary</t>
        </is>
      </c>
      <c r="K26" s="66" t="inlineStr">
        <is>
          <t>Junction</t>
        </is>
      </c>
      <c r="L26" s="66" t="n">
        <v>4</v>
      </c>
      <c r="M26" s="66" t="inlineStr">
        <is>
          <t>yes</t>
        </is>
      </c>
      <c r="N26" s="66" t="inlineStr">
        <is>
          <t>yes</t>
        </is>
      </c>
      <c r="O26" s="66" t="inlineStr">
        <is>
          <t>not found</t>
        </is>
      </c>
      <c r="P26" s="66" t="inlineStr">
        <is>
          <t>yes</t>
        </is>
      </c>
      <c r="Q26" s="66" t="inlineStr">
        <is>
          <t>C</t>
        </is>
      </c>
      <c r="R26" s="66" t="inlineStr">
        <is>
          <t>Large road cross-section: OSM lanes=4 (4 or more lanes).</t>
        </is>
      </c>
      <c r="S26" s="66" t="inlineStr">
        <is>
          <t>A missing OSM tag is not reliable evidence of absence.</t>
        </is>
      </c>
      <c r="T26" s="68" t="inlineStr">
        <is>
          <t>https://www.openstreetmap.org/?mlat=51.0558734&amp;mlon=13.7559233#map=19/51.0558734/13.7559233</t>
        </is>
      </c>
      <c r="U26" s="66" t="inlineStr">
        <is>
          <t>S03</t>
        </is>
      </c>
      <c r="V26" s="66" t="inlineStr">
        <is>
          <t>M03</t>
        </is>
      </c>
      <c r="W26" s="66" t="inlineStr">
        <is>
          <t>Traffic signals/crossings/refuge islands/cycling infrastructure do not directly affect the cost class.</t>
        </is>
      </c>
    </row>
    <row r="27" ht="15" customHeight="1" s="94">
      <c r="A27" s="66" t="n">
        <v>23</v>
      </c>
      <c r="B27" s="66" t="inlineStr">
        <is>
          <t>O1777</t>
        </is>
      </c>
      <c r="C27" s="66" t="inlineStr">
        <is>
          <t>Leipzig</t>
        </is>
      </c>
      <c r="D27" s="66" t="n">
        <v>12.4058330660001</v>
      </c>
      <c r="E27" s="66" t="n">
        <v>51.3455350040001</v>
      </c>
      <c r="F27" s="66" t="n">
        <v>21</v>
      </c>
      <c r="G27" s="66" t="n">
        <v>14</v>
      </c>
      <c r="H27" s="66" t="n">
        <v>2</v>
      </c>
      <c r="I27" s="66" t="inlineStr">
        <is>
          <t>Important main/connecting road</t>
        </is>
      </c>
      <c r="J27" t="inlineStr">
        <is>
          <t>secondary</t>
        </is>
      </c>
      <c r="K27" s="66" t="inlineStr">
        <is>
          <t>Junction</t>
        </is>
      </c>
      <c r="L27" s="66" t="n">
        <v>4</v>
      </c>
      <c r="M27" s="66" t="inlineStr">
        <is>
          <t>yes</t>
        </is>
      </c>
      <c r="N27" s="66" t="inlineStr">
        <is>
          <t>yes</t>
        </is>
      </c>
      <c r="O27" s="66" t="inlineStr">
        <is>
          <t>not found</t>
        </is>
      </c>
      <c r="P27" s="66" t="inlineStr">
        <is>
          <t>yes</t>
        </is>
      </c>
      <c r="Q27" s="66" t="inlineStr">
        <is>
          <t>C</t>
        </is>
      </c>
      <c r="R27" s="66" t="inlineStr">
        <is>
          <t>Large road cross-section: OSM lanes=4 (4 or more lanes).</t>
        </is>
      </c>
      <c r="S27" s="66" t="inlineStr">
        <is>
          <t>A missing OSM tag is not reliable evidence of absence.</t>
        </is>
      </c>
      <c r="T27" s="68" t="inlineStr">
        <is>
          <t>https://www.openstreetmap.org/?mlat=51.3455350&amp;mlon=12.4058331#map=19/51.3455350/12.4058331</t>
        </is>
      </c>
      <c r="U27" s="66" t="inlineStr">
        <is>
          <t>S03</t>
        </is>
      </c>
      <c r="V27" s="66" t="inlineStr">
        <is>
          <t>M03</t>
        </is>
      </c>
      <c r="W27" s="66" t="inlineStr">
        <is>
          <t>Traffic signals/crossings/refuge islands/cycling infrastructure do not directly affect the cost class.</t>
        </is>
      </c>
    </row>
    <row r="28" ht="15" customHeight="1" s="94">
      <c r="A28" s="66" t="n">
        <v>24</v>
      </c>
      <c r="B28" s="66" t="inlineStr">
        <is>
          <t>O0615</t>
        </is>
      </c>
      <c r="C28" s="66" t="inlineStr">
        <is>
          <t>Dresden</t>
        </is>
      </c>
      <c r="D28" s="66" t="n">
        <v>13.746760518</v>
      </c>
      <c r="E28" s="66" t="n">
        <v>51.0637691900001</v>
      </c>
      <c r="F28" s="66" t="n">
        <v>20</v>
      </c>
      <c r="G28" s="66" t="n">
        <v>14</v>
      </c>
      <c r="H28" s="66" t="n">
        <v>3</v>
      </c>
      <c r="I28" s="66" t="inlineStr">
        <is>
          <t>Major arterial road</t>
        </is>
      </c>
      <c r="J28" t="inlineStr">
        <is>
          <t>primary</t>
        </is>
      </c>
      <c r="K28" s="66" t="inlineStr">
        <is>
          <t>Junction</t>
        </is>
      </c>
      <c r="L28" s="66" t="n">
        <v>7</v>
      </c>
      <c r="M28" s="66" t="inlineStr">
        <is>
          <t>yes</t>
        </is>
      </c>
      <c r="N28" s="66" t="inlineStr">
        <is>
          <t>yes</t>
        </is>
      </c>
      <c r="O28" s="66" t="inlineStr">
        <is>
          <t>not found</t>
        </is>
      </c>
      <c r="P28" s="66" t="inlineStr">
        <is>
          <t>yes</t>
        </is>
      </c>
      <c r="Q28" s="66" t="inlineStr">
        <is>
          <t>C</t>
        </is>
      </c>
      <c r="R28" s="66" t="inlineStr">
        <is>
          <t>Large road cross-section: OSM lanes=7 (4 or more lanes).</t>
        </is>
      </c>
      <c r="S28" s="66" t="inlineStr">
        <is>
          <t>A missing OSM tag is not reliable evidence of absence.</t>
        </is>
      </c>
      <c r="T28" s="68" t="inlineStr">
        <is>
          <t>https://www.openstreetmap.org/?mlat=51.0637692&amp;mlon=13.7467605#map=19/51.0637692/13.7467605</t>
        </is>
      </c>
      <c r="U28" s="66" t="inlineStr">
        <is>
          <t>S03</t>
        </is>
      </c>
      <c r="V28" s="66" t="inlineStr">
        <is>
          <t>M03</t>
        </is>
      </c>
      <c r="W28" s="66" t="inlineStr">
        <is>
          <t>Traffic signals/crossings/refuge islands/cycling infrastructure do not directly affect the cost class.</t>
        </is>
      </c>
    </row>
    <row r="29" ht="15" customHeight="1" s="94">
      <c r="A29" s="66" t="n">
        <v>25</v>
      </c>
      <c r="B29" s="66" t="inlineStr">
        <is>
          <t>O0781</t>
        </is>
      </c>
      <c r="C29" s="66" t="inlineStr">
        <is>
          <t>Dresden</t>
        </is>
      </c>
      <c r="D29" s="66" t="n">
        <v>13.7555294235</v>
      </c>
      <c r="E29" s="66" t="n">
        <v>51.0766322675001</v>
      </c>
      <c r="F29" s="66" t="n">
        <v>20</v>
      </c>
      <c r="G29" s="66" t="n">
        <v>14</v>
      </c>
      <c r="H29" s="66" t="n">
        <v>6</v>
      </c>
      <c r="I29" s="66" t="inlineStr">
        <is>
          <t>Major arterial road</t>
        </is>
      </c>
      <c r="J29" t="inlineStr">
        <is>
          <t>primary</t>
        </is>
      </c>
      <c r="K29" s="66" t="inlineStr">
        <is>
          <t>Junction</t>
        </is>
      </c>
      <c r="L29" s="66" t="n">
        <v>6</v>
      </c>
      <c r="M29" s="66" t="inlineStr">
        <is>
          <t>yes</t>
        </is>
      </c>
      <c r="N29" s="66" t="inlineStr">
        <is>
          <t>yes</t>
        </is>
      </c>
      <c r="O29" s="66" t="inlineStr">
        <is>
          <t>yes</t>
        </is>
      </c>
      <c r="P29" s="66" t="inlineStr">
        <is>
          <t>not found</t>
        </is>
      </c>
      <c r="Q29" s="66" t="inlineStr">
        <is>
          <t>C</t>
        </is>
      </c>
      <c r="R29" s="66" t="inlineStr">
        <is>
          <t>Large road cross-section: OSM lanes=6 (4 or more lanes).</t>
        </is>
      </c>
      <c r="S29" s="66" t="inlineStr">
        <is>
          <t>A missing OSM tag is not reliable evidence of absence.</t>
        </is>
      </c>
      <c r="T29" s="68" t="inlineStr">
        <is>
          <t>https://www.openstreetmap.org/?mlat=51.0766323&amp;mlon=13.7555294#map=19/51.0766323/13.7555294</t>
        </is>
      </c>
      <c r="U29" s="66" t="inlineStr">
        <is>
          <t>S03</t>
        </is>
      </c>
      <c r="V29" s="66" t="inlineStr">
        <is>
          <t>M03</t>
        </is>
      </c>
      <c r="W29" s="66" t="inlineStr">
        <is>
          <t>Traffic signals/crossings/refuge islands/cycling infrastructure do not directly affect the cost class.</t>
        </is>
      </c>
    </row>
    <row r="30" ht="15" customHeight="1" s="94">
      <c r="A30" s="66" t="n">
        <v>26</v>
      </c>
      <c r="B30" s="66" t="inlineStr">
        <is>
          <t>O1529</t>
        </is>
      </c>
      <c r="C30" s="66" t="inlineStr">
        <is>
          <t>Leipzig</t>
        </is>
      </c>
      <c r="D30" s="66" t="n">
        <v>12.3944175520001</v>
      </c>
      <c r="E30" s="66" t="n">
        <v>51.336761026</v>
      </c>
      <c r="F30" s="66" t="n">
        <v>18</v>
      </c>
      <c r="G30" s="66" t="n">
        <v>14</v>
      </c>
      <c r="H30" s="66" t="n">
        <v>2</v>
      </c>
      <c r="I30" s="66" t="inlineStr">
        <is>
          <t>Major arterial road</t>
        </is>
      </c>
      <c r="J30" t="inlineStr">
        <is>
          <t>primary</t>
        </is>
      </c>
      <c r="K30" s="66" t="inlineStr">
        <is>
          <t>Junction</t>
        </is>
      </c>
      <c r="L30" s="66" t="n">
        <v>3</v>
      </c>
      <c r="M30" s="66" t="inlineStr">
        <is>
          <t>yes</t>
        </is>
      </c>
      <c r="N30" s="66" t="inlineStr">
        <is>
          <t>yes</t>
        </is>
      </c>
      <c r="O30" s="66" t="inlineStr">
        <is>
          <t>not found</t>
        </is>
      </c>
      <c r="P30" s="66" t="inlineStr">
        <is>
          <t>yes</t>
        </is>
      </c>
      <c r="Q30" s="66" t="inlineStr">
        <is>
          <t>B</t>
        </is>
      </c>
      <c r="R30" s="66" t="inlineStr">
        <is>
          <t>Standard road area/main road: primary, OSM lanes=3 (max. 3).</t>
        </is>
      </c>
      <c r="S30" s="66" t="inlineStr">
        <is>
          <t>A missing OSM tag is not reliable evidence of absence.</t>
        </is>
      </c>
      <c r="T30" s="68" t="inlineStr">
        <is>
          <t>https://www.openstreetmap.org/?mlat=51.3367610&amp;mlon=12.3944176#map=19/51.3367610/12.3944176</t>
        </is>
      </c>
      <c r="U30" s="66" t="inlineStr">
        <is>
          <t>S03</t>
        </is>
      </c>
      <c r="V30" s="66" t="inlineStr">
        <is>
          <t>M03</t>
        </is>
      </c>
      <c r="W30" s="66" t="inlineStr">
        <is>
          <t>Traffic signals/crossings/refuge islands/cycling infrastructure do not directly affect the cost class.</t>
        </is>
      </c>
    </row>
    <row r="31" ht="15" customHeight="1" s="94">
      <c r="A31" s="66" t="n">
        <v>27</v>
      </c>
      <c r="B31" s="66" t="inlineStr">
        <is>
          <t>O0780</t>
        </is>
      </c>
      <c r="C31" s="66" t="inlineStr">
        <is>
          <t>Dresden</t>
        </is>
      </c>
      <c r="D31" s="66" t="n">
        <v>13.752977538</v>
      </c>
      <c r="E31" s="66" t="n">
        <v>51.0738920680001</v>
      </c>
      <c r="F31" s="66" t="n">
        <v>17</v>
      </c>
      <c r="G31" s="66" t="n">
        <v>14</v>
      </c>
      <c r="H31" s="66" t="n">
        <v>3</v>
      </c>
      <c r="I31" s="66" t="inlineStr">
        <is>
          <t>Major arterial road</t>
        </is>
      </c>
      <c r="J31" t="inlineStr">
        <is>
          <t>primary</t>
        </is>
      </c>
      <c r="K31" s="66" t="inlineStr">
        <is>
          <t>Junction</t>
        </is>
      </c>
      <c r="L31" s="66" t="n">
        <v>2</v>
      </c>
      <c r="M31" s="66" t="inlineStr">
        <is>
          <t>yes</t>
        </is>
      </c>
      <c r="N31" s="66" t="inlineStr">
        <is>
          <t>yes</t>
        </is>
      </c>
      <c r="O31" s="66" t="inlineStr">
        <is>
          <t>not found</t>
        </is>
      </c>
      <c r="P31" s="66" t="inlineStr">
        <is>
          <t>not found</t>
        </is>
      </c>
      <c r="Q31" s="66" t="inlineStr">
        <is>
          <t>B</t>
        </is>
      </c>
      <c r="R31" s="66" t="inlineStr">
        <is>
          <t>Standard road area/main road: primary, OSM lanes=2 (max. 3).</t>
        </is>
      </c>
      <c r="S31" s="66" t="inlineStr">
        <is>
          <t>A missing OSM tag is not reliable evidence of absence.</t>
        </is>
      </c>
      <c r="T31" s="68" t="inlineStr">
        <is>
          <t>https://www.openstreetmap.org/?mlat=51.0738921&amp;mlon=13.7529775#map=19/51.0738921/13.7529775</t>
        </is>
      </c>
      <c r="U31" s="66" t="inlineStr">
        <is>
          <t>S03</t>
        </is>
      </c>
      <c r="V31" s="66" t="inlineStr">
        <is>
          <t>M03</t>
        </is>
      </c>
      <c r="W31" s="66" t="inlineStr">
        <is>
          <t>Traffic signals/crossings/refuge islands/cycling infrastructure do not directly affect the cost class.</t>
        </is>
      </c>
    </row>
    <row r="32" ht="15" customHeight="1" s="94">
      <c r="A32" s="66" t="n">
        <v>28</v>
      </c>
      <c r="B32" s="66" t="inlineStr">
        <is>
          <t>O1595</t>
        </is>
      </c>
      <c r="C32" s="66" t="inlineStr">
        <is>
          <t>Leipzig</t>
        </is>
      </c>
      <c r="D32" s="66" t="n">
        <v>12.3765407856667</v>
      </c>
      <c r="E32" s="66" t="n">
        <v>51.3531908920001</v>
      </c>
      <c r="F32" s="66" t="n">
        <v>17</v>
      </c>
      <c r="G32" s="66" t="n">
        <v>14</v>
      </c>
      <c r="H32" s="66" t="n">
        <v>6</v>
      </c>
      <c r="I32" s="66" t="inlineStr">
        <is>
          <t>Important main/connecting road</t>
        </is>
      </c>
      <c r="J32" t="inlineStr">
        <is>
          <t>secondary</t>
        </is>
      </c>
      <c r="K32" s="66" t="inlineStr">
        <is>
          <t>Junction</t>
        </is>
      </c>
      <c r="L32" s="66" t="n">
        <v>4</v>
      </c>
      <c r="M32" s="66" t="inlineStr">
        <is>
          <t>yes</t>
        </is>
      </c>
      <c r="N32" s="66" t="inlineStr">
        <is>
          <t>yes</t>
        </is>
      </c>
      <c r="O32" s="66" t="inlineStr">
        <is>
          <t>not found</t>
        </is>
      </c>
      <c r="P32" s="66" t="inlineStr">
        <is>
          <t>not found</t>
        </is>
      </c>
      <c r="Q32" s="66" t="inlineStr">
        <is>
          <t>C</t>
        </is>
      </c>
      <c r="R32" s="66" t="inlineStr">
        <is>
          <t>Large road cross-section: OSM lanes=4 (4 or more lanes).</t>
        </is>
      </c>
      <c r="S32" s="66" t="inlineStr">
        <is>
          <t>A missing OSM tag is not reliable evidence of absence.</t>
        </is>
      </c>
      <c r="T32" s="68" t="inlineStr">
        <is>
          <t>https://www.openstreetmap.org/?mlat=51.3531909&amp;mlon=12.3765408#map=19/51.3531909/12.3765408</t>
        </is>
      </c>
      <c r="U32" s="66" t="inlineStr">
        <is>
          <t>S03</t>
        </is>
      </c>
      <c r="V32" s="66" t="inlineStr">
        <is>
          <t>M03</t>
        </is>
      </c>
      <c r="W32" s="66" t="inlineStr">
        <is>
          <t>Traffic signals/crossings/refuge islands/cycling infrastructure do not directly affect the cost class.</t>
        </is>
      </c>
    </row>
    <row r="33" ht="15" customHeight="1" s="94">
      <c r="A33" s="66" t="n">
        <v>29</v>
      </c>
      <c r="B33" s="66" t="inlineStr">
        <is>
          <t>O1436</t>
        </is>
      </c>
      <c r="C33" s="66" t="inlineStr">
        <is>
          <t>Leipzig</t>
        </is>
      </c>
      <c r="D33" s="66" t="n">
        <v>12.3708822370001</v>
      </c>
      <c r="E33" s="66" t="n">
        <v>51.3441007990001</v>
      </c>
      <c r="F33" s="66" t="n">
        <v>15</v>
      </c>
      <c r="G33" s="66" t="n">
        <v>14</v>
      </c>
      <c r="H33" s="66" t="n">
        <v>3</v>
      </c>
      <c r="I33" s="66" t="inlineStr">
        <is>
          <t>Major arterial road</t>
        </is>
      </c>
      <c r="J33" t="inlineStr">
        <is>
          <t>primary</t>
        </is>
      </c>
      <c r="K33" s="66" t="inlineStr">
        <is>
          <t>Junction</t>
        </is>
      </c>
      <c r="L33" s="66" t="n">
        <v>5</v>
      </c>
      <c r="M33" s="66" t="inlineStr">
        <is>
          <t>yes</t>
        </is>
      </c>
      <c r="N33" s="66" t="inlineStr">
        <is>
          <t>yes</t>
        </is>
      </c>
      <c r="O33" s="66" t="inlineStr">
        <is>
          <t>yes</t>
        </is>
      </c>
      <c r="P33" s="66" t="inlineStr">
        <is>
          <t>yes</t>
        </is>
      </c>
      <c r="Q33" s="66" t="inlineStr">
        <is>
          <t>C</t>
        </is>
      </c>
      <c r="R33" s="66" t="inlineStr">
        <is>
          <t>Large road cross-section: OSM lanes=5 (4 or more lanes).</t>
        </is>
      </c>
      <c r="S33" s="66" t="inlineStr">
        <is>
          <t>A missing OSM tag is not reliable evidence of absence.</t>
        </is>
      </c>
      <c r="T33" s="68" t="inlineStr">
        <is>
          <t>https://www.openstreetmap.org/?mlat=51.3441008&amp;mlon=12.3708822#map=19/51.3441008/12.3708822</t>
        </is>
      </c>
      <c r="U33" s="66" t="inlineStr">
        <is>
          <t>S03</t>
        </is>
      </c>
      <c r="V33" s="66" t="inlineStr">
        <is>
          <t>M03</t>
        </is>
      </c>
      <c r="W33" s="66" t="inlineStr">
        <is>
          <t>Traffic signals/crossings/refuge islands/cycling infrastructure do not directly affect the cost class.</t>
        </is>
      </c>
    </row>
    <row r="34" ht="15" customHeight="1" s="94">
      <c r="A34" s="66" t="n">
        <v>30</v>
      </c>
      <c r="B34" s="66" t="inlineStr">
        <is>
          <t>O1541</t>
        </is>
      </c>
      <c r="C34" s="66" t="inlineStr">
        <is>
          <t>Leipzig</t>
        </is>
      </c>
      <c r="D34" s="66" t="n">
        <v>12.3821625580001</v>
      </c>
      <c r="E34" s="66" t="n">
        <v>51.338872286</v>
      </c>
      <c r="F34" s="66" t="n">
        <v>18</v>
      </c>
      <c r="G34" s="66" t="n">
        <v>13</v>
      </c>
      <c r="H34" s="66" t="n">
        <v>6</v>
      </c>
      <c r="I34" s="66" t="inlineStr">
        <is>
          <t>Major arterial road</t>
        </is>
      </c>
      <c r="J34" t="inlineStr">
        <is>
          <t>primary</t>
        </is>
      </c>
      <c r="K34" s="66" t="inlineStr">
        <is>
          <t>Junction</t>
        </is>
      </c>
      <c r="L34" s="66" t="n">
        <v>5</v>
      </c>
      <c r="M34" s="66" t="inlineStr">
        <is>
          <t>yes</t>
        </is>
      </c>
      <c r="N34" s="66" t="inlineStr">
        <is>
          <t>yes</t>
        </is>
      </c>
      <c r="O34" s="66" t="inlineStr">
        <is>
          <t>yes</t>
        </is>
      </c>
      <c r="P34" s="66" t="inlineStr">
        <is>
          <t>yes</t>
        </is>
      </c>
      <c r="Q34" s="66" t="inlineStr">
        <is>
          <t>C</t>
        </is>
      </c>
      <c r="R34" s="66" t="inlineStr">
        <is>
          <t>Large road cross-section: OSM lanes=5 (4 or more lanes).</t>
        </is>
      </c>
      <c r="S34" s="66" t="inlineStr">
        <is>
          <t>A missing OSM tag is not reliable evidence of absence.</t>
        </is>
      </c>
      <c r="T34" s="68" t="inlineStr">
        <is>
          <t>https://www.openstreetmap.org/?mlat=51.3388723&amp;mlon=12.3821626#map=19/51.3388723/12.3821626</t>
        </is>
      </c>
      <c r="U34" s="66" t="inlineStr">
        <is>
          <t>S03</t>
        </is>
      </c>
      <c r="V34" s="66" t="inlineStr">
        <is>
          <t>M03</t>
        </is>
      </c>
      <c r="W34" s="66" t="inlineStr">
        <is>
          <t>Traffic signals/crossings/refuge islands/cycling infrastructure do not directly affect the cost class.</t>
        </is>
      </c>
    </row>
    <row r="35" ht="15" customHeight="1" s="94">
      <c r="A35" s="66" t="n">
        <v>31</v>
      </c>
      <c r="B35" s="66" t="inlineStr">
        <is>
          <t>O0694</t>
        </is>
      </c>
      <c r="C35" s="66" t="inlineStr">
        <is>
          <t>Dresden</t>
        </is>
      </c>
      <c r="D35" s="66" t="n">
        <v>13.7331891810001</v>
      </c>
      <c r="E35" s="66" t="n">
        <v>51.0389848410001</v>
      </c>
      <c r="F35" s="66" t="n">
        <v>17</v>
      </c>
      <c r="G35" s="66" t="n">
        <v>13</v>
      </c>
      <c r="H35" s="66" t="n">
        <v>2</v>
      </c>
      <c r="I35" s="66" t="inlineStr">
        <is>
          <t>Major arterial road</t>
        </is>
      </c>
      <c r="J35" t="inlineStr">
        <is>
          <t>primary</t>
        </is>
      </c>
      <c r="K35" s="66" t="inlineStr">
        <is>
          <t>Junction</t>
        </is>
      </c>
      <c r="L35" s="66" t="n">
        <v>4</v>
      </c>
      <c r="M35" s="66" t="inlineStr">
        <is>
          <t>yes</t>
        </is>
      </c>
      <c r="N35" s="66" t="inlineStr">
        <is>
          <t>yes</t>
        </is>
      </c>
      <c r="O35" s="66" t="inlineStr">
        <is>
          <t>not found</t>
        </is>
      </c>
      <c r="P35" s="66" t="inlineStr">
        <is>
          <t>yes</t>
        </is>
      </c>
      <c r="Q35" s="66" t="inlineStr">
        <is>
          <t>C</t>
        </is>
      </c>
      <c r="R35" s="66" t="inlineStr">
        <is>
          <t>Large road cross-section: OSM lanes=4 (4 or more lanes).</t>
        </is>
      </c>
      <c r="S35" s="66" t="inlineStr">
        <is>
          <t>A missing OSM tag is not reliable evidence of absence.</t>
        </is>
      </c>
      <c r="T35" s="68" t="inlineStr">
        <is>
          <t>https://www.openstreetmap.org/?mlat=51.0389848&amp;mlon=13.7331892#map=19/51.0389848/13.7331892</t>
        </is>
      </c>
      <c r="U35" s="66" t="inlineStr">
        <is>
          <t>S03</t>
        </is>
      </c>
      <c r="V35" s="66" t="inlineStr">
        <is>
          <t>M03</t>
        </is>
      </c>
      <c r="W35" s="66" t="inlineStr">
        <is>
          <t>Traffic signals/crossings/refuge islands/cycling infrastructure do not directly affect the cost class.</t>
        </is>
      </c>
    </row>
    <row r="36" ht="15" customHeight="1" s="94">
      <c r="A36" s="66" t="n">
        <v>32</v>
      </c>
      <c r="B36" s="66" t="inlineStr">
        <is>
          <t>O0969</t>
        </is>
      </c>
      <c r="C36" s="66" t="inlineStr">
        <is>
          <t>Dresden</t>
        </is>
      </c>
      <c r="D36" s="66" t="n">
        <v>13.758009521</v>
      </c>
      <c r="E36" s="66" t="n">
        <v>51.0522788810001</v>
      </c>
      <c r="F36" s="66" t="n">
        <v>17</v>
      </c>
      <c r="G36" s="66" t="n">
        <v>13</v>
      </c>
      <c r="H36" s="66" t="n">
        <v>3</v>
      </c>
      <c r="I36" s="66" t="inlineStr">
        <is>
          <t>Important main/connecting road</t>
        </is>
      </c>
      <c r="J36" t="inlineStr">
        <is>
          <t>secondary</t>
        </is>
      </c>
      <c r="K36" s="66" t="inlineStr">
        <is>
          <t>Junction</t>
        </is>
      </c>
      <c r="L36" s="66" t="n">
        <v>3</v>
      </c>
      <c r="M36" s="66" t="inlineStr">
        <is>
          <t>not found</t>
        </is>
      </c>
      <c r="N36" s="66" t="inlineStr">
        <is>
          <t>yes</t>
        </is>
      </c>
      <c r="O36" s="66" t="inlineStr">
        <is>
          <t>not found</t>
        </is>
      </c>
      <c r="P36" s="66" t="inlineStr">
        <is>
          <t>yes</t>
        </is>
      </c>
      <c r="Q36" s="66" t="inlineStr">
        <is>
          <t>B</t>
        </is>
      </c>
      <c r="R36" s="66" t="inlineStr">
        <is>
          <t>Standard road area/main road: secondary, OSM lanes=3 (max. 3).</t>
        </is>
      </c>
      <c r="S36" s="66" t="inlineStr">
        <is>
          <t>A missing OSM tag is not reliable evidence of absence.</t>
        </is>
      </c>
      <c r="T36" s="68" t="inlineStr">
        <is>
          <t>https://www.openstreetmap.org/?mlat=51.0522789&amp;mlon=13.7580095#map=19/51.0522789/13.7580095</t>
        </is>
      </c>
      <c r="U36" s="66" t="inlineStr">
        <is>
          <t>S03</t>
        </is>
      </c>
      <c r="V36" s="66" t="inlineStr">
        <is>
          <t>M03</t>
        </is>
      </c>
      <c r="W36" s="66" t="inlineStr">
        <is>
          <t>Traffic signals/crossings/refuge islands/cycling infrastructure do not directly affect the cost class.</t>
        </is>
      </c>
    </row>
    <row r="37" ht="15" customHeight="1" s="94">
      <c r="A37" s="66" t="n">
        <v>33</v>
      </c>
      <c r="B37" s="66" t="inlineStr">
        <is>
          <t>O0591</t>
        </is>
      </c>
      <c r="C37" s="66" t="inlineStr">
        <is>
          <t>Dresden</t>
        </is>
      </c>
      <c r="D37" s="66" t="n">
        <v>13.751610226</v>
      </c>
      <c r="E37" s="66" t="n">
        <v>51.0472263433334</v>
      </c>
      <c r="F37" s="66" t="n">
        <v>16</v>
      </c>
      <c r="G37" s="66" t="n">
        <v>13</v>
      </c>
      <c r="H37" s="66" t="n">
        <v>3</v>
      </c>
      <c r="I37" s="66" t="inlineStr">
        <is>
          <t>Important main/connecting road</t>
        </is>
      </c>
      <c r="J37" t="inlineStr">
        <is>
          <t>secondary</t>
        </is>
      </c>
      <c r="K37" s="66" t="inlineStr">
        <is>
          <t>Junction</t>
        </is>
      </c>
      <c r="L37" s="66" t="n">
        <v>3</v>
      </c>
      <c r="M37" s="66" t="inlineStr">
        <is>
          <t>not found</t>
        </is>
      </c>
      <c r="N37" s="66" t="inlineStr">
        <is>
          <t>yes</t>
        </is>
      </c>
      <c r="O37" s="66" t="inlineStr">
        <is>
          <t>not found</t>
        </is>
      </c>
      <c r="P37" s="66" t="inlineStr">
        <is>
          <t>yes</t>
        </is>
      </c>
      <c r="Q37" s="66" t="inlineStr">
        <is>
          <t>B</t>
        </is>
      </c>
      <c r="R37" s="66" t="inlineStr">
        <is>
          <t>Standard road area/main road: secondary, OSM lanes=3 (max. 3).</t>
        </is>
      </c>
      <c r="S37" s="66" t="inlineStr">
        <is>
          <t>A missing OSM tag is not reliable evidence of absence.</t>
        </is>
      </c>
      <c r="T37" s="68" t="inlineStr">
        <is>
          <t>https://www.openstreetmap.org/?mlat=51.0472263&amp;mlon=13.7516102#map=19/51.0472263/13.7516102</t>
        </is>
      </c>
      <c r="U37" s="66" t="inlineStr">
        <is>
          <t>S03</t>
        </is>
      </c>
      <c r="V37" s="66" t="inlineStr">
        <is>
          <t>M03</t>
        </is>
      </c>
      <c r="W37" s="66" t="inlineStr">
        <is>
          <t>Traffic signals/crossings/refuge islands/cycling infrastructure do not directly affect the cost class.</t>
        </is>
      </c>
    </row>
    <row r="38" ht="15" customHeight="1" s="94">
      <c r="A38" s="66" t="n">
        <v>34</v>
      </c>
      <c r="B38" s="66" t="inlineStr">
        <is>
          <t>O2079</t>
        </is>
      </c>
      <c r="C38" s="66" t="inlineStr">
        <is>
          <t>Radebeul</t>
        </is>
      </c>
      <c r="D38" s="66" t="n">
        <v>13.6678119353334</v>
      </c>
      <c r="E38" s="66" t="n">
        <v>51.1024456156667</v>
      </c>
      <c r="F38" s="66" t="n">
        <v>14</v>
      </c>
      <c r="G38" s="66" t="n">
        <v>13</v>
      </c>
      <c r="H38" s="66" t="n">
        <v>3</v>
      </c>
      <c r="I38" s="66" t="inlineStr">
        <is>
          <t>Residential road</t>
        </is>
      </c>
      <c r="J38" t="inlineStr">
        <is>
          <t>residential</t>
        </is>
      </c>
      <c r="K38" s="66" t="inlineStr">
        <is>
          <t>Junction</t>
        </is>
      </c>
      <c r="L38" s="66" t="inlineStr">
        <is>
          <t>not tagged</t>
        </is>
      </c>
      <c r="M38" s="66" t="inlineStr">
        <is>
          <t>not found</t>
        </is>
      </c>
      <c r="N38" s="66" t="inlineStr">
        <is>
          <t>not found</t>
        </is>
      </c>
      <c r="O38" s="66" t="inlineStr">
        <is>
          <t>not found</t>
        </is>
      </c>
      <c r="P38" s="66" t="inlineStr">
        <is>
          <t>not found</t>
        </is>
      </c>
      <c r="Q38" s="66" t="inlineStr">
        <is>
          <t>unclear</t>
        </is>
      </c>
      <c r="R38" s="66" t="inlineStr">
        <is>
          <t>Lane count is not reliably tagged in OSM.</t>
        </is>
      </c>
      <c r="S38" s="66" t="inlineStr">
        <is>
          <t>A missing OSM tag is not reliable evidence of absence.</t>
        </is>
      </c>
      <c r="T38" s="68" t="inlineStr">
        <is>
          <t>https://www.openstreetmap.org/?mlat=51.1024456&amp;mlon=13.6678119#map=19/51.1024456/13.6678119</t>
        </is>
      </c>
      <c r="U38" s="66" t="inlineStr">
        <is>
          <t>S03</t>
        </is>
      </c>
      <c r="V38" s="66" t="inlineStr">
        <is>
          <t>M03</t>
        </is>
      </c>
      <c r="W38" s="66" t="inlineStr">
        <is>
          <t>Traffic signals/crossings/refuge islands/cycling infrastructure do not directly affect the cost class.</t>
        </is>
      </c>
    </row>
    <row r="39" ht="15" customHeight="1" s="94">
      <c r="A39" s="66" t="n">
        <v>35</v>
      </c>
      <c r="B39" s="66" t="inlineStr">
        <is>
          <t>O0380</t>
        </is>
      </c>
      <c r="C39" s="66" t="inlineStr">
        <is>
          <t>Dresden</t>
        </is>
      </c>
      <c r="D39" s="66" t="n">
        <v>13.739308152</v>
      </c>
      <c r="E39" s="66" t="n">
        <v>51.0739632290001</v>
      </c>
      <c r="F39" s="66" t="n">
        <v>19</v>
      </c>
      <c r="G39" s="66" t="n">
        <v>12</v>
      </c>
      <c r="H39" s="66" t="n">
        <v>2</v>
      </c>
      <c r="I39" s="66" t="inlineStr">
        <is>
          <t>Major arterial road</t>
        </is>
      </c>
      <c r="J39" t="inlineStr">
        <is>
          <t>primary</t>
        </is>
      </c>
      <c r="K39" s="66" t="inlineStr">
        <is>
          <t>Junction</t>
        </is>
      </c>
      <c r="L39" s="66" t="n">
        <v>4</v>
      </c>
      <c r="M39" s="66" t="inlineStr">
        <is>
          <t>yes</t>
        </is>
      </c>
      <c r="N39" s="66" t="inlineStr">
        <is>
          <t>yes</t>
        </is>
      </c>
      <c r="O39" s="66" t="inlineStr">
        <is>
          <t>not found</t>
        </is>
      </c>
      <c r="P39" s="66" t="inlineStr">
        <is>
          <t>yes</t>
        </is>
      </c>
      <c r="Q39" s="66" t="inlineStr">
        <is>
          <t>C</t>
        </is>
      </c>
      <c r="R39" s="66" t="inlineStr">
        <is>
          <t>Large road cross-section: OSM lanes=4 (4 or more lanes).</t>
        </is>
      </c>
      <c r="S39" s="66" t="inlineStr">
        <is>
          <t>A missing OSM tag is not reliable evidence of absence.</t>
        </is>
      </c>
      <c r="T39" s="68" t="inlineStr">
        <is>
          <t>https://www.openstreetmap.org/?mlat=51.0739632&amp;mlon=13.7393082#map=19/51.0739632/13.7393082</t>
        </is>
      </c>
      <c r="U39" s="66" t="inlineStr">
        <is>
          <t>S03</t>
        </is>
      </c>
      <c r="V39" s="66" t="inlineStr">
        <is>
          <t>M03</t>
        </is>
      </c>
      <c r="W39" s="66" t="inlineStr">
        <is>
          <t>Traffic signals/crossings/refuge islands/cycling infrastructure do not directly affect the cost class.</t>
        </is>
      </c>
    </row>
    <row r="40" ht="15" customHeight="1" s="94">
      <c r="A40" s="66" t="n">
        <v>36</v>
      </c>
      <c r="B40" s="66" t="inlineStr">
        <is>
          <t>O0885</t>
        </is>
      </c>
      <c r="C40" s="66" t="inlineStr">
        <is>
          <t>Dresden</t>
        </is>
      </c>
      <c r="D40" s="66" t="n">
        <v>13.7756011167501</v>
      </c>
      <c r="E40" s="66" t="n">
        <v>51.0454120502501</v>
      </c>
      <c r="F40" s="66" t="n">
        <v>19</v>
      </c>
      <c r="G40" s="66" t="n">
        <v>12</v>
      </c>
      <c r="H40" s="66" t="n">
        <v>3</v>
      </c>
      <c r="I40" s="66" t="inlineStr">
        <is>
          <t>Important main/connecting road</t>
        </is>
      </c>
      <c r="J40" t="inlineStr">
        <is>
          <t>secondary</t>
        </is>
      </c>
      <c r="K40" s="66" t="inlineStr">
        <is>
          <t>Junction</t>
        </is>
      </c>
      <c r="L40" s="66" t="n">
        <v>4</v>
      </c>
      <c r="M40" s="66" t="inlineStr">
        <is>
          <t>not found</t>
        </is>
      </c>
      <c r="N40" s="66" t="inlineStr">
        <is>
          <t>yes</t>
        </is>
      </c>
      <c r="O40" s="66" t="inlineStr">
        <is>
          <t>not found</t>
        </is>
      </c>
      <c r="P40" s="66" t="inlineStr">
        <is>
          <t>yes</t>
        </is>
      </c>
      <c r="Q40" s="66" t="inlineStr">
        <is>
          <t>C</t>
        </is>
      </c>
      <c r="R40" s="66" t="inlineStr">
        <is>
          <t>Large road cross-section: OSM lanes=4 (4 or more lanes).</t>
        </is>
      </c>
      <c r="S40" s="66" t="inlineStr">
        <is>
          <t>A missing OSM tag is not reliable evidence of absence.</t>
        </is>
      </c>
      <c r="T40" s="68" t="inlineStr">
        <is>
          <t>https://www.openstreetmap.org/?mlat=51.0454121&amp;mlon=13.7756011#map=19/51.0454121/13.7756011</t>
        </is>
      </c>
      <c r="U40" s="66" t="inlineStr">
        <is>
          <t>S03</t>
        </is>
      </c>
      <c r="V40" s="66" t="inlineStr">
        <is>
          <t>M03</t>
        </is>
      </c>
      <c r="W40" s="66" t="inlineStr">
        <is>
          <t>Traffic signals/crossings/refuge islands/cycling infrastructure do not directly affect the cost class.</t>
        </is>
      </c>
    </row>
    <row r="41" ht="15" customHeight="1" s="94">
      <c r="A41" s="66" t="n">
        <v>37</v>
      </c>
      <c r="B41" s="66" t="inlineStr">
        <is>
          <t>O1839</t>
        </is>
      </c>
      <c r="C41" s="66" t="inlineStr">
        <is>
          <t>Leipzig</t>
        </is>
      </c>
      <c r="D41" s="66" t="n">
        <v>12.4075033270001</v>
      </c>
      <c r="E41" s="66" t="n">
        <v>51.3513059953334</v>
      </c>
      <c r="F41" s="66" t="n">
        <v>19</v>
      </c>
      <c r="G41" s="66" t="n">
        <v>12</v>
      </c>
      <c r="H41" s="66" t="n">
        <v>3</v>
      </c>
      <c r="I41" s="66" t="inlineStr">
        <is>
          <t>Important main/connecting road</t>
        </is>
      </c>
      <c r="J41" t="inlineStr">
        <is>
          <t>secondary</t>
        </is>
      </c>
      <c r="K41" s="66" t="inlineStr">
        <is>
          <t>Junction</t>
        </is>
      </c>
      <c r="L41" s="66" t="n">
        <v>3</v>
      </c>
      <c r="M41" s="66" t="inlineStr">
        <is>
          <t>not found</t>
        </is>
      </c>
      <c r="N41" s="66" t="inlineStr">
        <is>
          <t>yes</t>
        </is>
      </c>
      <c r="O41" s="66" t="inlineStr">
        <is>
          <t>yes</t>
        </is>
      </c>
      <c r="P41" s="66" t="inlineStr">
        <is>
          <t>yes</t>
        </is>
      </c>
      <c r="Q41" s="66" t="inlineStr">
        <is>
          <t>B</t>
        </is>
      </c>
      <c r="R41" s="66" t="inlineStr">
        <is>
          <t>Standard road area/main road: secondary, OSM lanes=3 (max. 3).</t>
        </is>
      </c>
      <c r="S41" s="66" t="inlineStr">
        <is>
          <t>A missing OSM tag is not reliable evidence of absence.</t>
        </is>
      </c>
      <c r="T41" s="68" t="inlineStr">
        <is>
          <t>https://www.openstreetmap.org/?mlat=51.3513060&amp;mlon=12.4075033#map=19/51.3513060/12.4075033</t>
        </is>
      </c>
      <c r="U41" s="66" t="inlineStr">
        <is>
          <t>S03</t>
        </is>
      </c>
      <c r="V41" s="66" t="inlineStr">
        <is>
          <t>M03</t>
        </is>
      </c>
      <c r="W41" s="66" t="inlineStr">
        <is>
          <t>Traffic signals/crossings/refuge islands/cycling infrastructure do not directly affect the cost class.</t>
        </is>
      </c>
    </row>
    <row r="42" ht="15" customHeight="1" s="94">
      <c r="A42" s="66" t="n">
        <v>38</v>
      </c>
      <c r="B42" s="66" t="inlineStr">
        <is>
          <t>O0766</t>
        </is>
      </c>
      <c r="C42" s="66" t="inlineStr">
        <is>
          <t>Dresden</t>
        </is>
      </c>
      <c r="D42" s="66" t="n">
        <v>13.7587302005715</v>
      </c>
      <c r="E42" s="66" t="n">
        <v>51.0494936138572</v>
      </c>
      <c r="F42" s="66" t="n">
        <v>18</v>
      </c>
      <c r="G42" s="66" t="n">
        <v>12</v>
      </c>
      <c r="H42" s="66" t="n">
        <v>3</v>
      </c>
      <c r="I42" s="66" t="inlineStr">
        <is>
          <t>Important main/connecting road</t>
        </is>
      </c>
      <c r="J42" t="inlineStr">
        <is>
          <t>secondary</t>
        </is>
      </c>
      <c r="K42" s="66" t="inlineStr">
        <is>
          <t>Junction</t>
        </is>
      </c>
      <c r="L42" s="66" t="n">
        <v>2</v>
      </c>
      <c r="M42" s="66" t="inlineStr">
        <is>
          <t>not found</t>
        </is>
      </c>
      <c r="N42" s="66" t="inlineStr">
        <is>
          <t>yes</t>
        </is>
      </c>
      <c r="O42" s="66" t="inlineStr">
        <is>
          <t>not found</t>
        </is>
      </c>
      <c r="P42" s="66" t="inlineStr">
        <is>
          <t>yes</t>
        </is>
      </c>
      <c r="Q42" s="66" t="inlineStr">
        <is>
          <t>B</t>
        </is>
      </c>
      <c r="R42" s="66" t="inlineStr">
        <is>
          <t>Standard road area/main road: secondary, OSM lanes=2 (max. 3).</t>
        </is>
      </c>
      <c r="S42" s="66" t="inlineStr">
        <is>
          <t>A missing OSM tag is not reliable evidence of absence.</t>
        </is>
      </c>
      <c r="T42" s="68" t="inlineStr">
        <is>
          <t>https://www.openstreetmap.org/?mlat=51.0494936&amp;mlon=13.7587302#map=19/51.0494936/13.7587302</t>
        </is>
      </c>
      <c r="U42" s="66" t="inlineStr">
        <is>
          <t>S03</t>
        </is>
      </c>
      <c r="V42" s="66" t="inlineStr">
        <is>
          <t>M03</t>
        </is>
      </c>
      <c r="W42" s="66" t="inlineStr">
        <is>
          <t>Traffic signals/crossings/refuge islands/cycling infrastructure do not directly affect the cost class.</t>
        </is>
      </c>
    </row>
    <row r="43" ht="15" customHeight="1" s="94">
      <c r="A43" s="66" t="n">
        <v>39</v>
      </c>
      <c r="B43" s="66" t="inlineStr">
        <is>
          <t>O0720</t>
        </is>
      </c>
      <c r="C43" s="66" t="inlineStr">
        <is>
          <t>Dresden</t>
        </is>
      </c>
      <c r="D43" s="66" t="n">
        <v>13.7886171440001</v>
      </c>
      <c r="E43" s="66" t="n">
        <v>51.043250438</v>
      </c>
      <c r="F43" s="66" t="n">
        <v>17</v>
      </c>
      <c r="G43" s="66" t="n">
        <v>12</v>
      </c>
      <c r="H43" s="66" t="n">
        <v>2</v>
      </c>
      <c r="I43" s="66" t="inlineStr">
        <is>
          <t>Important main/connecting road</t>
        </is>
      </c>
      <c r="J43" t="inlineStr">
        <is>
          <t>secondary</t>
        </is>
      </c>
      <c r="K43" s="66" t="inlineStr">
        <is>
          <t>Junction</t>
        </is>
      </c>
      <c r="L43" s="66" t="n">
        <v>4</v>
      </c>
      <c r="M43" s="66" t="inlineStr">
        <is>
          <t>yes</t>
        </is>
      </c>
      <c r="N43" s="66" t="inlineStr">
        <is>
          <t>yes</t>
        </is>
      </c>
      <c r="O43" s="66" t="inlineStr">
        <is>
          <t>yes</t>
        </is>
      </c>
      <c r="P43" s="66" t="inlineStr">
        <is>
          <t>yes</t>
        </is>
      </c>
      <c r="Q43" s="66" t="inlineStr">
        <is>
          <t>C</t>
        </is>
      </c>
      <c r="R43" s="66" t="inlineStr">
        <is>
          <t>Large road cross-section: OSM lanes=4 (4 or more lanes).</t>
        </is>
      </c>
      <c r="S43" s="66" t="inlineStr">
        <is>
          <t>A missing OSM tag is not reliable evidence of absence.</t>
        </is>
      </c>
      <c r="T43" s="68" t="inlineStr">
        <is>
          <t>https://www.openstreetmap.org/?mlat=51.0432504&amp;mlon=13.7886171#map=19/51.0432504/13.7886171</t>
        </is>
      </c>
      <c r="U43" s="66" t="inlineStr">
        <is>
          <t>S03</t>
        </is>
      </c>
      <c r="V43" s="66" t="inlineStr">
        <is>
          <t>M03</t>
        </is>
      </c>
      <c r="W43" s="66" t="inlineStr">
        <is>
          <t>Traffic signals/crossings/refuge islands/cycling infrastructure do not directly affect the cost class.</t>
        </is>
      </c>
    </row>
    <row r="44" ht="15" customHeight="1" s="94">
      <c r="A44" s="66" t="n">
        <v>40</v>
      </c>
      <c r="B44" s="66" t="inlineStr">
        <is>
          <t>O0949</t>
        </is>
      </c>
      <c r="C44" s="66" t="inlineStr">
        <is>
          <t>Dresden</t>
        </is>
      </c>
      <c r="D44" s="66" t="n">
        <v>13.7260564830001</v>
      </c>
      <c r="E44" s="66" t="n">
        <v>51.0570381715</v>
      </c>
      <c r="F44" s="66" t="n">
        <v>17</v>
      </c>
      <c r="G44" s="66" t="n">
        <v>12</v>
      </c>
      <c r="H44" s="66" t="n">
        <v>2</v>
      </c>
      <c r="I44" s="66" t="inlineStr">
        <is>
          <t>Major arterial road</t>
        </is>
      </c>
      <c r="J44" t="inlineStr">
        <is>
          <t>primary</t>
        </is>
      </c>
      <c r="K44" s="66" t="inlineStr">
        <is>
          <t>Junction</t>
        </is>
      </c>
      <c r="L44" s="66" t="n">
        <v>3</v>
      </c>
      <c r="M44" s="66" t="inlineStr">
        <is>
          <t>yes</t>
        </is>
      </c>
      <c r="N44" s="66" t="inlineStr">
        <is>
          <t>not found</t>
        </is>
      </c>
      <c r="O44" s="66" t="inlineStr">
        <is>
          <t>not found</t>
        </is>
      </c>
      <c r="P44" s="66" t="inlineStr">
        <is>
          <t>yes</t>
        </is>
      </c>
      <c r="Q44" s="66" t="inlineStr">
        <is>
          <t>B</t>
        </is>
      </c>
      <c r="R44" s="66" t="inlineStr">
        <is>
          <t>Standard road area/main road: primary, OSM lanes=3 (max. 3).</t>
        </is>
      </c>
      <c r="S44" s="66" t="inlineStr">
        <is>
          <t>A missing OSM tag is not reliable evidence of absence.</t>
        </is>
      </c>
      <c r="T44" s="68" t="inlineStr">
        <is>
          <t>https://www.openstreetmap.org/?mlat=51.0570382&amp;mlon=13.7260565#map=19/51.0570382/13.7260565</t>
        </is>
      </c>
      <c r="U44" s="66" t="inlineStr">
        <is>
          <t>S03</t>
        </is>
      </c>
      <c r="V44" s="66" t="inlineStr">
        <is>
          <t>M03</t>
        </is>
      </c>
      <c r="W44" s="66" t="inlineStr">
        <is>
          <t>Traffic signals/crossings/refuge islands/cycling infrastructure do not directly affect the cost class.</t>
        </is>
      </c>
    </row>
    <row r="45" ht="15" customHeight="1" s="94">
      <c r="A45" s="66" t="n">
        <v>41</v>
      </c>
      <c r="B45" s="66" t="inlineStr">
        <is>
          <t>O1390</t>
        </is>
      </c>
      <c r="C45" s="66" t="inlineStr">
        <is>
          <t>Leipzig</t>
        </is>
      </c>
      <c r="D45" s="66" t="n">
        <v>12.38204081</v>
      </c>
      <c r="E45" s="66" t="n">
        <v>51.3326064515</v>
      </c>
      <c r="F45" s="66" t="n">
        <v>17</v>
      </c>
      <c r="G45" s="66" t="n">
        <v>12</v>
      </c>
      <c r="H45" s="66" t="n">
        <v>2</v>
      </c>
      <c r="I45" s="66" t="inlineStr">
        <is>
          <t>Collector/connecting road</t>
        </is>
      </c>
      <c r="J45" t="inlineStr">
        <is>
          <t>tertiary</t>
        </is>
      </c>
      <c r="K45" s="66" t="inlineStr">
        <is>
          <t>Junction</t>
        </is>
      </c>
      <c r="L45" s="66" t="n">
        <v>3</v>
      </c>
      <c r="M45" s="66" t="inlineStr">
        <is>
          <t>not found</t>
        </is>
      </c>
      <c r="N45" s="66" t="inlineStr">
        <is>
          <t>yes</t>
        </is>
      </c>
      <c r="O45" s="66" t="inlineStr">
        <is>
          <t>not found</t>
        </is>
      </c>
      <c r="P45" s="66" t="inlineStr">
        <is>
          <t>yes</t>
        </is>
      </c>
      <c r="Q45" s="66" t="inlineStr">
        <is>
          <t>B</t>
        </is>
      </c>
      <c r="R45" s="66" t="inlineStr">
        <is>
          <t>Standard road area/main road: tertiary, OSM lanes=3 (max. 3).</t>
        </is>
      </c>
      <c r="S45" s="66" t="inlineStr">
        <is>
          <t>A missing OSM tag is not reliable evidence of absence.</t>
        </is>
      </c>
      <c r="T45" s="68" t="inlineStr">
        <is>
          <t>https://www.openstreetmap.org/?mlat=51.3326065&amp;mlon=12.3820408#map=19/51.3326065/12.3820408</t>
        </is>
      </c>
      <c r="U45" s="66" t="inlineStr">
        <is>
          <t>S03</t>
        </is>
      </c>
      <c r="V45" s="66" t="inlineStr">
        <is>
          <t>M03</t>
        </is>
      </c>
      <c r="W45" s="66" t="inlineStr">
        <is>
          <t>Traffic signals/crossings/refuge islands/cycling infrastructure do not directly affect the cost class.</t>
        </is>
      </c>
    </row>
    <row r="46" ht="15" customHeight="1" s="94">
      <c r="A46" s="66" t="n">
        <v>42</v>
      </c>
      <c r="B46" s="66" t="inlineStr">
        <is>
          <t>O1553</t>
        </is>
      </c>
      <c r="C46" s="66" t="inlineStr">
        <is>
          <t>Leipzig</t>
        </is>
      </c>
      <c r="D46" s="66" t="n">
        <v>12.4058534590001</v>
      </c>
      <c r="E46" s="66" t="n">
        <v>51.331776566</v>
      </c>
      <c r="F46" s="66" t="n">
        <v>17</v>
      </c>
      <c r="G46" s="66" t="n">
        <v>12</v>
      </c>
      <c r="H46" s="66" t="n">
        <v>2</v>
      </c>
      <c r="I46" s="66" t="inlineStr">
        <is>
          <t>Important main/connecting road</t>
        </is>
      </c>
      <c r="J46" t="inlineStr">
        <is>
          <t>secondary</t>
        </is>
      </c>
      <c r="K46" s="66" t="inlineStr">
        <is>
          <t>Junction</t>
        </is>
      </c>
      <c r="L46" s="66" t="n">
        <v>4</v>
      </c>
      <c r="M46" s="66" t="inlineStr">
        <is>
          <t>yes</t>
        </is>
      </c>
      <c r="N46" s="66" t="inlineStr">
        <is>
          <t>yes</t>
        </is>
      </c>
      <c r="O46" s="66" t="inlineStr">
        <is>
          <t>yes</t>
        </is>
      </c>
      <c r="P46" s="66" t="inlineStr">
        <is>
          <t>yes</t>
        </is>
      </c>
      <c r="Q46" s="66" t="inlineStr">
        <is>
          <t>C</t>
        </is>
      </c>
      <c r="R46" s="66" t="inlineStr">
        <is>
          <t>Large road cross-section: OSM lanes=4 (4 or more lanes).</t>
        </is>
      </c>
      <c r="S46" s="66" t="inlineStr">
        <is>
          <t>A missing OSM tag is not reliable evidence of absence.</t>
        </is>
      </c>
      <c r="T46" s="68" t="inlineStr">
        <is>
          <t>https://www.openstreetmap.org/?mlat=51.3317766&amp;mlon=12.4058535#map=19/51.3317766/12.4058535</t>
        </is>
      </c>
      <c r="U46" s="66" t="inlineStr">
        <is>
          <t>S03</t>
        </is>
      </c>
      <c r="V46" s="66" t="inlineStr">
        <is>
          <t>M03</t>
        </is>
      </c>
      <c r="W46" s="66" t="inlineStr">
        <is>
          <t>Traffic signals/crossings/refuge islands/cycling infrastructure do not directly affect the cost class.</t>
        </is>
      </c>
    </row>
    <row r="47" ht="15" customHeight="1" s="94">
      <c r="A47" s="66" t="n">
        <v>43</v>
      </c>
      <c r="B47" s="66" t="inlineStr">
        <is>
          <t>O1734</t>
        </is>
      </c>
      <c r="C47" s="66" t="inlineStr">
        <is>
          <t>Leipzig</t>
        </is>
      </c>
      <c r="D47" s="66" t="n">
        <v>12.3815313015001</v>
      </c>
      <c r="E47" s="66" t="n">
        <v>51.3316462310001</v>
      </c>
      <c r="F47" s="66" t="n">
        <v>17</v>
      </c>
      <c r="G47" s="66" t="n">
        <v>12</v>
      </c>
      <c r="H47" s="66" t="n">
        <v>2</v>
      </c>
      <c r="I47" s="66" t="inlineStr">
        <is>
          <t>Collector/connecting road</t>
        </is>
      </c>
      <c r="J47" t="inlineStr">
        <is>
          <t>tertiary</t>
        </is>
      </c>
      <c r="K47" s="66" t="inlineStr">
        <is>
          <t>Junction</t>
        </is>
      </c>
      <c r="L47" s="66" t="n">
        <v>4</v>
      </c>
      <c r="M47" s="66" t="inlineStr">
        <is>
          <t>not found</t>
        </is>
      </c>
      <c r="N47" s="66" t="inlineStr">
        <is>
          <t>yes</t>
        </is>
      </c>
      <c r="O47" s="66" t="inlineStr">
        <is>
          <t>yes</t>
        </is>
      </c>
      <c r="P47" s="66" t="inlineStr">
        <is>
          <t>yes</t>
        </is>
      </c>
      <c r="Q47" s="66" t="inlineStr">
        <is>
          <t>C</t>
        </is>
      </c>
      <c r="R47" s="66" t="inlineStr">
        <is>
          <t>Large road cross-section: OSM lanes=4 (4 or more lanes).</t>
        </is>
      </c>
      <c r="S47" s="66" t="inlineStr">
        <is>
          <t>A missing OSM tag is not reliable evidence of absence.</t>
        </is>
      </c>
      <c r="T47" s="68" t="inlineStr">
        <is>
          <t>https://www.openstreetmap.org/?mlat=51.3316462&amp;mlon=12.3815313#map=19/51.3316462/12.3815313</t>
        </is>
      </c>
      <c r="U47" s="66" t="inlineStr">
        <is>
          <t>S03</t>
        </is>
      </c>
      <c r="V47" s="66" t="inlineStr">
        <is>
          <t>M03</t>
        </is>
      </c>
      <c r="W47" s="66" t="inlineStr">
        <is>
          <t>Traffic signals/crossings/refuge islands/cycling infrastructure do not directly affect the cost class.</t>
        </is>
      </c>
    </row>
    <row r="48" ht="15" customHeight="1" s="94">
      <c r="A48" s="66" t="n">
        <v>44</v>
      </c>
      <c r="B48" s="66" t="inlineStr">
        <is>
          <t>O1815</t>
        </is>
      </c>
      <c r="C48" s="66" t="inlineStr">
        <is>
          <t>Leipzig</t>
        </is>
      </c>
      <c r="D48" s="66" t="n">
        <v>12.3570943575001</v>
      </c>
      <c r="E48" s="66" t="n">
        <v>51.3361735665</v>
      </c>
      <c r="F48" s="66" t="n">
        <v>17</v>
      </c>
      <c r="G48" s="66" t="n">
        <v>12</v>
      </c>
      <c r="H48" s="66" t="n">
        <v>6</v>
      </c>
      <c r="I48" s="66" t="inlineStr">
        <is>
          <t>Important main/connecting road</t>
        </is>
      </c>
      <c r="J48" t="inlineStr">
        <is>
          <t>secondary</t>
        </is>
      </c>
      <c r="K48" s="66" t="inlineStr">
        <is>
          <t>Junction</t>
        </is>
      </c>
      <c r="L48" s="66" t="n">
        <v>3</v>
      </c>
      <c r="M48" s="66" t="inlineStr">
        <is>
          <t>yes</t>
        </is>
      </c>
      <c r="N48" s="66" t="inlineStr">
        <is>
          <t>yes</t>
        </is>
      </c>
      <c r="O48" s="66" t="inlineStr">
        <is>
          <t>not found</t>
        </is>
      </c>
      <c r="P48" s="66" t="inlineStr">
        <is>
          <t>yes</t>
        </is>
      </c>
      <c r="Q48" s="66" t="inlineStr">
        <is>
          <t>B</t>
        </is>
      </c>
      <c r="R48" s="66" t="inlineStr">
        <is>
          <t>Standard road area/main road: secondary, OSM lanes=3 (max. 3).</t>
        </is>
      </c>
      <c r="S48" s="66" t="inlineStr">
        <is>
          <t>A missing OSM tag is not reliable evidence of absence.</t>
        </is>
      </c>
      <c r="T48" s="68" t="inlineStr">
        <is>
          <t>https://www.openstreetmap.org/?mlat=51.3361736&amp;mlon=12.3570944#map=19/51.3361736/12.3570944</t>
        </is>
      </c>
      <c r="U48" s="66" t="inlineStr">
        <is>
          <t>S03</t>
        </is>
      </c>
      <c r="V48" s="66" t="inlineStr">
        <is>
          <t>M03</t>
        </is>
      </c>
      <c r="W48" s="66" t="inlineStr">
        <is>
          <t>Traffic signals/crossings/refuge islands/cycling infrastructure do not directly affect the cost class.</t>
        </is>
      </c>
    </row>
    <row r="49" ht="15" customHeight="1" s="94">
      <c r="A49" s="66" t="n">
        <v>45</v>
      </c>
      <c r="B49" s="66" t="inlineStr">
        <is>
          <t>O0432</t>
        </is>
      </c>
      <c r="C49" s="66" t="inlineStr">
        <is>
          <t>Dresden</t>
        </is>
      </c>
      <c r="D49" s="66" t="n">
        <v>13.8032209763334</v>
      </c>
      <c r="E49" s="66" t="n">
        <v>51.0217357736667</v>
      </c>
      <c r="F49" s="66" t="n">
        <v>16</v>
      </c>
      <c r="G49" s="66" t="n">
        <v>12</v>
      </c>
      <c r="H49" s="66" t="n">
        <v>3</v>
      </c>
      <c r="I49" s="66" t="inlineStr">
        <is>
          <t>Important main/connecting road</t>
        </is>
      </c>
      <c r="J49" t="inlineStr">
        <is>
          <t>secondary</t>
        </is>
      </c>
      <c r="K49" s="66" t="inlineStr">
        <is>
          <t>Junction</t>
        </is>
      </c>
      <c r="L49" s="66" t="n">
        <v>3</v>
      </c>
      <c r="M49" s="66" t="inlineStr">
        <is>
          <t>yes</t>
        </is>
      </c>
      <c r="N49" s="66" t="inlineStr">
        <is>
          <t>yes</t>
        </is>
      </c>
      <c r="O49" s="66" t="inlineStr">
        <is>
          <t>not found</t>
        </is>
      </c>
      <c r="P49" s="66" t="inlineStr">
        <is>
          <t>yes</t>
        </is>
      </c>
      <c r="Q49" s="66" t="inlineStr">
        <is>
          <t>B</t>
        </is>
      </c>
      <c r="R49" s="66" t="inlineStr">
        <is>
          <t>Standard road area/main road: secondary, OSM lanes=3 (max. 3).</t>
        </is>
      </c>
      <c r="S49" s="66" t="inlineStr">
        <is>
          <t>A missing OSM tag is not reliable evidence of absence.</t>
        </is>
      </c>
      <c r="T49" s="68" t="inlineStr">
        <is>
          <t>https://www.openstreetmap.org/?mlat=51.0217358&amp;mlon=13.8032210#map=19/51.0217358/13.8032210</t>
        </is>
      </c>
      <c r="U49" s="66" t="inlineStr">
        <is>
          <t>S03</t>
        </is>
      </c>
      <c r="V49" s="66" t="inlineStr">
        <is>
          <t>M03</t>
        </is>
      </c>
      <c r="W49" s="66" t="inlineStr">
        <is>
          <t>Traffic signals/crossings/refuge islands/cycling infrastructure do not directly affect the cost class.</t>
        </is>
      </c>
    </row>
    <row r="50" ht="15" customHeight="1" s="94">
      <c r="A50" s="66" t="n">
        <v>46</v>
      </c>
      <c r="B50" s="66" t="inlineStr">
        <is>
          <t>O1371</t>
        </is>
      </c>
      <c r="C50" s="66" t="inlineStr">
        <is>
          <t>Leipzig</t>
        </is>
      </c>
      <c r="D50" s="66" t="n">
        <v>12.2616537290001</v>
      </c>
      <c r="E50" s="66" t="n">
        <v>51.3161679715001</v>
      </c>
      <c r="F50" s="66" t="n">
        <v>16</v>
      </c>
      <c r="G50" s="66" t="n">
        <v>12</v>
      </c>
      <c r="H50" s="66" t="n">
        <v>2</v>
      </c>
      <c r="I50" s="66" t="inlineStr">
        <is>
          <t>Major arterial road</t>
        </is>
      </c>
      <c r="J50" t="inlineStr">
        <is>
          <t>primary</t>
        </is>
      </c>
      <c r="K50" s="66" t="inlineStr">
        <is>
          <t>Junction</t>
        </is>
      </c>
      <c r="L50" s="66" t="n">
        <v>3</v>
      </c>
      <c r="M50" s="66" t="inlineStr">
        <is>
          <t>yes</t>
        </is>
      </c>
      <c r="N50" s="66" t="inlineStr">
        <is>
          <t>yes</t>
        </is>
      </c>
      <c r="O50" s="66" t="inlineStr">
        <is>
          <t>not found</t>
        </is>
      </c>
      <c r="P50" s="66" t="inlineStr">
        <is>
          <t>yes</t>
        </is>
      </c>
      <c r="Q50" s="66" t="inlineStr">
        <is>
          <t>B</t>
        </is>
      </c>
      <c r="R50" s="66" t="inlineStr">
        <is>
          <t>Standard road area/main road: primary, OSM lanes=3 (max. 3).</t>
        </is>
      </c>
      <c r="S50" s="66" t="inlineStr">
        <is>
          <t>A missing OSM tag is not reliable evidence of absence.</t>
        </is>
      </c>
      <c r="T50" s="68" t="inlineStr">
        <is>
          <t>https://www.openstreetmap.org/?mlat=51.3161680&amp;mlon=12.2616537#map=19/51.3161680/12.2616537</t>
        </is>
      </c>
      <c r="U50" s="66" t="inlineStr">
        <is>
          <t>S03</t>
        </is>
      </c>
      <c r="V50" s="66" t="inlineStr">
        <is>
          <t>M03</t>
        </is>
      </c>
      <c r="W50" s="66" t="inlineStr">
        <is>
          <t>Traffic signals/crossings/refuge islands/cycling infrastructure do not directly affect the cost class.</t>
        </is>
      </c>
    </row>
    <row r="51" ht="15" customHeight="1" s="94">
      <c r="A51" s="66" t="n">
        <v>47</v>
      </c>
      <c r="B51" s="66" t="inlineStr">
        <is>
          <t>O1439</t>
        </is>
      </c>
      <c r="C51" s="66" t="inlineStr">
        <is>
          <t>Leipzig</t>
        </is>
      </c>
      <c r="D51" s="66" t="n">
        <v>12.3713122740001</v>
      </c>
      <c r="E51" s="66" t="n">
        <v>51.3462738870001</v>
      </c>
      <c r="F51" s="66" t="n">
        <v>16</v>
      </c>
      <c r="G51" s="66" t="n">
        <v>12</v>
      </c>
      <c r="H51" s="66" t="n">
        <v>2</v>
      </c>
      <c r="I51" s="66" t="inlineStr">
        <is>
          <t>Important main/connecting road</t>
        </is>
      </c>
      <c r="J51" t="inlineStr">
        <is>
          <t>secondary</t>
        </is>
      </c>
      <c r="K51" s="66" t="inlineStr">
        <is>
          <t>Junction</t>
        </is>
      </c>
      <c r="L51" s="66" t="n">
        <v>2</v>
      </c>
      <c r="M51" s="66" t="inlineStr">
        <is>
          <t>not found</t>
        </is>
      </c>
      <c r="N51" s="66" t="inlineStr">
        <is>
          <t>not found</t>
        </is>
      </c>
      <c r="O51" s="66" t="inlineStr">
        <is>
          <t>not found</t>
        </is>
      </c>
      <c r="P51" s="66" t="inlineStr">
        <is>
          <t>yes</t>
        </is>
      </c>
      <c r="Q51" s="66" t="inlineStr">
        <is>
          <t>B</t>
        </is>
      </c>
      <c r="R51" s="66" t="inlineStr">
        <is>
          <t>Standard road area/main road: secondary, OSM lanes=2 (max. 3).</t>
        </is>
      </c>
      <c r="S51" s="66" t="inlineStr">
        <is>
          <t>A missing OSM tag is not reliable evidence of absence.</t>
        </is>
      </c>
      <c r="T51" s="68" t="inlineStr">
        <is>
          <t>https://www.openstreetmap.org/?mlat=51.3462739&amp;mlon=12.3713123#map=19/51.3462739/12.3713123</t>
        </is>
      </c>
      <c r="U51" s="66" t="inlineStr">
        <is>
          <t>S03</t>
        </is>
      </c>
      <c r="V51" s="66" t="inlineStr">
        <is>
          <t>M03</t>
        </is>
      </c>
      <c r="W51" s="66" t="inlineStr">
        <is>
          <t>Traffic signals/crossings/refuge islands/cycling infrastructure do not directly affect the cost class.</t>
        </is>
      </c>
    </row>
    <row r="52" ht="15" customHeight="1" s="94">
      <c r="A52" s="66" t="n">
        <v>48</v>
      </c>
      <c r="B52" s="66" t="inlineStr">
        <is>
          <t>O1706</t>
        </is>
      </c>
      <c r="C52" s="66" t="inlineStr">
        <is>
          <t>Leipzig</t>
        </is>
      </c>
      <c r="D52" s="66" t="n">
        <v>12.303250927</v>
      </c>
      <c r="E52" s="66" t="n">
        <v>51.3144923560001</v>
      </c>
      <c r="F52" s="66" t="n">
        <v>16</v>
      </c>
      <c r="G52" s="66" t="n">
        <v>12</v>
      </c>
      <c r="H52" s="66" t="n">
        <v>2</v>
      </c>
      <c r="I52" s="66" t="inlineStr">
        <is>
          <t>Major arterial road</t>
        </is>
      </c>
      <c r="J52" t="inlineStr">
        <is>
          <t>primary</t>
        </is>
      </c>
      <c r="K52" s="66" t="inlineStr">
        <is>
          <t>Junction</t>
        </is>
      </c>
      <c r="L52" s="66" t="n">
        <v>4</v>
      </c>
      <c r="M52" s="66" t="inlineStr">
        <is>
          <t>yes</t>
        </is>
      </c>
      <c r="N52" s="66" t="inlineStr">
        <is>
          <t>yes</t>
        </is>
      </c>
      <c r="O52" s="66" t="inlineStr">
        <is>
          <t>yes</t>
        </is>
      </c>
      <c r="P52" s="66" t="inlineStr">
        <is>
          <t>yes</t>
        </is>
      </c>
      <c r="Q52" s="66" t="inlineStr">
        <is>
          <t>C</t>
        </is>
      </c>
      <c r="R52" s="66" t="inlineStr">
        <is>
          <t>Large road cross-section: OSM lanes=4 (4 or more lanes).</t>
        </is>
      </c>
      <c r="S52" s="66" t="inlineStr">
        <is>
          <t>A missing OSM tag is not reliable evidence of absence.</t>
        </is>
      </c>
      <c r="T52" s="68" t="inlineStr">
        <is>
          <t>https://www.openstreetmap.org/?mlat=51.3144924&amp;mlon=12.3032509#map=19/51.3144924/12.3032509</t>
        </is>
      </c>
      <c r="U52" s="66" t="inlineStr">
        <is>
          <t>S03</t>
        </is>
      </c>
      <c r="V52" s="66" t="inlineStr">
        <is>
          <t>M03</t>
        </is>
      </c>
      <c r="W52" s="66" t="inlineStr">
        <is>
          <t>Traffic signals/crossings/refuge islands/cycling infrastructure do not directly affect the cost class.</t>
        </is>
      </c>
    </row>
    <row r="53" ht="15" customHeight="1" s="94">
      <c r="A53" s="66" t="n">
        <v>49</v>
      </c>
      <c r="B53" s="66" t="inlineStr">
        <is>
          <t>O0403</t>
        </is>
      </c>
      <c r="C53" s="66" t="inlineStr">
        <is>
          <t>Dresden</t>
        </is>
      </c>
      <c r="D53" s="66" t="n">
        <v>13.729340247</v>
      </c>
      <c r="E53" s="66" t="n">
        <v>51.0456866710001</v>
      </c>
      <c r="F53" s="66" t="n">
        <v>14</v>
      </c>
      <c r="G53" s="66" t="n">
        <v>12</v>
      </c>
      <c r="H53" s="66" t="n">
        <v>2</v>
      </c>
      <c r="I53" s="66" t="inlineStr">
        <is>
          <t>Important main/connecting road</t>
        </is>
      </c>
      <c r="J53" t="inlineStr">
        <is>
          <t>secondary</t>
        </is>
      </c>
      <c r="K53" s="66" t="inlineStr">
        <is>
          <t>Junction</t>
        </is>
      </c>
      <c r="L53" s="66" t="n">
        <v>4</v>
      </c>
      <c r="M53" s="66" t="inlineStr">
        <is>
          <t>yes</t>
        </is>
      </c>
      <c r="N53" s="66" t="inlineStr">
        <is>
          <t>yes</t>
        </is>
      </c>
      <c r="O53" s="66" t="inlineStr">
        <is>
          <t>not found</t>
        </is>
      </c>
      <c r="P53" s="66" t="inlineStr">
        <is>
          <t>yes</t>
        </is>
      </c>
      <c r="Q53" s="66" t="inlineStr">
        <is>
          <t>C</t>
        </is>
      </c>
      <c r="R53" s="66" t="inlineStr">
        <is>
          <t>Large road cross-section: OSM lanes=4 (4 or more lanes).</t>
        </is>
      </c>
      <c r="S53" s="66" t="inlineStr">
        <is>
          <t>A missing OSM tag is not reliable evidence of absence.</t>
        </is>
      </c>
      <c r="T53" s="68" t="inlineStr">
        <is>
          <t>https://www.openstreetmap.org/?mlat=51.0456867&amp;mlon=13.7293402#map=19/51.0456867/13.7293402</t>
        </is>
      </c>
      <c r="U53" s="66" t="inlineStr">
        <is>
          <t>S03</t>
        </is>
      </c>
      <c r="V53" s="66" t="inlineStr">
        <is>
          <t>M03</t>
        </is>
      </c>
      <c r="W53" s="66" t="inlineStr">
        <is>
          <t>Traffic signals/crossings/refuge islands/cycling infrastructure do not directly affect the cost class.</t>
        </is>
      </c>
    </row>
    <row r="54" ht="15" customHeight="1" s="94">
      <c r="A54" s="66" t="n">
        <v>50</v>
      </c>
      <c r="B54" s="66" t="inlineStr">
        <is>
          <t>O1303</t>
        </is>
      </c>
      <c r="C54" s="66" t="inlineStr">
        <is>
          <t>Leipzig</t>
        </is>
      </c>
      <c r="D54" s="66" t="n">
        <v>12.3941860235</v>
      </c>
      <c r="E54" s="66" t="n">
        <v>51.3145382520001</v>
      </c>
      <c r="F54" s="66" t="n">
        <v>14</v>
      </c>
      <c r="G54" s="66" t="n">
        <v>12</v>
      </c>
      <c r="H54" s="66" t="n">
        <v>2</v>
      </c>
      <c r="I54" s="66" t="inlineStr">
        <is>
          <t>Major arterial road</t>
        </is>
      </c>
      <c r="J54" t="inlineStr">
        <is>
          <t>primary</t>
        </is>
      </c>
      <c r="K54" s="66" t="inlineStr">
        <is>
          <t>Junction</t>
        </is>
      </c>
      <c r="L54" s="66" t="n">
        <v>6</v>
      </c>
      <c r="M54" s="66" t="inlineStr">
        <is>
          <t>yes</t>
        </is>
      </c>
      <c r="N54" s="66" t="inlineStr">
        <is>
          <t>yes</t>
        </is>
      </c>
      <c r="O54" s="66" t="inlineStr">
        <is>
          <t>yes</t>
        </is>
      </c>
      <c r="P54" s="66" t="inlineStr">
        <is>
          <t>yes</t>
        </is>
      </c>
      <c r="Q54" s="66" t="inlineStr">
        <is>
          <t>C</t>
        </is>
      </c>
      <c r="R54" s="66" t="inlineStr">
        <is>
          <t>Large road cross-section: OSM lanes=6 (4 or more lanes).</t>
        </is>
      </c>
      <c r="S54" s="66" t="inlineStr">
        <is>
          <t>A missing OSM tag is not reliable evidence of absence.</t>
        </is>
      </c>
      <c r="T54" s="68" t="inlineStr">
        <is>
          <t>https://www.openstreetmap.org/?mlat=51.3145383&amp;mlon=12.3941860#map=19/51.3145383/12.3941860</t>
        </is>
      </c>
      <c r="U54" s="66" t="inlineStr">
        <is>
          <t>S03</t>
        </is>
      </c>
      <c r="V54" s="66" t="inlineStr">
        <is>
          <t>M03</t>
        </is>
      </c>
      <c r="W54" s="66" t="inlineStr">
        <is>
          <t>Traffic signals/crossings/refuge islands/cycling infrastructure do not directly affect the cost class.</t>
        </is>
      </c>
    </row>
    <row r="55" ht="15" customHeight="1" s="94">
      <c r="A55" s="66" t="n">
        <v>51</v>
      </c>
      <c r="B55" s="66" t="inlineStr">
        <is>
          <t>O0199</t>
        </is>
      </c>
      <c r="C55" s="66" t="inlineStr">
        <is>
          <t>Chemnitz</t>
        </is>
      </c>
      <c r="D55" s="66" t="n">
        <v>12.9080624870001</v>
      </c>
      <c r="E55" s="66" t="n">
        <v>50.8330565530001</v>
      </c>
      <c r="F55" s="66" t="n">
        <v>13</v>
      </c>
      <c r="G55" s="66" t="n">
        <v>12</v>
      </c>
      <c r="H55" s="66" t="n">
        <v>3</v>
      </c>
      <c r="I55" s="66" t="inlineStr">
        <is>
          <t>Major arterial road</t>
        </is>
      </c>
      <c r="J55" t="inlineStr">
        <is>
          <t>primary</t>
        </is>
      </c>
      <c r="K55" s="66" t="inlineStr">
        <is>
          <t>Junction</t>
        </is>
      </c>
      <c r="L55" s="66" t="n">
        <v>4</v>
      </c>
      <c r="M55" s="66" t="inlineStr">
        <is>
          <t>yes</t>
        </is>
      </c>
      <c r="N55" s="66" t="inlineStr">
        <is>
          <t>yes</t>
        </is>
      </c>
      <c r="O55" s="66" t="inlineStr">
        <is>
          <t>not found</t>
        </is>
      </c>
      <c r="P55" s="66" t="inlineStr">
        <is>
          <t>not found</t>
        </is>
      </c>
      <c r="Q55" s="66" t="inlineStr">
        <is>
          <t>C</t>
        </is>
      </c>
      <c r="R55" s="66" t="inlineStr">
        <is>
          <t>Large road cross-section: OSM lanes=4 (4 or more lanes).</t>
        </is>
      </c>
      <c r="S55" s="66" t="inlineStr">
        <is>
          <t>A missing OSM tag is not reliable evidence of absence.</t>
        </is>
      </c>
      <c r="T55" s="68" t="inlineStr">
        <is>
          <t>https://www.openstreetmap.org/?mlat=50.8330566&amp;mlon=12.9080625#map=19/50.8330566/12.9080625</t>
        </is>
      </c>
      <c r="U55" s="66" t="inlineStr">
        <is>
          <t>S03</t>
        </is>
      </c>
      <c r="V55" s="66" t="inlineStr">
        <is>
          <t>M03</t>
        </is>
      </c>
      <c r="W55" s="66" t="inlineStr">
        <is>
          <t>Traffic signals/crossings/refuge islands/cycling infrastructure do not directly affect the cost class.</t>
        </is>
      </c>
    </row>
    <row r="56" ht="15" customHeight="1" s="94">
      <c r="A56" s="66" t="n">
        <v>52</v>
      </c>
      <c r="B56" s="66" t="inlineStr">
        <is>
          <t>O0262</t>
        </is>
      </c>
      <c r="C56" s="66" t="inlineStr">
        <is>
          <t>Chemnitz</t>
        </is>
      </c>
      <c r="D56" s="66" t="n">
        <v>12.9220550045</v>
      </c>
      <c r="E56" s="66" t="n">
        <v>50.8412731395</v>
      </c>
      <c r="F56" s="66" t="n">
        <v>13</v>
      </c>
      <c r="G56" s="66" t="n">
        <v>12</v>
      </c>
      <c r="H56" s="66" t="n">
        <v>2</v>
      </c>
      <c r="I56" s="66" t="inlineStr">
        <is>
          <t>Important main/connecting road</t>
        </is>
      </c>
      <c r="J56" t="inlineStr">
        <is>
          <t>secondary</t>
        </is>
      </c>
      <c r="K56" s="66" t="inlineStr">
        <is>
          <t>Junction</t>
        </is>
      </c>
      <c r="L56" s="66" t="n">
        <v>5</v>
      </c>
      <c r="M56" s="66" t="inlineStr">
        <is>
          <t>yes</t>
        </is>
      </c>
      <c r="N56" s="66" t="inlineStr">
        <is>
          <t>yes</t>
        </is>
      </c>
      <c r="O56" s="66" t="inlineStr">
        <is>
          <t>not found</t>
        </is>
      </c>
      <c r="P56" s="66" t="inlineStr">
        <is>
          <t>not found</t>
        </is>
      </c>
      <c r="Q56" s="66" t="inlineStr">
        <is>
          <t>C</t>
        </is>
      </c>
      <c r="R56" s="66" t="inlineStr">
        <is>
          <t>Large road cross-section: OSM lanes=5 (4 or more lanes).</t>
        </is>
      </c>
      <c r="S56" s="66" t="inlineStr">
        <is>
          <t>A missing OSM tag is not reliable evidence of absence.</t>
        </is>
      </c>
      <c r="T56" s="68" t="inlineStr">
        <is>
          <t>https://www.openstreetmap.org/?mlat=50.8412731&amp;mlon=12.9220550#map=19/50.8412731/12.9220550</t>
        </is>
      </c>
      <c r="U56" s="66" t="inlineStr">
        <is>
          <t>S03</t>
        </is>
      </c>
      <c r="V56" s="66" t="inlineStr">
        <is>
          <t>M03</t>
        </is>
      </c>
      <c r="W56" s="66" t="inlineStr">
        <is>
          <t>Traffic signals/crossings/refuge islands/cycling infrastructure do not directly affect the cost class.</t>
        </is>
      </c>
    </row>
    <row r="57" ht="15" customHeight="1" s="94">
      <c r="A57" s="66" t="n">
        <v>53</v>
      </c>
      <c r="B57" s="66" t="inlineStr">
        <is>
          <t>O1647</t>
        </is>
      </c>
      <c r="C57" s="66" t="inlineStr">
        <is>
          <t>Leipzig</t>
        </is>
      </c>
      <c r="D57" s="66" t="n">
        <v>12.3854533113334</v>
      </c>
      <c r="E57" s="66" t="n">
        <v>51.3761057096667</v>
      </c>
      <c r="F57" s="66" t="n">
        <v>17</v>
      </c>
      <c r="G57" s="66" t="n">
        <v>11</v>
      </c>
      <c r="H57" s="66" t="n">
        <v>2</v>
      </c>
      <c r="I57" s="66" t="inlineStr">
        <is>
          <t>Major arterial road</t>
        </is>
      </c>
      <c r="J57" t="inlineStr">
        <is>
          <t>primary</t>
        </is>
      </c>
      <c r="K57" s="66" t="inlineStr">
        <is>
          <t>Junction</t>
        </is>
      </c>
      <c r="L57" s="66" t="n">
        <v>5</v>
      </c>
      <c r="M57" s="66" t="inlineStr">
        <is>
          <t>yes</t>
        </is>
      </c>
      <c r="N57" s="66" t="inlineStr">
        <is>
          <t>yes</t>
        </is>
      </c>
      <c r="O57" s="66" t="inlineStr">
        <is>
          <t>yes</t>
        </is>
      </c>
      <c r="P57" s="66" t="inlineStr">
        <is>
          <t>yes</t>
        </is>
      </c>
      <c r="Q57" s="66" t="inlineStr">
        <is>
          <t>C</t>
        </is>
      </c>
      <c r="R57" s="66" t="inlineStr">
        <is>
          <t>Large road cross-section: OSM lanes=5 (4 or more lanes).</t>
        </is>
      </c>
      <c r="S57" s="66" t="inlineStr">
        <is>
          <t>A missing OSM tag is not reliable evidence of absence.</t>
        </is>
      </c>
      <c r="T57" s="68" t="inlineStr">
        <is>
          <t>https://www.openstreetmap.org/?mlat=51.3761057&amp;mlon=12.3854533#map=19/51.3761057/12.3854533</t>
        </is>
      </c>
      <c r="U57" s="66" t="inlineStr">
        <is>
          <t>S03</t>
        </is>
      </c>
      <c r="V57" s="66" t="inlineStr">
        <is>
          <t>M03</t>
        </is>
      </c>
      <c r="W57" s="66" t="inlineStr">
        <is>
          <t>Traffic signals/crossings/refuge islands/cycling infrastructure do not directly affect the cost class.</t>
        </is>
      </c>
    </row>
    <row r="58" ht="15" customHeight="1" s="94">
      <c r="A58" s="66" t="n">
        <v>54</v>
      </c>
      <c r="B58" s="66" t="inlineStr">
        <is>
          <t>O0606</t>
        </is>
      </c>
      <c r="C58" s="66" t="inlineStr">
        <is>
          <t>Dresden</t>
        </is>
      </c>
      <c r="D58" s="66" t="n">
        <v>13.7382379685</v>
      </c>
      <c r="E58" s="66" t="n">
        <v>51.0639531430001</v>
      </c>
      <c r="F58" s="66" t="n">
        <v>16</v>
      </c>
      <c r="G58" s="66" t="n">
        <v>11</v>
      </c>
      <c r="H58" s="66" t="n">
        <v>2</v>
      </c>
      <c r="I58" s="66" t="inlineStr">
        <is>
          <t>Major arterial road</t>
        </is>
      </c>
      <c r="J58" t="inlineStr">
        <is>
          <t>primary</t>
        </is>
      </c>
      <c r="K58" s="66" t="inlineStr">
        <is>
          <t>Junction</t>
        </is>
      </c>
      <c r="L58" s="66" t="n">
        <v>3</v>
      </c>
      <c r="M58" s="66" t="inlineStr">
        <is>
          <t>yes</t>
        </is>
      </c>
      <c r="N58" s="66" t="inlineStr">
        <is>
          <t>yes</t>
        </is>
      </c>
      <c r="O58" s="66" t="inlineStr">
        <is>
          <t>not found</t>
        </is>
      </c>
      <c r="P58" s="66" t="inlineStr">
        <is>
          <t>yes</t>
        </is>
      </c>
      <c r="Q58" s="66" t="inlineStr">
        <is>
          <t>B</t>
        </is>
      </c>
      <c r="R58" s="66" t="inlineStr">
        <is>
          <t>Standard road area/main road: primary, OSM lanes=3 (max. 3).</t>
        </is>
      </c>
      <c r="S58" s="66" t="inlineStr">
        <is>
          <t>A missing OSM tag is not reliable evidence of absence.</t>
        </is>
      </c>
      <c r="T58" s="68" t="inlineStr">
        <is>
          <t>https://www.openstreetmap.org/?mlat=51.0639531&amp;mlon=13.7382380#map=19/51.0639531/13.7382380</t>
        </is>
      </c>
      <c r="U58" s="66" t="inlineStr">
        <is>
          <t>S03</t>
        </is>
      </c>
      <c r="V58" s="66" t="inlineStr">
        <is>
          <t>M03</t>
        </is>
      </c>
      <c r="W58" s="66" t="inlineStr">
        <is>
          <t>Traffic signals/crossings/refuge islands/cycling infrastructure do not directly affect the cost class.</t>
        </is>
      </c>
    </row>
    <row r="59" ht="15" customHeight="1" s="94">
      <c r="A59" s="66" t="n">
        <v>55</v>
      </c>
      <c r="B59" s="66" t="inlineStr">
        <is>
          <t>O0700</t>
        </is>
      </c>
      <c r="C59" s="66" t="inlineStr">
        <is>
          <t>Dresden</t>
        </is>
      </c>
      <c r="D59" s="66" t="n">
        <v>13.722200188</v>
      </c>
      <c r="E59" s="66" t="n">
        <v>51.0540848060001</v>
      </c>
      <c r="F59" s="66" t="n">
        <v>16</v>
      </c>
      <c r="G59" s="66" t="n">
        <v>11</v>
      </c>
      <c r="H59" s="66" t="n">
        <v>2</v>
      </c>
      <c r="I59" s="66" t="inlineStr">
        <is>
          <t>Major arterial road</t>
        </is>
      </c>
      <c r="J59" t="inlineStr">
        <is>
          <t>primary</t>
        </is>
      </c>
      <c r="K59" s="66" t="inlineStr">
        <is>
          <t>Junction</t>
        </is>
      </c>
      <c r="L59" s="66" t="n">
        <v>4</v>
      </c>
      <c r="M59" s="66" t="inlineStr">
        <is>
          <t>yes</t>
        </is>
      </c>
      <c r="N59" s="66" t="inlineStr">
        <is>
          <t>yes</t>
        </is>
      </c>
      <c r="O59" s="66" t="inlineStr">
        <is>
          <t>not found</t>
        </is>
      </c>
      <c r="P59" s="66" t="inlineStr">
        <is>
          <t>yes</t>
        </is>
      </c>
      <c r="Q59" s="66" t="inlineStr">
        <is>
          <t>C</t>
        </is>
      </c>
      <c r="R59" s="66" t="inlineStr">
        <is>
          <t>Large road cross-section: OSM lanes=4 (4 or more lanes).</t>
        </is>
      </c>
      <c r="S59" s="66" t="inlineStr">
        <is>
          <t>A missing OSM tag is not reliable evidence of absence.</t>
        </is>
      </c>
      <c r="T59" s="68" t="inlineStr">
        <is>
          <t>https://www.openstreetmap.org/?mlat=51.0540848&amp;mlon=13.7222002#map=19/51.0540848/13.7222002</t>
        </is>
      </c>
      <c r="U59" s="66" t="inlineStr">
        <is>
          <t>S03</t>
        </is>
      </c>
      <c r="V59" s="66" t="inlineStr">
        <is>
          <t>M03</t>
        </is>
      </c>
      <c r="W59" s="66" t="inlineStr">
        <is>
          <t>Traffic signals/crossings/refuge islands/cycling infrastructure do not directly affect the cost class.</t>
        </is>
      </c>
    </row>
    <row r="60" ht="15" customHeight="1" s="94">
      <c r="A60" s="66" t="n">
        <v>56</v>
      </c>
      <c r="B60" s="66" t="inlineStr">
        <is>
          <t>O1142</t>
        </is>
      </c>
      <c r="C60" s="66" t="inlineStr">
        <is>
          <t>Görlitz</t>
        </is>
      </c>
      <c r="D60" s="66" t="n">
        <v>14.9812103580001</v>
      </c>
      <c r="E60" s="66" t="n">
        <v>51.145618692</v>
      </c>
      <c r="F60" s="66" t="n">
        <v>16</v>
      </c>
      <c r="G60" s="66" t="n">
        <v>11</v>
      </c>
      <c r="H60" s="66" t="n">
        <v>1</v>
      </c>
      <c r="I60" s="66" t="inlineStr">
        <is>
          <t>Collector/connecting road</t>
        </is>
      </c>
      <c r="J60" t="inlineStr">
        <is>
          <t>tertiary</t>
        </is>
      </c>
      <c r="K60" s="66" t="inlineStr">
        <is>
          <t>Junction</t>
        </is>
      </c>
      <c r="L60" s="66" t="n">
        <v>2</v>
      </c>
      <c r="M60" s="66" t="inlineStr">
        <is>
          <t>not found</t>
        </is>
      </c>
      <c r="N60" s="66" t="inlineStr">
        <is>
          <t>yes</t>
        </is>
      </c>
      <c r="O60" s="66" t="inlineStr">
        <is>
          <t>yes</t>
        </is>
      </c>
      <c r="P60" s="66" t="inlineStr">
        <is>
          <t>yes</t>
        </is>
      </c>
      <c r="Q60" s="66" t="inlineStr">
        <is>
          <t>B</t>
        </is>
      </c>
      <c r="R60" s="66" t="inlineStr">
        <is>
          <t>Standard road area/main road: tertiary, OSM lanes=2 (max. 3).</t>
        </is>
      </c>
      <c r="S60" s="66" t="inlineStr">
        <is>
          <t>A missing OSM tag is not reliable evidence of absence.</t>
        </is>
      </c>
      <c r="T60" s="68" t="inlineStr">
        <is>
          <t>https://www.openstreetmap.org/?mlat=51.1456187&amp;mlon=14.9812104#map=19/51.1456187/14.9812104</t>
        </is>
      </c>
      <c r="U60" s="66" t="inlineStr">
        <is>
          <t>S03</t>
        </is>
      </c>
      <c r="V60" s="66" t="inlineStr">
        <is>
          <t>M03</t>
        </is>
      </c>
      <c r="W60" s="66" t="inlineStr">
        <is>
          <t>Traffic signals/crossings/refuge islands/cycling infrastructure do not directly affect the cost class.</t>
        </is>
      </c>
    </row>
    <row r="61" ht="15" customHeight="1" s="94">
      <c r="A61" s="66" t="n">
        <v>57</v>
      </c>
      <c r="B61" s="66" t="inlineStr">
        <is>
          <t>O1556</t>
        </is>
      </c>
      <c r="C61" s="66" t="inlineStr">
        <is>
          <t>Leipzig</t>
        </is>
      </c>
      <c r="D61" s="66" t="n">
        <v>12.37686438</v>
      </c>
      <c r="E61" s="66" t="n">
        <v>51.3205136660001</v>
      </c>
      <c r="F61" s="66" t="n">
        <v>16</v>
      </c>
      <c r="G61" s="66" t="n">
        <v>11</v>
      </c>
      <c r="H61" s="66" t="n">
        <v>3</v>
      </c>
      <c r="I61" s="66" t="inlineStr">
        <is>
          <t>Important main/connecting road</t>
        </is>
      </c>
      <c r="J61" t="inlineStr">
        <is>
          <t>secondary</t>
        </is>
      </c>
      <c r="K61" s="66" t="inlineStr">
        <is>
          <t>Junction</t>
        </is>
      </c>
      <c r="L61" s="66" t="n">
        <v>2</v>
      </c>
      <c r="M61" s="66" t="inlineStr">
        <is>
          <t>not found</t>
        </is>
      </c>
      <c r="N61" s="66" t="inlineStr">
        <is>
          <t>yes</t>
        </is>
      </c>
      <c r="O61" s="66" t="inlineStr">
        <is>
          <t>not found</t>
        </is>
      </c>
      <c r="P61" s="66" t="inlineStr">
        <is>
          <t>yes</t>
        </is>
      </c>
      <c r="Q61" s="66" t="inlineStr">
        <is>
          <t>B</t>
        </is>
      </c>
      <c r="R61" s="66" t="inlineStr">
        <is>
          <t>Standard road area/main road: secondary, OSM lanes=2 (max. 3).</t>
        </is>
      </c>
      <c r="S61" s="66" t="inlineStr">
        <is>
          <t>A missing OSM tag is not reliable evidence of absence.</t>
        </is>
      </c>
      <c r="T61" s="68" t="inlineStr">
        <is>
          <t>https://www.openstreetmap.org/?mlat=51.3205137&amp;mlon=12.3768644#map=19/51.3205137/12.3768644</t>
        </is>
      </c>
      <c r="U61" s="66" t="inlineStr">
        <is>
          <t>S03</t>
        </is>
      </c>
      <c r="V61" s="66" t="inlineStr">
        <is>
          <t>M03</t>
        </is>
      </c>
      <c r="W61" s="66" t="inlineStr">
        <is>
          <t>Traffic signals/crossings/refuge islands/cycling infrastructure do not directly affect the cost class.</t>
        </is>
      </c>
    </row>
    <row r="62" ht="15" customHeight="1" s="94">
      <c r="A62" s="66" t="n">
        <v>58</v>
      </c>
      <c r="B62" s="66" t="inlineStr">
        <is>
          <t>O1743</t>
        </is>
      </c>
      <c r="C62" s="66" t="inlineStr">
        <is>
          <t>Leipzig</t>
        </is>
      </c>
      <c r="D62" s="66" t="n">
        <v>12.4039437225001</v>
      </c>
      <c r="E62" s="66" t="n">
        <v>51.3217314490001</v>
      </c>
      <c r="F62" s="66" t="n">
        <v>16</v>
      </c>
      <c r="G62" s="66" t="n">
        <v>11</v>
      </c>
      <c r="H62" s="66" t="n">
        <v>2</v>
      </c>
      <c r="I62" s="66" t="inlineStr">
        <is>
          <t>Major arterial road</t>
        </is>
      </c>
      <c r="J62" t="inlineStr">
        <is>
          <t>primary</t>
        </is>
      </c>
      <c r="K62" s="66" t="inlineStr">
        <is>
          <t>Junction</t>
        </is>
      </c>
      <c r="L62" s="66" t="n">
        <v>4</v>
      </c>
      <c r="M62" s="66" t="inlineStr">
        <is>
          <t>yes</t>
        </is>
      </c>
      <c r="N62" s="66" t="inlineStr">
        <is>
          <t>yes</t>
        </is>
      </c>
      <c r="O62" s="66" t="inlineStr">
        <is>
          <t>yes</t>
        </is>
      </c>
      <c r="P62" s="66" t="inlineStr">
        <is>
          <t>yes</t>
        </is>
      </c>
      <c r="Q62" s="66" t="inlineStr">
        <is>
          <t>C</t>
        </is>
      </c>
      <c r="R62" s="66" t="inlineStr">
        <is>
          <t>Large road cross-section: OSM lanes=4 (4 or more lanes).</t>
        </is>
      </c>
      <c r="S62" s="66" t="inlineStr">
        <is>
          <t>A missing OSM tag is not reliable evidence of absence.</t>
        </is>
      </c>
      <c r="T62" s="68" t="inlineStr">
        <is>
          <t>https://www.openstreetmap.org/?mlat=51.3217314&amp;mlon=12.4039437#map=19/51.3217314/12.4039437</t>
        </is>
      </c>
      <c r="U62" s="66" t="inlineStr">
        <is>
          <t>S03</t>
        </is>
      </c>
      <c r="V62" s="66" t="inlineStr">
        <is>
          <t>M03</t>
        </is>
      </c>
      <c r="W62" s="66" t="inlineStr">
        <is>
          <t>Traffic signals/crossings/refuge islands/cycling infrastructure do not directly affect the cost class.</t>
        </is>
      </c>
    </row>
    <row r="63" ht="15" customHeight="1" s="94">
      <c r="A63" s="66" t="n">
        <v>59</v>
      </c>
      <c r="B63" s="66" t="inlineStr">
        <is>
          <t>O0190</t>
        </is>
      </c>
      <c r="C63" s="66" t="inlineStr">
        <is>
          <t>Chemnitz</t>
        </is>
      </c>
      <c r="D63" s="66" t="n">
        <v>12.939279324</v>
      </c>
      <c r="E63" s="66" t="n">
        <v>50.8434580700001</v>
      </c>
      <c r="F63" s="66" t="n">
        <v>15</v>
      </c>
      <c r="G63" s="66" t="n">
        <v>11</v>
      </c>
      <c r="H63" s="66" t="n">
        <v>3</v>
      </c>
      <c r="I63" s="66" t="inlineStr">
        <is>
          <t>Important main/connecting road</t>
        </is>
      </c>
      <c r="J63" t="inlineStr">
        <is>
          <t>secondary</t>
        </is>
      </c>
      <c r="K63" s="66" t="inlineStr">
        <is>
          <t>Junction</t>
        </is>
      </c>
      <c r="L63" s="66" t="n">
        <v>3</v>
      </c>
      <c r="M63" s="66" t="inlineStr">
        <is>
          <t>yes</t>
        </is>
      </c>
      <c r="N63" s="66" t="inlineStr">
        <is>
          <t>yes</t>
        </is>
      </c>
      <c r="O63" s="66" t="inlineStr">
        <is>
          <t>not found</t>
        </is>
      </c>
      <c r="P63" s="66" t="inlineStr">
        <is>
          <t>not found</t>
        </is>
      </c>
      <c r="Q63" s="66" t="inlineStr">
        <is>
          <t>B</t>
        </is>
      </c>
      <c r="R63" s="66" t="inlineStr">
        <is>
          <t>Standard road area/main road: secondary, OSM lanes=3 (max. 3).</t>
        </is>
      </c>
      <c r="S63" s="66" t="inlineStr">
        <is>
          <t>A missing OSM tag is not reliable evidence of absence.</t>
        </is>
      </c>
      <c r="T63" s="68" t="inlineStr">
        <is>
          <t>https://www.openstreetmap.org/?mlat=50.8434581&amp;mlon=12.9392793#map=19/50.8434581/12.9392793</t>
        </is>
      </c>
      <c r="U63" s="66" t="inlineStr">
        <is>
          <t>S03</t>
        </is>
      </c>
      <c r="V63" s="66" t="inlineStr">
        <is>
          <t>M03</t>
        </is>
      </c>
      <c r="W63" s="66" t="inlineStr">
        <is>
          <t>Traffic signals/crossings/refuge islands/cycling infrastructure do not directly affect the cost class.</t>
        </is>
      </c>
    </row>
    <row r="64" ht="15" customHeight="1" s="94">
      <c r="A64" s="66" t="n">
        <v>60</v>
      </c>
      <c r="B64" s="66" t="inlineStr">
        <is>
          <t>O0650</t>
        </is>
      </c>
      <c r="C64" s="66" t="inlineStr">
        <is>
          <t>Dresden</t>
        </is>
      </c>
      <c r="D64" s="66" t="n">
        <v>13.78637983625</v>
      </c>
      <c r="E64" s="66" t="n">
        <v>51.02851308525</v>
      </c>
      <c r="F64" s="66" t="n">
        <v>15</v>
      </c>
      <c r="G64" s="66" t="n">
        <v>11</v>
      </c>
      <c r="H64" s="66" t="n">
        <v>2</v>
      </c>
      <c r="I64" s="66" t="inlineStr">
        <is>
          <t>Important main/connecting road</t>
        </is>
      </c>
      <c r="J64" t="inlineStr">
        <is>
          <t>secondary</t>
        </is>
      </c>
      <c r="K64" s="66" t="inlineStr">
        <is>
          <t>Junction</t>
        </is>
      </c>
      <c r="L64" s="66" t="n">
        <v>3</v>
      </c>
      <c r="M64" s="66" t="inlineStr">
        <is>
          <t>yes</t>
        </is>
      </c>
      <c r="N64" s="66" t="inlineStr">
        <is>
          <t>yes</t>
        </is>
      </c>
      <c r="O64" s="66" t="inlineStr">
        <is>
          <t>not found</t>
        </is>
      </c>
      <c r="P64" s="66" t="inlineStr">
        <is>
          <t>yes</t>
        </is>
      </c>
      <c r="Q64" s="66" t="inlineStr">
        <is>
          <t>B</t>
        </is>
      </c>
      <c r="R64" s="66" t="inlineStr">
        <is>
          <t>Standard road area/main road: secondary, OSM lanes=3 (max. 3).</t>
        </is>
      </c>
      <c r="S64" s="66" t="inlineStr">
        <is>
          <t>A missing OSM tag is not reliable evidence of absence.</t>
        </is>
      </c>
      <c r="T64" s="68" t="inlineStr">
        <is>
          <t>https://www.openstreetmap.org/?mlat=51.0285131&amp;mlon=13.7863798#map=19/51.0285131/13.7863798</t>
        </is>
      </c>
      <c r="U64" s="66" t="inlineStr">
        <is>
          <t>S03</t>
        </is>
      </c>
      <c r="V64" s="66" t="inlineStr">
        <is>
          <t>M03</t>
        </is>
      </c>
      <c r="W64" s="66" t="inlineStr">
        <is>
          <t>Traffic signals/crossings/refuge islands/cycling infrastructure do not directly affect the cost class.</t>
        </is>
      </c>
    </row>
    <row r="65" ht="15" customHeight="1" s="94">
      <c r="A65" s="66" t="n">
        <v>61</v>
      </c>
      <c r="B65" s="66" t="inlineStr">
        <is>
          <t>O0887</t>
        </is>
      </c>
      <c r="C65" s="66" t="inlineStr">
        <is>
          <t>Dresden</t>
        </is>
      </c>
      <c r="D65" s="66" t="n">
        <v>13.7799117636667</v>
      </c>
      <c r="E65" s="66" t="n">
        <v>51.0443226996667</v>
      </c>
      <c r="F65" s="66" t="n">
        <v>15</v>
      </c>
      <c r="G65" s="66" t="n">
        <v>11</v>
      </c>
      <c r="H65" s="66" t="n">
        <v>3</v>
      </c>
      <c r="I65" s="66" t="inlineStr">
        <is>
          <t>Important main/connecting road</t>
        </is>
      </c>
      <c r="J65" t="inlineStr">
        <is>
          <t>secondary</t>
        </is>
      </c>
      <c r="K65" s="66" t="inlineStr">
        <is>
          <t>Junction</t>
        </is>
      </c>
      <c r="L65" s="66" t="n">
        <v>5</v>
      </c>
      <c r="M65" s="66" t="inlineStr">
        <is>
          <t>not found</t>
        </is>
      </c>
      <c r="N65" s="66" t="inlineStr">
        <is>
          <t>yes</t>
        </is>
      </c>
      <c r="O65" s="66" t="inlineStr">
        <is>
          <t>not found</t>
        </is>
      </c>
      <c r="P65" s="66" t="inlineStr">
        <is>
          <t>yes</t>
        </is>
      </c>
      <c r="Q65" s="66" t="inlineStr">
        <is>
          <t>C</t>
        </is>
      </c>
      <c r="R65" s="66" t="inlineStr">
        <is>
          <t>Large road cross-section: OSM lanes=5 (4 or more lanes).</t>
        </is>
      </c>
      <c r="S65" s="66" t="inlineStr">
        <is>
          <t>A missing OSM tag is not reliable evidence of absence.</t>
        </is>
      </c>
      <c r="T65" s="68" t="inlineStr">
        <is>
          <t>https://www.openstreetmap.org/?mlat=51.0443227&amp;mlon=13.7799118#map=19/51.0443227/13.7799118</t>
        </is>
      </c>
      <c r="U65" s="66" t="inlineStr">
        <is>
          <t>S03</t>
        </is>
      </c>
      <c r="V65" s="66" t="inlineStr">
        <is>
          <t>M03</t>
        </is>
      </c>
      <c r="W65" s="66" t="inlineStr">
        <is>
          <t>Traffic signals/crossings/refuge islands/cycling infrastructure do not directly affect the cost class.</t>
        </is>
      </c>
    </row>
    <row r="66" ht="15" customHeight="1" s="94">
      <c r="A66" s="66" t="n">
        <v>62</v>
      </c>
      <c r="B66" s="66" t="inlineStr">
        <is>
          <t>O0981</t>
        </is>
      </c>
      <c r="C66" s="66" t="inlineStr">
        <is>
          <t>Dresden</t>
        </is>
      </c>
      <c r="D66" s="66" t="n">
        <v>13.7089575470001</v>
      </c>
      <c r="E66" s="66" t="n">
        <v>51.047232196</v>
      </c>
      <c r="F66" s="66" t="n">
        <v>15</v>
      </c>
      <c r="G66" s="66" t="n">
        <v>11</v>
      </c>
      <c r="H66" s="66" t="n">
        <v>2</v>
      </c>
      <c r="I66" s="66" t="inlineStr">
        <is>
          <t>Important main/connecting road</t>
        </is>
      </c>
      <c r="J66" t="inlineStr">
        <is>
          <t>secondary</t>
        </is>
      </c>
      <c r="K66" s="66" t="inlineStr">
        <is>
          <t>Junction</t>
        </is>
      </c>
      <c r="L66" s="66" t="n">
        <v>2</v>
      </c>
      <c r="M66" s="66" t="inlineStr">
        <is>
          <t>yes</t>
        </is>
      </c>
      <c r="N66" s="66" t="inlineStr">
        <is>
          <t>yes</t>
        </is>
      </c>
      <c r="O66" s="66" t="inlineStr">
        <is>
          <t>not found</t>
        </is>
      </c>
      <c r="P66" s="66" t="inlineStr">
        <is>
          <t>yes</t>
        </is>
      </c>
      <c r="Q66" s="66" t="inlineStr">
        <is>
          <t>B</t>
        </is>
      </c>
      <c r="R66" s="66" t="inlineStr">
        <is>
          <t>Standard road area/main road: secondary, OSM lanes=2 (max. 3).</t>
        </is>
      </c>
      <c r="S66" s="66" t="inlineStr">
        <is>
          <t>A missing OSM tag is not reliable evidence of absence.</t>
        </is>
      </c>
      <c r="T66" s="68" t="inlineStr">
        <is>
          <t>https://www.openstreetmap.org/?mlat=51.0472322&amp;mlon=13.7089575#map=19/51.0472322/13.7089575</t>
        </is>
      </c>
      <c r="U66" s="66" t="inlineStr">
        <is>
          <t>S03</t>
        </is>
      </c>
      <c r="V66" s="66" t="inlineStr">
        <is>
          <t>M03</t>
        </is>
      </c>
      <c r="W66" s="66" t="inlineStr">
        <is>
          <t>Traffic signals/crossings/refuge islands/cycling infrastructure do not directly affect the cost class.</t>
        </is>
      </c>
    </row>
    <row r="67" ht="15" customHeight="1" s="94">
      <c r="A67" s="66" t="n">
        <v>63</v>
      </c>
      <c r="B67" s="66" t="inlineStr">
        <is>
          <t>O1690</t>
        </is>
      </c>
      <c r="C67" s="66" t="inlineStr">
        <is>
          <t>Leipzig</t>
        </is>
      </c>
      <c r="D67" s="66" t="n">
        <v>12.376239999</v>
      </c>
      <c r="E67" s="66" t="n">
        <v>51.3483220400001</v>
      </c>
      <c r="F67" s="66" t="n">
        <v>15</v>
      </c>
      <c r="G67" s="66" t="n">
        <v>11</v>
      </c>
      <c r="H67" s="66" t="n">
        <v>2</v>
      </c>
      <c r="I67" s="66" t="inlineStr">
        <is>
          <t>Important main/connecting road</t>
        </is>
      </c>
      <c r="J67" t="inlineStr">
        <is>
          <t>secondary</t>
        </is>
      </c>
      <c r="K67" s="66" t="inlineStr">
        <is>
          <t>Junction</t>
        </is>
      </c>
      <c r="L67" s="66" t="n">
        <v>5</v>
      </c>
      <c r="M67" s="66" t="inlineStr">
        <is>
          <t>yes</t>
        </is>
      </c>
      <c r="N67" s="66" t="inlineStr">
        <is>
          <t>yes</t>
        </is>
      </c>
      <c r="O67" s="66" t="inlineStr">
        <is>
          <t>yes</t>
        </is>
      </c>
      <c r="P67" s="66" t="inlineStr">
        <is>
          <t>yes</t>
        </is>
      </c>
      <c r="Q67" s="66" t="inlineStr">
        <is>
          <t>C</t>
        </is>
      </c>
      <c r="R67" s="66" t="inlineStr">
        <is>
          <t>Large road cross-section: OSM lanes=5 (4 or more lanes).</t>
        </is>
      </c>
      <c r="S67" s="66" t="inlineStr">
        <is>
          <t>A missing OSM tag is not reliable evidence of absence.</t>
        </is>
      </c>
      <c r="T67" s="68" t="inlineStr">
        <is>
          <t>https://www.openstreetmap.org/?mlat=51.3483220&amp;mlon=12.3762400#map=19/51.3483220/12.3762400</t>
        </is>
      </c>
      <c r="U67" s="66" t="inlineStr">
        <is>
          <t>S03</t>
        </is>
      </c>
      <c r="V67" s="66" t="inlineStr">
        <is>
          <t>M03</t>
        </is>
      </c>
      <c r="W67" s="66" t="inlineStr">
        <is>
          <t>Traffic signals/crossings/refuge islands/cycling infrastructure do not directly affect the cost class.</t>
        </is>
      </c>
    </row>
    <row r="68" ht="15" customHeight="1" s="94">
      <c r="A68" s="66" t="n">
        <v>64</v>
      </c>
      <c r="B68" s="66" t="inlineStr">
        <is>
          <t>O0274</t>
        </is>
      </c>
      <c r="C68" s="66" t="inlineStr">
        <is>
          <t>Coswig</t>
        </is>
      </c>
      <c r="D68" s="66" t="n">
        <v>13.5801824825001</v>
      </c>
      <c r="E68" s="66" t="n">
        <v>51.1248053405001</v>
      </c>
      <c r="F68" s="66" t="n">
        <v>14</v>
      </c>
      <c r="G68" s="66" t="n">
        <v>11</v>
      </c>
      <c r="H68" s="66" t="n">
        <v>3</v>
      </c>
      <c r="I68" s="66" t="inlineStr">
        <is>
          <t>Important main/connecting road</t>
        </is>
      </c>
      <c r="J68" t="inlineStr">
        <is>
          <t>secondary</t>
        </is>
      </c>
      <c r="K68" s="66" t="inlineStr">
        <is>
          <t>Junction</t>
        </is>
      </c>
      <c r="L68" s="66" t="n">
        <v>3</v>
      </c>
      <c r="M68" s="66" t="inlineStr">
        <is>
          <t>yes</t>
        </is>
      </c>
      <c r="N68" s="66" t="inlineStr">
        <is>
          <t>yes</t>
        </is>
      </c>
      <c r="O68" s="66" t="inlineStr">
        <is>
          <t>not found</t>
        </is>
      </c>
      <c r="P68" s="66" t="inlineStr">
        <is>
          <t>yes</t>
        </is>
      </c>
      <c r="Q68" s="66" t="inlineStr">
        <is>
          <t>B</t>
        </is>
      </c>
      <c r="R68" s="66" t="inlineStr">
        <is>
          <t>Standard road area/main road: secondary, OSM lanes=3 (max. 3).</t>
        </is>
      </c>
      <c r="S68" s="66" t="inlineStr">
        <is>
          <t>A missing OSM tag is not reliable evidence of absence.</t>
        </is>
      </c>
      <c r="T68" s="68" t="inlineStr">
        <is>
          <t>https://www.openstreetmap.org/?mlat=51.1248053&amp;mlon=13.5801825#map=19/51.1248053/13.5801825</t>
        </is>
      </c>
      <c r="U68" s="66" t="inlineStr">
        <is>
          <t>S03</t>
        </is>
      </c>
      <c r="V68" s="66" t="inlineStr">
        <is>
          <t>M03</t>
        </is>
      </c>
      <c r="W68" s="66" t="inlineStr">
        <is>
          <t>Traffic signals/crossings/refuge islands/cycling infrastructure do not directly affect the cost class.</t>
        </is>
      </c>
    </row>
    <row r="69" ht="15" customHeight="1" s="94">
      <c r="A69" s="66" t="n">
        <v>65</v>
      </c>
      <c r="B69" s="66" t="inlineStr">
        <is>
          <t>O1462</t>
        </is>
      </c>
      <c r="C69" s="66" t="inlineStr">
        <is>
          <t>Leipzig</t>
        </is>
      </c>
      <c r="D69" s="66" t="n">
        <v>12.3949077763334</v>
      </c>
      <c r="E69" s="66" t="n">
        <v>51.3427386026667</v>
      </c>
      <c r="F69" s="66" t="n">
        <v>14</v>
      </c>
      <c r="G69" s="66" t="n">
        <v>11</v>
      </c>
      <c r="H69" s="66" t="n">
        <v>2</v>
      </c>
      <c r="I69" s="66" t="inlineStr">
        <is>
          <t>Major arterial road</t>
        </is>
      </c>
      <c r="J69" t="inlineStr">
        <is>
          <t>primary</t>
        </is>
      </c>
      <c r="K69" s="66" t="inlineStr">
        <is>
          <t>Junction</t>
        </is>
      </c>
      <c r="L69" s="66" t="n">
        <v>4</v>
      </c>
      <c r="M69" s="66" t="inlineStr">
        <is>
          <t>yes</t>
        </is>
      </c>
      <c r="N69" s="66" t="inlineStr">
        <is>
          <t>yes</t>
        </is>
      </c>
      <c r="O69" s="66" t="inlineStr">
        <is>
          <t>yes</t>
        </is>
      </c>
      <c r="P69" s="66" t="inlineStr">
        <is>
          <t>yes</t>
        </is>
      </c>
      <c r="Q69" s="66" t="inlineStr">
        <is>
          <t>C</t>
        </is>
      </c>
      <c r="R69" s="66" t="inlineStr">
        <is>
          <t>Large road cross-section: OSM lanes=4 (4 or more lanes).</t>
        </is>
      </c>
      <c r="S69" s="66" t="inlineStr">
        <is>
          <t>A missing OSM tag is not reliable evidence of absence.</t>
        </is>
      </c>
      <c r="T69" s="68" t="inlineStr">
        <is>
          <t>https://www.openstreetmap.org/?mlat=51.3427386&amp;mlon=12.3949078#map=19/51.3427386/12.3949078</t>
        </is>
      </c>
      <c r="U69" s="66" t="inlineStr">
        <is>
          <t>S03</t>
        </is>
      </c>
      <c r="V69" s="66" t="inlineStr">
        <is>
          <t>M03</t>
        </is>
      </c>
      <c r="W69" s="66" t="inlineStr">
        <is>
          <t>Traffic signals/crossings/refuge islands/cycling infrastructure do not directly affect the cost class.</t>
        </is>
      </c>
    </row>
    <row r="70" ht="15" customHeight="1" s="94">
      <c r="A70" s="66" t="n">
        <v>66</v>
      </c>
      <c r="B70" s="66" t="inlineStr">
        <is>
          <t>O0770</t>
        </is>
      </c>
      <c r="C70" s="66" t="inlineStr">
        <is>
          <t>Dresden</t>
        </is>
      </c>
      <c r="D70" s="66" t="n">
        <v>13.73749878</v>
      </c>
      <c r="E70" s="66" t="n">
        <v>51.0872276950001</v>
      </c>
      <c r="F70" s="66" t="n">
        <v>13</v>
      </c>
      <c r="G70" s="66" t="n">
        <v>11</v>
      </c>
      <c r="H70" s="66" t="n">
        <v>6</v>
      </c>
      <c r="I70" s="66" t="inlineStr">
        <is>
          <t>Major arterial road</t>
        </is>
      </c>
      <c r="J70" t="inlineStr">
        <is>
          <t>primary</t>
        </is>
      </c>
      <c r="K70" s="66" t="inlineStr">
        <is>
          <t>Junction</t>
        </is>
      </c>
      <c r="L70" s="66" t="n">
        <v>5</v>
      </c>
      <c r="M70" s="66" t="inlineStr">
        <is>
          <t>yes</t>
        </is>
      </c>
      <c r="N70" s="66" t="inlineStr">
        <is>
          <t>yes</t>
        </is>
      </c>
      <c r="O70" s="66" t="inlineStr">
        <is>
          <t>yes</t>
        </is>
      </c>
      <c r="P70" s="66" t="inlineStr">
        <is>
          <t>yes</t>
        </is>
      </c>
      <c r="Q70" s="66" t="inlineStr">
        <is>
          <t>C</t>
        </is>
      </c>
      <c r="R70" s="66" t="inlineStr">
        <is>
          <t>Large road cross-section: OSM lanes=5 (4 or more lanes).</t>
        </is>
      </c>
      <c r="S70" s="66" t="inlineStr">
        <is>
          <t>A missing OSM tag is not reliable evidence of absence.</t>
        </is>
      </c>
      <c r="T70" s="68" t="inlineStr">
        <is>
          <t>https://www.openstreetmap.org/?mlat=51.0872277&amp;mlon=13.7374988#map=19/51.0872277/13.7374988</t>
        </is>
      </c>
      <c r="U70" s="66" t="inlineStr">
        <is>
          <t>S03</t>
        </is>
      </c>
      <c r="V70" s="66" t="inlineStr">
        <is>
          <t>M03</t>
        </is>
      </c>
      <c r="W70" s="66" t="inlineStr">
        <is>
          <t>Traffic signals/crossings/refuge islands/cycling infrastructure do not directly affect the cost class.</t>
        </is>
      </c>
    </row>
    <row r="71" ht="15" customHeight="1" s="94">
      <c r="A71" s="66" t="n">
        <v>67</v>
      </c>
      <c r="B71" s="66" t="inlineStr">
        <is>
          <t>O1742</t>
        </is>
      </c>
      <c r="C71" s="66" t="inlineStr">
        <is>
          <t>Leipzig</t>
        </is>
      </c>
      <c r="D71" s="66" t="n">
        <v>12.4016621025</v>
      </c>
      <c r="E71" s="66" t="n">
        <v>51.3243320120001</v>
      </c>
      <c r="F71" s="66" t="n">
        <v>13</v>
      </c>
      <c r="G71" s="66" t="n">
        <v>11</v>
      </c>
      <c r="H71" s="66" t="n">
        <v>6</v>
      </c>
      <c r="I71" s="66" t="inlineStr">
        <is>
          <t>Major arterial road</t>
        </is>
      </c>
      <c r="J71" t="inlineStr">
        <is>
          <t>primary</t>
        </is>
      </c>
      <c r="K71" s="66" t="inlineStr">
        <is>
          <t>Junction</t>
        </is>
      </c>
      <c r="L71" s="66" t="n">
        <v>5</v>
      </c>
      <c r="M71" s="66" t="inlineStr">
        <is>
          <t>yes</t>
        </is>
      </c>
      <c r="N71" s="66" t="inlineStr">
        <is>
          <t>yes</t>
        </is>
      </c>
      <c r="O71" s="66" t="inlineStr">
        <is>
          <t>yes</t>
        </is>
      </c>
      <c r="P71" s="66" t="inlineStr">
        <is>
          <t>yes</t>
        </is>
      </c>
      <c r="Q71" s="66" t="inlineStr">
        <is>
          <t>C</t>
        </is>
      </c>
      <c r="R71" s="66" t="inlineStr">
        <is>
          <t>Large road cross-section: OSM lanes=5 (4 or more lanes).</t>
        </is>
      </c>
      <c r="S71" s="66" t="inlineStr">
        <is>
          <t>A missing OSM tag is not reliable evidence of absence.</t>
        </is>
      </c>
      <c r="T71" s="68" t="inlineStr">
        <is>
          <t>https://www.openstreetmap.org/?mlat=51.3243320&amp;mlon=12.4016621#map=19/51.3243320/12.4016621</t>
        </is>
      </c>
      <c r="U71" s="66" t="inlineStr">
        <is>
          <t>S03</t>
        </is>
      </c>
      <c r="V71" s="66" t="inlineStr">
        <is>
          <t>M03</t>
        </is>
      </c>
      <c r="W71" s="66" t="inlineStr">
        <is>
          <t>Traffic signals/crossings/refuge islands/cycling infrastructure do not directly affect the cost class.</t>
        </is>
      </c>
    </row>
    <row r="72" ht="15" customHeight="1" s="94">
      <c r="A72" s="66" t="n">
        <v>68</v>
      </c>
      <c r="B72" s="66" t="inlineStr">
        <is>
          <t>O1062</t>
        </is>
      </c>
      <c r="C72" s="66" t="inlineStr">
        <is>
          <t>Freiberg</t>
        </is>
      </c>
      <c r="D72" s="66" t="n">
        <v>13.3370525090001</v>
      </c>
      <c r="E72" s="66" t="n">
        <v>50.9018501580001</v>
      </c>
      <c r="F72" s="66" t="n">
        <v>12</v>
      </c>
      <c r="G72" s="66" t="n">
        <v>11</v>
      </c>
      <c r="H72" s="66" t="n">
        <v>2</v>
      </c>
      <c r="I72" s="66" t="inlineStr">
        <is>
          <t>Major arterial road</t>
        </is>
      </c>
      <c r="J72" t="inlineStr">
        <is>
          <t>primary</t>
        </is>
      </c>
      <c r="K72" s="66" t="inlineStr">
        <is>
          <t>Junction</t>
        </is>
      </c>
      <c r="L72" s="66" t="n">
        <v>4</v>
      </c>
      <c r="M72" s="66" t="inlineStr">
        <is>
          <t>yes</t>
        </is>
      </c>
      <c r="N72" s="66" t="inlineStr">
        <is>
          <t>yes</t>
        </is>
      </c>
      <c r="O72" s="66" t="inlineStr">
        <is>
          <t>not found</t>
        </is>
      </c>
      <c r="P72" s="66" t="inlineStr">
        <is>
          <t>not found</t>
        </is>
      </c>
      <c r="Q72" s="66" t="inlineStr">
        <is>
          <t>C</t>
        </is>
      </c>
      <c r="R72" s="66" t="inlineStr">
        <is>
          <t>Large road cross-section: OSM lanes=4 (4 or more lanes).</t>
        </is>
      </c>
      <c r="S72" s="66" t="inlineStr">
        <is>
          <t>A missing OSM tag is not reliable evidence of absence.</t>
        </is>
      </c>
      <c r="T72" s="68" t="inlineStr">
        <is>
          <t>https://www.openstreetmap.org/?mlat=50.9018502&amp;mlon=13.3370525#map=19/50.9018502/13.3370525</t>
        </is>
      </c>
      <c r="U72" s="66" t="inlineStr">
        <is>
          <t>S03</t>
        </is>
      </c>
      <c r="V72" s="66" t="inlineStr">
        <is>
          <t>M03</t>
        </is>
      </c>
      <c r="W72" s="66" t="inlineStr">
        <is>
          <t>Traffic signals/crossings/refuge islands/cycling infrastructure do not directly affect the cost class.</t>
        </is>
      </c>
    </row>
    <row r="73" ht="15" customHeight="1" s="94">
      <c r="A73" s="66" t="n">
        <v>69</v>
      </c>
      <c r="B73" s="66" t="inlineStr">
        <is>
          <t>O1531</t>
        </is>
      </c>
      <c r="C73" s="66" t="inlineStr">
        <is>
          <t>Leipzig</t>
        </is>
      </c>
      <c r="D73" s="66" t="n">
        <v>12.3953547470001</v>
      </c>
      <c r="E73" s="66" t="n">
        <v>51.3321295445001</v>
      </c>
      <c r="F73" s="66" t="n">
        <v>12</v>
      </c>
      <c r="G73" s="66" t="n">
        <v>11</v>
      </c>
      <c r="H73" s="66" t="n">
        <v>3</v>
      </c>
      <c r="I73" s="66" t="inlineStr">
        <is>
          <t>Major arterial road</t>
        </is>
      </c>
      <c r="J73" t="inlineStr">
        <is>
          <t>primary</t>
        </is>
      </c>
      <c r="K73" s="66" t="inlineStr">
        <is>
          <t>Junction</t>
        </is>
      </c>
      <c r="L73" s="66" t="n">
        <v>3</v>
      </c>
      <c r="M73" s="66" t="inlineStr">
        <is>
          <t>yes</t>
        </is>
      </c>
      <c r="N73" s="66" t="inlineStr">
        <is>
          <t>yes</t>
        </is>
      </c>
      <c r="O73" s="66" t="inlineStr">
        <is>
          <t>yes</t>
        </is>
      </c>
      <c r="P73" s="66" t="inlineStr">
        <is>
          <t>yes</t>
        </is>
      </c>
      <c r="Q73" s="66" t="inlineStr">
        <is>
          <t>B</t>
        </is>
      </c>
      <c r="R73" s="66" t="inlineStr">
        <is>
          <t>Standard road area/main road: primary, OSM lanes=3 (max. 3).</t>
        </is>
      </c>
      <c r="S73" s="66" t="inlineStr">
        <is>
          <t>A missing OSM tag is not reliable evidence of absence.</t>
        </is>
      </c>
      <c r="T73" s="68" t="inlineStr">
        <is>
          <t>https://www.openstreetmap.org/?mlat=51.3321295&amp;mlon=12.3953547#map=19/51.3321295/12.3953547</t>
        </is>
      </c>
      <c r="U73" s="66" t="inlineStr">
        <is>
          <t>S03</t>
        </is>
      </c>
      <c r="V73" s="66" t="inlineStr">
        <is>
          <t>M03</t>
        </is>
      </c>
      <c r="W73" s="66" t="inlineStr">
        <is>
          <t>Traffic signals/crossings/refuge islands/cycling infrastructure do not directly affect the cost class.</t>
        </is>
      </c>
    </row>
    <row r="74" ht="15" customHeight="1" s="94">
      <c r="A74" s="66" t="n">
        <v>70</v>
      </c>
      <c r="B74" s="66" t="inlineStr">
        <is>
          <t>O0954</t>
        </is>
      </c>
      <c r="C74" s="66" t="inlineStr">
        <is>
          <t>Dresden</t>
        </is>
      </c>
      <c r="D74" s="66" t="n">
        <v>13.7289867740001</v>
      </c>
      <c r="E74" s="66" t="n">
        <v>51.0593071735001</v>
      </c>
      <c r="F74" s="66" t="n">
        <v>17</v>
      </c>
      <c r="G74" s="66" t="n">
        <v>10</v>
      </c>
      <c r="H74" s="66" t="n">
        <v>3</v>
      </c>
      <c r="I74" s="66" t="inlineStr">
        <is>
          <t>Major arterial road</t>
        </is>
      </c>
      <c r="J74" t="inlineStr">
        <is>
          <t>primary</t>
        </is>
      </c>
      <c r="K74" s="66" t="inlineStr">
        <is>
          <t>Junction</t>
        </is>
      </c>
      <c r="L74" s="66" t="n">
        <v>3</v>
      </c>
      <c r="M74" s="66" t="inlineStr">
        <is>
          <t>not found</t>
        </is>
      </c>
      <c r="N74" s="66" t="inlineStr">
        <is>
          <t>not found</t>
        </is>
      </c>
      <c r="O74" s="66" t="inlineStr">
        <is>
          <t>not found</t>
        </is>
      </c>
      <c r="P74" s="66" t="inlineStr">
        <is>
          <t>yes</t>
        </is>
      </c>
      <c r="Q74" s="66" t="inlineStr">
        <is>
          <t>B</t>
        </is>
      </c>
      <c r="R74" s="66" t="inlineStr">
        <is>
          <t>Standard road area/main road: primary, OSM lanes=3 (max. 3).</t>
        </is>
      </c>
      <c r="S74" s="66" t="inlineStr">
        <is>
          <t>A missing OSM tag is not reliable evidence of absence.</t>
        </is>
      </c>
      <c r="T74" s="68" t="inlineStr">
        <is>
          <t>https://www.openstreetmap.org/?mlat=51.0593072&amp;mlon=13.7289868#map=19/51.0593072/13.7289868</t>
        </is>
      </c>
      <c r="U74" s="66" t="inlineStr">
        <is>
          <t>S03</t>
        </is>
      </c>
      <c r="V74" s="66" t="inlineStr">
        <is>
          <t>M03</t>
        </is>
      </c>
      <c r="W74" s="66" t="inlineStr">
        <is>
          <t>Traffic signals/crossings/refuge islands/cycling infrastructure do not directly affect the cost class.</t>
        </is>
      </c>
    </row>
    <row r="75" ht="15" customHeight="1" s="94">
      <c r="A75" s="66" t="n">
        <v>71</v>
      </c>
      <c r="B75" s="66" t="inlineStr">
        <is>
          <t>O0912</t>
        </is>
      </c>
      <c r="C75" s="66" t="inlineStr">
        <is>
          <t>Dresden</t>
        </is>
      </c>
      <c r="D75" s="66" t="n">
        <v>13.7758002765001</v>
      </c>
      <c r="E75" s="66" t="n">
        <v>51.0508022825001</v>
      </c>
      <c r="F75" s="66" t="n">
        <v>16</v>
      </c>
      <c r="G75" s="66" t="n">
        <v>10</v>
      </c>
      <c r="H75" s="66" t="n">
        <v>2</v>
      </c>
      <c r="I75" s="66" t="inlineStr">
        <is>
          <t>Important main/connecting road</t>
        </is>
      </c>
      <c r="J75" t="inlineStr">
        <is>
          <t>secondary</t>
        </is>
      </c>
      <c r="K75" s="66" t="inlineStr">
        <is>
          <t>Junction</t>
        </is>
      </c>
      <c r="L75" s="66" t="n">
        <v>3</v>
      </c>
      <c r="M75" s="66" t="inlineStr">
        <is>
          <t>yes</t>
        </is>
      </c>
      <c r="N75" s="66" t="inlineStr">
        <is>
          <t>yes</t>
        </is>
      </c>
      <c r="O75" s="66" t="inlineStr">
        <is>
          <t>not found</t>
        </is>
      </c>
      <c r="P75" s="66" t="inlineStr">
        <is>
          <t>yes</t>
        </is>
      </c>
      <c r="Q75" s="66" t="inlineStr">
        <is>
          <t>B</t>
        </is>
      </c>
      <c r="R75" s="66" t="inlineStr">
        <is>
          <t>Standard road area/main road: secondary, OSM lanes=3 (max. 3).</t>
        </is>
      </c>
      <c r="S75" s="66" t="inlineStr">
        <is>
          <t>A missing OSM tag is not reliable evidence of absence.</t>
        </is>
      </c>
      <c r="T75" s="68" t="inlineStr">
        <is>
          <t>https://www.openstreetmap.org/?mlat=51.0508023&amp;mlon=13.7758003#map=19/51.0508023/13.7758003</t>
        </is>
      </c>
      <c r="U75" s="66" t="inlineStr">
        <is>
          <t>S03</t>
        </is>
      </c>
      <c r="V75" s="66" t="inlineStr">
        <is>
          <t>M03</t>
        </is>
      </c>
      <c r="W75" s="66" t="inlineStr">
        <is>
          <t>Traffic signals/crossings/refuge islands/cycling infrastructure do not directly affect the cost class.</t>
        </is>
      </c>
    </row>
    <row r="76" ht="15" customHeight="1" s="94">
      <c r="A76" s="66" t="n">
        <v>72</v>
      </c>
      <c r="B76" s="66" t="inlineStr">
        <is>
          <t>O1490</t>
        </is>
      </c>
      <c r="C76" s="66" t="inlineStr">
        <is>
          <t>Leipzig</t>
        </is>
      </c>
      <c r="D76" s="66" t="n">
        <v>12.3704922472501</v>
      </c>
      <c r="E76" s="66" t="n">
        <v>51.3612274070001</v>
      </c>
      <c r="F76" s="66" t="n">
        <v>16</v>
      </c>
      <c r="G76" s="66" t="n">
        <v>10</v>
      </c>
      <c r="H76" s="66" t="n">
        <v>2</v>
      </c>
      <c r="I76" s="66" t="inlineStr">
        <is>
          <t>Important main/connecting road</t>
        </is>
      </c>
      <c r="J76" t="inlineStr">
        <is>
          <t>secondary</t>
        </is>
      </c>
      <c r="K76" s="66" t="inlineStr">
        <is>
          <t>Junction</t>
        </is>
      </c>
      <c r="L76" s="66" t="n">
        <v>3</v>
      </c>
      <c r="M76" s="66" t="inlineStr">
        <is>
          <t>yes</t>
        </is>
      </c>
      <c r="N76" s="66" t="inlineStr">
        <is>
          <t>yes</t>
        </is>
      </c>
      <c r="O76" s="66" t="inlineStr">
        <is>
          <t>yes</t>
        </is>
      </c>
      <c r="P76" s="66" t="inlineStr">
        <is>
          <t>yes</t>
        </is>
      </c>
      <c r="Q76" s="66" t="inlineStr">
        <is>
          <t>B</t>
        </is>
      </c>
      <c r="R76" s="66" t="inlineStr">
        <is>
          <t>Standard road area/main road: secondary, OSM lanes=3 (max. 3).</t>
        </is>
      </c>
      <c r="S76" s="66" t="inlineStr">
        <is>
          <t>A missing OSM tag is not reliable evidence of absence.</t>
        </is>
      </c>
      <c r="T76" s="68" t="inlineStr">
        <is>
          <t>https://www.openstreetmap.org/?mlat=51.3612274&amp;mlon=12.3704922#map=19/51.3612274/12.3704922</t>
        </is>
      </c>
      <c r="U76" s="66" t="inlineStr">
        <is>
          <t>S03</t>
        </is>
      </c>
      <c r="V76" s="66" t="inlineStr">
        <is>
          <t>M03</t>
        </is>
      </c>
      <c r="W76" s="66" t="inlineStr">
        <is>
          <t>Traffic signals/crossings/refuge islands/cycling infrastructure do not directly affect the cost class.</t>
        </is>
      </c>
    </row>
    <row r="77" ht="15" customHeight="1" s="94">
      <c r="A77" s="66" t="n">
        <v>73</v>
      </c>
      <c r="B77" s="66" t="inlineStr">
        <is>
          <t>O0608</t>
        </is>
      </c>
      <c r="C77" s="66" t="inlineStr">
        <is>
          <t>Dresden</t>
        </is>
      </c>
      <c r="D77" s="66" t="n">
        <v>13.7406757065</v>
      </c>
      <c r="E77" s="66" t="n">
        <v>51.0647829700001</v>
      </c>
      <c r="F77" s="66" t="n">
        <v>15</v>
      </c>
      <c r="G77" s="66" t="n">
        <v>10</v>
      </c>
      <c r="H77" s="66" t="n">
        <v>6</v>
      </c>
      <c r="I77" s="66" t="inlineStr">
        <is>
          <t>Major arterial road</t>
        </is>
      </c>
      <c r="J77" t="inlineStr">
        <is>
          <t>primary</t>
        </is>
      </c>
      <c r="K77" s="66" t="inlineStr">
        <is>
          <t>Junction</t>
        </is>
      </c>
      <c r="L77" s="66" t="n">
        <v>3</v>
      </c>
      <c r="M77" s="66" t="inlineStr">
        <is>
          <t>yes</t>
        </is>
      </c>
      <c r="N77" s="66" t="inlineStr">
        <is>
          <t>yes</t>
        </is>
      </c>
      <c r="O77" s="66" t="inlineStr">
        <is>
          <t>not found</t>
        </is>
      </c>
      <c r="P77" s="66" t="inlineStr">
        <is>
          <t>yes</t>
        </is>
      </c>
      <c r="Q77" s="66" t="inlineStr">
        <is>
          <t>B</t>
        </is>
      </c>
      <c r="R77" s="66" t="inlineStr">
        <is>
          <t>Standard road area/main road: primary, OSM lanes=3 (max. 3).</t>
        </is>
      </c>
      <c r="S77" s="66" t="inlineStr">
        <is>
          <t>A missing OSM tag is not reliable evidence of absence.</t>
        </is>
      </c>
      <c r="T77" s="68" t="inlineStr">
        <is>
          <t>https://www.openstreetmap.org/?mlat=51.0647830&amp;mlon=13.7406757#map=19/51.0647830/13.7406757</t>
        </is>
      </c>
      <c r="U77" s="66" t="inlineStr">
        <is>
          <t>S03</t>
        </is>
      </c>
      <c r="V77" s="66" t="inlineStr">
        <is>
          <t>M03</t>
        </is>
      </c>
      <c r="W77" s="66" t="inlineStr">
        <is>
          <t>Traffic signals/crossings/refuge islands/cycling infrastructure do not directly affect the cost class.</t>
        </is>
      </c>
    </row>
    <row r="78" ht="15" customHeight="1" s="94">
      <c r="A78" s="66" t="n">
        <v>74</v>
      </c>
      <c r="B78" s="66" t="inlineStr">
        <is>
          <t>O1492</t>
        </is>
      </c>
      <c r="C78" s="66" t="inlineStr">
        <is>
          <t>Leipzig</t>
        </is>
      </c>
      <c r="D78" s="66" t="n">
        <v>12.3993633220001</v>
      </c>
      <c r="E78" s="66" t="n">
        <v>51.363485385</v>
      </c>
      <c r="F78" s="66" t="n">
        <v>15</v>
      </c>
      <c r="G78" s="66" t="n">
        <v>10</v>
      </c>
      <c r="H78" s="66" t="n">
        <v>6</v>
      </c>
      <c r="I78" s="66" t="inlineStr">
        <is>
          <t>Major arterial road</t>
        </is>
      </c>
      <c r="J78" t="inlineStr">
        <is>
          <t>primary</t>
        </is>
      </c>
      <c r="K78" s="66" t="inlineStr">
        <is>
          <t>Junction</t>
        </is>
      </c>
      <c r="L78" s="66" t="n">
        <v>3</v>
      </c>
      <c r="M78" s="66" t="inlineStr">
        <is>
          <t>yes</t>
        </is>
      </c>
      <c r="N78" s="66" t="inlineStr">
        <is>
          <t>yes</t>
        </is>
      </c>
      <c r="O78" s="66" t="inlineStr">
        <is>
          <t>not found</t>
        </is>
      </c>
      <c r="P78" s="66" t="inlineStr">
        <is>
          <t>yes</t>
        </is>
      </c>
      <c r="Q78" s="66" t="inlineStr">
        <is>
          <t>B</t>
        </is>
      </c>
      <c r="R78" s="66" t="inlineStr">
        <is>
          <t>Standard road area/main road: primary, OSM lanes=3 (max. 3).</t>
        </is>
      </c>
      <c r="S78" s="66" t="inlineStr">
        <is>
          <t>A missing OSM tag is not reliable evidence of absence.</t>
        </is>
      </c>
      <c r="T78" s="68" t="inlineStr">
        <is>
          <t>https://www.openstreetmap.org/?mlat=51.3634854&amp;mlon=12.3993633#map=19/51.3634854/12.3993633</t>
        </is>
      </c>
      <c r="U78" s="66" t="inlineStr">
        <is>
          <t>S03</t>
        </is>
      </c>
      <c r="V78" s="66" t="inlineStr">
        <is>
          <t>M03</t>
        </is>
      </c>
      <c r="W78" s="66" t="inlineStr">
        <is>
          <t>Traffic signals/crossings/refuge islands/cycling infrastructure do not directly affect the cost class.</t>
        </is>
      </c>
    </row>
    <row r="79" ht="15" customHeight="1" s="94">
      <c r="A79" s="66" t="n">
        <v>75</v>
      </c>
      <c r="B79" s="66" t="inlineStr">
        <is>
          <t>O1565</t>
        </is>
      </c>
      <c r="C79" s="66" t="inlineStr">
        <is>
          <t>Leipzig</t>
        </is>
      </c>
      <c r="D79" s="66" t="n">
        <v>12.373609757</v>
      </c>
      <c r="E79" s="66" t="n">
        <v>51.3207832876667</v>
      </c>
      <c r="F79" s="66" t="n">
        <v>15</v>
      </c>
      <c r="G79" s="66" t="n">
        <v>10</v>
      </c>
      <c r="H79" s="66" t="n">
        <v>2</v>
      </c>
      <c r="I79" s="66" t="inlineStr">
        <is>
          <t>Important main/connecting road</t>
        </is>
      </c>
      <c r="J79" t="inlineStr">
        <is>
          <t>secondary</t>
        </is>
      </c>
      <c r="K79" s="66" t="inlineStr">
        <is>
          <t>Junction</t>
        </is>
      </c>
      <c r="L79" s="66" t="n">
        <v>3</v>
      </c>
      <c r="M79" s="66" t="inlineStr">
        <is>
          <t>yes</t>
        </is>
      </c>
      <c r="N79" s="66" t="inlineStr">
        <is>
          <t>yes</t>
        </is>
      </c>
      <c r="O79" s="66" t="inlineStr">
        <is>
          <t>yes</t>
        </is>
      </c>
      <c r="P79" s="66" t="inlineStr">
        <is>
          <t>yes</t>
        </is>
      </c>
      <c r="Q79" s="66" t="inlineStr">
        <is>
          <t>B</t>
        </is>
      </c>
      <c r="R79" s="66" t="inlineStr">
        <is>
          <t>Standard road area/main road: secondary, OSM lanes=3 (max. 3).</t>
        </is>
      </c>
      <c r="S79" s="66" t="inlineStr">
        <is>
          <t>A missing OSM tag is not reliable evidence of absence.</t>
        </is>
      </c>
      <c r="T79" s="68" t="inlineStr">
        <is>
          <t>https://www.openstreetmap.org/?mlat=51.3207833&amp;mlon=12.3736098#map=19/51.3207833/12.3736098</t>
        </is>
      </c>
      <c r="U79" s="66" t="inlineStr">
        <is>
          <t>S03</t>
        </is>
      </c>
      <c r="V79" s="66" t="inlineStr">
        <is>
          <t>M03</t>
        </is>
      </c>
      <c r="W79" s="66" t="inlineStr">
        <is>
          <t>Traffic signals/crossings/refuge islands/cycling infrastructure do not directly affect the cost class.</t>
        </is>
      </c>
    </row>
    <row r="80" ht="15" customHeight="1" s="94">
      <c r="A80" s="66" t="n">
        <v>76</v>
      </c>
      <c r="B80" s="66" t="inlineStr">
        <is>
          <t>O1587</t>
        </is>
      </c>
      <c r="C80" s="66" t="inlineStr">
        <is>
          <t>Leipzig</t>
        </is>
      </c>
      <c r="D80" s="66" t="n">
        <v>12.374122165</v>
      </c>
      <c r="E80" s="66" t="n">
        <v>51.303362398</v>
      </c>
      <c r="F80" s="66" t="n">
        <v>15</v>
      </c>
      <c r="G80" s="66" t="n">
        <v>10</v>
      </c>
      <c r="H80" s="66" t="n">
        <v>3</v>
      </c>
      <c r="I80" s="66" t="inlineStr">
        <is>
          <t>Important main/connecting road</t>
        </is>
      </c>
      <c r="J80" t="inlineStr">
        <is>
          <t>secondary</t>
        </is>
      </c>
      <c r="K80" s="66" t="inlineStr">
        <is>
          <t>Junction</t>
        </is>
      </c>
      <c r="L80" s="66" t="n">
        <v>3</v>
      </c>
      <c r="M80" s="66" t="inlineStr">
        <is>
          <t>yes</t>
        </is>
      </c>
      <c r="N80" s="66" t="inlineStr">
        <is>
          <t>yes</t>
        </is>
      </c>
      <c r="O80" s="66" t="inlineStr">
        <is>
          <t>not found</t>
        </is>
      </c>
      <c r="P80" s="66" t="inlineStr">
        <is>
          <t>yes</t>
        </is>
      </c>
      <c r="Q80" s="66" t="inlineStr">
        <is>
          <t>B</t>
        </is>
      </c>
      <c r="R80" s="66" t="inlineStr">
        <is>
          <t>Standard road area/main road: secondary, OSM lanes=3 (max. 3).</t>
        </is>
      </c>
      <c r="S80" s="66" t="inlineStr">
        <is>
          <t>A missing OSM tag is not reliable evidence of absence.</t>
        </is>
      </c>
      <c r="T80" s="68" t="inlineStr">
        <is>
          <t>https://www.openstreetmap.org/?mlat=51.3033624&amp;mlon=12.3741222#map=19/51.3033624/12.3741222</t>
        </is>
      </c>
      <c r="U80" s="66" t="inlineStr">
        <is>
          <t>S03</t>
        </is>
      </c>
      <c r="V80" s="66" t="inlineStr">
        <is>
          <t>M03</t>
        </is>
      </c>
      <c r="W80" s="66" t="inlineStr">
        <is>
          <t>Traffic signals/crossings/refuge islands/cycling infrastructure do not directly affect the cost class.</t>
        </is>
      </c>
    </row>
    <row r="81" ht="15" customHeight="1" s="94">
      <c r="A81" s="66" t="n">
        <v>77</v>
      </c>
      <c r="B81" s="66" t="inlineStr">
        <is>
          <t>O0605</t>
        </is>
      </c>
      <c r="C81" s="66" t="inlineStr">
        <is>
          <t>Dresden</t>
        </is>
      </c>
      <c r="D81" s="66" t="n">
        <v>13.7363784390001</v>
      </c>
      <c r="E81" s="66" t="n">
        <v>51.0638611220001</v>
      </c>
      <c r="F81" s="66" t="n">
        <v>14</v>
      </c>
      <c r="G81" s="66" t="n">
        <v>10</v>
      </c>
      <c r="H81" s="66" t="n">
        <v>3</v>
      </c>
      <c r="I81" s="66" t="inlineStr">
        <is>
          <t>Important main/connecting road</t>
        </is>
      </c>
      <c r="J81" t="inlineStr">
        <is>
          <t>secondary</t>
        </is>
      </c>
      <c r="K81" s="66" t="inlineStr">
        <is>
          <t>Junction</t>
        </is>
      </c>
      <c r="L81" s="66" t="n">
        <v>5</v>
      </c>
      <c r="M81" s="66" t="inlineStr">
        <is>
          <t>not found</t>
        </is>
      </c>
      <c r="N81" s="66" t="inlineStr">
        <is>
          <t>yes</t>
        </is>
      </c>
      <c r="O81" s="66" t="inlineStr">
        <is>
          <t>not found</t>
        </is>
      </c>
      <c r="P81" s="66" t="inlineStr">
        <is>
          <t>yes</t>
        </is>
      </c>
      <c r="Q81" s="66" t="inlineStr">
        <is>
          <t>C</t>
        </is>
      </c>
      <c r="R81" s="66" t="inlineStr">
        <is>
          <t>Large road cross-section: OSM lanes=5 (4 or more lanes).</t>
        </is>
      </c>
      <c r="S81" s="66" t="inlineStr">
        <is>
          <t>A missing OSM tag is not reliable evidence of absence.</t>
        </is>
      </c>
      <c r="T81" s="68" t="inlineStr">
        <is>
          <t>https://www.openstreetmap.org/?mlat=51.0638611&amp;mlon=13.7363784#map=19/51.0638611/13.7363784</t>
        </is>
      </c>
      <c r="U81" s="66" t="inlineStr">
        <is>
          <t>S03</t>
        </is>
      </c>
      <c r="V81" s="66" t="inlineStr">
        <is>
          <t>M03</t>
        </is>
      </c>
      <c r="W81" s="66" t="inlineStr">
        <is>
          <t>Traffic signals/crossings/refuge islands/cycling infrastructure do not directly affect the cost class.</t>
        </is>
      </c>
    </row>
    <row r="82" ht="15" customHeight="1" s="94">
      <c r="A82" s="66" t="n">
        <v>78</v>
      </c>
      <c r="B82" s="66" t="inlineStr">
        <is>
          <t>O0740</t>
        </is>
      </c>
      <c r="C82" s="66" t="inlineStr">
        <is>
          <t>Dresden</t>
        </is>
      </c>
      <c r="D82" s="66" t="n">
        <v>13.7774352931667</v>
      </c>
      <c r="E82" s="66" t="n">
        <v>51.0587452095001</v>
      </c>
      <c r="F82" s="66" t="n">
        <v>13</v>
      </c>
      <c r="G82" s="66" t="n">
        <v>10</v>
      </c>
      <c r="H82" s="66" t="n">
        <v>2</v>
      </c>
      <c r="I82" s="66" t="inlineStr">
        <is>
          <t>Important main/connecting road</t>
        </is>
      </c>
      <c r="J82" t="inlineStr">
        <is>
          <t>secondary</t>
        </is>
      </c>
      <c r="K82" s="66" t="inlineStr">
        <is>
          <t>Junction</t>
        </is>
      </c>
      <c r="L82" s="66" t="n">
        <v>5</v>
      </c>
      <c r="M82" s="66" t="inlineStr">
        <is>
          <t>yes</t>
        </is>
      </c>
      <c r="N82" s="66" t="inlineStr">
        <is>
          <t>yes</t>
        </is>
      </c>
      <c r="O82" s="66" t="inlineStr">
        <is>
          <t>yes</t>
        </is>
      </c>
      <c r="P82" s="66" t="inlineStr">
        <is>
          <t>yes</t>
        </is>
      </c>
      <c r="Q82" s="66" t="inlineStr">
        <is>
          <t>C</t>
        </is>
      </c>
      <c r="R82" s="66" t="inlineStr">
        <is>
          <t>Large road cross-section: OSM lanes=5 (4 or more lanes).</t>
        </is>
      </c>
      <c r="S82" s="66" t="inlineStr">
        <is>
          <t>A missing OSM tag is not reliable evidence of absence.</t>
        </is>
      </c>
      <c r="T82" s="68" t="inlineStr">
        <is>
          <t>https://www.openstreetmap.org/?mlat=51.0587452&amp;mlon=13.7774353#map=19/51.0587452/13.7774353</t>
        </is>
      </c>
      <c r="U82" s="66" t="inlineStr">
        <is>
          <t>S03</t>
        </is>
      </c>
      <c r="V82" s="66" t="inlineStr">
        <is>
          <t>M03</t>
        </is>
      </c>
      <c r="W82" s="66" t="inlineStr">
        <is>
          <t>Traffic signals/crossings/refuge islands/cycling infrastructure do not directly affect the cost class.</t>
        </is>
      </c>
    </row>
    <row r="83" ht="15" customHeight="1" s="94">
      <c r="A83" s="66" t="n">
        <v>79</v>
      </c>
      <c r="B83" s="66" t="inlineStr">
        <is>
          <t>O0861</t>
        </is>
      </c>
      <c r="C83" s="66" t="inlineStr">
        <is>
          <t>Dresden</t>
        </is>
      </c>
      <c r="D83" s="66" t="n">
        <v>13.786918496</v>
      </c>
      <c r="E83" s="66" t="n">
        <v>51.0157506020001</v>
      </c>
      <c r="F83" s="66" t="n">
        <v>13</v>
      </c>
      <c r="G83" s="66" t="n">
        <v>10</v>
      </c>
      <c r="H83" s="66" t="n">
        <v>2</v>
      </c>
      <c r="I83" s="66" t="inlineStr">
        <is>
          <t>Collector/connecting road</t>
        </is>
      </c>
      <c r="J83" t="inlineStr">
        <is>
          <t>tertiary</t>
        </is>
      </c>
      <c r="K83" s="66" t="inlineStr">
        <is>
          <t>Junction</t>
        </is>
      </c>
      <c r="L83" s="66" t="n">
        <v>3</v>
      </c>
      <c r="M83" s="66" t="inlineStr">
        <is>
          <t>yes</t>
        </is>
      </c>
      <c r="N83" s="66" t="inlineStr">
        <is>
          <t>yes</t>
        </is>
      </c>
      <c r="O83" s="66" t="inlineStr">
        <is>
          <t>not found</t>
        </is>
      </c>
      <c r="P83" s="66" t="inlineStr">
        <is>
          <t>not found</t>
        </is>
      </c>
      <c r="Q83" s="66" t="inlineStr">
        <is>
          <t>B</t>
        </is>
      </c>
      <c r="R83" s="66" t="inlineStr">
        <is>
          <t>Standard road area/main road: tertiary, OSM lanes=3 (max. 3).</t>
        </is>
      </c>
      <c r="S83" s="66" t="inlineStr">
        <is>
          <t>A missing OSM tag is not reliable evidence of absence.</t>
        </is>
      </c>
      <c r="T83" s="68" t="inlineStr">
        <is>
          <t>https://www.openstreetmap.org/?mlat=51.0157506&amp;mlon=13.7869185#map=19/51.0157506/13.7869185</t>
        </is>
      </c>
      <c r="U83" s="66" t="inlineStr">
        <is>
          <t>S03</t>
        </is>
      </c>
      <c r="V83" s="66" t="inlineStr">
        <is>
          <t>M03</t>
        </is>
      </c>
      <c r="W83" s="66" t="inlineStr">
        <is>
          <t>Traffic signals/crossings/refuge islands/cycling infrastructure do not directly affect the cost class.</t>
        </is>
      </c>
    </row>
    <row r="84" ht="15" customHeight="1" s="94">
      <c r="A84" s="66" t="n">
        <v>80</v>
      </c>
      <c r="B84" s="66" t="inlineStr">
        <is>
          <t>O1352</t>
        </is>
      </c>
      <c r="C84" s="66" t="inlineStr">
        <is>
          <t>Leipzig</t>
        </is>
      </c>
      <c r="D84" s="66" t="n">
        <v>12.3707375990001</v>
      </c>
      <c r="E84" s="66" t="n">
        <v>51.3350528</v>
      </c>
      <c r="F84" s="66" t="n">
        <v>13</v>
      </c>
      <c r="G84" s="66" t="n">
        <v>10</v>
      </c>
      <c r="H84" s="66" t="n">
        <v>2</v>
      </c>
      <c r="I84" s="66" t="inlineStr">
        <is>
          <t>Major arterial road</t>
        </is>
      </c>
      <c r="J84" t="inlineStr">
        <is>
          <t>primary</t>
        </is>
      </c>
      <c r="K84" s="66" t="inlineStr">
        <is>
          <t>Junction</t>
        </is>
      </c>
      <c r="L84" s="66" t="n">
        <v>4</v>
      </c>
      <c r="M84" s="66" t="inlineStr">
        <is>
          <t>yes</t>
        </is>
      </c>
      <c r="N84" s="66" t="inlineStr">
        <is>
          <t>yes</t>
        </is>
      </c>
      <c r="O84" s="66" t="inlineStr">
        <is>
          <t>yes</t>
        </is>
      </c>
      <c r="P84" s="66" t="inlineStr">
        <is>
          <t>yes</t>
        </is>
      </c>
      <c r="Q84" s="66" t="inlineStr">
        <is>
          <t>C</t>
        </is>
      </c>
      <c r="R84" s="66" t="inlineStr">
        <is>
          <t>Large road cross-section: OSM lanes=4 (4 or more lanes).</t>
        </is>
      </c>
      <c r="S84" s="66" t="inlineStr">
        <is>
          <t>A missing OSM tag is not reliable evidence of absence.</t>
        </is>
      </c>
      <c r="T84" s="68" t="inlineStr">
        <is>
          <t>https://www.openstreetmap.org/?mlat=51.3350528&amp;mlon=12.3707376#map=19/51.3350528/12.3707376</t>
        </is>
      </c>
      <c r="U84" s="66" t="inlineStr">
        <is>
          <t>S03</t>
        </is>
      </c>
      <c r="V84" s="66" t="inlineStr">
        <is>
          <t>M03</t>
        </is>
      </c>
      <c r="W84" s="66" t="inlineStr">
        <is>
          <t>Traffic signals/crossings/refuge islands/cycling infrastructure do not directly affect the cost class.</t>
        </is>
      </c>
    </row>
    <row r="85" ht="15" customHeight="1" s="94">
      <c r="A85" s="66" t="n">
        <v>81</v>
      </c>
      <c r="B85" s="66" t="inlineStr">
        <is>
          <t>O1498</t>
        </is>
      </c>
      <c r="C85" s="66" t="inlineStr">
        <is>
          <t>Leipzig</t>
        </is>
      </c>
      <c r="D85" s="66" t="n">
        <v>12.4127910180001</v>
      </c>
      <c r="E85" s="66" t="n">
        <v>51.375221665</v>
      </c>
      <c r="F85" s="66" t="n">
        <v>13</v>
      </c>
      <c r="G85" s="66" t="n">
        <v>10</v>
      </c>
      <c r="H85" s="66" t="n">
        <v>6</v>
      </c>
      <c r="I85" s="66" t="inlineStr">
        <is>
          <t>Important main/connecting road</t>
        </is>
      </c>
      <c r="J85" t="inlineStr">
        <is>
          <t>secondary</t>
        </is>
      </c>
      <c r="K85" s="66" t="inlineStr">
        <is>
          <t>Junction</t>
        </is>
      </c>
      <c r="L85" s="66" t="n">
        <v>4</v>
      </c>
      <c r="M85" s="66" t="inlineStr">
        <is>
          <t>yes</t>
        </is>
      </c>
      <c r="N85" s="66" t="inlineStr">
        <is>
          <t>yes</t>
        </is>
      </c>
      <c r="O85" s="66" t="inlineStr">
        <is>
          <t>yes</t>
        </is>
      </c>
      <c r="P85" s="66" t="inlineStr">
        <is>
          <t>not found</t>
        </is>
      </c>
      <c r="Q85" s="66" t="inlineStr">
        <is>
          <t>C</t>
        </is>
      </c>
      <c r="R85" s="66" t="inlineStr">
        <is>
          <t>Large road cross-section: OSM lanes=4 (4 or more lanes).</t>
        </is>
      </c>
      <c r="S85" s="66" t="inlineStr">
        <is>
          <t>A missing OSM tag is not reliable evidence of absence.</t>
        </is>
      </c>
      <c r="T85" s="68" t="inlineStr">
        <is>
          <t>https://www.openstreetmap.org/?mlat=51.3752217&amp;mlon=12.4127910#map=19/51.3752217/12.4127910</t>
        </is>
      </c>
      <c r="U85" s="66" t="inlineStr">
        <is>
          <t>S03</t>
        </is>
      </c>
      <c r="V85" s="66" t="inlineStr">
        <is>
          <t>M03</t>
        </is>
      </c>
      <c r="W85" s="66" t="inlineStr">
        <is>
          <t>Traffic signals/crossings/refuge islands/cycling infrastructure do not directly affect the cost class.</t>
        </is>
      </c>
    </row>
    <row r="86" ht="15" customHeight="1" s="94">
      <c r="A86" s="66" t="n">
        <v>82</v>
      </c>
      <c r="B86" s="66" t="inlineStr">
        <is>
          <t>O1615</t>
        </is>
      </c>
      <c r="C86" s="66" t="inlineStr">
        <is>
          <t>Leipzig</t>
        </is>
      </c>
      <c r="D86" s="66" t="n">
        <v>12.366704225</v>
      </c>
      <c r="E86" s="66" t="n">
        <v>51.3405563550001</v>
      </c>
      <c r="F86" s="66" t="n">
        <v>13</v>
      </c>
      <c r="G86" s="66" t="n">
        <v>10</v>
      </c>
      <c r="H86" s="66" t="n">
        <v>3</v>
      </c>
      <c r="I86" s="66" t="inlineStr">
        <is>
          <t>Collector/connecting road</t>
        </is>
      </c>
      <c r="J86" t="inlineStr">
        <is>
          <t>tertiary</t>
        </is>
      </c>
      <c r="K86" s="66" t="inlineStr">
        <is>
          <t>Junction</t>
        </is>
      </c>
      <c r="L86" s="66" t="n">
        <v>2</v>
      </c>
      <c r="M86" s="66" t="inlineStr">
        <is>
          <t>not found</t>
        </is>
      </c>
      <c r="N86" s="66" t="inlineStr">
        <is>
          <t>not found</t>
        </is>
      </c>
      <c r="O86" s="66" t="inlineStr">
        <is>
          <t>not found</t>
        </is>
      </c>
      <c r="P86" s="66" t="inlineStr">
        <is>
          <t>yes</t>
        </is>
      </c>
      <c r="Q86" s="66" t="inlineStr">
        <is>
          <t>B</t>
        </is>
      </c>
      <c r="R86" s="66" t="inlineStr">
        <is>
          <t>Standard road area/main road: tertiary, OSM lanes=2 (max. 3).</t>
        </is>
      </c>
      <c r="S86" s="66" t="inlineStr">
        <is>
          <t>A missing OSM tag is not reliable evidence of absence.</t>
        </is>
      </c>
      <c r="T86" s="68" t="inlineStr">
        <is>
          <t>https://www.openstreetmap.org/?mlat=51.3405564&amp;mlon=12.3667042#map=19/51.3405564/12.3667042</t>
        </is>
      </c>
      <c r="U86" s="66" t="inlineStr">
        <is>
          <t>S03</t>
        </is>
      </c>
      <c r="V86" s="66" t="inlineStr">
        <is>
          <t>M03</t>
        </is>
      </c>
      <c r="W86" s="66" t="inlineStr">
        <is>
          <t>Traffic signals/crossings/refuge islands/cycling infrastructure do not directly affect the cost class.</t>
        </is>
      </c>
    </row>
    <row r="87" ht="15" customHeight="1" s="94">
      <c r="A87" s="66" t="n">
        <v>83</v>
      </c>
      <c r="B87" s="66" t="inlineStr">
        <is>
          <t>O1650</t>
        </is>
      </c>
      <c r="C87" s="66" t="inlineStr">
        <is>
          <t>Leipzig</t>
        </is>
      </c>
      <c r="D87" s="66" t="n">
        <v>12.3656731596</v>
      </c>
      <c r="E87" s="66" t="n">
        <v>51.3209974848001</v>
      </c>
      <c r="F87" s="66" t="n">
        <v>13</v>
      </c>
      <c r="G87" s="66" t="n">
        <v>10</v>
      </c>
      <c r="H87" s="66" t="n">
        <v>3</v>
      </c>
      <c r="I87" s="66" t="inlineStr">
        <is>
          <t>Important main/connecting road</t>
        </is>
      </c>
      <c r="J87" t="inlineStr">
        <is>
          <t>secondary</t>
        </is>
      </c>
      <c r="K87" s="66" t="inlineStr">
        <is>
          <t>Junction</t>
        </is>
      </c>
      <c r="L87" s="66" t="n">
        <v>4</v>
      </c>
      <c r="M87" s="66" t="inlineStr">
        <is>
          <t>not found</t>
        </is>
      </c>
      <c r="N87" s="66" t="inlineStr">
        <is>
          <t>yes</t>
        </is>
      </c>
      <c r="O87" s="66" t="inlineStr">
        <is>
          <t>yes</t>
        </is>
      </c>
      <c r="P87" s="66" t="inlineStr">
        <is>
          <t>yes</t>
        </is>
      </c>
      <c r="Q87" s="66" t="inlineStr">
        <is>
          <t>C</t>
        </is>
      </c>
      <c r="R87" s="66" t="inlineStr">
        <is>
          <t>Large road cross-section: OSM lanes=4 (4 or more lanes).</t>
        </is>
      </c>
      <c r="S87" s="66" t="inlineStr">
        <is>
          <t>A missing OSM tag is not reliable evidence of absence.</t>
        </is>
      </c>
      <c r="T87" s="68" t="inlineStr">
        <is>
          <t>https://www.openstreetmap.org/?mlat=51.3209975&amp;mlon=12.3656732#map=19/51.3209975/12.3656732</t>
        </is>
      </c>
      <c r="U87" s="66" t="inlineStr">
        <is>
          <t>S03</t>
        </is>
      </c>
      <c r="V87" s="66" t="inlineStr">
        <is>
          <t>M03</t>
        </is>
      </c>
      <c r="W87" s="66" t="inlineStr">
        <is>
          <t>Traffic signals/crossings/refuge islands/cycling infrastructure do not directly affect the cost class.</t>
        </is>
      </c>
    </row>
    <row r="88" ht="15" customHeight="1" s="94">
      <c r="A88" s="66" t="n">
        <v>84</v>
      </c>
      <c r="B88" s="66" t="inlineStr">
        <is>
          <t>O1825</t>
        </is>
      </c>
      <c r="C88" s="66" t="inlineStr">
        <is>
          <t>Leipzig</t>
        </is>
      </c>
      <c r="D88" s="66" t="n">
        <v>12.3425073190001</v>
      </c>
      <c r="E88" s="66" t="n">
        <v>51.3385278100001</v>
      </c>
      <c r="F88" s="66" t="n">
        <v>13</v>
      </c>
      <c r="G88" s="66" t="n">
        <v>10</v>
      </c>
      <c r="H88" s="66" t="n">
        <v>2</v>
      </c>
      <c r="I88" s="66" t="inlineStr">
        <is>
          <t>Major arterial road</t>
        </is>
      </c>
      <c r="J88" t="inlineStr">
        <is>
          <t>primary</t>
        </is>
      </c>
      <c r="K88" s="66" t="inlineStr">
        <is>
          <t>Junction</t>
        </is>
      </c>
      <c r="L88" s="66" t="n">
        <v>2</v>
      </c>
      <c r="M88" s="66" t="inlineStr">
        <is>
          <t>yes</t>
        </is>
      </c>
      <c r="N88" s="66" t="inlineStr">
        <is>
          <t>yes</t>
        </is>
      </c>
      <c r="O88" s="66" t="inlineStr">
        <is>
          <t>not found</t>
        </is>
      </c>
      <c r="P88" s="66" t="inlineStr">
        <is>
          <t>yes</t>
        </is>
      </c>
      <c r="Q88" s="66" t="inlineStr">
        <is>
          <t>B</t>
        </is>
      </c>
      <c r="R88" s="66" t="inlineStr">
        <is>
          <t>Standard road area/main road: primary, OSM lanes=2 (max. 3).</t>
        </is>
      </c>
      <c r="S88" s="66" t="inlineStr">
        <is>
          <t>A missing OSM tag is not reliable evidence of absence.</t>
        </is>
      </c>
      <c r="T88" s="68" t="inlineStr">
        <is>
          <t>https://www.openstreetmap.org/?mlat=51.3385278&amp;mlon=12.3425073#map=19/51.3385278/12.3425073</t>
        </is>
      </c>
      <c r="U88" s="66" t="inlineStr">
        <is>
          <t>S03</t>
        </is>
      </c>
      <c r="V88" s="66" t="inlineStr">
        <is>
          <t>M03</t>
        </is>
      </c>
      <c r="W88" s="66" t="inlineStr">
        <is>
          <t>Traffic signals/crossings/refuge islands/cycling infrastructure do not directly affect the cost class.</t>
        </is>
      </c>
    </row>
    <row r="89" ht="15" customHeight="1" s="94">
      <c r="A89" s="66" t="n">
        <v>85</v>
      </c>
      <c r="B89" s="66" t="inlineStr">
        <is>
          <t>O0802</t>
        </is>
      </c>
      <c r="C89" s="66" t="inlineStr">
        <is>
          <t>Dresden</t>
        </is>
      </c>
      <c r="D89" s="66" t="n">
        <v>13.6889214415001</v>
      </c>
      <c r="E89" s="66" t="n">
        <v>51.0579642330001</v>
      </c>
      <c r="F89" s="66" t="n">
        <v>12</v>
      </c>
      <c r="G89" s="66" t="n">
        <v>10</v>
      </c>
      <c r="H89" s="66" t="n">
        <v>3</v>
      </c>
      <c r="I89" s="66" t="inlineStr">
        <is>
          <t>Important main/connecting road</t>
        </is>
      </c>
      <c r="J89" t="inlineStr">
        <is>
          <t>secondary</t>
        </is>
      </c>
      <c r="K89" s="66" t="inlineStr">
        <is>
          <t>Junction</t>
        </is>
      </c>
      <c r="L89" s="66" t="n">
        <v>3</v>
      </c>
      <c r="M89" s="66" t="inlineStr">
        <is>
          <t>not found</t>
        </is>
      </c>
      <c r="N89" s="66" t="inlineStr">
        <is>
          <t>not found</t>
        </is>
      </c>
      <c r="O89" s="66" t="inlineStr">
        <is>
          <t>not found</t>
        </is>
      </c>
      <c r="P89" s="66" t="inlineStr">
        <is>
          <t>yes</t>
        </is>
      </c>
      <c r="Q89" s="66" t="inlineStr">
        <is>
          <t>B</t>
        </is>
      </c>
      <c r="R89" s="66" t="inlineStr">
        <is>
          <t>Standard road area/main road: secondary, OSM lanes=3 (max. 3).</t>
        </is>
      </c>
      <c r="S89" s="66" t="inlineStr">
        <is>
          <t>A missing OSM tag is not reliable evidence of absence.</t>
        </is>
      </c>
      <c r="T89" s="68" t="inlineStr">
        <is>
          <t>https://www.openstreetmap.org/?mlat=51.0579642&amp;mlon=13.6889214#map=19/51.0579642/13.6889214</t>
        </is>
      </c>
      <c r="U89" s="66" t="inlineStr">
        <is>
          <t>S03</t>
        </is>
      </c>
      <c r="V89" s="66" t="inlineStr">
        <is>
          <t>M03</t>
        </is>
      </c>
      <c r="W89" s="66" t="inlineStr">
        <is>
          <t>Traffic signals/crossings/refuge islands/cycling infrastructure do not directly affect the cost class.</t>
        </is>
      </c>
    </row>
    <row r="90" ht="15" customHeight="1" s="94">
      <c r="A90" s="66" t="n">
        <v>86</v>
      </c>
      <c r="B90" s="66" t="inlineStr">
        <is>
          <t>O0932</t>
        </is>
      </c>
      <c r="C90" s="66" t="inlineStr">
        <is>
          <t>Dresden</t>
        </is>
      </c>
      <c r="D90" s="66" t="n">
        <v>13.7682597824</v>
      </c>
      <c r="E90" s="66" t="n">
        <v>51.0157023564</v>
      </c>
      <c r="F90" s="66" t="n">
        <v>12</v>
      </c>
      <c r="G90" s="66" t="n">
        <v>10</v>
      </c>
      <c r="H90" s="66" t="n">
        <v>3</v>
      </c>
      <c r="I90" s="66" t="inlineStr">
        <is>
          <t>Collector/connecting road</t>
        </is>
      </c>
      <c r="J90" t="inlineStr">
        <is>
          <t>tertiary</t>
        </is>
      </c>
      <c r="K90" s="66" t="inlineStr">
        <is>
          <t>Junction</t>
        </is>
      </c>
      <c r="L90" s="66" t="n">
        <v>2</v>
      </c>
      <c r="M90" s="66" t="inlineStr">
        <is>
          <t>not found</t>
        </is>
      </c>
      <c r="N90" s="66" t="inlineStr">
        <is>
          <t>yes</t>
        </is>
      </c>
      <c r="O90" s="66" t="inlineStr">
        <is>
          <t>not found</t>
        </is>
      </c>
      <c r="P90" s="66" t="inlineStr">
        <is>
          <t>not found</t>
        </is>
      </c>
      <c r="Q90" s="66" t="inlineStr">
        <is>
          <t>B</t>
        </is>
      </c>
      <c r="R90" s="66" t="inlineStr">
        <is>
          <t>Standard road area/main road: tertiary, OSM lanes=2 (max. 3).</t>
        </is>
      </c>
      <c r="S90" s="66" t="inlineStr">
        <is>
          <t>A missing OSM tag is not reliable evidence of absence.</t>
        </is>
      </c>
      <c r="T90" s="68" t="inlineStr">
        <is>
          <t>https://www.openstreetmap.org/?mlat=51.0157024&amp;mlon=13.7682598#map=19/51.0157024/13.7682598</t>
        </is>
      </c>
      <c r="U90" s="66" t="inlineStr">
        <is>
          <t>S03</t>
        </is>
      </c>
      <c r="V90" s="66" t="inlineStr">
        <is>
          <t>M03</t>
        </is>
      </c>
      <c r="W90" s="66" t="inlineStr">
        <is>
          <t>Traffic signals/crossings/refuge islands/cycling infrastructure do not directly affect the cost class.</t>
        </is>
      </c>
    </row>
    <row r="91" ht="15" customHeight="1" s="94">
      <c r="A91" s="66" t="n">
        <v>87</v>
      </c>
      <c r="B91" s="66" t="inlineStr">
        <is>
          <t>O1003</t>
        </is>
      </c>
      <c r="C91" s="66" t="inlineStr">
        <is>
          <t>Dresden</t>
        </is>
      </c>
      <c r="D91" s="66" t="n">
        <v>13.743468346</v>
      </c>
      <c r="E91" s="66" t="n">
        <v>51.047605794</v>
      </c>
      <c r="F91" s="66" t="n">
        <v>12</v>
      </c>
      <c r="G91" s="66" t="n">
        <v>10</v>
      </c>
      <c r="H91" s="66" t="n">
        <v>3</v>
      </c>
      <c r="I91" s="66" t="inlineStr">
        <is>
          <t>Major arterial road</t>
        </is>
      </c>
      <c r="J91" t="inlineStr">
        <is>
          <t>primary</t>
        </is>
      </c>
      <c r="K91" s="66" t="inlineStr">
        <is>
          <t>Junction</t>
        </is>
      </c>
      <c r="L91" s="66" t="n">
        <v>3</v>
      </c>
      <c r="M91" s="66" t="inlineStr">
        <is>
          <t>yes</t>
        </is>
      </c>
      <c r="N91" s="66" t="inlineStr">
        <is>
          <t>yes</t>
        </is>
      </c>
      <c r="O91" s="66" t="inlineStr">
        <is>
          <t>not found</t>
        </is>
      </c>
      <c r="P91" s="66" t="inlineStr">
        <is>
          <t>yes</t>
        </is>
      </c>
      <c r="Q91" s="66" t="inlineStr">
        <is>
          <t>B</t>
        </is>
      </c>
      <c r="R91" s="66" t="inlineStr">
        <is>
          <t>Standard road area/main road: primary, OSM lanes=3 (max. 3).</t>
        </is>
      </c>
      <c r="S91" s="66" t="inlineStr">
        <is>
          <t>A missing OSM tag is not reliable evidence of absence.</t>
        </is>
      </c>
      <c r="T91" s="68" t="inlineStr">
        <is>
          <t>https://www.openstreetmap.org/?mlat=51.0476058&amp;mlon=13.7434683#map=19/51.0476058/13.7434683</t>
        </is>
      </c>
      <c r="U91" s="66" t="inlineStr">
        <is>
          <t>S03</t>
        </is>
      </c>
      <c r="V91" s="66" t="inlineStr">
        <is>
          <t>M03</t>
        </is>
      </c>
      <c r="W91" s="66" t="inlineStr">
        <is>
          <t>Traffic signals/crossings/refuge islands/cycling infrastructure do not directly affect the cost class.</t>
        </is>
      </c>
    </row>
    <row r="92" ht="15" customHeight="1" s="94">
      <c r="A92" s="66" t="n">
        <v>88</v>
      </c>
      <c r="B92" s="66" t="inlineStr">
        <is>
          <t>O0153</t>
        </is>
      </c>
      <c r="C92" s="66" t="inlineStr">
        <is>
          <t>Chemnitz</t>
        </is>
      </c>
      <c r="D92" s="66" t="n">
        <v>12.9087903420001</v>
      </c>
      <c r="E92" s="66" t="n">
        <v>50.8268351945</v>
      </c>
      <c r="F92" s="66" t="n">
        <v>11</v>
      </c>
      <c r="G92" s="66" t="n">
        <v>10</v>
      </c>
      <c r="H92" s="66" t="n">
        <v>3</v>
      </c>
      <c r="I92" s="66" t="inlineStr">
        <is>
          <t>Major arterial road</t>
        </is>
      </c>
      <c r="J92" t="inlineStr">
        <is>
          <t>primary</t>
        </is>
      </c>
      <c r="K92" s="66" t="inlineStr">
        <is>
          <t>Junction</t>
        </is>
      </c>
      <c r="L92" s="66" t="n">
        <v>3</v>
      </c>
      <c r="M92" s="66" t="inlineStr">
        <is>
          <t>not found</t>
        </is>
      </c>
      <c r="N92" s="66" t="inlineStr">
        <is>
          <t>yes</t>
        </is>
      </c>
      <c r="O92" s="66" t="inlineStr">
        <is>
          <t>not found</t>
        </is>
      </c>
      <c r="P92" s="66" t="inlineStr">
        <is>
          <t>yes</t>
        </is>
      </c>
      <c r="Q92" s="66" t="inlineStr">
        <is>
          <t>B</t>
        </is>
      </c>
      <c r="R92" s="66" t="inlineStr">
        <is>
          <t>Standard road area/main road: primary, OSM lanes=3 (max. 3).</t>
        </is>
      </c>
      <c r="S92" s="66" t="inlineStr">
        <is>
          <t>A missing OSM tag is not reliable evidence of absence.</t>
        </is>
      </c>
      <c r="T92" s="68" t="inlineStr">
        <is>
          <t>https://www.openstreetmap.org/?mlat=50.8268352&amp;mlon=12.9087903#map=19/50.8268352/12.9087903</t>
        </is>
      </c>
      <c r="U92" s="66" t="inlineStr">
        <is>
          <t>S03</t>
        </is>
      </c>
      <c r="V92" s="66" t="inlineStr">
        <is>
          <t>M03</t>
        </is>
      </c>
      <c r="W92" s="66" t="inlineStr">
        <is>
          <t>Traffic signals/crossings/refuge islands/cycling infrastructure do not directly affect the cost class.</t>
        </is>
      </c>
    </row>
    <row r="93" ht="15" customHeight="1" s="94">
      <c r="A93" s="66" t="n">
        <v>89</v>
      </c>
      <c r="B93" s="66" t="inlineStr">
        <is>
          <t>O0574</t>
        </is>
      </c>
      <c r="C93" s="66" t="inlineStr">
        <is>
          <t>Dresden</t>
        </is>
      </c>
      <c r="D93" s="66" t="n">
        <v>13.6931666510001</v>
      </c>
      <c r="E93" s="66" t="n">
        <v>51.0816710090001</v>
      </c>
      <c r="F93" s="66" t="n">
        <v>11</v>
      </c>
      <c r="G93" s="66" t="n">
        <v>10</v>
      </c>
      <c r="H93" s="66" t="n">
        <v>3</v>
      </c>
      <c r="I93" s="66" t="inlineStr">
        <is>
          <t>Important main/connecting road</t>
        </is>
      </c>
      <c r="J93" t="inlineStr">
        <is>
          <t>secondary</t>
        </is>
      </c>
      <c r="K93" s="66" t="inlineStr">
        <is>
          <t>Junction</t>
        </is>
      </c>
      <c r="L93" s="66" t="n">
        <v>5</v>
      </c>
      <c r="M93" s="66" t="inlineStr">
        <is>
          <t>yes</t>
        </is>
      </c>
      <c r="N93" s="66" t="inlineStr">
        <is>
          <t>yes</t>
        </is>
      </c>
      <c r="O93" s="66" t="inlineStr">
        <is>
          <t>yes</t>
        </is>
      </c>
      <c r="P93" s="66" t="inlineStr">
        <is>
          <t>yes</t>
        </is>
      </c>
      <c r="Q93" s="66" t="inlineStr">
        <is>
          <t>C</t>
        </is>
      </c>
      <c r="R93" s="66" t="inlineStr">
        <is>
          <t>Large road cross-section: OSM lanes=5 (4 or more lanes).</t>
        </is>
      </c>
      <c r="S93" s="66" t="inlineStr">
        <is>
          <t>A missing OSM tag is not reliable evidence of absence.</t>
        </is>
      </c>
      <c r="T93" s="68" t="inlineStr">
        <is>
          <t>https://www.openstreetmap.org/?mlat=51.0816710&amp;mlon=13.6931667#map=19/51.0816710/13.6931667</t>
        </is>
      </c>
      <c r="U93" s="66" t="inlineStr">
        <is>
          <t>S03</t>
        </is>
      </c>
      <c r="V93" s="66" t="inlineStr">
        <is>
          <t>M03</t>
        </is>
      </c>
      <c r="W93" s="66" t="inlineStr">
        <is>
          <t>Traffic signals/crossings/refuge islands/cycling infrastructure do not directly affect the cost class.</t>
        </is>
      </c>
    </row>
    <row r="94" ht="15" customHeight="1" s="94">
      <c r="A94" s="66" t="n">
        <v>90</v>
      </c>
      <c r="B94" s="66" t="inlineStr">
        <is>
          <t>O1406</t>
        </is>
      </c>
      <c r="C94" s="66" t="inlineStr">
        <is>
          <t>Leipzig</t>
        </is>
      </c>
      <c r="D94" s="66" t="n">
        <v>12.3874796158334</v>
      </c>
      <c r="E94" s="66" t="n">
        <v>51.3570629471667</v>
      </c>
      <c r="F94" s="66" t="n">
        <v>11</v>
      </c>
      <c r="G94" s="66" t="n">
        <v>10</v>
      </c>
      <c r="H94" s="66" t="n">
        <v>3</v>
      </c>
      <c r="I94" s="66" t="inlineStr">
        <is>
          <t>Important main/connecting road</t>
        </is>
      </c>
      <c r="J94" t="inlineStr">
        <is>
          <t>secondary</t>
        </is>
      </c>
      <c r="K94" s="66" t="inlineStr">
        <is>
          <t>Junction</t>
        </is>
      </c>
      <c r="L94" s="66" t="n">
        <v>2</v>
      </c>
      <c r="M94" s="66" t="inlineStr">
        <is>
          <t>not found</t>
        </is>
      </c>
      <c r="N94" s="66" t="inlineStr">
        <is>
          <t>yes</t>
        </is>
      </c>
      <c r="O94" s="66" t="inlineStr">
        <is>
          <t>not found</t>
        </is>
      </c>
      <c r="P94" s="66" t="inlineStr">
        <is>
          <t>not found</t>
        </is>
      </c>
      <c r="Q94" s="66" t="inlineStr">
        <is>
          <t>B</t>
        </is>
      </c>
      <c r="R94" s="66" t="inlineStr">
        <is>
          <t>Standard road area/main road: secondary, OSM lanes=2 (max. 3).</t>
        </is>
      </c>
      <c r="S94" s="66" t="inlineStr">
        <is>
          <t>A missing OSM tag is not reliable evidence of absence.</t>
        </is>
      </c>
      <c r="T94" s="68" t="inlineStr">
        <is>
          <t>https://www.openstreetmap.org/?mlat=51.3570629&amp;mlon=12.3874796#map=19/51.3570629/12.3874796</t>
        </is>
      </c>
      <c r="U94" s="66" t="inlineStr">
        <is>
          <t>S03</t>
        </is>
      </c>
      <c r="V94" s="66" t="inlineStr">
        <is>
          <t>M03</t>
        </is>
      </c>
      <c r="W94" s="66" t="inlineStr">
        <is>
          <t>Traffic signals/crossings/refuge islands/cycling infrastructure do not directly affect the cost class.</t>
        </is>
      </c>
    </row>
    <row r="95" ht="15" customHeight="1" s="94">
      <c r="A95" s="66" t="n">
        <v>91</v>
      </c>
      <c r="B95" s="66" t="inlineStr">
        <is>
          <t>O1311</t>
        </is>
      </c>
      <c r="C95" s="66" t="inlineStr">
        <is>
          <t>Leipzig</t>
        </is>
      </c>
      <c r="D95" s="66" t="n">
        <v>12.382756536</v>
      </c>
      <c r="E95" s="66" t="n">
        <v>51.340554644</v>
      </c>
      <c r="F95" s="66" t="n">
        <v>10</v>
      </c>
      <c r="G95" s="66" t="n">
        <v>10</v>
      </c>
      <c r="H95" s="66" t="n">
        <v>3</v>
      </c>
      <c r="I95" s="66" t="inlineStr">
        <is>
          <t>Major arterial road</t>
        </is>
      </c>
      <c r="J95" t="inlineStr">
        <is>
          <t>primary</t>
        </is>
      </c>
      <c r="K95" s="66" t="inlineStr">
        <is>
          <t>Junction</t>
        </is>
      </c>
      <c r="L95" s="66" t="n">
        <v>2</v>
      </c>
      <c r="M95" s="66" t="inlineStr">
        <is>
          <t>not found</t>
        </is>
      </c>
      <c r="N95" s="66" t="inlineStr">
        <is>
          <t>yes</t>
        </is>
      </c>
      <c r="O95" s="66" t="inlineStr">
        <is>
          <t>not found</t>
        </is>
      </c>
      <c r="P95" s="66" t="inlineStr">
        <is>
          <t>yes</t>
        </is>
      </c>
      <c r="Q95" s="66" t="inlineStr">
        <is>
          <t>B</t>
        </is>
      </c>
      <c r="R95" s="66" t="inlineStr">
        <is>
          <t>Standard road area/main road: primary, OSM lanes=2 (max. 3).</t>
        </is>
      </c>
      <c r="S95" s="66" t="inlineStr">
        <is>
          <t>A missing OSM tag is not reliable evidence of absence.</t>
        </is>
      </c>
      <c r="T95" s="68" t="inlineStr">
        <is>
          <t>https://www.openstreetmap.org/?mlat=51.3405546&amp;mlon=12.3827565#map=19/51.3405546/12.3827565</t>
        </is>
      </c>
      <c r="U95" s="66" t="inlineStr">
        <is>
          <t>S03</t>
        </is>
      </c>
      <c r="V95" s="66" t="inlineStr">
        <is>
          <t>M03</t>
        </is>
      </c>
      <c r="W95" s="66" t="inlineStr">
        <is>
          <t>Traffic signals/crossings/refuge islands/cycling infrastructure do not directly affect the cost class.</t>
        </is>
      </c>
    </row>
    <row r="96" ht="15" customHeight="1" s="94">
      <c r="A96" s="66" t="n">
        <v>92</v>
      </c>
      <c r="B96" s="66" t="inlineStr">
        <is>
          <t>O0638</t>
        </is>
      </c>
      <c r="C96" s="66" t="inlineStr">
        <is>
          <t>Dresden</t>
        </is>
      </c>
      <c r="D96" s="66" t="n">
        <v>13.7696432190001</v>
      </c>
      <c r="E96" s="66" t="n">
        <v>51.0510685040001</v>
      </c>
      <c r="F96" s="66" t="n">
        <v>15</v>
      </c>
      <c r="G96" s="66" t="n">
        <v>9</v>
      </c>
      <c r="H96" s="66" t="n">
        <v>3</v>
      </c>
      <c r="I96" s="66" t="inlineStr">
        <is>
          <t>Residential road</t>
        </is>
      </c>
      <c r="J96" t="inlineStr">
        <is>
          <t>residential</t>
        </is>
      </c>
      <c r="K96" s="66" t="inlineStr">
        <is>
          <t>Junction</t>
        </is>
      </c>
      <c r="L96" s="66" t="n">
        <v>2</v>
      </c>
      <c r="M96" s="66" t="inlineStr">
        <is>
          <t>not found</t>
        </is>
      </c>
      <c r="N96" s="66" t="inlineStr">
        <is>
          <t>not found</t>
        </is>
      </c>
      <c r="O96" s="66" t="inlineStr">
        <is>
          <t>not found</t>
        </is>
      </c>
      <c r="P96" s="66" t="inlineStr">
        <is>
          <t>not found</t>
        </is>
      </c>
      <c r="Q96" s="66" t="inlineStr">
        <is>
          <t>A</t>
        </is>
      </c>
      <c r="R96" s="66" t="inlineStr">
        <is>
          <t>Simple side road: residential, OSM lanes=2 (max. 2).</t>
        </is>
      </c>
      <c r="S96" s="66" t="inlineStr">
        <is>
          <t>A missing OSM tag is not reliable evidence of absence.</t>
        </is>
      </c>
      <c r="T96" s="68" t="inlineStr">
        <is>
          <t>https://www.openstreetmap.org/?mlat=51.0510685&amp;mlon=13.7696432#map=19/51.0510685/13.7696432</t>
        </is>
      </c>
      <c r="U96" s="66" t="inlineStr">
        <is>
          <t>S03</t>
        </is>
      </c>
      <c r="V96" s="66" t="inlineStr">
        <is>
          <t>M03</t>
        </is>
      </c>
      <c r="W96" s="66" t="inlineStr">
        <is>
          <t>Traffic signals/crossings/refuge islands/cycling infrastructure do not directly affect the cost class.</t>
        </is>
      </c>
    </row>
    <row r="97" ht="15" customHeight="1" s="94">
      <c r="A97" s="66" t="n">
        <v>93</v>
      </c>
      <c r="B97" s="66" t="inlineStr">
        <is>
          <t>O1751</t>
        </is>
      </c>
      <c r="C97" s="66" t="inlineStr">
        <is>
          <t>Leipzig</t>
        </is>
      </c>
      <c r="D97" s="66" t="n">
        <v>12.3737289630001</v>
      </c>
      <c r="E97" s="66" t="n">
        <v>51.3312286503334</v>
      </c>
      <c r="F97" s="66" t="n">
        <v>15</v>
      </c>
      <c r="G97" s="66" t="n">
        <v>9</v>
      </c>
      <c r="H97" s="66" t="n">
        <v>2</v>
      </c>
      <c r="I97" s="66" t="inlineStr">
        <is>
          <t>Important main/connecting road</t>
        </is>
      </c>
      <c r="J97" t="inlineStr">
        <is>
          <t>secondary</t>
        </is>
      </c>
      <c r="K97" s="66" t="inlineStr">
        <is>
          <t>Junction</t>
        </is>
      </c>
      <c r="L97" s="66" t="n">
        <v>3</v>
      </c>
      <c r="M97" s="66" t="inlineStr">
        <is>
          <t>yes</t>
        </is>
      </c>
      <c r="N97" s="66" t="inlineStr">
        <is>
          <t>yes</t>
        </is>
      </c>
      <c r="O97" s="66" t="inlineStr">
        <is>
          <t>not found</t>
        </is>
      </c>
      <c r="P97" s="66" t="inlineStr">
        <is>
          <t>yes</t>
        </is>
      </c>
      <c r="Q97" s="66" t="inlineStr">
        <is>
          <t>B</t>
        </is>
      </c>
      <c r="R97" s="66" t="inlineStr">
        <is>
          <t>Standard road area/main road: secondary, OSM lanes=3 (max. 3).</t>
        </is>
      </c>
      <c r="S97" s="66" t="inlineStr">
        <is>
          <t>A missing OSM tag is not reliable evidence of absence.</t>
        </is>
      </c>
      <c r="T97" s="68" t="inlineStr">
        <is>
          <t>https://www.openstreetmap.org/?mlat=51.3312287&amp;mlon=12.3737290#map=19/51.3312287/12.3737290</t>
        </is>
      </c>
      <c r="U97" s="66" t="inlineStr">
        <is>
          <t>S03</t>
        </is>
      </c>
      <c r="V97" s="66" t="inlineStr">
        <is>
          <t>M03</t>
        </is>
      </c>
      <c r="W97" s="66" t="inlineStr">
        <is>
          <t>Traffic signals/crossings/refuge islands/cycling infrastructure do not directly affect the cost class.</t>
        </is>
      </c>
    </row>
    <row r="98" ht="15" customHeight="1" s="94">
      <c r="A98" s="66" t="n">
        <v>94</v>
      </c>
      <c r="B98" s="66" t="inlineStr">
        <is>
          <t>O0856</t>
        </is>
      </c>
      <c r="C98" s="66" t="inlineStr">
        <is>
          <t>Dresden</t>
        </is>
      </c>
      <c r="D98" s="66" t="n">
        <v>13.7019957270001</v>
      </c>
      <c r="E98" s="66" t="n">
        <v>51.0324962626667</v>
      </c>
      <c r="F98" s="66" t="n">
        <v>14</v>
      </c>
      <c r="G98" s="66" t="n">
        <v>9</v>
      </c>
      <c r="H98" s="66" t="n">
        <v>3</v>
      </c>
      <c r="I98" s="66" t="inlineStr">
        <is>
          <t>Important main/connecting road</t>
        </is>
      </c>
      <c r="J98" t="inlineStr">
        <is>
          <t>secondary</t>
        </is>
      </c>
      <c r="K98" s="66" t="inlineStr">
        <is>
          <t>Junction</t>
        </is>
      </c>
      <c r="L98" s="66" t="n">
        <v>3</v>
      </c>
      <c r="M98" s="66" t="inlineStr">
        <is>
          <t>yes</t>
        </is>
      </c>
      <c r="N98" s="66" t="inlineStr">
        <is>
          <t>yes</t>
        </is>
      </c>
      <c r="O98" s="66" t="inlineStr">
        <is>
          <t>not found</t>
        </is>
      </c>
      <c r="P98" s="66" t="inlineStr">
        <is>
          <t>yes</t>
        </is>
      </c>
      <c r="Q98" s="66" t="inlineStr">
        <is>
          <t>B</t>
        </is>
      </c>
      <c r="R98" s="66" t="inlineStr">
        <is>
          <t>Standard road area/main road: secondary, OSM lanes=3 (max. 3).</t>
        </is>
      </c>
      <c r="S98" s="66" t="inlineStr">
        <is>
          <t>A missing OSM tag is not reliable evidence of absence.</t>
        </is>
      </c>
      <c r="T98" s="68" t="inlineStr">
        <is>
          <t>https://www.openstreetmap.org/?mlat=51.0324963&amp;mlon=13.7019957#map=19/51.0324963/13.7019957</t>
        </is>
      </c>
      <c r="U98" s="66" t="inlineStr">
        <is>
          <t>S03</t>
        </is>
      </c>
      <c r="V98" s="66" t="inlineStr">
        <is>
          <t>M03</t>
        </is>
      </c>
      <c r="W98" s="66" t="inlineStr">
        <is>
          <t>Traffic signals/crossings/refuge islands/cycling infrastructure do not directly affect the cost class.</t>
        </is>
      </c>
    </row>
    <row r="99" ht="15" customHeight="1" s="94">
      <c r="A99" s="66" t="n">
        <v>95</v>
      </c>
      <c r="B99" s="66" t="inlineStr">
        <is>
          <t>O1664</t>
        </is>
      </c>
      <c r="C99" s="66" t="inlineStr">
        <is>
          <t>Leipzig</t>
        </is>
      </c>
      <c r="D99" s="66" t="n">
        <v>12.313313551</v>
      </c>
      <c r="E99" s="66" t="n">
        <v>51.347898973</v>
      </c>
      <c r="F99" s="66" t="n">
        <v>14</v>
      </c>
      <c r="G99" s="66" t="n">
        <v>9</v>
      </c>
      <c r="H99" s="66" t="n">
        <v>2</v>
      </c>
      <c r="I99" s="66" t="inlineStr">
        <is>
          <t>Important main/connecting road</t>
        </is>
      </c>
      <c r="J99" t="inlineStr">
        <is>
          <t>secondary</t>
        </is>
      </c>
      <c r="K99" s="66" t="inlineStr">
        <is>
          <t>Junction</t>
        </is>
      </c>
      <c r="L99" s="66" t="n">
        <v>4</v>
      </c>
      <c r="M99" s="66" t="inlineStr">
        <is>
          <t>yes</t>
        </is>
      </c>
      <c r="N99" s="66" t="inlineStr">
        <is>
          <t>yes</t>
        </is>
      </c>
      <c r="O99" s="66" t="inlineStr">
        <is>
          <t>not found</t>
        </is>
      </c>
      <c r="P99" s="66" t="inlineStr">
        <is>
          <t>yes</t>
        </is>
      </c>
      <c r="Q99" s="66" t="inlineStr">
        <is>
          <t>C</t>
        </is>
      </c>
      <c r="R99" s="66" t="inlineStr">
        <is>
          <t>Large road cross-section: OSM lanes=4 (4 or more lanes).</t>
        </is>
      </c>
      <c r="S99" s="66" t="inlineStr">
        <is>
          <t>A missing OSM tag is not reliable evidence of absence.</t>
        </is>
      </c>
      <c r="T99" s="68" t="inlineStr">
        <is>
          <t>https://www.openstreetmap.org/?mlat=51.3478990&amp;mlon=12.3133136#map=19/51.3478990/12.3133136</t>
        </is>
      </c>
      <c r="U99" s="66" t="inlineStr">
        <is>
          <t>S03</t>
        </is>
      </c>
      <c r="V99" s="66" t="inlineStr">
        <is>
          <t>M03</t>
        </is>
      </c>
      <c r="W99" s="66" t="inlineStr">
        <is>
          <t>Traffic signals/crossings/refuge islands/cycling infrastructure do not directly affect the cost class.</t>
        </is>
      </c>
    </row>
    <row r="100" ht="15" customHeight="1" s="94">
      <c r="A100" s="66" t="n">
        <v>96</v>
      </c>
      <c r="B100" s="66" t="inlineStr">
        <is>
          <t>O0398</t>
        </is>
      </c>
      <c r="C100" s="66" t="inlineStr">
        <is>
          <t>Dresden</t>
        </is>
      </c>
      <c r="D100" s="66" t="n">
        <v>13.7249037615</v>
      </c>
      <c r="E100" s="66" t="n">
        <v>51.0439639540001</v>
      </c>
      <c r="F100" s="66" t="n">
        <v>13</v>
      </c>
      <c r="G100" s="66" t="n">
        <v>9</v>
      </c>
      <c r="H100" s="66" t="n">
        <v>3</v>
      </c>
      <c r="I100" s="66" t="inlineStr">
        <is>
          <t>Major arterial road</t>
        </is>
      </c>
      <c r="J100" t="inlineStr">
        <is>
          <t>primary</t>
        </is>
      </c>
      <c r="K100" s="66" t="inlineStr">
        <is>
          <t>Junction</t>
        </is>
      </c>
      <c r="L100" s="66" t="n">
        <v>2</v>
      </c>
      <c r="M100" s="66" t="inlineStr">
        <is>
          <t>not found</t>
        </is>
      </c>
      <c r="N100" s="66" t="inlineStr">
        <is>
          <t>yes</t>
        </is>
      </c>
      <c r="O100" s="66" t="inlineStr">
        <is>
          <t>not found</t>
        </is>
      </c>
      <c r="P100" s="66" t="inlineStr">
        <is>
          <t>yes</t>
        </is>
      </c>
      <c r="Q100" s="66" t="inlineStr">
        <is>
          <t>B</t>
        </is>
      </c>
      <c r="R100" s="66" t="inlineStr">
        <is>
          <t>Standard road area/main road: primary, OSM lanes=2 (max. 3).</t>
        </is>
      </c>
      <c r="S100" s="66" t="inlineStr">
        <is>
          <t>A missing OSM tag is not reliable evidence of absence.</t>
        </is>
      </c>
      <c r="T100" s="68" t="inlineStr">
        <is>
          <t>https://www.openstreetmap.org/?mlat=51.0439640&amp;mlon=13.7249038#map=19/51.0439640/13.7249038</t>
        </is>
      </c>
      <c r="U100" s="66" t="inlineStr">
        <is>
          <t>S03</t>
        </is>
      </c>
      <c r="V100" s="66" t="inlineStr">
        <is>
          <t>M03</t>
        </is>
      </c>
      <c r="W100" s="66" t="inlineStr">
        <is>
          <t>Traffic signals/crossings/refuge islands/cycling infrastructure do not directly affect the cost class.</t>
        </is>
      </c>
    </row>
    <row r="101" ht="15" customHeight="1" s="94">
      <c r="A101" s="66" t="n">
        <v>97</v>
      </c>
      <c r="B101" s="66" t="inlineStr">
        <is>
          <t>O0633</t>
        </is>
      </c>
      <c r="C101" s="66" t="inlineStr">
        <is>
          <t>Dresden</t>
        </is>
      </c>
      <c r="D101" s="66" t="n">
        <v>13.7496087480001</v>
      </c>
      <c r="E101" s="66" t="n">
        <v>51.033697138</v>
      </c>
      <c r="F101" s="66" t="n">
        <v>13</v>
      </c>
      <c r="G101" s="66" t="n">
        <v>9</v>
      </c>
      <c r="H101" s="66" t="n">
        <v>3</v>
      </c>
      <c r="I101" s="66" t="inlineStr">
        <is>
          <t>Important main/connecting road</t>
        </is>
      </c>
      <c r="J101" t="inlineStr">
        <is>
          <t>secondary</t>
        </is>
      </c>
      <c r="K101" s="66" t="inlineStr">
        <is>
          <t>Junction</t>
        </is>
      </c>
      <c r="L101" s="66" t="n">
        <v>2</v>
      </c>
      <c r="M101" s="66" t="inlineStr">
        <is>
          <t>yes</t>
        </is>
      </c>
      <c r="N101" s="66" t="inlineStr">
        <is>
          <t>yes</t>
        </is>
      </c>
      <c r="O101" s="66" t="inlineStr">
        <is>
          <t>yes</t>
        </is>
      </c>
      <c r="P101" s="66" t="inlineStr">
        <is>
          <t>yes</t>
        </is>
      </c>
      <c r="Q101" s="66" t="inlineStr">
        <is>
          <t>B</t>
        </is>
      </c>
      <c r="R101" s="66" t="inlineStr">
        <is>
          <t>Standard road area/main road: secondary, OSM lanes=2 (max. 3).</t>
        </is>
      </c>
      <c r="S101" s="66" t="inlineStr">
        <is>
          <t>A missing OSM tag is not reliable evidence of absence.</t>
        </is>
      </c>
      <c r="T101" s="68" t="inlineStr">
        <is>
          <t>https://www.openstreetmap.org/?mlat=51.0336971&amp;mlon=13.7496087#map=19/51.0336971/13.7496087</t>
        </is>
      </c>
      <c r="U101" s="66" t="inlineStr">
        <is>
          <t>S03</t>
        </is>
      </c>
      <c r="V101" s="66" t="inlineStr">
        <is>
          <t>M03</t>
        </is>
      </c>
      <c r="W101" s="66" t="inlineStr">
        <is>
          <t>Traffic signals/crossings/refuge islands/cycling infrastructure do not directly affect the cost class.</t>
        </is>
      </c>
    </row>
    <row r="102" ht="15" customHeight="1" s="94">
      <c r="A102" s="66" t="n">
        <v>98</v>
      </c>
      <c r="B102" s="66" t="inlineStr">
        <is>
          <t>O0760</t>
        </is>
      </c>
      <c r="C102" s="66" t="inlineStr">
        <is>
          <t>Dresden</t>
        </is>
      </c>
      <c r="D102" s="66" t="n">
        <v>13.799784399</v>
      </c>
      <c r="E102" s="66" t="n">
        <v>50.9983524840001</v>
      </c>
      <c r="F102" s="66" t="n">
        <v>13</v>
      </c>
      <c r="G102" s="66" t="n">
        <v>9</v>
      </c>
      <c r="H102" s="66" t="n">
        <v>2</v>
      </c>
      <c r="I102" s="66" t="inlineStr">
        <is>
          <t>Important main/connecting road</t>
        </is>
      </c>
      <c r="J102" t="inlineStr">
        <is>
          <t>secondary</t>
        </is>
      </c>
      <c r="K102" s="66" t="inlineStr">
        <is>
          <t>Junction</t>
        </is>
      </c>
      <c r="L102" s="66" t="n">
        <v>5</v>
      </c>
      <c r="M102" s="66" t="inlineStr">
        <is>
          <t>yes</t>
        </is>
      </c>
      <c r="N102" s="66" t="inlineStr">
        <is>
          <t>yes</t>
        </is>
      </c>
      <c r="O102" s="66" t="inlineStr">
        <is>
          <t>not found</t>
        </is>
      </c>
      <c r="P102" s="66" t="inlineStr">
        <is>
          <t>not found</t>
        </is>
      </c>
      <c r="Q102" s="66" t="inlineStr">
        <is>
          <t>C</t>
        </is>
      </c>
      <c r="R102" s="66" t="inlineStr">
        <is>
          <t>Large road cross-section: OSM lanes=5 (4 or more lanes).</t>
        </is>
      </c>
      <c r="S102" s="66" t="inlineStr">
        <is>
          <t>A missing OSM tag is not reliable evidence of absence.</t>
        </is>
      </c>
      <c r="T102" s="68" t="inlineStr">
        <is>
          <t>https://www.openstreetmap.org/?mlat=50.9983525&amp;mlon=13.7997844#map=19/50.9983525/13.7997844</t>
        </is>
      </c>
      <c r="U102" s="66" t="inlineStr">
        <is>
          <t>S03</t>
        </is>
      </c>
      <c r="V102" s="66" t="inlineStr">
        <is>
          <t>M03</t>
        </is>
      </c>
      <c r="W102" s="66" t="inlineStr">
        <is>
          <t>Traffic signals/crossings/refuge islands/cycling infrastructure do not directly affect the cost class.</t>
        </is>
      </c>
    </row>
    <row r="103" ht="15" customHeight="1" s="94">
      <c r="A103" s="66" t="n">
        <v>99</v>
      </c>
      <c r="B103" s="66" t="inlineStr">
        <is>
          <t>O0880</t>
        </is>
      </c>
      <c r="C103" s="66" t="inlineStr">
        <is>
          <t>Dresden</t>
        </is>
      </c>
      <c r="D103" s="66" t="n">
        <v>13.7487163945</v>
      </c>
      <c r="E103" s="66" t="n">
        <v>51.0482462045001</v>
      </c>
      <c r="F103" s="66" t="n">
        <v>12</v>
      </c>
      <c r="G103" s="66" t="n">
        <v>9</v>
      </c>
      <c r="H103" s="66" t="n">
        <v>3</v>
      </c>
      <c r="I103" s="66" t="inlineStr">
        <is>
          <t>Important main/connecting road</t>
        </is>
      </c>
      <c r="J103" t="inlineStr">
        <is>
          <t>secondary</t>
        </is>
      </c>
      <c r="K103" s="66" t="inlineStr">
        <is>
          <t>Junction</t>
        </is>
      </c>
      <c r="L103" s="66" t="n">
        <v>2</v>
      </c>
      <c r="M103" s="66" t="inlineStr">
        <is>
          <t>not found</t>
        </is>
      </c>
      <c r="N103" s="66" t="inlineStr">
        <is>
          <t>yes</t>
        </is>
      </c>
      <c r="O103" s="66" t="inlineStr">
        <is>
          <t>not found</t>
        </is>
      </c>
      <c r="P103" s="66" t="inlineStr">
        <is>
          <t>yes</t>
        </is>
      </c>
      <c r="Q103" s="66" t="inlineStr">
        <is>
          <t>B</t>
        </is>
      </c>
      <c r="R103" s="66" t="inlineStr">
        <is>
          <t>Standard road area/main road: secondary, OSM lanes=2 (max. 3).</t>
        </is>
      </c>
      <c r="S103" s="66" t="inlineStr">
        <is>
          <t>A missing OSM tag is not reliable evidence of absence.</t>
        </is>
      </c>
      <c r="T103" s="68" t="inlineStr">
        <is>
          <t>https://www.openstreetmap.org/?mlat=51.0482462&amp;mlon=13.7487164#map=19/51.0482462/13.7487164</t>
        </is>
      </c>
      <c r="U103" s="66" t="inlineStr">
        <is>
          <t>S03</t>
        </is>
      </c>
      <c r="V103" s="66" t="inlineStr">
        <is>
          <t>M03</t>
        </is>
      </c>
      <c r="W103" s="66" t="inlineStr">
        <is>
          <t>Traffic signals/crossings/refuge islands/cycling infrastructure do not directly affect the cost class.</t>
        </is>
      </c>
    </row>
    <row r="104" ht="15" customHeight="1" s="94">
      <c r="A104" s="66" t="n">
        <v>100</v>
      </c>
      <c r="B104" s="66" t="inlineStr">
        <is>
          <t>O0979</t>
        </is>
      </c>
      <c r="C104" s="66" t="inlineStr">
        <is>
          <t>Dresden</t>
        </is>
      </c>
      <c r="D104" s="66" t="n">
        <v>13.70844549</v>
      </c>
      <c r="E104" s="66" t="n">
        <v>51.0469028270001</v>
      </c>
      <c r="F104" s="66" t="n">
        <v>12</v>
      </c>
      <c r="G104" s="66" t="n">
        <v>9</v>
      </c>
      <c r="H104" s="66" t="n">
        <v>3</v>
      </c>
      <c r="I104" s="66" t="inlineStr">
        <is>
          <t>Important main/connecting road</t>
        </is>
      </c>
      <c r="J104" t="inlineStr">
        <is>
          <t>secondary</t>
        </is>
      </c>
      <c r="K104" s="66" t="inlineStr">
        <is>
          <t>Junction</t>
        </is>
      </c>
      <c r="L104" s="66" t="n">
        <v>3</v>
      </c>
      <c r="M104" s="66" t="inlineStr">
        <is>
          <t>yes</t>
        </is>
      </c>
      <c r="N104" s="66" t="inlineStr">
        <is>
          <t>not found</t>
        </is>
      </c>
      <c r="O104" s="66" t="inlineStr">
        <is>
          <t>not found</t>
        </is>
      </c>
      <c r="P104" s="66" t="inlineStr">
        <is>
          <t>yes</t>
        </is>
      </c>
      <c r="Q104" s="66" t="inlineStr">
        <is>
          <t>B</t>
        </is>
      </c>
      <c r="R104" s="66" t="inlineStr">
        <is>
          <t>Standard road area/main road: secondary, OSM lanes=3 (max. 3).</t>
        </is>
      </c>
      <c r="S104" s="66" t="inlineStr">
        <is>
          <t>A missing OSM tag is not reliable evidence of absence.</t>
        </is>
      </c>
      <c r="T104" s="68" t="inlineStr">
        <is>
          <t>https://www.openstreetmap.org/?mlat=51.0469028&amp;mlon=13.7084455#map=19/51.0469028/13.7084455</t>
        </is>
      </c>
      <c r="U104" s="66" t="inlineStr">
        <is>
          <t>S03</t>
        </is>
      </c>
      <c r="V104" s="66" t="inlineStr">
        <is>
          <t>M03</t>
        </is>
      </c>
      <c r="W104" s="66" t="inlineStr">
        <is>
          <t>Traffic signals/crossings/refuge islands/cycling infrastructure do not directly affect the cost class.</t>
        </is>
      </c>
    </row>
    <row r="105" ht="15" customHeight="1" s="94">
      <c r="A105" s="66" t="n">
        <v>101</v>
      </c>
      <c r="B105" s="66" t="inlineStr">
        <is>
          <t>O1437</t>
        </is>
      </c>
      <c r="C105" s="66" t="inlineStr">
        <is>
          <t>Leipzig</t>
        </is>
      </c>
      <c r="D105" s="66" t="n">
        <v>12.371129185</v>
      </c>
      <c r="E105" s="66" t="n">
        <v>51.3473494480001</v>
      </c>
      <c r="F105" s="66" t="n">
        <v>12</v>
      </c>
      <c r="G105" s="66" t="n">
        <v>9</v>
      </c>
      <c r="H105" s="66" t="n">
        <v>2</v>
      </c>
      <c r="I105" s="66" t="inlineStr">
        <is>
          <t>Important main/connecting road</t>
        </is>
      </c>
      <c r="J105" t="inlineStr">
        <is>
          <t>secondary</t>
        </is>
      </c>
      <c r="K105" s="66" t="inlineStr">
        <is>
          <t>Junction</t>
        </is>
      </c>
      <c r="L105" s="66" t="n">
        <v>3</v>
      </c>
      <c r="M105" s="66" t="inlineStr">
        <is>
          <t>yes</t>
        </is>
      </c>
      <c r="N105" s="66" t="inlineStr">
        <is>
          <t>yes</t>
        </is>
      </c>
      <c r="O105" s="66" t="inlineStr">
        <is>
          <t>not found</t>
        </is>
      </c>
      <c r="P105" s="66" t="inlineStr">
        <is>
          <t>yes</t>
        </is>
      </c>
      <c r="Q105" s="66" t="inlineStr">
        <is>
          <t>B</t>
        </is>
      </c>
      <c r="R105" s="66" t="inlineStr">
        <is>
          <t>Standard road area/main road: secondary, OSM lanes=3 (max. 3).</t>
        </is>
      </c>
      <c r="S105" s="66" t="inlineStr">
        <is>
          <t>A missing OSM tag is not reliable evidence of absence.</t>
        </is>
      </c>
      <c r="T105" s="68" t="inlineStr">
        <is>
          <t>https://www.openstreetmap.org/?mlat=51.3473494&amp;mlon=12.3711292#map=19/51.3473494/12.3711292</t>
        </is>
      </c>
      <c r="U105" s="66" t="inlineStr">
        <is>
          <t>S03</t>
        </is>
      </c>
      <c r="V105" s="66" t="inlineStr">
        <is>
          <t>M03</t>
        </is>
      </c>
      <c r="W105" s="66" t="inlineStr">
        <is>
          <t>Traffic signals/crossings/refuge islands/cycling infrastructure do not directly affect the cost class.</t>
        </is>
      </c>
    </row>
    <row r="106" ht="15" customHeight="1" s="94">
      <c r="A106" s="66" t="n">
        <v>102</v>
      </c>
      <c r="B106" s="66" t="inlineStr">
        <is>
          <t>O1468</t>
        </is>
      </c>
      <c r="C106" s="66" t="inlineStr">
        <is>
          <t>Leipzig</t>
        </is>
      </c>
      <c r="D106" s="66" t="n">
        <v>12.3924858406667</v>
      </c>
      <c r="E106" s="66" t="n">
        <v>51.3454380326667</v>
      </c>
      <c r="F106" s="66" t="n">
        <v>12</v>
      </c>
      <c r="G106" s="66" t="n">
        <v>9</v>
      </c>
      <c r="H106" s="66" t="n">
        <v>6</v>
      </c>
      <c r="I106" s="66" t="inlineStr">
        <is>
          <t>Major arterial road</t>
        </is>
      </c>
      <c r="J106" t="inlineStr">
        <is>
          <t>primary</t>
        </is>
      </c>
      <c r="K106" s="66" t="inlineStr">
        <is>
          <t>Junction</t>
        </is>
      </c>
      <c r="L106" s="66" t="n">
        <v>3</v>
      </c>
      <c r="M106" s="66" t="inlineStr">
        <is>
          <t>yes</t>
        </is>
      </c>
      <c r="N106" s="66" t="inlineStr">
        <is>
          <t>yes</t>
        </is>
      </c>
      <c r="O106" s="66" t="inlineStr">
        <is>
          <t>yes</t>
        </is>
      </c>
      <c r="P106" s="66" t="inlineStr">
        <is>
          <t>yes</t>
        </is>
      </c>
      <c r="Q106" s="66" t="inlineStr">
        <is>
          <t>B</t>
        </is>
      </c>
      <c r="R106" s="66" t="inlineStr">
        <is>
          <t>Standard road area/main road: primary, OSM lanes=3 (max. 3).</t>
        </is>
      </c>
      <c r="S106" s="66" t="inlineStr">
        <is>
          <t>A missing OSM tag is not reliable evidence of absence.</t>
        </is>
      </c>
      <c r="T106" s="68" t="inlineStr">
        <is>
          <t>https://www.openstreetmap.org/?mlat=51.3454380&amp;mlon=12.3924858#map=19/51.3454380/12.3924858</t>
        </is>
      </c>
      <c r="U106" s="66" t="inlineStr">
        <is>
          <t>S03</t>
        </is>
      </c>
      <c r="V106" s="66" t="inlineStr">
        <is>
          <t>M03</t>
        </is>
      </c>
      <c r="W106" s="66" t="inlineStr">
        <is>
          <t>Traffic signals/crossings/refuge islands/cycling infrastructure do not directly affect the cost class.</t>
        </is>
      </c>
    </row>
    <row r="107" ht="15" customHeight="1" s="94">
      <c r="A107" s="66" t="n">
        <v>103</v>
      </c>
      <c r="B107" s="66" t="inlineStr">
        <is>
          <t>O1591</t>
        </is>
      </c>
      <c r="C107" s="66" t="inlineStr">
        <is>
          <t>Leipzig</t>
        </is>
      </c>
      <c r="D107" s="66" t="n">
        <v>12.3733191883334</v>
      </c>
      <c r="E107" s="66" t="n">
        <v>51.3530751476668</v>
      </c>
      <c r="F107" s="66" t="n">
        <v>12</v>
      </c>
      <c r="G107" s="66" t="n">
        <v>9</v>
      </c>
      <c r="H107" s="66" t="n">
        <v>3</v>
      </c>
      <c r="I107" s="66" t="inlineStr">
        <is>
          <t>Important main/connecting road</t>
        </is>
      </c>
      <c r="J107" t="inlineStr">
        <is>
          <t>secondary</t>
        </is>
      </c>
      <c r="K107" s="66" t="inlineStr">
        <is>
          <t>Junction</t>
        </is>
      </c>
      <c r="L107" s="66" t="n">
        <v>3</v>
      </c>
      <c r="M107" s="66" t="inlineStr">
        <is>
          <t>not found</t>
        </is>
      </c>
      <c r="N107" s="66" t="inlineStr">
        <is>
          <t>not found</t>
        </is>
      </c>
      <c r="O107" s="66" t="inlineStr">
        <is>
          <t>not found</t>
        </is>
      </c>
      <c r="P107" s="66" t="inlineStr">
        <is>
          <t>yes</t>
        </is>
      </c>
      <c r="Q107" s="66" t="inlineStr">
        <is>
          <t>B</t>
        </is>
      </c>
      <c r="R107" s="66" t="inlineStr">
        <is>
          <t>Standard road area/main road: secondary, OSM lanes=3 (max. 3).</t>
        </is>
      </c>
      <c r="S107" s="66" t="inlineStr">
        <is>
          <t>A missing OSM tag is not reliable evidence of absence.</t>
        </is>
      </c>
      <c r="T107" s="68" t="inlineStr">
        <is>
          <t>https://www.openstreetmap.org/?mlat=51.3530751&amp;mlon=12.3733192#map=19/51.3530751/12.3733192</t>
        </is>
      </c>
      <c r="U107" s="66" t="inlineStr">
        <is>
          <t>S03</t>
        </is>
      </c>
      <c r="V107" s="66" t="inlineStr">
        <is>
          <t>M03</t>
        </is>
      </c>
      <c r="W107" s="66" t="inlineStr">
        <is>
          <t>Traffic signals/crossings/refuge islands/cycling infrastructure do not directly affect the cost class.</t>
        </is>
      </c>
    </row>
    <row r="108" ht="15" customHeight="1" s="94">
      <c r="A108" s="66" t="n">
        <v>104</v>
      </c>
      <c r="B108" s="66" t="inlineStr">
        <is>
          <t>O1787</t>
        </is>
      </c>
      <c r="C108" s="66" t="inlineStr">
        <is>
          <t>Leipzig</t>
        </is>
      </c>
      <c r="D108" s="66" t="n">
        <v>12.399441184</v>
      </c>
      <c r="E108" s="66" t="n">
        <v>51.3764034635</v>
      </c>
      <c r="F108" s="66" t="n">
        <v>12</v>
      </c>
      <c r="G108" s="66" t="n">
        <v>9</v>
      </c>
      <c r="H108" s="66" t="n">
        <v>3</v>
      </c>
      <c r="I108" s="66" t="inlineStr">
        <is>
          <t>Important main/connecting road</t>
        </is>
      </c>
      <c r="J108" t="inlineStr">
        <is>
          <t>secondary</t>
        </is>
      </c>
      <c r="K108" s="66" t="inlineStr">
        <is>
          <t>Junction</t>
        </is>
      </c>
      <c r="L108" s="66" t="n">
        <v>4</v>
      </c>
      <c r="M108" s="66" t="inlineStr">
        <is>
          <t>not found</t>
        </is>
      </c>
      <c r="N108" s="66" t="inlineStr">
        <is>
          <t>yes</t>
        </is>
      </c>
      <c r="O108" s="66" t="inlineStr">
        <is>
          <t>yes</t>
        </is>
      </c>
      <c r="P108" s="66" t="inlineStr">
        <is>
          <t>yes</t>
        </is>
      </c>
      <c r="Q108" s="66" t="inlineStr">
        <is>
          <t>C</t>
        </is>
      </c>
      <c r="R108" s="66" t="inlineStr">
        <is>
          <t>Large road cross-section: OSM lanes=4 (4 or more lanes).</t>
        </is>
      </c>
      <c r="S108" s="66" t="inlineStr">
        <is>
          <t>A missing OSM tag is not reliable evidence of absence.</t>
        </is>
      </c>
      <c r="T108" s="68" t="inlineStr">
        <is>
          <t>https://www.openstreetmap.org/?mlat=51.3764035&amp;mlon=12.3994412#map=19/51.3764035/12.3994412</t>
        </is>
      </c>
      <c r="U108" s="66" t="inlineStr">
        <is>
          <t>S03</t>
        </is>
      </c>
      <c r="V108" s="66" t="inlineStr">
        <is>
          <t>M03</t>
        </is>
      </c>
      <c r="W108" s="66" t="inlineStr">
        <is>
          <t>Traffic signals/crossings/refuge islands/cycling infrastructure do not directly affect the cost class.</t>
        </is>
      </c>
    </row>
    <row r="109" ht="15" customHeight="1" s="94">
      <c r="A109" s="66" t="n">
        <v>105</v>
      </c>
      <c r="B109" s="66" t="inlineStr">
        <is>
          <t>O0600</t>
        </is>
      </c>
      <c r="C109" s="66" t="inlineStr">
        <is>
          <t>Dresden</t>
        </is>
      </c>
      <c r="D109" s="66" t="n">
        <v>13.75657432875</v>
      </c>
      <c r="E109" s="66" t="n">
        <v>51.0550969920001</v>
      </c>
      <c r="F109" s="66" t="n">
        <v>11</v>
      </c>
      <c r="G109" s="66" t="n">
        <v>9</v>
      </c>
      <c r="H109" s="66" t="n">
        <v>3</v>
      </c>
      <c r="I109" s="66" t="inlineStr">
        <is>
          <t>Important main/connecting road</t>
        </is>
      </c>
      <c r="J109" t="inlineStr">
        <is>
          <t>secondary</t>
        </is>
      </c>
      <c r="K109" s="66" t="inlineStr">
        <is>
          <t>Junction</t>
        </is>
      </c>
      <c r="L109" s="66" t="n">
        <v>2</v>
      </c>
      <c r="M109" s="66" t="inlineStr">
        <is>
          <t>not found</t>
        </is>
      </c>
      <c r="N109" s="66" t="inlineStr">
        <is>
          <t>yes</t>
        </is>
      </c>
      <c r="O109" s="66" t="inlineStr">
        <is>
          <t>not found</t>
        </is>
      </c>
      <c r="P109" s="66" t="inlineStr">
        <is>
          <t>yes</t>
        </is>
      </c>
      <c r="Q109" s="66" t="inlineStr">
        <is>
          <t>B</t>
        </is>
      </c>
      <c r="R109" s="66" t="inlineStr">
        <is>
          <t>Standard road area/main road: secondary, OSM lanes=2 (max. 3).</t>
        </is>
      </c>
      <c r="S109" s="66" t="inlineStr">
        <is>
          <t>A missing OSM tag is not reliable evidence of absence.</t>
        </is>
      </c>
      <c r="T109" s="68" t="inlineStr">
        <is>
          <t>https://www.openstreetmap.org/?mlat=51.0550970&amp;mlon=13.7565743#map=19/51.0550970/13.7565743</t>
        </is>
      </c>
      <c r="U109" s="66" t="inlineStr">
        <is>
          <t>S03</t>
        </is>
      </c>
      <c r="V109" s="66" t="inlineStr">
        <is>
          <t>M03</t>
        </is>
      </c>
      <c r="W109" s="66" t="inlineStr">
        <is>
          <t>Traffic signals/crossings/refuge islands/cycling infrastructure do not directly affect the cost class.</t>
        </is>
      </c>
    </row>
    <row r="110" ht="15" customHeight="1" s="94">
      <c r="A110" s="66" t="n">
        <v>106</v>
      </c>
      <c r="B110" s="66" t="inlineStr">
        <is>
          <t>O0790</t>
        </is>
      </c>
      <c r="C110" s="66" t="inlineStr">
        <is>
          <t>Dresden</t>
        </is>
      </c>
      <c r="D110" s="66" t="n">
        <v>13.7444781550001</v>
      </c>
      <c r="E110" s="66" t="n">
        <v>51.0372684345001</v>
      </c>
      <c r="F110" s="66" t="n">
        <v>11</v>
      </c>
      <c r="G110" s="66" t="n">
        <v>9</v>
      </c>
      <c r="H110" s="66" t="n">
        <v>2</v>
      </c>
      <c r="I110" s="66" t="inlineStr">
        <is>
          <t>Important main/connecting road</t>
        </is>
      </c>
      <c r="J110" t="inlineStr">
        <is>
          <t>secondary</t>
        </is>
      </c>
      <c r="K110" s="66" t="inlineStr">
        <is>
          <t>Junction</t>
        </is>
      </c>
      <c r="L110" s="66" t="n">
        <v>3</v>
      </c>
      <c r="M110" s="66" t="inlineStr">
        <is>
          <t>yes</t>
        </is>
      </c>
      <c r="N110" s="66" t="inlineStr">
        <is>
          <t>yes</t>
        </is>
      </c>
      <c r="O110" s="66" t="inlineStr">
        <is>
          <t>not found</t>
        </is>
      </c>
      <c r="P110" s="66" t="inlineStr">
        <is>
          <t>not found</t>
        </is>
      </c>
      <c r="Q110" s="66" t="inlineStr">
        <is>
          <t>B</t>
        </is>
      </c>
      <c r="R110" s="66" t="inlineStr">
        <is>
          <t>Standard road area/main road: secondary, OSM lanes=3 (max. 3).</t>
        </is>
      </c>
      <c r="S110" s="66" t="inlineStr">
        <is>
          <t>A missing OSM tag is not reliable evidence of absence.</t>
        </is>
      </c>
      <c r="T110" s="68" t="inlineStr">
        <is>
          <t>https://www.openstreetmap.org/?mlat=51.0372684&amp;mlon=13.7444782#map=19/51.0372684/13.7444782</t>
        </is>
      </c>
      <c r="U110" s="66" t="inlineStr">
        <is>
          <t>S03</t>
        </is>
      </c>
      <c r="V110" s="66" t="inlineStr">
        <is>
          <t>M03</t>
        </is>
      </c>
      <c r="W110" s="66" t="inlineStr">
        <is>
          <t>Traffic signals/crossings/refuge islands/cycling infrastructure do not directly affect the cost class.</t>
        </is>
      </c>
    </row>
    <row r="111" ht="15" customHeight="1" s="94">
      <c r="A111" s="66" t="n">
        <v>107</v>
      </c>
      <c r="B111" s="66" t="inlineStr">
        <is>
          <t>O0878</t>
        </is>
      </c>
      <c r="C111" s="66" t="inlineStr">
        <is>
          <t>Dresden</t>
        </is>
      </c>
      <c r="D111" s="66" t="n">
        <v>13.7450563030001</v>
      </c>
      <c r="E111" s="66" t="n">
        <v>51.049508663</v>
      </c>
      <c r="F111" s="66" t="n">
        <v>11</v>
      </c>
      <c r="G111" s="66" t="n">
        <v>9</v>
      </c>
      <c r="H111" s="66" t="n">
        <v>3</v>
      </c>
      <c r="I111" s="66" t="inlineStr">
        <is>
          <t>Link road of a major arterial road</t>
        </is>
      </c>
      <c r="J111" t="inlineStr">
        <is>
          <t>primary_link</t>
        </is>
      </c>
      <c r="K111" s="66" t="inlineStr">
        <is>
          <t>Junction</t>
        </is>
      </c>
      <c r="L111" s="66" t="n">
        <v>5</v>
      </c>
      <c r="M111" s="66" t="inlineStr">
        <is>
          <t>yes</t>
        </is>
      </c>
      <c r="N111" s="66" t="inlineStr">
        <is>
          <t>yes</t>
        </is>
      </c>
      <c r="O111" s="66" t="inlineStr">
        <is>
          <t>not found</t>
        </is>
      </c>
      <c r="P111" s="66" t="inlineStr">
        <is>
          <t>yes</t>
        </is>
      </c>
      <c r="Q111" s="66" t="inlineStr">
        <is>
          <t>C</t>
        </is>
      </c>
      <c r="R111" s="66" t="inlineStr">
        <is>
          <t>Large road cross-section: OSM lanes=5 (4 or more lanes).</t>
        </is>
      </c>
      <c r="S111" s="66" t="inlineStr">
        <is>
          <t>A missing OSM tag is not reliable evidence of absence.</t>
        </is>
      </c>
      <c r="T111" s="68" t="inlineStr">
        <is>
          <t>https://www.openstreetmap.org/?mlat=51.0495087&amp;mlon=13.7450563#map=19/51.0495087/13.7450563</t>
        </is>
      </c>
      <c r="U111" s="66" t="inlineStr">
        <is>
          <t>S03</t>
        </is>
      </c>
      <c r="V111" s="66" t="inlineStr">
        <is>
          <t>M03</t>
        </is>
      </c>
      <c r="W111" s="66" t="inlineStr">
        <is>
          <t>Traffic signals/crossings/refuge islands/cycling infrastructure do not directly affect the cost class.</t>
        </is>
      </c>
    </row>
    <row r="112" ht="15" customHeight="1" s="94">
      <c r="A112" s="66" t="n">
        <v>108</v>
      </c>
      <c r="B112" s="66" t="inlineStr">
        <is>
          <t>O1589</t>
        </is>
      </c>
      <c r="C112" s="66" t="inlineStr">
        <is>
          <t>Leipzig</t>
        </is>
      </c>
      <c r="D112" s="66" t="n">
        <v>12.3784723690001</v>
      </c>
      <c r="E112" s="66" t="n">
        <v>51.320507498</v>
      </c>
      <c r="F112" s="66" t="n">
        <v>11</v>
      </c>
      <c r="G112" s="66" t="n">
        <v>9</v>
      </c>
      <c r="H112" s="66" t="n">
        <v>6</v>
      </c>
      <c r="I112" s="66" t="inlineStr">
        <is>
          <t>Important main/connecting road</t>
        </is>
      </c>
      <c r="J112" t="inlineStr">
        <is>
          <t>secondary</t>
        </is>
      </c>
      <c r="K112" s="66" t="inlineStr">
        <is>
          <t>Junction</t>
        </is>
      </c>
      <c r="L112" s="66" t="n">
        <v>3</v>
      </c>
      <c r="M112" s="66" t="inlineStr">
        <is>
          <t>yes</t>
        </is>
      </c>
      <c r="N112" s="66" t="inlineStr">
        <is>
          <t>yes</t>
        </is>
      </c>
      <c r="O112" s="66" t="inlineStr">
        <is>
          <t>yes</t>
        </is>
      </c>
      <c r="P112" s="66" t="inlineStr">
        <is>
          <t>yes</t>
        </is>
      </c>
      <c r="Q112" s="66" t="inlineStr">
        <is>
          <t>B</t>
        </is>
      </c>
      <c r="R112" s="66" t="inlineStr">
        <is>
          <t>Standard road area/main road: secondary, OSM lanes=3 (max. 3).</t>
        </is>
      </c>
      <c r="S112" s="66" t="inlineStr">
        <is>
          <t>A missing OSM tag is not reliable evidence of absence.</t>
        </is>
      </c>
      <c r="T112" s="68" t="inlineStr">
        <is>
          <t>https://www.openstreetmap.org/?mlat=51.3205075&amp;mlon=12.3784724#map=19/51.3205075/12.3784724</t>
        </is>
      </c>
      <c r="U112" s="66" t="inlineStr">
        <is>
          <t>S03</t>
        </is>
      </c>
      <c r="V112" s="66" t="inlineStr">
        <is>
          <t>M03</t>
        </is>
      </c>
      <c r="W112" s="66" t="inlineStr">
        <is>
          <t>Traffic signals/crossings/refuge islands/cycling infrastructure do not directly affect the cost class.</t>
        </is>
      </c>
    </row>
    <row r="113" ht="15" customHeight="1" s="94">
      <c r="A113" s="66" t="n">
        <v>109</v>
      </c>
      <c r="B113" s="66" t="inlineStr">
        <is>
          <t>O1651</t>
        </is>
      </c>
      <c r="C113" s="66" t="inlineStr">
        <is>
          <t>Leipzig</t>
        </is>
      </c>
      <c r="D113" s="66" t="n">
        <v>12.3675329500001</v>
      </c>
      <c r="E113" s="66" t="n">
        <v>51.3207823455001</v>
      </c>
      <c r="F113" s="66" t="n">
        <v>11</v>
      </c>
      <c r="G113" s="66" t="n">
        <v>9</v>
      </c>
      <c r="H113" s="66" t="n">
        <v>3</v>
      </c>
      <c r="I113" s="66" t="inlineStr">
        <is>
          <t>Important main/connecting road</t>
        </is>
      </c>
      <c r="J113" t="inlineStr">
        <is>
          <t>secondary</t>
        </is>
      </c>
      <c r="K113" s="66" t="inlineStr">
        <is>
          <t>Junction</t>
        </is>
      </c>
      <c r="L113" s="66" t="n">
        <v>2</v>
      </c>
      <c r="M113" s="66" t="inlineStr">
        <is>
          <t>not found</t>
        </is>
      </c>
      <c r="N113" s="66" t="inlineStr">
        <is>
          <t>not found</t>
        </is>
      </c>
      <c r="O113" s="66" t="inlineStr">
        <is>
          <t>not found</t>
        </is>
      </c>
      <c r="P113" s="66" t="inlineStr">
        <is>
          <t>yes</t>
        </is>
      </c>
      <c r="Q113" s="66" t="inlineStr">
        <is>
          <t>B</t>
        </is>
      </c>
      <c r="R113" s="66" t="inlineStr">
        <is>
          <t>Standard road area/main road: secondary, OSM lanes=2 (max. 3).</t>
        </is>
      </c>
      <c r="S113" s="66" t="inlineStr">
        <is>
          <t>A missing OSM tag is not reliable evidence of absence.</t>
        </is>
      </c>
      <c r="T113" s="68" t="inlineStr">
        <is>
          <t>https://www.openstreetmap.org/?mlat=51.3207823&amp;mlon=12.3675330#map=19/51.3207823/12.3675330</t>
        </is>
      </c>
      <c r="U113" s="66" t="inlineStr">
        <is>
          <t>S03</t>
        </is>
      </c>
      <c r="V113" s="66" t="inlineStr">
        <is>
          <t>M03</t>
        </is>
      </c>
      <c r="W113" s="66" t="inlineStr">
        <is>
          <t>Traffic signals/crossings/refuge islands/cycling infrastructure do not directly affect the cost class.</t>
        </is>
      </c>
    </row>
    <row r="114" ht="15" customHeight="1" s="94">
      <c r="A114" s="66" t="n">
        <v>110</v>
      </c>
      <c r="B114" s="66" t="inlineStr">
        <is>
          <t>O1791</t>
        </is>
      </c>
      <c r="C114" s="66" t="inlineStr">
        <is>
          <t>Leipzig</t>
        </is>
      </c>
      <c r="D114" s="66" t="n">
        <v>12.408659292</v>
      </c>
      <c r="E114" s="66" t="n">
        <v>51.3599891310001</v>
      </c>
      <c r="F114" s="66" t="n">
        <v>11</v>
      </c>
      <c r="G114" s="66" t="n">
        <v>9</v>
      </c>
      <c r="H114" s="66" t="n">
        <v>3</v>
      </c>
      <c r="I114" s="66" t="inlineStr">
        <is>
          <t>Important main/connecting road</t>
        </is>
      </c>
      <c r="J114" t="inlineStr">
        <is>
          <t>secondary</t>
        </is>
      </c>
      <c r="K114" s="66" t="inlineStr">
        <is>
          <t>Junction</t>
        </is>
      </c>
      <c r="L114" s="66" t="n">
        <v>2</v>
      </c>
      <c r="M114" s="66" t="inlineStr">
        <is>
          <t>yes</t>
        </is>
      </c>
      <c r="N114" s="66" t="inlineStr">
        <is>
          <t>yes</t>
        </is>
      </c>
      <c r="O114" s="66" t="inlineStr">
        <is>
          <t>not found</t>
        </is>
      </c>
      <c r="P114" s="66" t="inlineStr">
        <is>
          <t>yes</t>
        </is>
      </c>
      <c r="Q114" s="66" t="inlineStr">
        <is>
          <t>B</t>
        </is>
      </c>
      <c r="R114" s="66" t="inlineStr">
        <is>
          <t>Standard road area/main road: secondary, OSM lanes=2 (max. 3).</t>
        </is>
      </c>
      <c r="S114" s="66" t="inlineStr">
        <is>
          <t>A missing OSM tag is not reliable evidence of absence.</t>
        </is>
      </c>
      <c r="T114" s="68" t="inlineStr">
        <is>
          <t>https://www.openstreetmap.org/?mlat=51.3599891&amp;mlon=12.4086593#map=19/51.3599891/12.4086593</t>
        </is>
      </c>
      <c r="U114" s="66" t="inlineStr">
        <is>
          <t>S03</t>
        </is>
      </c>
      <c r="V114" s="66" t="inlineStr">
        <is>
          <t>M03</t>
        </is>
      </c>
      <c r="W114" s="66" t="inlineStr">
        <is>
          <t>Traffic signals/crossings/refuge islands/cycling infrastructure do not directly affect the cost class.</t>
        </is>
      </c>
    </row>
    <row r="115" ht="15" customHeight="1" s="94">
      <c r="A115" s="66" t="n">
        <v>111</v>
      </c>
      <c r="B115" s="66" t="inlineStr">
        <is>
          <t>O2188</t>
        </is>
      </c>
      <c r="C115" s="66" t="inlineStr">
        <is>
          <t>Weißwasser/O.L.</t>
        </is>
      </c>
      <c r="D115" s="66" t="n">
        <v>14.639864705</v>
      </c>
      <c r="E115" s="66" t="n">
        <v>51.5031764240001</v>
      </c>
      <c r="F115" s="66" t="n">
        <v>11</v>
      </c>
      <c r="G115" s="66" t="n">
        <v>9</v>
      </c>
      <c r="H115" s="66" t="n">
        <v>2</v>
      </c>
      <c r="I115" s="66" t="inlineStr">
        <is>
          <t>Major arterial road</t>
        </is>
      </c>
      <c r="J115" t="inlineStr">
        <is>
          <t>primary</t>
        </is>
      </c>
      <c r="K115" s="66" t="inlineStr">
        <is>
          <t>Junction</t>
        </is>
      </c>
      <c r="L115" s="66" t="n">
        <v>4</v>
      </c>
      <c r="M115" s="66" t="inlineStr">
        <is>
          <t>yes</t>
        </is>
      </c>
      <c r="N115" s="66" t="inlineStr">
        <is>
          <t>yes</t>
        </is>
      </c>
      <c r="O115" s="66" t="inlineStr">
        <is>
          <t>not found</t>
        </is>
      </c>
      <c r="P115" s="66" t="inlineStr">
        <is>
          <t>yes</t>
        </is>
      </c>
      <c r="Q115" s="66" t="inlineStr">
        <is>
          <t>C</t>
        </is>
      </c>
      <c r="R115" s="66" t="inlineStr">
        <is>
          <t>Large road cross-section: OSM lanes=4 (4 or more lanes).</t>
        </is>
      </c>
      <c r="S115" s="66" t="inlineStr">
        <is>
          <t>A missing OSM tag is not reliable evidence of absence.</t>
        </is>
      </c>
      <c r="T115" s="68" t="inlineStr">
        <is>
          <t>https://www.openstreetmap.org/?mlat=51.5031764&amp;mlon=14.6398647#map=19/51.5031764/14.6398647</t>
        </is>
      </c>
      <c r="U115" s="66" t="inlineStr">
        <is>
          <t>S03</t>
        </is>
      </c>
      <c r="V115" s="66" t="inlineStr">
        <is>
          <t>M03</t>
        </is>
      </c>
      <c r="W115" s="66" t="inlineStr">
        <is>
          <t>Traffic signals/crossings/refuge islands/cycling infrastructure do not directly affect the cost class.</t>
        </is>
      </c>
    </row>
    <row r="116" ht="15" customHeight="1" s="94">
      <c r="A116" s="66" t="n">
        <v>112</v>
      </c>
      <c r="B116" s="66" t="inlineStr">
        <is>
          <t>O0257</t>
        </is>
      </c>
      <c r="C116" s="66" t="inlineStr">
        <is>
          <t>Chemnitz</t>
        </is>
      </c>
      <c r="D116" s="66" t="n">
        <v>12.8950881270001</v>
      </c>
      <c r="E116" s="66" t="n">
        <v>50.8198833700001</v>
      </c>
      <c r="F116" s="66" t="n">
        <v>10</v>
      </c>
      <c r="G116" s="66" t="n">
        <v>9</v>
      </c>
      <c r="H116" s="66" t="n">
        <v>2</v>
      </c>
      <c r="I116" s="66" t="inlineStr">
        <is>
          <t>Major arterial road</t>
        </is>
      </c>
      <c r="J116" t="inlineStr">
        <is>
          <t>primary</t>
        </is>
      </c>
      <c r="K116" s="66" t="inlineStr">
        <is>
          <t>Junction</t>
        </is>
      </c>
      <c r="L116" s="66" t="n">
        <v>4</v>
      </c>
      <c r="M116" s="66" t="inlineStr">
        <is>
          <t>yes</t>
        </is>
      </c>
      <c r="N116" s="66" t="inlineStr">
        <is>
          <t>yes</t>
        </is>
      </c>
      <c r="O116" s="66" t="inlineStr">
        <is>
          <t>not found</t>
        </is>
      </c>
      <c r="P116" s="66" t="inlineStr">
        <is>
          <t>not found</t>
        </is>
      </c>
      <c r="Q116" s="66" t="inlineStr">
        <is>
          <t>C</t>
        </is>
      </c>
      <c r="R116" s="66" t="inlineStr">
        <is>
          <t>Large road cross-section: OSM lanes=4 (4 or more lanes).</t>
        </is>
      </c>
      <c r="S116" s="66" t="inlineStr">
        <is>
          <t>A missing OSM tag is not reliable evidence of absence.</t>
        </is>
      </c>
      <c r="T116" s="68" t="inlineStr">
        <is>
          <t>https://www.openstreetmap.org/?mlat=50.8198834&amp;mlon=12.8950881#map=19/50.8198834/12.8950881</t>
        </is>
      </c>
      <c r="U116" s="66" t="inlineStr">
        <is>
          <t>S03</t>
        </is>
      </c>
      <c r="V116" s="66" t="inlineStr">
        <is>
          <t>M03</t>
        </is>
      </c>
      <c r="W116" s="66" t="inlineStr">
        <is>
          <t>Traffic signals/crossings/refuge islands/cycling infrastructure do not directly affect the cost class.</t>
        </is>
      </c>
    </row>
    <row r="117" ht="15" customHeight="1" s="94">
      <c r="A117" s="66" t="n">
        <v>113</v>
      </c>
      <c r="B117" s="66" t="inlineStr">
        <is>
          <t>O0689</t>
        </is>
      </c>
      <c r="C117" s="66" t="inlineStr">
        <is>
          <t>Dresden</t>
        </is>
      </c>
      <c r="D117" s="66" t="n">
        <v>13.739329411</v>
      </c>
      <c r="E117" s="66" t="n">
        <v>51.0369823930001</v>
      </c>
      <c r="F117" s="66" t="n">
        <v>10</v>
      </c>
      <c r="G117" s="66" t="n">
        <v>9</v>
      </c>
      <c r="H117" s="66" t="n">
        <v>3</v>
      </c>
      <c r="I117" s="66" t="inlineStr">
        <is>
          <t>Important main/connecting road</t>
        </is>
      </c>
      <c r="J117" t="inlineStr">
        <is>
          <t>secondary</t>
        </is>
      </c>
      <c r="K117" s="66" t="inlineStr">
        <is>
          <t>Junction</t>
        </is>
      </c>
      <c r="L117" s="66" t="n">
        <v>3</v>
      </c>
      <c r="M117" s="66" t="inlineStr">
        <is>
          <t>yes</t>
        </is>
      </c>
      <c r="N117" s="66" t="inlineStr">
        <is>
          <t>yes</t>
        </is>
      </c>
      <c r="O117" s="66" t="inlineStr">
        <is>
          <t>not found</t>
        </is>
      </c>
      <c r="P117" s="66" t="inlineStr">
        <is>
          <t>not found</t>
        </is>
      </c>
      <c r="Q117" s="66" t="inlineStr">
        <is>
          <t>B</t>
        </is>
      </c>
      <c r="R117" s="66" t="inlineStr">
        <is>
          <t>Standard road area/main road: secondary, OSM lanes=3 (max. 3).</t>
        </is>
      </c>
      <c r="S117" s="66" t="inlineStr">
        <is>
          <t>A missing OSM tag is not reliable evidence of absence.</t>
        </is>
      </c>
      <c r="T117" s="68" t="inlineStr">
        <is>
          <t>https://www.openstreetmap.org/?mlat=51.0369824&amp;mlon=13.7393294#map=19/51.0369824/13.7393294</t>
        </is>
      </c>
      <c r="U117" s="66" t="inlineStr">
        <is>
          <t>S03</t>
        </is>
      </c>
      <c r="V117" s="66" t="inlineStr">
        <is>
          <t>M03</t>
        </is>
      </c>
      <c r="W117" s="66" t="inlineStr">
        <is>
          <t>Traffic signals/crossings/refuge islands/cycling infrastructure do not directly affect the cost class.</t>
        </is>
      </c>
    </row>
    <row r="118" ht="15" customHeight="1" s="94">
      <c r="A118" s="66" t="n">
        <v>114</v>
      </c>
      <c r="B118" s="66" t="inlineStr">
        <is>
          <t>O1593</t>
        </is>
      </c>
      <c r="C118" s="66" t="inlineStr">
        <is>
          <t>Leipzig</t>
        </is>
      </c>
      <c r="D118" s="66" t="n">
        <v>12.3734699612501</v>
      </c>
      <c r="E118" s="66" t="n">
        <v>51.3516734942501</v>
      </c>
      <c r="F118" s="66" t="n">
        <v>10</v>
      </c>
      <c r="G118" s="66" t="n">
        <v>9</v>
      </c>
      <c r="H118" s="66" t="n">
        <v>3</v>
      </c>
      <c r="I118" s="66" t="inlineStr">
        <is>
          <t>Important main/connecting road</t>
        </is>
      </c>
      <c r="J118" t="inlineStr">
        <is>
          <t>secondary</t>
        </is>
      </c>
      <c r="K118" s="66" t="inlineStr">
        <is>
          <t>Junction</t>
        </is>
      </c>
      <c r="L118" s="66" t="n">
        <v>3</v>
      </c>
      <c r="M118" s="66" t="inlineStr">
        <is>
          <t>not found</t>
        </is>
      </c>
      <c r="N118" s="66" t="inlineStr">
        <is>
          <t>not found</t>
        </is>
      </c>
      <c r="O118" s="66" t="inlineStr">
        <is>
          <t>not found</t>
        </is>
      </c>
      <c r="P118" s="66" t="inlineStr">
        <is>
          <t>yes</t>
        </is>
      </c>
      <c r="Q118" s="66" t="inlineStr">
        <is>
          <t>B</t>
        </is>
      </c>
      <c r="R118" s="66" t="inlineStr">
        <is>
          <t>Standard road area/main road: secondary, OSM lanes=3 (max. 3).</t>
        </is>
      </c>
      <c r="S118" s="66" t="inlineStr">
        <is>
          <t>A missing OSM tag is not reliable evidence of absence.</t>
        </is>
      </c>
      <c r="T118" s="68" t="inlineStr">
        <is>
          <t>https://www.openstreetmap.org/?mlat=51.3516735&amp;mlon=12.3734700#map=19/51.3516735/12.3734700</t>
        </is>
      </c>
      <c r="U118" s="66" t="inlineStr">
        <is>
          <t>S03</t>
        </is>
      </c>
      <c r="V118" s="66" t="inlineStr">
        <is>
          <t>M03</t>
        </is>
      </c>
      <c r="W118" s="66" t="inlineStr">
        <is>
          <t>Traffic signals/crossings/refuge islands/cycling infrastructure do not directly affect the cost class.</t>
        </is>
      </c>
    </row>
    <row r="119" ht="15" customHeight="1" s="94">
      <c r="A119" s="66" t="n">
        <v>115</v>
      </c>
      <c r="B119" s="66" t="inlineStr">
        <is>
          <t>O0795</t>
        </is>
      </c>
      <c r="C119" s="66" t="inlineStr">
        <is>
          <t>Dresden</t>
        </is>
      </c>
      <c r="D119" s="66" t="n">
        <v>13.854942211</v>
      </c>
      <c r="E119" s="66" t="n">
        <v>51.0618483750001</v>
      </c>
      <c r="F119" s="66" t="n">
        <v>15</v>
      </c>
      <c r="G119" s="66" t="n">
        <v>8</v>
      </c>
      <c r="H119" s="66" t="n">
        <v>2</v>
      </c>
      <c r="I119" s="66" t="inlineStr">
        <is>
          <t>Major arterial road</t>
        </is>
      </c>
      <c r="J119" t="inlineStr">
        <is>
          <t>primary</t>
        </is>
      </c>
      <c r="K119" s="66" t="inlineStr">
        <is>
          <t>Junction</t>
        </is>
      </c>
      <c r="L119" s="66" t="n">
        <v>2</v>
      </c>
      <c r="M119" s="66" t="inlineStr">
        <is>
          <t>yes</t>
        </is>
      </c>
      <c r="N119" s="66" t="inlineStr">
        <is>
          <t>yes</t>
        </is>
      </c>
      <c r="O119" s="66" t="inlineStr">
        <is>
          <t>not found</t>
        </is>
      </c>
      <c r="P119" s="66" t="inlineStr">
        <is>
          <t>not found</t>
        </is>
      </c>
      <c r="Q119" s="66" t="inlineStr">
        <is>
          <t>B</t>
        </is>
      </c>
      <c r="R119" s="66" t="inlineStr">
        <is>
          <t>Standard road area/main road: primary, OSM lanes=2 (max. 3).</t>
        </is>
      </c>
      <c r="S119" s="66" t="inlineStr">
        <is>
          <t>A missing OSM tag is not reliable evidence of absence.</t>
        </is>
      </c>
      <c r="T119" s="68" t="inlineStr">
        <is>
          <t>https://www.openstreetmap.org/?mlat=51.0618484&amp;mlon=13.8549422#map=19/51.0618484/13.8549422</t>
        </is>
      </c>
      <c r="U119" s="66" t="inlineStr">
        <is>
          <t>S03</t>
        </is>
      </c>
      <c r="V119" s="66" t="inlineStr">
        <is>
          <t>M03</t>
        </is>
      </c>
      <c r="W119" s="66" t="inlineStr">
        <is>
          <t>Traffic signals/crossings/refuge islands/cycling infrastructure do not directly affect the cost class.</t>
        </is>
      </c>
    </row>
    <row r="120" ht="15" customHeight="1" s="94">
      <c r="A120" s="66" t="n">
        <v>116</v>
      </c>
      <c r="B120" s="66" t="inlineStr">
        <is>
          <t>O0631</t>
        </is>
      </c>
      <c r="C120" s="66" t="inlineStr">
        <is>
          <t>Dresden</t>
        </is>
      </c>
      <c r="D120" s="66" t="n">
        <v>13.748982175</v>
      </c>
      <c r="E120" s="66" t="n">
        <v>51.0337784440001</v>
      </c>
      <c r="F120" s="66" t="n">
        <v>14</v>
      </c>
      <c r="G120" s="66" t="n">
        <v>8</v>
      </c>
      <c r="H120" s="66" t="n">
        <v>3</v>
      </c>
      <c r="I120" s="66" t="inlineStr">
        <is>
          <t>Important main/connecting road</t>
        </is>
      </c>
      <c r="J120" t="inlineStr">
        <is>
          <t>secondary</t>
        </is>
      </c>
      <c r="K120" s="66" t="inlineStr">
        <is>
          <t>Junction</t>
        </is>
      </c>
      <c r="L120" s="66" t="n">
        <v>2</v>
      </c>
      <c r="M120" s="66" t="inlineStr">
        <is>
          <t>yes</t>
        </is>
      </c>
      <c r="N120" s="66" t="inlineStr">
        <is>
          <t>yes</t>
        </is>
      </c>
      <c r="O120" s="66" t="inlineStr">
        <is>
          <t>yes</t>
        </is>
      </c>
      <c r="P120" s="66" t="inlineStr">
        <is>
          <t>yes</t>
        </is>
      </c>
      <c r="Q120" s="66" t="inlineStr">
        <is>
          <t>B</t>
        </is>
      </c>
      <c r="R120" s="66" t="inlineStr">
        <is>
          <t>Standard road area/main road: secondary, OSM lanes=2 (max. 3).</t>
        </is>
      </c>
      <c r="S120" s="66" t="inlineStr">
        <is>
          <t>A missing OSM tag is not reliable evidence of absence.</t>
        </is>
      </c>
      <c r="T120" s="68" t="inlineStr">
        <is>
          <t>https://www.openstreetmap.org/?mlat=51.0337784&amp;mlon=13.7489822#map=19/51.0337784/13.7489822</t>
        </is>
      </c>
      <c r="U120" s="66" t="inlineStr">
        <is>
          <t>S03</t>
        </is>
      </c>
      <c r="V120" s="66" t="inlineStr">
        <is>
          <t>M03</t>
        </is>
      </c>
      <c r="W120" s="66" t="inlineStr">
        <is>
          <t>Traffic signals/crossings/refuge islands/cycling infrastructure do not directly affect the cost class.</t>
        </is>
      </c>
    </row>
    <row r="121" ht="15" customHeight="1" s="94">
      <c r="A121" s="66" t="n">
        <v>117</v>
      </c>
      <c r="B121" s="66" t="inlineStr">
        <is>
          <t>O1642</t>
        </is>
      </c>
      <c r="C121" s="66" t="inlineStr">
        <is>
          <t>Leipzig</t>
        </is>
      </c>
      <c r="D121" s="66" t="n">
        <v>12.3237864490001</v>
      </c>
      <c r="E121" s="66" t="n">
        <v>51.3794209895001</v>
      </c>
      <c r="F121" s="66" t="n">
        <v>14</v>
      </c>
      <c r="G121" s="66" t="n">
        <v>8</v>
      </c>
      <c r="H121" s="66" t="n">
        <v>2</v>
      </c>
      <c r="I121" s="66" t="inlineStr">
        <is>
          <t>Major arterial road</t>
        </is>
      </c>
      <c r="J121" t="inlineStr">
        <is>
          <t>primary</t>
        </is>
      </c>
      <c r="K121" s="66" t="inlineStr">
        <is>
          <t>Junction</t>
        </is>
      </c>
      <c r="L121" s="66" t="n">
        <v>6</v>
      </c>
      <c r="M121" s="66" t="inlineStr">
        <is>
          <t>yes</t>
        </is>
      </c>
      <c r="N121" s="66" t="inlineStr">
        <is>
          <t>yes</t>
        </is>
      </c>
      <c r="O121" s="66" t="inlineStr">
        <is>
          <t>yes</t>
        </is>
      </c>
      <c r="P121" s="66" t="inlineStr">
        <is>
          <t>yes</t>
        </is>
      </c>
      <c r="Q121" s="66" t="inlineStr">
        <is>
          <t>C</t>
        </is>
      </c>
      <c r="R121" s="66" t="inlineStr">
        <is>
          <t>Large road cross-section: OSM lanes=6 (4 or more lanes).</t>
        </is>
      </c>
      <c r="S121" s="66" t="inlineStr">
        <is>
          <t>A missing OSM tag is not reliable evidence of absence.</t>
        </is>
      </c>
      <c r="T121" s="68" t="inlineStr">
        <is>
          <t>https://www.openstreetmap.org/?mlat=51.3794210&amp;mlon=12.3237864#map=19/51.3794210/12.3237864</t>
        </is>
      </c>
      <c r="U121" s="66" t="inlineStr">
        <is>
          <t>S03</t>
        </is>
      </c>
      <c r="V121" s="66" t="inlineStr">
        <is>
          <t>M03</t>
        </is>
      </c>
      <c r="W121" s="66" t="inlineStr">
        <is>
          <t>Traffic signals/crossings/refuge islands/cycling infrastructure do not directly affect the cost class.</t>
        </is>
      </c>
    </row>
    <row r="122" ht="15" customHeight="1" s="94">
      <c r="A122" s="66" t="n">
        <v>118</v>
      </c>
      <c r="B122" s="66" t="inlineStr">
        <is>
          <t>O1630</t>
        </is>
      </c>
      <c r="C122" s="66" t="inlineStr">
        <is>
          <t>Leipzig</t>
        </is>
      </c>
      <c r="D122" s="66" t="n">
        <v>12.330222517</v>
      </c>
      <c r="E122" s="66" t="n">
        <v>51.335710534</v>
      </c>
      <c r="F122" s="66" t="n">
        <v>13</v>
      </c>
      <c r="G122" s="66" t="n">
        <v>8</v>
      </c>
      <c r="H122" s="66" t="n">
        <v>3</v>
      </c>
      <c r="I122" s="66" t="inlineStr">
        <is>
          <t>Major arterial road</t>
        </is>
      </c>
      <c r="J122" t="inlineStr">
        <is>
          <t>primary</t>
        </is>
      </c>
      <c r="K122" s="66" t="inlineStr">
        <is>
          <t>Junction</t>
        </is>
      </c>
      <c r="L122" s="66" t="n">
        <v>3</v>
      </c>
      <c r="M122" s="66" t="inlineStr">
        <is>
          <t>yes</t>
        </is>
      </c>
      <c r="N122" s="66" t="inlineStr">
        <is>
          <t>yes</t>
        </is>
      </c>
      <c r="O122" s="66" t="inlineStr">
        <is>
          <t>yes</t>
        </is>
      </c>
      <c r="P122" s="66" t="inlineStr">
        <is>
          <t>yes</t>
        </is>
      </c>
      <c r="Q122" s="66" t="inlineStr">
        <is>
          <t>B</t>
        </is>
      </c>
      <c r="R122" s="66" t="inlineStr">
        <is>
          <t>Standard road area/main road: primary, OSM lanes=3 (max. 3).</t>
        </is>
      </c>
      <c r="S122" s="66" t="inlineStr">
        <is>
          <t>A missing OSM tag is not reliable evidence of absence.</t>
        </is>
      </c>
      <c r="T122" s="68" t="inlineStr">
        <is>
          <t>https://www.openstreetmap.org/?mlat=51.3357105&amp;mlon=12.3302225#map=19/51.3357105/12.3302225</t>
        </is>
      </c>
      <c r="U122" s="66" t="inlineStr">
        <is>
          <t>S03</t>
        </is>
      </c>
      <c r="V122" s="66" t="inlineStr">
        <is>
          <t>M03</t>
        </is>
      </c>
      <c r="W122" s="66" t="inlineStr">
        <is>
          <t>Traffic signals/crossings/refuge islands/cycling infrastructure do not directly affect the cost class.</t>
        </is>
      </c>
    </row>
    <row r="123" ht="15" customHeight="1" s="94">
      <c r="A123" s="66" t="n">
        <v>119</v>
      </c>
      <c r="B123" s="66" t="inlineStr">
        <is>
          <t>O0052</t>
        </is>
      </c>
      <c r="C123" s="66" t="inlineStr">
        <is>
          <t>Bautzen</t>
        </is>
      </c>
      <c r="D123" s="66" t="n">
        <v>14.442381728</v>
      </c>
      <c r="E123" s="66" t="n">
        <v>51.1863837875</v>
      </c>
      <c r="F123" s="66" t="n">
        <v>12</v>
      </c>
      <c r="G123" s="66" t="n">
        <v>8</v>
      </c>
      <c r="H123" s="66" t="n">
        <v>3</v>
      </c>
      <c r="I123" s="66" t="inlineStr">
        <is>
          <t>Collector/connecting road</t>
        </is>
      </c>
      <c r="J123" t="inlineStr">
        <is>
          <t>tertiary</t>
        </is>
      </c>
      <c r="K123" s="66" t="inlineStr">
        <is>
          <t>Junction</t>
        </is>
      </c>
      <c r="L123" s="66" t="n">
        <v>2</v>
      </c>
      <c r="M123" s="66" t="inlineStr">
        <is>
          <t>yes</t>
        </is>
      </c>
      <c r="N123" s="66" t="inlineStr">
        <is>
          <t>yes</t>
        </is>
      </c>
      <c r="O123" s="66" t="inlineStr">
        <is>
          <t>not found</t>
        </is>
      </c>
      <c r="P123" s="66" t="inlineStr">
        <is>
          <t>yes</t>
        </is>
      </c>
      <c r="Q123" s="66" t="inlineStr">
        <is>
          <t>B</t>
        </is>
      </c>
      <c r="R123" s="66" t="inlineStr">
        <is>
          <t>Standard road area/main road: tertiary, OSM lanes=2 (max. 3).</t>
        </is>
      </c>
      <c r="S123" s="66" t="inlineStr">
        <is>
          <t>A missing OSM tag is not reliable evidence of absence.</t>
        </is>
      </c>
      <c r="T123" s="68" t="inlineStr">
        <is>
          <t>https://www.openstreetmap.org/?mlat=51.1863838&amp;mlon=14.4423817#map=19/51.1863838/14.4423817</t>
        </is>
      </c>
      <c r="U123" s="66" t="inlineStr">
        <is>
          <t>S03</t>
        </is>
      </c>
      <c r="V123" s="66" t="inlineStr">
        <is>
          <t>M03</t>
        </is>
      </c>
      <c r="W123" s="66" t="inlineStr">
        <is>
          <t>Traffic signals/crossings/refuge islands/cycling infrastructure do not directly affect the cost class.</t>
        </is>
      </c>
    </row>
    <row r="124" ht="15" customHeight="1" s="94">
      <c r="A124" s="66" t="n">
        <v>120</v>
      </c>
      <c r="B124" s="66" t="inlineStr">
        <is>
          <t>O0663</t>
        </is>
      </c>
      <c r="C124" s="66" t="inlineStr">
        <is>
          <t>Dresden</t>
        </is>
      </c>
      <c r="D124" s="66" t="n">
        <v>13.7430388543334</v>
      </c>
      <c r="E124" s="66" t="n">
        <v>51.028692189</v>
      </c>
      <c r="F124" s="66" t="n">
        <v>12</v>
      </c>
      <c r="G124" s="66" t="n">
        <v>8</v>
      </c>
      <c r="H124" s="66" t="n">
        <v>3</v>
      </c>
      <c r="I124" s="66" t="inlineStr">
        <is>
          <t>Important main/connecting road</t>
        </is>
      </c>
      <c r="J124" t="inlineStr">
        <is>
          <t>secondary</t>
        </is>
      </c>
      <c r="K124" s="66" t="inlineStr">
        <is>
          <t>Junction</t>
        </is>
      </c>
      <c r="L124" s="66" t="n">
        <v>2</v>
      </c>
      <c r="M124" s="66" t="inlineStr">
        <is>
          <t>not found</t>
        </is>
      </c>
      <c r="N124" s="66" t="inlineStr">
        <is>
          <t>yes</t>
        </is>
      </c>
      <c r="O124" s="66" t="inlineStr">
        <is>
          <t>not found</t>
        </is>
      </c>
      <c r="P124" s="66" t="inlineStr">
        <is>
          <t>yes</t>
        </is>
      </c>
      <c r="Q124" s="66" t="inlineStr">
        <is>
          <t>B</t>
        </is>
      </c>
      <c r="R124" s="66" t="inlineStr">
        <is>
          <t>Standard road area/main road: secondary, OSM lanes=2 (max. 3).</t>
        </is>
      </c>
      <c r="S124" s="66" t="inlineStr">
        <is>
          <t>A missing OSM tag is not reliable evidence of absence.</t>
        </is>
      </c>
      <c r="T124" s="68" t="inlineStr">
        <is>
          <t>https://www.openstreetmap.org/?mlat=51.0286922&amp;mlon=13.7430389#map=19/51.0286922/13.7430389</t>
        </is>
      </c>
      <c r="U124" s="66" t="inlineStr">
        <is>
          <t>S03</t>
        </is>
      </c>
      <c r="V124" s="66" t="inlineStr">
        <is>
          <t>M03</t>
        </is>
      </c>
      <c r="W124" s="66" t="inlineStr">
        <is>
          <t>Traffic signals/crossings/refuge islands/cycling infrastructure do not directly affect the cost class.</t>
        </is>
      </c>
    </row>
    <row r="125" ht="15" customHeight="1" s="94">
      <c r="A125" s="66" t="n">
        <v>121</v>
      </c>
      <c r="B125" s="66" t="inlineStr">
        <is>
          <t>O0731</t>
        </is>
      </c>
      <c r="C125" s="66" t="inlineStr">
        <is>
          <t>Dresden</t>
        </is>
      </c>
      <c r="D125" s="66" t="n">
        <v>13.76550487</v>
      </c>
      <c r="E125" s="66" t="n">
        <v>51.0732567490001</v>
      </c>
      <c r="F125" s="66" t="n">
        <v>12</v>
      </c>
      <c r="G125" s="66" t="n">
        <v>8</v>
      </c>
      <c r="H125" s="66" t="n">
        <v>6</v>
      </c>
      <c r="I125" s="66" t="inlineStr">
        <is>
          <t>Important main/connecting road</t>
        </is>
      </c>
      <c r="J125" t="inlineStr">
        <is>
          <t>secondary</t>
        </is>
      </c>
      <c r="K125" s="66" t="inlineStr">
        <is>
          <t>Junction</t>
        </is>
      </c>
      <c r="L125" s="66" t="n">
        <v>6</v>
      </c>
      <c r="M125" s="66" t="inlineStr">
        <is>
          <t>yes</t>
        </is>
      </c>
      <c r="N125" s="66" t="inlineStr">
        <is>
          <t>yes</t>
        </is>
      </c>
      <c r="O125" s="66" t="inlineStr">
        <is>
          <t>yes</t>
        </is>
      </c>
      <c r="P125" s="66" t="inlineStr">
        <is>
          <t>not found</t>
        </is>
      </c>
      <c r="Q125" s="66" t="inlineStr">
        <is>
          <t>C</t>
        </is>
      </c>
      <c r="R125" s="66" t="inlineStr">
        <is>
          <t>Large road cross-section: OSM lanes=6 (4 or more lanes).</t>
        </is>
      </c>
      <c r="S125" s="66" t="inlineStr">
        <is>
          <t>A missing OSM tag is not reliable evidence of absence.</t>
        </is>
      </c>
      <c r="T125" s="68" t="inlineStr">
        <is>
          <t>https://www.openstreetmap.org/?mlat=51.0732567&amp;mlon=13.7655049#map=19/51.0732567/13.7655049</t>
        </is>
      </c>
      <c r="U125" s="66" t="inlineStr">
        <is>
          <t>S03</t>
        </is>
      </c>
      <c r="V125" s="66" t="inlineStr">
        <is>
          <t>M03</t>
        </is>
      </c>
      <c r="W125" s="66" t="inlineStr">
        <is>
          <t>Traffic signals/crossings/refuge islands/cycling infrastructure do not directly affect the cost class.</t>
        </is>
      </c>
    </row>
    <row r="126" ht="15" customHeight="1" s="94">
      <c r="A126" s="66" t="n">
        <v>122</v>
      </c>
      <c r="B126" s="66" t="inlineStr">
        <is>
          <t>O0732</t>
        </is>
      </c>
      <c r="C126" s="66" t="inlineStr">
        <is>
          <t>Dresden</t>
        </is>
      </c>
      <c r="D126" s="66" t="n">
        <v>13.7615627095001</v>
      </c>
      <c r="E126" s="66" t="n">
        <v>51.0520024895</v>
      </c>
      <c r="F126" s="66" t="n">
        <v>12</v>
      </c>
      <c r="G126" s="66" t="n">
        <v>8</v>
      </c>
      <c r="H126" s="66" t="n">
        <v>3</v>
      </c>
      <c r="I126" s="66" t="inlineStr">
        <is>
          <t>Collector/connecting road</t>
        </is>
      </c>
      <c r="J126" t="inlineStr">
        <is>
          <t>tertiary</t>
        </is>
      </c>
      <c r="K126" s="66" t="inlineStr">
        <is>
          <t>Junction</t>
        </is>
      </c>
      <c r="L126" s="66" t="n">
        <v>2</v>
      </c>
      <c r="M126" s="66" t="inlineStr">
        <is>
          <t>not found</t>
        </is>
      </c>
      <c r="N126" s="66" t="inlineStr">
        <is>
          <t>yes</t>
        </is>
      </c>
      <c r="O126" s="66" t="inlineStr">
        <is>
          <t>not found</t>
        </is>
      </c>
      <c r="P126" s="66" t="inlineStr">
        <is>
          <t>not found</t>
        </is>
      </c>
      <c r="Q126" s="66" t="inlineStr">
        <is>
          <t>B</t>
        </is>
      </c>
      <c r="R126" s="66" t="inlineStr">
        <is>
          <t>Standard road area/main road: tertiary, OSM lanes=2 (max. 3).</t>
        </is>
      </c>
      <c r="S126" s="66" t="inlineStr">
        <is>
          <t>A missing OSM tag is not reliable evidence of absence.</t>
        </is>
      </c>
      <c r="T126" s="68" t="inlineStr">
        <is>
          <t>https://www.openstreetmap.org/?mlat=51.0520025&amp;mlon=13.7615627#map=19/51.0520025/13.7615627</t>
        </is>
      </c>
      <c r="U126" s="66" t="inlineStr">
        <is>
          <t>S03</t>
        </is>
      </c>
      <c r="V126" s="66" t="inlineStr">
        <is>
          <t>M03</t>
        </is>
      </c>
      <c r="W126" s="66" t="inlineStr">
        <is>
          <t>Traffic signals/crossings/refuge islands/cycling infrastructure do not directly affect the cost class.</t>
        </is>
      </c>
    </row>
    <row r="127" ht="15" customHeight="1" s="94">
      <c r="A127" s="66" t="n">
        <v>123</v>
      </c>
      <c r="B127" s="66" t="inlineStr">
        <is>
          <t>O0937</t>
        </is>
      </c>
      <c r="C127" s="66" t="inlineStr">
        <is>
          <t>Dresden</t>
        </is>
      </c>
      <c r="D127" s="66" t="n">
        <v>13.7455087625001</v>
      </c>
      <c r="E127" s="66" t="n">
        <v>51.0683393860001</v>
      </c>
      <c r="F127" s="66" t="n">
        <v>12</v>
      </c>
      <c r="G127" s="66" t="n">
        <v>8</v>
      </c>
      <c r="H127" s="66" t="n">
        <v>3</v>
      </c>
      <c r="I127" s="66" t="inlineStr">
        <is>
          <t>Residential road</t>
        </is>
      </c>
      <c r="J127" t="inlineStr">
        <is>
          <t>residential</t>
        </is>
      </c>
      <c r="K127" s="66" t="inlineStr">
        <is>
          <t>Junction</t>
        </is>
      </c>
      <c r="L127" s="66" t="n">
        <v>2</v>
      </c>
      <c r="M127" s="66" t="inlineStr">
        <is>
          <t>not found</t>
        </is>
      </c>
      <c r="N127" s="66" t="inlineStr">
        <is>
          <t>yes</t>
        </is>
      </c>
      <c r="O127" s="66" t="inlineStr">
        <is>
          <t>yes</t>
        </is>
      </c>
      <c r="P127" s="66" t="inlineStr">
        <is>
          <t>not found</t>
        </is>
      </c>
      <c r="Q127" s="66" t="inlineStr">
        <is>
          <t>A</t>
        </is>
      </c>
      <c r="R127" s="66" t="inlineStr">
        <is>
          <t>Simple side road: residential, OSM lanes=2 (max. 2).</t>
        </is>
      </c>
      <c r="S127" s="66" t="inlineStr">
        <is>
          <t>A missing OSM tag is not reliable evidence of absence.</t>
        </is>
      </c>
      <c r="T127" s="68" t="inlineStr">
        <is>
          <t>https://www.openstreetmap.org/?mlat=51.0683394&amp;mlon=13.7455088#map=19/51.0683394/13.7455088</t>
        </is>
      </c>
      <c r="U127" s="66" t="inlineStr">
        <is>
          <t>S03</t>
        </is>
      </c>
      <c r="V127" s="66" t="inlineStr">
        <is>
          <t>M03</t>
        </is>
      </c>
      <c r="W127" s="66" t="inlineStr">
        <is>
          <t>Traffic signals/crossings/refuge islands/cycling infrastructure do not directly affect the cost class.</t>
        </is>
      </c>
    </row>
    <row r="128" ht="15" customHeight="1" s="94">
      <c r="A128" s="66" t="n">
        <v>124</v>
      </c>
      <c r="B128" s="66" t="inlineStr">
        <is>
          <t>O1534</t>
        </is>
      </c>
      <c r="C128" s="66" t="inlineStr">
        <is>
          <t>Leipzig</t>
        </is>
      </c>
      <c r="D128" s="66" t="n">
        <v>12.4222346925001</v>
      </c>
      <c r="E128" s="66" t="n">
        <v>51.3516740920001</v>
      </c>
      <c r="F128" s="66" t="n">
        <v>12</v>
      </c>
      <c r="G128" s="66" t="n">
        <v>8</v>
      </c>
      <c r="H128" s="66" t="n">
        <v>2</v>
      </c>
      <c r="I128" s="66" t="inlineStr">
        <is>
          <t>Major arterial road</t>
        </is>
      </c>
      <c r="J128" t="inlineStr">
        <is>
          <t>primary</t>
        </is>
      </c>
      <c r="K128" s="66" t="inlineStr">
        <is>
          <t>Junction</t>
        </is>
      </c>
      <c r="L128" s="66" t="n">
        <v>3</v>
      </c>
      <c r="M128" s="66" t="inlineStr">
        <is>
          <t>yes</t>
        </is>
      </c>
      <c r="N128" s="66" t="inlineStr">
        <is>
          <t>yes</t>
        </is>
      </c>
      <c r="O128" s="66" t="inlineStr">
        <is>
          <t>yes</t>
        </is>
      </c>
      <c r="P128" s="66" t="inlineStr">
        <is>
          <t>yes</t>
        </is>
      </c>
      <c r="Q128" s="66" t="inlineStr">
        <is>
          <t>B</t>
        </is>
      </c>
      <c r="R128" s="66" t="inlineStr">
        <is>
          <t>Standard road area/main road: primary, OSM lanes=3 (max. 3).</t>
        </is>
      </c>
      <c r="S128" s="66" t="inlineStr">
        <is>
          <t>A missing OSM tag is not reliable evidence of absence.</t>
        </is>
      </c>
      <c r="T128" s="68" t="inlineStr">
        <is>
          <t>https://www.openstreetmap.org/?mlat=51.3516741&amp;mlon=12.4222347#map=19/51.3516741/12.4222347</t>
        </is>
      </c>
      <c r="U128" s="66" t="inlineStr">
        <is>
          <t>S03</t>
        </is>
      </c>
      <c r="V128" s="66" t="inlineStr">
        <is>
          <t>M03</t>
        </is>
      </c>
      <c r="W128" s="66" t="inlineStr">
        <is>
          <t>Traffic signals/crossings/refuge islands/cycling infrastructure do not directly affect the cost class.</t>
        </is>
      </c>
    </row>
    <row r="129" ht="15" customHeight="1" s="94">
      <c r="A129" s="66" t="n">
        <v>125</v>
      </c>
      <c r="B129" s="66" t="inlineStr">
        <is>
          <t>O0341</t>
        </is>
      </c>
      <c r="C129" s="66" t="inlineStr">
        <is>
          <t>Dresden</t>
        </is>
      </c>
      <c r="D129" s="66" t="n">
        <v>13.731202373</v>
      </c>
      <c r="E129" s="66" t="n">
        <v>51.0345147910001</v>
      </c>
      <c r="F129" s="66" t="n">
        <v>11</v>
      </c>
      <c r="G129" s="66" t="n">
        <v>8</v>
      </c>
      <c r="H129" s="66" t="n">
        <v>4</v>
      </c>
      <c r="I129" s="66" t="inlineStr">
        <is>
          <t>Major arterial road</t>
        </is>
      </c>
      <c r="J129" t="inlineStr">
        <is>
          <t>primary</t>
        </is>
      </c>
      <c r="K129" s="66" t="inlineStr">
        <is>
          <t>Junction</t>
        </is>
      </c>
      <c r="L129" s="66" t="n">
        <v>3</v>
      </c>
      <c r="M129" s="66" t="inlineStr">
        <is>
          <t>yes</t>
        </is>
      </c>
      <c r="N129" s="66" t="inlineStr">
        <is>
          <t>yes</t>
        </is>
      </c>
      <c r="O129" s="66" t="inlineStr">
        <is>
          <t>not found</t>
        </is>
      </c>
      <c r="P129" s="66" t="inlineStr">
        <is>
          <t>yes</t>
        </is>
      </c>
      <c r="Q129" s="66" t="inlineStr">
        <is>
          <t>B</t>
        </is>
      </c>
      <c r="R129" s="66" t="inlineStr">
        <is>
          <t>Standard road area/main road: primary, OSM lanes=3 (max. 3).</t>
        </is>
      </c>
      <c r="S129" s="66" t="inlineStr">
        <is>
          <t>A missing OSM tag is not reliable evidence of absence.</t>
        </is>
      </c>
      <c r="T129" s="68" t="inlineStr">
        <is>
          <t>https://www.openstreetmap.org/?mlat=51.0345148&amp;mlon=13.7312024#map=19/51.0345148/13.7312024</t>
        </is>
      </c>
      <c r="U129" s="66" t="inlineStr">
        <is>
          <t>S03</t>
        </is>
      </c>
      <c r="V129" s="66" t="inlineStr">
        <is>
          <t>M03</t>
        </is>
      </c>
      <c r="W129" s="66" t="inlineStr">
        <is>
          <t>Traffic signals/crossings/refuge islands/cycling infrastructure do not directly affect the cost class.</t>
        </is>
      </c>
    </row>
    <row r="130" ht="15" customHeight="1" s="94">
      <c r="A130" s="66" t="n">
        <v>126</v>
      </c>
      <c r="B130" s="66" t="inlineStr">
        <is>
          <t>O0644</t>
        </is>
      </c>
      <c r="C130" s="66" t="inlineStr">
        <is>
          <t>Dresden</t>
        </is>
      </c>
      <c r="D130" s="66" t="n">
        <v>13.752278186</v>
      </c>
      <c r="E130" s="66" t="n">
        <v>51.0615327800001</v>
      </c>
      <c r="F130" s="66" t="n">
        <v>11</v>
      </c>
      <c r="G130" s="66" t="n">
        <v>8</v>
      </c>
      <c r="H130" s="66" t="n">
        <v>1</v>
      </c>
      <c r="I130" s="66" t="inlineStr">
        <is>
          <t>Collector/connecting road</t>
        </is>
      </c>
      <c r="J130" t="inlineStr">
        <is>
          <t>tertiary</t>
        </is>
      </c>
      <c r="K130" s="66" t="inlineStr">
        <is>
          <t>Junction</t>
        </is>
      </c>
      <c r="L130" s="66" t="n">
        <v>1</v>
      </c>
      <c r="M130" s="66" t="inlineStr">
        <is>
          <t>not found</t>
        </is>
      </c>
      <c r="N130" s="66" t="inlineStr">
        <is>
          <t>not found</t>
        </is>
      </c>
      <c r="O130" s="66" t="inlineStr">
        <is>
          <t>not found</t>
        </is>
      </c>
      <c r="P130" s="66" t="inlineStr">
        <is>
          <t>yes</t>
        </is>
      </c>
      <c r="Q130" s="66" t="inlineStr">
        <is>
          <t>B</t>
        </is>
      </c>
      <c r="R130" s="66" t="inlineStr">
        <is>
          <t>Standard road area/main road: tertiary, OSM lanes=1 (max. 3).</t>
        </is>
      </c>
      <c r="S130" s="66" t="inlineStr">
        <is>
          <t>A missing OSM tag is not reliable evidence of absence.</t>
        </is>
      </c>
      <c r="T130" s="68" t="inlineStr">
        <is>
          <t>https://www.openstreetmap.org/?mlat=51.0615328&amp;mlon=13.7522782#map=19/51.0615328/13.7522782</t>
        </is>
      </c>
      <c r="U130" s="66" t="inlineStr">
        <is>
          <t>S03</t>
        </is>
      </c>
      <c r="V130" s="66" t="inlineStr">
        <is>
          <t>M03</t>
        </is>
      </c>
      <c r="W130" s="66" t="inlineStr">
        <is>
          <t>Traffic signals/crossings/refuge islands/cycling infrastructure do not directly affect the cost class.</t>
        </is>
      </c>
    </row>
    <row r="131" ht="15" customHeight="1" s="94">
      <c r="A131" s="66" t="n">
        <v>127</v>
      </c>
      <c r="B131" s="66" t="inlineStr">
        <is>
          <t>O1046</t>
        </is>
      </c>
      <c r="C131" s="66" t="inlineStr">
        <is>
          <t>Freiberg</t>
        </is>
      </c>
      <c r="D131" s="66" t="n">
        <v>13.3388457400001</v>
      </c>
      <c r="E131" s="66" t="n">
        <v>50.9143882550001</v>
      </c>
      <c r="F131" s="66" t="n">
        <v>11</v>
      </c>
      <c r="G131" s="66" t="n">
        <v>8</v>
      </c>
      <c r="H131" s="66" t="n">
        <v>2</v>
      </c>
      <c r="I131" s="66" t="inlineStr">
        <is>
          <t>Link road of a major arterial road</t>
        </is>
      </c>
      <c r="J131" t="inlineStr">
        <is>
          <t>primary_link</t>
        </is>
      </c>
      <c r="K131" s="66" t="inlineStr">
        <is>
          <t>Junction</t>
        </is>
      </c>
      <c r="L131" s="66" t="n">
        <v>4</v>
      </c>
      <c r="M131" s="66" t="inlineStr">
        <is>
          <t>yes</t>
        </is>
      </c>
      <c r="N131" s="66" t="inlineStr">
        <is>
          <t>yes</t>
        </is>
      </c>
      <c r="O131" s="66" t="inlineStr">
        <is>
          <t>not found</t>
        </is>
      </c>
      <c r="P131" s="66" t="inlineStr">
        <is>
          <t>not found</t>
        </is>
      </c>
      <c r="Q131" s="66" t="inlineStr">
        <is>
          <t>C</t>
        </is>
      </c>
      <c r="R131" s="66" t="inlineStr">
        <is>
          <t>Large road cross-section: OSM lanes=4 (4 or more lanes).</t>
        </is>
      </c>
      <c r="S131" s="66" t="inlineStr">
        <is>
          <t>A missing OSM tag is not reliable evidence of absence.</t>
        </is>
      </c>
      <c r="T131" s="68" t="inlineStr">
        <is>
          <t>https://www.openstreetmap.org/?mlat=50.9143883&amp;mlon=13.3388457#map=19/50.9143883/13.3388457</t>
        </is>
      </c>
      <c r="U131" s="66" t="inlineStr">
        <is>
          <t>S03</t>
        </is>
      </c>
      <c r="V131" s="66" t="inlineStr">
        <is>
          <t>M03</t>
        </is>
      </c>
      <c r="W131" s="66" t="inlineStr">
        <is>
          <t>Traffic signals/crossings/refuge islands/cycling infrastructure do not directly affect the cost class.</t>
        </is>
      </c>
    </row>
    <row r="132" ht="15" customHeight="1" s="94">
      <c r="A132" s="66" t="n">
        <v>128</v>
      </c>
      <c r="B132" s="66" t="inlineStr">
        <is>
          <t>O1329</t>
        </is>
      </c>
      <c r="C132" s="66" t="inlineStr">
        <is>
          <t>Leipzig</t>
        </is>
      </c>
      <c r="D132" s="66" t="n">
        <v>12.3652495740001</v>
      </c>
      <c r="E132" s="66" t="n">
        <v>51.362472026</v>
      </c>
      <c r="F132" s="66" t="n">
        <v>11</v>
      </c>
      <c r="G132" s="66" t="n">
        <v>8</v>
      </c>
      <c r="H132" s="66" t="n">
        <v>4</v>
      </c>
      <c r="I132" s="66" t="inlineStr">
        <is>
          <t>Access/service road</t>
        </is>
      </c>
      <c r="J132" t="inlineStr">
        <is>
          <t>service</t>
        </is>
      </c>
      <c r="K132" s="66" t="inlineStr">
        <is>
          <t>Junction</t>
        </is>
      </c>
      <c r="L132" s="66" t="n">
        <v>1</v>
      </c>
      <c r="M132" s="66" t="inlineStr">
        <is>
          <t>yes</t>
        </is>
      </c>
      <c r="N132" s="66" t="inlineStr">
        <is>
          <t>yes</t>
        </is>
      </c>
      <c r="O132" s="66" t="inlineStr">
        <is>
          <t>yes</t>
        </is>
      </c>
      <c r="P132" s="66" t="inlineStr">
        <is>
          <t>not found</t>
        </is>
      </c>
      <c r="Q132" s="66" t="inlineStr">
        <is>
          <t>A</t>
        </is>
      </c>
      <c r="R132" s="66" t="inlineStr">
        <is>
          <t>Simple side road: service, OSM lanes=1 (max. 2).</t>
        </is>
      </c>
      <c r="S132" s="66" t="inlineStr">
        <is>
          <t>A missing OSM tag is not reliable evidence of absence.</t>
        </is>
      </c>
      <c r="T132" s="68" t="inlineStr">
        <is>
          <t>https://www.openstreetmap.org/?mlat=51.3624720&amp;mlon=12.3652496#map=19/51.3624720/12.3652496</t>
        </is>
      </c>
      <c r="U132" s="66" t="inlineStr">
        <is>
          <t>S03</t>
        </is>
      </c>
      <c r="V132" s="66" t="inlineStr">
        <is>
          <t>M03</t>
        </is>
      </c>
      <c r="W132" s="66" t="inlineStr">
        <is>
          <t>Traffic signals/crossings/refuge islands/cycling infrastructure do not directly affect the cost class.</t>
        </is>
      </c>
    </row>
    <row r="133" ht="15" customHeight="1" s="94">
      <c r="A133" s="66" t="n">
        <v>129</v>
      </c>
      <c r="B133" s="66" t="inlineStr">
        <is>
          <t>O1545</t>
        </is>
      </c>
      <c r="C133" s="66" t="inlineStr">
        <is>
          <t>Leipzig</t>
        </is>
      </c>
      <c r="D133" s="66" t="n">
        <v>12.398279395</v>
      </c>
      <c r="E133" s="66" t="n">
        <v>51.339249857</v>
      </c>
      <c r="F133" s="66" t="n">
        <v>11</v>
      </c>
      <c r="G133" s="66" t="n">
        <v>8</v>
      </c>
      <c r="H133" s="66" t="n">
        <v>3</v>
      </c>
      <c r="I133" s="66" t="inlineStr">
        <is>
          <t>Important main/connecting road</t>
        </is>
      </c>
      <c r="J133" t="inlineStr">
        <is>
          <t>secondary</t>
        </is>
      </c>
      <c r="K133" s="66" t="inlineStr">
        <is>
          <t>Junction</t>
        </is>
      </c>
      <c r="L133" s="66" t="n">
        <v>2</v>
      </c>
      <c r="M133" s="66" t="inlineStr">
        <is>
          <t>not found</t>
        </is>
      </c>
      <c r="N133" s="66" t="inlineStr">
        <is>
          <t>yes</t>
        </is>
      </c>
      <c r="O133" s="66" t="inlineStr">
        <is>
          <t>not found</t>
        </is>
      </c>
      <c r="P133" s="66" t="inlineStr">
        <is>
          <t>yes</t>
        </is>
      </c>
      <c r="Q133" s="66" t="inlineStr">
        <is>
          <t>B</t>
        </is>
      </c>
      <c r="R133" s="66" t="inlineStr">
        <is>
          <t>Standard road area/main road: secondary, OSM lanes=2 (max. 3).</t>
        </is>
      </c>
      <c r="S133" s="66" t="inlineStr">
        <is>
          <t>A missing OSM tag is not reliable evidence of absence.</t>
        </is>
      </c>
      <c r="T133" s="68" t="inlineStr">
        <is>
          <t>https://www.openstreetmap.org/?mlat=51.3392499&amp;mlon=12.3982794#map=19/51.3392499/12.3982794</t>
        </is>
      </c>
      <c r="U133" s="66" t="inlineStr">
        <is>
          <t>S03</t>
        </is>
      </c>
      <c r="V133" s="66" t="inlineStr">
        <is>
          <t>M03</t>
        </is>
      </c>
      <c r="W133" s="66" t="inlineStr">
        <is>
          <t>Traffic signals/crossings/refuge islands/cycling infrastructure do not directly affect the cost class.</t>
        </is>
      </c>
    </row>
    <row r="134" ht="15" customHeight="1" s="94">
      <c r="A134" s="66" t="n">
        <v>130</v>
      </c>
      <c r="B134" s="66" t="inlineStr">
        <is>
          <t>O2245</t>
        </is>
      </c>
      <c r="C134" s="66" t="inlineStr">
        <is>
          <t>Zittau</t>
        </is>
      </c>
      <c r="D134" s="66" t="n">
        <v>14.785574707</v>
      </c>
      <c r="E134" s="66" t="n">
        <v>50.89913384</v>
      </c>
      <c r="F134" s="66" t="n">
        <v>11</v>
      </c>
      <c r="G134" s="66" t="n">
        <v>8</v>
      </c>
      <c r="H134" s="66" t="n">
        <v>3</v>
      </c>
      <c r="I134" s="66" t="inlineStr">
        <is>
          <t>Major arterial road</t>
        </is>
      </c>
      <c r="J134" t="inlineStr">
        <is>
          <t>primary</t>
        </is>
      </c>
      <c r="K134" s="66" t="inlineStr">
        <is>
          <t>Junction</t>
        </is>
      </c>
      <c r="L134" s="66" t="n">
        <v>3</v>
      </c>
      <c r="M134" s="66" t="inlineStr">
        <is>
          <t>yes</t>
        </is>
      </c>
      <c r="N134" s="66" t="inlineStr">
        <is>
          <t>yes</t>
        </is>
      </c>
      <c r="O134" s="66" t="inlineStr">
        <is>
          <t>not found</t>
        </is>
      </c>
      <c r="P134" s="66" t="inlineStr">
        <is>
          <t>yes</t>
        </is>
      </c>
      <c r="Q134" s="66" t="inlineStr">
        <is>
          <t>B</t>
        </is>
      </c>
      <c r="R134" s="66" t="inlineStr">
        <is>
          <t>Standard road area/main road: primary, OSM lanes=3 (max. 3).</t>
        </is>
      </c>
      <c r="S134" s="66" t="inlineStr">
        <is>
          <t>A missing OSM tag is not reliable evidence of absence.</t>
        </is>
      </c>
      <c r="T134" s="68" t="inlineStr">
        <is>
          <t>https://www.openstreetmap.org/?mlat=50.8991338&amp;mlon=14.7855747#map=19/50.8991338/14.7855747</t>
        </is>
      </c>
      <c r="U134" s="66" t="inlineStr">
        <is>
          <t>S03</t>
        </is>
      </c>
      <c r="V134" s="66" t="inlineStr">
        <is>
          <t>M03</t>
        </is>
      </c>
      <c r="W134" s="66" t="inlineStr">
        <is>
          <t>Traffic signals/crossings/refuge islands/cycling infrastructure do not directly affect the cost class.</t>
        </is>
      </c>
    </row>
    <row r="135" ht="15" customHeight="1" s="94">
      <c r="A135" s="66" t="n">
        <v>131</v>
      </c>
      <c r="B135" s="66" t="inlineStr">
        <is>
          <t>O0102</t>
        </is>
      </c>
      <c r="C135" s="66" t="inlineStr">
        <is>
          <t>Borna</t>
        </is>
      </c>
      <c r="D135" s="66" t="n">
        <v>12.4947827285</v>
      </c>
      <c r="E135" s="66" t="n">
        <v>51.1255089630001</v>
      </c>
      <c r="F135" s="66" t="n">
        <v>10</v>
      </c>
      <c r="G135" s="66" t="n">
        <v>8</v>
      </c>
      <c r="H135" s="66" t="n">
        <v>2</v>
      </c>
      <c r="I135" s="66" t="inlineStr">
        <is>
          <t>Major arterial road</t>
        </is>
      </c>
      <c r="J135" t="inlineStr">
        <is>
          <t>primary</t>
        </is>
      </c>
      <c r="K135" s="66" t="inlineStr">
        <is>
          <t>Junction</t>
        </is>
      </c>
      <c r="L135" s="66" t="n">
        <v>4</v>
      </c>
      <c r="M135" s="66" t="inlineStr">
        <is>
          <t>yes</t>
        </is>
      </c>
      <c r="N135" s="66" t="inlineStr">
        <is>
          <t>yes</t>
        </is>
      </c>
      <c r="O135" s="66" t="inlineStr">
        <is>
          <t>not found</t>
        </is>
      </c>
      <c r="P135" s="66" t="inlineStr">
        <is>
          <t>yes</t>
        </is>
      </c>
      <c r="Q135" s="66" t="inlineStr">
        <is>
          <t>C</t>
        </is>
      </c>
      <c r="R135" s="66" t="inlineStr">
        <is>
          <t>Large road cross-section: OSM lanes=4 (4 or more lanes).</t>
        </is>
      </c>
      <c r="S135" s="66" t="inlineStr">
        <is>
          <t>A missing OSM tag is not reliable evidence of absence.</t>
        </is>
      </c>
      <c r="T135" s="68" t="inlineStr">
        <is>
          <t>https://www.openstreetmap.org/?mlat=51.1255090&amp;mlon=12.4947827#map=19/51.1255090/12.4947827</t>
        </is>
      </c>
      <c r="U135" s="66" t="inlineStr">
        <is>
          <t>S03</t>
        </is>
      </c>
      <c r="V135" s="66" t="inlineStr">
        <is>
          <t>M03</t>
        </is>
      </c>
      <c r="W135" s="66" t="inlineStr">
        <is>
          <t>Traffic signals/crossings/refuge islands/cycling infrastructure do not directly affect the cost class.</t>
        </is>
      </c>
    </row>
    <row r="136" ht="15" customHeight="1" s="94">
      <c r="A136" s="66" t="n">
        <v>132</v>
      </c>
      <c r="B136" s="66" t="inlineStr">
        <is>
          <t>O0162</t>
        </is>
      </c>
      <c r="C136" s="66" t="inlineStr">
        <is>
          <t>Chemnitz</t>
        </is>
      </c>
      <c r="D136" s="66" t="n">
        <v>12.8790927566667</v>
      </c>
      <c r="E136" s="66" t="n">
        <v>50.833590747</v>
      </c>
      <c r="F136" s="66" t="n">
        <v>10</v>
      </c>
      <c r="G136" s="66" t="n">
        <v>8</v>
      </c>
      <c r="H136" s="66" t="n">
        <v>2</v>
      </c>
      <c r="I136" s="66" t="inlineStr">
        <is>
          <t>Important main/connecting road</t>
        </is>
      </c>
      <c r="J136" t="inlineStr">
        <is>
          <t>secondary</t>
        </is>
      </c>
      <c r="K136" s="66" t="inlineStr">
        <is>
          <t>Junction</t>
        </is>
      </c>
      <c r="L136" s="66" t="n">
        <v>3</v>
      </c>
      <c r="M136" s="66" t="inlineStr">
        <is>
          <t>yes</t>
        </is>
      </c>
      <c r="N136" s="66" t="inlineStr">
        <is>
          <t>yes</t>
        </is>
      </c>
      <c r="O136" s="66" t="inlineStr">
        <is>
          <t>not found</t>
        </is>
      </c>
      <c r="P136" s="66" t="inlineStr">
        <is>
          <t>yes</t>
        </is>
      </c>
      <c r="Q136" s="66" t="inlineStr">
        <is>
          <t>B</t>
        </is>
      </c>
      <c r="R136" s="66" t="inlineStr">
        <is>
          <t>Standard road area/main road: secondary, OSM lanes=3 (max. 3).</t>
        </is>
      </c>
      <c r="S136" s="66" t="inlineStr">
        <is>
          <t>A missing OSM tag is not reliable evidence of absence.</t>
        </is>
      </c>
      <c r="T136" s="68" t="inlineStr">
        <is>
          <t>https://www.openstreetmap.org/?mlat=50.8335907&amp;mlon=12.8790928#map=19/50.8335907/12.8790928</t>
        </is>
      </c>
      <c r="U136" s="66" t="inlineStr">
        <is>
          <t>S03</t>
        </is>
      </c>
      <c r="V136" s="66" t="inlineStr">
        <is>
          <t>M03</t>
        </is>
      </c>
      <c r="W136" s="66" t="inlineStr">
        <is>
          <t>Traffic signals/crossings/refuge islands/cycling infrastructure do not directly affect the cost class.</t>
        </is>
      </c>
    </row>
    <row r="137" ht="15" customHeight="1" s="94">
      <c r="A137" s="66" t="n">
        <v>133</v>
      </c>
      <c r="B137" s="66" t="inlineStr">
        <is>
          <t>O0429</t>
        </is>
      </c>
      <c r="C137" s="66" t="inlineStr">
        <is>
          <t>Dresden</t>
        </is>
      </c>
      <c r="D137" s="66" t="n">
        <v>13.7973860490001</v>
      </c>
      <c r="E137" s="66" t="n">
        <v>51.024223325</v>
      </c>
      <c r="F137" s="66" t="n">
        <v>10</v>
      </c>
      <c r="G137" s="66" t="n">
        <v>8</v>
      </c>
      <c r="H137" s="66" t="n">
        <v>2</v>
      </c>
      <c r="I137" s="66" t="inlineStr">
        <is>
          <t>Important main/connecting road</t>
        </is>
      </c>
      <c r="J137" t="inlineStr">
        <is>
          <t>secondary</t>
        </is>
      </c>
      <c r="K137" s="66" t="inlineStr">
        <is>
          <t>Junction</t>
        </is>
      </c>
      <c r="L137" s="66" t="n">
        <v>4</v>
      </c>
      <c r="M137" s="66" t="inlineStr">
        <is>
          <t>yes</t>
        </is>
      </c>
      <c r="N137" s="66" t="inlineStr">
        <is>
          <t>yes</t>
        </is>
      </c>
      <c r="O137" s="66" t="inlineStr">
        <is>
          <t>not found</t>
        </is>
      </c>
      <c r="P137" s="66" t="inlineStr">
        <is>
          <t>yes</t>
        </is>
      </c>
      <c r="Q137" s="66" t="inlineStr">
        <is>
          <t>C</t>
        </is>
      </c>
      <c r="R137" s="66" t="inlineStr">
        <is>
          <t>Large road cross-section: OSM lanes=4 (4 or more lanes).</t>
        </is>
      </c>
      <c r="S137" s="66" t="inlineStr">
        <is>
          <t>A missing OSM tag is not reliable evidence of absence.</t>
        </is>
      </c>
      <c r="T137" s="68" t="inlineStr">
        <is>
          <t>https://www.openstreetmap.org/?mlat=51.0242233&amp;mlon=13.7973860#map=19/51.0242233/13.7973860</t>
        </is>
      </c>
      <c r="U137" s="66" t="inlineStr">
        <is>
          <t>S03</t>
        </is>
      </c>
      <c r="V137" s="66" t="inlineStr">
        <is>
          <t>M03</t>
        </is>
      </c>
      <c r="W137" s="66" t="inlineStr">
        <is>
          <t>Traffic signals/crossings/refuge islands/cycling infrastructure do not directly affect the cost class.</t>
        </is>
      </c>
    </row>
    <row r="138" ht="15" customHeight="1" s="94">
      <c r="A138" s="66" t="n">
        <v>134</v>
      </c>
      <c r="B138" s="66" t="inlineStr">
        <is>
          <t>O0782</t>
        </is>
      </c>
      <c r="C138" s="66" t="inlineStr">
        <is>
          <t>Dresden</t>
        </is>
      </c>
      <c r="D138" s="66" t="n">
        <v>13.756688918</v>
      </c>
      <c r="E138" s="66" t="n">
        <v>51.0775918906667</v>
      </c>
      <c r="F138" s="66" t="n">
        <v>10</v>
      </c>
      <c r="G138" s="66" t="n">
        <v>8</v>
      </c>
      <c r="H138" s="66" t="n">
        <v>2</v>
      </c>
      <c r="I138" s="66" t="inlineStr">
        <is>
          <t>Major arterial road</t>
        </is>
      </c>
      <c r="J138" t="inlineStr">
        <is>
          <t>primary</t>
        </is>
      </c>
      <c r="K138" s="66" t="inlineStr">
        <is>
          <t>Junction</t>
        </is>
      </c>
      <c r="L138" s="66" t="n">
        <v>5</v>
      </c>
      <c r="M138" s="66" t="inlineStr">
        <is>
          <t>not found</t>
        </is>
      </c>
      <c r="N138" s="66" t="inlineStr">
        <is>
          <t>not found</t>
        </is>
      </c>
      <c r="O138" s="66" t="inlineStr">
        <is>
          <t>not found</t>
        </is>
      </c>
      <c r="P138" s="66" t="inlineStr">
        <is>
          <t>not found</t>
        </is>
      </c>
      <c r="Q138" s="66" t="inlineStr">
        <is>
          <t>C</t>
        </is>
      </c>
      <c r="R138" s="66" t="inlineStr">
        <is>
          <t>Large road cross-section: OSM lanes=5 (4 or more lanes).</t>
        </is>
      </c>
      <c r="S138" s="66" t="inlineStr">
        <is>
          <t>A missing OSM tag is not reliable evidence of absence.</t>
        </is>
      </c>
      <c r="T138" s="68" t="inlineStr">
        <is>
          <t>https://www.openstreetmap.org/?mlat=51.0775919&amp;mlon=13.7566889#map=19/51.0775919/13.7566889</t>
        </is>
      </c>
      <c r="U138" s="66" t="inlineStr">
        <is>
          <t>S03</t>
        </is>
      </c>
      <c r="V138" s="66" t="inlineStr">
        <is>
          <t>M03</t>
        </is>
      </c>
      <c r="W138" s="66" t="inlineStr">
        <is>
          <t>Traffic signals/crossings/refuge islands/cycling infrastructure do not directly affect the cost class.</t>
        </is>
      </c>
    </row>
    <row r="139" ht="15" customHeight="1" s="94">
      <c r="A139" s="66" t="n">
        <v>135</v>
      </c>
      <c r="B139" s="66" t="inlineStr">
        <is>
          <t>O0947</t>
        </is>
      </c>
      <c r="C139" s="66" t="inlineStr">
        <is>
          <t>Dresden</t>
        </is>
      </c>
      <c r="D139" s="66" t="n">
        <v>13.7249447180001</v>
      </c>
      <c r="E139" s="66" t="n">
        <v>51.0576263470001</v>
      </c>
      <c r="F139" s="66" t="n">
        <v>10</v>
      </c>
      <c r="G139" s="66" t="n">
        <v>8</v>
      </c>
      <c r="H139" s="66" t="n">
        <v>2</v>
      </c>
      <c r="I139" s="66" t="inlineStr">
        <is>
          <t>Important main/connecting road</t>
        </is>
      </c>
      <c r="J139" t="inlineStr">
        <is>
          <t>secondary</t>
        </is>
      </c>
      <c r="K139" s="66" t="inlineStr">
        <is>
          <t>Junction</t>
        </is>
      </c>
      <c r="L139" s="66" t="n">
        <v>4</v>
      </c>
      <c r="M139" s="66" t="inlineStr">
        <is>
          <t>yes</t>
        </is>
      </c>
      <c r="N139" s="66" t="inlineStr">
        <is>
          <t>yes</t>
        </is>
      </c>
      <c r="O139" s="66" t="inlineStr">
        <is>
          <t>yes</t>
        </is>
      </c>
      <c r="P139" s="66" t="inlineStr">
        <is>
          <t>yes</t>
        </is>
      </c>
      <c r="Q139" s="66" t="inlineStr">
        <is>
          <t>C</t>
        </is>
      </c>
      <c r="R139" s="66" t="inlineStr">
        <is>
          <t>Large road cross-section: OSM lanes=4 (4 or more lanes).</t>
        </is>
      </c>
      <c r="S139" s="66" t="inlineStr">
        <is>
          <t>A missing OSM tag is not reliable evidence of absence.</t>
        </is>
      </c>
      <c r="T139" s="68" t="inlineStr">
        <is>
          <t>https://www.openstreetmap.org/?mlat=51.0576263&amp;mlon=13.7249447#map=19/51.0576263/13.7249447</t>
        </is>
      </c>
      <c r="U139" s="66" t="inlineStr">
        <is>
          <t>S03</t>
        </is>
      </c>
      <c r="V139" s="66" t="inlineStr">
        <is>
          <t>M03</t>
        </is>
      </c>
      <c r="W139" s="66" t="inlineStr">
        <is>
          <t>Traffic signals/crossings/refuge islands/cycling infrastructure do not directly affect the cost class.</t>
        </is>
      </c>
    </row>
    <row r="140" ht="15" customHeight="1" s="94">
      <c r="A140" s="66" t="n">
        <v>136</v>
      </c>
      <c r="B140" s="66" t="inlineStr">
        <is>
          <t>O1442</t>
        </is>
      </c>
      <c r="C140" s="66" t="inlineStr">
        <is>
          <t>Leipzig</t>
        </is>
      </c>
      <c r="D140" s="66" t="n">
        <v>12.3746343170001</v>
      </c>
      <c r="E140" s="66" t="n">
        <v>51.347985399</v>
      </c>
      <c r="F140" s="66" t="n">
        <v>10</v>
      </c>
      <c r="G140" s="66" t="n">
        <v>8</v>
      </c>
      <c r="H140" s="66" t="n">
        <v>3</v>
      </c>
      <c r="I140" s="66" t="inlineStr">
        <is>
          <t>Important main/connecting road</t>
        </is>
      </c>
      <c r="J140" t="inlineStr">
        <is>
          <t>secondary</t>
        </is>
      </c>
      <c r="K140" s="66" t="inlineStr">
        <is>
          <t>Junction</t>
        </is>
      </c>
      <c r="L140" s="66" t="n">
        <v>3</v>
      </c>
      <c r="M140" s="66" t="inlineStr">
        <is>
          <t>not found</t>
        </is>
      </c>
      <c r="N140" s="66" t="inlineStr">
        <is>
          <t>not found</t>
        </is>
      </c>
      <c r="O140" s="66" t="inlineStr">
        <is>
          <t>not found</t>
        </is>
      </c>
      <c r="P140" s="66" t="inlineStr">
        <is>
          <t>yes</t>
        </is>
      </c>
      <c r="Q140" s="66" t="inlineStr">
        <is>
          <t>B</t>
        </is>
      </c>
      <c r="R140" s="66" t="inlineStr">
        <is>
          <t>Standard road area/main road: secondary, OSM lanes=3 (max. 3).</t>
        </is>
      </c>
      <c r="S140" s="66" t="inlineStr">
        <is>
          <t>A missing OSM tag is not reliable evidence of absence.</t>
        </is>
      </c>
      <c r="T140" s="68" t="inlineStr">
        <is>
          <t>https://www.openstreetmap.org/?mlat=51.3479854&amp;mlon=12.3746343#map=19/51.3479854/12.3746343</t>
        </is>
      </c>
      <c r="U140" s="66" t="inlineStr">
        <is>
          <t>S03</t>
        </is>
      </c>
      <c r="V140" s="66" t="inlineStr">
        <is>
          <t>M03</t>
        </is>
      </c>
      <c r="W140" s="66" t="inlineStr">
        <is>
          <t>Traffic signals/crossings/refuge islands/cycling infrastructure do not directly affect the cost class.</t>
        </is>
      </c>
    </row>
    <row r="141" ht="15" customHeight="1" s="94">
      <c r="A141" s="66" t="n">
        <v>137</v>
      </c>
      <c r="B141" s="66" t="inlineStr">
        <is>
          <t>O0436</t>
        </is>
      </c>
      <c r="C141" s="66" t="inlineStr">
        <is>
          <t>Dresden</t>
        </is>
      </c>
      <c r="D141" s="66" t="n">
        <v>13.6966309840001</v>
      </c>
      <c r="E141" s="66" t="n">
        <v>51.0433473043334</v>
      </c>
      <c r="F141" s="66" t="n">
        <v>9</v>
      </c>
      <c r="G141" s="66" t="n">
        <v>8</v>
      </c>
      <c r="H141" s="66" t="n">
        <v>1</v>
      </c>
      <c r="I141" s="66" t="inlineStr">
        <is>
          <t>Collector/connecting road</t>
        </is>
      </c>
      <c r="J141" t="inlineStr">
        <is>
          <t>tertiary</t>
        </is>
      </c>
      <c r="K141" s="66" t="inlineStr">
        <is>
          <t>Junction</t>
        </is>
      </c>
      <c r="L141" s="66" t="n">
        <v>3</v>
      </c>
      <c r="M141" s="66" t="inlineStr">
        <is>
          <t>yes</t>
        </is>
      </c>
      <c r="N141" s="66" t="inlineStr">
        <is>
          <t>not found</t>
        </is>
      </c>
      <c r="O141" s="66" t="inlineStr">
        <is>
          <t>not found</t>
        </is>
      </c>
      <c r="P141" s="66" t="inlineStr">
        <is>
          <t>yes</t>
        </is>
      </c>
      <c r="Q141" s="66" t="inlineStr">
        <is>
          <t>B</t>
        </is>
      </c>
      <c r="R141" s="66" t="inlineStr">
        <is>
          <t>Standard road area/main road: tertiary, OSM lanes=3 (max. 3).</t>
        </is>
      </c>
      <c r="S141" s="66" t="inlineStr">
        <is>
          <t>A missing OSM tag is not reliable evidence of absence.</t>
        </is>
      </c>
      <c r="T141" s="68" t="inlineStr">
        <is>
          <t>https://www.openstreetmap.org/?mlat=51.0433473&amp;mlon=13.6966310#map=19/51.0433473/13.6966310</t>
        </is>
      </c>
      <c r="U141" s="66" t="inlineStr">
        <is>
          <t>S03</t>
        </is>
      </c>
      <c r="V141" s="66" t="inlineStr">
        <is>
          <t>M03</t>
        </is>
      </c>
      <c r="W141" s="66" t="inlineStr">
        <is>
          <t>Traffic signals/crossings/refuge islands/cycling infrastructure do not directly affect the cost class.</t>
        </is>
      </c>
    </row>
    <row r="142" ht="15" customHeight="1" s="94">
      <c r="A142" s="66" t="n">
        <v>138</v>
      </c>
      <c r="B142" s="66" t="inlineStr">
        <is>
          <t>O0490</t>
        </is>
      </c>
      <c r="C142" s="66" t="inlineStr">
        <is>
          <t>Dresden</t>
        </is>
      </c>
      <c r="D142" s="66" t="n">
        <v>13.7602168280001</v>
      </c>
      <c r="E142" s="66" t="n">
        <v>51.0232783020001</v>
      </c>
      <c r="F142" s="66" t="n">
        <v>9</v>
      </c>
      <c r="G142" s="66" t="n">
        <v>8</v>
      </c>
      <c r="H142" s="66" t="n">
        <v>2</v>
      </c>
      <c r="I142" s="66" t="inlineStr">
        <is>
          <t>Important main/connecting road</t>
        </is>
      </c>
      <c r="J142" t="inlineStr">
        <is>
          <t>secondary</t>
        </is>
      </c>
      <c r="K142" s="66" t="inlineStr">
        <is>
          <t>Junction</t>
        </is>
      </c>
      <c r="L142" s="66" t="n">
        <v>5</v>
      </c>
      <c r="M142" s="66" t="inlineStr">
        <is>
          <t>yes</t>
        </is>
      </c>
      <c r="N142" s="66" t="inlineStr">
        <is>
          <t>yes</t>
        </is>
      </c>
      <c r="O142" s="66" t="inlineStr">
        <is>
          <t>not found</t>
        </is>
      </c>
      <c r="P142" s="66" t="inlineStr">
        <is>
          <t>yes</t>
        </is>
      </c>
      <c r="Q142" s="66" t="inlineStr">
        <is>
          <t>C</t>
        </is>
      </c>
      <c r="R142" s="66" t="inlineStr">
        <is>
          <t>Large road cross-section: OSM lanes=5 (4 or more lanes).</t>
        </is>
      </c>
      <c r="S142" s="66" t="inlineStr">
        <is>
          <t>A missing OSM tag is not reliable evidence of absence.</t>
        </is>
      </c>
      <c r="T142" s="68" t="inlineStr">
        <is>
          <t>https://www.openstreetmap.org/?mlat=51.0232783&amp;mlon=13.7602168#map=19/51.0232783/13.7602168</t>
        </is>
      </c>
      <c r="U142" s="66" t="inlineStr">
        <is>
          <t>S03</t>
        </is>
      </c>
      <c r="V142" s="66" t="inlineStr">
        <is>
          <t>M03</t>
        </is>
      </c>
      <c r="W142" s="66" t="inlineStr">
        <is>
          <t>Traffic signals/crossings/refuge islands/cycling infrastructure do not directly affect the cost class.</t>
        </is>
      </c>
    </row>
    <row r="143" ht="15" customHeight="1" s="94">
      <c r="A143" s="66" t="n">
        <v>139</v>
      </c>
      <c r="B143" s="66" t="inlineStr">
        <is>
          <t>O0590</t>
        </is>
      </c>
      <c r="C143" s="66" t="inlineStr">
        <is>
          <t>Dresden</t>
        </is>
      </c>
      <c r="D143" s="66" t="n">
        <v>13.7507592820001</v>
      </c>
      <c r="E143" s="66" t="n">
        <v>51.0472754970001</v>
      </c>
      <c r="F143" s="66" t="n">
        <v>9</v>
      </c>
      <c r="G143" s="66" t="n">
        <v>8</v>
      </c>
      <c r="H143" s="66" t="n">
        <v>2</v>
      </c>
      <c r="I143" s="66" t="inlineStr">
        <is>
          <t>Important main/connecting road</t>
        </is>
      </c>
      <c r="J143" t="inlineStr">
        <is>
          <t>secondary</t>
        </is>
      </c>
      <c r="K143" s="66" t="inlineStr">
        <is>
          <t>Junction</t>
        </is>
      </c>
      <c r="L143" s="66" t="n">
        <v>3</v>
      </c>
      <c r="M143" s="66" t="inlineStr">
        <is>
          <t>yes</t>
        </is>
      </c>
      <c r="N143" s="66" t="inlineStr">
        <is>
          <t>yes</t>
        </is>
      </c>
      <c r="O143" s="66" t="inlineStr">
        <is>
          <t>not found</t>
        </is>
      </c>
      <c r="P143" s="66" t="inlineStr">
        <is>
          <t>yes</t>
        </is>
      </c>
      <c r="Q143" s="66" t="inlineStr">
        <is>
          <t>B</t>
        </is>
      </c>
      <c r="R143" s="66" t="inlineStr">
        <is>
          <t>Standard road area/main road: secondary, OSM lanes=3 (max. 3).</t>
        </is>
      </c>
      <c r="S143" s="66" t="inlineStr">
        <is>
          <t>A missing OSM tag is not reliable evidence of absence.</t>
        </is>
      </c>
      <c r="T143" s="68" t="inlineStr">
        <is>
          <t>https://www.openstreetmap.org/?mlat=51.0472755&amp;mlon=13.7507593#map=19/51.0472755/13.7507593</t>
        </is>
      </c>
      <c r="U143" s="66" t="inlineStr">
        <is>
          <t>S03</t>
        </is>
      </c>
      <c r="V143" s="66" t="inlineStr">
        <is>
          <t>M03</t>
        </is>
      </c>
      <c r="W143" s="66" t="inlineStr">
        <is>
          <t>Traffic signals/crossings/refuge islands/cycling infrastructure do not directly affect the cost class.</t>
        </is>
      </c>
    </row>
    <row r="144" ht="15" customHeight="1" s="94">
      <c r="A144" s="66" t="n">
        <v>140</v>
      </c>
      <c r="B144" s="66" t="inlineStr">
        <is>
          <t>O0598</t>
        </is>
      </c>
      <c r="C144" s="66" t="inlineStr">
        <is>
          <t>Dresden</t>
        </is>
      </c>
      <c r="D144" s="66" t="n">
        <v>13.7551968230001</v>
      </c>
      <c r="E144" s="66" t="n">
        <v>51.0555381890001</v>
      </c>
      <c r="F144" s="66" t="n">
        <v>9</v>
      </c>
      <c r="G144" s="66" t="n">
        <v>8</v>
      </c>
      <c r="H144" s="66" t="n">
        <v>3</v>
      </c>
      <c r="I144" s="66" t="inlineStr">
        <is>
          <t>Important main/connecting road</t>
        </is>
      </c>
      <c r="J144" t="inlineStr">
        <is>
          <t>secondary</t>
        </is>
      </c>
      <c r="K144" s="66" t="inlineStr">
        <is>
          <t>Junction</t>
        </is>
      </c>
      <c r="L144" s="66" t="n">
        <v>3</v>
      </c>
      <c r="M144" s="66" t="inlineStr">
        <is>
          <t>not found</t>
        </is>
      </c>
      <c r="N144" s="66" t="inlineStr">
        <is>
          <t>yes</t>
        </is>
      </c>
      <c r="O144" s="66" t="inlineStr">
        <is>
          <t>not found</t>
        </is>
      </c>
      <c r="P144" s="66" t="inlineStr">
        <is>
          <t>yes</t>
        </is>
      </c>
      <c r="Q144" s="66" t="inlineStr">
        <is>
          <t>B</t>
        </is>
      </c>
      <c r="R144" s="66" t="inlineStr">
        <is>
          <t>Standard road area/main road: secondary, OSM lanes=3 (max. 3).</t>
        </is>
      </c>
      <c r="S144" s="66" t="inlineStr">
        <is>
          <t>A missing OSM tag is not reliable evidence of absence.</t>
        </is>
      </c>
      <c r="T144" s="68" t="inlineStr">
        <is>
          <t>https://www.openstreetmap.org/?mlat=51.0555382&amp;mlon=13.7551968#map=19/51.0555382/13.7551968</t>
        </is>
      </c>
      <c r="U144" s="66" t="inlineStr">
        <is>
          <t>S03</t>
        </is>
      </c>
      <c r="V144" s="66" t="inlineStr">
        <is>
          <t>M03</t>
        </is>
      </c>
      <c r="W144" s="66" t="inlineStr">
        <is>
          <t>Traffic signals/crossings/refuge islands/cycling infrastructure do not directly affect the cost class.</t>
        </is>
      </c>
    </row>
    <row r="145" ht="15" customHeight="1" s="94">
      <c r="A145" s="66" t="n">
        <v>141</v>
      </c>
      <c r="B145" s="66" t="inlineStr">
        <is>
          <t>O0791</t>
        </is>
      </c>
      <c r="C145" s="66" t="inlineStr">
        <is>
          <t>Dresden</t>
        </is>
      </c>
      <c r="D145" s="66" t="n">
        <v>13.7464745840001</v>
      </c>
      <c r="E145" s="66" t="n">
        <v>51.038444516</v>
      </c>
      <c r="F145" s="66" t="n">
        <v>9</v>
      </c>
      <c r="G145" s="66" t="n">
        <v>8</v>
      </c>
      <c r="H145" s="66" t="n">
        <v>3</v>
      </c>
      <c r="I145" s="66" t="inlineStr">
        <is>
          <t>Important main/connecting road</t>
        </is>
      </c>
      <c r="J145" t="inlineStr">
        <is>
          <t>secondary</t>
        </is>
      </c>
      <c r="K145" s="66" t="inlineStr">
        <is>
          <t>Junction</t>
        </is>
      </c>
      <c r="L145" s="66" t="n">
        <v>2</v>
      </c>
      <c r="M145" s="66" t="inlineStr">
        <is>
          <t>yes</t>
        </is>
      </c>
      <c r="N145" s="66" t="inlineStr">
        <is>
          <t>yes</t>
        </is>
      </c>
      <c r="O145" s="66" t="inlineStr">
        <is>
          <t>not found</t>
        </is>
      </c>
      <c r="P145" s="66" t="inlineStr">
        <is>
          <t>yes</t>
        </is>
      </c>
      <c r="Q145" s="66" t="inlineStr">
        <is>
          <t>B</t>
        </is>
      </c>
      <c r="R145" s="66" t="inlineStr">
        <is>
          <t>Standard road area/main road: secondary, OSM lanes=2 (max. 3).</t>
        </is>
      </c>
      <c r="S145" s="66" t="inlineStr">
        <is>
          <t>A missing OSM tag is not reliable evidence of absence.</t>
        </is>
      </c>
      <c r="T145" s="68" t="inlineStr">
        <is>
          <t>https://www.openstreetmap.org/?mlat=51.0384445&amp;mlon=13.7464746#map=19/51.0384445/13.7464746</t>
        </is>
      </c>
      <c r="U145" s="66" t="inlineStr">
        <is>
          <t>S03</t>
        </is>
      </c>
      <c r="V145" s="66" t="inlineStr">
        <is>
          <t>M03</t>
        </is>
      </c>
      <c r="W145" s="66" t="inlineStr">
        <is>
          <t>Traffic signals/crossings/refuge islands/cycling infrastructure do not directly affect the cost class.</t>
        </is>
      </c>
    </row>
    <row r="146" ht="15" customHeight="1" s="94">
      <c r="A146" s="66" t="n">
        <v>142</v>
      </c>
      <c r="B146" s="66" t="inlineStr">
        <is>
          <t>O0934</t>
        </is>
      </c>
      <c r="C146" s="66" t="inlineStr">
        <is>
          <t>Dresden</t>
        </is>
      </c>
      <c r="D146" s="66" t="n">
        <v>13.7715761600001</v>
      </c>
      <c r="E146" s="66" t="n">
        <v>51.015747565</v>
      </c>
      <c r="F146" s="66" t="n">
        <v>9</v>
      </c>
      <c r="G146" s="66" t="n">
        <v>8</v>
      </c>
      <c r="H146" s="66" t="n">
        <v>1</v>
      </c>
      <c r="I146" s="66" t="inlineStr">
        <is>
          <t>Important main/connecting road</t>
        </is>
      </c>
      <c r="J146" t="inlineStr">
        <is>
          <t>secondary</t>
        </is>
      </c>
      <c r="K146" s="66" t="inlineStr">
        <is>
          <t>Junction</t>
        </is>
      </c>
      <c r="L146" s="66" t="n">
        <v>5</v>
      </c>
      <c r="M146" s="66" t="inlineStr">
        <is>
          <t>yes</t>
        </is>
      </c>
      <c r="N146" s="66" t="inlineStr">
        <is>
          <t>yes</t>
        </is>
      </c>
      <c r="O146" s="66" t="inlineStr">
        <is>
          <t>yes</t>
        </is>
      </c>
      <c r="P146" s="66" t="inlineStr">
        <is>
          <t>yes</t>
        </is>
      </c>
      <c r="Q146" s="66" t="inlineStr">
        <is>
          <t>C</t>
        </is>
      </c>
      <c r="R146" s="66" t="inlineStr">
        <is>
          <t>Large road cross-section: OSM lanes=5 (4 or more lanes).</t>
        </is>
      </c>
      <c r="S146" s="66" t="inlineStr">
        <is>
          <t>A missing OSM tag is not reliable evidence of absence.</t>
        </is>
      </c>
      <c r="T146" s="68" t="inlineStr">
        <is>
          <t>https://www.openstreetmap.org/?mlat=51.0157476&amp;mlon=13.7715762#map=19/51.0157476/13.7715762</t>
        </is>
      </c>
      <c r="U146" s="66" t="inlineStr">
        <is>
          <t>S03</t>
        </is>
      </c>
      <c r="V146" s="66" t="inlineStr">
        <is>
          <t>M03</t>
        </is>
      </c>
      <c r="W146" s="66" t="inlineStr">
        <is>
          <t>Traffic signals/crossings/refuge islands/cycling infrastructure do not directly affect the cost class.</t>
        </is>
      </c>
    </row>
    <row r="147" ht="15" customHeight="1" s="94">
      <c r="A147" s="66" t="n">
        <v>143</v>
      </c>
      <c r="B147" s="66" t="inlineStr">
        <is>
          <t>O1140</t>
        </is>
      </c>
      <c r="C147" s="66" t="inlineStr">
        <is>
          <t>Görlitz</t>
        </is>
      </c>
      <c r="D147" s="66" t="n">
        <v>14.9849505285</v>
      </c>
      <c r="E147" s="66" t="n">
        <v>51.1567648915001</v>
      </c>
      <c r="F147" s="66" t="n">
        <v>9</v>
      </c>
      <c r="G147" s="66" t="n">
        <v>8</v>
      </c>
      <c r="H147" s="66" t="n">
        <v>3</v>
      </c>
      <c r="I147" s="66" t="inlineStr">
        <is>
          <t>Collector/connecting road</t>
        </is>
      </c>
      <c r="J147" t="inlineStr">
        <is>
          <t>tertiary</t>
        </is>
      </c>
      <c r="K147" s="66" t="inlineStr">
        <is>
          <t>Junction</t>
        </is>
      </c>
      <c r="L147" s="66" t="n">
        <v>2</v>
      </c>
      <c r="M147" s="66" t="inlineStr">
        <is>
          <t>yes</t>
        </is>
      </c>
      <c r="N147" s="66" t="inlineStr">
        <is>
          <t>yes</t>
        </is>
      </c>
      <c r="O147" s="66" t="inlineStr">
        <is>
          <t>yes</t>
        </is>
      </c>
      <c r="P147" s="66" t="inlineStr">
        <is>
          <t>yes</t>
        </is>
      </c>
      <c r="Q147" s="66" t="inlineStr">
        <is>
          <t>B</t>
        </is>
      </c>
      <c r="R147" s="66" t="inlineStr">
        <is>
          <t>Standard road area/main road: tertiary, OSM lanes=2 (max. 3).</t>
        </is>
      </c>
      <c r="S147" s="66" t="inlineStr">
        <is>
          <t>A missing OSM tag is not reliable evidence of absence.</t>
        </is>
      </c>
      <c r="T147" s="68" t="inlineStr">
        <is>
          <t>https://www.openstreetmap.org/?mlat=51.1567649&amp;mlon=14.9849505#map=19/51.1567649/14.9849505</t>
        </is>
      </c>
      <c r="U147" s="66" t="inlineStr">
        <is>
          <t>S03</t>
        </is>
      </c>
      <c r="V147" s="66" t="inlineStr">
        <is>
          <t>M03</t>
        </is>
      </c>
      <c r="W147" s="66" t="inlineStr">
        <is>
          <t>Traffic signals/crossings/refuge islands/cycling infrastructure do not directly affect the cost class.</t>
        </is>
      </c>
    </row>
    <row r="148" ht="15" customHeight="1" s="94">
      <c r="A148" s="66" t="n">
        <v>144</v>
      </c>
      <c r="B148" s="66" t="inlineStr">
        <is>
          <t>O1543</t>
        </is>
      </c>
      <c r="C148" s="66" t="inlineStr">
        <is>
          <t>Leipzig</t>
        </is>
      </c>
      <c r="D148" s="66" t="n">
        <v>12.3865429906667</v>
      </c>
      <c r="E148" s="66" t="n">
        <v>51.3356727816667</v>
      </c>
      <c r="F148" s="66" t="n">
        <v>9</v>
      </c>
      <c r="G148" s="66" t="n">
        <v>8</v>
      </c>
      <c r="H148" s="66" t="n">
        <v>3</v>
      </c>
      <c r="I148" s="66" t="inlineStr">
        <is>
          <t>Residential road</t>
        </is>
      </c>
      <c r="J148" t="inlineStr">
        <is>
          <t>residential</t>
        </is>
      </c>
      <c r="K148" s="66" t="inlineStr">
        <is>
          <t>Junction</t>
        </is>
      </c>
      <c r="L148" s="66" t="n">
        <v>2</v>
      </c>
      <c r="M148" s="66" t="inlineStr">
        <is>
          <t>not found</t>
        </is>
      </c>
      <c r="N148" s="66" t="inlineStr">
        <is>
          <t>yes</t>
        </is>
      </c>
      <c r="O148" s="66" t="inlineStr">
        <is>
          <t>yes</t>
        </is>
      </c>
      <c r="P148" s="66" t="inlineStr">
        <is>
          <t>yes</t>
        </is>
      </c>
      <c r="Q148" s="66" t="inlineStr">
        <is>
          <t>A</t>
        </is>
      </c>
      <c r="R148" s="66" t="inlineStr">
        <is>
          <t>Simple side road: residential, OSM lanes=2 (max. 2).</t>
        </is>
      </c>
      <c r="S148" s="66" t="inlineStr">
        <is>
          <t>A missing OSM tag is not reliable evidence of absence.</t>
        </is>
      </c>
      <c r="T148" s="68" t="inlineStr">
        <is>
          <t>https://www.openstreetmap.org/?mlat=51.3356728&amp;mlon=12.3865430#map=19/51.3356728/12.3865430</t>
        </is>
      </c>
      <c r="U148" s="66" t="inlineStr">
        <is>
          <t>S03</t>
        </is>
      </c>
      <c r="V148" s="66" t="inlineStr">
        <is>
          <t>M03</t>
        </is>
      </c>
      <c r="W148" s="66" t="inlineStr">
        <is>
          <t>Traffic signals/crossings/refuge islands/cycling infrastructure do not directly affect the cost class.</t>
        </is>
      </c>
    </row>
    <row r="149" ht="15" customHeight="1" s="94">
      <c r="A149" s="66" t="n">
        <v>145</v>
      </c>
      <c r="B149" s="66" t="inlineStr">
        <is>
          <t>O0661</t>
        </is>
      </c>
      <c r="C149" s="66" t="inlineStr">
        <is>
          <t>Dresden</t>
        </is>
      </c>
      <c r="D149" s="66" t="n">
        <v>13.762699432</v>
      </c>
      <c r="E149" s="66" t="n">
        <v>51.0642593090001</v>
      </c>
      <c r="F149" s="66" t="n">
        <v>8</v>
      </c>
      <c r="G149" s="66" t="n">
        <v>8</v>
      </c>
      <c r="H149" s="66" t="n">
        <v>6</v>
      </c>
      <c r="I149" s="66" t="inlineStr">
        <is>
          <t>Major arterial road</t>
        </is>
      </c>
      <c r="J149" t="inlineStr">
        <is>
          <t>primary</t>
        </is>
      </c>
      <c r="K149" s="66" t="inlineStr">
        <is>
          <t>Junction</t>
        </is>
      </c>
      <c r="L149" s="66" t="n">
        <v>2</v>
      </c>
      <c r="M149" s="66" t="inlineStr">
        <is>
          <t>yes</t>
        </is>
      </c>
      <c r="N149" s="66" t="inlineStr">
        <is>
          <t>yes</t>
        </is>
      </c>
      <c r="O149" s="66" t="inlineStr">
        <is>
          <t>yes</t>
        </is>
      </c>
      <c r="P149" s="66" t="inlineStr">
        <is>
          <t>yes</t>
        </is>
      </c>
      <c r="Q149" s="66" t="inlineStr">
        <is>
          <t>B</t>
        </is>
      </c>
      <c r="R149" s="66" t="inlineStr">
        <is>
          <t>Standard road area/main road: primary, OSM lanes=2 (max. 3).</t>
        </is>
      </c>
      <c r="S149" s="66" t="inlineStr">
        <is>
          <t>A missing OSM tag is not reliable evidence of absence.</t>
        </is>
      </c>
      <c r="T149" s="68" t="inlineStr">
        <is>
          <t>https://www.openstreetmap.org/?mlat=51.0642593&amp;mlon=13.7626994#map=19/51.0642593/13.7626994</t>
        </is>
      </c>
      <c r="U149" s="66" t="inlineStr">
        <is>
          <t>S03</t>
        </is>
      </c>
      <c r="V149" s="66" t="inlineStr">
        <is>
          <t>M03</t>
        </is>
      </c>
      <c r="W149" s="66" t="inlineStr">
        <is>
          <t>Traffic signals/crossings/refuge islands/cycling infrastructure do not directly affect the cost class.</t>
        </is>
      </c>
    </row>
    <row r="150" ht="15" customHeight="1" s="94">
      <c r="A150" s="66" t="n">
        <v>146</v>
      </c>
      <c r="B150" s="66" t="inlineStr">
        <is>
          <t>O0787</t>
        </is>
      </c>
      <c r="C150" s="66" t="inlineStr">
        <is>
          <t>Dresden</t>
        </is>
      </c>
      <c r="D150" s="66" t="n">
        <v>13.7517118940001</v>
      </c>
      <c r="E150" s="66" t="n">
        <v>51.0669715775001</v>
      </c>
      <c r="F150" s="66" t="n">
        <v>8</v>
      </c>
      <c r="G150" s="66" t="n">
        <v>8</v>
      </c>
      <c r="H150" s="66" t="n">
        <v>3</v>
      </c>
      <c r="I150" s="66" t="inlineStr">
        <is>
          <t>Residential road</t>
        </is>
      </c>
      <c r="J150" t="inlineStr">
        <is>
          <t>residential</t>
        </is>
      </c>
      <c r="K150" s="66" t="inlineStr">
        <is>
          <t>Junction</t>
        </is>
      </c>
      <c r="L150" s="66" t="n">
        <v>2</v>
      </c>
      <c r="M150" s="66" t="inlineStr">
        <is>
          <t>not found</t>
        </is>
      </c>
      <c r="N150" s="66" t="inlineStr">
        <is>
          <t>not found</t>
        </is>
      </c>
      <c r="O150" s="66" t="inlineStr">
        <is>
          <t>not found</t>
        </is>
      </c>
      <c r="P150" s="66" t="inlineStr">
        <is>
          <t>not found</t>
        </is>
      </c>
      <c r="Q150" s="66" t="inlineStr">
        <is>
          <t>A</t>
        </is>
      </c>
      <c r="R150" s="66" t="inlineStr">
        <is>
          <t>Simple side road: residential, OSM lanes=2 (max. 2).</t>
        </is>
      </c>
      <c r="S150" s="66" t="inlineStr">
        <is>
          <t>A missing OSM tag is not reliable evidence of absence.</t>
        </is>
      </c>
      <c r="T150" s="68" t="inlineStr">
        <is>
          <t>https://www.openstreetmap.org/?mlat=51.0669716&amp;mlon=13.7517119#map=19/51.0669716/13.7517119</t>
        </is>
      </c>
      <c r="U150" s="66" t="inlineStr">
        <is>
          <t>S03</t>
        </is>
      </c>
      <c r="V150" s="66" t="inlineStr">
        <is>
          <t>M03</t>
        </is>
      </c>
      <c r="W150" s="66" t="inlineStr">
        <is>
          <t>Traffic signals/crossings/refuge islands/cycling infrastructure do not directly affect the cost class.</t>
        </is>
      </c>
    </row>
    <row r="151" ht="15" customHeight="1" s="94">
      <c r="A151" s="66" t="n">
        <v>147</v>
      </c>
      <c r="B151" s="66" t="inlineStr">
        <is>
          <t>O0941</t>
        </is>
      </c>
      <c r="C151" s="66" t="inlineStr">
        <is>
          <t>Dresden</t>
        </is>
      </c>
      <c r="D151" s="66" t="n">
        <v>13.74857644</v>
      </c>
      <c r="E151" s="66" t="n">
        <v>51.071697999</v>
      </c>
      <c r="F151" s="66" t="n">
        <v>8</v>
      </c>
      <c r="G151" s="66" t="n">
        <v>8</v>
      </c>
      <c r="H151" s="66" t="n">
        <v>3</v>
      </c>
      <c r="I151" s="66" t="inlineStr">
        <is>
          <t>Important main/connecting road</t>
        </is>
      </c>
      <c r="J151" t="inlineStr">
        <is>
          <t>secondary</t>
        </is>
      </c>
      <c r="K151" s="66" t="inlineStr">
        <is>
          <t>Junction</t>
        </is>
      </c>
      <c r="L151" s="66" t="n">
        <v>2</v>
      </c>
      <c r="M151" s="66" t="inlineStr">
        <is>
          <t>not found</t>
        </is>
      </c>
      <c r="N151" s="66" t="inlineStr">
        <is>
          <t>yes</t>
        </is>
      </c>
      <c r="O151" s="66" t="inlineStr">
        <is>
          <t>not found</t>
        </is>
      </c>
      <c r="P151" s="66" t="inlineStr">
        <is>
          <t>yes</t>
        </is>
      </c>
      <c r="Q151" s="66" t="inlineStr">
        <is>
          <t>B</t>
        </is>
      </c>
      <c r="R151" s="66" t="inlineStr">
        <is>
          <t>Standard road area/main road: secondary, OSM lanes=2 (max. 3).</t>
        </is>
      </c>
      <c r="S151" s="66" t="inlineStr">
        <is>
          <t>A missing OSM tag is not reliable evidence of absence.</t>
        </is>
      </c>
      <c r="T151" s="68" t="inlineStr">
        <is>
          <t>https://www.openstreetmap.org/?mlat=51.0716980&amp;mlon=13.7485764#map=19/51.0716980/13.7485764</t>
        </is>
      </c>
      <c r="U151" s="66" t="inlineStr">
        <is>
          <t>S03</t>
        </is>
      </c>
      <c r="V151" s="66" t="inlineStr">
        <is>
          <t>M03</t>
        </is>
      </c>
      <c r="W151" s="66" t="inlineStr">
        <is>
          <t>Traffic signals/crossings/refuge islands/cycling infrastructure do not directly affect the cost class.</t>
        </is>
      </c>
    </row>
    <row r="152" ht="15" customHeight="1" s="94">
      <c r="A152" s="66" t="n">
        <v>148</v>
      </c>
      <c r="B152" s="66" t="inlineStr">
        <is>
          <t>O1469</t>
        </is>
      </c>
      <c r="C152" s="66" t="inlineStr">
        <is>
          <t>Leipzig</t>
        </is>
      </c>
      <c r="D152" s="66" t="n">
        <v>12.392568006</v>
      </c>
      <c r="E152" s="66" t="n">
        <v>51.348427154</v>
      </c>
      <c r="F152" s="66" t="n">
        <v>8</v>
      </c>
      <c r="G152" s="66" t="n">
        <v>8</v>
      </c>
      <c r="H152" s="66" t="n">
        <v>6</v>
      </c>
      <c r="I152" s="66" t="inlineStr">
        <is>
          <t>Major arterial road</t>
        </is>
      </c>
      <c r="J152" t="inlineStr">
        <is>
          <t>primary</t>
        </is>
      </c>
      <c r="K152" s="66" t="inlineStr">
        <is>
          <t>Junction</t>
        </is>
      </c>
      <c r="L152" s="66" t="n">
        <v>3</v>
      </c>
      <c r="M152" s="66" t="inlineStr">
        <is>
          <t>not found</t>
        </is>
      </c>
      <c r="N152" s="66" t="inlineStr">
        <is>
          <t>yes</t>
        </is>
      </c>
      <c r="O152" s="66" t="inlineStr">
        <is>
          <t>not found</t>
        </is>
      </c>
      <c r="P152" s="66" t="inlineStr">
        <is>
          <t>yes</t>
        </is>
      </c>
      <c r="Q152" s="66" t="inlineStr">
        <is>
          <t>B</t>
        </is>
      </c>
      <c r="R152" s="66" t="inlineStr">
        <is>
          <t>Standard road area/main road: primary, OSM lanes=3 (max. 3).</t>
        </is>
      </c>
      <c r="S152" s="66" t="inlineStr">
        <is>
          <t>A missing OSM tag is not reliable evidence of absence.</t>
        </is>
      </c>
      <c r="T152" s="68" t="inlineStr">
        <is>
          <t>https://www.openstreetmap.org/?mlat=51.3484272&amp;mlon=12.3925680#map=19/51.3484272/12.3925680</t>
        </is>
      </c>
      <c r="U152" s="66" t="inlineStr">
        <is>
          <t>S03</t>
        </is>
      </c>
      <c r="V152" s="66" t="inlineStr">
        <is>
          <t>M03</t>
        </is>
      </c>
      <c r="W152" s="66" t="inlineStr">
        <is>
          <t>Traffic signals/crossings/refuge islands/cycling infrastructure do not directly affect the cost class.</t>
        </is>
      </c>
    </row>
    <row r="153" ht="15" customHeight="1" s="94">
      <c r="A153" s="66" t="n">
        <v>149</v>
      </c>
      <c r="B153" s="66" t="inlineStr">
        <is>
          <t>O1653</t>
        </is>
      </c>
      <c r="C153" s="66" t="inlineStr">
        <is>
          <t>Leipzig</t>
        </is>
      </c>
      <c r="D153" s="66" t="n">
        <v>12.3691350240001</v>
      </c>
      <c r="E153" s="66" t="n">
        <v>51.3208915650001</v>
      </c>
      <c r="F153" s="66" t="n">
        <v>8</v>
      </c>
      <c r="G153" s="66" t="n">
        <v>8</v>
      </c>
      <c r="H153" s="66" t="n">
        <v>3</v>
      </c>
      <c r="I153" s="66" t="inlineStr">
        <is>
          <t>Important main/connecting road</t>
        </is>
      </c>
      <c r="J153" t="inlineStr">
        <is>
          <t>secondary</t>
        </is>
      </c>
      <c r="K153" s="66" t="inlineStr">
        <is>
          <t>Junction</t>
        </is>
      </c>
      <c r="L153" s="66" t="n">
        <v>2</v>
      </c>
      <c r="M153" s="66" t="inlineStr">
        <is>
          <t>yes</t>
        </is>
      </c>
      <c r="N153" s="66" t="inlineStr">
        <is>
          <t>not found</t>
        </is>
      </c>
      <c r="O153" s="66" t="inlineStr">
        <is>
          <t>not found</t>
        </is>
      </c>
      <c r="P153" s="66" t="inlineStr">
        <is>
          <t>yes</t>
        </is>
      </c>
      <c r="Q153" s="66" t="inlineStr">
        <is>
          <t>B</t>
        </is>
      </c>
      <c r="R153" s="66" t="inlineStr">
        <is>
          <t>Standard road area/main road: secondary, OSM lanes=2 (max. 3).</t>
        </is>
      </c>
      <c r="S153" s="66" t="inlineStr">
        <is>
          <t>A missing OSM tag is not reliable evidence of absence.</t>
        </is>
      </c>
      <c r="T153" s="68" t="inlineStr">
        <is>
          <t>https://www.openstreetmap.org/?mlat=51.3208916&amp;mlon=12.3691350#map=19/51.3208916/12.3691350</t>
        </is>
      </c>
      <c r="U153" s="66" t="inlineStr">
        <is>
          <t>S03</t>
        </is>
      </c>
      <c r="V153" s="66" t="inlineStr">
        <is>
          <t>M03</t>
        </is>
      </c>
      <c r="W153" s="66" t="inlineStr">
        <is>
          <t>Traffic signals/crossings/refuge islands/cycling infrastructure do not directly affect the cost class.</t>
        </is>
      </c>
    </row>
    <row r="154" ht="15" customHeight="1" s="94">
      <c r="A154" s="66" t="n">
        <v>150</v>
      </c>
      <c r="B154" s="66" t="inlineStr">
        <is>
          <t>O2185</t>
        </is>
      </c>
      <c r="C154" s="66" t="inlineStr">
        <is>
          <t>Weißwasser/O.L.</t>
        </is>
      </c>
      <c r="D154" s="66" t="n">
        <v>14.635537216</v>
      </c>
      <c r="E154" s="66" t="n">
        <v>51.4994830360001</v>
      </c>
      <c r="F154" s="66" t="n">
        <v>8</v>
      </c>
      <c r="G154" s="66" t="n">
        <v>8</v>
      </c>
      <c r="H154" s="66" t="n">
        <v>2</v>
      </c>
      <c r="I154" s="66" t="inlineStr">
        <is>
          <t>Major arterial road</t>
        </is>
      </c>
      <c r="J154" t="inlineStr">
        <is>
          <t>primary</t>
        </is>
      </c>
      <c r="K154" s="66" t="inlineStr">
        <is>
          <t>Junction</t>
        </is>
      </c>
      <c r="L154" s="66" t="n">
        <v>3</v>
      </c>
      <c r="M154" s="66" t="inlineStr">
        <is>
          <t>yes</t>
        </is>
      </c>
      <c r="N154" s="66" t="inlineStr">
        <is>
          <t>yes</t>
        </is>
      </c>
      <c r="O154" s="66" t="inlineStr">
        <is>
          <t>not found</t>
        </is>
      </c>
      <c r="P154" s="66" t="inlineStr">
        <is>
          <t>yes</t>
        </is>
      </c>
      <c r="Q154" s="66" t="inlineStr">
        <is>
          <t>B</t>
        </is>
      </c>
      <c r="R154" s="66" t="inlineStr">
        <is>
          <t>Standard road area/main road: primary, OSM lanes=3 (max. 3).</t>
        </is>
      </c>
      <c r="S154" s="66" t="inlineStr">
        <is>
          <t>A missing OSM tag is not reliable evidence of absence.</t>
        </is>
      </c>
      <c r="T154" s="68" t="inlineStr">
        <is>
          <t>https://www.openstreetmap.org/?mlat=51.4994830&amp;mlon=14.6355372#map=19/51.4994830/14.6355372</t>
        </is>
      </c>
      <c r="U154" s="66" t="inlineStr">
        <is>
          <t>S03</t>
        </is>
      </c>
      <c r="V154" s="66" t="inlineStr">
        <is>
          <t>M03</t>
        </is>
      </c>
      <c r="W154" s="66" t="inlineStr">
        <is>
          <t>Traffic signals/crossings/refuge islands/cycling infrastructure do not directly affect the cost class.</t>
        </is>
      </c>
    </row>
    <row r="155" ht="15" customHeight="1" s="94">
      <c r="A155" s="66" t="n">
        <v>151</v>
      </c>
      <c r="B155" s="66" t="inlineStr">
        <is>
          <t>O1607</t>
        </is>
      </c>
      <c r="C155" s="66" t="inlineStr">
        <is>
          <t>Leipzig</t>
        </is>
      </c>
      <c r="D155" s="66" t="n">
        <v>12.3586679320001</v>
      </c>
      <c r="E155" s="66" t="n">
        <v>51.3419822610001</v>
      </c>
      <c r="F155" s="66" t="n">
        <v>13</v>
      </c>
      <c r="G155" s="66" t="n">
        <v>7</v>
      </c>
      <c r="H155" s="66" t="n">
        <v>6</v>
      </c>
      <c r="I155" s="66" t="inlineStr">
        <is>
          <t>Major arterial road</t>
        </is>
      </c>
      <c r="J155" t="inlineStr">
        <is>
          <t>primary</t>
        </is>
      </c>
      <c r="K155" s="66" t="inlineStr">
        <is>
          <t>Junction</t>
        </is>
      </c>
      <c r="L155" s="66" t="n">
        <v>4</v>
      </c>
      <c r="M155" s="66" t="inlineStr">
        <is>
          <t>yes</t>
        </is>
      </c>
      <c r="N155" s="66" t="inlineStr">
        <is>
          <t>yes</t>
        </is>
      </c>
      <c r="O155" s="66" t="inlineStr">
        <is>
          <t>not found</t>
        </is>
      </c>
      <c r="P155" s="66" t="inlineStr">
        <is>
          <t>yes</t>
        </is>
      </c>
      <c r="Q155" s="66" t="inlineStr">
        <is>
          <t>C</t>
        </is>
      </c>
      <c r="R155" s="66" t="inlineStr">
        <is>
          <t>Large road cross-section: OSM lanes=4 (4 or more lanes).</t>
        </is>
      </c>
      <c r="S155" s="66" t="inlineStr">
        <is>
          <t>A missing OSM tag is not reliable evidence of absence.</t>
        </is>
      </c>
      <c r="T155" s="68" t="inlineStr">
        <is>
          <t>https://www.openstreetmap.org/?mlat=51.3419823&amp;mlon=12.3586679#map=19/51.3419823/12.3586679</t>
        </is>
      </c>
      <c r="U155" s="66" t="inlineStr">
        <is>
          <t>S03</t>
        </is>
      </c>
      <c r="V155" s="66" t="inlineStr">
        <is>
          <t>M03</t>
        </is>
      </c>
      <c r="W155" s="66" t="inlineStr">
        <is>
          <t>Traffic signals/crossings/refuge islands/cycling infrastructure do not directly affect the cost class.</t>
        </is>
      </c>
    </row>
    <row r="156" ht="15" customHeight="1" s="94">
      <c r="A156" s="66" t="n">
        <v>152</v>
      </c>
      <c r="B156" s="66" t="inlineStr">
        <is>
          <t>O1684</t>
        </is>
      </c>
      <c r="C156" s="66" t="inlineStr">
        <is>
          <t>Leipzig</t>
        </is>
      </c>
      <c r="D156" s="66" t="n">
        <v>12.3319285585</v>
      </c>
      <c r="E156" s="66" t="n">
        <v>51.3402902685001</v>
      </c>
      <c r="F156" s="66" t="n">
        <v>12</v>
      </c>
      <c r="G156" s="66" t="n">
        <v>7</v>
      </c>
      <c r="H156" s="66" t="n">
        <v>3</v>
      </c>
      <c r="I156" s="66" t="inlineStr">
        <is>
          <t>Residential road</t>
        </is>
      </c>
      <c r="J156" t="inlineStr">
        <is>
          <t>residential</t>
        </is>
      </c>
      <c r="K156" s="66" t="inlineStr">
        <is>
          <t>Junction</t>
        </is>
      </c>
      <c r="L156" s="66" t="inlineStr">
        <is>
          <t>not tagged</t>
        </is>
      </c>
      <c r="M156" s="66" t="inlineStr">
        <is>
          <t>yes</t>
        </is>
      </c>
      <c r="N156" s="66" t="inlineStr">
        <is>
          <t>yes</t>
        </is>
      </c>
      <c r="O156" s="66" t="inlineStr">
        <is>
          <t>not found</t>
        </is>
      </c>
      <c r="P156" s="66" t="inlineStr">
        <is>
          <t>not found</t>
        </is>
      </c>
      <c r="Q156" s="66" t="inlineStr">
        <is>
          <t>unclear</t>
        </is>
      </c>
      <c r="R156" s="66" t="inlineStr">
        <is>
          <t>Lane count is not reliably tagged in OSM.</t>
        </is>
      </c>
      <c r="S156" s="66" t="inlineStr">
        <is>
          <t>A missing OSM tag is not reliable evidence of absence.</t>
        </is>
      </c>
      <c r="T156" s="68" t="inlineStr">
        <is>
          <t>https://www.openstreetmap.org/?mlat=51.3402903&amp;mlon=12.3319286#map=19/51.3402903/12.3319286</t>
        </is>
      </c>
      <c r="U156" s="66" t="inlineStr">
        <is>
          <t>S03</t>
        </is>
      </c>
      <c r="V156" s="66" t="inlineStr">
        <is>
          <t>M03</t>
        </is>
      </c>
      <c r="W156" s="66" t="inlineStr">
        <is>
          <t>Traffic signals/crossings/refuge islands/cycling infrastructure do not directly affect the cost class.</t>
        </is>
      </c>
    </row>
    <row r="157" ht="15" customHeight="1" s="94">
      <c r="A157" s="66" t="n">
        <v>153</v>
      </c>
      <c r="B157" s="66" t="inlineStr">
        <is>
          <t>O1447</t>
        </is>
      </c>
      <c r="C157" s="66" t="inlineStr">
        <is>
          <t>Leipzig</t>
        </is>
      </c>
      <c r="D157" s="66" t="n">
        <v>12.376925117</v>
      </c>
      <c r="E157" s="66" t="n">
        <v>51.343711104</v>
      </c>
      <c r="F157" s="66" t="n">
        <v>11</v>
      </c>
      <c r="G157" s="66" t="n">
        <v>7</v>
      </c>
      <c r="H157" s="66" t="n">
        <v>3</v>
      </c>
      <c r="I157" s="66" t="inlineStr">
        <is>
          <t>Residential road</t>
        </is>
      </c>
      <c r="J157" t="inlineStr">
        <is>
          <t>residential</t>
        </is>
      </c>
      <c r="K157" s="66" t="inlineStr">
        <is>
          <t>Junction</t>
        </is>
      </c>
      <c r="L157" s="66" t="n">
        <v>4</v>
      </c>
      <c r="M157" s="66" t="inlineStr">
        <is>
          <t>not found</t>
        </is>
      </c>
      <c r="N157" s="66" t="inlineStr">
        <is>
          <t>yes</t>
        </is>
      </c>
      <c r="O157" s="66" t="inlineStr">
        <is>
          <t>not found</t>
        </is>
      </c>
      <c r="P157" s="66" t="inlineStr">
        <is>
          <t>yes</t>
        </is>
      </c>
      <c r="Q157" s="66" t="inlineStr">
        <is>
          <t>C</t>
        </is>
      </c>
      <c r="R157" s="66" t="inlineStr">
        <is>
          <t>Large road cross-section: OSM lanes=4 (4 or more lanes).</t>
        </is>
      </c>
      <c r="S157" s="66" t="inlineStr">
        <is>
          <t>A missing OSM tag is not reliable evidence of absence.</t>
        </is>
      </c>
      <c r="T157" s="68" t="inlineStr">
        <is>
          <t>https://www.openstreetmap.org/?mlat=51.3437111&amp;mlon=12.3769251#map=19/51.3437111/12.3769251</t>
        </is>
      </c>
      <c r="U157" s="66" t="inlineStr">
        <is>
          <t>S03</t>
        </is>
      </c>
      <c r="V157" s="66" t="inlineStr">
        <is>
          <t>M03</t>
        </is>
      </c>
      <c r="W157" s="66" t="inlineStr">
        <is>
          <t>Traffic signals/crossings/refuge islands/cycling infrastructure do not directly affect the cost class.</t>
        </is>
      </c>
    </row>
    <row r="158" ht="15" customHeight="1" s="94">
      <c r="A158" s="66" t="n">
        <v>154</v>
      </c>
      <c r="B158" s="66" t="inlineStr">
        <is>
          <t>O1738</t>
        </is>
      </c>
      <c r="C158" s="66" t="inlineStr">
        <is>
          <t>Leipzig</t>
        </is>
      </c>
      <c r="D158" s="66" t="n">
        <v>12.3425186685001</v>
      </c>
      <c r="E158" s="66" t="n">
        <v>51.3215963630001</v>
      </c>
      <c r="F158" s="66" t="n">
        <v>11</v>
      </c>
      <c r="G158" s="66" t="n">
        <v>7</v>
      </c>
      <c r="H158" s="66" t="n">
        <v>2</v>
      </c>
      <c r="I158" s="66" t="inlineStr">
        <is>
          <t>Important main/connecting road</t>
        </is>
      </c>
      <c r="J158" t="inlineStr">
        <is>
          <t>secondary</t>
        </is>
      </c>
      <c r="K158" s="66" t="inlineStr">
        <is>
          <t>Junction</t>
        </is>
      </c>
      <c r="L158" s="66" t="n">
        <v>2</v>
      </c>
      <c r="M158" s="66" t="inlineStr">
        <is>
          <t>yes</t>
        </is>
      </c>
      <c r="N158" s="66" t="inlineStr">
        <is>
          <t>not found</t>
        </is>
      </c>
      <c r="O158" s="66" t="inlineStr">
        <is>
          <t>not found</t>
        </is>
      </c>
      <c r="P158" s="66" t="inlineStr">
        <is>
          <t>yes</t>
        </is>
      </c>
      <c r="Q158" s="66" t="inlineStr">
        <is>
          <t>B</t>
        </is>
      </c>
      <c r="R158" s="66" t="inlineStr">
        <is>
          <t>Standard road area/main road: secondary, OSM lanes=2 (max. 3).</t>
        </is>
      </c>
      <c r="S158" s="66" t="inlineStr">
        <is>
          <t>A missing OSM tag is not reliable evidence of absence.</t>
        </is>
      </c>
      <c r="T158" s="68" t="inlineStr">
        <is>
          <t>https://www.openstreetmap.org/?mlat=51.3215964&amp;mlon=12.3425187#map=19/51.3215964/12.3425187</t>
        </is>
      </c>
      <c r="U158" s="66" t="inlineStr">
        <is>
          <t>S03</t>
        </is>
      </c>
      <c r="V158" s="66" t="inlineStr">
        <is>
          <t>M03</t>
        </is>
      </c>
      <c r="W158" s="66" t="inlineStr">
        <is>
          <t>Traffic signals/crossings/refuge islands/cycling infrastructure do not directly affect the cost class.</t>
        </is>
      </c>
    </row>
    <row r="159" ht="15" customHeight="1" s="94">
      <c r="A159" s="66" t="n">
        <v>155</v>
      </c>
      <c r="B159" s="66" t="inlineStr">
        <is>
          <t>O0324</t>
        </is>
      </c>
      <c r="C159" s="66" t="inlineStr">
        <is>
          <t>Dresden</t>
        </is>
      </c>
      <c r="D159" s="66" t="n">
        <v>13.723204513</v>
      </c>
      <c r="E159" s="66" t="n">
        <v>51.0898471450001</v>
      </c>
      <c r="F159" s="66" t="n">
        <v>10</v>
      </c>
      <c r="G159" s="66" t="n">
        <v>7</v>
      </c>
      <c r="H159" s="66" t="n">
        <v>1</v>
      </c>
      <c r="I159" s="66" t="inlineStr">
        <is>
          <t>Important main/connecting road</t>
        </is>
      </c>
      <c r="J159" t="inlineStr">
        <is>
          <t>secondary</t>
        </is>
      </c>
      <c r="K159" s="66" t="inlineStr">
        <is>
          <t>Junction</t>
        </is>
      </c>
      <c r="L159" s="66" t="n">
        <v>4</v>
      </c>
      <c r="M159" s="66" t="inlineStr">
        <is>
          <t>yes</t>
        </is>
      </c>
      <c r="N159" s="66" t="inlineStr">
        <is>
          <t>yes</t>
        </is>
      </c>
      <c r="O159" s="66" t="inlineStr">
        <is>
          <t>not found</t>
        </is>
      </c>
      <c r="P159" s="66" t="inlineStr">
        <is>
          <t>yes</t>
        </is>
      </c>
      <c r="Q159" s="66" t="inlineStr">
        <is>
          <t>C</t>
        </is>
      </c>
      <c r="R159" s="66" t="inlineStr">
        <is>
          <t>Large road cross-section: OSM lanes=4 (4 or more lanes).</t>
        </is>
      </c>
      <c r="S159" s="66" t="inlineStr">
        <is>
          <t>A missing OSM tag is not reliable evidence of absence.</t>
        </is>
      </c>
      <c r="T159" s="68" t="inlineStr">
        <is>
          <t>https://www.openstreetmap.org/?mlat=51.0898471&amp;mlon=13.7232045#map=19/51.0898471/13.7232045</t>
        </is>
      </c>
      <c r="U159" s="66" t="inlineStr">
        <is>
          <t>S03</t>
        </is>
      </c>
      <c r="V159" s="66" t="inlineStr">
        <is>
          <t>M03</t>
        </is>
      </c>
      <c r="W159" s="66" t="inlineStr">
        <is>
          <t>Traffic signals/crossings/refuge islands/cycling infrastructure do not directly affect the cost class.</t>
        </is>
      </c>
    </row>
    <row r="160" ht="15" customHeight="1" s="94">
      <c r="A160" s="66" t="n">
        <v>156</v>
      </c>
      <c r="B160" s="66" t="inlineStr">
        <is>
          <t>O0589</t>
        </is>
      </c>
      <c r="C160" s="66" t="inlineStr">
        <is>
          <t>Dresden</t>
        </is>
      </c>
      <c r="D160" s="66" t="n">
        <v>13.7551682340001</v>
      </c>
      <c r="E160" s="66" t="n">
        <v>51.0462014990001</v>
      </c>
      <c r="F160" s="66" t="n">
        <v>10</v>
      </c>
      <c r="G160" s="66" t="n">
        <v>7</v>
      </c>
      <c r="H160" s="66" t="n">
        <v>6</v>
      </c>
      <c r="I160" s="66" t="inlineStr">
        <is>
          <t>Important main/connecting road</t>
        </is>
      </c>
      <c r="J160" t="inlineStr">
        <is>
          <t>secondary</t>
        </is>
      </c>
      <c r="K160" s="66" t="inlineStr">
        <is>
          <t>Junction</t>
        </is>
      </c>
      <c r="L160" s="66" t="n">
        <v>4</v>
      </c>
      <c r="M160" s="66" t="inlineStr">
        <is>
          <t>yes</t>
        </is>
      </c>
      <c r="N160" s="66" t="inlineStr">
        <is>
          <t>yes</t>
        </is>
      </c>
      <c r="O160" s="66" t="inlineStr">
        <is>
          <t>not found</t>
        </is>
      </c>
      <c r="P160" s="66" t="inlineStr">
        <is>
          <t>yes</t>
        </is>
      </c>
      <c r="Q160" s="66" t="inlineStr">
        <is>
          <t>C</t>
        </is>
      </c>
      <c r="R160" s="66" t="inlineStr">
        <is>
          <t>Large road cross-section: OSM lanes=4 (4 or more lanes).</t>
        </is>
      </c>
      <c r="S160" s="66" t="inlineStr">
        <is>
          <t>A missing OSM tag is not reliable evidence of absence.</t>
        </is>
      </c>
      <c r="T160" s="68" t="inlineStr">
        <is>
          <t>https://www.openstreetmap.org/?mlat=51.0462015&amp;mlon=13.7551682#map=19/51.0462015/13.7551682</t>
        </is>
      </c>
      <c r="U160" s="66" t="inlineStr">
        <is>
          <t>S03</t>
        </is>
      </c>
      <c r="V160" s="66" t="inlineStr">
        <is>
          <t>M03</t>
        </is>
      </c>
      <c r="W160" s="66" t="inlineStr">
        <is>
          <t>Traffic signals/crossings/refuge islands/cycling infrastructure do not directly affect the cost class.</t>
        </is>
      </c>
    </row>
    <row r="161" ht="15" customHeight="1" s="94">
      <c r="A161" s="66" t="n">
        <v>157</v>
      </c>
      <c r="B161" s="66" t="inlineStr">
        <is>
          <t>O0844</t>
        </is>
      </c>
      <c r="C161" s="66" t="inlineStr">
        <is>
          <t>Dresden</t>
        </is>
      </c>
      <c r="D161" s="66" t="n">
        <v>13.729110437</v>
      </c>
      <c r="E161" s="66" t="n">
        <v>51.0509552600001</v>
      </c>
      <c r="F161" s="66" t="n">
        <v>10</v>
      </c>
      <c r="G161" s="66" t="n">
        <v>7</v>
      </c>
      <c r="H161" s="66" t="n">
        <v>3</v>
      </c>
      <c r="I161" s="66" t="inlineStr">
        <is>
          <t>Collector/connecting road</t>
        </is>
      </c>
      <c r="J161" t="inlineStr">
        <is>
          <t>tertiary</t>
        </is>
      </c>
      <c r="K161" s="66" t="inlineStr">
        <is>
          <t>Junction</t>
        </is>
      </c>
      <c r="L161" s="66" t="n">
        <v>2</v>
      </c>
      <c r="M161" s="66" t="inlineStr">
        <is>
          <t>yes</t>
        </is>
      </c>
      <c r="N161" s="66" t="inlineStr">
        <is>
          <t>yes</t>
        </is>
      </c>
      <c r="O161" s="66" t="inlineStr">
        <is>
          <t>not found</t>
        </is>
      </c>
      <c r="P161" s="66" t="inlineStr">
        <is>
          <t>yes</t>
        </is>
      </c>
      <c r="Q161" s="66" t="inlineStr">
        <is>
          <t>B</t>
        </is>
      </c>
      <c r="R161" s="66" t="inlineStr">
        <is>
          <t>Standard road area/main road: tertiary, OSM lanes=2 (max. 3).</t>
        </is>
      </c>
      <c r="S161" s="66" t="inlineStr">
        <is>
          <t>A missing OSM tag is not reliable evidence of absence.</t>
        </is>
      </c>
      <c r="T161" s="68" t="inlineStr">
        <is>
          <t>https://www.openstreetmap.org/?mlat=51.0509553&amp;mlon=13.7291104#map=19/51.0509553/13.7291104</t>
        </is>
      </c>
      <c r="U161" s="66" t="inlineStr">
        <is>
          <t>S03</t>
        </is>
      </c>
      <c r="V161" s="66" t="inlineStr">
        <is>
          <t>M03</t>
        </is>
      </c>
      <c r="W161" s="66" t="inlineStr">
        <is>
          <t>Traffic signals/crossings/refuge islands/cycling infrastructure do not directly affect the cost class.</t>
        </is>
      </c>
    </row>
    <row r="162" ht="15" customHeight="1" s="94">
      <c r="A162" s="66" t="n">
        <v>158</v>
      </c>
      <c r="B162" s="66" t="inlineStr">
        <is>
          <t>O1708</t>
        </is>
      </c>
      <c r="C162" s="66" t="inlineStr">
        <is>
          <t>Leipzig</t>
        </is>
      </c>
      <c r="D162" s="66" t="n">
        <v>12.3102360535001</v>
      </c>
      <c r="E162" s="66" t="n">
        <v>51.3177286395001</v>
      </c>
      <c r="F162" s="66" t="n">
        <v>10</v>
      </c>
      <c r="G162" s="66" t="n">
        <v>7</v>
      </c>
      <c r="H162" s="66" t="n">
        <v>3</v>
      </c>
      <c r="I162" s="66" t="inlineStr">
        <is>
          <t>Major arterial road</t>
        </is>
      </c>
      <c r="J162" t="inlineStr">
        <is>
          <t>primary</t>
        </is>
      </c>
      <c r="K162" s="66" t="inlineStr">
        <is>
          <t>Junction</t>
        </is>
      </c>
      <c r="L162" s="66" t="n">
        <v>2</v>
      </c>
      <c r="M162" s="66" t="inlineStr">
        <is>
          <t>not found</t>
        </is>
      </c>
      <c r="N162" s="66" t="inlineStr">
        <is>
          <t>yes</t>
        </is>
      </c>
      <c r="O162" s="66" t="inlineStr">
        <is>
          <t>yes</t>
        </is>
      </c>
      <c r="P162" s="66" t="inlineStr">
        <is>
          <t>yes</t>
        </is>
      </c>
      <c r="Q162" s="66" t="inlineStr">
        <is>
          <t>B</t>
        </is>
      </c>
      <c r="R162" s="66" t="inlineStr">
        <is>
          <t>Standard road area/main road: primary, OSM lanes=2 (max. 3).</t>
        </is>
      </c>
      <c r="S162" s="66" t="inlineStr">
        <is>
          <t>A missing OSM tag is not reliable evidence of absence.</t>
        </is>
      </c>
      <c r="T162" s="68" t="inlineStr">
        <is>
          <t>https://www.openstreetmap.org/?mlat=51.3177286&amp;mlon=12.3102361#map=19/51.3177286/12.3102361</t>
        </is>
      </c>
      <c r="U162" s="66" t="inlineStr">
        <is>
          <t>S03</t>
        </is>
      </c>
      <c r="V162" s="66" t="inlineStr">
        <is>
          <t>M03</t>
        </is>
      </c>
      <c r="W162" s="66" t="inlineStr">
        <is>
          <t>Traffic signals/crossings/refuge islands/cycling infrastructure do not directly affect the cost class.</t>
        </is>
      </c>
    </row>
    <row r="163" ht="15" customHeight="1" s="94">
      <c r="A163" s="66" t="n">
        <v>159</v>
      </c>
      <c r="B163" s="66" t="inlineStr">
        <is>
          <t>O1726</t>
        </is>
      </c>
      <c r="C163" s="66" t="inlineStr">
        <is>
          <t>Leipzig</t>
        </is>
      </c>
      <c r="D163" s="66" t="n">
        <v>12.3739436830001</v>
      </c>
      <c r="E163" s="66" t="n">
        <v>51.334087755</v>
      </c>
      <c r="F163" s="66" t="n">
        <v>10</v>
      </c>
      <c r="G163" s="66" t="n">
        <v>7</v>
      </c>
      <c r="H163" s="66" t="n">
        <v>2</v>
      </c>
      <c r="I163" s="66" t="inlineStr">
        <is>
          <t>Important main/connecting road</t>
        </is>
      </c>
      <c r="J163" t="inlineStr">
        <is>
          <t>secondary</t>
        </is>
      </c>
      <c r="K163" s="66" t="inlineStr">
        <is>
          <t>Junction</t>
        </is>
      </c>
      <c r="L163" s="66" t="n">
        <v>3</v>
      </c>
      <c r="M163" s="66" t="inlineStr">
        <is>
          <t>yes</t>
        </is>
      </c>
      <c r="N163" s="66" t="inlineStr">
        <is>
          <t>yes</t>
        </is>
      </c>
      <c r="O163" s="66" t="inlineStr">
        <is>
          <t>not found</t>
        </is>
      </c>
      <c r="P163" s="66" t="inlineStr">
        <is>
          <t>yes</t>
        </is>
      </c>
      <c r="Q163" s="66" t="inlineStr">
        <is>
          <t>B</t>
        </is>
      </c>
      <c r="R163" s="66" t="inlineStr">
        <is>
          <t>Standard road area/main road: secondary, OSM lanes=3 (max. 3).</t>
        </is>
      </c>
      <c r="S163" s="66" t="inlineStr">
        <is>
          <t>A missing OSM tag is not reliable evidence of absence.</t>
        </is>
      </c>
      <c r="T163" s="68" t="inlineStr">
        <is>
          <t>https://www.openstreetmap.org/?mlat=51.3340878&amp;mlon=12.3739437#map=19/51.3340878/12.3739437</t>
        </is>
      </c>
      <c r="U163" s="66" t="inlineStr">
        <is>
          <t>S03</t>
        </is>
      </c>
      <c r="V163" s="66" t="inlineStr">
        <is>
          <t>M03</t>
        </is>
      </c>
      <c r="W163" s="66" t="inlineStr">
        <is>
          <t>Traffic signals/crossings/refuge islands/cycling infrastructure do not directly affect the cost class.</t>
        </is>
      </c>
    </row>
    <row r="164" ht="15" customHeight="1" s="94">
      <c r="A164" s="66" t="n">
        <v>160</v>
      </c>
      <c r="B164" s="66" t="inlineStr">
        <is>
          <t>O1733</t>
        </is>
      </c>
      <c r="C164" s="66" t="inlineStr">
        <is>
          <t>Leipzig</t>
        </is>
      </c>
      <c r="D164" s="66" t="n">
        <v>12.378440309</v>
      </c>
      <c r="E164" s="66" t="n">
        <v>51.3357913315001</v>
      </c>
      <c r="F164" s="66" t="n">
        <v>10</v>
      </c>
      <c r="G164" s="66" t="n">
        <v>7</v>
      </c>
      <c r="H164" s="66" t="n">
        <v>2</v>
      </c>
      <c r="I164" s="66" t="inlineStr">
        <is>
          <t>Major arterial road</t>
        </is>
      </c>
      <c r="J164" t="inlineStr">
        <is>
          <t>primary</t>
        </is>
      </c>
      <c r="K164" s="66" t="inlineStr">
        <is>
          <t>Junction</t>
        </is>
      </c>
      <c r="L164" s="66" t="n">
        <v>4</v>
      </c>
      <c r="M164" s="66" t="inlineStr">
        <is>
          <t>yes</t>
        </is>
      </c>
      <c r="N164" s="66" t="inlineStr">
        <is>
          <t>yes</t>
        </is>
      </c>
      <c r="O164" s="66" t="inlineStr">
        <is>
          <t>not found</t>
        </is>
      </c>
      <c r="P164" s="66" t="inlineStr">
        <is>
          <t>yes</t>
        </is>
      </c>
      <c r="Q164" s="66" t="inlineStr">
        <is>
          <t>C</t>
        </is>
      </c>
      <c r="R164" s="66" t="inlineStr">
        <is>
          <t>Large road cross-section: OSM lanes=4 (4 or more lanes).</t>
        </is>
      </c>
      <c r="S164" s="66" t="inlineStr">
        <is>
          <t>A missing OSM tag is not reliable evidence of absence.</t>
        </is>
      </c>
      <c r="T164" s="68" t="inlineStr">
        <is>
          <t>https://www.openstreetmap.org/?mlat=51.3357913&amp;mlon=12.3784403#map=19/51.3357913/12.3784403</t>
        </is>
      </c>
      <c r="U164" s="66" t="inlineStr">
        <is>
          <t>S03</t>
        </is>
      </c>
      <c r="V164" s="66" t="inlineStr">
        <is>
          <t>M03</t>
        </is>
      </c>
      <c r="W164" s="66" t="inlineStr">
        <is>
          <t>Traffic signals/crossings/refuge islands/cycling infrastructure do not directly affect the cost class.</t>
        </is>
      </c>
    </row>
    <row r="165" ht="15" customHeight="1" s="94">
      <c r="A165" s="66" t="n">
        <v>161</v>
      </c>
      <c r="B165" s="66" t="inlineStr">
        <is>
          <t>O1797</t>
        </is>
      </c>
      <c r="C165" s="66" t="inlineStr">
        <is>
          <t>Leipzig</t>
        </is>
      </c>
      <c r="D165" s="66" t="n">
        <v>12.3810184590001</v>
      </c>
      <c r="E165" s="66" t="n">
        <v>51.3308545530001</v>
      </c>
      <c r="F165" s="66" t="n">
        <v>10</v>
      </c>
      <c r="G165" s="66" t="n">
        <v>7</v>
      </c>
      <c r="H165" s="66" t="n">
        <v>3</v>
      </c>
      <c r="I165" s="66" t="inlineStr">
        <is>
          <t>Important main/connecting road</t>
        </is>
      </c>
      <c r="J165" t="inlineStr">
        <is>
          <t>secondary</t>
        </is>
      </c>
      <c r="K165" s="66" t="inlineStr">
        <is>
          <t>Junction</t>
        </is>
      </c>
      <c r="L165" s="66" t="n">
        <v>4</v>
      </c>
      <c r="M165" s="66" t="inlineStr">
        <is>
          <t>yes</t>
        </is>
      </c>
      <c r="N165" s="66" t="inlineStr">
        <is>
          <t>yes</t>
        </is>
      </c>
      <c r="O165" s="66" t="inlineStr">
        <is>
          <t>yes</t>
        </is>
      </c>
      <c r="P165" s="66" t="inlineStr">
        <is>
          <t>yes</t>
        </is>
      </c>
      <c r="Q165" s="66" t="inlineStr">
        <is>
          <t>C</t>
        </is>
      </c>
      <c r="R165" s="66" t="inlineStr">
        <is>
          <t>Large road cross-section: OSM lanes=4 (4 or more lanes).</t>
        </is>
      </c>
      <c r="S165" s="66" t="inlineStr">
        <is>
          <t>A missing OSM tag is not reliable evidence of absence.</t>
        </is>
      </c>
      <c r="T165" s="68" t="inlineStr">
        <is>
          <t>https://www.openstreetmap.org/?mlat=51.3308546&amp;mlon=12.3810185#map=19/51.3308546/12.3810185</t>
        </is>
      </c>
      <c r="U165" s="66" t="inlineStr">
        <is>
          <t>S03</t>
        </is>
      </c>
      <c r="V165" s="66" t="inlineStr">
        <is>
          <t>M03</t>
        </is>
      </c>
      <c r="W165" s="66" t="inlineStr">
        <is>
          <t>Traffic signals/crossings/refuge islands/cycling infrastructure do not directly affect the cost class.</t>
        </is>
      </c>
    </row>
    <row r="166" ht="15" customHeight="1" s="94">
      <c r="A166" s="66" t="n">
        <v>162</v>
      </c>
      <c r="B166" s="66" t="inlineStr">
        <is>
          <t>O1841</t>
        </is>
      </c>
      <c r="C166" s="66" t="inlineStr">
        <is>
          <t>Leipzig</t>
        </is>
      </c>
      <c r="D166" s="66" t="n">
        <v>12.2778967560001</v>
      </c>
      <c r="E166" s="66" t="n">
        <v>51.3190665910001</v>
      </c>
      <c r="F166" s="66" t="n">
        <v>10</v>
      </c>
      <c r="G166" s="66" t="n">
        <v>7</v>
      </c>
      <c r="H166" s="66" t="n">
        <v>2</v>
      </c>
      <c r="I166" s="66" t="inlineStr">
        <is>
          <t>Major arterial road</t>
        </is>
      </c>
      <c r="J166" t="inlineStr">
        <is>
          <t>primary</t>
        </is>
      </c>
      <c r="K166" s="66" t="inlineStr">
        <is>
          <t>Junction</t>
        </is>
      </c>
      <c r="L166" s="66" t="n">
        <v>4</v>
      </c>
      <c r="M166" s="66" t="inlineStr">
        <is>
          <t>yes</t>
        </is>
      </c>
      <c r="N166" s="66" t="inlineStr">
        <is>
          <t>yes</t>
        </is>
      </c>
      <c r="O166" s="66" t="inlineStr">
        <is>
          <t>yes</t>
        </is>
      </c>
      <c r="P166" s="66" t="inlineStr">
        <is>
          <t>yes</t>
        </is>
      </c>
      <c r="Q166" s="66" t="inlineStr">
        <is>
          <t>C</t>
        </is>
      </c>
      <c r="R166" s="66" t="inlineStr">
        <is>
          <t>Large road cross-section: OSM lanes=4 (4 or more lanes).</t>
        </is>
      </c>
      <c r="S166" s="66" t="inlineStr">
        <is>
          <t>A missing OSM tag is not reliable evidence of absence.</t>
        </is>
      </c>
      <c r="T166" s="68" t="inlineStr">
        <is>
          <t>https://www.openstreetmap.org/?mlat=51.3190666&amp;mlon=12.2778968#map=19/51.3190666/12.2778968</t>
        </is>
      </c>
      <c r="U166" s="66" t="inlineStr">
        <is>
          <t>S03</t>
        </is>
      </c>
      <c r="V166" s="66" t="inlineStr">
        <is>
          <t>M03</t>
        </is>
      </c>
      <c r="W166" s="66" t="inlineStr">
        <is>
          <t>Traffic signals/crossings/refuge islands/cycling infrastructure do not directly affect the cost class.</t>
        </is>
      </c>
    </row>
    <row r="167" ht="15" customHeight="1" s="94">
      <c r="A167" s="66" t="n">
        <v>163</v>
      </c>
      <c r="B167" s="66" t="inlineStr">
        <is>
          <t>O2007</t>
        </is>
      </c>
      <c r="C167" s="66" t="inlineStr">
        <is>
          <t>Pirna</t>
        </is>
      </c>
      <c r="D167" s="66" t="n">
        <v>13.9310906885001</v>
      </c>
      <c r="E167" s="66" t="n">
        <v>50.957403449</v>
      </c>
      <c r="F167" s="66" t="n">
        <v>10</v>
      </c>
      <c r="G167" s="66" t="n">
        <v>7</v>
      </c>
      <c r="H167" s="66" t="n">
        <v>2</v>
      </c>
      <c r="I167" s="66" t="inlineStr">
        <is>
          <t>Major arterial road</t>
        </is>
      </c>
      <c r="J167" t="inlineStr">
        <is>
          <t>primary</t>
        </is>
      </c>
      <c r="K167" s="66" t="inlineStr">
        <is>
          <t>Junction</t>
        </is>
      </c>
      <c r="L167" s="66" t="n">
        <v>5</v>
      </c>
      <c r="M167" s="66" t="inlineStr">
        <is>
          <t>yes</t>
        </is>
      </c>
      <c r="N167" s="66" t="inlineStr">
        <is>
          <t>yes</t>
        </is>
      </c>
      <c r="O167" s="66" t="inlineStr">
        <is>
          <t>not found</t>
        </is>
      </c>
      <c r="P167" s="66" t="inlineStr">
        <is>
          <t>yes</t>
        </is>
      </c>
      <c r="Q167" s="66" t="inlineStr">
        <is>
          <t>C</t>
        </is>
      </c>
      <c r="R167" s="66" t="inlineStr">
        <is>
          <t>Large road cross-section: OSM lanes=5 (4 or more lanes).</t>
        </is>
      </c>
      <c r="S167" s="66" t="inlineStr">
        <is>
          <t>A missing OSM tag is not reliable evidence of absence.</t>
        </is>
      </c>
      <c r="T167" s="68" t="inlineStr">
        <is>
          <t>https://www.openstreetmap.org/?mlat=50.9574034&amp;mlon=13.9310907#map=19/50.9574034/13.9310907</t>
        </is>
      </c>
      <c r="U167" s="66" t="inlineStr">
        <is>
          <t>S03</t>
        </is>
      </c>
      <c r="V167" s="66" t="inlineStr">
        <is>
          <t>M03</t>
        </is>
      </c>
      <c r="W167" s="66" t="inlineStr">
        <is>
          <t>Traffic signals/crossings/refuge islands/cycling infrastructure do not directly affect the cost class.</t>
        </is>
      </c>
    </row>
    <row r="168" ht="15" customHeight="1" s="94">
      <c r="A168" s="66" t="n">
        <v>164</v>
      </c>
      <c r="B168" s="66" t="inlineStr">
        <is>
          <t>O2152</t>
        </is>
      </c>
      <c r="C168" s="66" t="inlineStr">
        <is>
          <t>Taucha</t>
        </is>
      </c>
      <c r="D168" s="66" t="n">
        <v>12.482782274</v>
      </c>
      <c r="E168" s="66" t="n">
        <v>51.3752938270001</v>
      </c>
      <c r="F168" s="66" t="n">
        <v>10</v>
      </c>
      <c r="G168" s="66" t="n">
        <v>7</v>
      </c>
      <c r="H168" s="66" t="n">
        <v>3</v>
      </c>
      <c r="I168" s="66" t="inlineStr">
        <is>
          <t>Major arterial road</t>
        </is>
      </c>
      <c r="J168" t="inlineStr">
        <is>
          <t>primary</t>
        </is>
      </c>
      <c r="K168" s="66" t="inlineStr">
        <is>
          <t>Junction</t>
        </is>
      </c>
      <c r="L168" s="66" t="n">
        <v>4</v>
      </c>
      <c r="M168" s="66" t="inlineStr">
        <is>
          <t>not found</t>
        </is>
      </c>
      <c r="N168" s="66" t="inlineStr">
        <is>
          <t>yes</t>
        </is>
      </c>
      <c r="O168" s="66" t="inlineStr">
        <is>
          <t>not found</t>
        </is>
      </c>
      <c r="P168" s="66" t="inlineStr">
        <is>
          <t>yes</t>
        </is>
      </c>
      <c r="Q168" s="66" t="inlineStr">
        <is>
          <t>C</t>
        </is>
      </c>
      <c r="R168" s="66" t="inlineStr">
        <is>
          <t>Large road cross-section: OSM lanes=4 (4 or more lanes).</t>
        </is>
      </c>
      <c r="S168" s="66" t="inlineStr">
        <is>
          <t>A missing OSM tag is not reliable evidence of absence.</t>
        </is>
      </c>
      <c r="T168" s="68" t="inlineStr">
        <is>
          <t>https://www.openstreetmap.org/?mlat=51.3752938&amp;mlon=12.4827823#map=19/51.3752938/12.4827823</t>
        </is>
      </c>
      <c r="U168" s="66" t="inlineStr">
        <is>
          <t>S03</t>
        </is>
      </c>
      <c r="V168" s="66" t="inlineStr">
        <is>
          <t>M03</t>
        </is>
      </c>
      <c r="W168" s="66" t="inlineStr">
        <is>
          <t>Traffic signals/crossings/refuge islands/cycling infrastructure do not directly affect the cost class.</t>
        </is>
      </c>
    </row>
    <row r="169" ht="15" customHeight="1" s="94">
      <c r="A169" s="66" t="n">
        <v>165</v>
      </c>
      <c r="B169" s="66" t="inlineStr">
        <is>
          <t>O0212</t>
        </is>
      </c>
      <c r="C169" s="66" t="inlineStr">
        <is>
          <t>Chemnitz</t>
        </is>
      </c>
      <c r="D169" s="66" t="n">
        <v>12.9225674350001</v>
      </c>
      <c r="E169" s="66" t="n">
        <v>50.8316476590001</v>
      </c>
      <c r="F169" s="66" t="n">
        <v>9</v>
      </c>
      <c r="G169" s="66" t="n">
        <v>7</v>
      </c>
      <c r="H169" s="66" t="n">
        <v>4</v>
      </c>
      <c r="I169" s="66" t="inlineStr">
        <is>
          <t>Major arterial road</t>
        </is>
      </c>
      <c r="J169" t="inlineStr">
        <is>
          <t>primary</t>
        </is>
      </c>
      <c r="K169" s="66" t="inlineStr">
        <is>
          <t>Junction</t>
        </is>
      </c>
      <c r="L169" s="66" t="n">
        <v>2</v>
      </c>
      <c r="M169" s="66" t="inlineStr">
        <is>
          <t>yes</t>
        </is>
      </c>
      <c r="N169" s="66" t="inlineStr">
        <is>
          <t>yes</t>
        </is>
      </c>
      <c r="O169" s="66" t="inlineStr">
        <is>
          <t>not found</t>
        </is>
      </c>
      <c r="P169" s="66" t="inlineStr">
        <is>
          <t>yes</t>
        </is>
      </c>
      <c r="Q169" s="66" t="inlineStr">
        <is>
          <t>B</t>
        </is>
      </c>
      <c r="R169" s="66" t="inlineStr">
        <is>
          <t>Standard road area/main road: primary, OSM lanes=2 (max. 3).</t>
        </is>
      </c>
      <c r="S169" s="66" t="inlineStr">
        <is>
          <t>A missing OSM tag is not reliable evidence of absence.</t>
        </is>
      </c>
      <c r="T169" s="68" t="inlineStr">
        <is>
          <t>https://www.openstreetmap.org/?mlat=50.8316477&amp;mlon=12.9225674#map=19/50.8316477/12.9225674</t>
        </is>
      </c>
      <c r="U169" s="66" t="inlineStr">
        <is>
          <t>S03</t>
        </is>
      </c>
      <c r="V169" s="66" t="inlineStr">
        <is>
          <t>M03</t>
        </is>
      </c>
      <c r="W169" s="66" t="inlineStr">
        <is>
          <t>Traffic signals/crossings/refuge islands/cycling infrastructure do not directly affect the cost class.</t>
        </is>
      </c>
    </row>
    <row r="170" ht="15" customHeight="1" s="94">
      <c r="A170" s="66" t="n">
        <v>166</v>
      </c>
      <c r="B170" s="66" t="inlineStr">
        <is>
          <t>O0366</t>
        </is>
      </c>
      <c r="C170" s="66" t="inlineStr">
        <is>
          <t>Dresden</t>
        </is>
      </c>
      <c r="D170" s="66" t="n">
        <v>13.7214253675001</v>
      </c>
      <c r="E170" s="66" t="n">
        <v>51.0417597075</v>
      </c>
      <c r="F170" s="66" t="n">
        <v>9</v>
      </c>
      <c r="G170" s="66" t="n">
        <v>7</v>
      </c>
      <c r="H170" s="66" t="n">
        <v>3</v>
      </c>
      <c r="I170" s="66" t="inlineStr">
        <is>
          <t>Major arterial road</t>
        </is>
      </c>
      <c r="J170" t="inlineStr">
        <is>
          <t>primary</t>
        </is>
      </c>
      <c r="K170" s="66" t="inlineStr">
        <is>
          <t>Junction</t>
        </is>
      </c>
      <c r="L170" s="66" t="n">
        <v>3</v>
      </c>
      <c r="M170" s="66" t="inlineStr">
        <is>
          <t>yes</t>
        </is>
      </c>
      <c r="N170" s="66" t="inlineStr">
        <is>
          <t>yes</t>
        </is>
      </c>
      <c r="O170" s="66" t="inlineStr">
        <is>
          <t>not found</t>
        </is>
      </c>
      <c r="P170" s="66" t="inlineStr">
        <is>
          <t>yes</t>
        </is>
      </c>
      <c r="Q170" s="66" t="inlineStr">
        <is>
          <t>B</t>
        </is>
      </c>
      <c r="R170" s="66" t="inlineStr">
        <is>
          <t>Standard road area/main road: primary, OSM lanes=3 (max. 3).</t>
        </is>
      </c>
      <c r="S170" s="66" t="inlineStr">
        <is>
          <t>A missing OSM tag is not reliable evidence of absence.</t>
        </is>
      </c>
      <c r="T170" s="68" t="inlineStr">
        <is>
          <t>https://www.openstreetmap.org/?mlat=51.0417597&amp;mlon=13.7214254#map=19/51.0417597/13.7214254</t>
        </is>
      </c>
      <c r="U170" s="66" t="inlineStr">
        <is>
          <t>S03</t>
        </is>
      </c>
      <c r="V170" s="66" t="inlineStr">
        <is>
          <t>M03</t>
        </is>
      </c>
      <c r="W170" s="66" t="inlineStr">
        <is>
          <t>Traffic signals/crossings/refuge islands/cycling infrastructure do not directly affect the cost class.</t>
        </is>
      </c>
    </row>
    <row r="171" ht="15" customHeight="1" s="94">
      <c r="A171" s="66" t="n">
        <v>167</v>
      </c>
      <c r="B171" s="66" t="inlineStr">
        <is>
          <t>O0386</t>
        </is>
      </c>
      <c r="C171" s="66" t="inlineStr">
        <is>
          <t>Dresden</t>
        </is>
      </c>
      <c r="D171" s="66" t="n">
        <v>13.7471858210001</v>
      </c>
      <c r="E171" s="66" t="n">
        <v>51.071963888</v>
      </c>
      <c r="F171" s="66" t="n">
        <v>9</v>
      </c>
      <c r="G171" s="66" t="n">
        <v>7</v>
      </c>
      <c r="H171" s="66" t="n">
        <v>3</v>
      </c>
      <c r="I171" s="66" t="inlineStr">
        <is>
          <t>Important main/connecting road</t>
        </is>
      </c>
      <c r="J171" t="inlineStr">
        <is>
          <t>secondary</t>
        </is>
      </c>
      <c r="K171" s="66" t="inlineStr">
        <is>
          <t>Junction</t>
        </is>
      </c>
      <c r="L171" s="66" t="n">
        <v>2</v>
      </c>
      <c r="M171" s="66" t="inlineStr">
        <is>
          <t>yes</t>
        </is>
      </c>
      <c r="N171" s="66" t="inlineStr">
        <is>
          <t>yes</t>
        </is>
      </c>
      <c r="O171" s="66" t="inlineStr">
        <is>
          <t>not found</t>
        </is>
      </c>
      <c r="P171" s="66" t="inlineStr">
        <is>
          <t>yes</t>
        </is>
      </c>
      <c r="Q171" s="66" t="inlineStr">
        <is>
          <t>B</t>
        </is>
      </c>
      <c r="R171" s="66" t="inlineStr">
        <is>
          <t>Standard road area/main road: secondary, OSM lanes=2 (max. 3).</t>
        </is>
      </c>
      <c r="S171" s="66" t="inlineStr">
        <is>
          <t>A missing OSM tag is not reliable evidence of absence.</t>
        </is>
      </c>
      <c r="T171" s="68" t="inlineStr">
        <is>
          <t>https://www.openstreetmap.org/?mlat=51.0719639&amp;mlon=13.7471858#map=19/51.0719639/13.7471858</t>
        </is>
      </c>
      <c r="U171" s="66" t="inlineStr">
        <is>
          <t>S03</t>
        </is>
      </c>
      <c r="V171" s="66" t="inlineStr">
        <is>
          <t>M03</t>
        </is>
      </c>
      <c r="W171" s="66" t="inlineStr">
        <is>
          <t>Traffic signals/crossings/refuge islands/cycling infrastructure do not directly affect the cost class.</t>
        </is>
      </c>
    </row>
    <row r="172" ht="15" customHeight="1" s="94">
      <c r="A172" s="66" t="n">
        <v>168</v>
      </c>
      <c r="B172" s="66" t="inlineStr">
        <is>
          <t>O0431</t>
        </is>
      </c>
      <c r="C172" s="66" t="inlineStr">
        <is>
          <t>Dresden</t>
        </is>
      </c>
      <c r="D172" s="66" t="n">
        <v>13.8005555710001</v>
      </c>
      <c r="E172" s="66" t="n">
        <v>51.027277751</v>
      </c>
      <c r="F172" s="66" t="n">
        <v>9</v>
      </c>
      <c r="G172" s="66" t="n">
        <v>7</v>
      </c>
      <c r="H172" s="66" t="n">
        <v>4</v>
      </c>
      <c r="I172" s="66" t="inlineStr">
        <is>
          <t>Important main/connecting road</t>
        </is>
      </c>
      <c r="J172" t="inlineStr">
        <is>
          <t>secondary</t>
        </is>
      </c>
      <c r="K172" s="66" t="inlineStr">
        <is>
          <t>Junction</t>
        </is>
      </c>
      <c r="L172" s="66" t="n">
        <v>5</v>
      </c>
      <c r="M172" s="66" t="inlineStr">
        <is>
          <t>yes</t>
        </is>
      </c>
      <c r="N172" s="66" t="inlineStr">
        <is>
          <t>yes</t>
        </is>
      </c>
      <c r="O172" s="66" t="inlineStr">
        <is>
          <t>not found</t>
        </is>
      </c>
      <c r="P172" s="66" t="inlineStr">
        <is>
          <t>yes</t>
        </is>
      </c>
      <c r="Q172" s="66" t="inlineStr">
        <is>
          <t>C</t>
        </is>
      </c>
      <c r="R172" s="66" t="inlineStr">
        <is>
          <t>Large road cross-section: OSM lanes=5 (4 or more lanes).</t>
        </is>
      </c>
      <c r="S172" s="66" t="inlineStr">
        <is>
          <t>A missing OSM tag is not reliable evidence of absence.</t>
        </is>
      </c>
      <c r="T172" s="68" t="inlineStr">
        <is>
          <t>https://www.openstreetmap.org/?mlat=51.0272778&amp;mlon=13.8005556#map=19/51.0272778/13.8005556</t>
        </is>
      </c>
      <c r="U172" s="66" t="inlineStr">
        <is>
          <t>S03</t>
        </is>
      </c>
      <c r="V172" s="66" t="inlineStr">
        <is>
          <t>M03</t>
        </is>
      </c>
      <c r="W172" s="66" t="inlineStr">
        <is>
          <t>Traffic signals/crossings/refuge islands/cycling infrastructure do not directly affect the cost class.</t>
        </is>
      </c>
    </row>
    <row r="173" ht="15" customHeight="1" s="94">
      <c r="A173" s="66" t="n">
        <v>169</v>
      </c>
      <c r="B173" s="66" t="inlineStr">
        <is>
          <t>O0602</t>
        </is>
      </c>
      <c r="C173" s="66" t="inlineStr">
        <is>
          <t>Dresden</t>
        </is>
      </c>
      <c r="D173" s="66" t="n">
        <v>13.7204323760001</v>
      </c>
      <c r="E173" s="66" t="n">
        <v>51.0546450420001</v>
      </c>
      <c r="F173" s="66" t="n">
        <v>9</v>
      </c>
      <c r="G173" s="66" t="n">
        <v>7</v>
      </c>
      <c r="H173" s="66" t="n">
        <v>2</v>
      </c>
      <c r="I173" s="66" t="inlineStr">
        <is>
          <t>Important main/connecting road</t>
        </is>
      </c>
      <c r="J173" t="inlineStr">
        <is>
          <t>secondary</t>
        </is>
      </c>
      <c r="K173" s="66" t="inlineStr">
        <is>
          <t>Junction</t>
        </is>
      </c>
      <c r="L173" s="66" t="n">
        <v>3</v>
      </c>
      <c r="M173" s="66" t="inlineStr">
        <is>
          <t>yes</t>
        </is>
      </c>
      <c r="N173" s="66" t="inlineStr">
        <is>
          <t>yes</t>
        </is>
      </c>
      <c r="O173" s="66" t="inlineStr">
        <is>
          <t>not found</t>
        </is>
      </c>
      <c r="P173" s="66" t="inlineStr">
        <is>
          <t>yes</t>
        </is>
      </c>
      <c r="Q173" s="66" t="inlineStr">
        <is>
          <t>B</t>
        </is>
      </c>
      <c r="R173" s="66" t="inlineStr">
        <is>
          <t>Standard road area/main road: secondary, OSM lanes=3 (max. 3).</t>
        </is>
      </c>
      <c r="S173" s="66" t="inlineStr">
        <is>
          <t>A missing OSM tag is not reliable evidence of absence.</t>
        </is>
      </c>
      <c r="T173" s="68" t="inlineStr">
        <is>
          <t>https://www.openstreetmap.org/?mlat=51.0546450&amp;mlon=13.7204324#map=19/51.0546450/13.7204324</t>
        </is>
      </c>
      <c r="U173" s="66" t="inlineStr">
        <is>
          <t>S03</t>
        </is>
      </c>
      <c r="V173" s="66" t="inlineStr">
        <is>
          <t>M03</t>
        </is>
      </c>
      <c r="W173" s="66" t="inlineStr">
        <is>
          <t>Traffic signals/crossings/refuge islands/cycling infrastructure do not directly affect the cost class.</t>
        </is>
      </c>
    </row>
    <row r="174" ht="15" customHeight="1" s="94">
      <c r="A174" s="66" t="n">
        <v>170</v>
      </c>
      <c r="B174" s="66" t="inlineStr">
        <is>
          <t>O0609</t>
        </is>
      </c>
      <c r="C174" s="66" t="inlineStr">
        <is>
          <t>Dresden</t>
        </is>
      </c>
      <c r="D174" s="66" t="n">
        <v>13.741239819</v>
      </c>
      <c r="E174" s="66" t="n">
        <v>51.0647455220001</v>
      </c>
      <c r="F174" s="66" t="n">
        <v>9</v>
      </c>
      <c r="G174" s="66" t="n">
        <v>7</v>
      </c>
      <c r="H174" s="66" t="n">
        <v>7</v>
      </c>
      <c r="I174" s="66" t="inlineStr">
        <is>
          <t>Major arterial road</t>
        </is>
      </c>
      <c r="J174" t="inlineStr">
        <is>
          <t>primary</t>
        </is>
      </c>
      <c r="K174" s="66" t="inlineStr">
        <is>
          <t>Junction</t>
        </is>
      </c>
      <c r="L174" s="66" t="n">
        <v>3</v>
      </c>
      <c r="M174" s="66" t="inlineStr">
        <is>
          <t>yes</t>
        </is>
      </c>
      <c r="N174" s="66" t="inlineStr">
        <is>
          <t>yes</t>
        </is>
      </c>
      <c r="O174" s="66" t="inlineStr">
        <is>
          <t>not found</t>
        </is>
      </c>
      <c r="P174" s="66" t="inlineStr">
        <is>
          <t>yes</t>
        </is>
      </c>
      <c r="Q174" s="66" t="inlineStr">
        <is>
          <t>B</t>
        </is>
      </c>
      <c r="R174" s="66" t="inlineStr">
        <is>
          <t>Standard road area/main road: primary, OSM lanes=3 (max. 3).</t>
        </is>
      </c>
      <c r="S174" s="66" t="inlineStr">
        <is>
          <t>A missing OSM tag is not reliable evidence of absence.</t>
        </is>
      </c>
      <c r="T174" s="68" t="inlineStr">
        <is>
          <t>https://www.openstreetmap.org/?mlat=51.0647455&amp;mlon=13.7412398#map=19/51.0647455/13.7412398</t>
        </is>
      </c>
      <c r="U174" s="66" t="inlineStr">
        <is>
          <t>S03</t>
        </is>
      </c>
      <c r="V174" s="66" t="inlineStr">
        <is>
          <t>M03</t>
        </is>
      </c>
      <c r="W174" s="66" t="inlineStr">
        <is>
          <t>Traffic signals/crossings/refuge islands/cycling infrastructure do not directly affect the cost class.</t>
        </is>
      </c>
    </row>
    <row r="175" ht="15" customHeight="1" s="94">
      <c r="A175" s="66" t="n">
        <v>171</v>
      </c>
      <c r="B175" s="66" t="inlineStr">
        <is>
          <t>O0767</t>
        </is>
      </c>
      <c r="C175" s="66" t="inlineStr">
        <is>
          <t>Dresden</t>
        </is>
      </c>
      <c r="D175" s="66" t="n">
        <v>13.7606746625001</v>
      </c>
      <c r="E175" s="66" t="n">
        <v>51.0491964815001</v>
      </c>
      <c r="F175" s="66" t="n">
        <v>9</v>
      </c>
      <c r="G175" s="66" t="n">
        <v>7</v>
      </c>
      <c r="H175" s="66" t="n">
        <v>2</v>
      </c>
      <c r="I175" s="66" t="inlineStr">
        <is>
          <t>Important main/connecting road</t>
        </is>
      </c>
      <c r="J175" t="inlineStr">
        <is>
          <t>secondary</t>
        </is>
      </c>
      <c r="K175" s="66" t="inlineStr">
        <is>
          <t>Junction</t>
        </is>
      </c>
      <c r="L175" s="66" t="n">
        <v>2</v>
      </c>
      <c r="M175" s="66" t="inlineStr">
        <is>
          <t>yes</t>
        </is>
      </c>
      <c r="N175" s="66" t="inlineStr">
        <is>
          <t>yes</t>
        </is>
      </c>
      <c r="O175" s="66" t="inlineStr">
        <is>
          <t>not found</t>
        </is>
      </c>
      <c r="P175" s="66" t="inlineStr">
        <is>
          <t>yes</t>
        </is>
      </c>
      <c r="Q175" s="66" t="inlineStr">
        <is>
          <t>B</t>
        </is>
      </c>
      <c r="R175" s="66" t="inlineStr">
        <is>
          <t>Standard road area/main road: secondary, OSM lanes=2 (max. 3).</t>
        </is>
      </c>
      <c r="S175" s="66" t="inlineStr">
        <is>
          <t>A missing OSM tag is not reliable evidence of absence.</t>
        </is>
      </c>
      <c r="T175" s="68" t="inlineStr">
        <is>
          <t>https://www.openstreetmap.org/?mlat=51.0491965&amp;mlon=13.7606747#map=19/51.0491965/13.7606747</t>
        </is>
      </c>
      <c r="U175" s="66" t="inlineStr">
        <is>
          <t>S03</t>
        </is>
      </c>
      <c r="V175" s="66" t="inlineStr">
        <is>
          <t>M03</t>
        </is>
      </c>
      <c r="W175" s="66" t="inlineStr">
        <is>
          <t>Traffic signals/crossings/refuge islands/cycling infrastructure do not directly affect the cost class.</t>
        </is>
      </c>
    </row>
    <row r="176" ht="15" customHeight="1" s="94">
      <c r="A176" s="66" t="n">
        <v>172</v>
      </c>
      <c r="B176" s="66" t="inlineStr">
        <is>
          <t>O0882</t>
        </is>
      </c>
      <c r="C176" s="66" t="inlineStr">
        <is>
          <t>Dresden</t>
        </is>
      </c>
      <c r="D176" s="66" t="n">
        <v>13.7727073265</v>
      </c>
      <c r="E176" s="66" t="n">
        <v>51.0465002490001</v>
      </c>
      <c r="F176" s="66" t="n">
        <v>9</v>
      </c>
      <c r="G176" s="66" t="n">
        <v>7</v>
      </c>
      <c r="H176" s="66" t="n">
        <v>1</v>
      </c>
      <c r="I176" s="66" t="inlineStr">
        <is>
          <t>Important main/connecting road</t>
        </is>
      </c>
      <c r="J176" t="inlineStr">
        <is>
          <t>secondary</t>
        </is>
      </c>
      <c r="K176" s="66" t="inlineStr">
        <is>
          <t>Junction</t>
        </is>
      </c>
      <c r="L176" s="66" t="n">
        <v>4</v>
      </c>
      <c r="M176" s="66" t="inlineStr">
        <is>
          <t>yes</t>
        </is>
      </c>
      <c r="N176" s="66" t="inlineStr">
        <is>
          <t>yes</t>
        </is>
      </c>
      <c r="O176" s="66" t="inlineStr">
        <is>
          <t>not found</t>
        </is>
      </c>
      <c r="P176" s="66" t="inlineStr">
        <is>
          <t>yes</t>
        </is>
      </c>
      <c r="Q176" s="66" t="inlineStr">
        <is>
          <t>C</t>
        </is>
      </c>
      <c r="R176" s="66" t="inlineStr">
        <is>
          <t>Large road cross-section: OSM lanes=4 (4 or more lanes).</t>
        </is>
      </c>
      <c r="S176" s="66" t="inlineStr">
        <is>
          <t>A missing OSM tag is not reliable evidence of absence.</t>
        </is>
      </c>
      <c r="T176" s="68" t="inlineStr">
        <is>
          <t>https://www.openstreetmap.org/?mlat=51.0465002&amp;mlon=13.7727073#map=19/51.0465002/13.7727073</t>
        </is>
      </c>
      <c r="U176" s="66" t="inlineStr">
        <is>
          <t>S03</t>
        </is>
      </c>
      <c r="V176" s="66" t="inlineStr">
        <is>
          <t>M03</t>
        </is>
      </c>
      <c r="W176" s="66" t="inlineStr">
        <is>
          <t>Traffic signals/crossings/refuge islands/cycling infrastructure do not directly affect the cost class.</t>
        </is>
      </c>
    </row>
    <row r="177" ht="15" customHeight="1" s="94">
      <c r="A177" s="66" t="n">
        <v>173</v>
      </c>
      <c r="B177" s="66" t="inlineStr">
        <is>
          <t>O0968</t>
        </is>
      </c>
      <c r="C177" s="66" t="inlineStr">
        <is>
          <t>Dresden</t>
        </is>
      </c>
      <c r="D177" s="66" t="n">
        <v>13.7578288920001</v>
      </c>
      <c r="E177" s="66" t="n">
        <v>51.05145107</v>
      </c>
      <c r="F177" s="66" t="n">
        <v>9</v>
      </c>
      <c r="G177" s="66" t="n">
        <v>7</v>
      </c>
      <c r="H177" s="66" t="n">
        <v>3</v>
      </c>
      <c r="I177" s="66" t="inlineStr">
        <is>
          <t>Important main/connecting road</t>
        </is>
      </c>
      <c r="J177" t="inlineStr">
        <is>
          <t>secondary</t>
        </is>
      </c>
      <c r="K177" s="66" t="inlineStr">
        <is>
          <t>Junction</t>
        </is>
      </c>
      <c r="L177" s="66" t="n">
        <v>3</v>
      </c>
      <c r="M177" s="66" t="inlineStr">
        <is>
          <t>not found</t>
        </is>
      </c>
      <c r="N177" s="66" t="inlineStr">
        <is>
          <t>yes</t>
        </is>
      </c>
      <c r="O177" s="66" t="inlineStr">
        <is>
          <t>not found</t>
        </is>
      </c>
      <c r="P177" s="66" t="inlineStr">
        <is>
          <t>not found</t>
        </is>
      </c>
      <c r="Q177" s="66" t="inlineStr">
        <is>
          <t>B</t>
        </is>
      </c>
      <c r="R177" s="66" t="inlineStr">
        <is>
          <t>Standard road area/main road: secondary, OSM lanes=3 (max. 3).</t>
        </is>
      </c>
      <c r="S177" s="66" t="inlineStr">
        <is>
          <t>A missing OSM tag is not reliable evidence of absence.</t>
        </is>
      </c>
      <c r="T177" s="68" t="inlineStr">
        <is>
          <t>https://www.openstreetmap.org/?mlat=51.0514511&amp;mlon=13.7578289#map=19/51.0514511/13.7578289</t>
        </is>
      </c>
      <c r="U177" s="66" t="inlineStr">
        <is>
          <t>S03</t>
        </is>
      </c>
      <c r="V177" s="66" t="inlineStr">
        <is>
          <t>M03</t>
        </is>
      </c>
      <c r="W177" s="66" t="inlineStr">
        <is>
          <t>Traffic signals/crossings/refuge islands/cycling infrastructure do not directly affect the cost class.</t>
        </is>
      </c>
    </row>
    <row r="178" ht="15" customHeight="1" s="94">
      <c r="A178" s="66" t="n">
        <v>174</v>
      </c>
      <c r="B178" s="66" t="inlineStr">
        <is>
          <t>O1163</t>
        </is>
      </c>
      <c r="C178" s="66" t="inlineStr">
        <is>
          <t>Görlitz</t>
        </is>
      </c>
      <c r="D178" s="66" t="n">
        <v>14.9740885460001</v>
      </c>
      <c r="E178" s="66" t="n">
        <v>51.1614454480001</v>
      </c>
      <c r="F178" s="66" t="n">
        <v>9</v>
      </c>
      <c r="G178" s="66" t="n">
        <v>7</v>
      </c>
      <c r="H178" s="66" t="n">
        <v>6</v>
      </c>
      <c r="I178" s="66" t="inlineStr">
        <is>
          <t>Collector/connecting road</t>
        </is>
      </c>
      <c r="J178" t="inlineStr">
        <is>
          <t>tertiary</t>
        </is>
      </c>
      <c r="K178" s="66" t="inlineStr">
        <is>
          <t>Junction</t>
        </is>
      </c>
      <c r="L178" s="66" t="n">
        <v>4</v>
      </c>
      <c r="M178" s="66" t="inlineStr">
        <is>
          <t>yes</t>
        </is>
      </c>
      <c r="N178" s="66" t="inlineStr">
        <is>
          <t>yes</t>
        </is>
      </c>
      <c r="O178" s="66" t="inlineStr">
        <is>
          <t>not found</t>
        </is>
      </c>
      <c r="P178" s="66" t="inlineStr">
        <is>
          <t>yes</t>
        </is>
      </c>
      <c r="Q178" s="66" t="inlineStr">
        <is>
          <t>C</t>
        </is>
      </c>
      <c r="R178" s="66" t="inlineStr">
        <is>
          <t>Large road cross-section: OSM lanes=4 (4 or more lanes).</t>
        </is>
      </c>
      <c r="S178" s="66" t="inlineStr">
        <is>
          <t>A missing OSM tag is not reliable evidence of absence.</t>
        </is>
      </c>
      <c r="T178" s="68" t="inlineStr">
        <is>
          <t>https://www.openstreetmap.org/?mlat=51.1614454&amp;mlon=14.9740885#map=19/51.1614454/14.9740885</t>
        </is>
      </c>
      <c r="U178" s="66" t="inlineStr">
        <is>
          <t>S03</t>
        </is>
      </c>
      <c r="V178" s="66" t="inlineStr">
        <is>
          <t>M03</t>
        </is>
      </c>
      <c r="W178" s="66" t="inlineStr">
        <is>
          <t>Traffic signals/crossings/refuge islands/cycling infrastructure do not directly affect the cost class.</t>
        </is>
      </c>
    </row>
    <row r="179" ht="15" customHeight="1" s="94">
      <c r="A179" s="66" t="n">
        <v>175</v>
      </c>
      <c r="B179" s="66" t="inlineStr">
        <is>
          <t>O1356</t>
        </is>
      </c>
      <c r="C179" s="66" t="inlineStr">
        <is>
          <t>Leipzig</t>
        </is>
      </c>
      <c r="D179" s="66" t="n">
        <v>12.371292254</v>
      </c>
      <c r="E179" s="66" t="n">
        <v>51.3397311680001</v>
      </c>
      <c r="F179" s="66" t="n">
        <v>9</v>
      </c>
      <c r="G179" s="66" t="n">
        <v>7</v>
      </c>
      <c r="H179" s="66" t="n">
        <v>2</v>
      </c>
      <c r="I179" s="66" t="inlineStr">
        <is>
          <t>Major arterial road</t>
        </is>
      </c>
      <c r="J179" t="inlineStr">
        <is>
          <t>primary</t>
        </is>
      </c>
      <c r="K179" s="66" t="inlineStr">
        <is>
          <t>Junction</t>
        </is>
      </c>
      <c r="L179" s="66" t="n">
        <v>3</v>
      </c>
      <c r="M179" s="66" t="inlineStr">
        <is>
          <t>yes</t>
        </is>
      </c>
      <c r="N179" s="66" t="inlineStr">
        <is>
          <t>yes</t>
        </is>
      </c>
      <c r="O179" s="66" t="inlineStr">
        <is>
          <t>not found</t>
        </is>
      </c>
      <c r="P179" s="66" t="inlineStr">
        <is>
          <t>yes</t>
        </is>
      </c>
      <c r="Q179" s="66" t="inlineStr">
        <is>
          <t>B</t>
        </is>
      </c>
      <c r="R179" s="66" t="inlineStr">
        <is>
          <t>Standard road area/main road: primary, OSM lanes=3 (max. 3).</t>
        </is>
      </c>
      <c r="S179" s="66" t="inlineStr">
        <is>
          <t>A missing OSM tag is not reliable evidence of absence.</t>
        </is>
      </c>
      <c r="T179" s="68" t="inlineStr">
        <is>
          <t>https://www.openstreetmap.org/?mlat=51.3397312&amp;mlon=12.3712923#map=19/51.3397312/12.3712923</t>
        </is>
      </c>
      <c r="U179" s="66" t="inlineStr">
        <is>
          <t>S03</t>
        </is>
      </c>
      <c r="V179" s="66" t="inlineStr">
        <is>
          <t>M03</t>
        </is>
      </c>
      <c r="W179" s="66" t="inlineStr">
        <is>
          <t>Traffic signals/crossings/refuge islands/cycling infrastructure do not directly affect the cost class.</t>
        </is>
      </c>
    </row>
    <row r="180" ht="15" customHeight="1" s="94">
      <c r="A180" s="66" t="n">
        <v>176</v>
      </c>
      <c r="B180" s="66" t="inlineStr">
        <is>
          <t>O1359</t>
        </is>
      </c>
      <c r="C180" s="66" t="inlineStr">
        <is>
          <t>Leipzig</t>
        </is>
      </c>
      <c r="D180" s="66" t="n">
        <v>12.3745446610001</v>
      </c>
      <c r="E180" s="66" t="n">
        <v>51.3358601240001</v>
      </c>
      <c r="F180" s="66" t="n">
        <v>9</v>
      </c>
      <c r="G180" s="66" t="n">
        <v>7</v>
      </c>
      <c r="H180" s="66" t="n">
        <v>3</v>
      </c>
      <c r="I180" s="66" t="inlineStr">
        <is>
          <t>Major arterial road</t>
        </is>
      </c>
      <c r="J180" t="inlineStr">
        <is>
          <t>primary</t>
        </is>
      </c>
      <c r="K180" s="66" t="inlineStr">
        <is>
          <t>Junction</t>
        </is>
      </c>
      <c r="L180" s="66" t="n">
        <v>4</v>
      </c>
      <c r="M180" s="66" t="inlineStr">
        <is>
          <t>yes</t>
        </is>
      </c>
      <c r="N180" s="66" t="inlineStr">
        <is>
          <t>yes</t>
        </is>
      </c>
      <c r="O180" s="66" t="inlineStr">
        <is>
          <t>not found</t>
        </is>
      </c>
      <c r="P180" s="66" t="inlineStr">
        <is>
          <t>yes</t>
        </is>
      </c>
      <c r="Q180" s="66" t="inlineStr">
        <is>
          <t>C</t>
        </is>
      </c>
      <c r="R180" s="66" t="inlineStr">
        <is>
          <t>Large road cross-section: OSM lanes=4 (4 or more lanes).</t>
        </is>
      </c>
      <c r="S180" s="66" t="inlineStr">
        <is>
          <t>A missing OSM tag is not reliable evidence of absence.</t>
        </is>
      </c>
      <c r="T180" s="68" t="inlineStr">
        <is>
          <t>https://www.openstreetmap.org/?mlat=51.3358601&amp;mlon=12.3745447#map=19/51.3358601/12.3745447</t>
        </is>
      </c>
      <c r="U180" s="66" t="inlineStr">
        <is>
          <t>S03</t>
        </is>
      </c>
      <c r="V180" s="66" t="inlineStr">
        <is>
          <t>M03</t>
        </is>
      </c>
      <c r="W180" s="66" t="inlineStr">
        <is>
          <t>Traffic signals/crossings/refuge islands/cycling infrastructure do not directly affect the cost class.</t>
        </is>
      </c>
    </row>
    <row r="181" ht="15" customHeight="1" s="94">
      <c r="A181" s="66" t="n">
        <v>177</v>
      </c>
      <c r="B181" s="66" t="inlineStr">
        <is>
          <t>O1470</t>
        </is>
      </c>
      <c r="C181" s="66" t="inlineStr">
        <is>
          <t>Leipzig</t>
        </is>
      </c>
      <c r="D181" s="66" t="n">
        <v>12.394269631</v>
      </c>
      <c r="E181" s="66" t="n">
        <v>51.346154966</v>
      </c>
      <c r="F181" s="66" t="n">
        <v>9</v>
      </c>
      <c r="G181" s="66" t="n">
        <v>7</v>
      </c>
      <c r="H181" s="66" t="n">
        <v>3</v>
      </c>
      <c r="I181" s="66" t="inlineStr">
        <is>
          <t>Important main/connecting road</t>
        </is>
      </c>
      <c r="J181" t="inlineStr">
        <is>
          <t>secondary</t>
        </is>
      </c>
      <c r="K181" s="66" t="inlineStr">
        <is>
          <t>Junction</t>
        </is>
      </c>
      <c r="L181" s="66" t="n">
        <v>4</v>
      </c>
      <c r="M181" s="66" t="inlineStr">
        <is>
          <t>yes</t>
        </is>
      </c>
      <c r="N181" s="66" t="inlineStr">
        <is>
          <t>yes</t>
        </is>
      </c>
      <c r="O181" s="66" t="inlineStr">
        <is>
          <t>yes</t>
        </is>
      </c>
      <c r="P181" s="66" t="inlineStr">
        <is>
          <t>yes</t>
        </is>
      </c>
      <c r="Q181" s="66" t="inlineStr">
        <is>
          <t>C</t>
        </is>
      </c>
      <c r="R181" s="66" t="inlineStr">
        <is>
          <t>Large road cross-section: OSM lanes=4 (4 or more lanes).</t>
        </is>
      </c>
      <c r="S181" s="66" t="inlineStr">
        <is>
          <t>A missing OSM tag is not reliable evidence of absence.</t>
        </is>
      </c>
      <c r="T181" s="68" t="inlineStr">
        <is>
          <t>https://www.openstreetmap.org/?mlat=51.3461550&amp;mlon=12.3942696#map=19/51.3461550/12.3942696</t>
        </is>
      </c>
      <c r="U181" s="66" t="inlineStr">
        <is>
          <t>S03</t>
        </is>
      </c>
      <c r="V181" s="66" t="inlineStr">
        <is>
          <t>M03</t>
        </is>
      </c>
      <c r="W181" s="66" t="inlineStr">
        <is>
          <t>Traffic signals/crossings/refuge islands/cycling infrastructure do not directly affect the cost class.</t>
        </is>
      </c>
    </row>
    <row r="182" ht="15" customHeight="1" s="94">
      <c r="A182" s="66" t="n">
        <v>178</v>
      </c>
      <c r="B182" s="66" t="inlineStr">
        <is>
          <t>O1540</t>
        </is>
      </c>
      <c r="C182" s="66" t="inlineStr">
        <is>
          <t>Leipzig</t>
        </is>
      </c>
      <c r="D182" s="66" t="n">
        <v>12.381558028</v>
      </c>
      <c r="E182" s="66" t="n">
        <v>51.3366731610001</v>
      </c>
      <c r="F182" s="66" t="n">
        <v>9</v>
      </c>
      <c r="G182" s="66" t="n">
        <v>7</v>
      </c>
      <c r="H182" s="66" t="n">
        <v>3</v>
      </c>
      <c r="I182" s="66" t="inlineStr">
        <is>
          <t>Residential road</t>
        </is>
      </c>
      <c r="J182" t="inlineStr">
        <is>
          <t>residential</t>
        </is>
      </c>
      <c r="K182" s="66" t="inlineStr">
        <is>
          <t>Junction</t>
        </is>
      </c>
      <c r="L182" s="66" t="n">
        <v>2</v>
      </c>
      <c r="M182" s="66" t="inlineStr">
        <is>
          <t>not found</t>
        </is>
      </c>
      <c r="N182" s="66" t="inlineStr">
        <is>
          <t>yes</t>
        </is>
      </c>
      <c r="O182" s="66" t="inlineStr">
        <is>
          <t>not found</t>
        </is>
      </c>
      <c r="P182" s="66" t="inlineStr">
        <is>
          <t>not found</t>
        </is>
      </c>
      <c r="Q182" s="66" t="inlineStr">
        <is>
          <t>A</t>
        </is>
      </c>
      <c r="R182" s="66" t="inlineStr">
        <is>
          <t>Simple side road: residential, OSM lanes=2 (max. 2).</t>
        </is>
      </c>
      <c r="S182" s="66" t="inlineStr">
        <is>
          <t>A missing OSM tag is not reliable evidence of absence.</t>
        </is>
      </c>
      <c r="T182" s="68" t="inlineStr">
        <is>
          <t>https://www.openstreetmap.org/?mlat=51.3366732&amp;mlon=12.3815580#map=19/51.3366732/12.3815580</t>
        </is>
      </c>
      <c r="U182" s="66" t="inlineStr">
        <is>
          <t>S03</t>
        </is>
      </c>
      <c r="V182" s="66" t="inlineStr">
        <is>
          <t>M03</t>
        </is>
      </c>
      <c r="W182" s="66" t="inlineStr">
        <is>
          <t>Traffic signals/crossings/refuge islands/cycling infrastructure do not directly affect the cost class.</t>
        </is>
      </c>
    </row>
    <row r="183" ht="15" customHeight="1" s="94">
      <c r="A183" s="66" t="n">
        <v>179</v>
      </c>
      <c r="B183" s="66" t="inlineStr">
        <is>
          <t>O1569</t>
        </is>
      </c>
      <c r="C183" s="66" t="inlineStr">
        <is>
          <t>Leipzig</t>
        </is>
      </c>
      <c r="D183" s="66" t="n">
        <v>12.3650661350001</v>
      </c>
      <c r="E183" s="66" t="n">
        <v>51.376148228</v>
      </c>
      <c r="F183" s="66" t="n">
        <v>9</v>
      </c>
      <c r="G183" s="66" t="n">
        <v>7</v>
      </c>
      <c r="H183" s="66" t="n">
        <v>2</v>
      </c>
      <c r="I183" s="66" t="inlineStr">
        <is>
          <t>Major arterial road</t>
        </is>
      </c>
      <c r="J183" t="inlineStr">
        <is>
          <t>primary</t>
        </is>
      </c>
      <c r="K183" s="66" t="inlineStr">
        <is>
          <t>Junction</t>
        </is>
      </c>
      <c r="L183" s="66" t="n">
        <v>4</v>
      </c>
      <c r="M183" s="66" t="inlineStr">
        <is>
          <t>not found</t>
        </is>
      </c>
      <c r="N183" s="66" t="inlineStr">
        <is>
          <t>yes</t>
        </is>
      </c>
      <c r="O183" s="66" t="inlineStr">
        <is>
          <t>not found</t>
        </is>
      </c>
      <c r="P183" s="66" t="inlineStr">
        <is>
          <t>yes</t>
        </is>
      </c>
      <c r="Q183" s="66" t="inlineStr">
        <is>
          <t>C</t>
        </is>
      </c>
      <c r="R183" s="66" t="inlineStr">
        <is>
          <t>Large road cross-section: OSM lanes=4 (4 or more lanes).</t>
        </is>
      </c>
      <c r="S183" s="66" t="inlineStr">
        <is>
          <t>A missing OSM tag is not reliable evidence of absence.</t>
        </is>
      </c>
      <c r="T183" s="68" t="inlineStr">
        <is>
          <t>https://www.openstreetmap.org/?mlat=51.3761482&amp;mlon=12.3650661#map=19/51.3761482/12.3650661</t>
        </is>
      </c>
      <c r="U183" s="66" t="inlineStr">
        <is>
          <t>S03</t>
        </is>
      </c>
      <c r="V183" s="66" t="inlineStr">
        <is>
          <t>M03</t>
        </is>
      </c>
      <c r="W183" s="66" t="inlineStr">
        <is>
          <t>Traffic signals/crossings/refuge islands/cycling infrastructure do not directly affect the cost class.</t>
        </is>
      </c>
    </row>
    <row r="184" ht="15" customHeight="1" s="94">
      <c r="A184" s="66" t="n">
        <v>180</v>
      </c>
      <c r="B184" s="66" t="inlineStr">
        <is>
          <t>O1618</t>
        </is>
      </c>
      <c r="C184" s="66" t="inlineStr">
        <is>
          <t>Leipzig</t>
        </is>
      </c>
      <c r="D184" s="66" t="n">
        <v>12.3329798620001</v>
      </c>
      <c r="E184" s="66" t="n">
        <v>51.3360485820001</v>
      </c>
      <c r="F184" s="66" t="n">
        <v>9</v>
      </c>
      <c r="G184" s="66" t="n">
        <v>7</v>
      </c>
      <c r="H184" s="66" t="n">
        <v>2</v>
      </c>
      <c r="I184" s="66" t="inlineStr">
        <is>
          <t>Major arterial road</t>
        </is>
      </c>
      <c r="J184" t="inlineStr">
        <is>
          <t>primary</t>
        </is>
      </c>
      <c r="K184" s="66" t="inlineStr">
        <is>
          <t>Junction</t>
        </is>
      </c>
      <c r="L184" s="66" t="n">
        <v>2</v>
      </c>
      <c r="M184" s="66" t="inlineStr">
        <is>
          <t>yes</t>
        </is>
      </c>
      <c r="N184" s="66" t="inlineStr">
        <is>
          <t>yes</t>
        </is>
      </c>
      <c r="O184" s="66" t="inlineStr">
        <is>
          <t>not found</t>
        </is>
      </c>
      <c r="P184" s="66" t="inlineStr">
        <is>
          <t>yes</t>
        </is>
      </c>
      <c r="Q184" s="66" t="inlineStr">
        <is>
          <t>B</t>
        </is>
      </c>
      <c r="R184" s="66" t="inlineStr">
        <is>
          <t>Standard road area/main road: primary, OSM lanes=2 (max. 3).</t>
        </is>
      </c>
      <c r="S184" s="66" t="inlineStr">
        <is>
          <t>A missing OSM tag is not reliable evidence of absence.</t>
        </is>
      </c>
      <c r="T184" s="68" t="inlineStr">
        <is>
          <t>https://www.openstreetmap.org/?mlat=51.3360486&amp;mlon=12.3329799#map=19/51.3360486/12.3329799</t>
        </is>
      </c>
      <c r="U184" s="66" t="inlineStr">
        <is>
          <t>S03</t>
        </is>
      </c>
      <c r="V184" s="66" t="inlineStr">
        <is>
          <t>M03</t>
        </is>
      </c>
      <c r="W184" s="66" t="inlineStr">
        <is>
          <t>Traffic signals/crossings/refuge islands/cycling infrastructure do not directly affect the cost class.</t>
        </is>
      </c>
    </row>
    <row r="185" ht="15" customHeight="1" s="94">
      <c r="A185" s="66" t="n">
        <v>181</v>
      </c>
      <c r="B185" s="66" t="inlineStr">
        <is>
          <t>O1775</t>
        </is>
      </c>
      <c r="C185" s="66" t="inlineStr">
        <is>
          <t>Leipzig</t>
        </is>
      </c>
      <c r="D185" s="66" t="n">
        <v>12.4003734890001</v>
      </c>
      <c r="E185" s="66" t="n">
        <v>51.3458135160001</v>
      </c>
      <c r="F185" s="66" t="n">
        <v>9</v>
      </c>
      <c r="G185" s="66" t="n">
        <v>7</v>
      </c>
      <c r="H185" s="66" t="n">
        <v>6</v>
      </c>
      <c r="I185" s="66" t="inlineStr">
        <is>
          <t>Important main/connecting road</t>
        </is>
      </c>
      <c r="J185" t="inlineStr">
        <is>
          <t>secondary</t>
        </is>
      </c>
      <c r="K185" s="66" t="inlineStr">
        <is>
          <t>Junction</t>
        </is>
      </c>
      <c r="L185" s="66" t="n">
        <v>2</v>
      </c>
      <c r="M185" s="66" t="inlineStr">
        <is>
          <t>yes</t>
        </is>
      </c>
      <c r="N185" s="66" t="inlineStr">
        <is>
          <t>yes</t>
        </is>
      </c>
      <c r="O185" s="66" t="inlineStr">
        <is>
          <t>not found</t>
        </is>
      </c>
      <c r="P185" s="66" t="inlineStr">
        <is>
          <t>yes</t>
        </is>
      </c>
      <c r="Q185" s="66" t="inlineStr">
        <is>
          <t>B</t>
        </is>
      </c>
      <c r="R185" s="66" t="inlineStr">
        <is>
          <t>Standard road area/main road: secondary, OSM lanes=2 (max. 3).</t>
        </is>
      </c>
      <c r="S185" s="66" t="inlineStr">
        <is>
          <t>A missing OSM tag is not reliable evidence of absence.</t>
        </is>
      </c>
      <c r="T185" s="68" t="inlineStr">
        <is>
          <t>https://www.openstreetmap.org/?mlat=51.3458135&amp;mlon=12.4003735#map=19/51.3458135/12.4003735</t>
        </is>
      </c>
      <c r="U185" s="66" t="inlineStr">
        <is>
          <t>S03</t>
        </is>
      </c>
      <c r="V185" s="66" t="inlineStr">
        <is>
          <t>M03</t>
        </is>
      </c>
      <c r="W185" s="66" t="inlineStr">
        <is>
          <t>Traffic signals/crossings/refuge islands/cycling infrastructure do not directly affect the cost class.</t>
        </is>
      </c>
    </row>
    <row r="186" ht="15" customHeight="1" s="94">
      <c r="A186" s="66" t="n">
        <v>182</v>
      </c>
      <c r="B186" s="66" t="inlineStr">
        <is>
          <t>O1807</t>
        </is>
      </c>
      <c r="C186" s="66" t="inlineStr">
        <is>
          <t>Leipzig</t>
        </is>
      </c>
      <c r="D186" s="66" t="n">
        <v>12.3979679340001</v>
      </c>
      <c r="E186" s="66" t="n">
        <v>51.329981758</v>
      </c>
      <c r="F186" s="66" t="n">
        <v>9</v>
      </c>
      <c r="G186" s="66" t="n">
        <v>7</v>
      </c>
      <c r="H186" s="66" t="n">
        <v>2</v>
      </c>
      <c r="I186" s="66" t="inlineStr">
        <is>
          <t>Major arterial road</t>
        </is>
      </c>
      <c r="J186" t="inlineStr">
        <is>
          <t>primary</t>
        </is>
      </c>
      <c r="K186" s="66" t="inlineStr">
        <is>
          <t>Junction</t>
        </is>
      </c>
      <c r="L186" s="66" t="n">
        <v>3</v>
      </c>
      <c r="M186" s="66" t="inlineStr">
        <is>
          <t>yes</t>
        </is>
      </c>
      <c r="N186" s="66" t="inlineStr">
        <is>
          <t>yes</t>
        </is>
      </c>
      <c r="O186" s="66" t="inlineStr">
        <is>
          <t>yes</t>
        </is>
      </c>
      <c r="P186" s="66" t="inlineStr">
        <is>
          <t>yes</t>
        </is>
      </c>
      <c r="Q186" s="66" t="inlineStr">
        <is>
          <t>B</t>
        </is>
      </c>
      <c r="R186" s="66" t="inlineStr">
        <is>
          <t>Standard road area/main road: primary, OSM lanes=3 (max. 3).</t>
        </is>
      </c>
      <c r="S186" s="66" t="inlineStr">
        <is>
          <t>A missing OSM tag is not reliable evidence of absence.</t>
        </is>
      </c>
      <c r="T186" s="68" t="inlineStr">
        <is>
          <t>https://www.openstreetmap.org/?mlat=51.3299818&amp;mlon=12.3979679#map=19/51.3299818/12.3979679</t>
        </is>
      </c>
      <c r="U186" s="66" t="inlineStr">
        <is>
          <t>S03</t>
        </is>
      </c>
      <c r="V186" s="66" t="inlineStr">
        <is>
          <t>M03</t>
        </is>
      </c>
      <c r="W186" s="66" t="inlineStr">
        <is>
          <t>Traffic signals/crossings/refuge islands/cycling infrastructure do not directly affect the cost class.</t>
        </is>
      </c>
    </row>
    <row r="187" ht="15" customHeight="1" s="94">
      <c r="A187" s="66" t="n">
        <v>183</v>
      </c>
      <c r="B187" s="66" t="inlineStr">
        <is>
          <t>O1846</t>
        </is>
      </c>
      <c r="C187" s="66" t="inlineStr">
        <is>
          <t>Leipzig</t>
        </is>
      </c>
      <c r="D187" s="66" t="n">
        <v>12.3018182330001</v>
      </c>
      <c r="E187" s="66" t="n">
        <v>51.3426579690001</v>
      </c>
      <c r="F187" s="66" t="n">
        <v>9</v>
      </c>
      <c r="G187" s="66" t="n">
        <v>7</v>
      </c>
      <c r="H187" s="66" t="n">
        <v>6</v>
      </c>
      <c r="I187" s="66" t="inlineStr">
        <is>
          <t>Major arterial road</t>
        </is>
      </c>
      <c r="J187" t="inlineStr">
        <is>
          <t>primary</t>
        </is>
      </c>
      <c r="K187" s="66" t="inlineStr">
        <is>
          <t>Junction</t>
        </is>
      </c>
      <c r="L187" s="66" t="n">
        <v>4</v>
      </c>
      <c r="M187" s="66" t="inlineStr">
        <is>
          <t>yes</t>
        </is>
      </c>
      <c r="N187" s="66" t="inlineStr">
        <is>
          <t>yes</t>
        </is>
      </c>
      <c r="O187" s="66" t="inlineStr">
        <is>
          <t>not found</t>
        </is>
      </c>
      <c r="P187" s="66" t="inlineStr">
        <is>
          <t>yes</t>
        </is>
      </c>
      <c r="Q187" s="66" t="inlineStr">
        <is>
          <t>C</t>
        </is>
      </c>
      <c r="R187" s="66" t="inlineStr">
        <is>
          <t>Large road cross-section: OSM lanes=4 (4 or more lanes).</t>
        </is>
      </c>
      <c r="S187" s="66" t="inlineStr">
        <is>
          <t>A missing OSM tag is not reliable evidence of absence.</t>
        </is>
      </c>
      <c r="T187" s="68" t="inlineStr">
        <is>
          <t>https://www.openstreetmap.org/?mlat=51.3426580&amp;mlon=12.3018182#map=19/51.3426580/12.3018182</t>
        </is>
      </c>
      <c r="U187" s="66" t="inlineStr">
        <is>
          <t>S03</t>
        </is>
      </c>
      <c r="V187" s="66" t="inlineStr">
        <is>
          <t>M03</t>
        </is>
      </c>
      <c r="W187" s="66" t="inlineStr">
        <is>
          <t>Traffic signals/crossings/refuge islands/cycling infrastructure do not directly affect the cost class.</t>
        </is>
      </c>
    </row>
    <row r="188" ht="15" customHeight="1" s="94">
      <c r="A188" s="66" t="n">
        <v>184</v>
      </c>
      <c r="B188" s="66" t="inlineStr">
        <is>
          <t>O2164</t>
        </is>
      </c>
      <c r="C188" s="66" t="inlineStr">
        <is>
          <t>Torgau</t>
        </is>
      </c>
      <c r="D188" s="66" t="n">
        <v>12.9883301460001</v>
      </c>
      <c r="E188" s="66" t="n">
        <v>51.5593356060001</v>
      </c>
      <c r="F188" s="66" t="n">
        <v>9</v>
      </c>
      <c r="G188" s="66" t="n">
        <v>7</v>
      </c>
      <c r="H188" s="66" t="n">
        <v>2</v>
      </c>
      <c r="I188" s="66" t="inlineStr">
        <is>
          <t>Major arterial road</t>
        </is>
      </c>
      <c r="J188" t="inlineStr">
        <is>
          <t>primary</t>
        </is>
      </c>
      <c r="K188" s="66" t="inlineStr">
        <is>
          <t>Junction</t>
        </is>
      </c>
      <c r="L188" s="66" t="n">
        <v>2</v>
      </c>
      <c r="M188" s="66" t="inlineStr">
        <is>
          <t>yes</t>
        </is>
      </c>
      <c r="N188" s="66" t="inlineStr">
        <is>
          <t>yes</t>
        </is>
      </c>
      <c r="O188" s="66" t="inlineStr">
        <is>
          <t>not found</t>
        </is>
      </c>
      <c r="P188" s="66" t="inlineStr">
        <is>
          <t>yes</t>
        </is>
      </c>
      <c r="Q188" s="66" t="inlineStr">
        <is>
          <t>B</t>
        </is>
      </c>
      <c r="R188" s="66" t="inlineStr">
        <is>
          <t>Standard road area/main road: primary, OSM lanes=2 (max. 3).</t>
        </is>
      </c>
      <c r="S188" s="66" t="inlineStr">
        <is>
          <t>A missing OSM tag is not reliable evidence of absence.</t>
        </is>
      </c>
      <c r="T188" s="68" t="inlineStr">
        <is>
          <t>https://www.openstreetmap.org/?mlat=51.5593356&amp;mlon=12.9883301#map=19/51.5593356/12.9883301</t>
        </is>
      </c>
      <c r="U188" s="66" t="inlineStr">
        <is>
          <t>S03</t>
        </is>
      </c>
      <c r="V188" s="66" t="inlineStr">
        <is>
          <t>M03</t>
        </is>
      </c>
      <c r="W188" s="66" t="inlineStr">
        <is>
          <t>Traffic signals/crossings/refuge islands/cycling infrastructure do not directly affect the cost class.</t>
        </is>
      </c>
    </row>
    <row r="189" ht="15" customHeight="1" s="94">
      <c r="A189" s="66" t="n">
        <v>185</v>
      </c>
      <c r="B189" s="66" t="inlineStr">
        <is>
          <t>O0015</t>
        </is>
      </c>
      <c r="C189" s="66" t="inlineStr">
        <is>
          <t>Aue-Bad Schlema</t>
        </is>
      </c>
      <c r="D189" s="66" t="n">
        <v>12.7087033810001</v>
      </c>
      <c r="E189" s="66" t="n">
        <v>50.5957083590001</v>
      </c>
      <c r="F189" s="66" t="n">
        <v>8</v>
      </c>
      <c r="G189" s="66" t="n">
        <v>7</v>
      </c>
      <c r="H189" s="66" t="n">
        <v>2</v>
      </c>
      <c r="I189" s="66" t="inlineStr">
        <is>
          <t>Major arterial road</t>
        </is>
      </c>
      <c r="J189" t="inlineStr">
        <is>
          <t>primary</t>
        </is>
      </c>
      <c r="K189" s="66" t="inlineStr">
        <is>
          <t>Junction</t>
        </is>
      </c>
      <c r="L189" s="66" t="n">
        <v>4</v>
      </c>
      <c r="M189" s="66" t="inlineStr">
        <is>
          <t>yes</t>
        </is>
      </c>
      <c r="N189" s="66" t="inlineStr">
        <is>
          <t>yes</t>
        </is>
      </c>
      <c r="O189" s="66" t="inlineStr">
        <is>
          <t>not found</t>
        </is>
      </c>
      <c r="P189" s="66" t="inlineStr">
        <is>
          <t>not found</t>
        </is>
      </c>
      <c r="Q189" s="66" t="inlineStr">
        <is>
          <t>C</t>
        </is>
      </c>
      <c r="R189" s="66" t="inlineStr">
        <is>
          <t>Large road cross-section: OSM lanes=4 (4 or more lanes).</t>
        </is>
      </c>
      <c r="S189" s="66" t="inlineStr">
        <is>
          <t>A missing OSM tag is not reliable evidence of absence.</t>
        </is>
      </c>
      <c r="T189" s="68" t="inlineStr">
        <is>
          <t>https://www.openstreetmap.org/?mlat=50.5957084&amp;mlon=12.7087034#map=19/50.5957084/12.7087034</t>
        </is>
      </c>
      <c r="U189" s="66" t="inlineStr">
        <is>
          <t>S03</t>
        </is>
      </c>
      <c r="V189" s="66" t="inlineStr">
        <is>
          <t>M03</t>
        </is>
      </c>
      <c r="W189" s="66" t="inlineStr">
        <is>
          <t>Traffic signals/crossings/refuge islands/cycling infrastructure do not directly affect the cost class.</t>
        </is>
      </c>
    </row>
    <row r="190" ht="15" customHeight="1" s="94">
      <c r="A190" s="66" t="n">
        <v>186</v>
      </c>
      <c r="B190" s="66" t="inlineStr">
        <is>
          <t>O0061</t>
        </is>
      </c>
      <c r="C190" s="66" t="inlineStr">
        <is>
          <t>Bautzen</t>
        </is>
      </c>
      <c r="D190" s="66" t="n">
        <v>14.4291229790001</v>
      </c>
      <c r="E190" s="66" t="n">
        <v>51.1769319810001</v>
      </c>
      <c r="F190" s="66" t="n">
        <v>8</v>
      </c>
      <c r="G190" s="66" t="n">
        <v>7</v>
      </c>
      <c r="H190" s="66" t="n">
        <v>2</v>
      </c>
      <c r="I190" s="66" t="inlineStr">
        <is>
          <t>Collector/connecting road</t>
        </is>
      </c>
      <c r="J190" t="inlineStr">
        <is>
          <t>tertiary</t>
        </is>
      </c>
      <c r="K190" s="66" t="inlineStr">
        <is>
          <t>Junction</t>
        </is>
      </c>
      <c r="L190" s="66" t="n">
        <v>2</v>
      </c>
      <c r="M190" s="66" t="inlineStr">
        <is>
          <t>yes</t>
        </is>
      </c>
      <c r="N190" s="66" t="inlineStr">
        <is>
          <t>yes</t>
        </is>
      </c>
      <c r="O190" s="66" t="inlineStr">
        <is>
          <t>not found</t>
        </is>
      </c>
      <c r="P190" s="66" t="inlineStr">
        <is>
          <t>yes</t>
        </is>
      </c>
      <c r="Q190" s="66" t="inlineStr">
        <is>
          <t>B</t>
        </is>
      </c>
      <c r="R190" s="66" t="inlineStr">
        <is>
          <t>Standard road area/main road: tertiary, OSM lanes=2 (max. 3).</t>
        </is>
      </c>
      <c r="S190" s="66" t="inlineStr">
        <is>
          <t>A missing OSM tag is not reliable evidence of absence.</t>
        </is>
      </c>
      <c r="T190" s="68" t="inlineStr">
        <is>
          <t>https://www.openstreetmap.org/?mlat=51.1769320&amp;mlon=14.4291230#map=19/51.1769320/14.4291230</t>
        </is>
      </c>
      <c r="U190" s="66" t="inlineStr">
        <is>
          <t>S03</t>
        </is>
      </c>
      <c r="V190" s="66" t="inlineStr">
        <is>
          <t>M03</t>
        </is>
      </c>
      <c r="W190" s="66" t="inlineStr">
        <is>
          <t>Traffic signals/crossings/refuge islands/cycling infrastructure do not directly affect the cost class.</t>
        </is>
      </c>
    </row>
    <row r="191" ht="15" customHeight="1" s="94">
      <c r="A191" s="66" t="n">
        <v>187</v>
      </c>
      <c r="B191" s="66" t="inlineStr">
        <is>
          <t>O0188</t>
        </is>
      </c>
      <c r="C191" s="66" t="inlineStr">
        <is>
          <t>Chemnitz</t>
        </is>
      </c>
      <c r="D191" s="66" t="n">
        <v>12.9287520045001</v>
      </c>
      <c r="E191" s="66" t="n">
        <v>50.826661523</v>
      </c>
      <c r="F191" s="66" t="n">
        <v>8</v>
      </c>
      <c r="G191" s="66" t="n">
        <v>7</v>
      </c>
      <c r="H191" s="66" t="n">
        <v>2</v>
      </c>
      <c r="I191" s="66" t="inlineStr">
        <is>
          <t>Major arterial road</t>
        </is>
      </c>
      <c r="J191" t="inlineStr">
        <is>
          <t>primary</t>
        </is>
      </c>
      <c r="K191" s="66" t="inlineStr">
        <is>
          <t>Junction</t>
        </is>
      </c>
      <c r="L191" s="66" t="n">
        <v>4</v>
      </c>
      <c r="M191" s="66" t="inlineStr">
        <is>
          <t>yes</t>
        </is>
      </c>
      <c r="N191" s="66" t="inlineStr">
        <is>
          <t>yes</t>
        </is>
      </c>
      <c r="O191" s="66" t="inlineStr">
        <is>
          <t>not found</t>
        </is>
      </c>
      <c r="P191" s="66" t="inlineStr">
        <is>
          <t>yes</t>
        </is>
      </c>
      <c r="Q191" s="66" t="inlineStr">
        <is>
          <t>C</t>
        </is>
      </c>
      <c r="R191" s="66" t="inlineStr">
        <is>
          <t>Large road cross-section: OSM lanes=4 (4 or more lanes).</t>
        </is>
      </c>
      <c r="S191" s="66" t="inlineStr">
        <is>
          <t>A missing OSM tag is not reliable evidence of absence.</t>
        </is>
      </c>
      <c r="T191" s="68" t="inlineStr">
        <is>
          <t>https://www.openstreetmap.org/?mlat=50.8266615&amp;mlon=12.9287520#map=19/50.8266615/12.9287520</t>
        </is>
      </c>
      <c r="U191" s="66" t="inlineStr">
        <is>
          <t>S03</t>
        </is>
      </c>
      <c r="V191" s="66" t="inlineStr">
        <is>
          <t>M03</t>
        </is>
      </c>
      <c r="W191" s="66" t="inlineStr">
        <is>
          <t>Traffic signals/crossings/refuge islands/cycling infrastructure do not directly affect the cost class.</t>
        </is>
      </c>
    </row>
    <row r="192" ht="15" customHeight="1" s="94">
      <c r="A192" s="66" t="n">
        <v>188</v>
      </c>
      <c r="B192" s="66" t="inlineStr">
        <is>
          <t>O0293</t>
        </is>
      </c>
      <c r="C192" s="66" t="inlineStr">
        <is>
          <t>Delitzsch</t>
        </is>
      </c>
      <c r="D192" s="66" t="n">
        <v>12.3442842270001</v>
      </c>
      <c r="E192" s="66" t="n">
        <v>51.524618214</v>
      </c>
      <c r="F192" s="66" t="n">
        <v>8</v>
      </c>
      <c r="G192" s="66" t="n">
        <v>7</v>
      </c>
      <c r="H192" s="66" t="n">
        <v>3</v>
      </c>
      <c r="I192" s="66" t="inlineStr">
        <is>
          <t>Collector/connecting road</t>
        </is>
      </c>
      <c r="J192" t="inlineStr">
        <is>
          <t>tertiary</t>
        </is>
      </c>
      <c r="K192" s="66" t="inlineStr">
        <is>
          <t>Junction</t>
        </is>
      </c>
      <c r="L192" s="66" t="n">
        <v>1</v>
      </c>
      <c r="M192" s="66" t="inlineStr">
        <is>
          <t>not found</t>
        </is>
      </c>
      <c r="N192" s="66" t="inlineStr">
        <is>
          <t>yes</t>
        </is>
      </c>
      <c r="O192" s="66" t="inlineStr">
        <is>
          <t>yes</t>
        </is>
      </c>
      <c r="P192" s="66" t="inlineStr">
        <is>
          <t>yes</t>
        </is>
      </c>
      <c r="Q192" s="66" t="inlineStr">
        <is>
          <t>B</t>
        </is>
      </c>
      <c r="R192" s="66" t="inlineStr">
        <is>
          <t>Standard road area/main road: tertiary, OSM lanes=1 (max. 3).</t>
        </is>
      </c>
      <c r="S192" s="66" t="inlineStr">
        <is>
          <t>A missing OSM tag is not reliable evidence of absence.</t>
        </is>
      </c>
      <c r="T192" s="68" t="inlineStr">
        <is>
          <t>https://www.openstreetmap.org/?mlat=51.5246182&amp;mlon=12.3442842#map=19/51.5246182/12.3442842</t>
        </is>
      </c>
      <c r="U192" s="66" t="inlineStr">
        <is>
          <t>S03</t>
        </is>
      </c>
      <c r="V192" s="66" t="inlineStr">
        <is>
          <t>M03</t>
        </is>
      </c>
      <c r="W192" s="66" t="inlineStr">
        <is>
          <t>Traffic signals/crossings/refuge islands/cycling infrastructure do not directly affect the cost class.</t>
        </is>
      </c>
    </row>
    <row r="193" ht="15" customHeight="1" s="94">
      <c r="A193" s="66" t="n">
        <v>189</v>
      </c>
      <c r="B193" s="66" t="inlineStr">
        <is>
          <t>O0489</t>
        </is>
      </c>
      <c r="C193" s="66" t="inlineStr">
        <is>
          <t>Dresden</t>
        </is>
      </c>
      <c r="D193" s="66" t="n">
        <v>13.7598601720001</v>
      </c>
      <c r="E193" s="66" t="n">
        <v>51.0274005005001</v>
      </c>
      <c r="F193" s="66" t="n">
        <v>8</v>
      </c>
      <c r="G193" s="66" t="n">
        <v>7</v>
      </c>
      <c r="H193" s="66" t="n">
        <v>2</v>
      </c>
      <c r="I193" s="66" t="inlineStr">
        <is>
          <t>Other public road</t>
        </is>
      </c>
      <c r="J193" t="inlineStr">
        <is>
          <t>unclassified</t>
        </is>
      </c>
      <c r="K193" s="66" t="inlineStr">
        <is>
          <t>Road section/simple road area</t>
        </is>
      </c>
      <c r="L193" s="66" t="n">
        <v>2</v>
      </c>
      <c r="M193" s="66" t="inlineStr">
        <is>
          <t>not found</t>
        </is>
      </c>
      <c r="N193" s="66" t="inlineStr">
        <is>
          <t>not found</t>
        </is>
      </c>
      <c r="O193" s="66" t="inlineStr">
        <is>
          <t>not found</t>
        </is>
      </c>
      <c r="P193" s="66" t="inlineStr">
        <is>
          <t>yes</t>
        </is>
      </c>
      <c r="Q193" s="66" t="inlineStr">
        <is>
          <t>A</t>
        </is>
      </c>
      <c r="R193" s="66" t="inlineStr">
        <is>
          <t>Simple side road: unclassified, OSM lanes=2 (max. 2).</t>
        </is>
      </c>
      <c r="S193" s="66" t="inlineStr">
        <is>
          <t>A missing OSM tag is not reliable evidence of absence.</t>
        </is>
      </c>
      <c r="T193" s="68" t="inlineStr">
        <is>
          <t>https://www.openstreetmap.org/?mlat=51.0274005&amp;mlon=13.7598602#map=19/51.0274005/13.7598602</t>
        </is>
      </c>
      <c r="U193" s="66" t="inlineStr">
        <is>
          <t>S03</t>
        </is>
      </c>
      <c r="V193" s="66" t="inlineStr">
        <is>
          <t>M03</t>
        </is>
      </c>
      <c r="W193" s="66" t="inlineStr">
        <is>
          <t>Traffic signals/crossings/refuge islands/cycling infrastructure do not directly affect the cost class.</t>
        </is>
      </c>
    </row>
    <row r="194" ht="15" customHeight="1" s="94">
      <c r="A194" s="66" t="n">
        <v>190</v>
      </c>
      <c r="B194" s="66" t="inlineStr">
        <is>
          <t>O0746</t>
        </is>
      </c>
      <c r="C194" s="66" t="inlineStr">
        <is>
          <t>Dresden</t>
        </is>
      </c>
      <c r="D194" s="66" t="n">
        <v>13.77785292</v>
      </c>
      <c r="E194" s="66" t="n">
        <v>51.05409803</v>
      </c>
      <c r="F194" s="66" t="n">
        <v>8</v>
      </c>
      <c r="G194" s="66" t="n">
        <v>7</v>
      </c>
      <c r="H194" s="66" t="n">
        <v>6</v>
      </c>
      <c r="I194" s="66" t="inlineStr">
        <is>
          <t>Important main/connecting road</t>
        </is>
      </c>
      <c r="J194" t="inlineStr">
        <is>
          <t>secondary</t>
        </is>
      </c>
      <c r="K194" s="66" t="inlineStr">
        <is>
          <t>Junction</t>
        </is>
      </c>
      <c r="L194" s="66" t="n">
        <v>5</v>
      </c>
      <c r="M194" s="66" t="inlineStr">
        <is>
          <t>yes</t>
        </is>
      </c>
      <c r="N194" s="66" t="inlineStr">
        <is>
          <t>yes</t>
        </is>
      </c>
      <c r="O194" s="66" t="inlineStr">
        <is>
          <t>yes</t>
        </is>
      </c>
      <c r="P194" s="66" t="inlineStr">
        <is>
          <t>yes</t>
        </is>
      </c>
      <c r="Q194" s="66" t="inlineStr">
        <is>
          <t>C</t>
        </is>
      </c>
      <c r="R194" s="66" t="inlineStr">
        <is>
          <t>Large road cross-section: OSM lanes=5 (4 or more lanes).</t>
        </is>
      </c>
      <c r="S194" s="66" t="inlineStr">
        <is>
          <t>A missing OSM tag is not reliable evidence of absence.</t>
        </is>
      </c>
      <c r="T194" s="68" t="inlineStr">
        <is>
          <t>https://www.openstreetmap.org/?mlat=51.0540980&amp;mlon=13.7778529#map=19/51.0540980/13.7778529</t>
        </is>
      </c>
      <c r="U194" s="66" t="inlineStr">
        <is>
          <t>S03</t>
        </is>
      </c>
      <c r="V194" s="66" t="inlineStr">
        <is>
          <t>M03</t>
        </is>
      </c>
      <c r="W194" s="66" t="inlineStr">
        <is>
          <t>Traffic signals/crossings/refuge islands/cycling infrastructure do not directly affect the cost class.</t>
        </is>
      </c>
    </row>
    <row r="195" ht="15" customHeight="1" s="94">
      <c r="A195" s="66" t="n">
        <v>191</v>
      </c>
      <c r="B195" s="66" t="inlineStr">
        <is>
          <t>O0824</t>
        </is>
      </c>
      <c r="C195" s="66" t="inlineStr">
        <is>
          <t>Dresden</t>
        </is>
      </c>
      <c r="D195" s="66" t="n">
        <v>13.8090145500001</v>
      </c>
      <c r="E195" s="66" t="n">
        <v>51.0472803120001</v>
      </c>
      <c r="F195" s="66" t="n">
        <v>8</v>
      </c>
      <c r="G195" s="66" t="n">
        <v>7</v>
      </c>
      <c r="H195" s="66" t="n">
        <v>3</v>
      </c>
      <c r="I195" s="66" t="inlineStr">
        <is>
          <t>Important main/connecting road</t>
        </is>
      </c>
      <c r="J195" t="inlineStr">
        <is>
          <t>secondary</t>
        </is>
      </c>
      <c r="K195" s="66" t="inlineStr">
        <is>
          <t>Junction</t>
        </is>
      </c>
      <c r="L195" s="66" t="n">
        <v>2</v>
      </c>
      <c r="M195" s="66" t="inlineStr">
        <is>
          <t>not found</t>
        </is>
      </c>
      <c r="N195" s="66" t="inlineStr">
        <is>
          <t>yes</t>
        </is>
      </c>
      <c r="O195" s="66" t="inlineStr">
        <is>
          <t>not found</t>
        </is>
      </c>
      <c r="P195" s="66" t="inlineStr">
        <is>
          <t>yes</t>
        </is>
      </c>
      <c r="Q195" s="66" t="inlineStr">
        <is>
          <t>B</t>
        </is>
      </c>
      <c r="R195" s="66" t="inlineStr">
        <is>
          <t>Standard road area/main road: secondary, OSM lanes=2 (max. 3).</t>
        </is>
      </c>
      <c r="S195" s="66" t="inlineStr">
        <is>
          <t>A missing OSM tag is not reliable evidence of absence.</t>
        </is>
      </c>
      <c r="T195" s="68" t="inlineStr">
        <is>
          <t>https://www.openstreetmap.org/?mlat=51.0472803&amp;mlon=13.8090146#map=19/51.0472803/13.8090146</t>
        </is>
      </c>
      <c r="U195" s="66" t="inlineStr">
        <is>
          <t>S03</t>
        </is>
      </c>
      <c r="V195" s="66" t="inlineStr">
        <is>
          <t>M03</t>
        </is>
      </c>
      <c r="W195" s="66" t="inlineStr">
        <is>
          <t>Traffic signals/crossings/refuge islands/cycling infrastructure do not directly affect the cost class.</t>
        </is>
      </c>
    </row>
    <row r="196" ht="15" customHeight="1" s="94">
      <c r="A196" s="66" t="n">
        <v>192</v>
      </c>
      <c r="B196" s="66" t="inlineStr">
        <is>
          <t>O1147</t>
        </is>
      </c>
      <c r="C196" s="66" t="inlineStr">
        <is>
          <t>Görlitz</t>
        </is>
      </c>
      <c r="D196" s="66" t="n">
        <v>14.970464754</v>
      </c>
      <c r="E196" s="66" t="n">
        <v>51.1507472120001</v>
      </c>
      <c r="F196" s="66" t="n">
        <v>8</v>
      </c>
      <c r="G196" s="66" t="n">
        <v>7</v>
      </c>
      <c r="H196" s="66" t="n">
        <v>3</v>
      </c>
      <c r="I196" s="66" t="inlineStr">
        <is>
          <t>Important main/connecting road</t>
        </is>
      </c>
      <c r="J196" t="inlineStr">
        <is>
          <t>secondary</t>
        </is>
      </c>
      <c r="K196" s="66" t="inlineStr">
        <is>
          <t>Junction</t>
        </is>
      </c>
      <c r="L196" s="66" t="n">
        <v>2</v>
      </c>
      <c r="M196" s="66" t="inlineStr">
        <is>
          <t>not found</t>
        </is>
      </c>
      <c r="N196" s="66" t="inlineStr">
        <is>
          <t>yes</t>
        </is>
      </c>
      <c r="O196" s="66" t="inlineStr">
        <is>
          <t>not found</t>
        </is>
      </c>
      <c r="P196" s="66" t="inlineStr">
        <is>
          <t>yes</t>
        </is>
      </c>
      <c r="Q196" s="66" t="inlineStr">
        <is>
          <t>B</t>
        </is>
      </c>
      <c r="R196" s="66" t="inlineStr">
        <is>
          <t>Standard road area/main road: secondary, OSM lanes=2 (max. 3).</t>
        </is>
      </c>
      <c r="S196" s="66" t="inlineStr">
        <is>
          <t>A missing OSM tag is not reliable evidence of absence.</t>
        </is>
      </c>
      <c r="T196" s="68" t="inlineStr">
        <is>
          <t>https://www.openstreetmap.org/?mlat=51.1507472&amp;mlon=14.9704648#map=19/51.1507472/14.9704648</t>
        </is>
      </c>
      <c r="U196" s="66" t="inlineStr">
        <is>
          <t>S03</t>
        </is>
      </c>
      <c r="V196" s="66" t="inlineStr">
        <is>
          <t>M03</t>
        </is>
      </c>
      <c r="W196" s="66" t="inlineStr">
        <is>
          <t>Traffic signals/crossings/refuge islands/cycling infrastructure do not directly affect the cost class.</t>
        </is>
      </c>
    </row>
    <row r="197" ht="15" customHeight="1" s="94">
      <c r="A197" s="66" t="n">
        <v>193</v>
      </c>
      <c r="B197" s="66" t="inlineStr">
        <is>
          <t>O1654</t>
        </is>
      </c>
      <c r="C197" s="66" t="inlineStr">
        <is>
          <t>Leipzig</t>
        </is>
      </c>
      <c r="D197" s="66" t="n">
        <v>12.371464932</v>
      </c>
      <c r="E197" s="66" t="n">
        <v>51.3206360390001</v>
      </c>
      <c r="F197" s="66" t="n">
        <v>8</v>
      </c>
      <c r="G197" s="66" t="n">
        <v>7</v>
      </c>
      <c r="H197" s="66" t="n">
        <v>3</v>
      </c>
      <c r="I197" s="66" t="inlineStr">
        <is>
          <t>Important main/connecting road</t>
        </is>
      </c>
      <c r="J197" t="inlineStr">
        <is>
          <t>secondary</t>
        </is>
      </c>
      <c r="K197" s="66" t="inlineStr">
        <is>
          <t>Junction</t>
        </is>
      </c>
      <c r="L197" s="66" t="n">
        <v>2</v>
      </c>
      <c r="M197" s="66" t="inlineStr">
        <is>
          <t>not found</t>
        </is>
      </c>
      <c r="N197" s="66" t="inlineStr">
        <is>
          <t>not found</t>
        </is>
      </c>
      <c r="O197" s="66" t="inlineStr">
        <is>
          <t>not found</t>
        </is>
      </c>
      <c r="P197" s="66" t="inlineStr">
        <is>
          <t>yes</t>
        </is>
      </c>
      <c r="Q197" s="66" t="inlineStr">
        <is>
          <t>B</t>
        </is>
      </c>
      <c r="R197" s="66" t="inlineStr">
        <is>
          <t>Standard road area/main road: secondary, OSM lanes=2 (max. 3).</t>
        </is>
      </c>
      <c r="S197" s="66" t="inlineStr">
        <is>
          <t>A missing OSM tag is not reliable evidence of absence.</t>
        </is>
      </c>
      <c r="T197" s="68" t="inlineStr">
        <is>
          <t>https://www.openstreetmap.org/?mlat=51.3206360&amp;mlon=12.3714649#map=19/51.3206360/12.3714649</t>
        </is>
      </c>
      <c r="U197" s="66" t="inlineStr">
        <is>
          <t>S03</t>
        </is>
      </c>
      <c r="V197" s="66" t="inlineStr">
        <is>
          <t>M03</t>
        </is>
      </c>
      <c r="W197" s="66" t="inlineStr">
        <is>
          <t>Traffic signals/crossings/refuge islands/cycling infrastructure do not directly affect the cost class.</t>
        </is>
      </c>
    </row>
    <row r="198" ht="15" customHeight="1" s="94">
      <c r="A198" s="66" t="n">
        <v>194</v>
      </c>
      <c r="B198" s="66" t="inlineStr">
        <is>
          <t>O1747</t>
        </is>
      </c>
      <c r="C198" s="66" t="inlineStr">
        <is>
          <t>Leipzig</t>
        </is>
      </c>
      <c r="D198" s="66" t="n">
        <v>12.3712561180001</v>
      </c>
      <c r="E198" s="66" t="n">
        <v>51.33265204</v>
      </c>
      <c r="F198" s="66" t="n">
        <v>8</v>
      </c>
      <c r="G198" s="66" t="n">
        <v>7</v>
      </c>
      <c r="H198" s="66" t="n">
        <v>3</v>
      </c>
      <c r="I198" s="66" t="inlineStr">
        <is>
          <t>Major arterial road</t>
        </is>
      </c>
      <c r="J198" t="inlineStr">
        <is>
          <t>primary</t>
        </is>
      </c>
      <c r="K198" s="66" t="inlineStr">
        <is>
          <t>Junction</t>
        </is>
      </c>
      <c r="L198" s="66" t="n">
        <v>4</v>
      </c>
      <c r="M198" s="66" t="inlineStr">
        <is>
          <t>yes</t>
        </is>
      </c>
      <c r="N198" s="66" t="inlineStr">
        <is>
          <t>yes</t>
        </is>
      </c>
      <c r="O198" s="66" t="inlineStr">
        <is>
          <t>not found</t>
        </is>
      </c>
      <c r="P198" s="66" t="inlineStr">
        <is>
          <t>not found</t>
        </is>
      </c>
      <c r="Q198" s="66" t="inlineStr">
        <is>
          <t>C</t>
        </is>
      </c>
      <c r="R198" s="66" t="inlineStr">
        <is>
          <t>Large road cross-section: OSM lanes=4 (4 or more lanes).</t>
        </is>
      </c>
      <c r="S198" s="66" t="inlineStr">
        <is>
          <t>A missing OSM tag is not reliable evidence of absence.</t>
        </is>
      </c>
      <c r="T198" s="68" t="inlineStr">
        <is>
          <t>https://www.openstreetmap.org/?mlat=51.3326520&amp;mlon=12.3712561#map=19/51.3326520/12.3712561</t>
        </is>
      </c>
      <c r="U198" s="66" t="inlineStr">
        <is>
          <t>S03</t>
        </is>
      </c>
      <c r="V198" s="66" t="inlineStr">
        <is>
          <t>M03</t>
        </is>
      </c>
      <c r="W198" s="66" t="inlineStr">
        <is>
          <t>Traffic signals/crossings/refuge islands/cycling infrastructure do not directly affect the cost class.</t>
        </is>
      </c>
    </row>
    <row r="199" ht="15" customHeight="1" s="94">
      <c r="A199" s="66" t="n">
        <v>195</v>
      </c>
      <c r="B199" s="66" t="inlineStr">
        <is>
          <t>O1753</t>
        </is>
      </c>
      <c r="C199" s="66" t="inlineStr">
        <is>
          <t>Leipzig</t>
        </is>
      </c>
      <c r="D199" s="66" t="n">
        <v>12.323810334</v>
      </c>
      <c r="E199" s="66" t="n">
        <v>51.3203908990001</v>
      </c>
      <c r="F199" s="66" t="n">
        <v>8</v>
      </c>
      <c r="G199" s="66" t="n">
        <v>7</v>
      </c>
      <c r="H199" s="66" t="n">
        <v>2</v>
      </c>
      <c r="I199" s="66" t="inlineStr">
        <is>
          <t>Major arterial road</t>
        </is>
      </c>
      <c r="J199" t="inlineStr">
        <is>
          <t>primary</t>
        </is>
      </c>
      <c r="K199" s="66" t="inlineStr">
        <is>
          <t>Junction</t>
        </is>
      </c>
      <c r="L199" s="66" t="n">
        <v>4</v>
      </c>
      <c r="M199" s="66" t="inlineStr">
        <is>
          <t>not found</t>
        </is>
      </c>
      <c r="N199" s="66" t="inlineStr">
        <is>
          <t>not found</t>
        </is>
      </c>
      <c r="O199" s="66" t="inlineStr">
        <is>
          <t>not found</t>
        </is>
      </c>
      <c r="P199" s="66" t="inlineStr">
        <is>
          <t>yes</t>
        </is>
      </c>
      <c r="Q199" s="66" t="inlineStr">
        <is>
          <t>C</t>
        </is>
      </c>
      <c r="R199" s="66" t="inlineStr">
        <is>
          <t>Large road cross-section: OSM lanes=4 (4 or more lanes).</t>
        </is>
      </c>
      <c r="S199" s="66" t="inlineStr">
        <is>
          <t>A missing OSM tag is not reliable evidence of absence.</t>
        </is>
      </c>
      <c r="T199" s="68" t="inlineStr">
        <is>
          <t>https://www.openstreetmap.org/?mlat=51.3203909&amp;mlon=12.3238103#map=19/51.3203909/12.3238103</t>
        </is>
      </c>
      <c r="U199" s="66" t="inlineStr">
        <is>
          <t>S03</t>
        </is>
      </c>
      <c r="V199" s="66" t="inlineStr">
        <is>
          <t>M03</t>
        </is>
      </c>
      <c r="W199" s="66" t="inlineStr">
        <is>
          <t>Traffic signals/crossings/refuge islands/cycling infrastructure do not directly affect the cost class.</t>
        </is>
      </c>
    </row>
    <row r="200" ht="15" customHeight="1" s="94">
      <c r="A200" s="66" t="n">
        <v>196</v>
      </c>
      <c r="B200" s="66" t="inlineStr">
        <is>
          <t>O0210</t>
        </is>
      </c>
      <c r="C200" s="66" t="inlineStr">
        <is>
          <t>Chemnitz</t>
        </is>
      </c>
      <c r="D200" s="66" t="n">
        <v>12.93098875</v>
      </c>
      <c r="E200" s="66" t="n">
        <v>50.846255399</v>
      </c>
      <c r="F200" s="66" t="n">
        <v>7</v>
      </c>
      <c r="G200" s="66" t="n">
        <v>7</v>
      </c>
      <c r="H200" s="66" t="n">
        <v>2</v>
      </c>
      <c r="I200" s="66" t="inlineStr">
        <is>
          <t>Major arterial road</t>
        </is>
      </c>
      <c r="J200" t="inlineStr">
        <is>
          <t>primary</t>
        </is>
      </c>
      <c r="K200" s="66" t="inlineStr">
        <is>
          <t>Junction</t>
        </is>
      </c>
      <c r="L200" s="66" t="n">
        <v>5</v>
      </c>
      <c r="M200" s="66" t="inlineStr">
        <is>
          <t>yes</t>
        </is>
      </c>
      <c r="N200" s="66" t="inlineStr">
        <is>
          <t>not found</t>
        </is>
      </c>
      <c r="O200" s="66" t="inlineStr">
        <is>
          <t>not found</t>
        </is>
      </c>
      <c r="P200" s="66" t="inlineStr">
        <is>
          <t>not found</t>
        </is>
      </c>
      <c r="Q200" s="66" t="inlineStr">
        <is>
          <t>C</t>
        </is>
      </c>
      <c r="R200" s="66" t="inlineStr">
        <is>
          <t>Large road cross-section: OSM lanes=5 (4 or more lanes).</t>
        </is>
      </c>
      <c r="S200" s="66" t="inlineStr">
        <is>
          <t>A missing OSM tag is not reliable evidence of absence.</t>
        </is>
      </c>
      <c r="T200" s="68" t="inlineStr">
        <is>
          <t>https://www.openstreetmap.org/?mlat=50.8462554&amp;mlon=12.9309888#map=19/50.8462554/12.9309888</t>
        </is>
      </c>
      <c r="U200" s="66" t="inlineStr">
        <is>
          <t>S03</t>
        </is>
      </c>
      <c r="V200" s="66" t="inlineStr">
        <is>
          <t>M03</t>
        </is>
      </c>
      <c r="W200" s="66" t="inlineStr">
        <is>
          <t>Traffic signals/crossings/refuge islands/cycling infrastructure do not directly affect the cost class.</t>
        </is>
      </c>
    </row>
    <row r="201" ht="15" customHeight="1" s="94">
      <c r="A201" s="66" t="n">
        <v>197</v>
      </c>
      <c r="B201" s="66" t="inlineStr">
        <is>
          <t>O0295</t>
        </is>
      </c>
      <c r="C201" s="66" t="inlineStr">
        <is>
          <t>Delitzsch</t>
        </is>
      </c>
      <c r="D201" s="66" t="n">
        <v>12.3353465295001</v>
      </c>
      <c r="E201" s="66" t="n">
        <v>51.518276073</v>
      </c>
      <c r="F201" s="66" t="n">
        <v>7</v>
      </c>
      <c r="G201" s="66" t="n">
        <v>7</v>
      </c>
      <c r="H201" s="66" t="n">
        <v>3</v>
      </c>
      <c r="I201" s="66" t="inlineStr">
        <is>
          <t>Collector/connecting road</t>
        </is>
      </c>
      <c r="J201" t="inlineStr">
        <is>
          <t>tertiary</t>
        </is>
      </c>
      <c r="K201" s="66" t="inlineStr">
        <is>
          <t>Junction</t>
        </is>
      </c>
      <c r="L201" s="66" t="n">
        <v>2</v>
      </c>
      <c r="M201" s="66" t="inlineStr">
        <is>
          <t>not found</t>
        </is>
      </c>
      <c r="N201" s="66" t="inlineStr">
        <is>
          <t>not found</t>
        </is>
      </c>
      <c r="O201" s="66" t="inlineStr">
        <is>
          <t>not found</t>
        </is>
      </c>
      <c r="P201" s="66" t="inlineStr">
        <is>
          <t>yes</t>
        </is>
      </c>
      <c r="Q201" s="66" t="inlineStr">
        <is>
          <t>B</t>
        </is>
      </c>
      <c r="R201" s="66" t="inlineStr">
        <is>
          <t>Standard road area/main road: tertiary, OSM lanes=2 (max. 3).</t>
        </is>
      </c>
      <c r="S201" s="66" t="inlineStr">
        <is>
          <t>A missing OSM tag is not reliable evidence of absence.</t>
        </is>
      </c>
      <c r="T201" s="68" t="inlineStr">
        <is>
          <t>https://www.openstreetmap.org/?mlat=51.5182761&amp;mlon=12.3353465#map=19/51.5182761/12.3353465</t>
        </is>
      </c>
      <c r="U201" s="66" t="inlineStr">
        <is>
          <t>S03</t>
        </is>
      </c>
      <c r="V201" s="66" t="inlineStr">
        <is>
          <t>M03</t>
        </is>
      </c>
      <c r="W201" s="66" t="inlineStr">
        <is>
          <t>Traffic signals/crossings/refuge islands/cycling infrastructure do not directly affect the cost class.</t>
        </is>
      </c>
    </row>
    <row r="202" ht="15" customHeight="1" s="94">
      <c r="A202" s="66" t="n">
        <v>198</v>
      </c>
      <c r="B202" s="66" t="inlineStr">
        <is>
          <t>O0575</t>
        </is>
      </c>
      <c r="C202" s="66" t="inlineStr">
        <is>
          <t>Dresden</t>
        </is>
      </c>
      <c r="D202" s="66" t="n">
        <v>13.696826982</v>
      </c>
      <c r="E202" s="66" t="n">
        <v>51.082035536</v>
      </c>
      <c r="F202" s="66" t="n">
        <v>7</v>
      </c>
      <c r="G202" s="66" t="n">
        <v>7</v>
      </c>
      <c r="H202" s="66" t="n">
        <v>3</v>
      </c>
      <c r="I202" s="66" t="inlineStr">
        <is>
          <t>Important main/connecting road</t>
        </is>
      </c>
      <c r="J202" t="inlineStr">
        <is>
          <t>secondary</t>
        </is>
      </c>
      <c r="K202" s="66" t="inlineStr">
        <is>
          <t>Junction</t>
        </is>
      </c>
      <c r="L202" s="66" t="n">
        <v>4</v>
      </c>
      <c r="M202" s="66" t="inlineStr">
        <is>
          <t>yes</t>
        </is>
      </c>
      <c r="N202" s="66" t="inlineStr">
        <is>
          <t>yes</t>
        </is>
      </c>
      <c r="O202" s="66" t="inlineStr">
        <is>
          <t>not found</t>
        </is>
      </c>
      <c r="P202" s="66" t="inlineStr">
        <is>
          <t>yes</t>
        </is>
      </c>
      <c r="Q202" s="66" t="inlineStr">
        <is>
          <t>C</t>
        </is>
      </c>
      <c r="R202" s="66" t="inlineStr">
        <is>
          <t>Large road cross-section: OSM lanes=4 (4 or more lanes).</t>
        </is>
      </c>
      <c r="S202" s="66" t="inlineStr">
        <is>
          <t>A missing OSM tag is not reliable evidence of absence.</t>
        </is>
      </c>
      <c r="T202" s="68" t="inlineStr">
        <is>
          <t>https://www.openstreetmap.org/?mlat=51.0820355&amp;mlon=13.6968270#map=19/51.0820355/13.6968270</t>
        </is>
      </c>
      <c r="U202" s="66" t="inlineStr">
        <is>
          <t>S03</t>
        </is>
      </c>
      <c r="V202" s="66" t="inlineStr">
        <is>
          <t>M03</t>
        </is>
      </c>
      <c r="W202" s="66" t="inlineStr">
        <is>
          <t>Traffic signals/crossings/refuge islands/cycling infrastructure do not directly affect the cost class.</t>
        </is>
      </c>
    </row>
    <row r="203" ht="15" customHeight="1" s="94">
      <c r="A203" s="66" t="n">
        <v>199</v>
      </c>
      <c r="B203" s="66" t="inlineStr">
        <is>
          <t>O0754</t>
        </is>
      </c>
      <c r="C203" s="66" t="inlineStr">
        <is>
          <t>Dresden</t>
        </is>
      </c>
      <c r="D203" s="66" t="n">
        <v>13.7274626030001</v>
      </c>
      <c r="E203" s="66" t="n">
        <v>51.084980054</v>
      </c>
      <c r="F203" s="66" t="n">
        <v>7</v>
      </c>
      <c r="G203" s="66" t="n">
        <v>7</v>
      </c>
      <c r="H203" s="66" t="n">
        <v>2</v>
      </c>
      <c r="I203" s="66" t="inlineStr">
        <is>
          <t>Important main/connecting road</t>
        </is>
      </c>
      <c r="J203" t="inlineStr">
        <is>
          <t>secondary</t>
        </is>
      </c>
      <c r="K203" s="66" t="inlineStr">
        <is>
          <t>Junction</t>
        </is>
      </c>
      <c r="L203" s="66" t="n">
        <v>4</v>
      </c>
      <c r="M203" s="66" t="inlineStr">
        <is>
          <t>yes</t>
        </is>
      </c>
      <c r="N203" s="66" t="inlineStr">
        <is>
          <t>yes</t>
        </is>
      </c>
      <c r="O203" s="66" t="inlineStr">
        <is>
          <t>not found</t>
        </is>
      </c>
      <c r="P203" s="66" t="inlineStr">
        <is>
          <t>yes</t>
        </is>
      </c>
      <c r="Q203" s="66" t="inlineStr">
        <is>
          <t>C</t>
        </is>
      </c>
      <c r="R203" s="66" t="inlineStr">
        <is>
          <t>Large road cross-section: OSM lanes=4 (4 or more lanes).</t>
        </is>
      </c>
      <c r="S203" s="66" t="inlineStr">
        <is>
          <t>A missing OSM tag is not reliable evidence of absence.</t>
        </is>
      </c>
      <c r="T203" s="68" t="inlineStr">
        <is>
          <t>https://www.openstreetmap.org/?mlat=51.0849801&amp;mlon=13.7274626#map=19/51.0849801/13.7274626</t>
        </is>
      </c>
      <c r="U203" s="66" t="inlineStr">
        <is>
          <t>S03</t>
        </is>
      </c>
      <c r="V203" s="66" t="inlineStr">
        <is>
          <t>M03</t>
        </is>
      </c>
      <c r="W203" s="66" t="inlineStr">
        <is>
          <t>Traffic signals/crossings/refuge islands/cycling infrastructure do not directly affect the cost class.</t>
        </is>
      </c>
    </row>
    <row r="204" ht="15" customHeight="1" s="94">
      <c r="A204" s="66" t="n">
        <v>200</v>
      </c>
      <c r="B204" s="66" t="inlineStr">
        <is>
          <t>O1181</t>
        </is>
      </c>
      <c r="C204" s="66" t="inlineStr">
        <is>
          <t>Heidenau</t>
        </is>
      </c>
      <c r="D204" s="66" t="n">
        <v>13.8613688200001</v>
      </c>
      <c r="E204" s="66" t="n">
        <v>50.9743827200001</v>
      </c>
      <c r="F204" s="66" t="n">
        <v>7</v>
      </c>
      <c r="G204" s="66" t="n">
        <v>7</v>
      </c>
      <c r="H204" s="66" t="n">
        <v>3</v>
      </c>
      <c r="I204" s="66" t="inlineStr">
        <is>
          <t>Important main/connecting road</t>
        </is>
      </c>
      <c r="J204" t="inlineStr">
        <is>
          <t>secondary</t>
        </is>
      </c>
      <c r="K204" s="66" t="inlineStr">
        <is>
          <t>Junction</t>
        </is>
      </c>
      <c r="L204" s="66" t="n">
        <v>4</v>
      </c>
      <c r="M204" s="66" t="inlineStr">
        <is>
          <t>yes</t>
        </is>
      </c>
      <c r="N204" s="66" t="inlineStr">
        <is>
          <t>not found</t>
        </is>
      </c>
      <c r="O204" s="66" t="inlineStr">
        <is>
          <t>not found</t>
        </is>
      </c>
      <c r="P204" s="66" t="inlineStr">
        <is>
          <t>yes</t>
        </is>
      </c>
      <c r="Q204" s="66" t="inlineStr">
        <is>
          <t>C</t>
        </is>
      </c>
      <c r="R204" s="66" t="inlineStr">
        <is>
          <t>Large road cross-section: OSM lanes=4 (4 or more lanes).</t>
        </is>
      </c>
      <c r="S204" s="66" t="inlineStr">
        <is>
          <t>A missing OSM tag is not reliable evidence of absence.</t>
        </is>
      </c>
      <c r="T204" s="68" t="inlineStr">
        <is>
          <t>https://www.openstreetmap.org/?mlat=50.9743827&amp;mlon=13.8613688#map=19/50.9743827/13.8613688</t>
        </is>
      </c>
      <c r="U204" s="66" t="inlineStr">
        <is>
          <t>S03</t>
        </is>
      </c>
      <c r="V204" s="66" t="inlineStr">
        <is>
          <t>M03</t>
        </is>
      </c>
      <c r="W204" s="66" t="inlineStr">
        <is>
          <t>Traffic signals/crossings/refuge islands/cycling infrastructure do not directly affect the cost class.</t>
        </is>
      </c>
    </row>
    <row r="205" ht="15" customHeight="1" s="94">
      <c r="A205" s="66" t="n">
        <v>201</v>
      </c>
      <c r="B205" s="66" t="inlineStr">
        <is>
          <t>O1217</t>
        </is>
      </c>
      <c r="C205" s="66" t="inlineStr">
        <is>
          <t>Hoyerswerda</t>
        </is>
      </c>
      <c r="D205" s="66" t="n">
        <v>14.2398038480001</v>
      </c>
      <c r="E205" s="66" t="n">
        <v>51.4354659570001</v>
      </c>
      <c r="F205" s="66" t="n">
        <v>7</v>
      </c>
      <c r="G205" s="66" t="n">
        <v>7</v>
      </c>
      <c r="H205" s="66" t="n">
        <v>2</v>
      </c>
      <c r="I205" s="66" t="inlineStr">
        <is>
          <t>Residential road</t>
        </is>
      </c>
      <c r="J205" t="inlineStr">
        <is>
          <t>residential</t>
        </is>
      </c>
      <c r="K205" s="66" t="inlineStr">
        <is>
          <t>Junction</t>
        </is>
      </c>
      <c r="L205" s="66" t="n">
        <v>2</v>
      </c>
      <c r="M205" s="66" t="inlineStr">
        <is>
          <t>not found</t>
        </is>
      </c>
      <c r="N205" s="66" t="inlineStr">
        <is>
          <t>yes</t>
        </is>
      </c>
      <c r="O205" s="66" t="inlineStr">
        <is>
          <t>not found</t>
        </is>
      </c>
      <c r="P205" s="66" t="inlineStr">
        <is>
          <t>not found</t>
        </is>
      </c>
      <c r="Q205" s="66" t="inlineStr">
        <is>
          <t>A</t>
        </is>
      </c>
      <c r="R205" s="66" t="inlineStr">
        <is>
          <t>Simple side road: residential, OSM lanes=2 (max. 2).</t>
        </is>
      </c>
      <c r="S205" s="66" t="inlineStr">
        <is>
          <t>A missing OSM tag is not reliable evidence of absence.</t>
        </is>
      </c>
      <c r="T205" s="68" t="inlineStr">
        <is>
          <t>https://www.openstreetmap.org/?mlat=51.4354660&amp;mlon=14.2398038#map=19/51.4354660/14.2398038</t>
        </is>
      </c>
      <c r="U205" s="66" t="inlineStr">
        <is>
          <t>S03</t>
        </is>
      </c>
      <c r="V205" s="66" t="inlineStr">
        <is>
          <t>M03</t>
        </is>
      </c>
      <c r="W205" s="66" t="inlineStr">
        <is>
          <t>Traffic signals/crossings/refuge islands/cycling infrastructure do not directly affect the cost class.</t>
        </is>
      </c>
    </row>
    <row r="206" ht="15" customHeight="1" s="94">
      <c r="A206" s="66" t="n">
        <v>202</v>
      </c>
      <c r="B206" s="66" t="inlineStr">
        <is>
          <t>O1408</t>
        </is>
      </c>
      <c r="C206" s="66" t="inlineStr">
        <is>
          <t>Leipzig</t>
        </is>
      </c>
      <c r="D206" s="66" t="n">
        <v>12.3083338390001</v>
      </c>
      <c r="E206" s="66" t="n">
        <v>51.2740182000001</v>
      </c>
      <c r="F206" s="66" t="n">
        <v>7</v>
      </c>
      <c r="G206" s="66" t="n">
        <v>7</v>
      </c>
      <c r="H206" s="66" t="n">
        <v>3</v>
      </c>
      <c r="I206" s="66" t="inlineStr">
        <is>
          <t>Important main/connecting road</t>
        </is>
      </c>
      <c r="J206" t="inlineStr">
        <is>
          <t>secondary</t>
        </is>
      </c>
      <c r="K206" s="66" t="inlineStr">
        <is>
          <t>Junction</t>
        </is>
      </c>
      <c r="L206" s="66" t="n">
        <v>2</v>
      </c>
      <c r="M206" s="66" t="inlineStr">
        <is>
          <t>not found</t>
        </is>
      </c>
      <c r="N206" s="66" t="inlineStr">
        <is>
          <t>not found</t>
        </is>
      </c>
      <c r="O206" s="66" t="inlineStr">
        <is>
          <t>not found</t>
        </is>
      </c>
      <c r="P206" s="66" t="inlineStr">
        <is>
          <t>yes</t>
        </is>
      </c>
      <c r="Q206" s="66" t="inlineStr">
        <is>
          <t>B</t>
        </is>
      </c>
      <c r="R206" s="66" t="inlineStr">
        <is>
          <t>Standard road area/main road: secondary, OSM lanes=2 (max. 3).</t>
        </is>
      </c>
      <c r="S206" s="66" t="inlineStr">
        <is>
          <t>A missing OSM tag is not reliable evidence of absence.</t>
        </is>
      </c>
      <c r="T206" s="68" t="inlineStr">
        <is>
          <t>https://www.openstreetmap.org/?mlat=51.2740182&amp;mlon=12.3083338#map=19/51.2740182/12.3083338</t>
        </is>
      </c>
      <c r="U206" s="66" t="inlineStr">
        <is>
          <t>S03</t>
        </is>
      </c>
      <c r="V206" s="66" t="inlineStr">
        <is>
          <t>M03</t>
        </is>
      </c>
      <c r="W206" s="66" t="inlineStr">
        <is>
          <t>Traffic signals/crossings/refuge islands/cycling infrastructure do not directly affect the cost class.</t>
        </is>
      </c>
    </row>
    <row r="207" ht="15" customHeight="1" s="94">
      <c r="A207" s="66" t="n">
        <v>203</v>
      </c>
      <c r="B207" s="66" t="inlineStr">
        <is>
          <t>O1813</t>
        </is>
      </c>
      <c r="C207" s="66" t="inlineStr">
        <is>
          <t>Leipzig</t>
        </is>
      </c>
      <c r="D207" s="66" t="n">
        <v>12.354210027</v>
      </c>
      <c r="E207" s="66" t="n">
        <v>51.3346300690001</v>
      </c>
      <c r="F207" s="66" t="n">
        <v>7</v>
      </c>
      <c r="G207" s="66" t="n">
        <v>7</v>
      </c>
      <c r="H207" s="66" t="n">
        <v>2</v>
      </c>
      <c r="I207" s="66" t="inlineStr">
        <is>
          <t>Important main/connecting road</t>
        </is>
      </c>
      <c r="J207" t="inlineStr">
        <is>
          <t>secondary</t>
        </is>
      </c>
      <c r="K207" s="66" t="inlineStr">
        <is>
          <t>Junction</t>
        </is>
      </c>
      <c r="L207" s="66" t="n">
        <v>2</v>
      </c>
      <c r="M207" s="66" t="inlineStr">
        <is>
          <t>not found</t>
        </is>
      </c>
      <c r="N207" s="66" t="inlineStr">
        <is>
          <t>not found</t>
        </is>
      </c>
      <c r="O207" s="66" t="inlineStr">
        <is>
          <t>not found</t>
        </is>
      </c>
      <c r="P207" s="66" t="inlineStr">
        <is>
          <t>not found</t>
        </is>
      </c>
      <c r="Q207" s="66" t="inlineStr">
        <is>
          <t>B</t>
        </is>
      </c>
      <c r="R207" s="66" t="inlineStr">
        <is>
          <t>Standard road area/main road: secondary, OSM lanes=2 (max. 3).</t>
        </is>
      </c>
      <c r="S207" s="66" t="inlineStr">
        <is>
          <t>A missing OSM tag is not reliable evidence of absence.</t>
        </is>
      </c>
      <c r="T207" s="68" t="inlineStr">
        <is>
          <t>https://www.openstreetmap.org/?mlat=51.3346301&amp;mlon=12.3542100#map=19/51.3346301/12.3542100</t>
        </is>
      </c>
      <c r="U207" s="66" t="inlineStr">
        <is>
          <t>S03</t>
        </is>
      </c>
      <c r="V207" s="66" t="inlineStr">
        <is>
          <t>M03</t>
        </is>
      </c>
      <c r="W207" s="66" t="inlineStr">
        <is>
          <t>Traffic signals/crossings/refuge islands/cycling infrastructure do not directly affect the cost class.</t>
        </is>
      </c>
    </row>
    <row r="208" ht="15" customHeight="1" s="94">
      <c r="A208" s="66" t="n">
        <v>204</v>
      </c>
      <c r="B208" s="66" t="inlineStr">
        <is>
          <t>O1919</t>
        </is>
      </c>
      <c r="C208" s="66" t="inlineStr">
        <is>
          <t>Neukirch/Lausitz</t>
        </is>
      </c>
      <c r="D208" s="66" t="n">
        <v>14.320506273</v>
      </c>
      <c r="E208" s="66" t="n">
        <v>51.092600878</v>
      </c>
      <c r="F208" s="66" t="n">
        <v>7</v>
      </c>
      <c r="G208" s="66" t="n">
        <v>7</v>
      </c>
      <c r="H208" s="66" t="n">
        <v>2</v>
      </c>
      <c r="I208" s="66" t="inlineStr">
        <is>
          <t>Major arterial road</t>
        </is>
      </c>
      <c r="J208" t="inlineStr">
        <is>
          <t>primary</t>
        </is>
      </c>
      <c r="K208" s="66" t="inlineStr">
        <is>
          <t>Junction</t>
        </is>
      </c>
      <c r="L208" s="66" t="n">
        <v>3</v>
      </c>
      <c r="M208" s="66" t="inlineStr">
        <is>
          <t>yes</t>
        </is>
      </c>
      <c r="N208" s="66" t="inlineStr">
        <is>
          <t>yes</t>
        </is>
      </c>
      <c r="O208" s="66" t="inlineStr">
        <is>
          <t>not found</t>
        </is>
      </c>
      <c r="P208" s="66" t="inlineStr">
        <is>
          <t>not found</t>
        </is>
      </c>
      <c r="Q208" s="66" t="inlineStr">
        <is>
          <t>B</t>
        </is>
      </c>
      <c r="R208" s="66" t="inlineStr">
        <is>
          <t>Standard road area/main road: primary, OSM lanes=3 (max. 3).</t>
        </is>
      </c>
      <c r="S208" s="66" t="inlineStr">
        <is>
          <t>A missing OSM tag is not reliable evidence of absence.</t>
        </is>
      </c>
      <c r="T208" s="68" t="inlineStr">
        <is>
          <t>https://www.openstreetmap.org/?mlat=51.0926009&amp;mlon=14.3205063#map=19/51.0926009/14.3205063</t>
        </is>
      </c>
      <c r="U208" s="66" t="inlineStr">
        <is>
          <t>S03</t>
        </is>
      </c>
      <c r="V208" s="66" t="inlineStr">
        <is>
          <t>M03</t>
        </is>
      </c>
      <c r="W208" s="66" t="inlineStr">
        <is>
          <t>Traffic signals/crossings/refuge islands/cycling infrastructure do not directly affect the cost class.</t>
        </is>
      </c>
    </row>
    <row r="209" ht="15" customHeight="1" s="94">
      <c r="A209" s="66" t="n">
        <v>205</v>
      </c>
      <c r="B209" s="66" t="inlineStr">
        <is>
          <t>O1923</t>
        </is>
      </c>
      <c r="C209" s="66" t="inlineStr">
        <is>
          <t>Neukirchen/Erzgeb.</t>
        </is>
      </c>
      <c r="D209" s="66" t="n">
        <v>12.8767845580001</v>
      </c>
      <c r="E209" s="66" t="n">
        <v>50.776561348</v>
      </c>
      <c r="F209" s="66" t="n">
        <v>7</v>
      </c>
      <c r="G209" s="66" t="n">
        <v>7</v>
      </c>
      <c r="H209" s="66" t="n">
        <v>3</v>
      </c>
      <c r="I209" s="66" t="inlineStr">
        <is>
          <t>Important main/connecting road</t>
        </is>
      </c>
      <c r="J209" t="inlineStr">
        <is>
          <t>secondary</t>
        </is>
      </c>
      <c r="K209" s="66" t="inlineStr">
        <is>
          <t>Junction</t>
        </is>
      </c>
      <c r="L209" s="66" t="n">
        <v>2</v>
      </c>
      <c r="M209" s="66" t="inlineStr">
        <is>
          <t>not found</t>
        </is>
      </c>
      <c r="N209" s="66" t="inlineStr">
        <is>
          <t>not found</t>
        </is>
      </c>
      <c r="O209" s="66" t="inlineStr">
        <is>
          <t>not found</t>
        </is>
      </c>
      <c r="P209" s="66" t="inlineStr">
        <is>
          <t>not found</t>
        </is>
      </c>
      <c r="Q209" s="66" t="inlineStr">
        <is>
          <t>B</t>
        </is>
      </c>
      <c r="R209" s="66" t="inlineStr">
        <is>
          <t>Standard road area/main road: secondary, OSM lanes=2 (max. 3).</t>
        </is>
      </c>
      <c r="S209" s="66" t="inlineStr">
        <is>
          <t>A missing OSM tag is not reliable evidence of absence.</t>
        </is>
      </c>
      <c r="T209" s="68" t="inlineStr">
        <is>
          <t>https://www.openstreetmap.org/?mlat=50.7765613&amp;mlon=12.8767846#map=19/50.7765613/12.8767846</t>
        </is>
      </c>
      <c r="U209" s="66" t="inlineStr">
        <is>
          <t>S03</t>
        </is>
      </c>
      <c r="V209" s="66" t="inlineStr">
        <is>
          <t>M03</t>
        </is>
      </c>
      <c r="W209" s="66" t="inlineStr">
        <is>
          <t>Traffic signals/crossings/refuge islands/cycling infrastructure do not directly affect the cost class.</t>
        </is>
      </c>
    </row>
    <row r="210" ht="15" customHeight="1" s="94">
      <c r="A210" s="66" t="n">
        <v>206</v>
      </c>
      <c r="B210" s="66" t="inlineStr">
        <is>
          <t>O1985</t>
        </is>
      </c>
      <c r="C210" s="66" t="inlineStr">
        <is>
          <t>Pirna</t>
        </is>
      </c>
      <c r="D210" s="66" t="n">
        <v>13.9404214895001</v>
      </c>
      <c r="E210" s="66" t="n">
        <v>50.9517079385001</v>
      </c>
      <c r="F210" s="66" t="n">
        <v>7</v>
      </c>
      <c r="G210" s="66" t="n">
        <v>7</v>
      </c>
      <c r="H210" s="66" t="n">
        <v>3</v>
      </c>
      <c r="I210" s="66" t="inlineStr">
        <is>
          <t>Important main/connecting road</t>
        </is>
      </c>
      <c r="J210" t="inlineStr">
        <is>
          <t>secondary</t>
        </is>
      </c>
      <c r="K210" s="66" t="inlineStr">
        <is>
          <t>Junction</t>
        </is>
      </c>
      <c r="L210" s="66" t="n">
        <v>2</v>
      </c>
      <c r="M210" s="66" t="inlineStr">
        <is>
          <t>not found</t>
        </is>
      </c>
      <c r="N210" s="66" t="inlineStr">
        <is>
          <t>not found</t>
        </is>
      </c>
      <c r="O210" s="66" t="inlineStr">
        <is>
          <t>not found</t>
        </is>
      </c>
      <c r="P210" s="66" t="inlineStr">
        <is>
          <t>not found</t>
        </is>
      </c>
      <c r="Q210" s="66" t="inlineStr">
        <is>
          <t>B</t>
        </is>
      </c>
      <c r="R210" s="66" t="inlineStr">
        <is>
          <t>Standard road area/main road: secondary, OSM lanes=2 (max. 3).</t>
        </is>
      </c>
      <c r="S210" s="66" t="inlineStr">
        <is>
          <t>A missing OSM tag is not reliable evidence of absence.</t>
        </is>
      </c>
      <c r="T210" s="68" t="inlineStr">
        <is>
          <t>https://www.openstreetmap.org/?mlat=50.9517079&amp;mlon=13.9404215#map=19/50.9517079/13.9404215</t>
        </is>
      </c>
      <c r="U210" s="66" t="inlineStr">
        <is>
          <t>S03</t>
        </is>
      </c>
      <c r="V210" s="66" t="inlineStr">
        <is>
          <t>M03</t>
        </is>
      </c>
      <c r="W210" s="66" t="inlineStr">
        <is>
          <t>Traffic signals/crossings/refuge islands/cycling infrastructure do not directly affect the cost class.</t>
        </is>
      </c>
    </row>
    <row r="211" ht="15" customHeight="1" s="94">
      <c r="A211" s="66" t="n">
        <v>207</v>
      </c>
      <c r="B211" s="66" t="inlineStr">
        <is>
          <t>O1992</t>
        </is>
      </c>
      <c r="C211" s="66" t="inlineStr">
        <is>
          <t>Pirna</t>
        </is>
      </c>
      <c r="D211" s="66" t="n">
        <v>13.941318801</v>
      </c>
      <c r="E211" s="66" t="n">
        <v>50.9576938450001</v>
      </c>
      <c r="F211" s="66" t="n">
        <v>7</v>
      </c>
      <c r="G211" s="66" t="n">
        <v>7</v>
      </c>
      <c r="H211" s="66" t="n">
        <v>3</v>
      </c>
      <c r="I211" s="66" t="inlineStr">
        <is>
          <t>Major arterial road</t>
        </is>
      </c>
      <c r="J211" t="inlineStr">
        <is>
          <t>primary</t>
        </is>
      </c>
      <c r="K211" s="66" t="inlineStr">
        <is>
          <t>Road section/simple road area</t>
        </is>
      </c>
      <c r="L211" s="66" t="n">
        <v>3</v>
      </c>
      <c r="M211" s="66" t="inlineStr">
        <is>
          <t>not found</t>
        </is>
      </c>
      <c r="N211" s="66" t="inlineStr">
        <is>
          <t>yes</t>
        </is>
      </c>
      <c r="O211" s="66" t="inlineStr">
        <is>
          <t>yes</t>
        </is>
      </c>
      <c r="P211" s="66" t="inlineStr">
        <is>
          <t>not found</t>
        </is>
      </c>
      <c r="Q211" s="66" t="inlineStr">
        <is>
          <t>B</t>
        </is>
      </c>
      <c r="R211" s="66" t="inlineStr">
        <is>
          <t>Standard road area/main road: primary, OSM lanes=3 (max. 3).</t>
        </is>
      </c>
      <c r="S211" s="66" t="inlineStr">
        <is>
          <t>A missing OSM tag is not reliable evidence of absence.</t>
        </is>
      </c>
      <c r="T211" s="68" t="inlineStr">
        <is>
          <t>https://www.openstreetmap.org/?mlat=50.9576938&amp;mlon=13.9413188#map=19/50.9576938/13.9413188</t>
        </is>
      </c>
      <c r="U211" s="66" t="inlineStr">
        <is>
          <t>S03</t>
        </is>
      </c>
      <c r="V211" s="66" t="inlineStr">
        <is>
          <t>M03</t>
        </is>
      </c>
      <c r="W211" s="66" t="inlineStr">
        <is>
          <t>Traffic signals/crossings/refuge islands/cycling infrastructure do not directly affect the cost class.</t>
        </is>
      </c>
    </row>
    <row r="212" ht="15" customHeight="1" s="94">
      <c r="A212" s="66" t="n">
        <v>208</v>
      </c>
      <c r="B212" s="66" t="inlineStr">
        <is>
          <t>O1693</t>
        </is>
      </c>
      <c r="C212" s="66" t="inlineStr">
        <is>
          <t>Leipzig</t>
        </is>
      </c>
      <c r="D212" s="66" t="n">
        <v>12.3796749700001</v>
      </c>
      <c r="E212" s="66" t="n">
        <v>51.344436634</v>
      </c>
      <c r="F212" s="66" t="n">
        <v>11</v>
      </c>
      <c r="G212" s="66" t="n">
        <v>6</v>
      </c>
      <c r="H212" s="66" t="n">
        <v>4</v>
      </c>
      <c r="I212" s="66" t="inlineStr">
        <is>
          <t>Major arterial road</t>
        </is>
      </c>
      <c r="J212" t="inlineStr">
        <is>
          <t>primary</t>
        </is>
      </c>
      <c r="K212" s="66" t="inlineStr">
        <is>
          <t>Junction</t>
        </is>
      </c>
      <c r="L212" s="66" t="n">
        <v>3</v>
      </c>
      <c r="M212" s="66" t="inlineStr">
        <is>
          <t>yes</t>
        </is>
      </c>
      <c r="N212" s="66" t="inlineStr">
        <is>
          <t>yes</t>
        </is>
      </c>
      <c r="O212" s="66" t="inlineStr">
        <is>
          <t>not found</t>
        </is>
      </c>
      <c r="P212" s="66" t="inlineStr">
        <is>
          <t>yes</t>
        </is>
      </c>
      <c r="Q212" s="66" t="inlineStr">
        <is>
          <t>B</t>
        </is>
      </c>
      <c r="R212" s="66" t="inlineStr">
        <is>
          <t>Standard road area/main road: primary, OSM lanes=3 (max. 3).</t>
        </is>
      </c>
      <c r="S212" s="66" t="inlineStr">
        <is>
          <t>A missing OSM tag is not reliable evidence of absence.</t>
        </is>
      </c>
      <c r="T212" s="68" t="inlineStr">
        <is>
          <t>https://www.openstreetmap.org/?mlat=51.3444366&amp;mlon=12.3796750#map=19/51.3444366/12.3796750</t>
        </is>
      </c>
      <c r="U212" s="66" t="inlineStr">
        <is>
          <t>S03</t>
        </is>
      </c>
      <c r="V212" s="66" t="inlineStr">
        <is>
          <t>M03</t>
        </is>
      </c>
      <c r="W212" s="66" t="inlineStr">
        <is>
          <t>Traffic signals/crossings/refuge islands/cycling infrastructure do not directly affect the cost class.</t>
        </is>
      </c>
    </row>
    <row r="213" ht="15" customHeight="1" s="94">
      <c r="A213" s="66" t="n">
        <v>209</v>
      </c>
      <c r="B213" s="66" t="inlineStr">
        <is>
          <t>O0904</t>
        </is>
      </c>
      <c r="C213" s="66" t="inlineStr">
        <is>
          <t>Dresden</t>
        </is>
      </c>
      <c r="D213" s="66" t="n">
        <v>13.7712427770001</v>
      </c>
      <c r="E213" s="66" t="n">
        <v>51.0297363230001</v>
      </c>
      <c r="F213" s="66" t="n">
        <v>10</v>
      </c>
      <c r="G213" s="66" t="n">
        <v>6</v>
      </c>
      <c r="H213" s="66" t="n">
        <v>3</v>
      </c>
      <c r="I213" s="66" t="inlineStr">
        <is>
          <t>Important main/connecting road</t>
        </is>
      </c>
      <c r="J213" t="inlineStr">
        <is>
          <t>secondary</t>
        </is>
      </c>
      <c r="K213" s="66" t="inlineStr">
        <is>
          <t>Junction</t>
        </is>
      </c>
      <c r="L213" s="66" t="n">
        <v>4</v>
      </c>
      <c r="M213" s="66" t="inlineStr">
        <is>
          <t>yes</t>
        </is>
      </c>
      <c r="N213" s="66" t="inlineStr">
        <is>
          <t>yes</t>
        </is>
      </c>
      <c r="O213" s="66" t="inlineStr">
        <is>
          <t>not found</t>
        </is>
      </c>
      <c r="P213" s="66" t="inlineStr">
        <is>
          <t>not found</t>
        </is>
      </c>
      <c r="Q213" s="66" t="inlineStr">
        <is>
          <t>C</t>
        </is>
      </c>
      <c r="R213" s="66" t="inlineStr">
        <is>
          <t>Large road cross-section: OSM lanes=4 (4 or more lanes).</t>
        </is>
      </c>
      <c r="S213" s="66" t="inlineStr">
        <is>
          <t>A missing OSM tag is not reliable evidence of absence.</t>
        </is>
      </c>
      <c r="T213" s="68" t="inlineStr">
        <is>
          <t>https://www.openstreetmap.org/?mlat=51.0297363&amp;mlon=13.7712428#map=19/51.0297363/13.7712428</t>
        </is>
      </c>
      <c r="U213" s="66" t="inlineStr">
        <is>
          <t>S03</t>
        </is>
      </c>
      <c r="V213" s="66" t="inlineStr">
        <is>
          <t>M03</t>
        </is>
      </c>
      <c r="W213" s="66" t="inlineStr">
        <is>
          <t>Traffic signals/crossings/refuge islands/cycling infrastructure do not directly affect the cost class.</t>
        </is>
      </c>
    </row>
    <row r="214" ht="15" customHeight="1" s="94">
      <c r="A214" s="66" t="n">
        <v>210</v>
      </c>
      <c r="B214" s="66" t="inlineStr">
        <is>
          <t>O1724</t>
        </is>
      </c>
      <c r="C214" s="66" t="inlineStr">
        <is>
          <t>Leipzig</t>
        </is>
      </c>
      <c r="D214" s="66" t="n">
        <v>12.3769239140001</v>
      </c>
      <c r="E214" s="66" t="n">
        <v>51.3902035100001</v>
      </c>
      <c r="F214" s="66" t="n">
        <v>10</v>
      </c>
      <c r="G214" s="66" t="n">
        <v>6</v>
      </c>
      <c r="H214" s="66" t="n">
        <v>2</v>
      </c>
      <c r="I214" s="66" t="inlineStr">
        <is>
          <t>Important main/connecting road</t>
        </is>
      </c>
      <c r="J214" t="inlineStr">
        <is>
          <t>secondary</t>
        </is>
      </c>
      <c r="K214" s="66" t="inlineStr">
        <is>
          <t>Junction</t>
        </is>
      </c>
      <c r="L214" s="66" t="n">
        <v>3</v>
      </c>
      <c r="M214" s="66" t="inlineStr">
        <is>
          <t>yes</t>
        </is>
      </c>
      <c r="N214" s="66" t="inlineStr">
        <is>
          <t>yes</t>
        </is>
      </c>
      <c r="O214" s="66" t="inlineStr">
        <is>
          <t>not found</t>
        </is>
      </c>
      <c r="P214" s="66" t="inlineStr">
        <is>
          <t>yes</t>
        </is>
      </c>
      <c r="Q214" s="66" t="inlineStr">
        <is>
          <t>B</t>
        </is>
      </c>
      <c r="R214" s="66" t="inlineStr">
        <is>
          <t>Standard road area/main road: secondary, OSM lanes=3 (max. 3).</t>
        </is>
      </c>
      <c r="S214" s="66" t="inlineStr">
        <is>
          <t>A missing OSM tag is not reliable evidence of absence.</t>
        </is>
      </c>
      <c r="T214" s="68" t="inlineStr">
        <is>
          <t>https://www.openstreetmap.org/?mlat=51.3902035&amp;mlon=12.3769239#map=19/51.3902035/12.3769239</t>
        </is>
      </c>
      <c r="U214" s="66" t="inlineStr">
        <is>
          <t>S03</t>
        </is>
      </c>
      <c r="V214" s="66" t="inlineStr">
        <is>
          <t>M03</t>
        </is>
      </c>
      <c r="W214" s="66" t="inlineStr">
        <is>
          <t>Traffic signals/crossings/refuge islands/cycling infrastructure do not directly affect the cost class.</t>
        </is>
      </c>
    </row>
    <row r="215" ht="15" customHeight="1" s="94">
      <c r="A215" s="66" t="n">
        <v>211</v>
      </c>
      <c r="B215" s="66" t="inlineStr">
        <is>
          <t>O0445</t>
        </is>
      </c>
      <c r="C215" s="66" t="inlineStr">
        <is>
          <t>Dresden</t>
        </is>
      </c>
      <c r="D215" s="66" t="n">
        <v>13.702303854</v>
      </c>
      <c r="E215" s="66" t="n">
        <v>51.0437383830001</v>
      </c>
      <c r="F215" s="66" t="n">
        <v>9</v>
      </c>
      <c r="G215" s="66" t="n">
        <v>6</v>
      </c>
      <c r="H215" s="66" t="n">
        <v>2</v>
      </c>
      <c r="I215" s="66" t="inlineStr">
        <is>
          <t>Residential road</t>
        </is>
      </c>
      <c r="J215" t="inlineStr">
        <is>
          <t>residential</t>
        </is>
      </c>
      <c r="K215" s="66" t="inlineStr">
        <is>
          <t>Junction</t>
        </is>
      </c>
      <c r="L215" s="66" t="n">
        <v>2</v>
      </c>
      <c r="M215" s="66" t="inlineStr">
        <is>
          <t>not found</t>
        </is>
      </c>
      <c r="N215" s="66" t="inlineStr">
        <is>
          <t>yes</t>
        </is>
      </c>
      <c r="O215" s="66" t="inlineStr">
        <is>
          <t>not found</t>
        </is>
      </c>
      <c r="P215" s="66" t="inlineStr">
        <is>
          <t>yes</t>
        </is>
      </c>
      <c r="Q215" s="66" t="inlineStr">
        <is>
          <t>A</t>
        </is>
      </c>
      <c r="R215" s="66" t="inlineStr">
        <is>
          <t>Simple side road: residential, OSM lanes=2 (max. 2).</t>
        </is>
      </c>
      <c r="S215" s="66" t="inlineStr">
        <is>
          <t>A missing OSM tag is not reliable evidence of absence.</t>
        </is>
      </c>
      <c r="T215" s="68" t="inlineStr">
        <is>
          <t>https://www.openstreetmap.org/?mlat=51.0437384&amp;mlon=13.7023039#map=19/51.0437384/13.7023039</t>
        </is>
      </c>
      <c r="U215" s="66" t="inlineStr">
        <is>
          <t>S03</t>
        </is>
      </c>
      <c r="V215" s="66" t="inlineStr">
        <is>
          <t>M03</t>
        </is>
      </c>
      <c r="W215" s="66" t="inlineStr">
        <is>
          <t>Traffic signals/crossings/refuge islands/cycling infrastructure do not directly affect the cost class.</t>
        </is>
      </c>
    </row>
    <row r="216" ht="15" customHeight="1" s="94">
      <c r="A216" s="66" t="n">
        <v>212</v>
      </c>
      <c r="B216" s="66" t="inlineStr">
        <is>
          <t>O0840</t>
        </is>
      </c>
      <c r="C216" s="66" t="inlineStr">
        <is>
          <t>Dresden</t>
        </is>
      </c>
      <c r="D216" s="66" t="n">
        <v>13.7677784480001</v>
      </c>
      <c r="E216" s="66" t="n">
        <v>51.0260827560001</v>
      </c>
      <c r="F216" s="66" t="n">
        <v>9</v>
      </c>
      <c r="G216" s="66" t="n">
        <v>6</v>
      </c>
      <c r="H216" s="66" t="n">
        <v>2</v>
      </c>
      <c r="I216" s="66" t="inlineStr">
        <is>
          <t>Collector/connecting road</t>
        </is>
      </c>
      <c r="J216" t="inlineStr">
        <is>
          <t>tertiary</t>
        </is>
      </c>
      <c r="K216" s="66" t="inlineStr">
        <is>
          <t>Junction</t>
        </is>
      </c>
      <c r="L216" s="66" t="n">
        <v>3</v>
      </c>
      <c r="M216" s="66" t="inlineStr">
        <is>
          <t>yes</t>
        </is>
      </c>
      <c r="N216" s="66" t="inlineStr">
        <is>
          <t>yes</t>
        </is>
      </c>
      <c r="O216" s="66" t="inlineStr">
        <is>
          <t>not found</t>
        </is>
      </c>
      <c r="P216" s="66" t="inlineStr">
        <is>
          <t>yes</t>
        </is>
      </c>
      <c r="Q216" s="66" t="inlineStr">
        <is>
          <t>B</t>
        </is>
      </c>
      <c r="R216" s="66" t="inlineStr">
        <is>
          <t>Standard road area/main road: tertiary, OSM lanes=3 (max. 3).</t>
        </is>
      </c>
      <c r="S216" s="66" t="inlineStr">
        <is>
          <t>A missing OSM tag is not reliable evidence of absence.</t>
        </is>
      </c>
      <c r="T216" s="68" t="inlineStr">
        <is>
          <t>https://www.openstreetmap.org/?mlat=51.0260828&amp;mlon=13.7677784#map=19/51.0260828/13.7677784</t>
        </is>
      </c>
      <c r="U216" s="66" t="inlineStr">
        <is>
          <t>S03</t>
        </is>
      </c>
      <c r="V216" s="66" t="inlineStr">
        <is>
          <t>M03</t>
        </is>
      </c>
      <c r="W216" s="66" t="inlineStr">
        <is>
          <t>Traffic signals/crossings/refuge islands/cycling infrastructure do not directly affect the cost class.</t>
        </is>
      </c>
    </row>
    <row r="217" ht="15" customHeight="1" s="94">
      <c r="A217" s="66" t="n">
        <v>213</v>
      </c>
      <c r="B217" s="66" t="inlineStr">
        <is>
          <t>O0871</t>
        </is>
      </c>
      <c r="C217" s="66" t="inlineStr">
        <is>
          <t>Dresden</t>
        </is>
      </c>
      <c r="D217" s="66" t="n">
        <v>13.8029907425001</v>
      </c>
      <c r="E217" s="66" t="n">
        <v>51.0404198385001</v>
      </c>
      <c r="F217" s="66" t="n">
        <v>9</v>
      </c>
      <c r="G217" s="66" t="n">
        <v>6</v>
      </c>
      <c r="H217" s="66" t="n">
        <v>3</v>
      </c>
      <c r="I217" s="66" t="inlineStr">
        <is>
          <t>Important main/connecting road</t>
        </is>
      </c>
      <c r="J217" t="inlineStr">
        <is>
          <t>secondary</t>
        </is>
      </c>
      <c r="K217" s="66" t="inlineStr">
        <is>
          <t>Junction</t>
        </is>
      </c>
      <c r="L217" s="66" t="n">
        <v>4</v>
      </c>
      <c r="M217" s="66" t="inlineStr">
        <is>
          <t>not found</t>
        </is>
      </c>
      <c r="N217" s="66" t="inlineStr">
        <is>
          <t>yes</t>
        </is>
      </c>
      <c r="O217" s="66" t="inlineStr">
        <is>
          <t>not found</t>
        </is>
      </c>
      <c r="P217" s="66" t="inlineStr">
        <is>
          <t>yes</t>
        </is>
      </c>
      <c r="Q217" s="66" t="inlineStr">
        <is>
          <t>C</t>
        </is>
      </c>
      <c r="R217" s="66" t="inlineStr">
        <is>
          <t>Large road cross-section: OSM lanes=4 (4 or more lanes).</t>
        </is>
      </c>
      <c r="S217" s="66" t="inlineStr">
        <is>
          <t>A missing OSM tag is not reliable evidence of absence.</t>
        </is>
      </c>
      <c r="T217" s="68" t="inlineStr">
        <is>
          <t>https://www.openstreetmap.org/?mlat=51.0404198&amp;mlon=13.8029907#map=19/51.0404198/13.8029907</t>
        </is>
      </c>
      <c r="U217" s="66" t="inlineStr">
        <is>
          <t>S03</t>
        </is>
      </c>
      <c r="V217" s="66" t="inlineStr">
        <is>
          <t>M03</t>
        </is>
      </c>
      <c r="W217" s="66" t="inlineStr">
        <is>
          <t>Traffic signals/crossings/refuge islands/cycling infrastructure do not directly affect the cost class.</t>
        </is>
      </c>
    </row>
    <row r="218" ht="15" customHeight="1" s="94">
      <c r="A218" s="66" t="n">
        <v>214</v>
      </c>
      <c r="B218" s="66" t="inlineStr">
        <is>
          <t>O1058</t>
        </is>
      </c>
      <c r="C218" s="66" t="inlineStr">
        <is>
          <t>Freiberg</t>
        </is>
      </c>
      <c r="D218" s="66" t="n">
        <v>13.34991543</v>
      </c>
      <c r="E218" s="66" t="n">
        <v>50.9171713135</v>
      </c>
      <c r="F218" s="66" t="n">
        <v>9</v>
      </c>
      <c r="G218" s="66" t="n">
        <v>6</v>
      </c>
      <c r="H218" s="66" t="n">
        <v>2</v>
      </c>
      <c r="I218" s="66" t="inlineStr">
        <is>
          <t>Major arterial road</t>
        </is>
      </c>
      <c r="J218" t="inlineStr">
        <is>
          <t>primary</t>
        </is>
      </c>
      <c r="K218" s="66" t="inlineStr">
        <is>
          <t>Junction</t>
        </is>
      </c>
      <c r="L218" s="66" t="n">
        <v>3</v>
      </c>
      <c r="M218" s="66" t="inlineStr">
        <is>
          <t>yes</t>
        </is>
      </c>
      <c r="N218" s="66" t="inlineStr">
        <is>
          <t>yes</t>
        </is>
      </c>
      <c r="O218" s="66" t="inlineStr">
        <is>
          <t>not found</t>
        </is>
      </c>
      <c r="P218" s="66" t="inlineStr">
        <is>
          <t>not found</t>
        </is>
      </c>
      <c r="Q218" s="66" t="inlineStr">
        <is>
          <t>B</t>
        </is>
      </c>
      <c r="R218" s="66" t="inlineStr">
        <is>
          <t>Standard road area/main road: primary, OSM lanes=3 (max. 3).</t>
        </is>
      </c>
      <c r="S218" s="66" t="inlineStr">
        <is>
          <t>A missing OSM tag is not reliable evidence of absence.</t>
        </is>
      </c>
      <c r="T218" s="68" t="inlineStr">
        <is>
          <t>https://www.openstreetmap.org/?mlat=50.9171713&amp;mlon=13.3499154#map=19/50.9171713/13.3499154</t>
        </is>
      </c>
      <c r="U218" s="66" t="inlineStr">
        <is>
          <t>S03</t>
        </is>
      </c>
      <c r="V218" s="66" t="inlineStr">
        <is>
          <t>M03</t>
        </is>
      </c>
      <c r="W218" s="66" t="inlineStr">
        <is>
          <t>Traffic signals/crossings/refuge islands/cycling infrastructure do not directly affect the cost class.</t>
        </is>
      </c>
    </row>
    <row r="219" ht="15" customHeight="1" s="94">
      <c r="A219" s="66" t="n">
        <v>215</v>
      </c>
      <c r="B219" s="66" t="inlineStr">
        <is>
          <t>O1452</t>
        </is>
      </c>
      <c r="C219" s="66" t="inlineStr">
        <is>
          <t>Leipzig</t>
        </is>
      </c>
      <c r="D219" s="66" t="n">
        <v>12.3457004670001</v>
      </c>
      <c r="E219" s="66" t="n">
        <v>51.3300651300001</v>
      </c>
      <c r="F219" s="66" t="n">
        <v>9</v>
      </c>
      <c r="G219" s="66" t="n">
        <v>6</v>
      </c>
      <c r="H219" s="66" t="n">
        <v>3</v>
      </c>
      <c r="I219" s="66" t="inlineStr">
        <is>
          <t>Residential road</t>
        </is>
      </c>
      <c r="J219" t="inlineStr">
        <is>
          <t>residential</t>
        </is>
      </c>
      <c r="K219" s="66" t="inlineStr">
        <is>
          <t>Junction</t>
        </is>
      </c>
      <c r="L219" s="66" t="n">
        <v>1</v>
      </c>
      <c r="M219" s="66" t="inlineStr">
        <is>
          <t>not found</t>
        </is>
      </c>
      <c r="N219" s="66" t="inlineStr">
        <is>
          <t>not found</t>
        </is>
      </c>
      <c r="O219" s="66" t="inlineStr">
        <is>
          <t>not found</t>
        </is>
      </c>
      <c r="P219" s="66" t="inlineStr">
        <is>
          <t>not found</t>
        </is>
      </c>
      <c r="Q219" s="66" t="inlineStr">
        <is>
          <t>A</t>
        </is>
      </c>
      <c r="R219" s="66" t="inlineStr">
        <is>
          <t>Simple side road: residential, OSM lanes=1 (max. 2).</t>
        </is>
      </c>
      <c r="S219" s="66" t="inlineStr">
        <is>
          <t>A missing OSM tag is not reliable evidence of absence.</t>
        </is>
      </c>
      <c r="T219" s="68" t="inlineStr">
        <is>
          <t>https://www.openstreetmap.org/?mlat=51.3300651&amp;mlon=12.3457005#map=19/51.3300651/12.3457005</t>
        </is>
      </c>
      <c r="U219" s="66" t="inlineStr">
        <is>
          <t>S03</t>
        </is>
      </c>
      <c r="V219" s="66" t="inlineStr">
        <is>
          <t>M03</t>
        </is>
      </c>
      <c r="W219" s="66" t="inlineStr">
        <is>
          <t>Traffic signals/crossings/refuge islands/cycling infrastructure do not directly affect the cost class.</t>
        </is>
      </c>
    </row>
    <row r="220" ht="15" customHeight="1" s="94">
      <c r="A220" s="66" t="n">
        <v>216</v>
      </c>
      <c r="B220" s="66" t="inlineStr">
        <is>
          <t>O1622</t>
        </is>
      </c>
      <c r="C220" s="66" t="inlineStr">
        <is>
          <t>Leipzig</t>
        </is>
      </c>
      <c r="D220" s="66" t="n">
        <v>12.337641127</v>
      </c>
      <c r="E220" s="66" t="n">
        <v>51.335379539</v>
      </c>
      <c r="F220" s="66" t="n">
        <v>9</v>
      </c>
      <c r="G220" s="66" t="n">
        <v>6</v>
      </c>
      <c r="H220" s="66" t="n">
        <v>2</v>
      </c>
      <c r="I220" s="66" t="inlineStr">
        <is>
          <t>Major arterial road</t>
        </is>
      </c>
      <c r="J220" t="inlineStr">
        <is>
          <t>primary</t>
        </is>
      </c>
      <c r="K220" s="66" t="inlineStr">
        <is>
          <t>Junction</t>
        </is>
      </c>
      <c r="L220" s="66" t="n">
        <v>2</v>
      </c>
      <c r="M220" s="66" t="inlineStr">
        <is>
          <t>not found</t>
        </is>
      </c>
      <c r="N220" s="66" t="inlineStr">
        <is>
          <t>not found</t>
        </is>
      </c>
      <c r="O220" s="66" t="inlineStr">
        <is>
          <t>not found</t>
        </is>
      </c>
      <c r="P220" s="66" t="inlineStr">
        <is>
          <t>yes</t>
        </is>
      </c>
      <c r="Q220" s="66" t="inlineStr">
        <is>
          <t>B</t>
        </is>
      </c>
      <c r="R220" s="66" t="inlineStr">
        <is>
          <t>Standard road area/main road: primary, OSM lanes=2 (max. 3).</t>
        </is>
      </c>
      <c r="S220" s="66" t="inlineStr">
        <is>
          <t>A missing OSM tag is not reliable evidence of absence.</t>
        </is>
      </c>
      <c r="T220" s="68" t="inlineStr">
        <is>
          <t>https://www.openstreetmap.org/?mlat=51.3353795&amp;mlon=12.3376411#map=19/51.3353795/12.3376411</t>
        </is>
      </c>
      <c r="U220" s="66" t="inlineStr">
        <is>
          <t>S03</t>
        </is>
      </c>
      <c r="V220" s="66" t="inlineStr">
        <is>
          <t>M03</t>
        </is>
      </c>
      <c r="W220" s="66" t="inlineStr">
        <is>
          <t>Traffic signals/crossings/refuge islands/cycling infrastructure do not directly affect the cost class.</t>
        </is>
      </c>
    </row>
    <row r="221" ht="15" customHeight="1" s="94">
      <c r="A221" s="66" t="n">
        <v>217</v>
      </c>
      <c r="B221" s="66" t="inlineStr">
        <is>
          <t>O1646</t>
        </is>
      </c>
      <c r="C221" s="66" t="inlineStr">
        <is>
          <t>Leipzig</t>
        </is>
      </c>
      <c r="D221" s="66" t="n">
        <v>12.3848861925</v>
      </c>
      <c r="E221" s="66" t="n">
        <v>51.378842778</v>
      </c>
      <c r="F221" s="66" t="n">
        <v>9</v>
      </c>
      <c r="G221" s="66" t="n">
        <v>6</v>
      </c>
      <c r="H221" s="66" t="n">
        <v>3</v>
      </c>
      <c r="I221" s="66" t="inlineStr">
        <is>
          <t>Important main/connecting road</t>
        </is>
      </c>
      <c r="J221" t="inlineStr">
        <is>
          <t>secondary</t>
        </is>
      </c>
      <c r="K221" s="66" t="inlineStr">
        <is>
          <t>Junction</t>
        </is>
      </c>
      <c r="L221" s="66" t="n">
        <v>2</v>
      </c>
      <c r="M221" s="66" t="inlineStr">
        <is>
          <t>yes</t>
        </is>
      </c>
      <c r="N221" s="66" t="inlineStr">
        <is>
          <t>yes</t>
        </is>
      </c>
      <c r="O221" s="66" t="inlineStr">
        <is>
          <t>yes</t>
        </is>
      </c>
      <c r="P221" s="66" t="inlineStr">
        <is>
          <t>yes</t>
        </is>
      </c>
      <c r="Q221" s="66" t="inlineStr">
        <is>
          <t>B</t>
        </is>
      </c>
      <c r="R221" s="66" t="inlineStr">
        <is>
          <t>Standard road area/main road: secondary, OSM lanes=2 (max. 3).</t>
        </is>
      </c>
      <c r="S221" s="66" t="inlineStr">
        <is>
          <t>A missing OSM tag is not reliable evidence of absence.</t>
        </is>
      </c>
      <c r="T221" s="68" t="inlineStr">
        <is>
          <t>https://www.openstreetmap.org/?mlat=51.3788428&amp;mlon=12.3848862#map=19/51.3788428/12.3848862</t>
        </is>
      </c>
      <c r="U221" s="66" t="inlineStr">
        <is>
          <t>S03</t>
        </is>
      </c>
      <c r="V221" s="66" t="inlineStr">
        <is>
          <t>M03</t>
        </is>
      </c>
      <c r="W221" s="66" t="inlineStr">
        <is>
          <t>Traffic signals/crossings/refuge islands/cycling infrastructure do not directly affect the cost class.</t>
        </is>
      </c>
    </row>
    <row r="222" ht="15" customHeight="1" s="94">
      <c r="A222" s="66" t="n">
        <v>218</v>
      </c>
      <c r="B222" s="66" t="inlineStr">
        <is>
          <t>O1662</t>
        </is>
      </c>
      <c r="C222" s="66" t="inlineStr">
        <is>
          <t>Leipzig</t>
        </is>
      </c>
      <c r="D222" s="66" t="n">
        <v>12.3909376235</v>
      </c>
      <c r="E222" s="66" t="n">
        <v>51.338664825</v>
      </c>
      <c r="F222" s="66" t="n">
        <v>9</v>
      </c>
      <c r="G222" s="66" t="n">
        <v>6</v>
      </c>
      <c r="H222" s="66" t="n">
        <v>2</v>
      </c>
      <c r="I222" s="66" t="inlineStr">
        <is>
          <t>Important main/connecting road</t>
        </is>
      </c>
      <c r="J222" t="inlineStr">
        <is>
          <t>secondary</t>
        </is>
      </c>
      <c r="K222" s="66" t="inlineStr">
        <is>
          <t>Junction</t>
        </is>
      </c>
      <c r="L222" s="66" t="n">
        <v>3</v>
      </c>
      <c r="M222" s="66" t="inlineStr">
        <is>
          <t>not found</t>
        </is>
      </c>
      <c r="N222" s="66" t="inlineStr">
        <is>
          <t>yes</t>
        </is>
      </c>
      <c r="O222" s="66" t="inlineStr">
        <is>
          <t>not found</t>
        </is>
      </c>
      <c r="P222" s="66" t="inlineStr">
        <is>
          <t>yes</t>
        </is>
      </c>
      <c r="Q222" s="66" t="inlineStr">
        <is>
          <t>B</t>
        </is>
      </c>
      <c r="R222" s="66" t="inlineStr">
        <is>
          <t>Standard road area/main road: secondary, OSM lanes=3 (max. 3).</t>
        </is>
      </c>
      <c r="S222" s="66" t="inlineStr">
        <is>
          <t>A missing OSM tag is not reliable evidence of absence.</t>
        </is>
      </c>
      <c r="T222" s="68" t="inlineStr">
        <is>
          <t>https://www.openstreetmap.org/?mlat=51.3386648&amp;mlon=12.3909376#map=19/51.3386648/12.3909376</t>
        </is>
      </c>
      <c r="U222" s="66" t="inlineStr">
        <is>
          <t>S03</t>
        </is>
      </c>
      <c r="V222" s="66" t="inlineStr">
        <is>
          <t>M03</t>
        </is>
      </c>
      <c r="W222" s="66" t="inlineStr">
        <is>
          <t>Traffic signals/crossings/refuge islands/cycling infrastructure do not directly affect the cost class.</t>
        </is>
      </c>
    </row>
    <row r="223" ht="15" customHeight="1" s="94">
      <c r="A223" s="66" t="n">
        <v>219</v>
      </c>
      <c r="B223" s="66" t="inlineStr">
        <is>
          <t>O1759</t>
        </is>
      </c>
      <c r="C223" s="66" t="inlineStr">
        <is>
          <t>Leipzig</t>
        </is>
      </c>
      <c r="D223" s="66" t="n">
        <v>12.445297059</v>
      </c>
      <c r="E223" s="66" t="n">
        <v>51.346142727</v>
      </c>
      <c r="F223" s="66" t="n">
        <v>9</v>
      </c>
      <c r="G223" s="66" t="n">
        <v>6</v>
      </c>
      <c r="H223" s="66" t="n">
        <v>2</v>
      </c>
      <c r="I223" s="66" t="inlineStr">
        <is>
          <t>Important main/connecting road</t>
        </is>
      </c>
      <c r="J223" t="inlineStr">
        <is>
          <t>secondary</t>
        </is>
      </c>
      <c r="K223" s="66" t="inlineStr">
        <is>
          <t>Junction</t>
        </is>
      </c>
      <c r="L223" s="66" t="n">
        <v>3</v>
      </c>
      <c r="M223" s="66" t="inlineStr">
        <is>
          <t>yes</t>
        </is>
      </c>
      <c r="N223" s="66" t="inlineStr">
        <is>
          <t>yes</t>
        </is>
      </c>
      <c r="O223" s="66" t="inlineStr">
        <is>
          <t>yes</t>
        </is>
      </c>
      <c r="P223" s="66" t="inlineStr">
        <is>
          <t>yes</t>
        </is>
      </c>
      <c r="Q223" s="66" t="inlineStr">
        <is>
          <t>B</t>
        </is>
      </c>
      <c r="R223" s="66" t="inlineStr">
        <is>
          <t>Standard road area/main road: secondary, OSM lanes=3 (max. 3).</t>
        </is>
      </c>
      <c r="S223" s="66" t="inlineStr">
        <is>
          <t>A missing OSM tag is not reliable evidence of absence.</t>
        </is>
      </c>
      <c r="T223" s="68" t="inlineStr">
        <is>
          <t>https://www.openstreetmap.org/?mlat=51.3461427&amp;mlon=12.4452971#map=19/51.3461427/12.4452971</t>
        </is>
      </c>
      <c r="U223" s="66" t="inlineStr">
        <is>
          <t>S03</t>
        </is>
      </c>
      <c r="V223" s="66" t="inlineStr">
        <is>
          <t>M03</t>
        </is>
      </c>
      <c r="W223" s="66" t="inlineStr">
        <is>
          <t>Traffic signals/crossings/refuge islands/cycling infrastructure do not directly affect the cost class.</t>
        </is>
      </c>
    </row>
    <row r="224" ht="15" customHeight="1" s="94">
      <c r="A224" s="66" t="n">
        <v>220</v>
      </c>
      <c r="B224" s="66" t="inlineStr">
        <is>
          <t>O2025</t>
        </is>
      </c>
      <c r="C224" s="66" t="inlineStr">
        <is>
          <t>Plauen</t>
        </is>
      </c>
      <c r="D224" s="66" t="n">
        <v>12.123296897</v>
      </c>
      <c r="E224" s="66" t="n">
        <v>50.495649653</v>
      </c>
      <c r="F224" s="66" t="n">
        <v>9</v>
      </c>
      <c r="G224" s="66" t="n">
        <v>6</v>
      </c>
      <c r="H224" s="66" t="n">
        <v>6</v>
      </c>
      <c r="I224" s="66" t="inlineStr">
        <is>
          <t>Major arterial road</t>
        </is>
      </c>
      <c r="J224" t="inlineStr">
        <is>
          <t>primary</t>
        </is>
      </c>
      <c r="K224" s="66" t="inlineStr">
        <is>
          <t>Junction</t>
        </is>
      </c>
      <c r="L224" s="66" t="n">
        <v>5</v>
      </c>
      <c r="M224" s="66" t="inlineStr">
        <is>
          <t>yes</t>
        </is>
      </c>
      <c r="N224" s="66" t="inlineStr">
        <is>
          <t>yes</t>
        </is>
      </c>
      <c r="O224" s="66" t="inlineStr">
        <is>
          <t>yes</t>
        </is>
      </c>
      <c r="P224" s="66" t="inlineStr">
        <is>
          <t>not found</t>
        </is>
      </c>
      <c r="Q224" s="66" t="inlineStr">
        <is>
          <t>C</t>
        </is>
      </c>
      <c r="R224" s="66" t="inlineStr">
        <is>
          <t>Large road cross-section: OSM lanes=5 (4 or more lanes).</t>
        </is>
      </c>
      <c r="S224" s="66" t="inlineStr">
        <is>
          <t>A missing OSM tag is not reliable evidence of absence.</t>
        </is>
      </c>
      <c r="T224" s="68" t="inlineStr">
        <is>
          <t>https://www.openstreetmap.org/?mlat=50.4956497&amp;mlon=12.1232969#map=19/50.4956497/12.1232969</t>
        </is>
      </c>
      <c r="U224" s="66" t="inlineStr">
        <is>
          <t>S03</t>
        </is>
      </c>
      <c r="V224" s="66" t="inlineStr">
        <is>
          <t>M03</t>
        </is>
      </c>
      <c r="W224" s="66" t="inlineStr">
        <is>
          <t>Traffic signals/crossings/refuge islands/cycling infrastructure do not directly affect the cost class.</t>
        </is>
      </c>
    </row>
    <row r="225" ht="15" customHeight="1" s="94">
      <c r="A225" s="66" t="n">
        <v>221</v>
      </c>
      <c r="B225" s="66" t="inlineStr">
        <is>
          <t>O0171</t>
        </is>
      </c>
      <c r="C225" s="66" t="inlineStr">
        <is>
          <t>Chemnitz</t>
        </is>
      </c>
      <c r="D225" s="66" t="n">
        <v>12.9244007450001</v>
      </c>
      <c r="E225" s="66" t="n">
        <v>50.8322808340001</v>
      </c>
      <c r="F225" s="66" t="n">
        <v>8</v>
      </c>
      <c r="G225" s="66" t="n">
        <v>6</v>
      </c>
      <c r="H225" s="66" t="n">
        <v>7</v>
      </c>
      <c r="I225" s="66" t="inlineStr">
        <is>
          <t>Major arterial road</t>
        </is>
      </c>
      <c r="J225" t="inlineStr">
        <is>
          <t>primary</t>
        </is>
      </c>
      <c r="K225" s="66" t="inlineStr">
        <is>
          <t>Junction</t>
        </is>
      </c>
      <c r="L225" s="66" t="n">
        <v>4</v>
      </c>
      <c r="M225" s="66" t="inlineStr">
        <is>
          <t>yes</t>
        </is>
      </c>
      <c r="N225" s="66" t="inlineStr">
        <is>
          <t>yes</t>
        </is>
      </c>
      <c r="O225" s="66" t="inlineStr">
        <is>
          <t>not found</t>
        </is>
      </c>
      <c r="P225" s="66" t="inlineStr">
        <is>
          <t>yes</t>
        </is>
      </c>
      <c r="Q225" s="66" t="inlineStr">
        <is>
          <t>C</t>
        </is>
      </c>
      <c r="R225" s="66" t="inlineStr">
        <is>
          <t>Large road cross-section: OSM lanes=4 (4 or more lanes).</t>
        </is>
      </c>
      <c r="S225" s="66" t="inlineStr">
        <is>
          <t>A missing OSM tag is not reliable evidence of absence.</t>
        </is>
      </c>
      <c r="T225" s="68" t="inlineStr">
        <is>
          <t>https://www.openstreetmap.org/?mlat=50.8322808&amp;mlon=12.9244007#map=19/50.8322808/12.9244007</t>
        </is>
      </c>
      <c r="U225" s="66" t="inlineStr">
        <is>
          <t>S03</t>
        </is>
      </c>
      <c r="V225" s="66" t="inlineStr">
        <is>
          <t>M03</t>
        </is>
      </c>
      <c r="W225" s="66" t="inlineStr">
        <is>
          <t>Traffic signals/crossings/refuge islands/cycling infrastructure do not directly affect the cost class.</t>
        </is>
      </c>
    </row>
    <row r="226" ht="15" customHeight="1" s="94">
      <c r="A226" s="66" t="n">
        <v>222</v>
      </c>
      <c r="B226" s="66" t="inlineStr">
        <is>
          <t>O0224</t>
        </is>
      </c>
      <c r="C226" s="66" t="inlineStr">
        <is>
          <t>Chemnitz</t>
        </is>
      </c>
      <c r="D226" s="66" t="n">
        <v>12.9062975590001</v>
      </c>
      <c r="E226" s="66" t="n">
        <v>50.8418573810001</v>
      </c>
      <c r="F226" s="66" t="n">
        <v>8</v>
      </c>
      <c r="G226" s="66" t="n">
        <v>6</v>
      </c>
      <c r="H226" s="66" t="n">
        <v>2</v>
      </c>
      <c r="I226" s="66" t="inlineStr">
        <is>
          <t>Major arterial road</t>
        </is>
      </c>
      <c r="J226" t="inlineStr">
        <is>
          <t>primary</t>
        </is>
      </c>
      <c r="K226" s="66" t="inlineStr">
        <is>
          <t>Junction</t>
        </is>
      </c>
      <c r="L226" s="66" t="n">
        <v>4</v>
      </c>
      <c r="M226" s="66" t="inlineStr">
        <is>
          <t>yes</t>
        </is>
      </c>
      <c r="N226" s="66" t="inlineStr">
        <is>
          <t>yes</t>
        </is>
      </c>
      <c r="O226" s="66" t="inlineStr">
        <is>
          <t>not found</t>
        </is>
      </c>
      <c r="P226" s="66" t="inlineStr">
        <is>
          <t>not found</t>
        </is>
      </c>
      <c r="Q226" s="66" t="inlineStr">
        <is>
          <t>C</t>
        </is>
      </c>
      <c r="R226" s="66" t="inlineStr">
        <is>
          <t>Large road cross-section: OSM lanes=4 (4 or more lanes).</t>
        </is>
      </c>
      <c r="S226" s="66" t="inlineStr">
        <is>
          <t>A missing OSM tag is not reliable evidence of absence.</t>
        </is>
      </c>
      <c r="T226" s="68" t="inlineStr">
        <is>
          <t>https://www.openstreetmap.org/?mlat=50.8418574&amp;mlon=12.9062976#map=19/50.8418574/12.9062976</t>
        </is>
      </c>
      <c r="U226" s="66" t="inlineStr">
        <is>
          <t>S03</t>
        </is>
      </c>
      <c r="V226" s="66" t="inlineStr">
        <is>
          <t>M03</t>
        </is>
      </c>
      <c r="W226" s="66" t="inlineStr">
        <is>
          <t>Traffic signals/crossings/refuge islands/cycling infrastructure do not directly affect the cost class.</t>
        </is>
      </c>
    </row>
    <row r="227" ht="15" customHeight="1" s="94">
      <c r="A227" s="66" t="n">
        <v>223</v>
      </c>
      <c r="B227" s="66" t="inlineStr">
        <is>
          <t>O0256</t>
        </is>
      </c>
      <c r="C227" s="66" t="inlineStr">
        <is>
          <t>Chemnitz</t>
        </is>
      </c>
      <c r="D227" s="66" t="n">
        <v>12.90659909</v>
      </c>
      <c r="E227" s="66" t="n">
        <v>50.8387031730001</v>
      </c>
      <c r="F227" s="66" t="n">
        <v>8</v>
      </c>
      <c r="G227" s="66" t="n">
        <v>6</v>
      </c>
      <c r="H227" s="66" t="n">
        <v>3</v>
      </c>
      <c r="I227" s="66" t="inlineStr">
        <is>
          <t>Major arterial road</t>
        </is>
      </c>
      <c r="J227" t="inlineStr">
        <is>
          <t>primary</t>
        </is>
      </c>
      <c r="K227" s="66" t="inlineStr">
        <is>
          <t>Junction</t>
        </is>
      </c>
      <c r="L227" s="66" t="n">
        <v>5</v>
      </c>
      <c r="M227" s="66" t="inlineStr">
        <is>
          <t>yes</t>
        </is>
      </c>
      <c r="N227" s="66" t="inlineStr">
        <is>
          <t>yes</t>
        </is>
      </c>
      <c r="O227" s="66" t="inlineStr">
        <is>
          <t>not found</t>
        </is>
      </c>
      <c r="P227" s="66" t="inlineStr">
        <is>
          <t>not found</t>
        </is>
      </c>
      <c r="Q227" s="66" t="inlineStr">
        <is>
          <t>C</t>
        </is>
      </c>
      <c r="R227" s="66" t="inlineStr">
        <is>
          <t>Large road cross-section: OSM lanes=5 (4 or more lanes).</t>
        </is>
      </c>
      <c r="S227" s="66" t="inlineStr">
        <is>
          <t>A missing OSM tag is not reliable evidence of absence.</t>
        </is>
      </c>
      <c r="T227" s="68" t="inlineStr">
        <is>
          <t>https://www.openstreetmap.org/?mlat=50.8387032&amp;mlon=12.9065991#map=19/50.8387032/12.9065991</t>
        </is>
      </c>
      <c r="U227" s="66" t="inlineStr">
        <is>
          <t>S03</t>
        </is>
      </c>
      <c r="V227" s="66" t="inlineStr">
        <is>
          <t>M03</t>
        </is>
      </c>
      <c r="W227" s="66" t="inlineStr">
        <is>
          <t>Traffic signals/crossings/refuge islands/cycling infrastructure do not directly affect the cost class.</t>
        </is>
      </c>
    </row>
    <row r="228" ht="15" customHeight="1" s="94">
      <c r="A228" s="66" t="n">
        <v>224</v>
      </c>
      <c r="B228" s="66" t="inlineStr">
        <is>
          <t>O0327</t>
        </is>
      </c>
      <c r="C228" s="66" t="inlineStr">
        <is>
          <t>Dresden</t>
        </is>
      </c>
      <c r="D228" s="66" t="n">
        <v>13.77714</v>
      </c>
      <c r="E228" s="66" t="n">
        <v>51.0357180840001</v>
      </c>
      <c r="F228" s="66" t="n">
        <v>8</v>
      </c>
      <c r="G228" s="66" t="n">
        <v>6</v>
      </c>
      <c r="H228" s="66" t="n">
        <v>2</v>
      </c>
      <c r="I228" s="66" t="inlineStr">
        <is>
          <t>Important main/connecting road</t>
        </is>
      </c>
      <c r="J228" t="inlineStr">
        <is>
          <t>secondary</t>
        </is>
      </c>
      <c r="K228" s="66" t="inlineStr">
        <is>
          <t>Junction</t>
        </is>
      </c>
      <c r="L228" s="66" t="n">
        <v>3</v>
      </c>
      <c r="M228" s="66" t="inlineStr">
        <is>
          <t>not found</t>
        </is>
      </c>
      <c r="N228" s="66" t="inlineStr">
        <is>
          <t>yes</t>
        </is>
      </c>
      <c r="O228" s="66" t="inlineStr">
        <is>
          <t>not found</t>
        </is>
      </c>
      <c r="P228" s="66" t="inlineStr">
        <is>
          <t>not found</t>
        </is>
      </c>
      <c r="Q228" s="66" t="inlineStr">
        <is>
          <t>B</t>
        </is>
      </c>
      <c r="R228" s="66" t="inlineStr">
        <is>
          <t>Standard road area/main road: secondary, OSM lanes=3 (max. 3).</t>
        </is>
      </c>
      <c r="S228" s="66" t="inlineStr">
        <is>
          <t>A missing OSM tag is not reliable evidence of absence.</t>
        </is>
      </c>
      <c r="T228" s="68" t="inlineStr">
        <is>
          <t>https://www.openstreetmap.org/?mlat=51.0357181&amp;mlon=13.7771400#map=19/51.0357181/13.7771400</t>
        </is>
      </c>
      <c r="U228" s="66" t="inlineStr">
        <is>
          <t>S03</t>
        </is>
      </c>
      <c r="V228" s="66" t="inlineStr">
        <is>
          <t>M03</t>
        </is>
      </c>
      <c r="W228" s="66" t="inlineStr">
        <is>
          <t>Traffic signals/crossings/refuge islands/cycling infrastructure do not directly affect the cost class.</t>
        </is>
      </c>
    </row>
    <row r="229" ht="15" customHeight="1" s="94">
      <c r="A229" s="66" t="n">
        <v>225</v>
      </c>
      <c r="B229" s="66" t="inlineStr">
        <is>
          <t>O0395</t>
        </is>
      </c>
      <c r="C229" s="66" t="inlineStr">
        <is>
          <t>Dresden</t>
        </is>
      </c>
      <c r="D229" s="66" t="n">
        <v>13.7150315140001</v>
      </c>
      <c r="E229" s="66" t="n">
        <v>51.0515448245</v>
      </c>
      <c r="F229" s="66" t="n">
        <v>8</v>
      </c>
      <c r="G229" s="66" t="n">
        <v>6</v>
      </c>
      <c r="H229" s="66" t="n">
        <v>3</v>
      </c>
      <c r="I229" s="66" t="inlineStr">
        <is>
          <t>Important main/connecting road</t>
        </is>
      </c>
      <c r="J229" t="inlineStr">
        <is>
          <t>secondary</t>
        </is>
      </c>
      <c r="K229" s="66" t="inlineStr">
        <is>
          <t>Junction</t>
        </is>
      </c>
      <c r="L229" s="66" t="n">
        <v>5</v>
      </c>
      <c r="M229" s="66" t="inlineStr">
        <is>
          <t>yes</t>
        </is>
      </c>
      <c r="N229" s="66" t="inlineStr">
        <is>
          <t>yes</t>
        </is>
      </c>
      <c r="O229" s="66" t="inlineStr">
        <is>
          <t>yes</t>
        </is>
      </c>
      <c r="P229" s="66" t="inlineStr">
        <is>
          <t>yes</t>
        </is>
      </c>
      <c r="Q229" s="66" t="inlineStr">
        <is>
          <t>C</t>
        </is>
      </c>
      <c r="R229" s="66" t="inlineStr">
        <is>
          <t>Large road cross-section: OSM lanes=5 (4 or more lanes).</t>
        </is>
      </c>
      <c r="S229" s="66" t="inlineStr">
        <is>
          <t>A missing OSM tag is not reliable evidence of absence.</t>
        </is>
      </c>
      <c r="T229" s="68" t="inlineStr">
        <is>
          <t>https://www.openstreetmap.org/?mlat=51.0515448&amp;mlon=13.7150315#map=19/51.0515448/13.7150315</t>
        </is>
      </c>
      <c r="U229" s="66" t="inlineStr">
        <is>
          <t>S03</t>
        </is>
      </c>
      <c r="V229" s="66" t="inlineStr">
        <is>
          <t>M03</t>
        </is>
      </c>
      <c r="W229" s="66" t="inlineStr">
        <is>
          <t>Traffic signals/crossings/refuge islands/cycling infrastructure do not directly affect the cost class.</t>
        </is>
      </c>
    </row>
    <row r="230" ht="15" customHeight="1" s="94">
      <c r="A230" s="66" t="n">
        <v>226</v>
      </c>
      <c r="B230" s="66" t="inlineStr">
        <is>
          <t>O0463</t>
        </is>
      </c>
      <c r="C230" s="66" t="inlineStr">
        <is>
          <t>Dresden</t>
        </is>
      </c>
      <c r="D230" s="66" t="n">
        <v>13.7015795680001</v>
      </c>
      <c r="E230" s="66" t="n">
        <v>51.030579294</v>
      </c>
      <c r="F230" s="66" t="n">
        <v>8</v>
      </c>
      <c r="G230" s="66" t="n">
        <v>6</v>
      </c>
      <c r="H230" s="66" t="n">
        <v>3</v>
      </c>
      <c r="I230" s="66" t="inlineStr">
        <is>
          <t>Important main/connecting road</t>
        </is>
      </c>
      <c r="J230" t="inlineStr">
        <is>
          <t>secondary</t>
        </is>
      </c>
      <c r="K230" s="66" t="inlineStr">
        <is>
          <t>Junction</t>
        </is>
      </c>
      <c r="L230" s="66" t="n">
        <v>2</v>
      </c>
      <c r="M230" s="66" t="inlineStr">
        <is>
          <t>not found</t>
        </is>
      </c>
      <c r="N230" s="66" t="inlineStr">
        <is>
          <t>yes</t>
        </is>
      </c>
      <c r="O230" s="66" t="inlineStr">
        <is>
          <t>yes</t>
        </is>
      </c>
      <c r="P230" s="66" t="inlineStr">
        <is>
          <t>yes</t>
        </is>
      </c>
      <c r="Q230" s="66" t="inlineStr">
        <is>
          <t>B</t>
        </is>
      </c>
      <c r="R230" s="66" t="inlineStr">
        <is>
          <t>Standard road area/main road: secondary, OSM lanes=2 (max. 3).</t>
        </is>
      </c>
      <c r="S230" s="66" t="inlineStr">
        <is>
          <t>A missing OSM tag is not reliable evidence of absence.</t>
        </is>
      </c>
      <c r="T230" s="68" t="inlineStr">
        <is>
          <t>https://www.openstreetmap.org/?mlat=51.0305793&amp;mlon=13.7015796#map=19/51.0305793/13.7015796</t>
        </is>
      </c>
      <c r="U230" s="66" t="inlineStr">
        <is>
          <t>S03</t>
        </is>
      </c>
      <c r="V230" s="66" t="inlineStr">
        <is>
          <t>M03</t>
        </is>
      </c>
      <c r="W230" s="66" t="inlineStr">
        <is>
          <t>Traffic signals/crossings/refuge islands/cycling infrastructure do not directly affect the cost class.</t>
        </is>
      </c>
    </row>
    <row r="231" ht="15" customHeight="1" s="94">
      <c r="A231" s="66" t="n">
        <v>227</v>
      </c>
      <c r="B231" s="66" t="inlineStr">
        <is>
          <t>O0510</t>
        </is>
      </c>
      <c r="C231" s="66" t="inlineStr">
        <is>
          <t>Dresden</t>
        </is>
      </c>
      <c r="D231" s="66" t="n">
        <v>13.7675045670001</v>
      </c>
      <c r="E231" s="66" t="n">
        <v>51.0424795180001</v>
      </c>
      <c r="F231" s="66" t="n">
        <v>8</v>
      </c>
      <c r="G231" s="66" t="n">
        <v>6</v>
      </c>
      <c r="H231" s="66" t="n">
        <v>3</v>
      </c>
      <c r="I231" s="66" t="inlineStr">
        <is>
          <t>Important main/connecting road</t>
        </is>
      </c>
      <c r="J231" t="inlineStr">
        <is>
          <t>secondary</t>
        </is>
      </c>
      <c r="K231" s="66" t="inlineStr">
        <is>
          <t>Junction</t>
        </is>
      </c>
      <c r="L231" s="66" t="n">
        <v>3</v>
      </c>
      <c r="M231" s="66" t="inlineStr">
        <is>
          <t>yes</t>
        </is>
      </c>
      <c r="N231" s="66" t="inlineStr">
        <is>
          <t>yes</t>
        </is>
      </c>
      <c r="O231" s="66" t="inlineStr">
        <is>
          <t>not found</t>
        </is>
      </c>
      <c r="P231" s="66" t="inlineStr">
        <is>
          <t>yes</t>
        </is>
      </c>
      <c r="Q231" s="66" t="inlineStr">
        <is>
          <t>B</t>
        </is>
      </c>
      <c r="R231" s="66" t="inlineStr">
        <is>
          <t>Standard road area/main road: secondary, OSM lanes=3 (max. 3).</t>
        </is>
      </c>
      <c r="S231" s="66" t="inlineStr">
        <is>
          <t>A missing OSM tag is not reliable evidence of absence.</t>
        </is>
      </c>
      <c r="T231" s="68" t="inlineStr">
        <is>
          <t>https://www.openstreetmap.org/?mlat=51.0424795&amp;mlon=13.7675046#map=19/51.0424795/13.7675046</t>
        </is>
      </c>
      <c r="U231" s="66" t="inlineStr">
        <is>
          <t>S03</t>
        </is>
      </c>
      <c r="V231" s="66" t="inlineStr">
        <is>
          <t>M03</t>
        </is>
      </c>
      <c r="W231" s="66" t="inlineStr">
        <is>
          <t>Traffic signals/crossings/refuge islands/cycling infrastructure do not directly affect the cost class.</t>
        </is>
      </c>
    </row>
    <row r="232" ht="15" customHeight="1" s="94">
      <c r="A232" s="66" t="n">
        <v>228</v>
      </c>
      <c r="B232" s="66" t="inlineStr">
        <is>
          <t>O0570</t>
        </is>
      </c>
      <c r="C232" s="66" t="inlineStr">
        <is>
          <t>Dresden</t>
        </is>
      </c>
      <c r="D232" s="66" t="n">
        <v>13.8224078230001</v>
      </c>
      <c r="E232" s="66" t="n">
        <v>50.9978296290001</v>
      </c>
      <c r="F232" s="66" t="n">
        <v>8</v>
      </c>
      <c r="G232" s="66" t="n">
        <v>6</v>
      </c>
      <c r="H232" s="66" t="n">
        <v>3</v>
      </c>
      <c r="I232" s="66" t="inlineStr">
        <is>
          <t>Collector/connecting road</t>
        </is>
      </c>
      <c r="J232" t="inlineStr">
        <is>
          <t>tertiary</t>
        </is>
      </c>
      <c r="K232" s="66" t="inlineStr">
        <is>
          <t>Junction</t>
        </is>
      </c>
      <c r="L232" s="66" t="inlineStr">
        <is>
          <t>not tagged</t>
        </is>
      </c>
      <c r="M232" s="66" t="inlineStr">
        <is>
          <t>not found</t>
        </is>
      </c>
      <c r="N232" s="66" t="inlineStr">
        <is>
          <t>not found</t>
        </is>
      </c>
      <c r="O232" s="66" t="inlineStr">
        <is>
          <t>not found</t>
        </is>
      </c>
      <c r="P232" s="66" t="inlineStr">
        <is>
          <t>not found</t>
        </is>
      </c>
      <c r="Q232" s="66" t="inlineStr">
        <is>
          <t>unclear</t>
        </is>
      </c>
      <c r="R232" s="66" t="inlineStr">
        <is>
          <t>Lane count is not reliably tagged in OSM.</t>
        </is>
      </c>
      <c r="S232" s="66" t="inlineStr">
        <is>
          <t>A missing OSM tag is not reliable evidence of absence.</t>
        </is>
      </c>
      <c r="T232" s="68" t="inlineStr">
        <is>
          <t>https://www.openstreetmap.org/?mlat=50.9978296&amp;mlon=13.8224078#map=19/50.9978296/13.8224078</t>
        </is>
      </c>
      <c r="U232" s="66" t="inlineStr">
        <is>
          <t>S03</t>
        </is>
      </c>
      <c r="V232" s="66" t="inlineStr">
        <is>
          <t>M03</t>
        </is>
      </c>
      <c r="W232" s="66" t="inlineStr">
        <is>
          <t>Traffic signals/crossings/refuge islands/cycling infrastructure do not directly affect the cost class.</t>
        </is>
      </c>
    </row>
    <row r="233" ht="15" customHeight="1" s="94">
      <c r="A233" s="66" t="n">
        <v>229</v>
      </c>
      <c r="B233" s="66" t="inlineStr">
        <is>
          <t>O0579</t>
        </is>
      </c>
      <c r="C233" s="66" t="inlineStr">
        <is>
          <t>Dresden</t>
        </is>
      </c>
      <c r="D233" s="66" t="n">
        <v>13.841821882</v>
      </c>
      <c r="E233" s="66" t="n">
        <v>51.0022648020001</v>
      </c>
      <c r="F233" s="66" t="n">
        <v>8</v>
      </c>
      <c r="G233" s="66" t="n">
        <v>6</v>
      </c>
      <c r="H233" s="66" t="n">
        <v>2</v>
      </c>
      <c r="I233" s="66" t="inlineStr">
        <is>
          <t>Collector/connecting road</t>
        </is>
      </c>
      <c r="J233" t="inlineStr">
        <is>
          <t>tertiary</t>
        </is>
      </c>
      <c r="K233" s="66" t="inlineStr">
        <is>
          <t>Junction</t>
        </is>
      </c>
      <c r="L233" s="66" t="n">
        <v>2</v>
      </c>
      <c r="M233" s="66" t="inlineStr">
        <is>
          <t>yes</t>
        </is>
      </c>
      <c r="N233" s="66" t="inlineStr">
        <is>
          <t>not found</t>
        </is>
      </c>
      <c r="O233" s="66" t="inlineStr">
        <is>
          <t>not found</t>
        </is>
      </c>
      <c r="P233" s="66" t="inlineStr">
        <is>
          <t>yes</t>
        </is>
      </c>
      <c r="Q233" s="66" t="inlineStr">
        <is>
          <t>B</t>
        </is>
      </c>
      <c r="R233" s="66" t="inlineStr">
        <is>
          <t>Standard road area/main road: tertiary, OSM lanes=2 (max. 3).</t>
        </is>
      </c>
      <c r="S233" s="66" t="inlineStr">
        <is>
          <t>A missing OSM tag is not reliable evidence of absence.</t>
        </is>
      </c>
      <c r="T233" s="68" t="inlineStr">
        <is>
          <t>https://www.openstreetmap.org/?mlat=51.0022648&amp;mlon=13.8418219#map=19/51.0022648/13.8418219</t>
        </is>
      </c>
      <c r="U233" s="66" t="inlineStr">
        <is>
          <t>S03</t>
        </is>
      </c>
      <c r="V233" s="66" t="inlineStr">
        <is>
          <t>M03</t>
        </is>
      </c>
      <c r="W233" s="66" t="inlineStr">
        <is>
          <t>Traffic signals/crossings/refuge islands/cycling infrastructure do not directly affect the cost class.</t>
        </is>
      </c>
    </row>
    <row r="234" ht="15" customHeight="1" s="94">
      <c r="A234" s="66" t="n">
        <v>230</v>
      </c>
      <c r="B234" s="66" t="inlineStr">
        <is>
          <t>O0677</t>
        </is>
      </c>
      <c r="C234" s="66" t="inlineStr">
        <is>
          <t>Dresden</t>
        </is>
      </c>
      <c r="D234" s="66" t="n">
        <v>13.7179990810001</v>
      </c>
      <c r="E234" s="66" t="n">
        <v>51.0387837860001</v>
      </c>
      <c r="F234" s="66" t="n">
        <v>8</v>
      </c>
      <c r="G234" s="66" t="n">
        <v>6</v>
      </c>
      <c r="H234" s="66" t="n">
        <v>3</v>
      </c>
      <c r="I234" s="66" t="inlineStr">
        <is>
          <t>Major arterial road</t>
        </is>
      </c>
      <c r="J234" t="inlineStr">
        <is>
          <t>primary</t>
        </is>
      </c>
      <c r="K234" s="66" t="inlineStr">
        <is>
          <t>Junction</t>
        </is>
      </c>
      <c r="L234" s="66" t="n">
        <v>3</v>
      </c>
      <c r="M234" s="66" t="inlineStr">
        <is>
          <t>not found</t>
        </is>
      </c>
      <c r="N234" s="66" t="inlineStr">
        <is>
          <t>yes</t>
        </is>
      </c>
      <c r="O234" s="66" t="inlineStr">
        <is>
          <t>not found</t>
        </is>
      </c>
      <c r="P234" s="66" t="inlineStr">
        <is>
          <t>yes</t>
        </is>
      </c>
      <c r="Q234" s="66" t="inlineStr">
        <is>
          <t>B</t>
        </is>
      </c>
      <c r="R234" s="66" t="inlineStr">
        <is>
          <t>Standard road area/main road: primary, OSM lanes=3 (max. 3).</t>
        </is>
      </c>
      <c r="S234" s="66" t="inlineStr">
        <is>
          <t>A missing OSM tag is not reliable evidence of absence.</t>
        </is>
      </c>
      <c r="T234" s="68" t="inlineStr">
        <is>
          <t>https://www.openstreetmap.org/?mlat=51.0387838&amp;mlon=13.7179991#map=19/51.0387838/13.7179991</t>
        </is>
      </c>
      <c r="U234" s="66" t="inlineStr">
        <is>
          <t>S03</t>
        </is>
      </c>
      <c r="V234" s="66" t="inlineStr">
        <is>
          <t>M03</t>
        </is>
      </c>
      <c r="W234" s="66" t="inlineStr">
        <is>
          <t>Traffic signals/crossings/refuge islands/cycling infrastructure do not directly affect the cost class.</t>
        </is>
      </c>
    </row>
    <row r="235" ht="15" customHeight="1" s="94">
      <c r="A235" s="66" t="n">
        <v>231</v>
      </c>
      <c r="B235" s="66" t="inlineStr">
        <is>
          <t>O0691</t>
        </is>
      </c>
      <c r="C235" s="66" t="inlineStr">
        <is>
          <t>Dresden</t>
        </is>
      </c>
      <c r="D235" s="66" t="n">
        <v>13.7436058460001</v>
      </c>
      <c r="E235" s="66" t="n">
        <v>51.0356576305001</v>
      </c>
      <c r="F235" s="66" t="n">
        <v>8</v>
      </c>
      <c r="G235" s="66" t="n">
        <v>6</v>
      </c>
      <c r="H235" s="66" t="n">
        <v>3</v>
      </c>
      <c r="I235" s="66" t="inlineStr">
        <is>
          <t>Important main/connecting road</t>
        </is>
      </c>
      <c r="J235" t="inlineStr">
        <is>
          <t>secondary</t>
        </is>
      </c>
      <c r="K235" s="66" t="inlineStr">
        <is>
          <t>Junction</t>
        </is>
      </c>
      <c r="L235" s="66" t="n">
        <v>2</v>
      </c>
      <c r="M235" s="66" t="inlineStr">
        <is>
          <t>not found</t>
        </is>
      </c>
      <c r="N235" s="66" t="inlineStr">
        <is>
          <t>yes</t>
        </is>
      </c>
      <c r="O235" s="66" t="inlineStr">
        <is>
          <t>yes</t>
        </is>
      </c>
      <c r="P235" s="66" t="inlineStr">
        <is>
          <t>yes</t>
        </is>
      </c>
      <c r="Q235" s="66" t="inlineStr">
        <is>
          <t>B</t>
        </is>
      </c>
      <c r="R235" s="66" t="inlineStr">
        <is>
          <t>Standard road area/main road: secondary, OSM lanes=2 (max. 3).</t>
        </is>
      </c>
      <c r="S235" s="66" t="inlineStr">
        <is>
          <t>A missing OSM tag is not reliable evidence of absence.</t>
        </is>
      </c>
      <c r="T235" s="68" t="inlineStr">
        <is>
          <t>https://www.openstreetmap.org/?mlat=51.0356576&amp;mlon=13.7436058#map=19/51.0356576/13.7436058</t>
        </is>
      </c>
      <c r="U235" s="66" t="inlineStr">
        <is>
          <t>S03</t>
        </is>
      </c>
      <c r="V235" s="66" t="inlineStr">
        <is>
          <t>M03</t>
        </is>
      </c>
      <c r="W235" s="66" t="inlineStr">
        <is>
          <t>Traffic signals/crossings/refuge islands/cycling infrastructure do not directly affect the cost class.</t>
        </is>
      </c>
    </row>
    <row r="236" ht="15" customHeight="1" s="94">
      <c r="A236" s="66" t="n">
        <v>232</v>
      </c>
      <c r="B236" s="66" t="inlineStr">
        <is>
          <t>O0723</t>
        </is>
      </c>
      <c r="C236" s="66" t="inlineStr">
        <is>
          <t>Dresden</t>
        </is>
      </c>
      <c r="D236" s="66" t="n">
        <v>13.7830683930001</v>
      </c>
      <c r="E236" s="66" t="n">
        <v>51.0434255050001</v>
      </c>
      <c r="F236" s="66" t="n">
        <v>8</v>
      </c>
      <c r="G236" s="66" t="n">
        <v>6</v>
      </c>
      <c r="H236" s="66" t="n">
        <v>3</v>
      </c>
      <c r="I236" s="66" t="inlineStr">
        <is>
          <t>Important main/connecting road</t>
        </is>
      </c>
      <c r="J236" t="inlineStr">
        <is>
          <t>secondary</t>
        </is>
      </c>
      <c r="K236" s="66" t="inlineStr">
        <is>
          <t>Junction</t>
        </is>
      </c>
      <c r="L236" s="66" t="n">
        <v>4</v>
      </c>
      <c r="M236" s="66" t="inlineStr">
        <is>
          <t>not found</t>
        </is>
      </c>
      <c r="N236" s="66" t="inlineStr">
        <is>
          <t>yes</t>
        </is>
      </c>
      <c r="O236" s="66" t="inlineStr">
        <is>
          <t>not found</t>
        </is>
      </c>
      <c r="P236" s="66" t="inlineStr">
        <is>
          <t>yes</t>
        </is>
      </c>
      <c r="Q236" s="66" t="inlineStr">
        <is>
          <t>C</t>
        </is>
      </c>
      <c r="R236" s="66" t="inlineStr">
        <is>
          <t>Large road cross-section: OSM lanes=4 (4 or more lanes).</t>
        </is>
      </c>
      <c r="S236" s="66" t="inlineStr">
        <is>
          <t>A missing OSM tag is not reliable evidence of absence.</t>
        </is>
      </c>
      <c r="T236" s="68" t="inlineStr">
        <is>
          <t>https://www.openstreetmap.org/?mlat=51.0434255&amp;mlon=13.7830684#map=19/51.0434255/13.7830684</t>
        </is>
      </c>
      <c r="U236" s="66" t="inlineStr">
        <is>
          <t>S03</t>
        </is>
      </c>
      <c r="V236" s="66" t="inlineStr">
        <is>
          <t>M03</t>
        </is>
      </c>
      <c r="W236" s="66" t="inlineStr">
        <is>
          <t>Traffic signals/crossings/refuge islands/cycling infrastructure do not directly affect the cost class.</t>
        </is>
      </c>
    </row>
    <row r="237" ht="15" customHeight="1" s="94">
      <c r="A237" s="66" t="n">
        <v>233</v>
      </c>
      <c r="B237" s="66" t="inlineStr">
        <is>
          <t>O0910</t>
        </is>
      </c>
      <c r="C237" s="66" t="inlineStr">
        <is>
          <t>Dresden</t>
        </is>
      </c>
      <c r="D237" s="66" t="n">
        <v>13.7331189940001</v>
      </c>
      <c r="E237" s="66" t="n">
        <v>51.0763556950001</v>
      </c>
      <c r="F237" s="66" t="n">
        <v>8</v>
      </c>
      <c r="G237" s="66" t="n">
        <v>6</v>
      </c>
      <c r="H237" s="66" t="n">
        <v>3</v>
      </c>
      <c r="I237" s="66" t="inlineStr">
        <is>
          <t>Important main/connecting road</t>
        </is>
      </c>
      <c r="J237" t="inlineStr">
        <is>
          <t>secondary</t>
        </is>
      </c>
      <c r="K237" s="66" t="inlineStr">
        <is>
          <t>Junction</t>
        </is>
      </c>
      <c r="L237" s="66" t="n">
        <v>2</v>
      </c>
      <c r="M237" s="66" t="inlineStr">
        <is>
          <t>yes</t>
        </is>
      </c>
      <c r="N237" s="66" t="inlineStr">
        <is>
          <t>yes</t>
        </is>
      </c>
      <c r="O237" s="66" t="inlineStr">
        <is>
          <t>yes</t>
        </is>
      </c>
      <c r="P237" s="66" t="inlineStr">
        <is>
          <t>yes</t>
        </is>
      </c>
      <c r="Q237" s="66" t="inlineStr">
        <is>
          <t>B</t>
        </is>
      </c>
      <c r="R237" s="66" t="inlineStr">
        <is>
          <t>Standard road area/main road: secondary, OSM lanes=2 (max. 3).</t>
        </is>
      </c>
      <c r="S237" s="66" t="inlineStr">
        <is>
          <t>A missing OSM tag is not reliable evidence of absence.</t>
        </is>
      </c>
      <c r="T237" s="68" t="inlineStr">
        <is>
          <t>https://www.openstreetmap.org/?mlat=51.0763557&amp;mlon=13.7331190#map=19/51.0763557/13.7331190</t>
        </is>
      </c>
      <c r="U237" s="66" t="inlineStr">
        <is>
          <t>S03</t>
        </is>
      </c>
      <c r="V237" s="66" t="inlineStr">
        <is>
          <t>M03</t>
        </is>
      </c>
      <c r="W237" s="66" t="inlineStr">
        <is>
          <t>Traffic signals/crossings/refuge islands/cycling infrastructure do not directly affect the cost class.</t>
        </is>
      </c>
    </row>
    <row r="238" ht="15" customHeight="1" s="94">
      <c r="A238" s="66" t="n">
        <v>234</v>
      </c>
      <c r="B238" s="66" t="inlineStr">
        <is>
          <t>O0926</t>
        </is>
      </c>
      <c r="C238" s="66" t="inlineStr">
        <is>
          <t>Dresden</t>
        </is>
      </c>
      <c r="D238" s="66" t="n">
        <v>13.811841199</v>
      </c>
      <c r="E238" s="66" t="n">
        <v>51.0202880855001</v>
      </c>
      <c r="F238" s="66" t="n">
        <v>8</v>
      </c>
      <c r="G238" s="66" t="n">
        <v>6</v>
      </c>
      <c r="H238" s="66" t="n">
        <v>1</v>
      </c>
      <c r="I238" s="66" t="inlineStr">
        <is>
          <t>Collector/connecting road</t>
        </is>
      </c>
      <c r="J238" t="inlineStr">
        <is>
          <t>tertiary</t>
        </is>
      </c>
      <c r="K238" s="66" t="inlineStr">
        <is>
          <t>Junction</t>
        </is>
      </c>
      <c r="L238" s="66" t="n">
        <v>2</v>
      </c>
      <c r="M238" s="66" t="inlineStr">
        <is>
          <t>yes</t>
        </is>
      </c>
      <c r="N238" s="66" t="inlineStr">
        <is>
          <t>yes</t>
        </is>
      </c>
      <c r="O238" s="66" t="inlineStr">
        <is>
          <t>not found</t>
        </is>
      </c>
      <c r="P238" s="66" t="inlineStr">
        <is>
          <t>yes</t>
        </is>
      </c>
      <c r="Q238" s="66" t="inlineStr">
        <is>
          <t>B</t>
        </is>
      </c>
      <c r="R238" s="66" t="inlineStr">
        <is>
          <t>Standard road area/main road: tertiary, OSM lanes=2 (max. 3).</t>
        </is>
      </c>
      <c r="S238" s="66" t="inlineStr">
        <is>
          <t>A missing OSM tag is not reliable evidence of absence.</t>
        </is>
      </c>
      <c r="T238" s="68" t="inlineStr">
        <is>
          <t>https://www.openstreetmap.org/?mlat=51.0202881&amp;mlon=13.8118412#map=19/51.0202881/13.8118412</t>
        </is>
      </c>
      <c r="U238" s="66" t="inlineStr">
        <is>
          <t>S03</t>
        </is>
      </c>
      <c r="V238" s="66" t="inlineStr">
        <is>
          <t>M03</t>
        </is>
      </c>
      <c r="W238" s="66" t="inlineStr">
        <is>
          <t>Traffic signals/crossings/refuge islands/cycling infrastructure do not directly affect the cost class.</t>
        </is>
      </c>
    </row>
    <row r="239" ht="15" customHeight="1" s="94">
      <c r="A239" s="66" t="n">
        <v>235</v>
      </c>
      <c r="B239" s="66" t="inlineStr">
        <is>
          <t>O1177</t>
        </is>
      </c>
      <c r="C239" s="66" t="inlineStr">
        <is>
          <t>Heidenau</t>
        </is>
      </c>
      <c r="D239" s="66" t="n">
        <v>13.860999047</v>
      </c>
      <c r="E239" s="66" t="n">
        <v>50.980426577</v>
      </c>
      <c r="F239" s="66" t="n">
        <v>8</v>
      </c>
      <c r="G239" s="66" t="n">
        <v>6</v>
      </c>
      <c r="H239" s="66" t="n">
        <v>3</v>
      </c>
      <c r="I239" s="66" t="inlineStr">
        <is>
          <t>Collector/connecting road</t>
        </is>
      </c>
      <c r="J239" t="inlineStr">
        <is>
          <t>tertiary</t>
        </is>
      </c>
      <c r="K239" s="66" t="inlineStr">
        <is>
          <t>Junction</t>
        </is>
      </c>
      <c r="L239" s="66" t="n">
        <v>2</v>
      </c>
      <c r="M239" s="66" t="inlineStr">
        <is>
          <t>not found</t>
        </is>
      </c>
      <c r="N239" s="66" t="inlineStr">
        <is>
          <t>yes</t>
        </is>
      </c>
      <c r="O239" s="66" t="inlineStr">
        <is>
          <t>yes</t>
        </is>
      </c>
      <c r="P239" s="66" t="inlineStr">
        <is>
          <t>yes</t>
        </is>
      </c>
      <c r="Q239" s="66" t="inlineStr">
        <is>
          <t>B</t>
        </is>
      </c>
      <c r="R239" s="66" t="inlineStr">
        <is>
          <t>Standard road area/main road: tertiary, OSM lanes=2 (max. 3).</t>
        </is>
      </c>
      <c r="S239" s="66" t="inlineStr">
        <is>
          <t>A missing OSM tag is not reliable evidence of absence.</t>
        </is>
      </c>
      <c r="T239" s="68" t="inlineStr">
        <is>
          <t>https://www.openstreetmap.org/?mlat=50.9804266&amp;mlon=13.8609990#map=19/50.9804266/13.8609990</t>
        </is>
      </c>
      <c r="U239" s="66" t="inlineStr">
        <is>
          <t>S03</t>
        </is>
      </c>
      <c r="V239" s="66" t="inlineStr">
        <is>
          <t>M03</t>
        </is>
      </c>
      <c r="W239" s="66" t="inlineStr">
        <is>
          <t>Traffic signals/crossings/refuge islands/cycling infrastructure do not directly affect the cost class.</t>
        </is>
      </c>
    </row>
    <row r="240" ht="15" customHeight="1" s="94">
      <c r="A240" s="66" t="n">
        <v>236</v>
      </c>
      <c r="B240" s="66" t="inlineStr">
        <is>
          <t>O1656</t>
        </is>
      </c>
      <c r="C240" s="66" t="inlineStr">
        <is>
          <t>Leipzig</t>
        </is>
      </c>
      <c r="D240" s="66" t="n">
        <v>12.373699555</v>
      </c>
      <c r="E240" s="66" t="n">
        <v>51.324306075</v>
      </c>
      <c r="F240" s="66" t="n">
        <v>8</v>
      </c>
      <c r="G240" s="66" t="n">
        <v>6</v>
      </c>
      <c r="H240" s="66" t="n">
        <v>3</v>
      </c>
      <c r="I240" s="66" t="inlineStr">
        <is>
          <t>Important main/connecting road</t>
        </is>
      </c>
      <c r="J240" t="inlineStr">
        <is>
          <t>secondary</t>
        </is>
      </c>
      <c r="K240" s="66" t="inlineStr">
        <is>
          <t>Junction</t>
        </is>
      </c>
      <c r="L240" s="66" t="n">
        <v>3</v>
      </c>
      <c r="M240" s="66" t="inlineStr">
        <is>
          <t>yes</t>
        </is>
      </c>
      <c r="N240" s="66" t="inlineStr">
        <is>
          <t>yes</t>
        </is>
      </c>
      <c r="O240" s="66" t="inlineStr">
        <is>
          <t>yes</t>
        </is>
      </c>
      <c r="P240" s="66" t="inlineStr">
        <is>
          <t>yes</t>
        </is>
      </c>
      <c r="Q240" s="66" t="inlineStr">
        <is>
          <t>B</t>
        </is>
      </c>
      <c r="R240" s="66" t="inlineStr">
        <is>
          <t>Standard road area/main road: secondary, OSM lanes=3 (max. 3).</t>
        </is>
      </c>
      <c r="S240" s="66" t="inlineStr">
        <is>
          <t>A missing OSM tag is not reliable evidence of absence.</t>
        </is>
      </c>
      <c r="T240" s="68" t="inlineStr">
        <is>
          <t>https://www.openstreetmap.org/?mlat=51.3243061&amp;mlon=12.3736996#map=19/51.3243061/12.3736996</t>
        </is>
      </c>
      <c r="U240" s="66" t="inlineStr">
        <is>
          <t>S03</t>
        </is>
      </c>
      <c r="V240" s="66" t="inlineStr">
        <is>
          <t>M03</t>
        </is>
      </c>
      <c r="W240" s="66" t="inlineStr">
        <is>
          <t>Traffic signals/crossings/refuge islands/cycling infrastructure do not directly affect the cost class.</t>
        </is>
      </c>
    </row>
    <row r="241" ht="15" customHeight="1" s="94">
      <c r="A241" s="66" t="n">
        <v>237</v>
      </c>
      <c r="B241" s="66" t="inlineStr">
        <is>
          <t>O1688</t>
        </is>
      </c>
      <c r="C241" s="66" t="inlineStr">
        <is>
          <t>Leipzig</t>
        </is>
      </c>
      <c r="D241" s="66" t="n">
        <v>12.3260687850001</v>
      </c>
      <c r="E241" s="66" t="n">
        <v>51.3072698570001</v>
      </c>
      <c r="F241" s="66" t="n">
        <v>8</v>
      </c>
      <c r="G241" s="66" t="n">
        <v>6</v>
      </c>
      <c r="H241" s="66" t="n">
        <v>3</v>
      </c>
      <c r="I241" s="66" t="inlineStr">
        <is>
          <t>Collector/connecting road</t>
        </is>
      </c>
      <c r="J241" t="inlineStr">
        <is>
          <t>tertiary</t>
        </is>
      </c>
      <c r="K241" s="66" t="inlineStr">
        <is>
          <t>Junction</t>
        </is>
      </c>
      <c r="L241" s="66" t="n">
        <v>2</v>
      </c>
      <c r="M241" s="66" t="inlineStr">
        <is>
          <t>not found</t>
        </is>
      </c>
      <c r="N241" s="66" t="inlineStr">
        <is>
          <t>yes</t>
        </is>
      </c>
      <c r="O241" s="66" t="inlineStr">
        <is>
          <t>not found</t>
        </is>
      </c>
      <c r="P241" s="66" t="inlineStr">
        <is>
          <t>yes</t>
        </is>
      </c>
      <c r="Q241" s="66" t="inlineStr">
        <is>
          <t>B</t>
        </is>
      </c>
      <c r="R241" s="66" t="inlineStr">
        <is>
          <t>Standard road area/main road: tertiary, OSM lanes=2 (max. 3).</t>
        </is>
      </c>
      <c r="S241" s="66" t="inlineStr">
        <is>
          <t>A missing OSM tag is not reliable evidence of absence.</t>
        </is>
      </c>
      <c r="T241" s="68" t="inlineStr">
        <is>
          <t>https://www.openstreetmap.org/?mlat=51.3072699&amp;mlon=12.3260688#map=19/51.3072699/12.3260688</t>
        </is>
      </c>
      <c r="U241" s="66" t="inlineStr">
        <is>
          <t>S03</t>
        </is>
      </c>
      <c r="V241" s="66" t="inlineStr">
        <is>
          <t>M03</t>
        </is>
      </c>
      <c r="W241" s="66" t="inlineStr">
        <is>
          <t>Traffic signals/crossings/refuge islands/cycling infrastructure do not directly affect the cost class.</t>
        </is>
      </c>
    </row>
    <row r="242" ht="15" customHeight="1" s="94">
      <c r="A242" s="66" t="n">
        <v>238</v>
      </c>
      <c r="B242" s="66" t="inlineStr">
        <is>
          <t>O1717</t>
        </is>
      </c>
      <c r="C242" s="66" t="inlineStr">
        <is>
          <t>Leipzig</t>
        </is>
      </c>
      <c r="D242" s="66" t="n">
        <v>12.3696889340001</v>
      </c>
      <c r="E242" s="66" t="n">
        <v>51.3244848450001</v>
      </c>
      <c r="F242" s="66" t="n">
        <v>8</v>
      </c>
      <c r="G242" s="66" t="n">
        <v>6</v>
      </c>
      <c r="H242" s="66" t="n">
        <v>2</v>
      </c>
      <c r="I242" s="66" t="inlineStr">
        <is>
          <t>Important main/connecting road</t>
        </is>
      </c>
      <c r="J242" t="inlineStr">
        <is>
          <t>secondary</t>
        </is>
      </c>
      <c r="K242" s="66" t="inlineStr">
        <is>
          <t>Junction</t>
        </is>
      </c>
      <c r="L242" s="66" t="n">
        <v>1</v>
      </c>
      <c r="M242" s="66" t="inlineStr">
        <is>
          <t>not found</t>
        </is>
      </c>
      <c r="N242" s="66" t="inlineStr">
        <is>
          <t>not found</t>
        </is>
      </c>
      <c r="O242" s="66" t="inlineStr">
        <is>
          <t>not found</t>
        </is>
      </c>
      <c r="P242" s="66" t="inlineStr">
        <is>
          <t>yes</t>
        </is>
      </c>
      <c r="Q242" s="66" t="inlineStr">
        <is>
          <t>B</t>
        </is>
      </c>
      <c r="R242" s="66" t="inlineStr">
        <is>
          <t>Standard road area/main road: secondary, OSM lanes=1 (max. 3).</t>
        </is>
      </c>
      <c r="S242" s="66" t="inlineStr">
        <is>
          <t>A missing OSM tag is not reliable evidence of absence.</t>
        </is>
      </c>
      <c r="T242" s="68" t="inlineStr">
        <is>
          <t>https://www.openstreetmap.org/?mlat=51.3244848&amp;mlon=12.3696889#map=19/51.3244848/12.3696889</t>
        </is>
      </c>
      <c r="U242" s="66" t="inlineStr">
        <is>
          <t>S03</t>
        </is>
      </c>
      <c r="V242" s="66" t="inlineStr">
        <is>
          <t>M03</t>
        </is>
      </c>
      <c r="W242" s="66" t="inlineStr">
        <is>
          <t>Traffic signals/crossings/refuge islands/cycling infrastructure do not directly affect the cost class.</t>
        </is>
      </c>
    </row>
    <row r="243" ht="15" customHeight="1" s="94">
      <c r="A243" s="66" t="n">
        <v>239</v>
      </c>
      <c r="B243" s="66" t="inlineStr">
        <is>
          <t>O1732</t>
        </is>
      </c>
      <c r="C243" s="66" t="inlineStr">
        <is>
          <t>Leipzig</t>
        </is>
      </c>
      <c r="D243" s="66" t="n">
        <v>12.3783485660001</v>
      </c>
      <c r="E243" s="66" t="n">
        <v>51.3322333150001</v>
      </c>
      <c r="F243" s="66" t="n">
        <v>8</v>
      </c>
      <c r="G243" s="66" t="n">
        <v>6</v>
      </c>
      <c r="H243" s="66" t="n">
        <v>3</v>
      </c>
      <c r="I243" s="66" t="inlineStr">
        <is>
          <t>Important main/connecting road</t>
        </is>
      </c>
      <c r="J243" t="inlineStr">
        <is>
          <t>secondary</t>
        </is>
      </c>
      <c r="K243" s="66" t="inlineStr">
        <is>
          <t>Junction</t>
        </is>
      </c>
      <c r="L243" s="66" t="n">
        <v>2</v>
      </c>
      <c r="M243" s="66" t="inlineStr">
        <is>
          <t>not found</t>
        </is>
      </c>
      <c r="N243" s="66" t="inlineStr">
        <is>
          <t>yes</t>
        </is>
      </c>
      <c r="O243" s="66" t="inlineStr">
        <is>
          <t>not found</t>
        </is>
      </c>
      <c r="P243" s="66" t="inlineStr">
        <is>
          <t>yes</t>
        </is>
      </c>
      <c r="Q243" s="66" t="inlineStr">
        <is>
          <t>B</t>
        </is>
      </c>
      <c r="R243" s="66" t="inlineStr">
        <is>
          <t>Standard road area/main road: secondary, OSM lanes=2 (max. 3).</t>
        </is>
      </c>
      <c r="S243" s="66" t="inlineStr">
        <is>
          <t>A missing OSM tag is not reliable evidence of absence.</t>
        </is>
      </c>
      <c r="T243" s="68" t="inlineStr">
        <is>
          <t>https://www.openstreetmap.org/?mlat=51.3322333&amp;mlon=12.3783486#map=19/51.3322333/12.3783486</t>
        </is>
      </c>
      <c r="U243" s="66" t="inlineStr">
        <is>
          <t>S03</t>
        </is>
      </c>
      <c r="V243" s="66" t="inlineStr">
        <is>
          <t>M03</t>
        </is>
      </c>
      <c r="W243" s="66" t="inlineStr">
        <is>
          <t>Traffic signals/crossings/refuge islands/cycling infrastructure do not directly affect the cost class.</t>
        </is>
      </c>
    </row>
    <row r="244" ht="15" customHeight="1" s="94">
      <c r="A244" s="66" t="n">
        <v>240</v>
      </c>
      <c r="B244" s="66" t="inlineStr">
        <is>
          <t>O1769</t>
        </is>
      </c>
      <c r="C244" s="66" t="inlineStr">
        <is>
          <t>Leipzig</t>
        </is>
      </c>
      <c r="D244" s="66" t="n">
        <v>12.339640113</v>
      </c>
      <c r="E244" s="66" t="n">
        <v>51.3353144640001</v>
      </c>
      <c r="F244" s="66" t="n">
        <v>8</v>
      </c>
      <c r="G244" s="66" t="n">
        <v>6</v>
      </c>
      <c r="H244" s="66" t="n">
        <v>2</v>
      </c>
      <c r="I244" s="66" t="inlineStr">
        <is>
          <t>Major arterial road</t>
        </is>
      </c>
      <c r="J244" t="inlineStr">
        <is>
          <t>primary</t>
        </is>
      </c>
      <c r="K244" s="66" t="inlineStr">
        <is>
          <t>Junction</t>
        </is>
      </c>
      <c r="L244" s="66" t="n">
        <v>3</v>
      </c>
      <c r="M244" s="66" t="inlineStr">
        <is>
          <t>yes</t>
        </is>
      </c>
      <c r="N244" s="66" t="inlineStr">
        <is>
          <t>yes</t>
        </is>
      </c>
      <c r="O244" s="66" t="inlineStr">
        <is>
          <t>not found</t>
        </is>
      </c>
      <c r="P244" s="66" t="inlineStr">
        <is>
          <t>yes</t>
        </is>
      </c>
      <c r="Q244" s="66" t="inlineStr">
        <is>
          <t>B</t>
        </is>
      </c>
      <c r="R244" s="66" t="inlineStr">
        <is>
          <t>Standard road area/main road: primary, OSM lanes=3 (max. 3).</t>
        </is>
      </c>
      <c r="S244" s="66" t="inlineStr">
        <is>
          <t>A missing OSM tag is not reliable evidence of absence.</t>
        </is>
      </c>
      <c r="T244" s="68" t="inlineStr">
        <is>
          <t>https://www.openstreetmap.org/?mlat=51.3353145&amp;mlon=12.3396401#map=19/51.3353145/12.3396401</t>
        </is>
      </c>
      <c r="U244" s="66" t="inlineStr">
        <is>
          <t>S03</t>
        </is>
      </c>
      <c r="V244" s="66" t="inlineStr">
        <is>
          <t>M03</t>
        </is>
      </c>
      <c r="W244" s="66" t="inlineStr">
        <is>
          <t>Traffic signals/crossings/refuge islands/cycling infrastructure do not directly affect the cost class.</t>
        </is>
      </c>
    </row>
    <row r="245" ht="15" customHeight="1" s="94">
      <c r="A245" s="66" t="n">
        <v>241</v>
      </c>
      <c r="B245" s="66" t="inlineStr">
        <is>
          <t>O1830</t>
        </is>
      </c>
      <c r="C245" s="66" t="inlineStr">
        <is>
          <t>Leipzig</t>
        </is>
      </c>
      <c r="D245" s="66" t="n">
        <v>12.36822611</v>
      </c>
      <c r="E245" s="66" t="n">
        <v>51.357935952</v>
      </c>
      <c r="F245" s="66" t="n">
        <v>8</v>
      </c>
      <c r="G245" s="66" t="n">
        <v>6</v>
      </c>
      <c r="H245" s="66" t="n">
        <v>1</v>
      </c>
      <c r="I245" s="66" t="inlineStr">
        <is>
          <t>Important main/connecting road</t>
        </is>
      </c>
      <c r="J245" t="inlineStr">
        <is>
          <t>secondary</t>
        </is>
      </c>
      <c r="K245" s="66" t="inlineStr">
        <is>
          <t>Junction</t>
        </is>
      </c>
      <c r="L245" s="66" t="n">
        <v>2</v>
      </c>
      <c r="M245" s="66" t="inlineStr">
        <is>
          <t>yes</t>
        </is>
      </c>
      <c r="N245" s="66" t="inlineStr">
        <is>
          <t>yes</t>
        </is>
      </c>
      <c r="O245" s="66" t="inlineStr">
        <is>
          <t>not found</t>
        </is>
      </c>
      <c r="P245" s="66" t="inlineStr">
        <is>
          <t>not found</t>
        </is>
      </c>
      <c r="Q245" s="66" t="inlineStr">
        <is>
          <t>B</t>
        </is>
      </c>
      <c r="R245" s="66" t="inlineStr">
        <is>
          <t>Standard road area/main road: secondary, OSM lanes=2 (max. 3).</t>
        </is>
      </c>
      <c r="S245" s="66" t="inlineStr">
        <is>
          <t>A missing OSM tag is not reliable evidence of absence.</t>
        </is>
      </c>
      <c r="T245" s="68" t="inlineStr">
        <is>
          <t>https://www.openstreetmap.org/?mlat=51.3579360&amp;mlon=12.3682261#map=19/51.3579360/12.3682261</t>
        </is>
      </c>
      <c r="U245" s="66" t="inlineStr">
        <is>
          <t>S03</t>
        </is>
      </c>
      <c r="V245" s="66" t="inlineStr">
        <is>
          <t>M03</t>
        </is>
      </c>
      <c r="W245" s="66" t="inlineStr">
        <is>
          <t>Traffic signals/crossings/refuge islands/cycling infrastructure do not directly affect the cost class.</t>
        </is>
      </c>
    </row>
    <row r="246" ht="15" customHeight="1" s="94">
      <c r="A246" s="66" t="n">
        <v>242</v>
      </c>
      <c r="B246" s="66" t="inlineStr">
        <is>
          <t>O2066</t>
        </is>
      </c>
      <c r="C246" s="66" t="inlineStr">
        <is>
          <t>Radebeul</t>
        </is>
      </c>
      <c r="D246" s="66" t="n">
        <v>13.610743004</v>
      </c>
      <c r="E246" s="66" t="n">
        <v>51.109436241</v>
      </c>
      <c r="F246" s="66" t="n">
        <v>8</v>
      </c>
      <c r="G246" s="66" t="n">
        <v>6</v>
      </c>
      <c r="H246" s="66" t="n">
        <v>3</v>
      </c>
      <c r="I246" s="66" t="inlineStr">
        <is>
          <t>Collector/connecting road</t>
        </is>
      </c>
      <c r="J246" t="inlineStr">
        <is>
          <t>tertiary</t>
        </is>
      </c>
      <c r="K246" s="66" t="inlineStr">
        <is>
          <t>Junction</t>
        </is>
      </c>
      <c r="L246" s="66" t="n">
        <v>2</v>
      </c>
      <c r="M246" s="66" t="inlineStr">
        <is>
          <t>not found</t>
        </is>
      </c>
      <c r="N246" s="66" t="inlineStr">
        <is>
          <t>yes</t>
        </is>
      </c>
      <c r="O246" s="66" t="inlineStr">
        <is>
          <t>yes</t>
        </is>
      </c>
      <c r="P246" s="66" t="inlineStr">
        <is>
          <t>yes</t>
        </is>
      </c>
      <c r="Q246" s="66" t="inlineStr">
        <is>
          <t>B</t>
        </is>
      </c>
      <c r="R246" s="66" t="inlineStr">
        <is>
          <t>Standard road area/main road: tertiary, OSM lanes=2 (max. 3).</t>
        </is>
      </c>
      <c r="S246" s="66" t="inlineStr">
        <is>
          <t>A missing OSM tag is not reliable evidence of absence.</t>
        </is>
      </c>
      <c r="T246" s="68" t="inlineStr">
        <is>
          <t>https://www.openstreetmap.org/?mlat=51.1094362&amp;mlon=13.6107430#map=19/51.1094362/13.6107430</t>
        </is>
      </c>
      <c r="U246" s="66" t="inlineStr">
        <is>
          <t>S03</t>
        </is>
      </c>
      <c r="V246" s="66" t="inlineStr">
        <is>
          <t>M03</t>
        </is>
      </c>
      <c r="W246" s="66" t="inlineStr">
        <is>
          <t>Traffic signals/crossings/refuge islands/cycling infrastructure do not directly affect the cost class.</t>
        </is>
      </c>
    </row>
    <row r="247" ht="15" customHeight="1" s="94">
      <c r="A247" s="66" t="n">
        <v>243</v>
      </c>
      <c r="B247" s="66" t="inlineStr">
        <is>
          <t>O2167</t>
        </is>
      </c>
      <c r="C247" s="66" t="inlineStr">
        <is>
          <t>Torgau</t>
        </is>
      </c>
      <c r="D247" s="66" t="n">
        <v>13.0011149225001</v>
      </c>
      <c r="E247" s="66" t="n">
        <v>51.561263515</v>
      </c>
      <c r="F247" s="66" t="n">
        <v>8</v>
      </c>
      <c r="G247" s="66" t="n">
        <v>6</v>
      </c>
      <c r="H247" s="66" t="n">
        <v>3</v>
      </c>
      <c r="I247" s="66" t="inlineStr">
        <is>
          <t>Residential road</t>
        </is>
      </c>
      <c r="J247" t="inlineStr">
        <is>
          <t>residential</t>
        </is>
      </c>
      <c r="K247" s="66" t="inlineStr">
        <is>
          <t>Junction</t>
        </is>
      </c>
      <c r="L247" s="66" t="n">
        <v>3</v>
      </c>
      <c r="M247" s="66" t="inlineStr">
        <is>
          <t>not found</t>
        </is>
      </c>
      <c r="N247" s="66" t="inlineStr">
        <is>
          <t>yes</t>
        </is>
      </c>
      <c r="O247" s="66" t="inlineStr">
        <is>
          <t>yes</t>
        </is>
      </c>
      <c r="P247" s="66" t="inlineStr">
        <is>
          <t>yes</t>
        </is>
      </c>
      <c r="Q247" s="66" t="inlineStr">
        <is>
          <t>B</t>
        </is>
      </c>
      <c r="R247" s="66" t="inlineStr">
        <is>
          <t>Standard road area/main road: residential, OSM lanes=3 (max. 3).</t>
        </is>
      </c>
      <c r="S247" s="66" t="inlineStr">
        <is>
          <t>A missing OSM tag is not reliable evidence of absence.</t>
        </is>
      </c>
      <c r="T247" s="68" t="inlineStr">
        <is>
          <t>https://www.openstreetmap.org/?mlat=51.5612635&amp;mlon=13.0011149#map=19/51.5612635/13.0011149</t>
        </is>
      </c>
      <c r="U247" s="66" t="inlineStr">
        <is>
          <t>S03</t>
        </is>
      </c>
      <c r="V247" s="66" t="inlineStr">
        <is>
          <t>M03</t>
        </is>
      </c>
      <c r="W247" s="66" t="inlineStr">
        <is>
          <t>Traffic signals/crossings/refuge islands/cycling infrastructure do not directly affect the cost class.</t>
        </is>
      </c>
    </row>
    <row r="248" ht="15" customHeight="1" s="94">
      <c r="A248" s="66" t="n">
        <v>244</v>
      </c>
      <c r="B248" s="66" t="inlineStr">
        <is>
          <t>O2219</t>
        </is>
      </c>
      <c r="C248" s="66" t="inlineStr">
        <is>
          <t>Wurzen</t>
        </is>
      </c>
      <c r="D248" s="66" t="n">
        <v>12.7404343216667</v>
      </c>
      <c r="E248" s="66" t="n">
        <v>51.3685876690001</v>
      </c>
      <c r="F248" s="66" t="n">
        <v>8</v>
      </c>
      <c r="G248" s="66" t="n">
        <v>6</v>
      </c>
      <c r="H248" s="66" t="n">
        <v>3</v>
      </c>
      <c r="I248" s="66" t="inlineStr">
        <is>
          <t>Other public road</t>
        </is>
      </c>
      <c r="J248" t="inlineStr">
        <is>
          <t>unclassified</t>
        </is>
      </c>
      <c r="K248" s="66" t="inlineStr">
        <is>
          <t>Junction</t>
        </is>
      </c>
      <c r="L248" s="66" t="n">
        <v>2</v>
      </c>
      <c r="M248" s="66" t="inlineStr">
        <is>
          <t>not found</t>
        </is>
      </c>
      <c r="N248" s="66" t="inlineStr">
        <is>
          <t>yes</t>
        </is>
      </c>
      <c r="O248" s="66" t="inlineStr">
        <is>
          <t>yes</t>
        </is>
      </c>
      <c r="P248" s="66" t="inlineStr">
        <is>
          <t>not found</t>
        </is>
      </c>
      <c r="Q248" s="66" t="inlineStr">
        <is>
          <t>A</t>
        </is>
      </c>
      <c r="R248" s="66" t="inlineStr">
        <is>
          <t>Simple side road: unclassified, OSM lanes=2 (max. 2).</t>
        </is>
      </c>
      <c r="S248" s="66" t="inlineStr">
        <is>
          <t>A missing OSM tag is not reliable evidence of absence.</t>
        </is>
      </c>
      <c r="T248" s="68" t="inlineStr">
        <is>
          <t>https://www.openstreetmap.org/?mlat=51.3685877&amp;mlon=12.7404343#map=19/51.3685877/12.7404343</t>
        </is>
      </c>
      <c r="U248" s="66" t="inlineStr">
        <is>
          <t>S03</t>
        </is>
      </c>
      <c r="V248" s="66" t="inlineStr">
        <is>
          <t>M03</t>
        </is>
      </c>
      <c r="W248" s="66" t="inlineStr">
        <is>
          <t>Traffic signals/crossings/refuge islands/cycling infrastructure do not directly affect the cost class.</t>
        </is>
      </c>
    </row>
    <row r="249" ht="15" customHeight="1" s="94">
      <c r="A249" s="66" t="n">
        <v>245</v>
      </c>
      <c r="B249" s="66" t="inlineStr">
        <is>
          <t>O0093</t>
        </is>
      </c>
      <c r="C249" s="66" t="inlineStr">
        <is>
          <t>Bischofswerda</t>
        </is>
      </c>
      <c r="D249" s="66" t="n">
        <v>14.1850738950001</v>
      </c>
      <c r="E249" s="66" t="n">
        <v>51.1326121430001</v>
      </c>
      <c r="F249" s="66" t="n">
        <v>7</v>
      </c>
      <c r="G249" s="66" t="n">
        <v>6</v>
      </c>
      <c r="H249" s="66" t="n">
        <v>3</v>
      </c>
      <c r="I249" s="66" t="inlineStr">
        <is>
          <t>Important main/connecting road</t>
        </is>
      </c>
      <c r="J249" t="inlineStr">
        <is>
          <t>secondary</t>
        </is>
      </c>
      <c r="K249" s="66" t="inlineStr">
        <is>
          <t>Junction</t>
        </is>
      </c>
      <c r="L249" s="66" t="n">
        <v>3</v>
      </c>
      <c r="M249" s="66" t="inlineStr">
        <is>
          <t>not found</t>
        </is>
      </c>
      <c r="N249" s="66" t="inlineStr">
        <is>
          <t>not found</t>
        </is>
      </c>
      <c r="O249" s="66" t="inlineStr">
        <is>
          <t>not found</t>
        </is>
      </c>
      <c r="P249" s="66" t="inlineStr">
        <is>
          <t>not found</t>
        </is>
      </c>
      <c r="Q249" s="66" t="inlineStr">
        <is>
          <t>B</t>
        </is>
      </c>
      <c r="R249" s="66" t="inlineStr">
        <is>
          <t>Standard road area/main road: secondary, OSM lanes=3 (max. 3).</t>
        </is>
      </c>
      <c r="S249" s="66" t="inlineStr">
        <is>
          <t>A missing OSM tag is not reliable evidence of absence.</t>
        </is>
      </c>
      <c r="T249" s="68" t="inlineStr">
        <is>
          <t>https://www.openstreetmap.org/?mlat=51.1326121&amp;mlon=14.1850739#map=19/51.1326121/14.1850739</t>
        </is>
      </c>
      <c r="U249" s="66" t="inlineStr">
        <is>
          <t>S03</t>
        </is>
      </c>
      <c r="V249" s="66" t="inlineStr">
        <is>
          <t>M03</t>
        </is>
      </c>
      <c r="W249" s="66" t="inlineStr">
        <is>
          <t>Traffic signals/crossings/refuge islands/cycling infrastructure do not directly affect the cost class.</t>
        </is>
      </c>
    </row>
    <row r="250" ht="15" customHeight="1" s="94">
      <c r="A250" s="66" t="n">
        <v>246</v>
      </c>
      <c r="B250" s="66" t="inlineStr">
        <is>
          <t>O0140</t>
        </is>
      </c>
      <c r="C250" s="66" t="inlineStr">
        <is>
          <t>Chemnitz</t>
        </is>
      </c>
      <c r="D250" s="66" t="n">
        <v>12.9264734600001</v>
      </c>
      <c r="E250" s="66" t="n">
        <v>50.8298455350001</v>
      </c>
      <c r="F250" s="66" t="n">
        <v>7</v>
      </c>
      <c r="G250" s="66" t="n">
        <v>6</v>
      </c>
      <c r="H250" s="66" t="n">
        <v>2</v>
      </c>
      <c r="I250" s="66" t="inlineStr">
        <is>
          <t>Major arterial road</t>
        </is>
      </c>
      <c r="J250" t="inlineStr">
        <is>
          <t>primary</t>
        </is>
      </c>
      <c r="K250" s="66" t="inlineStr">
        <is>
          <t>Junction</t>
        </is>
      </c>
      <c r="L250" s="66" t="n">
        <v>2</v>
      </c>
      <c r="M250" s="66" t="inlineStr">
        <is>
          <t>yes</t>
        </is>
      </c>
      <c r="N250" s="66" t="inlineStr">
        <is>
          <t>yes</t>
        </is>
      </c>
      <c r="O250" s="66" t="inlineStr">
        <is>
          <t>not found</t>
        </is>
      </c>
      <c r="P250" s="66" t="inlineStr">
        <is>
          <t>yes</t>
        </is>
      </c>
      <c r="Q250" s="66" t="inlineStr">
        <is>
          <t>B</t>
        </is>
      </c>
      <c r="R250" s="66" t="inlineStr">
        <is>
          <t>Standard road area/main road: primary, OSM lanes=2 (max. 3).</t>
        </is>
      </c>
      <c r="S250" s="66" t="inlineStr">
        <is>
          <t>A missing OSM tag is not reliable evidence of absence.</t>
        </is>
      </c>
      <c r="T250" s="68" t="inlineStr">
        <is>
          <t>https://www.openstreetmap.org/?mlat=50.8298455&amp;mlon=12.9264735#map=19/50.8298455/12.9264735</t>
        </is>
      </c>
      <c r="U250" s="66" t="inlineStr">
        <is>
          <t>S03</t>
        </is>
      </c>
      <c r="V250" s="66" t="inlineStr">
        <is>
          <t>M03</t>
        </is>
      </c>
      <c r="W250" s="66" t="inlineStr">
        <is>
          <t>Traffic signals/crossings/refuge islands/cycling infrastructure do not directly affect the cost class.</t>
        </is>
      </c>
    </row>
    <row r="251" ht="15" customHeight="1" s="94">
      <c r="A251" s="66" t="n">
        <v>247</v>
      </c>
      <c r="B251" s="66" t="inlineStr">
        <is>
          <t>O0149</t>
        </is>
      </c>
      <c r="C251" s="66" t="inlineStr">
        <is>
          <t>Chemnitz</t>
        </is>
      </c>
      <c r="D251" s="66" t="n">
        <v>12.9053050320001</v>
      </c>
      <c r="E251" s="66" t="n">
        <v>50.8261737980001</v>
      </c>
      <c r="F251" s="66" t="n">
        <v>7</v>
      </c>
      <c r="G251" s="66" t="n">
        <v>6</v>
      </c>
      <c r="H251" s="66" t="n">
        <v>7</v>
      </c>
      <c r="I251" s="66" t="inlineStr">
        <is>
          <t>Major arterial road</t>
        </is>
      </c>
      <c r="J251" t="inlineStr">
        <is>
          <t>primary</t>
        </is>
      </c>
      <c r="K251" s="66" t="inlineStr">
        <is>
          <t>Junction</t>
        </is>
      </c>
      <c r="L251" s="66" t="n">
        <v>3</v>
      </c>
      <c r="M251" s="66" t="inlineStr">
        <is>
          <t>yes</t>
        </is>
      </c>
      <c r="N251" s="66" t="inlineStr">
        <is>
          <t>yes</t>
        </is>
      </c>
      <c r="O251" s="66" t="inlineStr">
        <is>
          <t>not found</t>
        </is>
      </c>
      <c r="P251" s="66" t="inlineStr">
        <is>
          <t>yes</t>
        </is>
      </c>
      <c r="Q251" s="66" t="inlineStr">
        <is>
          <t>B</t>
        </is>
      </c>
      <c r="R251" s="66" t="inlineStr">
        <is>
          <t>Standard road area/main road: primary, OSM lanes=3 (max. 3).</t>
        </is>
      </c>
      <c r="S251" s="66" t="inlineStr">
        <is>
          <t>A missing OSM tag is not reliable evidence of absence.</t>
        </is>
      </c>
      <c r="T251" s="68" t="inlineStr">
        <is>
          <t>https://www.openstreetmap.org/?mlat=50.8261738&amp;mlon=12.9053050#map=19/50.8261738/12.9053050</t>
        </is>
      </c>
      <c r="U251" s="66" t="inlineStr">
        <is>
          <t>S03</t>
        </is>
      </c>
      <c r="V251" s="66" t="inlineStr">
        <is>
          <t>M03</t>
        </is>
      </c>
      <c r="W251" s="66" t="inlineStr">
        <is>
          <t>Traffic signals/crossings/refuge islands/cycling infrastructure do not directly affect the cost class.</t>
        </is>
      </c>
    </row>
    <row r="252" ht="15" customHeight="1" s="94">
      <c r="A252" s="66" t="n">
        <v>248</v>
      </c>
      <c r="B252" s="66" t="inlineStr">
        <is>
          <t>O0166</t>
        </is>
      </c>
      <c r="C252" s="66" t="inlineStr">
        <is>
          <t>Chemnitz</t>
        </is>
      </c>
      <c r="D252" s="66" t="n">
        <v>12.9123822845</v>
      </c>
      <c r="E252" s="66" t="n">
        <v>50.8279713065001</v>
      </c>
      <c r="F252" s="66" t="n">
        <v>7</v>
      </c>
      <c r="G252" s="66" t="n">
        <v>6</v>
      </c>
      <c r="H252" s="66" t="n">
        <v>2</v>
      </c>
      <c r="I252" s="66" t="inlineStr">
        <is>
          <t>Major arterial road</t>
        </is>
      </c>
      <c r="J252" t="inlineStr">
        <is>
          <t>primary</t>
        </is>
      </c>
      <c r="K252" s="66" t="inlineStr">
        <is>
          <t>Junction</t>
        </is>
      </c>
      <c r="L252" s="66" t="n">
        <v>4</v>
      </c>
      <c r="M252" s="66" t="inlineStr">
        <is>
          <t>yes</t>
        </is>
      </c>
      <c r="N252" s="66" t="inlineStr">
        <is>
          <t>yes</t>
        </is>
      </c>
      <c r="O252" s="66" t="inlineStr">
        <is>
          <t>not found</t>
        </is>
      </c>
      <c r="P252" s="66" t="inlineStr">
        <is>
          <t>yes</t>
        </is>
      </c>
      <c r="Q252" s="66" t="inlineStr">
        <is>
          <t>C</t>
        </is>
      </c>
      <c r="R252" s="66" t="inlineStr">
        <is>
          <t>Large road cross-section: OSM lanes=4 (4 or more lanes).</t>
        </is>
      </c>
      <c r="S252" s="66" t="inlineStr">
        <is>
          <t>A missing OSM tag is not reliable evidence of absence.</t>
        </is>
      </c>
      <c r="T252" s="68" t="inlineStr">
        <is>
          <t>https://www.openstreetmap.org/?mlat=50.8279713&amp;mlon=12.9123823#map=19/50.8279713/12.9123823</t>
        </is>
      </c>
      <c r="U252" s="66" t="inlineStr">
        <is>
          <t>S03</t>
        </is>
      </c>
      <c r="V252" s="66" t="inlineStr">
        <is>
          <t>M03</t>
        </is>
      </c>
      <c r="W252" s="66" t="inlineStr">
        <is>
          <t>Traffic signals/crossings/refuge islands/cycling infrastructure do not directly affect the cost class.</t>
        </is>
      </c>
    </row>
    <row r="253" ht="15" customHeight="1" s="94">
      <c r="A253" s="66" t="n">
        <v>249</v>
      </c>
      <c r="B253" s="66" t="inlineStr">
        <is>
          <t>O0176</t>
        </is>
      </c>
      <c r="C253" s="66" t="inlineStr">
        <is>
          <t>Chemnitz</t>
        </is>
      </c>
      <c r="D253" s="66" t="n">
        <v>12.9191562825001</v>
      </c>
      <c r="E253" s="66" t="n">
        <v>50.8358338095</v>
      </c>
      <c r="F253" s="66" t="n">
        <v>7</v>
      </c>
      <c r="G253" s="66" t="n">
        <v>6</v>
      </c>
      <c r="H253" s="66" t="n">
        <v>7</v>
      </c>
      <c r="I253" s="66" t="inlineStr">
        <is>
          <t>Important main/connecting road</t>
        </is>
      </c>
      <c r="J253" t="inlineStr">
        <is>
          <t>secondary</t>
        </is>
      </c>
      <c r="K253" s="66" t="inlineStr">
        <is>
          <t>Junction</t>
        </is>
      </c>
      <c r="L253" s="66" t="n">
        <v>5</v>
      </c>
      <c r="M253" s="66" t="inlineStr">
        <is>
          <t>yes</t>
        </is>
      </c>
      <c r="N253" s="66" t="inlineStr">
        <is>
          <t>yes</t>
        </is>
      </c>
      <c r="O253" s="66" t="inlineStr">
        <is>
          <t>not found</t>
        </is>
      </c>
      <c r="P253" s="66" t="inlineStr">
        <is>
          <t>not found</t>
        </is>
      </c>
      <c r="Q253" s="66" t="inlineStr">
        <is>
          <t>C</t>
        </is>
      </c>
      <c r="R253" s="66" t="inlineStr">
        <is>
          <t>Large road cross-section: OSM lanes=5 (4 or more lanes).</t>
        </is>
      </c>
      <c r="S253" s="66" t="inlineStr">
        <is>
          <t>A missing OSM tag is not reliable evidence of absence.</t>
        </is>
      </c>
      <c r="T253" s="68" t="inlineStr">
        <is>
          <t>https://www.openstreetmap.org/?mlat=50.8358338&amp;mlon=12.9191563#map=19/50.8358338/12.9191563</t>
        </is>
      </c>
      <c r="U253" s="66" t="inlineStr">
        <is>
          <t>S03</t>
        </is>
      </c>
      <c r="V253" s="66" t="inlineStr">
        <is>
          <t>M03</t>
        </is>
      </c>
      <c r="W253" s="66" t="inlineStr">
        <is>
          <t>Traffic signals/crossings/refuge islands/cycling infrastructure do not directly affect the cost class.</t>
        </is>
      </c>
    </row>
    <row r="254" ht="15" customHeight="1" s="94">
      <c r="A254" s="66" t="n">
        <v>250</v>
      </c>
      <c r="B254" s="66" t="inlineStr">
        <is>
          <t>O0206</t>
        </is>
      </c>
      <c r="C254" s="66" t="inlineStr">
        <is>
          <t>Chemnitz</t>
        </is>
      </c>
      <c r="D254" s="66" t="n">
        <v>12.941632821</v>
      </c>
      <c r="E254" s="66" t="n">
        <v>50.8199311770001</v>
      </c>
      <c r="F254" s="66" t="n">
        <v>7</v>
      </c>
      <c r="G254" s="66" t="n">
        <v>6</v>
      </c>
      <c r="H254" s="66" t="n">
        <v>3</v>
      </c>
      <c r="I254" s="66" t="inlineStr">
        <is>
          <t>Major arterial road</t>
        </is>
      </c>
      <c r="J254" t="inlineStr">
        <is>
          <t>primary</t>
        </is>
      </c>
      <c r="K254" s="66" t="inlineStr">
        <is>
          <t>Junction</t>
        </is>
      </c>
      <c r="L254" s="66" t="n">
        <v>3</v>
      </c>
      <c r="M254" s="66" t="inlineStr">
        <is>
          <t>yes</t>
        </is>
      </c>
      <c r="N254" s="66" t="inlineStr">
        <is>
          <t>yes</t>
        </is>
      </c>
      <c r="O254" s="66" t="inlineStr">
        <is>
          <t>not found</t>
        </is>
      </c>
      <c r="P254" s="66" t="inlineStr">
        <is>
          <t>yes</t>
        </is>
      </c>
      <c r="Q254" s="66" t="inlineStr">
        <is>
          <t>B</t>
        </is>
      </c>
      <c r="R254" s="66" t="inlineStr">
        <is>
          <t>Standard road area/main road: primary, OSM lanes=3 (max. 3).</t>
        </is>
      </c>
      <c r="S254" s="66" t="inlineStr">
        <is>
          <t>A missing OSM tag is not reliable evidence of absence.</t>
        </is>
      </c>
      <c r="T254" s="68" t="inlineStr">
        <is>
          <t>https://www.openstreetmap.org/?mlat=50.8199312&amp;mlon=12.9416328#map=19/50.8199312/12.9416328</t>
        </is>
      </c>
      <c r="U254" s="66" t="inlineStr">
        <is>
          <t>S03</t>
        </is>
      </c>
      <c r="V254" s="66" t="inlineStr">
        <is>
          <t>M03</t>
        </is>
      </c>
      <c r="W254" s="66" t="inlineStr">
        <is>
          <t>Traffic signals/crossings/refuge islands/cycling infrastructure do not directly affect the cost class.</t>
        </is>
      </c>
    </row>
    <row r="255" ht="15" customHeight="1" s="94">
      <c r="A255" s="66" t="n">
        <v>251</v>
      </c>
      <c r="B255" s="66" t="inlineStr">
        <is>
          <t>O0328</t>
        </is>
      </c>
      <c r="C255" s="66" t="inlineStr">
        <is>
          <t>Dresden</t>
        </is>
      </c>
      <c r="D255" s="66" t="n">
        <v>13.779708182</v>
      </c>
      <c r="E255" s="66" t="n">
        <v>51.040948746</v>
      </c>
      <c r="F255" s="66" t="n">
        <v>7</v>
      </c>
      <c r="G255" s="66" t="n">
        <v>6</v>
      </c>
      <c r="H255" s="66" t="n">
        <v>3</v>
      </c>
      <c r="I255" s="66" t="inlineStr">
        <is>
          <t>Collector/connecting road</t>
        </is>
      </c>
      <c r="J255" t="inlineStr">
        <is>
          <t>tertiary</t>
        </is>
      </c>
      <c r="K255" s="66" t="inlineStr">
        <is>
          <t>Junction</t>
        </is>
      </c>
      <c r="L255" s="66" t="inlineStr">
        <is>
          <t>not tagged</t>
        </is>
      </c>
      <c r="M255" s="66" t="inlineStr">
        <is>
          <t>not found</t>
        </is>
      </c>
      <c r="N255" s="66" t="inlineStr">
        <is>
          <t>yes</t>
        </is>
      </c>
      <c r="O255" s="66" t="inlineStr">
        <is>
          <t>not found</t>
        </is>
      </c>
      <c r="P255" s="66" t="inlineStr">
        <is>
          <t>not found</t>
        </is>
      </c>
      <c r="Q255" s="66" t="inlineStr">
        <is>
          <t>unclear</t>
        </is>
      </c>
      <c r="R255" s="66" t="inlineStr">
        <is>
          <t>Lane count is not reliably tagged in OSM.</t>
        </is>
      </c>
      <c r="S255" s="66" t="inlineStr">
        <is>
          <t>A missing OSM tag is not reliable evidence of absence.</t>
        </is>
      </c>
      <c r="T255" s="68" t="inlineStr">
        <is>
          <t>https://www.openstreetmap.org/?mlat=51.0409487&amp;mlon=13.7797082#map=19/51.0409487/13.7797082</t>
        </is>
      </c>
      <c r="U255" s="66" t="inlineStr">
        <is>
          <t>S03</t>
        </is>
      </c>
      <c r="V255" s="66" t="inlineStr">
        <is>
          <t>M03</t>
        </is>
      </c>
      <c r="W255" s="66" t="inlineStr">
        <is>
          <t>Traffic signals/crossings/refuge islands/cycling infrastructure do not directly affect the cost class.</t>
        </is>
      </c>
    </row>
    <row r="256" ht="15" customHeight="1" s="94">
      <c r="A256" s="66" t="n">
        <v>252</v>
      </c>
      <c r="B256" s="66" t="inlineStr">
        <is>
          <t>O0334</t>
        </is>
      </c>
      <c r="C256" s="66" t="inlineStr">
        <is>
          <t>Dresden</t>
        </is>
      </c>
      <c r="D256" s="66" t="n">
        <v>13.7877137140001</v>
      </c>
      <c r="E256" s="66" t="n">
        <v>51.0359235460001</v>
      </c>
      <c r="F256" s="66" t="n">
        <v>7</v>
      </c>
      <c r="G256" s="66" t="n">
        <v>6</v>
      </c>
      <c r="H256" s="66" t="n">
        <v>3</v>
      </c>
      <c r="I256" s="66" t="inlineStr">
        <is>
          <t>Collector/connecting road</t>
        </is>
      </c>
      <c r="J256" t="inlineStr">
        <is>
          <t>tertiary</t>
        </is>
      </c>
      <c r="K256" s="66" t="inlineStr">
        <is>
          <t>Junction</t>
        </is>
      </c>
      <c r="L256" s="66" t="n">
        <v>3</v>
      </c>
      <c r="M256" s="66" t="inlineStr">
        <is>
          <t>not found</t>
        </is>
      </c>
      <c r="N256" s="66" t="inlineStr">
        <is>
          <t>yes</t>
        </is>
      </c>
      <c r="O256" s="66" t="inlineStr">
        <is>
          <t>yes</t>
        </is>
      </c>
      <c r="P256" s="66" t="inlineStr">
        <is>
          <t>yes</t>
        </is>
      </c>
      <c r="Q256" s="66" t="inlineStr">
        <is>
          <t>B</t>
        </is>
      </c>
      <c r="R256" s="66" t="inlineStr">
        <is>
          <t>Standard road area/main road: tertiary, OSM lanes=3 (max. 3).</t>
        </is>
      </c>
      <c r="S256" s="66" t="inlineStr">
        <is>
          <t>A missing OSM tag is not reliable evidence of absence.</t>
        </is>
      </c>
      <c r="T256" s="68" t="inlineStr">
        <is>
          <t>https://www.openstreetmap.org/?mlat=51.0359235&amp;mlon=13.7877137#map=19/51.0359235/13.7877137</t>
        </is>
      </c>
      <c r="U256" s="66" t="inlineStr">
        <is>
          <t>S03</t>
        </is>
      </c>
      <c r="V256" s="66" t="inlineStr">
        <is>
          <t>M03</t>
        </is>
      </c>
      <c r="W256" s="66" t="inlineStr">
        <is>
          <t>Traffic signals/crossings/refuge islands/cycling infrastructure do not directly affect the cost class.</t>
        </is>
      </c>
    </row>
    <row r="257" ht="15" customHeight="1" s="94">
      <c r="A257" s="66" t="n">
        <v>253</v>
      </c>
      <c r="B257" s="66" t="inlineStr">
        <is>
          <t>O0402</t>
        </is>
      </c>
      <c r="C257" s="66" t="inlineStr">
        <is>
          <t>Dresden</t>
        </is>
      </c>
      <c r="D257" s="66" t="n">
        <v>13.728157416</v>
      </c>
      <c r="E257" s="66" t="n">
        <v>51.0433478840001</v>
      </c>
      <c r="F257" s="66" t="n">
        <v>7</v>
      </c>
      <c r="G257" s="66" t="n">
        <v>6</v>
      </c>
      <c r="H257" s="66" t="n">
        <v>1</v>
      </c>
      <c r="I257" s="66" t="inlineStr">
        <is>
          <t>Link road of a major arterial road</t>
        </is>
      </c>
      <c r="J257" t="inlineStr">
        <is>
          <t>primary_link</t>
        </is>
      </c>
      <c r="K257" s="66" t="inlineStr">
        <is>
          <t>Junction</t>
        </is>
      </c>
      <c r="L257" s="66" t="n">
        <v>3</v>
      </c>
      <c r="M257" s="66" t="inlineStr">
        <is>
          <t>not found</t>
        </is>
      </c>
      <c r="N257" s="66" t="inlineStr">
        <is>
          <t>yes</t>
        </is>
      </c>
      <c r="O257" s="66" t="inlineStr">
        <is>
          <t>not found</t>
        </is>
      </c>
      <c r="P257" s="66" t="inlineStr">
        <is>
          <t>yes</t>
        </is>
      </c>
      <c r="Q257" s="66" t="inlineStr">
        <is>
          <t>B</t>
        </is>
      </c>
      <c r="R257" s="66" t="inlineStr">
        <is>
          <t>Standard road area/main road: primary_link, OSM lanes=3 (max. 3).</t>
        </is>
      </c>
      <c r="S257" s="66" t="inlineStr">
        <is>
          <t>A missing OSM tag is not reliable evidence of absence.</t>
        </is>
      </c>
      <c r="T257" s="68" t="inlineStr">
        <is>
          <t>https://www.openstreetmap.org/?mlat=51.0433479&amp;mlon=13.7281574#map=19/51.0433479/13.7281574</t>
        </is>
      </c>
      <c r="U257" s="66" t="inlineStr">
        <is>
          <t>S03</t>
        </is>
      </c>
      <c r="V257" s="66" t="inlineStr">
        <is>
          <t>M03</t>
        </is>
      </c>
      <c r="W257" s="66" t="inlineStr">
        <is>
          <t>Traffic signals/crossings/refuge islands/cycling infrastructure do not directly affect the cost class.</t>
        </is>
      </c>
    </row>
    <row r="258" ht="15" customHeight="1" s="94">
      <c r="A258" s="66" t="n">
        <v>254</v>
      </c>
      <c r="B258" s="66" t="inlineStr">
        <is>
          <t>O0448</t>
        </is>
      </c>
      <c r="C258" s="66" t="inlineStr">
        <is>
          <t>Dresden</t>
        </is>
      </c>
      <c r="D258" s="66" t="n">
        <v>13.70422638825</v>
      </c>
      <c r="E258" s="66" t="n">
        <v>51.0435602737501</v>
      </c>
      <c r="F258" s="66" t="n">
        <v>7</v>
      </c>
      <c r="G258" s="66" t="n">
        <v>6</v>
      </c>
      <c r="H258" s="66" t="n">
        <v>2</v>
      </c>
      <c r="I258" s="66" t="inlineStr">
        <is>
          <t>Important main/connecting road</t>
        </is>
      </c>
      <c r="J258" t="inlineStr">
        <is>
          <t>secondary</t>
        </is>
      </c>
      <c r="K258" s="66" t="inlineStr">
        <is>
          <t>Junction</t>
        </is>
      </c>
      <c r="L258" s="66" t="n">
        <v>4</v>
      </c>
      <c r="M258" s="66" t="inlineStr">
        <is>
          <t>yes</t>
        </is>
      </c>
      <c r="N258" s="66" t="inlineStr">
        <is>
          <t>yes</t>
        </is>
      </c>
      <c r="O258" s="66" t="inlineStr">
        <is>
          <t>not found</t>
        </is>
      </c>
      <c r="P258" s="66" t="inlineStr">
        <is>
          <t>yes</t>
        </is>
      </c>
      <c r="Q258" s="66" t="inlineStr">
        <is>
          <t>C</t>
        </is>
      </c>
      <c r="R258" s="66" t="inlineStr">
        <is>
          <t>Large road cross-section: OSM lanes=4 (4 or more lanes).</t>
        </is>
      </c>
      <c r="S258" s="66" t="inlineStr">
        <is>
          <t>A missing OSM tag is not reliable evidence of absence.</t>
        </is>
      </c>
      <c r="T258" s="68" t="inlineStr">
        <is>
          <t>https://www.openstreetmap.org/?mlat=51.0435603&amp;mlon=13.7042264#map=19/51.0435603/13.7042264</t>
        </is>
      </c>
      <c r="U258" s="66" t="inlineStr">
        <is>
          <t>S03</t>
        </is>
      </c>
      <c r="V258" s="66" t="inlineStr">
        <is>
          <t>M03</t>
        </is>
      </c>
      <c r="W258" s="66" t="inlineStr">
        <is>
          <t>Traffic signals/crossings/refuge islands/cycling infrastructure do not directly affect the cost class.</t>
        </is>
      </c>
    </row>
    <row r="259" ht="15" customHeight="1" s="94">
      <c r="A259" s="66" t="n">
        <v>255</v>
      </c>
      <c r="B259" s="66" t="inlineStr">
        <is>
          <t>O0642</t>
        </is>
      </c>
      <c r="C259" s="66" t="inlineStr">
        <is>
          <t>Dresden</t>
        </is>
      </c>
      <c r="D259" s="66" t="n">
        <v>13.7518469616667</v>
      </c>
      <c r="E259" s="66" t="n">
        <v>51.0629826336667</v>
      </c>
      <c r="F259" s="66" t="n">
        <v>7</v>
      </c>
      <c r="G259" s="66" t="n">
        <v>6</v>
      </c>
      <c r="H259" s="66" t="n">
        <v>1</v>
      </c>
      <c r="I259" s="66" t="inlineStr">
        <is>
          <t>Major arterial road</t>
        </is>
      </c>
      <c r="J259" t="inlineStr">
        <is>
          <t>primary</t>
        </is>
      </c>
      <c r="K259" s="66" t="inlineStr">
        <is>
          <t>Junction</t>
        </is>
      </c>
      <c r="L259" s="66" t="n">
        <v>4</v>
      </c>
      <c r="M259" s="66" t="inlineStr">
        <is>
          <t>yes</t>
        </is>
      </c>
      <c r="N259" s="66" t="inlineStr">
        <is>
          <t>yes</t>
        </is>
      </c>
      <c r="O259" s="66" t="inlineStr">
        <is>
          <t>not found</t>
        </is>
      </c>
      <c r="P259" s="66" t="inlineStr">
        <is>
          <t>yes</t>
        </is>
      </c>
      <c r="Q259" s="66" t="inlineStr">
        <is>
          <t>C</t>
        </is>
      </c>
      <c r="R259" s="66" t="inlineStr">
        <is>
          <t>Large road cross-section: OSM lanes=4 (4 or more lanes).</t>
        </is>
      </c>
      <c r="S259" s="66" t="inlineStr">
        <is>
          <t>A missing OSM tag is not reliable evidence of absence.</t>
        </is>
      </c>
      <c r="T259" s="68" t="inlineStr">
        <is>
          <t>https://www.openstreetmap.org/?mlat=51.0629826&amp;mlon=13.7518470#map=19/51.0629826/13.7518470</t>
        </is>
      </c>
      <c r="U259" s="66" t="inlineStr">
        <is>
          <t>S03</t>
        </is>
      </c>
      <c r="V259" s="66" t="inlineStr">
        <is>
          <t>M03</t>
        </is>
      </c>
      <c r="W259" s="66" t="inlineStr">
        <is>
          <t>Traffic signals/crossings/refuge islands/cycling infrastructure do not directly affect the cost class.</t>
        </is>
      </c>
    </row>
    <row r="260" ht="15" customHeight="1" s="94">
      <c r="A260" s="66" t="n">
        <v>256</v>
      </c>
      <c r="B260" s="66" t="inlineStr">
        <is>
          <t>O0643</t>
        </is>
      </c>
      <c r="C260" s="66" t="inlineStr">
        <is>
          <t>Dresden</t>
        </is>
      </c>
      <c r="D260" s="66" t="n">
        <v>13.7520482300001</v>
      </c>
      <c r="E260" s="66" t="n">
        <v>51.0621197410001</v>
      </c>
      <c r="F260" s="66" t="n">
        <v>7</v>
      </c>
      <c r="G260" s="66" t="n">
        <v>6</v>
      </c>
      <c r="H260" s="66" t="n">
        <v>1</v>
      </c>
      <c r="I260" s="66" t="inlineStr">
        <is>
          <t>Collector/connecting road</t>
        </is>
      </c>
      <c r="J260" t="inlineStr">
        <is>
          <t>tertiary</t>
        </is>
      </c>
      <c r="K260" s="66" t="inlineStr">
        <is>
          <t>Road section/simple road area</t>
        </is>
      </c>
      <c r="L260" s="66" t="n">
        <v>1</v>
      </c>
      <c r="M260" s="66" t="inlineStr">
        <is>
          <t>yes</t>
        </is>
      </c>
      <c r="N260" s="66" t="inlineStr">
        <is>
          <t>not found</t>
        </is>
      </c>
      <c r="O260" s="66" t="inlineStr">
        <is>
          <t>not found</t>
        </is>
      </c>
      <c r="P260" s="66" t="inlineStr">
        <is>
          <t>yes</t>
        </is>
      </c>
      <c r="Q260" s="66" t="inlineStr">
        <is>
          <t>B</t>
        </is>
      </c>
      <c r="R260" s="66" t="inlineStr">
        <is>
          <t>Standard road area/main road: tertiary, OSM lanes=1 (max. 3).</t>
        </is>
      </c>
      <c r="S260" s="66" t="inlineStr">
        <is>
          <t>A missing OSM tag is not reliable evidence of absence.</t>
        </is>
      </c>
      <c r="T260" s="68" t="inlineStr">
        <is>
          <t>https://www.openstreetmap.org/?mlat=51.0621197&amp;mlon=13.7520482#map=19/51.0621197/13.7520482</t>
        </is>
      </c>
      <c r="U260" s="66" t="inlineStr">
        <is>
          <t>S03</t>
        </is>
      </c>
      <c r="V260" s="66" t="inlineStr">
        <is>
          <t>M03</t>
        </is>
      </c>
      <c r="W260" s="66" t="inlineStr">
        <is>
          <t>Traffic signals/crossings/refuge islands/cycling infrastructure do not directly affect the cost class.</t>
        </is>
      </c>
    </row>
    <row r="261" ht="15" customHeight="1" s="94">
      <c r="A261" s="66" t="n">
        <v>257</v>
      </c>
      <c r="B261" s="66" t="inlineStr">
        <is>
          <t>O0821</t>
        </is>
      </c>
      <c r="C261" s="66" t="inlineStr">
        <is>
          <t>Dresden</t>
        </is>
      </c>
      <c r="D261" s="66" t="n">
        <v>13.7932209023334</v>
      </c>
      <c r="E261" s="66" t="n">
        <v>51.0430849153334</v>
      </c>
      <c r="F261" s="66" t="n">
        <v>7</v>
      </c>
      <c r="G261" s="66" t="n">
        <v>6</v>
      </c>
      <c r="H261" s="66" t="n">
        <v>3</v>
      </c>
      <c r="I261" s="66" t="inlineStr">
        <is>
          <t>Important main/connecting road</t>
        </is>
      </c>
      <c r="J261" t="inlineStr">
        <is>
          <t>secondary</t>
        </is>
      </c>
      <c r="K261" s="66" t="inlineStr">
        <is>
          <t>Junction</t>
        </is>
      </c>
      <c r="L261" s="66" t="n">
        <v>4</v>
      </c>
      <c r="M261" s="66" t="inlineStr">
        <is>
          <t>not found</t>
        </is>
      </c>
      <c r="N261" s="66" t="inlineStr">
        <is>
          <t>not found</t>
        </is>
      </c>
      <c r="O261" s="66" t="inlineStr">
        <is>
          <t>not found</t>
        </is>
      </c>
      <c r="P261" s="66" t="inlineStr">
        <is>
          <t>yes</t>
        </is>
      </c>
      <c r="Q261" s="66" t="inlineStr">
        <is>
          <t>C</t>
        </is>
      </c>
      <c r="R261" s="66" t="inlineStr">
        <is>
          <t>Large road cross-section: OSM lanes=4 (4 or more lanes).</t>
        </is>
      </c>
      <c r="S261" s="66" t="inlineStr">
        <is>
          <t>A missing OSM tag is not reliable evidence of absence.</t>
        </is>
      </c>
      <c r="T261" s="68" t="inlineStr">
        <is>
          <t>https://www.openstreetmap.org/?mlat=51.0430849&amp;mlon=13.7932209#map=19/51.0430849/13.7932209</t>
        </is>
      </c>
      <c r="U261" s="66" t="inlineStr">
        <is>
          <t>S03</t>
        </is>
      </c>
      <c r="V261" s="66" t="inlineStr">
        <is>
          <t>M03</t>
        </is>
      </c>
      <c r="W261" s="66" t="inlineStr">
        <is>
          <t>Traffic signals/crossings/refuge islands/cycling infrastructure do not directly affect the cost class.</t>
        </is>
      </c>
    </row>
    <row r="262" ht="15" customHeight="1" s="94">
      <c r="A262" s="66" t="n">
        <v>258</v>
      </c>
      <c r="B262" s="66" t="inlineStr">
        <is>
          <t>O1000</t>
        </is>
      </c>
      <c r="C262" s="66" t="inlineStr">
        <is>
          <t>Dresden</t>
        </is>
      </c>
      <c r="D262" s="66" t="n">
        <v>13.740799113</v>
      </c>
      <c r="E262" s="66" t="n">
        <v>51.047232568</v>
      </c>
      <c r="F262" s="66" t="n">
        <v>7</v>
      </c>
      <c r="G262" s="66" t="n">
        <v>6</v>
      </c>
      <c r="H262" s="66" t="n">
        <v>3</v>
      </c>
      <c r="I262" s="66" t="inlineStr">
        <is>
          <t>Important main/connecting road</t>
        </is>
      </c>
      <c r="J262" t="inlineStr">
        <is>
          <t>secondary</t>
        </is>
      </c>
      <c r="K262" s="66" t="inlineStr">
        <is>
          <t>Junction</t>
        </is>
      </c>
      <c r="L262" s="66" t="n">
        <v>2</v>
      </c>
      <c r="M262" s="66" t="inlineStr">
        <is>
          <t>yes</t>
        </is>
      </c>
      <c r="N262" s="66" t="inlineStr">
        <is>
          <t>yes</t>
        </is>
      </c>
      <c r="O262" s="66" t="inlineStr">
        <is>
          <t>not found</t>
        </is>
      </c>
      <c r="P262" s="66" t="inlineStr">
        <is>
          <t>yes</t>
        </is>
      </c>
      <c r="Q262" s="66" t="inlineStr">
        <is>
          <t>B</t>
        </is>
      </c>
      <c r="R262" s="66" t="inlineStr">
        <is>
          <t>Standard road area/main road: secondary, OSM lanes=2 (max. 3).</t>
        </is>
      </c>
      <c r="S262" s="66" t="inlineStr">
        <is>
          <t>A missing OSM tag is not reliable evidence of absence.</t>
        </is>
      </c>
      <c r="T262" s="68" t="inlineStr">
        <is>
          <t>https://www.openstreetmap.org/?mlat=51.0472326&amp;mlon=13.7407991#map=19/51.0472326/13.7407991</t>
        </is>
      </c>
      <c r="U262" s="66" t="inlineStr">
        <is>
          <t>S03</t>
        </is>
      </c>
      <c r="V262" s="66" t="inlineStr">
        <is>
          <t>M03</t>
        </is>
      </c>
      <c r="W262" s="66" t="inlineStr">
        <is>
          <t>Traffic signals/crossings/refuge islands/cycling infrastructure do not directly affect the cost class.</t>
        </is>
      </c>
    </row>
    <row r="263" ht="15" customHeight="1" s="94">
      <c r="A263" s="66" t="n">
        <v>259</v>
      </c>
      <c r="B263" s="66" t="inlineStr">
        <is>
          <t>O1238</t>
        </is>
      </c>
      <c r="C263" s="66" t="inlineStr">
        <is>
          <t>Hoyerswerda</t>
        </is>
      </c>
      <c r="D263" s="66" t="n">
        <v>14.2650117900001</v>
      </c>
      <c r="E263" s="66" t="n">
        <v>51.4371784370001</v>
      </c>
      <c r="F263" s="66" t="n">
        <v>7</v>
      </c>
      <c r="G263" s="66" t="n">
        <v>6</v>
      </c>
      <c r="H263" s="66" t="n">
        <v>2</v>
      </c>
      <c r="I263" s="66" t="inlineStr">
        <is>
          <t>Collector/connecting road</t>
        </is>
      </c>
      <c r="J263" t="inlineStr">
        <is>
          <t>tertiary</t>
        </is>
      </c>
      <c r="K263" s="66" t="inlineStr">
        <is>
          <t>Junction</t>
        </is>
      </c>
      <c r="L263" s="66" t="n">
        <v>4</v>
      </c>
      <c r="M263" s="66" t="inlineStr">
        <is>
          <t>yes</t>
        </is>
      </c>
      <c r="N263" s="66" t="inlineStr">
        <is>
          <t>yes</t>
        </is>
      </c>
      <c r="O263" s="66" t="inlineStr">
        <is>
          <t>not found</t>
        </is>
      </c>
      <c r="P263" s="66" t="inlineStr">
        <is>
          <t>yes</t>
        </is>
      </c>
      <c r="Q263" s="66" t="inlineStr">
        <is>
          <t>C</t>
        </is>
      </c>
      <c r="R263" s="66" t="inlineStr">
        <is>
          <t>Large road cross-section: OSM lanes=4 (4 or more lanes).</t>
        </is>
      </c>
      <c r="S263" s="66" t="inlineStr">
        <is>
          <t>A missing OSM tag is not reliable evidence of absence.</t>
        </is>
      </c>
      <c r="T263" s="68" t="inlineStr">
        <is>
          <t>https://www.openstreetmap.org/?mlat=51.4371784&amp;mlon=14.2650118#map=19/51.4371784/14.2650118</t>
        </is>
      </c>
      <c r="U263" s="66" t="inlineStr">
        <is>
          <t>S03</t>
        </is>
      </c>
      <c r="V263" s="66" t="inlineStr">
        <is>
          <t>M03</t>
        </is>
      </c>
      <c r="W263" s="66" t="inlineStr">
        <is>
          <t>Traffic signals/crossings/refuge islands/cycling infrastructure do not directly affect the cost class.</t>
        </is>
      </c>
    </row>
    <row r="264" ht="15" customHeight="1" s="94">
      <c r="A264" s="66" t="n">
        <v>260</v>
      </c>
      <c r="B264" s="66" t="inlineStr">
        <is>
          <t>O1302</t>
        </is>
      </c>
      <c r="C264" s="66" t="inlineStr">
        <is>
          <t>Leipzig</t>
        </is>
      </c>
      <c r="D264" s="66" t="n">
        <v>12.27666957</v>
      </c>
      <c r="E264" s="66" t="n">
        <v>51.3208570720001</v>
      </c>
      <c r="F264" s="66" t="n">
        <v>7</v>
      </c>
      <c r="G264" s="66" t="n">
        <v>6</v>
      </c>
      <c r="H264" s="66" t="n">
        <v>3</v>
      </c>
      <c r="I264" s="66" t="inlineStr">
        <is>
          <t>Major arterial road</t>
        </is>
      </c>
      <c r="J264" t="inlineStr">
        <is>
          <t>primary</t>
        </is>
      </c>
      <c r="K264" s="66" t="inlineStr">
        <is>
          <t>Junction</t>
        </is>
      </c>
      <c r="L264" s="66" t="n">
        <v>3</v>
      </c>
      <c r="M264" s="66" t="inlineStr">
        <is>
          <t>not found</t>
        </is>
      </c>
      <c r="N264" s="66" t="inlineStr">
        <is>
          <t>yes</t>
        </is>
      </c>
      <c r="O264" s="66" t="inlineStr">
        <is>
          <t>not found</t>
        </is>
      </c>
      <c r="P264" s="66" t="inlineStr">
        <is>
          <t>yes</t>
        </is>
      </c>
      <c r="Q264" s="66" t="inlineStr">
        <is>
          <t>B</t>
        </is>
      </c>
      <c r="R264" s="66" t="inlineStr">
        <is>
          <t>Standard road area/main road: primary, OSM lanes=3 (max. 3).</t>
        </is>
      </c>
      <c r="S264" s="66" t="inlineStr">
        <is>
          <t>A missing OSM tag is not reliable evidence of absence.</t>
        </is>
      </c>
      <c r="T264" s="68" t="inlineStr">
        <is>
          <t>https://www.openstreetmap.org/?mlat=51.3208571&amp;mlon=12.2766696#map=19/51.3208571/12.2766696</t>
        </is>
      </c>
      <c r="U264" s="66" t="inlineStr">
        <is>
          <t>S03</t>
        </is>
      </c>
      <c r="V264" s="66" t="inlineStr">
        <is>
          <t>M03</t>
        </is>
      </c>
      <c r="W264" s="66" t="inlineStr">
        <is>
          <t>Traffic signals/crossings/refuge islands/cycling infrastructure do not directly affect the cost class.</t>
        </is>
      </c>
    </row>
    <row r="265" ht="15" customHeight="1" s="94">
      <c r="A265" s="66" t="n">
        <v>261</v>
      </c>
      <c r="B265" s="66" t="inlineStr">
        <is>
          <t>O1309</t>
        </is>
      </c>
      <c r="C265" s="66" t="inlineStr">
        <is>
          <t>Leipzig</t>
        </is>
      </c>
      <c r="D265" s="66" t="n">
        <v>12.381166019</v>
      </c>
      <c r="E265" s="66" t="n">
        <v>51.3426670100001</v>
      </c>
      <c r="F265" s="66" t="n">
        <v>7</v>
      </c>
      <c r="G265" s="66" t="n">
        <v>6</v>
      </c>
      <c r="H265" s="66" t="n">
        <v>2</v>
      </c>
      <c r="I265" s="66" t="inlineStr">
        <is>
          <t>Residential road</t>
        </is>
      </c>
      <c r="J265" t="inlineStr">
        <is>
          <t>residential</t>
        </is>
      </c>
      <c r="K265" s="66" t="inlineStr">
        <is>
          <t>Junction</t>
        </is>
      </c>
      <c r="L265" s="66" t="n">
        <v>1</v>
      </c>
      <c r="M265" s="66" t="inlineStr">
        <is>
          <t>not found</t>
        </is>
      </c>
      <c r="N265" s="66" t="inlineStr">
        <is>
          <t>not found</t>
        </is>
      </c>
      <c r="O265" s="66" t="inlineStr">
        <is>
          <t>not found</t>
        </is>
      </c>
      <c r="P265" s="66" t="inlineStr">
        <is>
          <t>yes</t>
        </is>
      </c>
      <c r="Q265" s="66" t="inlineStr">
        <is>
          <t>A</t>
        </is>
      </c>
      <c r="R265" s="66" t="inlineStr">
        <is>
          <t>Simple side road: residential, OSM lanes=1 (max. 2).</t>
        </is>
      </c>
      <c r="S265" s="66" t="inlineStr">
        <is>
          <t>A missing OSM tag is not reliable evidence of absence.</t>
        </is>
      </c>
      <c r="T265" s="68" t="inlineStr">
        <is>
          <t>https://www.openstreetmap.org/?mlat=51.3426670&amp;mlon=12.3811660#map=19/51.3426670/12.3811660</t>
        </is>
      </c>
      <c r="U265" s="66" t="inlineStr">
        <is>
          <t>S03</t>
        </is>
      </c>
      <c r="V265" s="66" t="inlineStr">
        <is>
          <t>M03</t>
        </is>
      </c>
      <c r="W265" s="66" t="inlineStr">
        <is>
          <t>Traffic signals/crossings/refuge islands/cycling infrastructure do not directly affect the cost class.</t>
        </is>
      </c>
    </row>
    <row r="266" ht="15" customHeight="1" s="94">
      <c r="A266" s="66" t="n">
        <v>262</v>
      </c>
      <c r="B266" s="66" t="inlineStr">
        <is>
          <t>O1773</t>
        </is>
      </c>
      <c r="C266" s="66" t="inlineStr">
        <is>
          <t>Leipzig</t>
        </is>
      </c>
      <c r="D266" s="66" t="n">
        <v>12.3486865690001</v>
      </c>
      <c r="E266" s="66" t="n">
        <v>51.33211973</v>
      </c>
      <c r="F266" s="66" t="n">
        <v>7</v>
      </c>
      <c r="G266" s="66" t="n">
        <v>6</v>
      </c>
      <c r="H266" s="66" t="n">
        <v>2</v>
      </c>
      <c r="I266" s="66" t="inlineStr">
        <is>
          <t>Important main/connecting road</t>
        </is>
      </c>
      <c r="J266" t="inlineStr">
        <is>
          <t>secondary</t>
        </is>
      </c>
      <c r="K266" s="66" t="inlineStr">
        <is>
          <t>Junction</t>
        </is>
      </c>
      <c r="L266" s="66" t="n">
        <v>3</v>
      </c>
      <c r="M266" s="66" t="inlineStr">
        <is>
          <t>not found</t>
        </is>
      </c>
      <c r="N266" s="66" t="inlineStr">
        <is>
          <t>yes</t>
        </is>
      </c>
      <c r="O266" s="66" t="inlineStr">
        <is>
          <t>yes</t>
        </is>
      </c>
      <c r="P266" s="66" t="inlineStr">
        <is>
          <t>yes</t>
        </is>
      </c>
      <c r="Q266" s="66" t="inlineStr">
        <is>
          <t>B</t>
        </is>
      </c>
      <c r="R266" s="66" t="inlineStr">
        <is>
          <t>Standard road area/main road: secondary, OSM lanes=3 (max. 3).</t>
        </is>
      </c>
      <c r="S266" s="66" t="inlineStr">
        <is>
          <t>A missing OSM tag is not reliable evidence of absence.</t>
        </is>
      </c>
      <c r="T266" s="68" t="inlineStr">
        <is>
          <t>https://www.openstreetmap.org/?mlat=51.3321197&amp;mlon=12.3486866#map=19/51.3321197/12.3486866</t>
        </is>
      </c>
      <c r="U266" s="66" t="inlineStr">
        <is>
          <t>S03</t>
        </is>
      </c>
      <c r="V266" s="66" t="inlineStr">
        <is>
          <t>M03</t>
        </is>
      </c>
      <c r="W266" s="66" t="inlineStr">
        <is>
          <t>Traffic signals/crossings/refuge islands/cycling infrastructure do not directly affect the cost class.</t>
        </is>
      </c>
    </row>
    <row r="267" ht="15" customHeight="1" s="94">
      <c r="A267" s="66" t="n">
        <v>263</v>
      </c>
      <c r="B267" s="66" t="inlineStr">
        <is>
          <t>O1784</t>
        </is>
      </c>
      <c r="C267" s="66" t="inlineStr">
        <is>
          <t>Leipzig</t>
        </is>
      </c>
      <c r="D267" s="66" t="n">
        <v>12.4204982530001</v>
      </c>
      <c r="E267" s="66" t="n">
        <v>51.3192650880001</v>
      </c>
      <c r="F267" s="66" t="n">
        <v>7</v>
      </c>
      <c r="G267" s="66" t="n">
        <v>6</v>
      </c>
      <c r="H267" s="66" t="n">
        <v>2</v>
      </c>
      <c r="I267" s="66" t="inlineStr">
        <is>
          <t>Important main/connecting road</t>
        </is>
      </c>
      <c r="J267" t="inlineStr">
        <is>
          <t>secondary</t>
        </is>
      </c>
      <c r="K267" s="66" t="inlineStr">
        <is>
          <t>Junction</t>
        </is>
      </c>
      <c r="L267" s="66" t="n">
        <v>3</v>
      </c>
      <c r="M267" s="66" t="inlineStr">
        <is>
          <t>yes</t>
        </is>
      </c>
      <c r="N267" s="66" t="inlineStr">
        <is>
          <t>yes</t>
        </is>
      </c>
      <c r="O267" s="66" t="inlineStr">
        <is>
          <t>yes</t>
        </is>
      </c>
      <c r="P267" s="66" t="inlineStr">
        <is>
          <t>yes</t>
        </is>
      </c>
      <c r="Q267" s="66" t="inlineStr">
        <is>
          <t>B</t>
        </is>
      </c>
      <c r="R267" s="66" t="inlineStr">
        <is>
          <t>Standard road area/main road: secondary, OSM lanes=3 (max. 3).</t>
        </is>
      </c>
      <c r="S267" s="66" t="inlineStr">
        <is>
          <t>A missing OSM tag is not reliable evidence of absence.</t>
        </is>
      </c>
      <c r="T267" s="68" t="inlineStr">
        <is>
          <t>https://www.openstreetmap.org/?mlat=51.3192651&amp;mlon=12.4204983#map=19/51.3192651/12.4204983</t>
        </is>
      </c>
      <c r="U267" s="66" t="inlineStr">
        <is>
          <t>S03</t>
        </is>
      </c>
      <c r="V267" s="66" t="inlineStr">
        <is>
          <t>M03</t>
        </is>
      </c>
      <c r="W267" s="66" t="inlineStr">
        <is>
          <t>Traffic signals/crossings/refuge islands/cycling infrastructure do not directly affect the cost class.</t>
        </is>
      </c>
    </row>
    <row r="268" ht="15" customHeight="1" s="94">
      <c r="A268" s="66" t="n">
        <v>264</v>
      </c>
      <c r="B268" s="66" t="inlineStr">
        <is>
          <t>O1844</t>
        </is>
      </c>
      <c r="C268" s="66" t="inlineStr">
        <is>
          <t>Leipzig</t>
        </is>
      </c>
      <c r="D268" s="66" t="n">
        <v>12.327332009</v>
      </c>
      <c r="E268" s="66" t="n">
        <v>51.32543846</v>
      </c>
      <c r="F268" s="66" t="n">
        <v>7</v>
      </c>
      <c r="G268" s="66" t="n">
        <v>6</v>
      </c>
      <c r="H268" s="66" t="n">
        <v>3</v>
      </c>
      <c r="I268" s="66" t="inlineStr">
        <is>
          <t>Collector/connecting road</t>
        </is>
      </c>
      <c r="J268" t="inlineStr">
        <is>
          <t>tertiary</t>
        </is>
      </c>
      <c r="K268" s="66" t="inlineStr">
        <is>
          <t>Junction</t>
        </is>
      </c>
      <c r="L268" s="66" t="inlineStr">
        <is>
          <t>not tagged</t>
        </is>
      </c>
      <c r="M268" s="66" t="inlineStr">
        <is>
          <t>not found</t>
        </is>
      </c>
      <c r="N268" s="66" t="inlineStr">
        <is>
          <t>not found</t>
        </is>
      </c>
      <c r="O268" s="66" t="inlineStr">
        <is>
          <t>not found</t>
        </is>
      </c>
      <c r="P268" s="66" t="inlineStr">
        <is>
          <t>not found</t>
        </is>
      </c>
      <c r="Q268" s="66" t="inlineStr">
        <is>
          <t>unclear</t>
        </is>
      </c>
      <c r="R268" s="66" t="inlineStr">
        <is>
          <t>Lane count is not reliably tagged in OSM.</t>
        </is>
      </c>
      <c r="S268" s="66" t="inlineStr">
        <is>
          <t>A missing OSM tag is not reliable evidence of absence.</t>
        </is>
      </c>
      <c r="T268" s="68" t="inlineStr">
        <is>
          <t>https://www.openstreetmap.org/?mlat=51.3254385&amp;mlon=12.3273320#map=19/51.3254385/12.3273320</t>
        </is>
      </c>
      <c r="U268" s="66" t="inlineStr">
        <is>
          <t>S03</t>
        </is>
      </c>
      <c r="V268" s="66" t="inlineStr">
        <is>
          <t>M03</t>
        </is>
      </c>
      <c r="W268" s="66" t="inlineStr">
        <is>
          <t>Traffic signals/crossings/refuge islands/cycling infrastructure do not directly affect the cost class.</t>
        </is>
      </c>
    </row>
    <row r="269" ht="15" customHeight="1" s="94">
      <c r="A269" s="66" t="n">
        <v>265</v>
      </c>
      <c r="B269" s="66" t="inlineStr">
        <is>
          <t>O1990</t>
        </is>
      </c>
      <c r="C269" s="66" t="inlineStr">
        <is>
          <t>Pirna</t>
        </is>
      </c>
      <c r="D269" s="66" t="n">
        <v>13.9397473460001</v>
      </c>
      <c r="E269" s="66" t="n">
        <v>50.9640521475001</v>
      </c>
      <c r="F269" s="66" t="n">
        <v>7</v>
      </c>
      <c r="G269" s="66" t="n">
        <v>6</v>
      </c>
      <c r="H269" s="66" t="n">
        <v>1</v>
      </c>
      <c r="I269" s="66" t="inlineStr">
        <is>
          <t>Other public road</t>
        </is>
      </c>
      <c r="J269" t="inlineStr">
        <is>
          <t>unclassified</t>
        </is>
      </c>
      <c r="K269" s="66" t="inlineStr">
        <is>
          <t>Junction</t>
        </is>
      </c>
      <c r="L269" s="66" t="n">
        <v>2</v>
      </c>
      <c r="M269" s="66" t="inlineStr">
        <is>
          <t>not found</t>
        </is>
      </c>
      <c r="N269" s="66" t="inlineStr">
        <is>
          <t>yes</t>
        </is>
      </c>
      <c r="O269" s="66" t="inlineStr">
        <is>
          <t>not found</t>
        </is>
      </c>
      <c r="P269" s="66" t="inlineStr">
        <is>
          <t>yes</t>
        </is>
      </c>
      <c r="Q269" s="66" t="inlineStr">
        <is>
          <t>A</t>
        </is>
      </c>
      <c r="R269" s="66" t="inlineStr">
        <is>
          <t>Simple side road: unclassified, OSM lanes=2 (max. 2).</t>
        </is>
      </c>
      <c r="S269" s="66" t="inlineStr">
        <is>
          <t>A missing OSM tag is not reliable evidence of absence.</t>
        </is>
      </c>
      <c r="T269" s="68" t="inlineStr">
        <is>
          <t>https://www.openstreetmap.org/?mlat=50.9640521&amp;mlon=13.9397473#map=19/50.9640521/13.9397473</t>
        </is>
      </c>
      <c r="U269" s="66" t="inlineStr">
        <is>
          <t>S03</t>
        </is>
      </c>
      <c r="V269" s="66" t="inlineStr">
        <is>
          <t>M03</t>
        </is>
      </c>
      <c r="W269" s="66" t="inlineStr">
        <is>
          <t>Traffic signals/crossings/refuge islands/cycling infrastructure do not directly affect the cost class.</t>
        </is>
      </c>
    </row>
    <row r="270" ht="15" customHeight="1" s="94">
      <c r="A270" s="66" t="n">
        <v>266</v>
      </c>
      <c r="B270" s="66" t="inlineStr">
        <is>
          <t>O0031</t>
        </is>
      </c>
      <c r="C270" s="66" t="inlineStr">
        <is>
          <t>Bautzen</t>
        </is>
      </c>
      <c r="D270" s="66" t="n">
        <v>14.4280825880001</v>
      </c>
      <c r="E270" s="66" t="n">
        <v>51.1808628950001</v>
      </c>
      <c r="F270" s="66" t="n">
        <v>6</v>
      </c>
      <c r="G270" s="66" t="n">
        <v>6</v>
      </c>
      <c r="H270" s="66" t="n">
        <v>2</v>
      </c>
      <c r="I270" s="66" t="inlineStr">
        <is>
          <t>Important main/connecting road</t>
        </is>
      </c>
      <c r="J270" t="inlineStr">
        <is>
          <t>secondary</t>
        </is>
      </c>
      <c r="K270" s="66" t="inlineStr">
        <is>
          <t>Junction</t>
        </is>
      </c>
      <c r="L270" s="66" t="n">
        <v>3</v>
      </c>
      <c r="M270" s="66" t="inlineStr">
        <is>
          <t>not found</t>
        </is>
      </c>
      <c r="N270" s="66" t="inlineStr">
        <is>
          <t>yes</t>
        </is>
      </c>
      <c r="O270" s="66" t="inlineStr">
        <is>
          <t>yes</t>
        </is>
      </c>
      <c r="P270" s="66" t="inlineStr">
        <is>
          <t>yes</t>
        </is>
      </c>
      <c r="Q270" s="66" t="inlineStr">
        <is>
          <t>B</t>
        </is>
      </c>
      <c r="R270" s="66" t="inlineStr">
        <is>
          <t>Standard road area/main road: secondary, OSM lanes=3 (max. 3).</t>
        </is>
      </c>
      <c r="S270" s="66" t="inlineStr">
        <is>
          <t>A missing OSM tag is not reliable evidence of absence.</t>
        </is>
      </c>
      <c r="T270" s="68" t="inlineStr">
        <is>
          <t>https://www.openstreetmap.org/?mlat=51.1808629&amp;mlon=14.4280826#map=19/51.1808629/14.4280826</t>
        </is>
      </c>
      <c r="U270" s="66" t="inlineStr">
        <is>
          <t>S03</t>
        </is>
      </c>
      <c r="V270" s="66" t="inlineStr">
        <is>
          <t>M03</t>
        </is>
      </c>
      <c r="W270" s="66" t="inlineStr">
        <is>
          <t>Traffic signals/crossings/refuge islands/cycling infrastructure do not directly affect the cost class.</t>
        </is>
      </c>
    </row>
    <row r="271" ht="15" customHeight="1" s="94">
      <c r="A271" s="66" t="n">
        <v>267</v>
      </c>
      <c r="B271" s="66" t="inlineStr">
        <is>
          <t>O0123</t>
        </is>
      </c>
      <c r="C271" s="66" t="inlineStr">
        <is>
          <t>Chemnitz</t>
        </is>
      </c>
      <c r="D271" s="66" t="n">
        <v>12.936385635</v>
      </c>
      <c r="E271" s="66" t="n">
        <v>50.8220898710001</v>
      </c>
      <c r="F271" s="66" t="n">
        <v>6</v>
      </c>
      <c r="G271" s="66" t="n">
        <v>6</v>
      </c>
      <c r="H271" s="66" t="n">
        <v>3</v>
      </c>
      <c r="I271" s="66" t="inlineStr">
        <is>
          <t>Major arterial road</t>
        </is>
      </c>
      <c r="J271" t="inlineStr">
        <is>
          <t>primary</t>
        </is>
      </c>
      <c r="K271" s="66" t="inlineStr">
        <is>
          <t>Junction</t>
        </is>
      </c>
      <c r="L271" s="66" t="n">
        <v>2</v>
      </c>
      <c r="M271" s="66" t="inlineStr">
        <is>
          <t>not found</t>
        </is>
      </c>
      <c r="N271" s="66" t="inlineStr">
        <is>
          <t>not found</t>
        </is>
      </c>
      <c r="O271" s="66" t="inlineStr">
        <is>
          <t>not found</t>
        </is>
      </c>
      <c r="P271" s="66" t="inlineStr">
        <is>
          <t>yes</t>
        </is>
      </c>
      <c r="Q271" s="66" t="inlineStr">
        <is>
          <t>B</t>
        </is>
      </c>
      <c r="R271" s="66" t="inlineStr">
        <is>
          <t>Standard road area/main road: primary, OSM lanes=2 (max. 3).</t>
        </is>
      </c>
      <c r="S271" s="66" t="inlineStr">
        <is>
          <t>A missing OSM tag is not reliable evidence of absence.</t>
        </is>
      </c>
      <c r="T271" s="68" t="inlineStr">
        <is>
          <t>https://www.openstreetmap.org/?mlat=50.8220899&amp;mlon=12.9363856#map=19/50.8220899/12.9363856</t>
        </is>
      </c>
      <c r="U271" s="66" t="inlineStr">
        <is>
          <t>S03</t>
        </is>
      </c>
      <c r="V271" s="66" t="inlineStr">
        <is>
          <t>M03</t>
        </is>
      </c>
      <c r="W271" s="66" t="inlineStr">
        <is>
          <t>Traffic signals/crossings/refuge islands/cycling infrastructure do not directly affect the cost class.</t>
        </is>
      </c>
    </row>
    <row r="272" ht="15" customHeight="1" s="94">
      <c r="A272" s="66" t="n">
        <v>268</v>
      </c>
      <c r="B272" s="66" t="inlineStr">
        <is>
          <t>O0157</t>
        </is>
      </c>
      <c r="C272" s="66" t="inlineStr">
        <is>
          <t>Chemnitz</t>
        </is>
      </c>
      <c r="D272" s="66" t="n">
        <v>12.9261957890001</v>
      </c>
      <c r="E272" s="66" t="n">
        <v>50.8255115420001</v>
      </c>
      <c r="F272" s="66" t="n">
        <v>6</v>
      </c>
      <c r="G272" s="66" t="n">
        <v>6</v>
      </c>
      <c r="H272" s="66" t="n">
        <v>3</v>
      </c>
      <c r="I272" s="66" t="inlineStr">
        <is>
          <t>Major arterial road</t>
        </is>
      </c>
      <c r="J272" t="inlineStr">
        <is>
          <t>primary</t>
        </is>
      </c>
      <c r="K272" s="66" t="inlineStr">
        <is>
          <t>Junction</t>
        </is>
      </c>
      <c r="L272" s="66" t="n">
        <v>3</v>
      </c>
      <c r="M272" s="66" t="inlineStr">
        <is>
          <t>yes</t>
        </is>
      </c>
      <c r="N272" s="66" t="inlineStr">
        <is>
          <t>yes</t>
        </is>
      </c>
      <c r="O272" s="66" t="inlineStr">
        <is>
          <t>not found</t>
        </is>
      </c>
      <c r="P272" s="66" t="inlineStr">
        <is>
          <t>yes</t>
        </is>
      </c>
      <c r="Q272" s="66" t="inlineStr">
        <is>
          <t>B</t>
        </is>
      </c>
      <c r="R272" s="66" t="inlineStr">
        <is>
          <t>Standard road area/main road: primary, OSM lanes=3 (max. 3).</t>
        </is>
      </c>
      <c r="S272" s="66" t="inlineStr">
        <is>
          <t>A missing OSM tag is not reliable evidence of absence.</t>
        </is>
      </c>
      <c r="T272" s="68" t="inlineStr">
        <is>
          <t>https://www.openstreetmap.org/?mlat=50.8255115&amp;mlon=12.9261958#map=19/50.8255115/12.9261958</t>
        </is>
      </c>
      <c r="U272" s="66" t="inlineStr">
        <is>
          <t>S03</t>
        </is>
      </c>
      <c r="V272" s="66" t="inlineStr">
        <is>
          <t>M03</t>
        </is>
      </c>
      <c r="W272" s="66" t="inlineStr">
        <is>
          <t>Traffic signals/crossings/refuge islands/cycling infrastructure do not directly affect the cost class.</t>
        </is>
      </c>
    </row>
    <row r="273" ht="15" customHeight="1" s="94">
      <c r="A273" s="66" t="n">
        <v>269</v>
      </c>
      <c r="B273" s="66" t="inlineStr">
        <is>
          <t>O0251</t>
        </is>
      </c>
      <c r="C273" s="66" t="inlineStr">
        <is>
          <t>Chemnitz</t>
        </is>
      </c>
      <c r="D273" s="66" t="n">
        <v>12.8977978780001</v>
      </c>
      <c r="E273" s="66" t="n">
        <v>50.8050804640001</v>
      </c>
      <c r="F273" s="66" t="n">
        <v>6</v>
      </c>
      <c r="G273" s="66" t="n">
        <v>6</v>
      </c>
      <c r="H273" s="66" t="n">
        <v>6</v>
      </c>
      <c r="I273" s="66" t="inlineStr">
        <is>
          <t>Collector/connecting road</t>
        </is>
      </c>
      <c r="J273" t="inlineStr">
        <is>
          <t>tertiary</t>
        </is>
      </c>
      <c r="K273" s="66" t="inlineStr">
        <is>
          <t>Junction</t>
        </is>
      </c>
      <c r="L273" s="66" t="n">
        <v>2</v>
      </c>
      <c r="M273" s="66" t="inlineStr">
        <is>
          <t>not found</t>
        </is>
      </c>
      <c r="N273" s="66" t="inlineStr">
        <is>
          <t>not found</t>
        </is>
      </c>
      <c r="O273" s="66" t="inlineStr">
        <is>
          <t>not found</t>
        </is>
      </c>
      <c r="P273" s="66" t="inlineStr">
        <is>
          <t>not found</t>
        </is>
      </c>
      <c r="Q273" s="66" t="inlineStr">
        <is>
          <t>B</t>
        </is>
      </c>
      <c r="R273" s="66" t="inlineStr">
        <is>
          <t>Standard road area/main road: tertiary, OSM lanes=2 (max. 3).</t>
        </is>
      </c>
      <c r="S273" s="66" t="inlineStr">
        <is>
          <t>A missing OSM tag is not reliable evidence of absence.</t>
        </is>
      </c>
      <c r="T273" s="68" t="inlineStr">
        <is>
          <t>https://www.openstreetmap.org/?mlat=50.8050805&amp;mlon=12.8977979#map=19/50.8050805/12.8977979</t>
        </is>
      </c>
      <c r="U273" s="66" t="inlineStr">
        <is>
          <t>S03</t>
        </is>
      </c>
      <c r="V273" s="66" t="inlineStr">
        <is>
          <t>M03</t>
        </is>
      </c>
      <c r="W273" s="66" t="inlineStr">
        <is>
          <t>Traffic signals/crossings/refuge islands/cycling infrastructure do not directly affect the cost class.</t>
        </is>
      </c>
    </row>
    <row r="274" ht="15" customHeight="1" s="94">
      <c r="A274" s="66" t="n">
        <v>270</v>
      </c>
      <c r="B274" s="66" t="inlineStr">
        <is>
          <t>O0350</t>
        </is>
      </c>
      <c r="C274" s="66" t="inlineStr">
        <is>
          <t>Dresden</t>
        </is>
      </c>
      <c r="D274" s="66" t="n">
        <v>13.6907382760001</v>
      </c>
      <c r="E274" s="66" t="n">
        <v>51.0534911040001</v>
      </c>
      <c r="F274" s="66" t="n">
        <v>6</v>
      </c>
      <c r="G274" s="66" t="n">
        <v>6</v>
      </c>
      <c r="H274" s="66" t="n">
        <v>1</v>
      </c>
      <c r="I274" s="66" t="inlineStr">
        <is>
          <t>Collector/connecting road</t>
        </is>
      </c>
      <c r="J274" t="inlineStr">
        <is>
          <t>tertiary</t>
        </is>
      </c>
      <c r="K274" s="66" t="inlineStr">
        <is>
          <t>Road section/simple road area</t>
        </is>
      </c>
      <c r="L274" s="66" t="n">
        <v>2</v>
      </c>
      <c r="M274" s="66" t="inlineStr">
        <is>
          <t>not found</t>
        </is>
      </c>
      <c r="N274" s="66" t="inlineStr">
        <is>
          <t>not found</t>
        </is>
      </c>
      <c r="O274" s="66" t="inlineStr">
        <is>
          <t>not found</t>
        </is>
      </c>
      <c r="P274" s="66" t="inlineStr">
        <is>
          <t>not found</t>
        </is>
      </c>
      <c r="Q274" s="66" t="inlineStr">
        <is>
          <t>B</t>
        </is>
      </c>
      <c r="R274" s="66" t="inlineStr">
        <is>
          <t>Standard road area/main road: tertiary, OSM lanes=2 (max. 3).</t>
        </is>
      </c>
      <c r="S274" s="66" t="inlineStr">
        <is>
          <t>A missing OSM tag is not reliable evidence of absence.</t>
        </is>
      </c>
      <c r="T274" s="68" t="inlineStr">
        <is>
          <t>https://www.openstreetmap.org/?mlat=51.0534911&amp;mlon=13.6907383#map=19/51.0534911/13.6907383</t>
        </is>
      </c>
      <c r="U274" s="66" t="inlineStr">
        <is>
          <t>S03</t>
        </is>
      </c>
      <c r="V274" s="66" t="inlineStr">
        <is>
          <t>M03</t>
        </is>
      </c>
      <c r="W274" s="66" t="inlineStr">
        <is>
          <t>Traffic signals/crossings/refuge islands/cycling infrastructure do not directly affect the cost class.</t>
        </is>
      </c>
    </row>
    <row r="275" ht="15" customHeight="1" s="94">
      <c r="A275" s="66" t="n">
        <v>271</v>
      </c>
      <c r="B275" s="66" t="inlineStr">
        <is>
          <t>O0725</t>
        </is>
      </c>
      <c r="C275" s="66" t="inlineStr">
        <is>
          <t>Dresden</t>
        </is>
      </c>
      <c r="D275" s="66" t="n">
        <v>13.7803018820001</v>
      </c>
      <c r="E275" s="66" t="n">
        <v>51.042217324</v>
      </c>
      <c r="F275" s="66" t="n">
        <v>6</v>
      </c>
      <c r="G275" s="66" t="n">
        <v>6</v>
      </c>
      <c r="H275" s="66" t="n">
        <v>3</v>
      </c>
      <c r="I275" s="66" t="inlineStr">
        <is>
          <t>Collector/connecting road</t>
        </is>
      </c>
      <c r="J275" t="inlineStr">
        <is>
          <t>tertiary</t>
        </is>
      </c>
      <c r="K275" s="66" t="inlineStr">
        <is>
          <t>Junction</t>
        </is>
      </c>
      <c r="L275" s="66" t="inlineStr">
        <is>
          <t>not tagged</t>
        </is>
      </c>
      <c r="M275" s="66" t="inlineStr">
        <is>
          <t>not found</t>
        </is>
      </c>
      <c r="N275" s="66" t="inlineStr">
        <is>
          <t>yes</t>
        </is>
      </c>
      <c r="O275" s="66" t="inlineStr">
        <is>
          <t>not found</t>
        </is>
      </c>
      <c r="P275" s="66" t="inlineStr">
        <is>
          <t>yes</t>
        </is>
      </c>
      <c r="Q275" s="66" t="inlineStr">
        <is>
          <t>unclear</t>
        </is>
      </c>
      <c r="R275" s="66" t="inlineStr">
        <is>
          <t>Lane count is not reliably tagged in OSM.</t>
        </is>
      </c>
      <c r="S275" s="66" t="inlineStr">
        <is>
          <t>A missing OSM tag is not reliable evidence of absence.</t>
        </is>
      </c>
      <c r="T275" s="68" t="inlineStr">
        <is>
          <t>https://www.openstreetmap.org/?mlat=51.0422173&amp;mlon=13.7803019#map=19/51.0422173/13.7803019</t>
        </is>
      </c>
      <c r="U275" s="66" t="inlineStr">
        <is>
          <t>S03</t>
        </is>
      </c>
      <c r="V275" s="66" t="inlineStr">
        <is>
          <t>M03</t>
        </is>
      </c>
      <c r="W275" s="66" t="inlineStr">
        <is>
          <t>Traffic signals/crossings/refuge islands/cycling infrastructure do not directly affect the cost class.</t>
        </is>
      </c>
    </row>
    <row r="276" ht="15" customHeight="1" s="94">
      <c r="A276" s="66" t="n">
        <v>272</v>
      </c>
      <c r="B276" s="66" t="inlineStr">
        <is>
          <t>O0784</t>
        </is>
      </c>
      <c r="C276" s="66" t="inlineStr">
        <is>
          <t>Dresden</t>
        </is>
      </c>
      <c r="D276" s="66" t="n">
        <v>13.7578869565001</v>
      </c>
      <c r="E276" s="66" t="n">
        <v>51.0758756765001</v>
      </c>
      <c r="F276" s="66" t="n">
        <v>6</v>
      </c>
      <c r="G276" s="66" t="n">
        <v>6</v>
      </c>
      <c r="H276" s="66" t="n">
        <v>3</v>
      </c>
      <c r="I276" s="66" t="inlineStr">
        <is>
          <t>Important main/connecting road</t>
        </is>
      </c>
      <c r="J276" t="inlineStr">
        <is>
          <t>secondary</t>
        </is>
      </c>
      <c r="K276" s="66" t="inlineStr">
        <is>
          <t>Junction</t>
        </is>
      </c>
      <c r="L276" s="66" t="n">
        <v>6</v>
      </c>
      <c r="M276" s="66" t="inlineStr">
        <is>
          <t>yes</t>
        </is>
      </c>
      <c r="N276" s="66" t="inlineStr">
        <is>
          <t>yes</t>
        </is>
      </c>
      <c r="O276" s="66" t="inlineStr">
        <is>
          <t>yes</t>
        </is>
      </c>
      <c r="P276" s="66" t="inlineStr">
        <is>
          <t>not found</t>
        </is>
      </c>
      <c r="Q276" s="66" t="inlineStr">
        <is>
          <t>C</t>
        </is>
      </c>
      <c r="R276" s="66" t="inlineStr">
        <is>
          <t>Large road cross-section: OSM lanes=6 (4 or more lanes).</t>
        </is>
      </c>
      <c r="S276" s="66" t="inlineStr">
        <is>
          <t>A missing OSM tag is not reliable evidence of absence.</t>
        </is>
      </c>
      <c r="T276" s="68" t="inlineStr">
        <is>
          <t>https://www.openstreetmap.org/?mlat=51.0758757&amp;mlon=13.7578870#map=19/51.0758757/13.7578870</t>
        </is>
      </c>
      <c r="U276" s="66" t="inlineStr">
        <is>
          <t>S03</t>
        </is>
      </c>
      <c r="V276" s="66" t="inlineStr">
        <is>
          <t>M03</t>
        </is>
      </c>
      <c r="W276" s="66" t="inlineStr">
        <is>
          <t>Traffic signals/crossings/refuge islands/cycling infrastructure do not directly affect the cost class.</t>
        </is>
      </c>
    </row>
    <row r="277" ht="15" customHeight="1" s="94">
      <c r="A277" s="66" t="n">
        <v>273</v>
      </c>
      <c r="B277" s="66" t="inlineStr">
        <is>
          <t>O0974</t>
        </is>
      </c>
      <c r="C277" s="66" t="inlineStr">
        <is>
          <t>Dresden</t>
        </is>
      </c>
      <c r="D277" s="66" t="n">
        <v>13.7047619715001</v>
      </c>
      <c r="E277" s="66" t="n">
        <v>51.0463244505001</v>
      </c>
      <c r="F277" s="66" t="n">
        <v>6</v>
      </c>
      <c r="G277" s="66" t="n">
        <v>6</v>
      </c>
      <c r="H277" s="66" t="n">
        <v>3</v>
      </c>
      <c r="I277" s="66" t="inlineStr">
        <is>
          <t>Link road of a major arterial road</t>
        </is>
      </c>
      <c r="J277" t="inlineStr">
        <is>
          <t>primary_link</t>
        </is>
      </c>
      <c r="K277" s="66" t="inlineStr">
        <is>
          <t>Junction</t>
        </is>
      </c>
      <c r="L277" s="66" t="n">
        <v>2</v>
      </c>
      <c r="M277" s="66" t="inlineStr">
        <is>
          <t>yes</t>
        </is>
      </c>
      <c r="N277" s="66" t="inlineStr">
        <is>
          <t>yes</t>
        </is>
      </c>
      <c r="O277" s="66" t="inlineStr">
        <is>
          <t>not found</t>
        </is>
      </c>
      <c r="P277" s="66" t="inlineStr">
        <is>
          <t>yes</t>
        </is>
      </c>
      <c r="Q277" s="66" t="inlineStr">
        <is>
          <t>B</t>
        </is>
      </c>
      <c r="R277" s="66" t="inlineStr">
        <is>
          <t>Standard road area/main road: primary_link, OSM lanes=2 (max. 3).</t>
        </is>
      </c>
      <c r="S277" s="66" t="inlineStr">
        <is>
          <t>A missing OSM tag is not reliable evidence of absence.</t>
        </is>
      </c>
      <c r="T277" s="68" t="inlineStr">
        <is>
          <t>https://www.openstreetmap.org/?mlat=51.0463245&amp;mlon=13.7047620#map=19/51.0463245/13.7047620</t>
        </is>
      </c>
      <c r="U277" s="66" t="inlineStr">
        <is>
          <t>S03</t>
        </is>
      </c>
      <c r="V277" s="66" t="inlineStr">
        <is>
          <t>M03</t>
        </is>
      </c>
      <c r="W277" s="66" t="inlineStr">
        <is>
          <t>Traffic signals/crossings/refuge islands/cycling infrastructure do not directly affect the cost class.</t>
        </is>
      </c>
    </row>
    <row r="278" ht="15" customHeight="1" s="94">
      <c r="A278" s="66" t="n">
        <v>274</v>
      </c>
      <c r="B278" s="66" t="inlineStr">
        <is>
          <t>O1023</t>
        </is>
      </c>
      <c r="C278" s="66" t="inlineStr">
        <is>
          <t>Ebersbach-Neugersdorf</t>
        </is>
      </c>
      <c r="D278" s="66" t="n">
        <v>14.610443015</v>
      </c>
      <c r="E278" s="66" t="n">
        <v>50.9804416210001</v>
      </c>
      <c r="F278" s="66" t="n">
        <v>6</v>
      </c>
      <c r="G278" s="66" t="n">
        <v>6</v>
      </c>
      <c r="H278" s="66" t="n">
        <v>3</v>
      </c>
      <c r="I278" s="66" t="inlineStr">
        <is>
          <t>Collector/connecting road</t>
        </is>
      </c>
      <c r="J278" t="inlineStr">
        <is>
          <t>tertiary</t>
        </is>
      </c>
      <c r="K278" s="66" t="inlineStr">
        <is>
          <t>Junction</t>
        </is>
      </c>
      <c r="L278" s="66" t="inlineStr">
        <is>
          <t>not tagged</t>
        </is>
      </c>
      <c r="M278" s="66" t="inlineStr">
        <is>
          <t>yes</t>
        </is>
      </c>
      <c r="N278" s="66" t="inlineStr">
        <is>
          <t>yes</t>
        </is>
      </c>
      <c r="O278" s="66" t="inlineStr">
        <is>
          <t>not found</t>
        </is>
      </c>
      <c r="P278" s="66" t="inlineStr">
        <is>
          <t>not found</t>
        </is>
      </c>
      <c r="Q278" s="66" t="inlineStr">
        <is>
          <t>unclear</t>
        </is>
      </c>
      <c r="R278" s="66" t="inlineStr">
        <is>
          <t>Lane count is not reliably tagged in OSM.</t>
        </is>
      </c>
      <c r="S278" s="66" t="inlineStr">
        <is>
          <t>A missing OSM tag is not reliable evidence of absence.</t>
        </is>
      </c>
      <c r="T278" s="68" t="inlineStr">
        <is>
          <t>https://www.openstreetmap.org/?mlat=50.9804416&amp;mlon=14.6104430#map=19/50.9804416/14.6104430</t>
        </is>
      </c>
      <c r="U278" s="66" t="inlineStr">
        <is>
          <t>S03</t>
        </is>
      </c>
      <c r="V278" s="66" t="inlineStr">
        <is>
          <t>M03</t>
        </is>
      </c>
      <c r="W278" s="66" t="inlineStr">
        <is>
          <t>Traffic signals/crossings/refuge islands/cycling infrastructure do not directly affect the cost class.</t>
        </is>
      </c>
    </row>
    <row r="279" ht="15" customHeight="1" s="94">
      <c r="A279" s="66" t="n">
        <v>275</v>
      </c>
      <c r="B279" s="66" t="inlineStr">
        <is>
          <t>O1049</t>
        </is>
      </c>
      <c r="C279" s="66" t="inlineStr">
        <is>
          <t>Freiberg</t>
        </is>
      </c>
      <c r="D279" s="66" t="n">
        <v>13.3493677270001</v>
      </c>
      <c r="E279" s="66" t="n">
        <v>50.914467335</v>
      </c>
      <c r="F279" s="66" t="n">
        <v>6</v>
      </c>
      <c r="G279" s="66" t="n">
        <v>6</v>
      </c>
      <c r="H279" s="66" t="n">
        <v>7</v>
      </c>
      <c r="I279" s="66" t="inlineStr">
        <is>
          <t>Important main/connecting road</t>
        </is>
      </c>
      <c r="J279" t="inlineStr">
        <is>
          <t>secondary</t>
        </is>
      </c>
      <c r="K279" s="66" t="inlineStr">
        <is>
          <t>Junction</t>
        </is>
      </c>
      <c r="L279" s="66" t="n">
        <v>2</v>
      </c>
      <c r="M279" s="66" t="inlineStr">
        <is>
          <t>not found</t>
        </is>
      </c>
      <c r="N279" s="66" t="inlineStr">
        <is>
          <t>not found</t>
        </is>
      </c>
      <c r="O279" s="66" t="inlineStr">
        <is>
          <t>not found</t>
        </is>
      </c>
      <c r="P279" s="66" t="inlineStr">
        <is>
          <t>yes</t>
        </is>
      </c>
      <c r="Q279" s="66" t="inlineStr">
        <is>
          <t>B</t>
        </is>
      </c>
      <c r="R279" s="66" t="inlineStr">
        <is>
          <t>Standard road area/main road: secondary, OSM lanes=2 (max. 3).</t>
        </is>
      </c>
      <c r="S279" s="66" t="inlineStr">
        <is>
          <t>A missing OSM tag is not reliable evidence of absence.</t>
        </is>
      </c>
      <c r="T279" s="68" t="inlineStr">
        <is>
          <t>https://www.openstreetmap.org/?mlat=50.9144673&amp;mlon=13.3493677#map=19/50.9144673/13.3493677</t>
        </is>
      </c>
      <c r="U279" s="66" t="inlineStr">
        <is>
          <t>S03</t>
        </is>
      </c>
      <c r="V279" s="66" t="inlineStr">
        <is>
          <t>M03</t>
        </is>
      </c>
      <c r="W279" s="66" t="inlineStr">
        <is>
          <t>Traffic signals/crossings/refuge islands/cycling infrastructure do not directly affect the cost class.</t>
        </is>
      </c>
    </row>
    <row r="280" ht="15" customHeight="1" s="94">
      <c r="A280" s="66" t="n">
        <v>276</v>
      </c>
      <c r="B280" s="66" t="inlineStr">
        <is>
          <t>O1376</t>
        </is>
      </c>
      <c r="C280" s="66" t="inlineStr">
        <is>
          <t>Leipzig</t>
        </is>
      </c>
      <c r="D280" s="66" t="n">
        <v>12.395373916</v>
      </c>
      <c r="E280" s="66" t="n">
        <v>51.34116827</v>
      </c>
      <c r="F280" s="66" t="n">
        <v>6</v>
      </c>
      <c r="G280" s="66" t="n">
        <v>6</v>
      </c>
      <c r="H280" s="66" t="n">
        <v>2</v>
      </c>
      <c r="I280" s="66" t="inlineStr">
        <is>
          <t>Major arterial road</t>
        </is>
      </c>
      <c r="J280" t="inlineStr">
        <is>
          <t>primary</t>
        </is>
      </c>
      <c r="K280" s="66" t="inlineStr">
        <is>
          <t>Junction</t>
        </is>
      </c>
      <c r="L280" s="66" t="n">
        <v>2</v>
      </c>
      <c r="M280" s="66" t="inlineStr">
        <is>
          <t>yes</t>
        </is>
      </c>
      <c r="N280" s="66" t="inlineStr">
        <is>
          <t>yes</t>
        </is>
      </c>
      <c r="O280" s="66" t="inlineStr">
        <is>
          <t>yes</t>
        </is>
      </c>
      <c r="P280" s="66" t="inlineStr">
        <is>
          <t>yes</t>
        </is>
      </c>
      <c r="Q280" s="66" t="inlineStr">
        <is>
          <t>B</t>
        </is>
      </c>
      <c r="R280" s="66" t="inlineStr">
        <is>
          <t>Standard road area/main road: primary, OSM lanes=2 (max. 3).</t>
        </is>
      </c>
      <c r="S280" s="66" t="inlineStr">
        <is>
          <t>A missing OSM tag is not reliable evidence of absence.</t>
        </is>
      </c>
      <c r="T280" s="68" t="inlineStr">
        <is>
          <t>https://www.openstreetmap.org/?mlat=51.3411683&amp;mlon=12.3953739#map=19/51.3411683/12.3953739</t>
        </is>
      </c>
      <c r="U280" s="66" t="inlineStr">
        <is>
          <t>S03</t>
        </is>
      </c>
      <c r="V280" s="66" t="inlineStr">
        <is>
          <t>M03</t>
        </is>
      </c>
      <c r="W280" s="66" t="inlineStr">
        <is>
          <t>Traffic signals/crossings/refuge islands/cycling infrastructure do not directly affect the cost class.</t>
        </is>
      </c>
    </row>
    <row r="281" ht="15" customHeight="1" s="94">
      <c r="A281" s="66" t="n">
        <v>277</v>
      </c>
      <c r="B281" s="66" t="inlineStr">
        <is>
          <t>O1463</t>
        </is>
      </c>
      <c r="C281" s="66" t="inlineStr">
        <is>
          <t>Leipzig</t>
        </is>
      </c>
      <c r="D281" s="66" t="n">
        <v>12.3960870400001</v>
      </c>
      <c r="E281" s="66" t="n">
        <v>51.3431810650001</v>
      </c>
      <c r="F281" s="66" t="n">
        <v>6</v>
      </c>
      <c r="G281" s="66" t="n">
        <v>6</v>
      </c>
      <c r="H281" s="66" t="n">
        <v>2</v>
      </c>
      <c r="I281" s="66" t="inlineStr">
        <is>
          <t>Collector/connecting road</t>
        </is>
      </c>
      <c r="J281" t="inlineStr">
        <is>
          <t>tertiary</t>
        </is>
      </c>
      <c r="K281" s="66" t="inlineStr">
        <is>
          <t>Junction</t>
        </is>
      </c>
      <c r="L281" s="66" t="n">
        <v>3</v>
      </c>
      <c r="M281" s="66" t="inlineStr">
        <is>
          <t>not found</t>
        </is>
      </c>
      <c r="N281" s="66" t="inlineStr">
        <is>
          <t>yes</t>
        </is>
      </c>
      <c r="O281" s="66" t="inlineStr">
        <is>
          <t>not found</t>
        </is>
      </c>
      <c r="P281" s="66" t="inlineStr">
        <is>
          <t>not found</t>
        </is>
      </c>
      <c r="Q281" s="66" t="inlineStr">
        <is>
          <t>B</t>
        </is>
      </c>
      <c r="R281" s="66" t="inlineStr">
        <is>
          <t>Standard road area/main road: tertiary, OSM lanes=3 (max. 3).</t>
        </is>
      </c>
      <c r="S281" s="66" t="inlineStr">
        <is>
          <t>A missing OSM tag is not reliable evidence of absence.</t>
        </is>
      </c>
      <c r="T281" s="68" t="inlineStr">
        <is>
          <t>https://www.openstreetmap.org/?mlat=51.3431811&amp;mlon=12.3960870#map=19/51.3431811/12.3960870</t>
        </is>
      </c>
      <c r="U281" s="66" t="inlineStr">
        <is>
          <t>S03</t>
        </is>
      </c>
      <c r="V281" s="66" t="inlineStr">
        <is>
          <t>M03</t>
        </is>
      </c>
      <c r="W281" s="66" t="inlineStr">
        <is>
          <t>Traffic signals/crossings/refuge islands/cycling infrastructure do not directly affect the cost class.</t>
        </is>
      </c>
    </row>
    <row r="282" ht="15" customHeight="1" s="94">
      <c r="A282" s="66" t="n">
        <v>278</v>
      </c>
      <c r="B282" s="66" t="inlineStr">
        <is>
          <t>O1525</t>
        </is>
      </c>
      <c r="C282" s="66" t="inlineStr">
        <is>
          <t>Leipzig</t>
        </is>
      </c>
      <c r="D282" s="66" t="n">
        <v>12.392876252</v>
      </c>
      <c r="E282" s="66" t="n">
        <v>51.3344693635</v>
      </c>
      <c r="F282" s="66" t="n">
        <v>6</v>
      </c>
      <c r="G282" s="66" t="n">
        <v>6</v>
      </c>
      <c r="H282" s="66" t="n">
        <v>3</v>
      </c>
      <c r="I282" s="66" t="inlineStr">
        <is>
          <t>Major arterial road</t>
        </is>
      </c>
      <c r="J282" t="inlineStr">
        <is>
          <t>primary</t>
        </is>
      </c>
      <c r="K282" s="66" t="inlineStr">
        <is>
          <t>Junction</t>
        </is>
      </c>
      <c r="L282" s="66" t="n">
        <v>2</v>
      </c>
      <c r="M282" s="66" t="inlineStr">
        <is>
          <t>yes</t>
        </is>
      </c>
      <c r="N282" s="66" t="inlineStr">
        <is>
          <t>yes</t>
        </is>
      </c>
      <c r="O282" s="66" t="inlineStr">
        <is>
          <t>not found</t>
        </is>
      </c>
      <c r="P282" s="66" t="inlineStr">
        <is>
          <t>yes</t>
        </is>
      </c>
      <c r="Q282" s="66" t="inlineStr">
        <is>
          <t>B</t>
        </is>
      </c>
      <c r="R282" s="66" t="inlineStr">
        <is>
          <t>Standard road area/main road: primary, OSM lanes=2 (max. 3).</t>
        </is>
      </c>
      <c r="S282" s="66" t="inlineStr">
        <is>
          <t>A missing OSM tag is not reliable evidence of absence.</t>
        </is>
      </c>
      <c r="T282" s="68" t="inlineStr">
        <is>
          <t>https://www.openstreetmap.org/?mlat=51.3344694&amp;mlon=12.3928763#map=19/51.3344694/12.3928763</t>
        </is>
      </c>
      <c r="U282" s="66" t="inlineStr">
        <is>
          <t>S03</t>
        </is>
      </c>
      <c r="V282" s="66" t="inlineStr">
        <is>
          <t>M03</t>
        </is>
      </c>
      <c r="W282" s="66" t="inlineStr">
        <is>
          <t>Traffic signals/crossings/refuge islands/cycling infrastructure do not directly affect the cost class.</t>
        </is>
      </c>
    </row>
    <row r="283" ht="15" customHeight="1" s="94">
      <c r="A283" s="66" t="n">
        <v>279</v>
      </c>
      <c r="B283" s="66" t="inlineStr">
        <is>
          <t>O1620</t>
        </is>
      </c>
      <c r="C283" s="66" t="inlineStr">
        <is>
          <t>Leipzig</t>
        </is>
      </c>
      <c r="D283" s="66" t="n">
        <v>12.3363258920001</v>
      </c>
      <c r="E283" s="66" t="n">
        <v>51.3354244390001</v>
      </c>
      <c r="F283" s="66" t="n">
        <v>6</v>
      </c>
      <c r="G283" s="66" t="n">
        <v>6</v>
      </c>
      <c r="H283" s="66" t="n">
        <v>2</v>
      </c>
      <c r="I283" s="66" t="inlineStr">
        <is>
          <t>Major arterial road</t>
        </is>
      </c>
      <c r="J283" t="inlineStr">
        <is>
          <t>primary</t>
        </is>
      </c>
      <c r="K283" s="66" t="inlineStr">
        <is>
          <t>Junction</t>
        </is>
      </c>
      <c r="L283" s="66" t="n">
        <v>3</v>
      </c>
      <c r="M283" s="66" t="inlineStr">
        <is>
          <t>not found</t>
        </is>
      </c>
      <c r="N283" s="66" t="inlineStr">
        <is>
          <t>not found</t>
        </is>
      </c>
      <c r="O283" s="66" t="inlineStr">
        <is>
          <t>not found</t>
        </is>
      </c>
      <c r="P283" s="66" t="inlineStr">
        <is>
          <t>yes</t>
        </is>
      </c>
      <c r="Q283" s="66" t="inlineStr">
        <is>
          <t>B</t>
        </is>
      </c>
      <c r="R283" s="66" t="inlineStr">
        <is>
          <t>Standard road area/main road: primary, OSM lanes=3 (max. 3).</t>
        </is>
      </c>
      <c r="S283" s="66" t="inlineStr">
        <is>
          <t>A missing OSM tag is not reliable evidence of absence.</t>
        </is>
      </c>
      <c r="T283" s="68" t="inlineStr">
        <is>
          <t>https://www.openstreetmap.org/?mlat=51.3354244&amp;mlon=12.3363259#map=19/51.3354244/12.3363259</t>
        </is>
      </c>
      <c r="U283" s="66" t="inlineStr">
        <is>
          <t>S03</t>
        </is>
      </c>
      <c r="V283" s="66" t="inlineStr">
        <is>
          <t>M03</t>
        </is>
      </c>
      <c r="W283" s="66" t="inlineStr">
        <is>
          <t>Traffic signals/crossings/refuge islands/cycling infrastructure do not directly affect the cost class.</t>
        </is>
      </c>
    </row>
    <row r="284" ht="15" customHeight="1" s="94">
      <c r="A284" s="66" t="n">
        <v>280</v>
      </c>
      <c r="B284" s="66" t="inlineStr">
        <is>
          <t>O1720</t>
        </is>
      </c>
      <c r="C284" s="66" t="inlineStr">
        <is>
          <t>Leipzig</t>
        </is>
      </c>
      <c r="D284" s="66" t="n">
        <v>12.4034004100001</v>
      </c>
      <c r="E284" s="66" t="n">
        <v>51.3269858720001</v>
      </c>
      <c r="F284" s="66" t="n">
        <v>6</v>
      </c>
      <c r="G284" s="66" t="n">
        <v>6</v>
      </c>
      <c r="H284" s="66" t="n">
        <v>2</v>
      </c>
      <c r="I284" s="66" t="inlineStr">
        <is>
          <t>Important main/connecting road</t>
        </is>
      </c>
      <c r="J284" t="inlineStr">
        <is>
          <t>secondary</t>
        </is>
      </c>
      <c r="K284" s="66" t="inlineStr">
        <is>
          <t>Junction</t>
        </is>
      </c>
      <c r="L284" s="66" t="n">
        <v>3</v>
      </c>
      <c r="M284" s="66" t="inlineStr">
        <is>
          <t>yes</t>
        </is>
      </c>
      <c r="N284" s="66" t="inlineStr">
        <is>
          <t>yes</t>
        </is>
      </c>
      <c r="O284" s="66" t="inlineStr">
        <is>
          <t>yes</t>
        </is>
      </c>
      <c r="P284" s="66" t="inlineStr">
        <is>
          <t>yes</t>
        </is>
      </c>
      <c r="Q284" s="66" t="inlineStr">
        <is>
          <t>B</t>
        </is>
      </c>
      <c r="R284" s="66" t="inlineStr">
        <is>
          <t>Standard road area/main road: secondary, OSM lanes=3 (max. 3).</t>
        </is>
      </c>
      <c r="S284" s="66" t="inlineStr">
        <is>
          <t>A missing OSM tag is not reliable evidence of absence.</t>
        </is>
      </c>
      <c r="T284" s="68" t="inlineStr">
        <is>
          <t>https://www.openstreetmap.org/?mlat=51.3269859&amp;mlon=12.4034004#map=19/51.3269859/12.4034004</t>
        </is>
      </c>
      <c r="U284" s="66" t="inlineStr">
        <is>
          <t>S03</t>
        </is>
      </c>
      <c r="V284" s="66" t="inlineStr">
        <is>
          <t>M03</t>
        </is>
      </c>
      <c r="W284" s="66" t="inlineStr">
        <is>
          <t>Traffic signals/crossings/refuge islands/cycling infrastructure do not directly affect the cost class.</t>
        </is>
      </c>
    </row>
    <row r="285" ht="15" customHeight="1" s="94">
      <c r="A285" s="66" t="n">
        <v>281</v>
      </c>
      <c r="B285" s="66" t="inlineStr">
        <is>
          <t>O1745</t>
        </is>
      </c>
      <c r="C285" s="66" t="inlineStr">
        <is>
          <t>Leipzig</t>
        </is>
      </c>
      <c r="D285" s="66" t="n">
        <v>12.4056198480001</v>
      </c>
      <c r="E285" s="66" t="n">
        <v>51.3200152710001</v>
      </c>
      <c r="F285" s="66" t="n">
        <v>6</v>
      </c>
      <c r="G285" s="66" t="n">
        <v>6</v>
      </c>
      <c r="H285" s="66" t="n">
        <v>6</v>
      </c>
      <c r="I285" s="66" t="inlineStr">
        <is>
          <t>Major arterial road</t>
        </is>
      </c>
      <c r="J285" t="inlineStr">
        <is>
          <t>primary</t>
        </is>
      </c>
      <c r="K285" s="66" t="inlineStr">
        <is>
          <t>Junction</t>
        </is>
      </c>
      <c r="L285" s="66" t="n">
        <v>3</v>
      </c>
      <c r="M285" s="66" t="inlineStr">
        <is>
          <t>yes</t>
        </is>
      </c>
      <c r="N285" s="66" t="inlineStr">
        <is>
          <t>yes</t>
        </is>
      </c>
      <c r="O285" s="66" t="inlineStr">
        <is>
          <t>yes</t>
        </is>
      </c>
      <c r="P285" s="66" t="inlineStr">
        <is>
          <t>yes</t>
        </is>
      </c>
      <c r="Q285" s="66" t="inlineStr">
        <is>
          <t>B</t>
        </is>
      </c>
      <c r="R285" s="66" t="inlineStr">
        <is>
          <t>Standard road area/main road: primary, OSM lanes=3 (max. 3).</t>
        </is>
      </c>
      <c r="S285" s="66" t="inlineStr">
        <is>
          <t>A missing OSM tag is not reliable evidence of absence.</t>
        </is>
      </c>
      <c r="T285" s="68" t="inlineStr">
        <is>
          <t>https://www.openstreetmap.org/?mlat=51.3200153&amp;mlon=12.4056198#map=19/51.3200153/12.4056198</t>
        </is>
      </c>
      <c r="U285" s="66" t="inlineStr">
        <is>
          <t>S03</t>
        </is>
      </c>
      <c r="V285" s="66" t="inlineStr">
        <is>
          <t>M03</t>
        </is>
      </c>
      <c r="W285" s="66" t="inlineStr">
        <is>
          <t>Traffic signals/crossings/refuge islands/cycling infrastructure do not directly affect the cost class.</t>
        </is>
      </c>
    </row>
    <row r="286" ht="15" customHeight="1" s="94">
      <c r="A286" s="66" t="n">
        <v>282</v>
      </c>
      <c r="B286" s="66" t="inlineStr">
        <is>
          <t>O1795</t>
        </is>
      </c>
      <c r="C286" s="66" t="inlineStr">
        <is>
          <t>Leipzig</t>
        </is>
      </c>
      <c r="D286" s="66" t="n">
        <v>12.3796506210001</v>
      </c>
      <c r="E286" s="66" t="n">
        <v>51.3276356420001</v>
      </c>
      <c r="F286" s="66" t="n">
        <v>6</v>
      </c>
      <c r="G286" s="66" t="n">
        <v>6</v>
      </c>
      <c r="H286" s="66" t="n">
        <v>3</v>
      </c>
      <c r="I286" s="66" t="inlineStr">
        <is>
          <t>Collector/connecting road</t>
        </is>
      </c>
      <c r="J286" t="inlineStr">
        <is>
          <t>tertiary</t>
        </is>
      </c>
      <c r="K286" s="66" t="inlineStr">
        <is>
          <t>Junction</t>
        </is>
      </c>
      <c r="L286" s="66" t="n">
        <v>2</v>
      </c>
      <c r="M286" s="66" t="inlineStr">
        <is>
          <t>not found</t>
        </is>
      </c>
      <c r="N286" s="66" t="inlineStr">
        <is>
          <t>not found</t>
        </is>
      </c>
      <c r="O286" s="66" t="inlineStr">
        <is>
          <t>not found</t>
        </is>
      </c>
      <c r="P286" s="66" t="inlineStr">
        <is>
          <t>yes</t>
        </is>
      </c>
      <c r="Q286" s="66" t="inlineStr">
        <is>
          <t>B</t>
        </is>
      </c>
      <c r="R286" s="66" t="inlineStr">
        <is>
          <t>Standard road area/main road: tertiary, OSM lanes=2 (max. 3).</t>
        </is>
      </c>
      <c r="S286" s="66" t="inlineStr">
        <is>
          <t>A missing OSM tag is not reliable evidence of absence.</t>
        </is>
      </c>
      <c r="T286" s="68" t="inlineStr">
        <is>
          <t>https://www.openstreetmap.org/?mlat=51.3276356&amp;mlon=12.3796506#map=19/51.3276356/12.3796506</t>
        </is>
      </c>
      <c r="U286" s="66" t="inlineStr">
        <is>
          <t>S03</t>
        </is>
      </c>
      <c r="V286" s="66" t="inlineStr">
        <is>
          <t>M03</t>
        </is>
      </c>
      <c r="W286" s="66" t="inlineStr">
        <is>
          <t>Traffic signals/crossings/refuge islands/cycling infrastructure do not directly affect the cost class.</t>
        </is>
      </c>
    </row>
    <row r="287" ht="15" customHeight="1" s="94">
      <c r="A287" s="66" t="n">
        <v>283</v>
      </c>
      <c r="B287" s="66" t="inlineStr">
        <is>
          <t>O1838</t>
        </is>
      </c>
      <c r="C287" s="66" t="inlineStr">
        <is>
          <t>Leipzig</t>
        </is>
      </c>
      <c r="D287" s="66" t="n">
        <v>12.4061524370001</v>
      </c>
      <c r="E287" s="66" t="n">
        <v>51.346860953</v>
      </c>
      <c r="F287" s="66" t="n">
        <v>6</v>
      </c>
      <c r="G287" s="66" t="n">
        <v>6</v>
      </c>
      <c r="H287" s="66" t="n">
        <v>3</v>
      </c>
      <c r="I287" s="66" t="inlineStr">
        <is>
          <t>Important main/connecting road</t>
        </is>
      </c>
      <c r="J287" t="inlineStr">
        <is>
          <t>secondary</t>
        </is>
      </c>
      <c r="K287" s="66" t="inlineStr">
        <is>
          <t>Junction</t>
        </is>
      </c>
      <c r="L287" s="66" t="n">
        <v>2</v>
      </c>
      <c r="M287" s="66" t="inlineStr">
        <is>
          <t>not found</t>
        </is>
      </c>
      <c r="N287" s="66" t="inlineStr">
        <is>
          <t>not found</t>
        </is>
      </c>
      <c r="O287" s="66" t="inlineStr">
        <is>
          <t>not found</t>
        </is>
      </c>
      <c r="P287" s="66" t="inlineStr">
        <is>
          <t>yes</t>
        </is>
      </c>
      <c r="Q287" s="66" t="inlineStr">
        <is>
          <t>B</t>
        </is>
      </c>
      <c r="R287" s="66" t="inlineStr">
        <is>
          <t>Standard road area/main road: secondary, OSM lanes=2 (max. 3).</t>
        </is>
      </c>
      <c r="S287" s="66" t="inlineStr">
        <is>
          <t>A missing OSM tag is not reliable evidence of absence.</t>
        </is>
      </c>
      <c r="T287" s="68" t="inlineStr">
        <is>
          <t>https://www.openstreetmap.org/?mlat=51.3468610&amp;mlon=12.4061524#map=19/51.3468610/12.4061524</t>
        </is>
      </c>
      <c r="U287" s="66" t="inlineStr">
        <is>
          <t>S03</t>
        </is>
      </c>
      <c r="V287" s="66" t="inlineStr">
        <is>
          <t>M03</t>
        </is>
      </c>
      <c r="W287" s="66" t="inlineStr">
        <is>
          <t>Traffic signals/crossings/refuge islands/cycling infrastructure do not directly affect the cost class.</t>
        </is>
      </c>
    </row>
    <row r="288" ht="15" customHeight="1" s="94">
      <c r="A288" s="66" t="n">
        <v>284</v>
      </c>
      <c r="B288" s="66" t="inlineStr">
        <is>
          <t>O1939</t>
        </is>
      </c>
      <c r="C288" s="66" t="inlineStr">
        <is>
          <t>Niesky</t>
        </is>
      </c>
      <c r="D288" s="66" t="n">
        <v>14.8091164740001</v>
      </c>
      <c r="E288" s="66" t="n">
        <v>51.294557443</v>
      </c>
      <c r="F288" s="66" t="n">
        <v>6</v>
      </c>
      <c r="G288" s="66" t="n">
        <v>6</v>
      </c>
      <c r="H288" s="66" t="n">
        <v>2</v>
      </c>
      <c r="I288" s="66" t="inlineStr">
        <is>
          <t>Major arterial road</t>
        </is>
      </c>
      <c r="J288" t="inlineStr">
        <is>
          <t>primary</t>
        </is>
      </c>
      <c r="K288" s="66" t="inlineStr">
        <is>
          <t>Junction</t>
        </is>
      </c>
      <c r="L288" s="66" t="n">
        <v>4</v>
      </c>
      <c r="M288" s="66" t="inlineStr">
        <is>
          <t>yes</t>
        </is>
      </c>
      <c r="N288" s="66" t="inlineStr">
        <is>
          <t>yes</t>
        </is>
      </c>
      <c r="O288" s="66" t="inlineStr">
        <is>
          <t>yes</t>
        </is>
      </c>
      <c r="P288" s="66" t="inlineStr">
        <is>
          <t>not found</t>
        </is>
      </c>
      <c r="Q288" s="66" t="inlineStr">
        <is>
          <t>C</t>
        </is>
      </c>
      <c r="R288" s="66" t="inlineStr">
        <is>
          <t>Large road cross-section: OSM lanes=4 (4 or more lanes).</t>
        </is>
      </c>
      <c r="S288" s="66" t="inlineStr">
        <is>
          <t>A missing OSM tag is not reliable evidence of absence.</t>
        </is>
      </c>
      <c r="T288" s="68" t="inlineStr">
        <is>
          <t>https://www.openstreetmap.org/?mlat=51.2945574&amp;mlon=14.8091165#map=19/51.2945574/14.8091165</t>
        </is>
      </c>
      <c r="U288" s="66" t="inlineStr">
        <is>
          <t>S03</t>
        </is>
      </c>
      <c r="V288" s="66" t="inlineStr">
        <is>
          <t>M03</t>
        </is>
      </c>
      <c r="W288" s="66" t="inlineStr">
        <is>
          <t>Traffic signals/crossings/refuge islands/cycling infrastructure do not directly affect the cost class.</t>
        </is>
      </c>
    </row>
    <row r="289" ht="15" customHeight="1" s="94">
      <c r="A289" s="66" t="n">
        <v>285</v>
      </c>
      <c r="B289" s="66" t="inlineStr">
        <is>
          <t>O2091</t>
        </is>
      </c>
      <c r="C289" s="66" t="inlineStr">
        <is>
          <t>Riesa</t>
        </is>
      </c>
      <c r="D289" s="66" t="n">
        <v>13.3101615480001</v>
      </c>
      <c r="E289" s="66" t="n">
        <v>51.3024774400001</v>
      </c>
      <c r="F289" s="66" t="n">
        <v>6</v>
      </c>
      <c r="G289" s="66" t="n">
        <v>6</v>
      </c>
      <c r="H289" s="66" t="n">
        <v>3</v>
      </c>
      <c r="I289" s="66" t="inlineStr">
        <is>
          <t>Residential road</t>
        </is>
      </c>
      <c r="J289" t="inlineStr">
        <is>
          <t>residential</t>
        </is>
      </c>
      <c r="K289" s="66" t="inlineStr">
        <is>
          <t>Junction</t>
        </is>
      </c>
      <c r="L289" s="66" t="inlineStr">
        <is>
          <t>not tagged</t>
        </is>
      </c>
      <c r="M289" s="66" t="inlineStr">
        <is>
          <t>not found</t>
        </is>
      </c>
      <c r="N289" s="66" t="inlineStr">
        <is>
          <t>yes</t>
        </is>
      </c>
      <c r="O289" s="66" t="inlineStr">
        <is>
          <t>not found</t>
        </is>
      </c>
      <c r="P289" s="66" t="inlineStr">
        <is>
          <t>not found</t>
        </is>
      </c>
      <c r="Q289" s="66" t="inlineStr">
        <is>
          <t>unclear</t>
        </is>
      </c>
      <c r="R289" s="66" t="inlineStr">
        <is>
          <t>Lane count is not reliably tagged in OSM.</t>
        </is>
      </c>
      <c r="S289" s="66" t="inlineStr">
        <is>
          <t>A missing OSM tag is not reliable evidence of absence.</t>
        </is>
      </c>
      <c r="T289" s="68" t="inlineStr">
        <is>
          <t>https://www.openstreetmap.org/?mlat=51.3024774&amp;mlon=13.3101615#map=19/51.3024774/13.3101615</t>
        </is>
      </c>
      <c r="U289" s="66" t="inlineStr">
        <is>
          <t>S03</t>
        </is>
      </c>
      <c r="V289" s="66" t="inlineStr">
        <is>
          <t>M03</t>
        </is>
      </c>
      <c r="W289" s="66" t="inlineStr">
        <is>
          <t>Traffic signals/crossings/refuge islands/cycling infrastructure do not directly affect the cost class.</t>
        </is>
      </c>
    </row>
    <row r="290" ht="15" customHeight="1" s="94">
      <c r="A290" s="66" t="n">
        <v>286</v>
      </c>
      <c r="B290" s="66" t="inlineStr">
        <is>
          <t>O2191</t>
        </is>
      </c>
      <c r="C290" s="66" t="inlineStr">
        <is>
          <t>Werdau</t>
        </is>
      </c>
      <c r="D290" s="66" t="n">
        <v>12.375952134</v>
      </c>
      <c r="E290" s="66" t="n">
        <v>50.7324331680001</v>
      </c>
      <c r="F290" s="66" t="n">
        <v>6</v>
      </c>
      <c r="G290" s="66" t="n">
        <v>6</v>
      </c>
      <c r="H290" s="66" t="n">
        <v>3</v>
      </c>
      <c r="I290" s="66" t="inlineStr">
        <is>
          <t>Collector/connecting road</t>
        </is>
      </c>
      <c r="J290" t="inlineStr">
        <is>
          <t>tertiary</t>
        </is>
      </c>
      <c r="K290" s="66" t="inlineStr">
        <is>
          <t>Junction</t>
        </is>
      </c>
      <c r="L290" s="66" t="n">
        <v>2</v>
      </c>
      <c r="M290" s="66" t="inlineStr">
        <is>
          <t>not found</t>
        </is>
      </c>
      <c r="N290" s="66" t="inlineStr">
        <is>
          <t>yes</t>
        </is>
      </c>
      <c r="O290" s="66" t="inlineStr">
        <is>
          <t>not found</t>
        </is>
      </c>
      <c r="P290" s="66" t="inlineStr">
        <is>
          <t>yes</t>
        </is>
      </c>
      <c r="Q290" s="66" t="inlineStr">
        <is>
          <t>B</t>
        </is>
      </c>
      <c r="R290" s="66" t="inlineStr">
        <is>
          <t>Standard road area/main road: tertiary, OSM lanes=2 (max. 3).</t>
        </is>
      </c>
      <c r="S290" s="66" t="inlineStr">
        <is>
          <t>A missing OSM tag is not reliable evidence of absence.</t>
        </is>
      </c>
      <c r="T290" s="68" t="inlineStr">
        <is>
          <t>https://www.openstreetmap.org/?mlat=50.7324332&amp;mlon=12.3759521#map=19/50.7324332/12.3759521</t>
        </is>
      </c>
      <c r="U290" s="66" t="inlineStr">
        <is>
          <t>S03</t>
        </is>
      </c>
      <c r="V290" s="66" t="inlineStr">
        <is>
          <t>M03</t>
        </is>
      </c>
      <c r="W290" s="66" t="inlineStr">
        <is>
          <t>Traffic signals/crossings/refuge islands/cycling infrastructure do not directly affect the cost class.</t>
        </is>
      </c>
    </row>
    <row r="291" ht="15" customHeight="1" s="94">
      <c r="A291" s="66" t="n">
        <v>287</v>
      </c>
      <c r="B291" s="66" t="inlineStr">
        <is>
          <t>O2227</t>
        </is>
      </c>
      <c r="C291" s="66" t="inlineStr">
        <is>
          <t>Zittau</t>
        </is>
      </c>
      <c r="D291" s="66" t="n">
        <v>14.8053954210001</v>
      </c>
      <c r="E291" s="66" t="n">
        <v>50.890470318</v>
      </c>
      <c r="F291" s="66" t="n">
        <v>6</v>
      </c>
      <c r="G291" s="66" t="n">
        <v>6</v>
      </c>
      <c r="H291" s="66" t="n">
        <v>3</v>
      </c>
      <c r="I291" s="66" t="inlineStr">
        <is>
          <t>Residential road</t>
        </is>
      </c>
      <c r="J291" t="inlineStr">
        <is>
          <t>residential</t>
        </is>
      </c>
      <c r="K291" s="66" t="inlineStr">
        <is>
          <t>Junction</t>
        </is>
      </c>
      <c r="L291" s="66" t="n">
        <v>2</v>
      </c>
      <c r="M291" s="66" t="inlineStr">
        <is>
          <t>not found</t>
        </is>
      </c>
      <c r="N291" s="66" t="inlineStr">
        <is>
          <t>yes</t>
        </is>
      </c>
      <c r="O291" s="66" t="inlineStr">
        <is>
          <t>not found</t>
        </is>
      </c>
      <c r="P291" s="66" t="inlineStr">
        <is>
          <t>yes</t>
        </is>
      </c>
      <c r="Q291" s="66" t="inlineStr">
        <is>
          <t>A</t>
        </is>
      </c>
      <c r="R291" s="66" t="inlineStr">
        <is>
          <t>Simple side road: residential, OSM lanes=2 (max. 2).</t>
        </is>
      </c>
      <c r="S291" s="66" t="inlineStr">
        <is>
          <t>A missing OSM tag is not reliable evidence of absence.</t>
        </is>
      </c>
      <c r="T291" s="68" t="inlineStr">
        <is>
          <t>https://www.openstreetmap.org/?mlat=50.8904703&amp;mlon=14.8053954#map=19/50.8904703/14.8053954</t>
        </is>
      </c>
      <c r="U291" s="66" t="inlineStr">
        <is>
          <t>S03</t>
        </is>
      </c>
      <c r="V291" s="66" t="inlineStr">
        <is>
          <t>M03</t>
        </is>
      </c>
      <c r="W291" s="66" t="inlineStr">
        <is>
          <t>Traffic signals/crossings/refuge islands/cycling infrastructure do not directly affect the cost class.</t>
        </is>
      </c>
    </row>
    <row r="292" ht="15" customHeight="1" s="94">
      <c r="A292" s="66" t="n">
        <v>288</v>
      </c>
      <c r="B292" s="66" t="inlineStr">
        <is>
          <t>O2249</t>
        </is>
      </c>
      <c r="C292" s="66" t="inlineStr">
        <is>
          <t>Zittau</t>
        </is>
      </c>
      <c r="D292" s="66" t="n">
        <v>14.8007811000001</v>
      </c>
      <c r="E292" s="66" t="n">
        <v>50.895970268</v>
      </c>
      <c r="F292" s="66" t="n">
        <v>6</v>
      </c>
      <c r="G292" s="66" t="n">
        <v>6</v>
      </c>
      <c r="H292" s="66" t="n">
        <v>3</v>
      </c>
      <c r="I292" s="66" t="inlineStr">
        <is>
          <t>Major arterial road</t>
        </is>
      </c>
      <c r="J292" t="inlineStr">
        <is>
          <t>primary</t>
        </is>
      </c>
      <c r="K292" s="66" t="inlineStr">
        <is>
          <t>Junction</t>
        </is>
      </c>
      <c r="L292" s="66" t="n">
        <v>2</v>
      </c>
      <c r="M292" s="66" t="inlineStr">
        <is>
          <t>not found</t>
        </is>
      </c>
      <c r="N292" s="66" t="inlineStr">
        <is>
          <t>not found</t>
        </is>
      </c>
      <c r="O292" s="66" t="inlineStr">
        <is>
          <t>not found</t>
        </is>
      </c>
      <c r="P292" s="66" t="inlineStr">
        <is>
          <t>yes</t>
        </is>
      </c>
      <c r="Q292" s="66" t="inlineStr">
        <is>
          <t>B</t>
        </is>
      </c>
      <c r="R292" s="66" t="inlineStr">
        <is>
          <t>Standard road area/main road: primary, OSM lanes=2 (max. 3).</t>
        </is>
      </c>
      <c r="S292" s="66" t="inlineStr">
        <is>
          <t>A missing OSM tag is not reliable evidence of absence.</t>
        </is>
      </c>
      <c r="T292" s="68" t="inlineStr">
        <is>
          <t>https://www.openstreetmap.org/?mlat=50.8959703&amp;mlon=14.8007811#map=19/50.8959703/14.8007811</t>
        </is>
      </c>
      <c r="U292" s="66" t="inlineStr">
        <is>
          <t>S03</t>
        </is>
      </c>
      <c r="V292" s="66" t="inlineStr">
        <is>
          <t>M03</t>
        </is>
      </c>
      <c r="W292" s="66" t="inlineStr">
        <is>
          <t>Traffic signals/crossings/refuge islands/cycling infrastructure do not directly affect the cost class.</t>
        </is>
      </c>
    </row>
    <row r="293" ht="15" customHeight="1" s="94">
      <c r="A293" s="66" t="n">
        <v>289</v>
      </c>
      <c r="B293" s="66" t="inlineStr">
        <is>
          <t>O2278</t>
        </is>
      </c>
      <c r="C293" s="66" t="inlineStr">
        <is>
          <t>Zwickau</t>
        </is>
      </c>
      <c r="D293" s="66" t="n">
        <v>12.4847582850001</v>
      </c>
      <c r="E293" s="66" t="n">
        <v>50.7190274870001</v>
      </c>
      <c r="F293" s="66" t="n">
        <v>6</v>
      </c>
      <c r="G293" s="66" t="n">
        <v>6</v>
      </c>
      <c r="H293" s="66" t="n">
        <v>3</v>
      </c>
      <c r="I293" s="66" t="inlineStr">
        <is>
          <t>Residential road</t>
        </is>
      </c>
      <c r="J293" t="inlineStr">
        <is>
          <t>residential</t>
        </is>
      </c>
      <c r="K293" s="66" t="inlineStr">
        <is>
          <t>Junction</t>
        </is>
      </c>
      <c r="L293" s="66" t="inlineStr">
        <is>
          <t>not tagged</t>
        </is>
      </c>
      <c r="M293" s="66" t="inlineStr">
        <is>
          <t>not found</t>
        </is>
      </c>
      <c r="N293" s="66" t="inlineStr">
        <is>
          <t>not found</t>
        </is>
      </c>
      <c r="O293" s="66" t="inlineStr">
        <is>
          <t>not found</t>
        </is>
      </c>
      <c r="P293" s="66" t="inlineStr">
        <is>
          <t>not found</t>
        </is>
      </c>
      <c r="Q293" s="66" t="inlineStr">
        <is>
          <t>unclear</t>
        </is>
      </c>
      <c r="R293" s="66" t="inlineStr">
        <is>
          <t>Lane count is not reliably tagged in OSM.</t>
        </is>
      </c>
      <c r="S293" s="66" t="inlineStr">
        <is>
          <t>A missing OSM tag is not reliable evidence of absence.</t>
        </is>
      </c>
      <c r="T293" s="68" t="inlineStr">
        <is>
          <t>https://www.openstreetmap.org/?mlat=50.7190275&amp;mlon=12.4847583#map=19/50.7190275/12.4847583</t>
        </is>
      </c>
      <c r="U293" s="66" t="inlineStr">
        <is>
          <t>S03</t>
        </is>
      </c>
      <c r="V293" s="66" t="inlineStr">
        <is>
          <t>M03</t>
        </is>
      </c>
      <c r="W293" s="66" t="inlineStr">
        <is>
          <t>Traffic signals/crossings/refuge islands/cycling infrastructure do not directly affect the cost class.</t>
        </is>
      </c>
    </row>
    <row r="294" ht="15" customHeight="1" s="94">
      <c r="A294" s="66" t="n">
        <v>290</v>
      </c>
      <c r="B294" s="66" t="inlineStr">
        <is>
          <t>O0143</t>
        </is>
      </c>
      <c r="C294" s="66" t="inlineStr">
        <is>
          <t>Chemnitz</t>
        </is>
      </c>
      <c r="D294" s="66" t="n">
        <v>12.901659635</v>
      </c>
      <c r="E294" s="66" t="n">
        <v>50.832250544</v>
      </c>
      <c r="F294" s="66" t="n">
        <v>9</v>
      </c>
      <c r="G294" s="66" t="n">
        <v>5</v>
      </c>
      <c r="H294" s="66" t="n">
        <v>3</v>
      </c>
      <c r="I294" s="66" t="inlineStr">
        <is>
          <t>Collector/connecting road</t>
        </is>
      </c>
      <c r="J294" t="inlineStr">
        <is>
          <t>tertiary</t>
        </is>
      </c>
      <c r="K294" s="66" t="inlineStr">
        <is>
          <t>Junction</t>
        </is>
      </c>
      <c r="L294" s="66" t="n">
        <v>3</v>
      </c>
      <c r="M294" s="66" t="inlineStr">
        <is>
          <t>yes</t>
        </is>
      </c>
      <c r="N294" s="66" t="inlineStr">
        <is>
          <t>yes</t>
        </is>
      </c>
      <c r="O294" s="66" t="inlineStr">
        <is>
          <t>not found</t>
        </is>
      </c>
      <c r="P294" s="66" t="inlineStr">
        <is>
          <t>not found</t>
        </is>
      </c>
      <c r="Q294" s="66" t="inlineStr">
        <is>
          <t>B</t>
        </is>
      </c>
      <c r="R294" s="66" t="inlineStr">
        <is>
          <t>Standard road area/main road: tertiary, OSM lanes=3 (max. 3).</t>
        </is>
      </c>
      <c r="S294" s="66" t="inlineStr">
        <is>
          <t>A missing OSM tag is not reliable evidence of absence.</t>
        </is>
      </c>
      <c r="T294" s="68" t="inlineStr">
        <is>
          <t>https://www.openstreetmap.org/?mlat=50.8322505&amp;mlon=12.9016596#map=19/50.8322505/12.9016596</t>
        </is>
      </c>
      <c r="U294" s="66" t="inlineStr">
        <is>
          <t>S03</t>
        </is>
      </c>
      <c r="V294" s="66" t="inlineStr">
        <is>
          <t>M03</t>
        </is>
      </c>
      <c r="W294" s="66" t="inlineStr">
        <is>
          <t>Traffic signals/crossings/refuge islands/cycling infrastructure do not directly affect the cost class.</t>
        </is>
      </c>
    </row>
    <row r="295" ht="15" customHeight="1" s="94">
      <c r="A295" s="66" t="n">
        <v>291</v>
      </c>
      <c r="B295" s="66" t="inlineStr">
        <is>
          <t>O1818</t>
        </is>
      </c>
      <c r="C295" s="66" t="inlineStr">
        <is>
          <t>Leipzig</t>
        </is>
      </c>
      <c r="D295" s="66" t="n">
        <v>12.361612494</v>
      </c>
      <c r="E295" s="66" t="n">
        <v>51.3327337010001</v>
      </c>
      <c r="F295" s="66" t="n">
        <v>9</v>
      </c>
      <c r="G295" s="66" t="n">
        <v>5</v>
      </c>
      <c r="H295" s="66" t="n">
        <v>3</v>
      </c>
      <c r="I295" s="66" t="inlineStr">
        <is>
          <t>Important main/connecting road</t>
        </is>
      </c>
      <c r="J295" t="inlineStr">
        <is>
          <t>secondary</t>
        </is>
      </c>
      <c r="K295" s="66" t="inlineStr">
        <is>
          <t>Junction</t>
        </is>
      </c>
      <c r="L295" s="66" t="n">
        <v>2</v>
      </c>
      <c r="M295" s="66" t="inlineStr">
        <is>
          <t>not found</t>
        </is>
      </c>
      <c r="N295" s="66" t="inlineStr">
        <is>
          <t>yes</t>
        </is>
      </c>
      <c r="O295" s="66" t="inlineStr">
        <is>
          <t>not found</t>
        </is>
      </c>
      <c r="P295" s="66" t="inlineStr">
        <is>
          <t>yes</t>
        </is>
      </c>
      <c r="Q295" s="66" t="inlineStr">
        <is>
          <t>B</t>
        </is>
      </c>
      <c r="R295" s="66" t="inlineStr">
        <is>
          <t>Standard road area/main road: secondary, OSM lanes=2 (max. 3).</t>
        </is>
      </c>
      <c r="S295" s="66" t="inlineStr">
        <is>
          <t>A missing OSM tag is not reliable evidence of absence.</t>
        </is>
      </c>
      <c r="T295" s="68" t="inlineStr">
        <is>
          <t>https://www.openstreetmap.org/?mlat=51.3327337&amp;mlon=12.3616125#map=19/51.3327337/12.3616125</t>
        </is>
      </c>
      <c r="U295" s="66" t="inlineStr">
        <is>
          <t>S03</t>
        </is>
      </c>
      <c r="V295" s="66" t="inlineStr">
        <is>
          <t>M03</t>
        </is>
      </c>
      <c r="W295" s="66" t="inlineStr">
        <is>
          <t>Traffic signals/crossings/refuge islands/cycling infrastructure do not directly affect the cost class.</t>
        </is>
      </c>
    </row>
    <row r="296" ht="15" customHeight="1" s="94">
      <c r="A296" s="66" t="n">
        <v>292</v>
      </c>
      <c r="B296" s="66" t="inlineStr">
        <is>
          <t>O2089</t>
        </is>
      </c>
      <c r="C296" s="66" t="inlineStr">
        <is>
          <t>Riesa</t>
        </is>
      </c>
      <c r="D296" s="66" t="n">
        <v>13.2631094990001</v>
      </c>
      <c r="E296" s="66" t="n">
        <v>51.3147175300001</v>
      </c>
      <c r="F296" s="66" t="n">
        <v>9</v>
      </c>
      <c r="G296" s="66" t="n">
        <v>5</v>
      </c>
      <c r="H296" s="66" t="n">
        <v>6</v>
      </c>
      <c r="I296" s="66" t="inlineStr">
        <is>
          <t>Important main/connecting road</t>
        </is>
      </c>
      <c r="J296" t="inlineStr">
        <is>
          <t>secondary</t>
        </is>
      </c>
      <c r="K296" s="66" t="inlineStr">
        <is>
          <t>Junction</t>
        </is>
      </c>
      <c r="L296" s="66" t="n">
        <v>3</v>
      </c>
      <c r="M296" s="66" t="inlineStr">
        <is>
          <t>yes</t>
        </is>
      </c>
      <c r="N296" s="66" t="inlineStr">
        <is>
          <t>yes</t>
        </is>
      </c>
      <c r="O296" s="66" t="inlineStr">
        <is>
          <t>not found</t>
        </is>
      </c>
      <c r="P296" s="66" t="inlineStr">
        <is>
          <t>yes</t>
        </is>
      </c>
      <c r="Q296" s="66" t="inlineStr">
        <is>
          <t>B</t>
        </is>
      </c>
      <c r="R296" s="66" t="inlineStr">
        <is>
          <t>Standard road area/main road: secondary, OSM lanes=3 (max. 3).</t>
        </is>
      </c>
      <c r="S296" s="66" t="inlineStr">
        <is>
          <t>A missing OSM tag is not reliable evidence of absence.</t>
        </is>
      </c>
      <c r="T296" s="68" t="inlineStr">
        <is>
          <t>https://www.openstreetmap.org/?mlat=51.3147175&amp;mlon=13.2631095#map=19/51.3147175/13.2631095</t>
        </is>
      </c>
      <c r="U296" s="66" t="inlineStr">
        <is>
          <t>S03</t>
        </is>
      </c>
      <c r="V296" s="66" t="inlineStr">
        <is>
          <t>M03</t>
        </is>
      </c>
      <c r="W296" s="66" t="inlineStr">
        <is>
          <t>Traffic signals/crossings/refuge islands/cycling infrastructure do not directly affect the cost class.</t>
        </is>
      </c>
    </row>
    <row r="297" ht="15" customHeight="1" s="94">
      <c r="A297" s="66" t="n">
        <v>293</v>
      </c>
      <c r="B297" s="66" t="inlineStr">
        <is>
          <t>O0155</t>
        </is>
      </c>
      <c r="C297" s="66" t="inlineStr">
        <is>
          <t>Chemnitz</t>
        </is>
      </c>
      <c r="D297" s="66" t="n">
        <v>12.9256705983334</v>
      </c>
      <c r="E297" s="66" t="n">
        <v>50.823341462</v>
      </c>
      <c r="F297" s="66" t="n">
        <v>8</v>
      </c>
      <c r="G297" s="66" t="n">
        <v>5</v>
      </c>
      <c r="H297" s="66" t="n">
        <v>2</v>
      </c>
      <c r="I297" s="66" t="inlineStr">
        <is>
          <t>Important main/connecting road</t>
        </is>
      </c>
      <c r="J297" t="inlineStr">
        <is>
          <t>secondary</t>
        </is>
      </c>
      <c r="K297" s="66" t="inlineStr">
        <is>
          <t>Junction</t>
        </is>
      </c>
      <c r="L297" s="66" t="n">
        <v>2</v>
      </c>
      <c r="M297" s="66" t="inlineStr">
        <is>
          <t>not found</t>
        </is>
      </c>
      <c r="N297" s="66" t="inlineStr">
        <is>
          <t>yes</t>
        </is>
      </c>
      <c r="O297" s="66" t="inlineStr">
        <is>
          <t>yes</t>
        </is>
      </c>
      <c r="P297" s="66" t="inlineStr">
        <is>
          <t>yes</t>
        </is>
      </c>
      <c r="Q297" s="66" t="inlineStr">
        <is>
          <t>B</t>
        </is>
      </c>
      <c r="R297" s="66" t="inlineStr">
        <is>
          <t>Standard road area/main road: secondary, OSM lanes=2 (max. 3).</t>
        </is>
      </c>
      <c r="S297" s="66" t="inlineStr">
        <is>
          <t>A missing OSM tag is not reliable evidence of absence.</t>
        </is>
      </c>
      <c r="T297" s="68" t="inlineStr">
        <is>
          <t>https://www.openstreetmap.org/?mlat=50.8233415&amp;mlon=12.9256706#map=19/50.8233415/12.9256706</t>
        </is>
      </c>
      <c r="U297" s="66" t="inlineStr">
        <is>
          <t>S03</t>
        </is>
      </c>
      <c r="V297" s="66" t="inlineStr">
        <is>
          <t>M03</t>
        </is>
      </c>
      <c r="W297" s="66" t="inlineStr">
        <is>
          <t>Traffic signals/crossings/refuge islands/cycling infrastructure do not directly affect the cost class.</t>
        </is>
      </c>
    </row>
    <row r="298" ht="15" customHeight="1" s="94">
      <c r="A298" s="66" t="n">
        <v>294</v>
      </c>
      <c r="B298" s="66" t="inlineStr">
        <is>
          <t>O0601</t>
        </is>
      </c>
      <c r="C298" s="66" t="inlineStr">
        <is>
          <t>Dresden</t>
        </is>
      </c>
      <c r="D298" s="66" t="n">
        <v>13.7200395240001</v>
      </c>
      <c r="E298" s="66" t="n">
        <v>51.054712318</v>
      </c>
      <c r="F298" s="66" t="n">
        <v>8</v>
      </c>
      <c r="G298" s="66" t="n">
        <v>5</v>
      </c>
      <c r="H298" s="66" t="n">
        <v>4</v>
      </c>
      <c r="I298" s="66" t="inlineStr">
        <is>
          <t>Important main/connecting road</t>
        </is>
      </c>
      <c r="J298" t="inlineStr">
        <is>
          <t>secondary</t>
        </is>
      </c>
      <c r="K298" s="66" t="inlineStr">
        <is>
          <t>Junction</t>
        </is>
      </c>
      <c r="L298" s="66" t="n">
        <v>3</v>
      </c>
      <c r="M298" s="66" t="inlineStr">
        <is>
          <t>yes</t>
        </is>
      </c>
      <c r="N298" s="66" t="inlineStr">
        <is>
          <t>yes</t>
        </is>
      </c>
      <c r="O298" s="66" t="inlineStr">
        <is>
          <t>not found</t>
        </is>
      </c>
      <c r="P298" s="66" t="inlineStr">
        <is>
          <t>yes</t>
        </is>
      </c>
      <c r="Q298" s="66" t="inlineStr">
        <is>
          <t>B</t>
        </is>
      </c>
      <c r="R298" s="66" t="inlineStr">
        <is>
          <t>Standard road area/main road: secondary, OSM lanes=3 (max. 3).</t>
        </is>
      </c>
      <c r="S298" s="66" t="inlineStr">
        <is>
          <t>A missing OSM tag is not reliable evidence of absence.</t>
        </is>
      </c>
      <c r="T298" s="68" t="inlineStr">
        <is>
          <t>https://www.openstreetmap.org/?mlat=51.0547123&amp;mlon=13.7200395#map=19/51.0547123/13.7200395</t>
        </is>
      </c>
      <c r="U298" s="66" t="inlineStr">
        <is>
          <t>S03</t>
        </is>
      </c>
      <c r="V298" s="66" t="inlineStr">
        <is>
          <t>M03</t>
        </is>
      </c>
      <c r="W298" s="66" t="inlineStr">
        <is>
          <t>Traffic signals/crossings/refuge islands/cycling infrastructure do not directly affect the cost class.</t>
        </is>
      </c>
    </row>
    <row r="299" ht="15" customHeight="1" s="94">
      <c r="A299" s="66" t="n">
        <v>295</v>
      </c>
      <c r="B299" s="66" t="inlineStr">
        <is>
          <t>O0679</t>
        </is>
      </c>
      <c r="C299" s="66" t="inlineStr">
        <is>
          <t>Dresden</t>
        </is>
      </c>
      <c r="D299" s="66" t="n">
        <v>13.7187543505</v>
      </c>
      <c r="E299" s="66" t="n">
        <v>51.0394878405</v>
      </c>
      <c r="F299" s="66" t="n">
        <v>8</v>
      </c>
      <c r="G299" s="66" t="n">
        <v>5</v>
      </c>
      <c r="H299" s="66" t="n">
        <v>6</v>
      </c>
      <c r="I299" s="66" t="inlineStr">
        <is>
          <t>Major arterial road</t>
        </is>
      </c>
      <c r="J299" t="inlineStr">
        <is>
          <t>primary</t>
        </is>
      </c>
      <c r="K299" s="66" t="inlineStr">
        <is>
          <t>Junction</t>
        </is>
      </c>
      <c r="L299" s="66" t="n">
        <v>3</v>
      </c>
      <c r="M299" s="66" t="inlineStr">
        <is>
          <t>yes</t>
        </is>
      </c>
      <c r="N299" s="66" t="inlineStr">
        <is>
          <t>yes</t>
        </is>
      </c>
      <c r="O299" s="66" t="inlineStr">
        <is>
          <t>not found</t>
        </is>
      </c>
      <c r="P299" s="66" t="inlineStr">
        <is>
          <t>yes</t>
        </is>
      </c>
      <c r="Q299" s="66" t="inlineStr">
        <is>
          <t>B</t>
        </is>
      </c>
      <c r="R299" s="66" t="inlineStr">
        <is>
          <t>Standard road area/main road: primary, OSM lanes=3 (max. 3).</t>
        </is>
      </c>
      <c r="S299" s="66" t="inlineStr">
        <is>
          <t>A missing OSM tag is not reliable evidence of absence.</t>
        </is>
      </c>
      <c r="T299" s="68" t="inlineStr">
        <is>
          <t>https://www.openstreetmap.org/?mlat=51.0394878&amp;mlon=13.7187544#map=19/51.0394878/13.7187544</t>
        </is>
      </c>
      <c r="U299" s="66" t="inlineStr">
        <is>
          <t>S03</t>
        </is>
      </c>
      <c r="V299" s="66" t="inlineStr">
        <is>
          <t>M03</t>
        </is>
      </c>
      <c r="W299" s="66" t="inlineStr">
        <is>
          <t>Traffic signals/crossings/refuge islands/cycling infrastructure do not directly affect the cost class.</t>
        </is>
      </c>
    </row>
    <row r="300" ht="15" customHeight="1" s="94">
      <c r="A300" s="66" t="n">
        <v>296</v>
      </c>
      <c r="B300" s="66" t="inlineStr">
        <is>
          <t>O0755</t>
        </is>
      </c>
      <c r="C300" s="66" t="inlineStr">
        <is>
          <t>Dresden</t>
        </is>
      </c>
      <c r="D300" s="66" t="n">
        <v>13.7278719340001</v>
      </c>
      <c r="E300" s="66" t="n">
        <v>51.0845789630001</v>
      </c>
      <c r="F300" s="66" t="n">
        <v>8</v>
      </c>
      <c r="G300" s="66" t="n">
        <v>5</v>
      </c>
      <c r="H300" s="66" t="n">
        <v>2</v>
      </c>
      <c r="I300" s="66" t="inlineStr">
        <is>
          <t>Important main/connecting road</t>
        </is>
      </c>
      <c r="J300" t="inlineStr">
        <is>
          <t>secondary</t>
        </is>
      </c>
      <c r="K300" s="66" t="inlineStr">
        <is>
          <t>Junction</t>
        </is>
      </c>
      <c r="L300" s="66" t="n">
        <v>4</v>
      </c>
      <c r="M300" s="66" t="inlineStr">
        <is>
          <t>yes</t>
        </is>
      </c>
      <c r="N300" s="66" t="inlineStr">
        <is>
          <t>yes</t>
        </is>
      </c>
      <c r="O300" s="66" t="inlineStr">
        <is>
          <t>not found</t>
        </is>
      </c>
      <c r="P300" s="66" t="inlineStr">
        <is>
          <t>yes</t>
        </is>
      </c>
      <c r="Q300" s="66" t="inlineStr">
        <is>
          <t>C</t>
        </is>
      </c>
      <c r="R300" s="66" t="inlineStr">
        <is>
          <t>Large road cross-section: OSM lanes=4 (4 or more lanes).</t>
        </is>
      </c>
      <c r="S300" s="66" t="inlineStr">
        <is>
          <t>A missing OSM tag is not reliable evidence of absence.</t>
        </is>
      </c>
      <c r="T300" s="68" t="inlineStr">
        <is>
          <t>https://www.openstreetmap.org/?mlat=51.0845790&amp;mlon=13.7278719#map=19/51.0845790/13.7278719</t>
        </is>
      </c>
      <c r="U300" s="66" t="inlineStr">
        <is>
          <t>S03</t>
        </is>
      </c>
      <c r="V300" s="66" t="inlineStr">
        <is>
          <t>M03</t>
        </is>
      </c>
      <c r="W300" s="66" t="inlineStr">
        <is>
          <t>Traffic signals/crossings/refuge islands/cycling infrastructure do not directly affect the cost class.</t>
        </is>
      </c>
    </row>
    <row r="301" ht="15" customHeight="1" s="94">
      <c r="A301" s="66" t="n">
        <v>297</v>
      </c>
      <c r="B301" s="66" t="inlineStr">
        <is>
          <t>O0769</t>
        </is>
      </c>
      <c r="C301" s="66" t="inlineStr">
        <is>
          <t>Dresden</t>
        </is>
      </c>
      <c r="D301" s="66" t="n">
        <v>13.737246902</v>
      </c>
      <c r="E301" s="66" t="n">
        <v>51.08539798</v>
      </c>
      <c r="F301" s="66" t="n">
        <v>8</v>
      </c>
      <c r="G301" s="66" t="n">
        <v>5</v>
      </c>
      <c r="H301" s="66" t="n">
        <v>3</v>
      </c>
      <c r="I301" s="66" t="inlineStr">
        <is>
          <t>Major arterial road</t>
        </is>
      </c>
      <c r="J301" t="inlineStr">
        <is>
          <t>primary</t>
        </is>
      </c>
      <c r="K301" s="66" t="inlineStr">
        <is>
          <t>Junction</t>
        </is>
      </c>
      <c r="L301" s="66" t="n">
        <v>4</v>
      </c>
      <c r="M301" s="66" t="inlineStr">
        <is>
          <t>not found</t>
        </is>
      </c>
      <c r="N301" s="66" t="inlineStr">
        <is>
          <t>yes</t>
        </is>
      </c>
      <c r="O301" s="66" t="inlineStr">
        <is>
          <t>not found</t>
        </is>
      </c>
      <c r="P301" s="66" t="inlineStr">
        <is>
          <t>yes</t>
        </is>
      </c>
      <c r="Q301" s="66" t="inlineStr">
        <is>
          <t>C</t>
        </is>
      </c>
      <c r="R301" s="66" t="inlineStr">
        <is>
          <t>Large road cross-section: OSM lanes=4 (4 or more lanes).</t>
        </is>
      </c>
      <c r="S301" s="66" t="inlineStr">
        <is>
          <t>A missing OSM tag is not reliable evidence of absence.</t>
        </is>
      </c>
      <c r="T301" s="68" t="inlineStr">
        <is>
          <t>https://www.openstreetmap.org/?mlat=51.0853980&amp;mlon=13.7372469#map=19/51.0853980/13.7372469</t>
        </is>
      </c>
      <c r="U301" s="66" t="inlineStr">
        <is>
          <t>S03</t>
        </is>
      </c>
      <c r="V301" s="66" t="inlineStr">
        <is>
          <t>M03</t>
        </is>
      </c>
      <c r="W301" s="66" t="inlineStr">
        <is>
          <t>Traffic signals/crossings/refuge islands/cycling infrastructure do not directly affect the cost class.</t>
        </is>
      </c>
    </row>
    <row r="302" ht="15" customHeight="1" s="94">
      <c r="A302" s="66" t="n">
        <v>298</v>
      </c>
      <c r="B302" s="66" t="inlineStr">
        <is>
          <t>O1387</t>
        </is>
      </c>
      <c r="C302" s="66" t="inlineStr">
        <is>
          <t>Leipzig</t>
        </is>
      </c>
      <c r="D302" s="66" t="n">
        <v>12.376627627</v>
      </c>
      <c r="E302" s="66" t="n">
        <v>51.3558532025001</v>
      </c>
      <c r="F302" s="66" t="n">
        <v>8</v>
      </c>
      <c r="G302" s="66" t="n">
        <v>5</v>
      </c>
      <c r="H302" s="66" t="n">
        <v>2</v>
      </c>
      <c r="I302" s="66" t="inlineStr">
        <is>
          <t>Important main/connecting road</t>
        </is>
      </c>
      <c r="J302" t="inlineStr">
        <is>
          <t>secondary</t>
        </is>
      </c>
      <c r="K302" s="66" t="inlineStr">
        <is>
          <t>Junction</t>
        </is>
      </c>
      <c r="L302" s="66" t="n">
        <v>2</v>
      </c>
      <c r="M302" s="66" t="inlineStr">
        <is>
          <t>not found</t>
        </is>
      </c>
      <c r="N302" s="66" t="inlineStr">
        <is>
          <t>not found</t>
        </is>
      </c>
      <c r="O302" s="66" t="inlineStr">
        <is>
          <t>not found</t>
        </is>
      </c>
      <c r="P302" s="66" t="inlineStr">
        <is>
          <t>yes</t>
        </is>
      </c>
      <c r="Q302" s="66" t="inlineStr">
        <is>
          <t>B</t>
        </is>
      </c>
      <c r="R302" s="66" t="inlineStr">
        <is>
          <t>Standard road area/main road: secondary, OSM lanes=2 (max. 3).</t>
        </is>
      </c>
      <c r="S302" s="66" t="inlineStr">
        <is>
          <t>A missing OSM tag is not reliable evidence of absence.</t>
        </is>
      </c>
      <c r="T302" s="68" t="inlineStr">
        <is>
          <t>https://www.openstreetmap.org/?mlat=51.3558532&amp;mlon=12.3766276#map=19/51.3558532/12.3766276</t>
        </is>
      </c>
      <c r="U302" s="66" t="inlineStr">
        <is>
          <t>S03</t>
        </is>
      </c>
      <c r="V302" s="66" t="inlineStr">
        <is>
          <t>M03</t>
        </is>
      </c>
      <c r="W302" s="66" t="inlineStr">
        <is>
          <t>Traffic signals/crossings/refuge islands/cycling infrastructure do not directly affect the cost class.</t>
        </is>
      </c>
    </row>
    <row r="303" ht="15" customHeight="1" s="94">
      <c r="A303" s="66" t="n">
        <v>299</v>
      </c>
      <c r="B303" s="66" t="inlineStr">
        <is>
          <t>O1570</t>
        </is>
      </c>
      <c r="C303" s="66" t="inlineStr">
        <is>
          <t>Leipzig</t>
        </is>
      </c>
      <c r="D303" s="66" t="n">
        <v>12.3692536200001</v>
      </c>
      <c r="E303" s="66" t="n">
        <v>51.37610384</v>
      </c>
      <c r="F303" s="66" t="n">
        <v>8</v>
      </c>
      <c r="G303" s="66" t="n">
        <v>5</v>
      </c>
      <c r="H303" s="66" t="n">
        <v>2</v>
      </c>
      <c r="I303" s="66" t="inlineStr">
        <is>
          <t>Major arterial road</t>
        </is>
      </c>
      <c r="J303" t="inlineStr">
        <is>
          <t>primary</t>
        </is>
      </c>
      <c r="K303" s="66" t="inlineStr">
        <is>
          <t>Junction</t>
        </is>
      </c>
      <c r="L303" s="66" t="n">
        <v>4</v>
      </c>
      <c r="M303" s="66" t="inlineStr">
        <is>
          <t>yes</t>
        </is>
      </c>
      <c r="N303" s="66" t="inlineStr">
        <is>
          <t>yes</t>
        </is>
      </c>
      <c r="O303" s="66" t="inlineStr">
        <is>
          <t>not found</t>
        </is>
      </c>
      <c r="P303" s="66" t="inlineStr">
        <is>
          <t>yes</t>
        </is>
      </c>
      <c r="Q303" s="66" t="inlineStr">
        <is>
          <t>C</t>
        </is>
      </c>
      <c r="R303" s="66" t="inlineStr">
        <is>
          <t>Large road cross-section: OSM lanes=4 (4 or more lanes).</t>
        </is>
      </c>
      <c r="S303" s="66" t="inlineStr">
        <is>
          <t>A missing OSM tag is not reliable evidence of absence.</t>
        </is>
      </c>
      <c r="T303" s="68" t="inlineStr">
        <is>
          <t>https://www.openstreetmap.org/?mlat=51.3761038&amp;mlon=12.3692536#map=19/51.3761038/12.3692536</t>
        </is>
      </c>
      <c r="U303" s="66" t="inlineStr">
        <is>
          <t>S03</t>
        </is>
      </c>
      <c r="V303" s="66" t="inlineStr">
        <is>
          <t>M03</t>
        </is>
      </c>
      <c r="W303" s="66" t="inlineStr">
        <is>
          <t>Traffic signals/crossings/refuge islands/cycling infrastructure do not directly affect the cost class.</t>
        </is>
      </c>
    </row>
    <row r="304" ht="15" customHeight="1" s="94">
      <c r="A304" s="66" t="n">
        <v>300</v>
      </c>
      <c r="B304" s="66" t="inlineStr">
        <is>
          <t>O1834</t>
        </is>
      </c>
      <c r="C304" s="66" t="inlineStr">
        <is>
          <t>Leipzig</t>
        </is>
      </c>
      <c r="D304" s="66" t="n">
        <v>12.3961370690001</v>
      </c>
      <c r="E304" s="66" t="n">
        <v>51.3011878200001</v>
      </c>
      <c r="F304" s="66" t="n">
        <v>8</v>
      </c>
      <c r="G304" s="66" t="n">
        <v>5</v>
      </c>
      <c r="H304" s="66" t="n">
        <v>3</v>
      </c>
      <c r="I304" s="66" t="inlineStr">
        <is>
          <t>Important main/connecting road</t>
        </is>
      </c>
      <c r="J304" t="inlineStr">
        <is>
          <t>secondary</t>
        </is>
      </c>
      <c r="K304" s="66" t="inlineStr">
        <is>
          <t>Junction</t>
        </is>
      </c>
      <c r="L304" s="66" t="n">
        <v>1</v>
      </c>
      <c r="M304" s="66" t="inlineStr">
        <is>
          <t>not found</t>
        </is>
      </c>
      <c r="N304" s="66" t="inlineStr">
        <is>
          <t>yes</t>
        </is>
      </c>
      <c r="O304" s="66" t="inlineStr">
        <is>
          <t>yes</t>
        </is>
      </c>
      <c r="P304" s="66" t="inlineStr">
        <is>
          <t>yes</t>
        </is>
      </c>
      <c r="Q304" s="66" t="inlineStr">
        <is>
          <t>B</t>
        </is>
      </c>
      <c r="R304" s="66" t="inlineStr">
        <is>
          <t>Standard road area/main road: secondary, OSM lanes=1 (max. 3).</t>
        </is>
      </c>
      <c r="S304" s="66" t="inlineStr">
        <is>
          <t>A missing OSM tag is not reliable evidence of absence.</t>
        </is>
      </c>
      <c r="T304" s="68" t="inlineStr">
        <is>
          <t>https://www.openstreetmap.org/?mlat=51.3011878&amp;mlon=12.3961371#map=19/51.3011878/12.3961371</t>
        </is>
      </c>
      <c r="U304" s="66" t="inlineStr">
        <is>
          <t>S03</t>
        </is>
      </c>
      <c r="V304" s="66" t="inlineStr">
        <is>
          <t>M03</t>
        </is>
      </c>
      <c r="W304" s="66" t="inlineStr">
        <is>
          <t>Traffic signals/crossings/refuge islands/cycling infrastructure do not directly affect the cost class.</t>
        </is>
      </c>
    </row>
    <row r="305" ht="15" customHeight="1" s="94">
      <c r="A305" s="66" t="n">
        <v>301</v>
      </c>
      <c r="B305" s="66" t="inlineStr">
        <is>
          <t>O2234</t>
        </is>
      </c>
      <c r="C305" s="66" t="inlineStr">
        <is>
          <t>Zittau</t>
        </is>
      </c>
      <c r="D305" s="66" t="n">
        <v>14.8210377525001</v>
      </c>
      <c r="E305" s="66" t="n">
        <v>50.9003581100001</v>
      </c>
      <c r="F305" s="66" t="n">
        <v>8</v>
      </c>
      <c r="G305" s="66" t="n">
        <v>5</v>
      </c>
      <c r="H305" s="66" t="n">
        <v>6</v>
      </c>
      <c r="I305" s="66" t="inlineStr">
        <is>
          <t>Major arterial road</t>
        </is>
      </c>
      <c r="J305" t="inlineStr">
        <is>
          <t>primary</t>
        </is>
      </c>
      <c r="K305" s="66" t="inlineStr">
        <is>
          <t>Junction</t>
        </is>
      </c>
      <c r="L305" s="66" t="n">
        <v>3</v>
      </c>
      <c r="M305" s="66" t="inlineStr">
        <is>
          <t>yes</t>
        </is>
      </c>
      <c r="N305" s="66" t="inlineStr">
        <is>
          <t>yes</t>
        </is>
      </c>
      <c r="O305" s="66" t="inlineStr">
        <is>
          <t>not found</t>
        </is>
      </c>
      <c r="P305" s="66" t="inlineStr">
        <is>
          <t>yes</t>
        </is>
      </c>
      <c r="Q305" s="66" t="inlineStr">
        <is>
          <t>B</t>
        </is>
      </c>
      <c r="R305" s="66" t="inlineStr">
        <is>
          <t>Standard road area/main road: primary, OSM lanes=3 (max. 3).</t>
        </is>
      </c>
      <c r="S305" s="66" t="inlineStr">
        <is>
          <t>A missing OSM tag is not reliable evidence of absence.</t>
        </is>
      </c>
      <c r="T305" s="68" t="inlineStr">
        <is>
          <t>https://www.openstreetmap.org/?mlat=50.9003581&amp;mlon=14.8210378#map=19/50.9003581/14.8210378</t>
        </is>
      </c>
      <c r="U305" s="66" t="inlineStr">
        <is>
          <t>S03</t>
        </is>
      </c>
      <c r="V305" s="66" t="inlineStr">
        <is>
          <t>M03</t>
        </is>
      </c>
      <c r="W305" s="66" t="inlineStr">
        <is>
          <t>Traffic signals/crossings/refuge islands/cycling infrastructure do not directly affect the cost class.</t>
        </is>
      </c>
    </row>
    <row r="306" ht="15" customHeight="1" s="94">
      <c r="A306" s="66" t="n">
        <v>302</v>
      </c>
      <c r="B306" s="66" t="inlineStr">
        <is>
          <t>O0023</t>
        </is>
      </c>
      <c r="C306" s="66" t="inlineStr">
        <is>
          <t>Bad Düben</t>
        </is>
      </c>
      <c r="D306" s="66" t="n">
        <v>12.5876585090001</v>
      </c>
      <c r="E306" s="66" t="n">
        <v>51.5934119995001</v>
      </c>
      <c r="F306" s="66" t="n">
        <v>7</v>
      </c>
      <c r="G306" s="66" t="n">
        <v>5</v>
      </c>
      <c r="H306" s="66" t="n">
        <v>3</v>
      </c>
      <c r="I306" s="66" t="inlineStr">
        <is>
          <t>Major arterial road</t>
        </is>
      </c>
      <c r="J306" t="inlineStr">
        <is>
          <t>primary</t>
        </is>
      </c>
      <c r="K306" s="66" t="inlineStr">
        <is>
          <t>Junction</t>
        </is>
      </c>
      <c r="L306" s="66" t="n">
        <v>1</v>
      </c>
      <c r="M306" s="66" t="inlineStr">
        <is>
          <t>not found</t>
        </is>
      </c>
      <c r="N306" s="66" t="inlineStr">
        <is>
          <t>not found</t>
        </is>
      </c>
      <c r="O306" s="66" t="inlineStr">
        <is>
          <t>not found</t>
        </is>
      </c>
      <c r="P306" s="66" t="inlineStr">
        <is>
          <t>yes</t>
        </is>
      </c>
      <c r="Q306" s="66" t="inlineStr">
        <is>
          <t>B</t>
        </is>
      </c>
      <c r="R306" s="66" t="inlineStr">
        <is>
          <t>Standard road area/main road: primary, OSM lanes=1 (max. 3).</t>
        </is>
      </c>
      <c r="S306" s="66" t="inlineStr">
        <is>
          <t>A missing OSM tag is not reliable evidence of absence.</t>
        </is>
      </c>
      <c r="T306" s="68" t="inlineStr">
        <is>
          <t>https://www.openstreetmap.org/?mlat=51.5934120&amp;mlon=12.5876585#map=19/51.5934120/12.5876585</t>
        </is>
      </c>
      <c r="U306" s="66" t="inlineStr">
        <is>
          <t>S03</t>
        </is>
      </c>
      <c r="V306" s="66" t="inlineStr">
        <is>
          <t>M03</t>
        </is>
      </c>
      <c r="W306" s="66" t="inlineStr">
        <is>
          <t>Traffic signals/crossings/refuge islands/cycling infrastructure do not directly affect the cost class.</t>
        </is>
      </c>
    </row>
    <row r="307" ht="15" customHeight="1" s="94">
      <c r="A307" s="66" t="n">
        <v>303</v>
      </c>
      <c r="B307" s="66" t="inlineStr">
        <is>
          <t>O0043</t>
        </is>
      </c>
      <c r="C307" s="66" t="inlineStr">
        <is>
          <t>Bautzen</t>
        </is>
      </c>
      <c r="D307" s="66" t="n">
        <v>14.44549304</v>
      </c>
      <c r="E307" s="66" t="n">
        <v>51.1799843700001</v>
      </c>
      <c r="F307" s="66" t="n">
        <v>7</v>
      </c>
      <c r="G307" s="66" t="n">
        <v>5</v>
      </c>
      <c r="H307" s="66" t="n">
        <v>3</v>
      </c>
      <c r="I307" s="66" t="inlineStr">
        <is>
          <t>Important main/connecting road</t>
        </is>
      </c>
      <c r="J307" t="inlineStr">
        <is>
          <t>secondary</t>
        </is>
      </c>
      <c r="K307" s="66" t="inlineStr">
        <is>
          <t>Junction</t>
        </is>
      </c>
      <c r="L307" s="66" t="n">
        <v>2</v>
      </c>
      <c r="M307" s="66" t="inlineStr">
        <is>
          <t>not found</t>
        </is>
      </c>
      <c r="N307" s="66" t="inlineStr">
        <is>
          <t>not found</t>
        </is>
      </c>
      <c r="O307" s="66" t="inlineStr">
        <is>
          <t>not found</t>
        </is>
      </c>
      <c r="P307" s="66" t="inlineStr">
        <is>
          <t>yes</t>
        </is>
      </c>
      <c r="Q307" s="66" t="inlineStr">
        <is>
          <t>B</t>
        </is>
      </c>
      <c r="R307" s="66" t="inlineStr">
        <is>
          <t>Standard road area/main road: secondary, OSM lanes=2 (max. 3).</t>
        </is>
      </c>
      <c r="S307" s="66" t="inlineStr">
        <is>
          <t>A missing OSM tag is not reliable evidence of absence.</t>
        </is>
      </c>
      <c r="T307" s="68" t="inlineStr">
        <is>
          <t>https://www.openstreetmap.org/?mlat=51.1799844&amp;mlon=14.4454930#map=19/51.1799844/14.4454930</t>
        </is>
      </c>
      <c r="U307" s="66" t="inlineStr">
        <is>
          <t>S03</t>
        </is>
      </c>
      <c r="V307" s="66" t="inlineStr">
        <is>
          <t>M03</t>
        </is>
      </c>
      <c r="W307" s="66" t="inlineStr">
        <is>
          <t>Traffic signals/crossings/refuge islands/cycling infrastructure do not directly affect the cost class.</t>
        </is>
      </c>
    </row>
    <row r="308" ht="15" customHeight="1" s="94">
      <c r="A308" s="66" t="n">
        <v>304</v>
      </c>
      <c r="B308" s="66" t="inlineStr">
        <is>
          <t>O0255</t>
        </is>
      </c>
      <c r="C308" s="66" t="inlineStr">
        <is>
          <t>Chemnitz</t>
        </is>
      </c>
      <c r="D308" s="66" t="n">
        <v>12.906271761</v>
      </c>
      <c r="E308" s="66" t="n">
        <v>50.839579976</v>
      </c>
      <c r="F308" s="66" t="n">
        <v>7</v>
      </c>
      <c r="G308" s="66" t="n">
        <v>5</v>
      </c>
      <c r="H308" s="66" t="n">
        <v>3</v>
      </c>
      <c r="I308" s="66" t="inlineStr">
        <is>
          <t>Major arterial road</t>
        </is>
      </c>
      <c r="J308" t="inlineStr">
        <is>
          <t>primary</t>
        </is>
      </c>
      <c r="K308" s="66" t="inlineStr">
        <is>
          <t>Junction</t>
        </is>
      </c>
      <c r="L308" s="66" t="n">
        <v>5</v>
      </c>
      <c r="M308" s="66" t="inlineStr">
        <is>
          <t>yes</t>
        </is>
      </c>
      <c r="N308" s="66" t="inlineStr">
        <is>
          <t>yes</t>
        </is>
      </c>
      <c r="O308" s="66" t="inlineStr">
        <is>
          <t>yes</t>
        </is>
      </c>
      <c r="P308" s="66" t="inlineStr">
        <is>
          <t>yes</t>
        </is>
      </c>
      <c r="Q308" s="66" t="inlineStr">
        <is>
          <t>C</t>
        </is>
      </c>
      <c r="R308" s="66" t="inlineStr">
        <is>
          <t>Large road cross-section: OSM lanes=5 (4 or more lanes).</t>
        </is>
      </c>
      <c r="S308" s="66" t="inlineStr">
        <is>
          <t>A missing OSM tag is not reliable evidence of absence.</t>
        </is>
      </c>
      <c r="T308" s="68" t="inlineStr">
        <is>
          <t>https://www.openstreetmap.org/?mlat=50.8395800&amp;mlon=12.9062718#map=19/50.8395800/12.9062718</t>
        </is>
      </c>
      <c r="U308" s="66" t="inlineStr">
        <is>
          <t>S03</t>
        </is>
      </c>
      <c r="V308" s="66" t="inlineStr">
        <is>
          <t>M03</t>
        </is>
      </c>
      <c r="W308" s="66" t="inlineStr">
        <is>
          <t>Traffic signals/crossings/refuge islands/cycling infrastructure do not directly affect the cost class.</t>
        </is>
      </c>
    </row>
    <row r="309" ht="15" customHeight="1" s="94">
      <c r="A309" s="66" t="n">
        <v>305</v>
      </c>
      <c r="B309" s="66" t="inlineStr">
        <is>
          <t>O0310</t>
        </is>
      </c>
      <c r="C309" s="66" t="inlineStr">
        <is>
          <t>Dresden</t>
        </is>
      </c>
      <c r="D309" s="66" t="n">
        <v>13.7384904315001</v>
      </c>
      <c r="E309" s="66" t="n">
        <v>51.0395348525</v>
      </c>
      <c r="F309" s="66" t="n">
        <v>7</v>
      </c>
      <c r="G309" s="66" t="n">
        <v>5</v>
      </c>
      <c r="H309" s="66" t="n">
        <v>1</v>
      </c>
      <c r="I309" s="66" t="inlineStr">
        <is>
          <t>Important main/connecting road</t>
        </is>
      </c>
      <c r="J309" t="inlineStr">
        <is>
          <t>secondary</t>
        </is>
      </c>
      <c r="K309" s="66" t="inlineStr">
        <is>
          <t>Junction</t>
        </is>
      </c>
      <c r="L309" s="66" t="n">
        <v>3</v>
      </c>
      <c r="M309" s="66" t="inlineStr">
        <is>
          <t>not found</t>
        </is>
      </c>
      <c r="N309" s="66" t="inlineStr">
        <is>
          <t>yes</t>
        </is>
      </c>
      <c r="O309" s="66" t="inlineStr">
        <is>
          <t>not found</t>
        </is>
      </c>
      <c r="P309" s="66" t="inlineStr">
        <is>
          <t>yes</t>
        </is>
      </c>
      <c r="Q309" s="66" t="inlineStr">
        <is>
          <t>B</t>
        </is>
      </c>
      <c r="R309" s="66" t="inlineStr">
        <is>
          <t>Standard road area/main road: secondary, OSM lanes=3 (max. 3).</t>
        </is>
      </c>
      <c r="S309" s="66" t="inlineStr">
        <is>
          <t>A missing OSM tag is not reliable evidence of absence.</t>
        </is>
      </c>
      <c r="T309" s="68" t="inlineStr">
        <is>
          <t>https://www.openstreetmap.org/?mlat=51.0395349&amp;mlon=13.7384904#map=19/51.0395349/13.7384904</t>
        </is>
      </c>
      <c r="U309" s="66" t="inlineStr">
        <is>
          <t>S03</t>
        </is>
      </c>
      <c r="V309" s="66" t="inlineStr">
        <is>
          <t>M03</t>
        </is>
      </c>
      <c r="W309" s="66" t="inlineStr">
        <is>
          <t>Traffic signals/crossings/refuge islands/cycling infrastructure do not directly affect the cost class.</t>
        </is>
      </c>
    </row>
    <row r="310" ht="15" customHeight="1" s="94">
      <c r="A310" s="66" t="n">
        <v>306</v>
      </c>
      <c r="B310" s="66" t="inlineStr">
        <is>
          <t>O0311</t>
        </is>
      </c>
      <c r="C310" s="66" t="inlineStr">
        <is>
          <t>Dresden</t>
        </is>
      </c>
      <c r="D310" s="66" t="n">
        <v>13.7400840220001</v>
      </c>
      <c r="E310" s="66" t="n">
        <v>51.038627009</v>
      </c>
      <c r="F310" s="66" t="n">
        <v>7</v>
      </c>
      <c r="G310" s="66" t="n">
        <v>5</v>
      </c>
      <c r="H310" s="66" t="n">
        <v>1</v>
      </c>
      <c r="I310" s="66" t="inlineStr">
        <is>
          <t>Important main/connecting road</t>
        </is>
      </c>
      <c r="J310" t="inlineStr">
        <is>
          <t>secondary</t>
        </is>
      </c>
      <c r="K310" s="66" t="inlineStr">
        <is>
          <t>Junction</t>
        </is>
      </c>
      <c r="L310" s="66" t="n">
        <v>2</v>
      </c>
      <c r="M310" s="66" t="inlineStr">
        <is>
          <t>yes</t>
        </is>
      </c>
      <c r="N310" s="66" t="inlineStr">
        <is>
          <t>yes</t>
        </is>
      </c>
      <c r="O310" s="66" t="inlineStr">
        <is>
          <t>not found</t>
        </is>
      </c>
      <c r="P310" s="66" t="inlineStr">
        <is>
          <t>yes</t>
        </is>
      </c>
      <c r="Q310" s="66" t="inlineStr">
        <is>
          <t>B</t>
        </is>
      </c>
      <c r="R310" s="66" t="inlineStr">
        <is>
          <t>Standard road area/main road: secondary, OSM lanes=2 (max. 3).</t>
        </is>
      </c>
      <c r="S310" s="66" t="inlineStr">
        <is>
          <t>A missing OSM tag is not reliable evidence of absence.</t>
        </is>
      </c>
      <c r="T310" s="68" t="inlineStr">
        <is>
          <t>https://www.openstreetmap.org/?mlat=51.0386270&amp;mlon=13.7400840#map=19/51.0386270/13.7400840</t>
        </is>
      </c>
      <c r="U310" s="66" t="inlineStr">
        <is>
          <t>S03</t>
        </is>
      </c>
      <c r="V310" s="66" t="inlineStr">
        <is>
          <t>M03</t>
        </is>
      </c>
      <c r="W310" s="66" t="inlineStr">
        <is>
          <t>Traffic signals/crossings/refuge islands/cycling infrastructure do not directly affect the cost class.</t>
        </is>
      </c>
    </row>
    <row r="311" ht="15" customHeight="1" s="94">
      <c r="A311" s="66" t="n">
        <v>307</v>
      </c>
      <c r="B311" s="66" t="inlineStr">
        <is>
          <t>O0678</t>
        </is>
      </c>
      <c r="C311" s="66" t="inlineStr">
        <is>
          <t>Dresden</t>
        </is>
      </c>
      <c r="D311" s="66" t="n">
        <v>13.718071162</v>
      </c>
      <c r="E311" s="66" t="n">
        <v>51.0358808360001</v>
      </c>
      <c r="F311" s="66" t="n">
        <v>7</v>
      </c>
      <c r="G311" s="66" t="n">
        <v>5</v>
      </c>
      <c r="H311" s="66" t="n">
        <v>3</v>
      </c>
      <c r="I311" s="66" t="inlineStr">
        <is>
          <t>Important main/connecting road</t>
        </is>
      </c>
      <c r="J311" t="inlineStr">
        <is>
          <t>secondary</t>
        </is>
      </c>
      <c r="K311" s="66" t="inlineStr">
        <is>
          <t>Junction</t>
        </is>
      </c>
      <c r="L311" s="66" t="n">
        <v>4</v>
      </c>
      <c r="M311" s="66" t="inlineStr">
        <is>
          <t>not found</t>
        </is>
      </c>
      <c r="N311" s="66" t="inlineStr">
        <is>
          <t>not found</t>
        </is>
      </c>
      <c r="O311" s="66" t="inlineStr">
        <is>
          <t>not found</t>
        </is>
      </c>
      <c r="P311" s="66" t="inlineStr">
        <is>
          <t>yes</t>
        </is>
      </c>
      <c r="Q311" s="66" t="inlineStr">
        <is>
          <t>C</t>
        </is>
      </c>
      <c r="R311" s="66" t="inlineStr">
        <is>
          <t>Large road cross-section: OSM lanes=4 (4 or more lanes).</t>
        </is>
      </c>
      <c r="S311" s="66" t="inlineStr">
        <is>
          <t>A missing OSM tag is not reliable evidence of absence.</t>
        </is>
      </c>
      <c r="T311" s="68" t="inlineStr">
        <is>
          <t>https://www.openstreetmap.org/?mlat=51.0358808&amp;mlon=13.7180712#map=19/51.0358808/13.7180712</t>
        </is>
      </c>
      <c r="U311" s="66" t="inlineStr">
        <is>
          <t>S03</t>
        </is>
      </c>
      <c r="V311" s="66" t="inlineStr">
        <is>
          <t>M03</t>
        </is>
      </c>
      <c r="W311" s="66" t="inlineStr">
        <is>
          <t>Traffic signals/crossings/refuge islands/cycling infrastructure do not directly affect the cost class.</t>
        </is>
      </c>
    </row>
    <row r="312" ht="15" customHeight="1" s="94">
      <c r="A312" s="66" t="n">
        <v>308</v>
      </c>
      <c r="B312" s="66" t="inlineStr">
        <is>
          <t>O0859</t>
        </is>
      </c>
      <c r="C312" s="66" t="inlineStr">
        <is>
          <t>Dresden</t>
        </is>
      </c>
      <c r="D312" s="66" t="n">
        <v>13.7035556810001</v>
      </c>
      <c r="E312" s="66" t="n">
        <v>51.034620208</v>
      </c>
      <c r="F312" s="66" t="n">
        <v>7</v>
      </c>
      <c r="G312" s="66" t="n">
        <v>5</v>
      </c>
      <c r="H312" s="66" t="n">
        <v>2</v>
      </c>
      <c r="I312" s="66" t="inlineStr">
        <is>
          <t>Important main/connecting road</t>
        </is>
      </c>
      <c r="J312" t="inlineStr">
        <is>
          <t>secondary</t>
        </is>
      </c>
      <c r="K312" s="66" t="inlineStr">
        <is>
          <t>Junction</t>
        </is>
      </c>
      <c r="L312" s="66" t="n">
        <v>3</v>
      </c>
      <c r="M312" s="66" t="inlineStr">
        <is>
          <t>yes</t>
        </is>
      </c>
      <c r="N312" s="66" t="inlineStr">
        <is>
          <t>yes</t>
        </is>
      </c>
      <c r="O312" s="66" t="inlineStr">
        <is>
          <t>not found</t>
        </is>
      </c>
      <c r="P312" s="66" t="inlineStr">
        <is>
          <t>yes</t>
        </is>
      </c>
      <c r="Q312" s="66" t="inlineStr">
        <is>
          <t>B</t>
        </is>
      </c>
      <c r="R312" s="66" t="inlineStr">
        <is>
          <t>Standard road area/main road: secondary, OSM lanes=3 (max. 3).</t>
        </is>
      </c>
      <c r="S312" s="66" t="inlineStr">
        <is>
          <t>A missing OSM tag is not reliable evidence of absence.</t>
        </is>
      </c>
      <c r="T312" s="68" t="inlineStr">
        <is>
          <t>https://www.openstreetmap.org/?mlat=51.0346202&amp;mlon=13.7035557#map=19/51.0346202/13.7035557</t>
        </is>
      </c>
      <c r="U312" s="66" t="inlineStr">
        <is>
          <t>S03</t>
        </is>
      </c>
      <c r="V312" s="66" t="inlineStr">
        <is>
          <t>M03</t>
        </is>
      </c>
      <c r="W312" s="66" t="inlineStr">
        <is>
          <t>Traffic signals/crossings/refuge islands/cycling infrastructure do not directly affect the cost class.</t>
        </is>
      </c>
    </row>
    <row r="313" ht="15" customHeight="1" s="94">
      <c r="A313" s="66" t="n">
        <v>309</v>
      </c>
      <c r="B313" s="66" t="inlineStr">
        <is>
          <t>O0873</t>
        </is>
      </c>
      <c r="C313" s="66" t="inlineStr">
        <is>
          <t>Dresden</t>
        </is>
      </c>
      <c r="D313" s="66" t="n">
        <v>13.808728833</v>
      </c>
      <c r="E313" s="66" t="n">
        <v>51.0379745320001</v>
      </c>
      <c r="F313" s="66" t="n">
        <v>7</v>
      </c>
      <c r="G313" s="66" t="n">
        <v>5</v>
      </c>
      <c r="H313" s="66" t="n">
        <v>1</v>
      </c>
      <c r="I313" s="66" t="inlineStr">
        <is>
          <t>Important main/connecting road</t>
        </is>
      </c>
      <c r="J313" t="inlineStr">
        <is>
          <t>secondary</t>
        </is>
      </c>
      <c r="K313" s="66" t="inlineStr">
        <is>
          <t>Junction</t>
        </is>
      </c>
      <c r="L313" s="66" t="n">
        <v>2</v>
      </c>
      <c r="M313" s="66" t="inlineStr">
        <is>
          <t>yes</t>
        </is>
      </c>
      <c r="N313" s="66" t="inlineStr">
        <is>
          <t>yes</t>
        </is>
      </c>
      <c r="O313" s="66" t="inlineStr">
        <is>
          <t>not found</t>
        </is>
      </c>
      <c r="P313" s="66" t="inlineStr">
        <is>
          <t>yes</t>
        </is>
      </c>
      <c r="Q313" s="66" t="inlineStr">
        <is>
          <t>B</t>
        </is>
      </c>
      <c r="R313" s="66" t="inlineStr">
        <is>
          <t>Standard road area/main road: secondary, OSM lanes=2 (max. 3).</t>
        </is>
      </c>
      <c r="S313" s="66" t="inlineStr">
        <is>
          <t>A missing OSM tag is not reliable evidence of absence.</t>
        </is>
      </c>
      <c r="T313" s="68" t="inlineStr">
        <is>
          <t>https://www.openstreetmap.org/?mlat=51.0379745&amp;mlon=13.8087288#map=19/51.0379745/13.8087288</t>
        </is>
      </c>
      <c r="U313" s="66" t="inlineStr">
        <is>
          <t>S03</t>
        </is>
      </c>
      <c r="V313" s="66" t="inlineStr">
        <is>
          <t>M03</t>
        </is>
      </c>
      <c r="W313" s="66" t="inlineStr">
        <is>
          <t>Traffic signals/crossings/refuge islands/cycling infrastructure do not directly affect the cost class.</t>
        </is>
      </c>
    </row>
    <row r="314" ht="15" customHeight="1" s="94">
      <c r="A314" s="66" t="n">
        <v>310</v>
      </c>
      <c r="B314" s="66" t="inlineStr">
        <is>
          <t>O0952</t>
        </is>
      </c>
      <c r="C314" s="66" t="inlineStr">
        <is>
          <t>Dresden</t>
        </is>
      </c>
      <c r="D314" s="66" t="n">
        <v>13.7272015720001</v>
      </c>
      <c r="E314" s="66" t="n">
        <v>51.058036176</v>
      </c>
      <c r="F314" s="66" t="n">
        <v>7</v>
      </c>
      <c r="G314" s="66" t="n">
        <v>5</v>
      </c>
      <c r="H314" s="66" t="n">
        <v>6</v>
      </c>
      <c r="I314" s="66" t="inlineStr">
        <is>
          <t>Major arterial road</t>
        </is>
      </c>
      <c r="J314" t="inlineStr">
        <is>
          <t>primary</t>
        </is>
      </c>
      <c r="K314" s="66" t="inlineStr">
        <is>
          <t>Junction</t>
        </is>
      </c>
      <c r="L314" s="66" t="n">
        <v>4</v>
      </c>
      <c r="M314" s="66" t="inlineStr">
        <is>
          <t>yes</t>
        </is>
      </c>
      <c r="N314" s="66" t="inlineStr">
        <is>
          <t>yes</t>
        </is>
      </c>
      <c r="O314" s="66" t="inlineStr">
        <is>
          <t>not found</t>
        </is>
      </c>
      <c r="P314" s="66" t="inlineStr">
        <is>
          <t>yes</t>
        </is>
      </c>
      <c r="Q314" s="66" t="inlineStr">
        <is>
          <t>C</t>
        </is>
      </c>
      <c r="R314" s="66" t="inlineStr">
        <is>
          <t>Large road cross-section: OSM lanes=4 (4 or more lanes).</t>
        </is>
      </c>
      <c r="S314" s="66" t="inlineStr">
        <is>
          <t>A missing OSM tag is not reliable evidence of absence.</t>
        </is>
      </c>
      <c r="T314" s="68" t="inlineStr">
        <is>
          <t>https://www.openstreetmap.org/?mlat=51.0580362&amp;mlon=13.7272016#map=19/51.0580362/13.7272016</t>
        </is>
      </c>
      <c r="U314" s="66" t="inlineStr">
        <is>
          <t>S03</t>
        </is>
      </c>
      <c r="V314" s="66" t="inlineStr">
        <is>
          <t>M03</t>
        </is>
      </c>
      <c r="W314" s="66" t="inlineStr">
        <is>
          <t>Traffic signals/crossings/refuge islands/cycling infrastructure do not directly affect the cost class.</t>
        </is>
      </c>
    </row>
    <row r="315" ht="15" customHeight="1" s="94">
      <c r="A315" s="66" t="n">
        <v>311</v>
      </c>
      <c r="B315" s="66" t="inlineStr">
        <is>
          <t>O1055</t>
        </is>
      </c>
      <c r="C315" s="66" t="inlineStr">
        <is>
          <t>Freiberg</t>
        </is>
      </c>
      <c r="D315" s="66" t="n">
        <v>13.3480686950001</v>
      </c>
      <c r="E315" s="66" t="n">
        <v>50.9217248440001</v>
      </c>
      <c r="F315" s="66" t="n">
        <v>7</v>
      </c>
      <c r="G315" s="66" t="n">
        <v>5</v>
      </c>
      <c r="H315" s="66" t="n">
        <v>2</v>
      </c>
      <c r="I315" s="66" t="inlineStr">
        <is>
          <t>Important main/connecting road</t>
        </is>
      </c>
      <c r="J315" t="inlineStr">
        <is>
          <t>secondary</t>
        </is>
      </c>
      <c r="K315" s="66" t="inlineStr">
        <is>
          <t>Junction</t>
        </is>
      </c>
      <c r="L315" s="66" t="n">
        <v>3</v>
      </c>
      <c r="M315" s="66" t="inlineStr">
        <is>
          <t>yes</t>
        </is>
      </c>
      <c r="N315" s="66" t="inlineStr">
        <is>
          <t>yes</t>
        </is>
      </c>
      <c r="O315" s="66" t="inlineStr">
        <is>
          <t>yes</t>
        </is>
      </c>
      <c r="P315" s="66" t="inlineStr">
        <is>
          <t>yes</t>
        </is>
      </c>
      <c r="Q315" s="66" t="inlineStr">
        <is>
          <t>B</t>
        </is>
      </c>
      <c r="R315" s="66" t="inlineStr">
        <is>
          <t>Standard road area/main road: secondary, OSM lanes=3 (max. 3).</t>
        </is>
      </c>
      <c r="S315" s="66" t="inlineStr">
        <is>
          <t>A missing OSM tag is not reliable evidence of absence.</t>
        </is>
      </c>
      <c r="T315" s="68" t="inlineStr">
        <is>
          <t>https://www.openstreetmap.org/?mlat=50.9217248&amp;mlon=13.3480687#map=19/50.9217248/13.3480687</t>
        </is>
      </c>
      <c r="U315" s="66" t="inlineStr">
        <is>
          <t>S03</t>
        </is>
      </c>
      <c r="V315" s="66" t="inlineStr">
        <is>
          <t>M03</t>
        </is>
      </c>
      <c r="W315" s="66" t="inlineStr">
        <is>
          <t>Traffic signals/crossings/refuge islands/cycling infrastructure do not directly affect the cost class.</t>
        </is>
      </c>
    </row>
    <row r="316" ht="15" customHeight="1" s="94">
      <c r="A316" s="66" t="n">
        <v>312</v>
      </c>
      <c r="B316" s="66" t="inlineStr">
        <is>
          <t>O1363</t>
        </is>
      </c>
      <c r="C316" s="66" t="inlineStr">
        <is>
          <t>Leipzig</t>
        </is>
      </c>
      <c r="D316" s="66" t="n">
        <v>12.3896970640001</v>
      </c>
      <c r="E316" s="66" t="n">
        <v>51.3216005720001</v>
      </c>
      <c r="F316" s="66" t="n">
        <v>7</v>
      </c>
      <c r="G316" s="66" t="n">
        <v>5</v>
      </c>
      <c r="H316" s="66" t="n">
        <v>3</v>
      </c>
      <c r="I316" s="66" t="inlineStr">
        <is>
          <t>Important main/connecting road</t>
        </is>
      </c>
      <c r="J316" t="inlineStr">
        <is>
          <t>secondary</t>
        </is>
      </c>
      <c r="K316" s="66" t="inlineStr">
        <is>
          <t>Junction</t>
        </is>
      </c>
      <c r="L316" s="66" t="n">
        <v>3</v>
      </c>
      <c r="M316" s="66" t="inlineStr">
        <is>
          <t>yes</t>
        </is>
      </c>
      <c r="N316" s="66" t="inlineStr">
        <is>
          <t>yes</t>
        </is>
      </c>
      <c r="O316" s="66" t="inlineStr">
        <is>
          <t>not found</t>
        </is>
      </c>
      <c r="P316" s="66" t="inlineStr">
        <is>
          <t>yes</t>
        </is>
      </c>
      <c r="Q316" s="66" t="inlineStr">
        <is>
          <t>B</t>
        </is>
      </c>
      <c r="R316" s="66" t="inlineStr">
        <is>
          <t>Standard road area/main road: secondary, OSM lanes=3 (max. 3).</t>
        </is>
      </c>
      <c r="S316" s="66" t="inlineStr">
        <is>
          <t>A missing OSM tag is not reliable evidence of absence.</t>
        </is>
      </c>
      <c r="T316" s="68" t="inlineStr">
        <is>
          <t>https://www.openstreetmap.org/?mlat=51.3216006&amp;mlon=12.3896971#map=19/51.3216006/12.3896971</t>
        </is>
      </c>
      <c r="U316" s="66" t="inlineStr">
        <is>
          <t>S03</t>
        </is>
      </c>
      <c r="V316" s="66" t="inlineStr">
        <is>
          <t>M03</t>
        </is>
      </c>
      <c r="W316" s="66" t="inlineStr">
        <is>
          <t>Traffic signals/crossings/refuge islands/cycling infrastructure do not directly affect the cost class.</t>
        </is>
      </c>
    </row>
    <row r="317" ht="15" customHeight="1" s="94">
      <c r="A317" s="66" t="n">
        <v>313</v>
      </c>
      <c r="B317" s="66" t="inlineStr">
        <is>
          <t>O1375</t>
        </is>
      </c>
      <c r="C317" s="66" t="inlineStr">
        <is>
          <t>Leipzig</t>
        </is>
      </c>
      <c r="D317" s="66" t="n">
        <v>12.4212317770001</v>
      </c>
      <c r="E317" s="66" t="n">
        <v>51.3530643030001</v>
      </c>
      <c r="F317" s="66" t="n">
        <v>7</v>
      </c>
      <c r="G317" s="66" t="n">
        <v>5</v>
      </c>
      <c r="H317" s="66" t="n">
        <v>3</v>
      </c>
      <c r="I317" s="66" t="inlineStr">
        <is>
          <t>Important main/connecting road</t>
        </is>
      </c>
      <c r="J317" t="inlineStr">
        <is>
          <t>secondary</t>
        </is>
      </c>
      <c r="K317" s="66" t="inlineStr">
        <is>
          <t>Junction</t>
        </is>
      </c>
      <c r="L317" s="66" t="n">
        <v>2</v>
      </c>
      <c r="M317" s="66" t="inlineStr">
        <is>
          <t>not found</t>
        </is>
      </c>
      <c r="N317" s="66" t="inlineStr">
        <is>
          <t>yes</t>
        </is>
      </c>
      <c r="O317" s="66" t="inlineStr">
        <is>
          <t>yes</t>
        </is>
      </c>
      <c r="P317" s="66" t="inlineStr">
        <is>
          <t>yes</t>
        </is>
      </c>
      <c r="Q317" s="66" t="inlineStr">
        <is>
          <t>B</t>
        </is>
      </c>
      <c r="R317" s="66" t="inlineStr">
        <is>
          <t>Standard road area/main road: secondary, OSM lanes=2 (max. 3).</t>
        </is>
      </c>
      <c r="S317" s="66" t="inlineStr">
        <is>
          <t>A missing OSM tag is not reliable evidence of absence.</t>
        </is>
      </c>
      <c r="T317" s="68" t="inlineStr">
        <is>
          <t>https://www.openstreetmap.org/?mlat=51.3530643&amp;mlon=12.4212318#map=19/51.3530643/12.4212318</t>
        </is>
      </c>
      <c r="U317" s="66" t="inlineStr">
        <is>
          <t>S03</t>
        </is>
      </c>
      <c r="V317" s="66" t="inlineStr">
        <is>
          <t>M03</t>
        </is>
      </c>
      <c r="W317" s="66" t="inlineStr">
        <is>
          <t>Traffic signals/crossings/refuge islands/cycling infrastructure do not directly affect the cost class.</t>
        </is>
      </c>
    </row>
    <row r="318" ht="15" customHeight="1" s="94">
      <c r="A318" s="66" t="n">
        <v>314</v>
      </c>
      <c r="B318" s="66" t="inlineStr">
        <is>
          <t>O1446</t>
        </is>
      </c>
      <c r="C318" s="66" t="inlineStr">
        <is>
          <t>Leipzig</t>
        </is>
      </c>
      <c r="D318" s="66" t="n">
        <v>12.3767448</v>
      </c>
      <c r="E318" s="66" t="n">
        <v>51.3431238480001</v>
      </c>
      <c r="F318" s="66" t="n">
        <v>7</v>
      </c>
      <c r="G318" s="66" t="n">
        <v>5</v>
      </c>
      <c r="H318" s="66" t="n">
        <v>6</v>
      </c>
      <c r="I318" s="66" t="inlineStr">
        <is>
          <t>Residential road</t>
        </is>
      </c>
      <c r="J318" t="inlineStr">
        <is>
          <t>residential</t>
        </is>
      </c>
      <c r="K318" s="66" t="inlineStr">
        <is>
          <t>Junction</t>
        </is>
      </c>
      <c r="L318" s="66" t="inlineStr">
        <is>
          <t>not tagged</t>
        </is>
      </c>
      <c r="M318" s="66" t="inlineStr">
        <is>
          <t>not found</t>
        </is>
      </c>
      <c r="N318" s="66" t="inlineStr">
        <is>
          <t>not found</t>
        </is>
      </c>
      <c r="O318" s="66" t="inlineStr">
        <is>
          <t>not found</t>
        </is>
      </c>
      <c r="P318" s="66" t="inlineStr">
        <is>
          <t>not found</t>
        </is>
      </c>
      <c r="Q318" s="66" t="inlineStr">
        <is>
          <t>unclear</t>
        </is>
      </c>
      <c r="R318" s="66" t="inlineStr">
        <is>
          <t>Lane count is not reliably tagged in OSM.</t>
        </is>
      </c>
      <c r="S318" s="66" t="inlineStr">
        <is>
          <t>A missing OSM tag is not reliable evidence of absence.</t>
        </is>
      </c>
      <c r="T318" s="68" t="inlineStr">
        <is>
          <t>https://www.openstreetmap.org/?mlat=51.3431238&amp;mlon=12.3767448#map=19/51.3431238/12.3767448</t>
        </is>
      </c>
      <c r="U318" s="66" t="inlineStr">
        <is>
          <t>S03</t>
        </is>
      </c>
      <c r="V318" s="66" t="inlineStr">
        <is>
          <t>M03</t>
        </is>
      </c>
      <c r="W318" s="66" t="inlineStr">
        <is>
          <t>Traffic signals/crossings/refuge islands/cycling infrastructure do not directly affect the cost class.</t>
        </is>
      </c>
    </row>
    <row r="319" ht="15" customHeight="1" s="94">
      <c r="A319" s="66" t="n">
        <v>315</v>
      </c>
      <c r="B319" s="66" t="inlineStr">
        <is>
          <t>O1505</t>
        </is>
      </c>
      <c r="C319" s="66" t="inlineStr">
        <is>
          <t>Leipzig</t>
        </is>
      </c>
      <c r="D319" s="66" t="n">
        <v>12.3629187350001</v>
      </c>
      <c r="E319" s="66" t="n">
        <v>51.3306221670001</v>
      </c>
      <c r="F319" s="66" t="n">
        <v>7</v>
      </c>
      <c r="G319" s="66" t="n">
        <v>5</v>
      </c>
      <c r="H319" s="66" t="n">
        <v>2</v>
      </c>
      <c r="I319" s="66" t="inlineStr">
        <is>
          <t>Important main/connecting road</t>
        </is>
      </c>
      <c r="J319" t="inlineStr">
        <is>
          <t>secondary</t>
        </is>
      </c>
      <c r="K319" s="66" t="inlineStr">
        <is>
          <t>Junction</t>
        </is>
      </c>
      <c r="L319" s="66" t="n">
        <v>2</v>
      </c>
      <c r="M319" s="66" t="inlineStr">
        <is>
          <t>not found</t>
        </is>
      </c>
      <c r="N319" s="66" t="inlineStr">
        <is>
          <t>yes</t>
        </is>
      </c>
      <c r="O319" s="66" t="inlineStr">
        <is>
          <t>yes</t>
        </is>
      </c>
      <c r="P319" s="66" t="inlineStr">
        <is>
          <t>yes</t>
        </is>
      </c>
      <c r="Q319" s="66" t="inlineStr">
        <is>
          <t>B</t>
        </is>
      </c>
      <c r="R319" s="66" t="inlineStr">
        <is>
          <t>Standard road area/main road: secondary, OSM lanes=2 (max. 3).</t>
        </is>
      </c>
      <c r="S319" s="66" t="inlineStr">
        <is>
          <t>A missing OSM tag is not reliable evidence of absence.</t>
        </is>
      </c>
      <c r="T319" s="68" t="inlineStr">
        <is>
          <t>https://www.openstreetmap.org/?mlat=51.3306222&amp;mlon=12.3629187#map=19/51.3306222/12.3629187</t>
        </is>
      </c>
      <c r="U319" s="66" t="inlineStr">
        <is>
          <t>S03</t>
        </is>
      </c>
      <c r="V319" s="66" t="inlineStr">
        <is>
          <t>M03</t>
        </is>
      </c>
      <c r="W319" s="66" t="inlineStr">
        <is>
          <t>Traffic signals/crossings/refuge islands/cycling infrastructure do not directly affect the cost class.</t>
        </is>
      </c>
    </row>
    <row r="320" ht="15" customHeight="1" s="94">
      <c r="A320" s="66" t="n">
        <v>316</v>
      </c>
      <c r="B320" s="66" t="inlineStr">
        <is>
          <t>O1517</t>
        </is>
      </c>
      <c r="C320" s="66" t="inlineStr">
        <is>
          <t>Leipzig</t>
        </is>
      </c>
      <c r="D320" s="66" t="n">
        <v>12.360449675</v>
      </c>
      <c r="E320" s="66" t="n">
        <v>51.3379860000001</v>
      </c>
      <c r="F320" s="66" t="n">
        <v>7</v>
      </c>
      <c r="G320" s="66" t="n">
        <v>5</v>
      </c>
      <c r="H320" s="66" t="n">
        <v>2</v>
      </c>
      <c r="I320" s="66" t="inlineStr">
        <is>
          <t>Important main/connecting road</t>
        </is>
      </c>
      <c r="J320" t="inlineStr">
        <is>
          <t>secondary</t>
        </is>
      </c>
      <c r="K320" s="66" t="inlineStr">
        <is>
          <t>Junction</t>
        </is>
      </c>
      <c r="L320" s="66" t="n">
        <v>2</v>
      </c>
      <c r="M320" s="66" t="inlineStr">
        <is>
          <t>not found</t>
        </is>
      </c>
      <c r="N320" s="66" t="inlineStr">
        <is>
          <t>yes</t>
        </is>
      </c>
      <c r="O320" s="66" t="inlineStr">
        <is>
          <t>not found</t>
        </is>
      </c>
      <c r="P320" s="66" t="inlineStr">
        <is>
          <t>not found</t>
        </is>
      </c>
      <c r="Q320" s="66" t="inlineStr">
        <is>
          <t>B</t>
        </is>
      </c>
      <c r="R320" s="66" t="inlineStr">
        <is>
          <t>Standard road area/main road: secondary, OSM lanes=2 (max. 3).</t>
        </is>
      </c>
      <c r="S320" s="66" t="inlineStr">
        <is>
          <t>A missing OSM tag is not reliable evidence of absence.</t>
        </is>
      </c>
      <c r="T320" s="68" t="inlineStr">
        <is>
          <t>https://www.openstreetmap.org/?mlat=51.3379860&amp;mlon=12.3604497#map=19/51.3379860/12.3604497</t>
        </is>
      </c>
      <c r="U320" s="66" t="inlineStr">
        <is>
          <t>S03</t>
        </is>
      </c>
      <c r="V320" s="66" t="inlineStr">
        <is>
          <t>M03</t>
        </is>
      </c>
      <c r="W320" s="66" t="inlineStr">
        <is>
          <t>Traffic signals/crossings/refuge islands/cycling infrastructure do not directly affect the cost class.</t>
        </is>
      </c>
    </row>
    <row r="321" ht="15" customHeight="1" s="94">
      <c r="A321" s="66" t="n">
        <v>317</v>
      </c>
      <c r="B321" s="66" t="inlineStr">
        <is>
          <t>O1567</t>
        </is>
      </c>
      <c r="C321" s="66" t="inlineStr">
        <is>
          <t>Leipzig</t>
        </is>
      </c>
      <c r="D321" s="66" t="n">
        <v>12.361285616</v>
      </c>
      <c r="E321" s="66" t="n">
        <v>51.3754147670001</v>
      </c>
      <c r="F321" s="66" t="n">
        <v>7</v>
      </c>
      <c r="G321" s="66" t="n">
        <v>5</v>
      </c>
      <c r="H321" s="66" t="n">
        <v>6</v>
      </c>
      <c r="I321" s="66" t="inlineStr">
        <is>
          <t>Major arterial road</t>
        </is>
      </c>
      <c r="J321" t="inlineStr">
        <is>
          <t>primary</t>
        </is>
      </c>
      <c r="K321" s="66" t="inlineStr">
        <is>
          <t>Junction</t>
        </is>
      </c>
      <c r="L321" s="66" t="n">
        <v>7</v>
      </c>
      <c r="M321" s="66" t="inlineStr">
        <is>
          <t>yes</t>
        </is>
      </c>
      <c r="N321" s="66" t="inlineStr">
        <is>
          <t>yes</t>
        </is>
      </c>
      <c r="O321" s="66" t="inlineStr">
        <is>
          <t>yes</t>
        </is>
      </c>
      <c r="P321" s="66" t="inlineStr">
        <is>
          <t>yes</t>
        </is>
      </c>
      <c r="Q321" s="66" t="inlineStr">
        <is>
          <t>C</t>
        </is>
      </c>
      <c r="R321" s="66" t="inlineStr">
        <is>
          <t>Large road cross-section: OSM lanes=7 (4 or more lanes).</t>
        </is>
      </c>
      <c r="S321" s="66" t="inlineStr">
        <is>
          <t>A missing OSM tag is not reliable evidence of absence.</t>
        </is>
      </c>
      <c r="T321" s="68" t="inlineStr">
        <is>
          <t>https://www.openstreetmap.org/?mlat=51.3754148&amp;mlon=12.3612856#map=19/51.3754148/12.3612856</t>
        </is>
      </c>
      <c r="U321" s="66" t="inlineStr">
        <is>
          <t>S03</t>
        </is>
      </c>
      <c r="V321" s="66" t="inlineStr">
        <is>
          <t>M03</t>
        </is>
      </c>
      <c r="W321" s="66" t="inlineStr">
        <is>
          <t>Traffic signals/crossings/refuge islands/cycling infrastructure do not directly affect the cost class.</t>
        </is>
      </c>
    </row>
    <row r="322" ht="15" customHeight="1" s="94">
      <c r="A322" s="66" t="n">
        <v>318</v>
      </c>
      <c r="B322" s="66" t="inlineStr">
        <is>
          <t>O1574</t>
        </is>
      </c>
      <c r="C322" s="66" t="inlineStr">
        <is>
          <t>Leipzig</t>
        </is>
      </c>
      <c r="D322" s="66" t="n">
        <v>12.401573184</v>
      </c>
      <c r="E322" s="66" t="n">
        <v>51.3240729310001</v>
      </c>
      <c r="F322" s="66" t="n">
        <v>7</v>
      </c>
      <c r="G322" s="66" t="n">
        <v>5</v>
      </c>
      <c r="H322" s="66" t="n">
        <v>6</v>
      </c>
      <c r="I322" s="66" t="inlineStr">
        <is>
          <t>Major arterial road</t>
        </is>
      </c>
      <c r="J322" t="inlineStr">
        <is>
          <t>primary</t>
        </is>
      </c>
      <c r="K322" s="66" t="inlineStr">
        <is>
          <t>Junction</t>
        </is>
      </c>
      <c r="L322" s="66" t="n">
        <v>5</v>
      </c>
      <c r="M322" s="66" t="inlineStr">
        <is>
          <t>yes</t>
        </is>
      </c>
      <c r="N322" s="66" t="inlineStr">
        <is>
          <t>yes</t>
        </is>
      </c>
      <c r="O322" s="66" t="inlineStr">
        <is>
          <t>yes</t>
        </is>
      </c>
      <c r="P322" s="66" t="inlineStr">
        <is>
          <t>yes</t>
        </is>
      </c>
      <c r="Q322" s="66" t="inlineStr">
        <is>
          <t>C</t>
        </is>
      </c>
      <c r="R322" s="66" t="inlineStr">
        <is>
          <t>Large road cross-section: OSM lanes=5 (4 or more lanes).</t>
        </is>
      </c>
      <c r="S322" s="66" t="inlineStr">
        <is>
          <t>A missing OSM tag is not reliable evidence of absence.</t>
        </is>
      </c>
      <c r="T322" s="68" t="inlineStr">
        <is>
          <t>https://www.openstreetmap.org/?mlat=51.3240729&amp;mlon=12.4015732#map=19/51.3240729/12.4015732</t>
        </is>
      </c>
      <c r="U322" s="66" t="inlineStr">
        <is>
          <t>S03</t>
        </is>
      </c>
      <c r="V322" s="66" t="inlineStr">
        <is>
          <t>M03</t>
        </is>
      </c>
      <c r="W322" s="66" t="inlineStr">
        <is>
          <t>Traffic signals/crossings/refuge islands/cycling infrastructure do not directly affect the cost class.</t>
        </is>
      </c>
    </row>
    <row r="323" ht="15" customHeight="1" s="94">
      <c r="A323" s="66" t="n">
        <v>319</v>
      </c>
      <c r="B323" s="66" t="inlineStr">
        <is>
          <t>O1612</t>
        </is>
      </c>
      <c r="C323" s="66" t="inlineStr">
        <is>
          <t>Leipzig</t>
        </is>
      </c>
      <c r="D323" s="66" t="n">
        <v>12.3632904465001</v>
      </c>
      <c r="E323" s="66" t="n">
        <v>51.3428410135</v>
      </c>
      <c r="F323" s="66" t="n">
        <v>7</v>
      </c>
      <c r="G323" s="66" t="n">
        <v>5</v>
      </c>
      <c r="H323" s="66" t="n">
        <v>2</v>
      </c>
      <c r="I323" s="66" t="inlineStr">
        <is>
          <t>Major arterial road</t>
        </is>
      </c>
      <c r="J323" t="inlineStr">
        <is>
          <t>primary</t>
        </is>
      </c>
      <c r="K323" s="66" t="inlineStr">
        <is>
          <t>Junction</t>
        </is>
      </c>
      <c r="L323" s="66" t="n">
        <v>4</v>
      </c>
      <c r="M323" s="66" t="inlineStr">
        <is>
          <t>not found</t>
        </is>
      </c>
      <c r="N323" s="66" t="inlineStr">
        <is>
          <t>not found</t>
        </is>
      </c>
      <c r="O323" s="66" t="inlineStr">
        <is>
          <t>not found</t>
        </is>
      </c>
      <c r="P323" s="66" t="inlineStr">
        <is>
          <t>not found</t>
        </is>
      </c>
      <c r="Q323" s="66" t="inlineStr">
        <is>
          <t>C</t>
        </is>
      </c>
      <c r="R323" s="66" t="inlineStr">
        <is>
          <t>Large road cross-section: OSM lanes=4 (4 or more lanes).</t>
        </is>
      </c>
      <c r="S323" s="66" t="inlineStr">
        <is>
          <t>A missing OSM tag is not reliable evidence of absence.</t>
        </is>
      </c>
      <c r="T323" s="68" t="inlineStr">
        <is>
          <t>https://www.openstreetmap.org/?mlat=51.3428410&amp;mlon=12.3632904#map=19/51.3428410/12.3632904</t>
        </is>
      </c>
      <c r="U323" s="66" t="inlineStr">
        <is>
          <t>S03</t>
        </is>
      </c>
      <c r="V323" s="66" t="inlineStr">
        <is>
          <t>M03</t>
        </is>
      </c>
      <c r="W323" s="66" t="inlineStr">
        <is>
          <t>Traffic signals/crossings/refuge islands/cycling infrastructure do not directly affect the cost class.</t>
        </is>
      </c>
    </row>
    <row r="324" ht="15" customHeight="1" s="94">
      <c r="A324" s="66" t="n">
        <v>320</v>
      </c>
      <c r="B324" s="66" t="inlineStr">
        <is>
          <t>O1858</t>
        </is>
      </c>
      <c r="C324" s="66" t="inlineStr">
        <is>
          <t>Lugau/Erzgeb.</t>
        </is>
      </c>
      <c r="D324" s="66" t="n">
        <v>12.7462884220001</v>
      </c>
      <c r="E324" s="66" t="n">
        <v>50.738511015</v>
      </c>
      <c r="F324" s="66" t="n">
        <v>7</v>
      </c>
      <c r="G324" s="66" t="n">
        <v>5</v>
      </c>
      <c r="H324" s="66" t="n">
        <v>2</v>
      </c>
      <c r="I324" s="66" t="inlineStr">
        <is>
          <t>Major arterial road</t>
        </is>
      </c>
      <c r="J324" t="inlineStr">
        <is>
          <t>primary</t>
        </is>
      </c>
      <c r="K324" s="66" t="inlineStr">
        <is>
          <t>Junction</t>
        </is>
      </c>
      <c r="L324" s="66" t="n">
        <v>2</v>
      </c>
      <c r="M324" s="66" t="inlineStr">
        <is>
          <t>not found</t>
        </is>
      </c>
      <c r="N324" s="66" t="inlineStr">
        <is>
          <t>yes</t>
        </is>
      </c>
      <c r="O324" s="66" t="inlineStr">
        <is>
          <t>not found</t>
        </is>
      </c>
      <c r="P324" s="66" t="inlineStr">
        <is>
          <t>not found</t>
        </is>
      </c>
      <c r="Q324" s="66" t="inlineStr">
        <is>
          <t>B</t>
        </is>
      </c>
      <c r="R324" s="66" t="inlineStr">
        <is>
          <t>Standard road area/main road: primary, OSM lanes=2 (max. 3).</t>
        </is>
      </c>
      <c r="S324" s="66" t="inlineStr">
        <is>
          <t>A missing OSM tag is not reliable evidence of absence.</t>
        </is>
      </c>
      <c r="T324" s="68" t="inlineStr">
        <is>
          <t>https://www.openstreetmap.org/?mlat=50.7385110&amp;mlon=12.7462884#map=19/50.7385110/12.7462884</t>
        </is>
      </c>
      <c r="U324" s="66" t="inlineStr">
        <is>
          <t>S03</t>
        </is>
      </c>
      <c r="V324" s="66" t="inlineStr">
        <is>
          <t>M03</t>
        </is>
      </c>
      <c r="W324" s="66" t="inlineStr">
        <is>
          <t>Traffic signals/crossings/refuge islands/cycling infrastructure do not directly affect the cost class.</t>
        </is>
      </c>
    </row>
    <row r="325" ht="15" customHeight="1" s="94">
      <c r="A325" s="66" t="n">
        <v>321</v>
      </c>
      <c r="B325" s="66" t="inlineStr">
        <is>
          <t>O1930</t>
        </is>
      </c>
      <c r="C325" s="66" t="inlineStr">
        <is>
          <t>Neustadt in Sachsen</t>
        </is>
      </c>
      <c r="D325" s="66" t="n">
        <v>14.2105523880001</v>
      </c>
      <c r="E325" s="66" t="n">
        <v>51.0263636820001</v>
      </c>
      <c r="F325" s="66" t="n">
        <v>7</v>
      </c>
      <c r="G325" s="66" t="n">
        <v>5</v>
      </c>
      <c r="H325" s="66" t="n">
        <v>3</v>
      </c>
      <c r="I325" s="66" t="inlineStr">
        <is>
          <t>Residential road</t>
        </is>
      </c>
      <c r="J325" t="inlineStr">
        <is>
          <t>residential</t>
        </is>
      </c>
      <c r="K325" s="66" t="inlineStr">
        <is>
          <t>Junction</t>
        </is>
      </c>
      <c r="L325" s="66" t="n">
        <v>3</v>
      </c>
      <c r="M325" s="66" t="inlineStr">
        <is>
          <t>yes</t>
        </is>
      </c>
      <c r="N325" s="66" t="inlineStr">
        <is>
          <t>yes</t>
        </is>
      </c>
      <c r="O325" s="66" t="inlineStr">
        <is>
          <t>not found</t>
        </is>
      </c>
      <c r="P325" s="66" t="inlineStr">
        <is>
          <t>not found</t>
        </is>
      </c>
      <c r="Q325" s="66" t="inlineStr">
        <is>
          <t>B</t>
        </is>
      </c>
      <c r="R325" s="66" t="inlineStr">
        <is>
          <t>Standard road area/main road: residential, OSM lanes=3 (max. 3).</t>
        </is>
      </c>
      <c r="S325" s="66" t="inlineStr">
        <is>
          <t>A missing OSM tag is not reliable evidence of absence.</t>
        </is>
      </c>
      <c r="T325" s="68" t="inlineStr">
        <is>
          <t>https://www.openstreetmap.org/?mlat=51.0263637&amp;mlon=14.2105524#map=19/51.0263637/14.2105524</t>
        </is>
      </c>
      <c r="U325" s="66" t="inlineStr">
        <is>
          <t>S03</t>
        </is>
      </c>
      <c r="V325" s="66" t="inlineStr">
        <is>
          <t>M03</t>
        </is>
      </c>
      <c r="W325" s="66" t="inlineStr">
        <is>
          <t>Traffic signals/crossings/refuge islands/cycling infrastructure do not directly affect the cost class.</t>
        </is>
      </c>
    </row>
    <row r="326" ht="15" customHeight="1" s="94">
      <c r="A326" s="66" t="n">
        <v>322</v>
      </c>
      <c r="B326" s="66" t="inlineStr">
        <is>
          <t>O0039</t>
        </is>
      </c>
      <c r="C326" s="66" t="inlineStr">
        <is>
          <t>Bautzen</t>
        </is>
      </c>
      <c r="D326" s="66" t="n">
        <v>14.429566342</v>
      </c>
      <c r="E326" s="66" t="n">
        <v>51.17356542</v>
      </c>
      <c r="F326" s="66" t="n">
        <v>6</v>
      </c>
      <c r="G326" s="66" t="n">
        <v>5</v>
      </c>
      <c r="H326" s="66" t="n">
        <v>3</v>
      </c>
      <c r="I326" s="66" t="inlineStr">
        <is>
          <t>Collector/connecting road</t>
        </is>
      </c>
      <c r="J326" t="inlineStr">
        <is>
          <t>tertiary</t>
        </is>
      </c>
      <c r="K326" s="66" t="inlineStr">
        <is>
          <t>Junction</t>
        </is>
      </c>
      <c r="L326" s="66" t="n">
        <v>2</v>
      </c>
      <c r="M326" s="66" t="inlineStr">
        <is>
          <t>yes</t>
        </is>
      </c>
      <c r="N326" s="66" t="inlineStr">
        <is>
          <t>yes</t>
        </is>
      </c>
      <c r="O326" s="66" t="inlineStr">
        <is>
          <t>not found</t>
        </is>
      </c>
      <c r="P326" s="66" t="inlineStr">
        <is>
          <t>yes</t>
        </is>
      </c>
      <c r="Q326" s="66" t="inlineStr">
        <is>
          <t>B</t>
        </is>
      </c>
      <c r="R326" s="66" t="inlineStr">
        <is>
          <t>Standard road area/main road: tertiary, OSM lanes=2 (max. 3).</t>
        </is>
      </c>
      <c r="S326" s="66" t="inlineStr">
        <is>
          <t>A missing OSM tag is not reliable evidence of absence.</t>
        </is>
      </c>
      <c r="T326" s="68" t="inlineStr">
        <is>
          <t>https://www.openstreetmap.org/?mlat=51.1735654&amp;mlon=14.4295663#map=19/51.1735654/14.4295663</t>
        </is>
      </c>
      <c r="U326" s="66" t="inlineStr">
        <is>
          <t>S03</t>
        </is>
      </c>
      <c r="V326" s="66" t="inlineStr">
        <is>
          <t>M03</t>
        </is>
      </c>
      <c r="W326" s="66" t="inlineStr">
        <is>
          <t>Traffic signals/crossings/refuge islands/cycling infrastructure do not directly affect the cost class.</t>
        </is>
      </c>
    </row>
    <row r="327" ht="15" customHeight="1" s="94">
      <c r="A327" s="66" t="n">
        <v>323</v>
      </c>
      <c r="B327" s="66" t="inlineStr">
        <is>
          <t>O0047</t>
        </is>
      </c>
      <c r="C327" s="66" t="inlineStr">
        <is>
          <t>Bautzen</t>
        </is>
      </c>
      <c r="D327" s="66" t="n">
        <v>14.4371713655001</v>
      </c>
      <c r="E327" s="66" t="n">
        <v>51.1730722955</v>
      </c>
      <c r="F327" s="66" t="n">
        <v>6</v>
      </c>
      <c r="G327" s="66" t="n">
        <v>5</v>
      </c>
      <c r="H327" s="66" t="n">
        <v>2</v>
      </c>
      <c r="I327" s="66" t="inlineStr">
        <is>
          <t>Major arterial road</t>
        </is>
      </c>
      <c r="J327" t="inlineStr">
        <is>
          <t>primary</t>
        </is>
      </c>
      <c r="K327" s="66" t="inlineStr">
        <is>
          <t>Junction</t>
        </is>
      </c>
      <c r="L327" s="66" t="n">
        <v>3</v>
      </c>
      <c r="M327" s="66" t="inlineStr">
        <is>
          <t>yes</t>
        </is>
      </c>
      <c r="N327" s="66" t="inlineStr">
        <is>
          <t>yes</t>
        </is>
      </c>
      <c r="O327" s="66" t="inlineStr">
        <is>
          <t>not found</t>
        </is>
      </c>
      <c r="P327" s="66" t="inlineStr">
        <is>
          <t>not found</t>
        </is>
      </c>
      <c r="Q327" s="66" t="inlineStr">
        <is>
          <t>B</t>
        </is>
      </c>
      <c r="R327" s="66" t="inlineStr">
        <is>
          <t>Standard road area/main road: primary, OSM lanes=3 (max. 3).</t>
        </is>
      </c>
      <c r="S327" s="66" t="inlineStr">
        <is>
          <t>A missing OSM tag is not reliable evidence of absence.</t>
        </is>
      </c>
      <c r="T327" s="68" t="inlineStr">
        <is>
          <t>https://www.openstreetmap.org/?mlat=51.1730723&amp;mlon=14.4371714#map=19/51.1730723/14.4371714</t>
        </is>
      </c>
      <c r="U327" s="66" t="inlineStr">
        <is>
          <t>S03</t>
        </is>
      </c>
      <c r="V327" s="66" t="inlineStr">
        <is>
          <t>M03</t>
        </is>
      </c>
      <c r="W327" s="66" t="inlineStr">
        <is>
          <t>Traffic signals/crossings/refuge islands/cycling infrastructure do not directly affect the cost class.</t>
        </is>
      </c>
    </row>
    <row r="328" ht="15" customHeight="1" s="94">
      <c r="A328" s="66" t="n">
        <v>324</v>
      </c>
      <c r="B328" s="66" t="inlineStr">
        <is>
          <t>O0141</t>
        </is>
      </c>
      <c r="C328" s="66" t="inlineStr">
        <is>
          <t>Chemnitz</t>
        </is>
      </c>
      <c r="D328" s="66" t="n">
        <v>12.9153181835</v>
      </c>
      <c r="E328" s="66" t="n">
        <v>50.8375928275</v>
      </c>
      <c r="F328" s="66" t="n">
        <v>6</v>
      </c>
      <c r="G328" s="66" t="n">
        <v>5</v>
      </c>
      <c r="H328" s="66" t="n">
        <v>2</v>
      </c>
      <c r="I328" s="66" t="inlineStr">
        <is>
          <t>Important main/connecting road</t>
        </is>
      </c>
      <c r="J328" t="inlineStr">
        <is>
          <t>secondary</t>
        </is>
      </c>
      <c r="K328" s="66" t="inlineStr">
        <is>
          <t>Junction</t>
        </is>
      </c>
      <c r="L328" s="66" t="n">
        <v>4</v>
      </c>
      <c r="M328" s="66" t="inlineStr">
        <is>
          <t>yes</t>
        </is>
      </c>
      <c r="N328" s="66" t="inlineStr">
        <is>
          <t>yes</t>
        </is>
      </c>
      <c r="O328" s="66" t="inlineStr">
        <is>
          <t>not found</t>
        </is>
      </c>
      <c r="P328" s="66" t="inlineStr">
        <is>
          <t>yes</t>
        </is>
      </c>
      <c r="Q328" s="66" t="inlineStr">
        <is>
          <t>C</t>
        </is>
      </c>
      <c r="R328" s="66" t="inlineStr">
        <is>
          <t>Large road cross-section: OSM lanes=4 (4 or more lanes).</t>
        </is>
      </c>
      <c r="S328" s="66" t="inlineStr">
        <is>
          <t>A missing OSM tag is not reliable evidence of absence.</t>
        </is>
      </c>
      <c r="T328" s="68" t="inlineStr">
        <is>
          <t>https://www.openstreetmap.org/?mlat=50.8375928&amp;mlon=12.9153182#map=19/50.8375928/12.9153182</t>
        </is>
      </c>
      <c r="U328" s="66" t="inlineStr">
        <is>
          <t>S03</t>
        </is>
      </c>
      <c r="V328" s="66" t="inlineStr">
        <is>
          <t>M03</t>
        </is>
      </c>
      <c r="W328" s="66" t="inlineStr">
        <is>
          <t>Traffic signals/crossings/refuge islands/cycling infrastructure do not directly affect the cost class.</t>
        </is>
      </c>
    </row>
    <row r="329" ht="15" customHeight="1" s="94">
      <c r="A329" s="66" t="n">
        <v>325</v>
      </c>
      <c r="B329" s="66" t="inlineStr">
        <is>
          <t>O0145</t>
        </is>
      </c>
      <c r="C329" s="66" t="inlineStr">
        <is>
          <t>Chemnitz</t>
        </is>
      </c>
      <c r="D329" s="66" t="n">
        <v>12.9321405150001</v>
      </c>
      <c r="E329" s="66" t="n">
        <v>50.8236351280001</v>
      </c>
      <c r="F329" s="66" t="n">
        <v>6</v>
      </c>
      <c r="G329" s="66" t="n">
        <v>5</v>
      </c>
      <c r="H329" s="66" t="n">
        <v>6</v>
      </c>
      <c r="I329" s="66" t="inlineStr">
        <is>
          <t>Major arterial road</t>
        </is>
      </c>
      <c r="J329" t="inlineStr">
        <is>
          <t>primary</t>
        </is>
      </c>
      <c r="K329" s="66" t="inlineStr">
        <is>
          <t>Junction</t>
        </is>
      </c>
      <c r="L329" s="66" t="n">
        <v>3</v>
      </c>
      <c r="M329" s="66" t="inlineStr">
        <is>
          <t>yes</t>
        </is>
      </c>
      <c r="N329" s="66" t="inlineStr">
        <is>
          <t>yes</t>
        </is>
      </c>
      <c r="O329" s="66" t="inlineStr">
        <is>
          <t>not found</t>
        </is>
      </c>
      <c r="P329" s="66" t="inlineStr">
        <is>
          <t>yes</t>
        </is>
      </c>
      <c r="Q329" s="66" t="inlineStr">
        <is>
          <t>B</t>
        </is>
      </c>
      <c r="R329" s="66" t="inlineStr">
        <is>
          <t>Standard road area/main road: primary, OSM lanes=3 (max. 3).</t>
        </is>
      </c>
      <c r="S329" s="66" t="inlineStr">
        <is>
          <t>A missing OSM tag is not reliable evidence of absence.</t>
        </is>
      </c>
      <c r="T329" s="68" t="inlineStr">
        <is>
          <t>https://www.openstreetmap.org/?mlat=50.8236351&amp;mlon=12.9321405#map=19/50.8236351/12.9321405</t>
        </is>
      </c>
      <c r="U329" s="66" t="inlineStr">
        <is>
          <t>S03</t>
        </is>
      </c>
      <c r="V329" s="66" t="inlineStr">
        <is>
          <t>M03</t>
        </is>
      </c>
      <c r="W329" s="66" t="inlineStr">
        <is>
          <t>Traffic signals/crossings/refuge islands/cycling infrastructure do not directly affect the cost class.</t>
        </is>
      </c>
    </row>
    <row r="330" ht="15" customHeight="1" s="94">
      <c r="A330" s="66" t="n">
        <v>326</v>
      </c>
      <c r="B330" s="66" t="inlineStr">
        <is>
          <t>O0178</t>
        </is>
      </c>
      <c r="C330" s="66" t="inlineStr">
        <is>
          <t>Chemnitz</t>
        </is>
      </c>
      <c r="D330" s="66" t="n">
        <v>12.9133886610001</v>
      </c>
      <c r="E330" s="66" t="n">
        <v>50.8147090240001</v>
      </c>
      <c r="F330" s="66" t="n">
        <v>6</v>
      </c>
      <c r="G330" s="66" t="n">
        <v>5</v>
      </c>
      <c r="H330" s="66" t="n">
        <v>2</v>
      </c>
      <c r="I330" s="66" t="inlineStr">
        <is>
          <t>Major arterial road</t>
        </is>
      </c>
      <c r="J330" t="inlineStr">
        <is>
          <t>primary</t>
        </is>
      </c>
      <c r="K330" s="66" t="inlineStr">
        <is>
          <t>Junction</t>
        </is>
      </c>
      <c r="L330" s="66" t="n">
        <v>3</v>
      </c>
      <c r="M330" s="66" t="inlineStr">
        <is>
          <t>yes</t>
        </is>
      </c>
      <c r="N330" s="66" t="inlineStr">
        <is>
          <t>yes</t>
        </is>
      </c>
      <c r="O330" s="66" t="inlineStr">
        <is>
          <t>not found</t>
        </is>
      </c>
      <c r="P330" s="66" t="inlineStr">
        <is>
          <t>not found</t>
        </is>
      </c>
      <c r="Q330" s="66" t="inlineStr">
        <is>
          <t>B</t>
        </is>
      </c>
      <c r="R330" s="66" t="inlineStr">
        <is>
          <t>Standard road area/main road: primary, OSM lanes=3 (max. 3).</t>
        </is>
      </c>
      <c r="S330" s="66" t="inlineStr">
        <is>
          <t>A missing OSM tag is not reliable evidence of absence.</t>
        </is>
      </c>
      <c r="T330" s="68" t="inlineStr">
        <is>
          <t>https://www.openstreetmap.org/?mlat=50.8147090&amp;mlon=12.9133887#map=19/50.8147090/12.9133887</t>
        </is>
      </c>
      <c r="U330" s="66" t="inlineStr">
        <is>
          <t>S03</t>
        </is>
      </c>
      <c r="V330" s="66" t="inlineStr">
        <is>
          <t>M03</t>
        </is>
      </c>
      <c r="W330" s="66" t="inlineStr">
        <is>
          <t>Traffic signals/crossings/refuge islands/cycling infrastructure do not directly affect the cost class.</t>
        </is>
      </c>
    </row>
    <row r="331" ht="15" customHeight="1" s="94">
      <c r="A331" s="66" t="n">
        <v>327</v>
      </c>
      <c r="B331" s="66" t="inlineStr">
        <is>
          <t>O0183</t>
        </is>
      </c>
      <c r="C331" s="66" t="inlineStr">
        <is>
          <t>Chemnitz</t>
        </is>
      </c>
      <c r="D331" s="66" t="n">
        <v>12.9070201390001</v>
      </c>
      <c r="E331" s="66" t="n">
        <v>50.836029626</v>
      </c>
      <c r="F331" s="66" t="n">
        <v>6</v>
      </c>
      <c r="G331" s="66" t="n">
        <v>5</v>
      </c>
      <c r="H331" s="66" t="n">
        <v>3</v>
      </c>
      <c r="I331" s="66" t="inlineStr">
        <is>
          <t>Major arterial road</t>
        </is>
      </c>
      <c r="J331" t="inlineStr">
        <is>
          <t>primary</t>
        </is>
      </c>
      <c r="K331" s="66" t="inlineStr">
        <is>
          <t>Junction</t>
        </is>
      </c>
      <c r="L331" s="66" t="n">
        <v>3</v>
      </c>
      <c r="M331" s="66" t="inlineStr">
        <is>
          <t>yes</t>
        </is>
      </c>
      <c r="N331" s="66" t="inlineStr">
        <is>
          <t>yes</t>
        </is>
      </c>
      <c r="O331" s="66" t="inlineStr">
        <is>
          <t>yes</t>
        </is>
      </c>
      <c r="P331" s="66" t="inlineStr">
        <is>
          <t>not found</t>
        </is>
      </c>
      <c r="Q331" s="66" t="inlineStr">
        <is>
          <t>B</t>
        </is>
      </c>
      <c r="R331" s="66" t="inlineStr">
        <is>
          <t>Standard road area/main road: primary, OSM lanes=3 (max. 3).</t>
        </is>
      </c>
      <c r="S331" s="66" t="inlineStr">
        <is>
          <t>A missing OSM tag is not reliable evidence of absence.</t>
        </is>
      </c>
      <c r="T331" s="68" t="inlineStr">
        <is>
          <t>https://www.openstreetmap.org/?mlat=50.8360296&amp;mlon=12.9070201#map=19/50.8360296/12.9070201</t>
        </is>
      </c>
      <c r="U331" s="66" t="inlineStr">
        <is>
          <t>S03</t>
        </is>
      </c>
      <c r="V331" s="66" t="inlineStr">
        <is>
          <t>M03</t>
        </is>
      </c>
      <c r="W331" s="66" t="inlineStr">
        <is>
          <t>Traffic signals/crossings/refuge islands/cycling infrastructure do not directly affect the cost class.</t>
        </is>
      </c>
    </row>
    <row r="332" ht="15" customHeight="1" s="94">
      <c r="A332" s="66" t="n">
        <v>328</v>
      </c>
      <c r="B332" s="66" t="inlineStr">
        <is>
          <t>O0219</t>
        </is>
      </c>
      <c r="C332" s="66" t="inlineStr">
        <is>
          <t>Chemnitz</t>
        </is>
      </c>
      <c r="D332" s="66" t="n">
        <v>12.9222003730001</v>
      </c>
      <c r="E332" s="66" t="n">
        <v>50.8310086870001</v>
      </c>
      <c r="F332" s="66" t="n">
        <v>6</v>
      </c>
      <c r="G332" s="66" t="n">
        <v>5</v>
      </c>
      <c r="H332" s="66" t="n">
        <v>7</v>
      </c>
      <c r="I332" s="66" t="inlineStr">
        <is>
          <t>Major arterial road</t>
        </is>
      </c>
      <c r="J332" t="inlineStr">
        <is>
          <t>primary</t>
        </is>
      </c>
      <c r="K332" s="66" t="inlineStr">
        <is>
          <t>Junction</t>
        </is>
      </c>
      <c r="L332" s="66" t="n">
        <v>3</v>
      </c>
      <c r="M332" s="66" t="inlineStr">
        <is>
          <t>yes</t>
        </is>
      </c>
      <c r="N332" s="66" t="inlineStr">
        <is>
          <t>yes</t>
        </is>
      </c>
      <c r="O332" s="66" t="inlineStr">
        <is>
          <t>yes</t>
        </is>
      </c>
      <c r="P332" s="66" t="inlineStr">
        <is>
          <t>not found</t>
        </is>
      </c>
      <c r="Q332" s="66" t="inlineStr">
        <is>
          <t>B</t>
        </is>
      </c>
      <c r="R332" s="66" t="inlineStr">
        <is>
          <t>Standard road area/main road: primary, OSM lanes=3 (max. 3).</t>
        </is>
      </c>
      <c r="S332" s="66" t="inlineStr">
        <is>
          <t>A missing OSM tag is not reliable evidence of absence.</t>
        </is>
      </c>
      <c r="T332" s="68" t="inlineStr">
        <is>
          <t>https://www.openstreetmap.org/?mlat=50.8310087&amp;mlon=12.9222004#map=19/50.8310087/12.9222004</t>
        </is>
      </c>
      <c r="U332" s="66" t="inlineStr">
        <is>
          <t>S03</t>
        </is>
      </c>
      <c r="V332" s="66" t="inlineStr">
        <is>
          <t>M03</t>
        </is>
      </c>
      <c r="W332" s="66" t="inlineStr">
        <is>
          <t>Traffic signals/crossings/refuge islands/cycling infrastructure do not directly affect the cost class.</t>
        </is>
      </c>
    </row>
    <row r="333" ht="15" customHeight="1" s="94">
      <c r="A333" s="66" t="n">
        <v>329</v>
      </c>
      <c r="B333" s="66" t="inlineStr">
        <is>
          <t>O0244</t>
        </is>
      </c>
      <c r="C333" s="66" t="inlineStr">
        <is>
          <t>Chemnitz</t>
        </is>
      </c>
      <c r="D333" s="66" t="n">
        <v>12.93576625</v>
      </c>
      <c r="E333" s="66" t="n">
        <v>50.8278296200001</v>
      </c>
      <c r="F333" s="66" t="n">
        <v>6</v>
      </c>
      <c r="G333" s="66" t="n">
        <v>5</v>
      </c>
      <c r="H333" s="66" t="n">
        <v>3</v>
      </c>
      <c r="I333" s="66" t="inlineStr">
        <is>
          <t>Residential road</t>
        </is>
      </c>
      <c r="J333" t="inlineStr">
        <is>
          <t>residential</t>
        </is>
      </c>
      <c r="K333" s="66" t="inlineStr">
        <is>
          <t>Junction</t>
        </is>
      </c>
      <c r="L333" s="66" t="n">
        <v>2</v>
      </c>
      <c r="M333" s="66" t="inlineStr">
        <is>
          <t>not found</t>
        </is>
      </c>
      <c r="N333" s="66" t="inlineStr">
        <is>
          <t>not found</t>
        </is>
      </c>
      <c r="O333" s="66" t="inlineStr">
        <is>
          <t>not found</t>
        </is>
      </c>
      <c r="P333" s="66" t="inlineStr">
        <is>
          <t>not found</t>
        </is>
      </c>
      <c r="Q333" s="66" t="inlineStr">
        <is>
          <t>A</t>
        </is>
      </c>
      <c r="R333" s="66" t="inlineStr">
        <is>
          <t>Simple side road: residential, OSM lanes=2 (max. 2).</t>
        </is>
      </c>
      <c r="S333" s="66" t="inlineStr">
        <is>
          <t>A missing OSM tag is not reliable evidence of absence.</t>
        </is>
      </c>
      <c r="T333" s="68" t="inlineStr">
        <is>
          <t>https://www.openstreetmap.org/?mlat=50.8278296&amp;mlon=12.9357663#map=19/50.8278296/12.9357663</t>
        </is>
      </c>
      <c r="U333" s="66" t="inlineStr">
        <is>
          <t>S03</t>
        </is>
      </c>
      <c r="V333" s="66" t="inlineStr">
        <is>
          <t>M03</t>
        </is>
      </c>
      <c r="W333" s="66" t="inlineStr">
        <is>
          <t>Traffic signals/crossings/refuge islands/cycling infrastructure do not directly affect the cost class.</t>
        </is>
      </c>
    </row>
    <row r="334" ht="15" customHeight="1" s="94">
      <c r="A334" s="66" t="n">
        <v>330</v>
      </c>
      <c r="B334" s="66" t="inlineStr">
        <is>
          <t>O0275</t>
        </is>
      </c>
      <c r="C334" s="66" t="inlineStr">
        <is>
          <t>Coswig</t>
        </is>
      </c>
      <c r="D334" s="66" t="n">
        <v>13.580529041</v>
      </c>
      <c r="E334" s="66" t="n">
        <v>51.125830051</v>
      </c>
      <c r="F334" s="66" t="n">
        <v>6</v>
      </c>
      <c r="G334" s="66" t="n">
        <v>5</v>
      </c>
      <c r="H334" s="66" t="n">
        <v>3</v>
      </c>
      <c r="I334" s="66" t="inlineStr">
        <is>
          <t>Important main/connecting road</t>
        </is>
      </c>
      <c r="J334" t="inlineStr">
        <is>
          <t>secondary</t>
        </is>
      </c>
      <c r="K334" s="66" t="inlineStr">
        <is>
          <t>Junction</t>
        </is>
      </c>
      <c r="L334" s="66" t="n">
        <v>2</v>
      </c>
      <c r="M334" s="66" t="inlineStr">
        <is>
          <t>yes</t>
        </is>
      </c>
      <c r="N334" s="66" t="inlineStr">
        <is>
          <t>yes</t>
        </is>
      </c>
      <c r="O334" s="66" t="inlineStr">
        <is>
          <t>not found</t>
        </is>
      </c>
      <c r="P334" s="66" t="inlineStr">
        <is>
          <t>not found</t>
        </is>
      </c>
      <c r="Q334" s="66" t="inlineStr">
        <is>
          <t>B</t>
        </is>
      </c>
      <c r="R334" s="66" t="inlineStr">
        <is>
          <t>Standard road area/main road: secondary, OSM lanes=2 (max. 3).</t>
        </is>
      </c>
      <c r="S334" s="66" t="inlineStr">
        <is>
          <t>A missing OSM tag is not reliable evidence of absence.</t>
        </is>
      </c>
      <c r="T334" s="68" t="inlineStr">
        <is>
          <t>https://www.openstreetmap.org/?mlat=51.1258301&amp;mlon=13.5805290#map=19/51.1258301/13.5805290</t>
        </is>
      </c>
      <c r="U334" s="66" t="inlineStr">
        <is>
          <t>S03</t>
        </is>
      </c>
      <c r="V334" s="66" t="inlineStr">
        <is>
          <t>M03</t>
        </is>
      </c>
      <c r="W334" s="66" t="inlineStr">
        <is>
          <t>Traffic signals/crossings/refuge islands/cycling infrastructure do not directly affect the cost class.</t>
        </is>
      </c>
    </row>
    <row r="335" ht="15" customHeight="1" s="94">
      <c r="A335" s="66" t="n">
        <v>331</v>
      </c>
      <c r="B335" s="66" t="inlineStr">
        <is>
          <t>O0315</t>
        </is>
      </c>
      <c r="C335" s="66" t="inlineStr">
        <is>
          <t>Dresden</t>
        </is>
      </c>
      <c r="D335" s="66" t="n">
        <v>13.7610996110001</v>
      </c>
      <c r="E335" s="66" t="n">
        <v>51.06818891</v>
      </c>
      <c r="F335" s="66" t="n">
        <v>6</v>
      </c>
      <c r="G335" s="66" t="n">
        <v>5</v>
      </c>
      <c r="H335" s="66" t="n">
        <v>3</v>
      </c>
      <c r="I335" s="66" t="inlineStr">
        <is>
          <t>Collector/connecting road</t>
        </is>
      </c>
      <c r="J335" t="inlineStr">
        <is>
          <t>tertiary</t>
        </is>
      </c>
      <c r="K335" s="66" t="inlineStr">
        <is>
          <t>Junction</t>
        </is>
      </c>
      <c r="L335" s="66" t="n">
        <v>2</v>
      </c>
      <c r="M335" s="66" t="inlineStr">
        <is>
          <t>not found</t>
        </is>
      </c>
      <c r="N335" s="66" t="inlineStr">
        <is>
          <t>not found</t>
        </is>
      </c>
      <c r="O335" s="66" t="inlineStr">
        <is>
          <t>not found</t>
        </is>
      </c>
      <c r="P335" s="66" t="inlineStr">
        <is>
          <t>not found</t>
        </is>
      </c>
      <c r="Q335" s="66" t="inlineStr">
        <is>
          <t>B</t>
        </is>
      </c>
      <c r="R335" s="66" t="inlineStr">
        <is>
          <t>Standard road area/main road: tertiary, OSM lanes=2 (max. 3).</t>
        </is>
      </c>
      <c r="S335" s="66" t="inlineStr">
        <is>
          <t>A missing OSM tag is not reliable evidence of absence.</t>
        </is>
      </c>
      <c r="T335" s="68" t="inlineStr">
        <is>
          <t>https://www.openstreetmap.org/?mlat=51.0681889&amp;mlon=13.7610996#map=19/51.0681889/13.7610996</t>
        </is>
      </c>
      <c r="U335" s="66" t="inlineStr">
        <is>
          <t>S03</t>
        </is>
      </c>
      <c r="V335" s="66" t="inlineStr">
        <is>
          <t>M03</t>
        </is>
      </c>
      <c r="W335" s="66" t="inlineStr">
        <is>
          <t>Traffic signals/crossings/refuge islands/cycling infrastructure do not directly affect the cost class.</t>
        </is>
      </c>
    </row>
    <row r="336" ht="15" customHeight="1" s="94">
      <c r="A336" s="66" t="n">
        <v>332</v>
      </c>
      <c r="B336" s="66" t="inlineStr">
        <is>
          <t>O0342</t>
        </is>
      </c>
      <c r="C336" s="66" t="inlineStr">
        <is>
          <t>Dresden</t>
        </is>
      </c>
      <c r="D336" s="66" t="n">
        <v>13.731316824</v>
      </c>
      <c r="E336" s="66" t="n">
        <v>51.0349943470001</v>
      </c>
      <c r="F336" s="66" t="n">
        <v>6</v>
      </c>
      <c r="G336" s="66" t="n">
        <v>5</v>
      </c>
      <c r="H336" s="66" t="n">
        <v>7</v>
      </c>
      <c r="I336" s="66" t="inlineStr">
        <is>
          <t>Major arterial road</t>
        </is>
      </c>
      <c r="J336" t="inlineStr">
        <is>
          <t>primary</t>
        </is>
      </c>
      <c r="K336" s="66" t="inlineStr">
        <is>
          <t>Junction</t>
        </is>
      </c>
      <c r="L336" s="66" t="n">
        <v>3</v>
      </c>
      <c r="M336" s="66" t="inlineStr">
        <is>
          <t>not found</t>
        </is>
      </c>
      <c r="N336" s="66" t="inlineStr">
        <is>
          <t>not found</t>
        </is>
      </c>
      <c r="O336" s="66" t="inlineStr">
        <is>
          <t>not found</t>
        </is>
      </c>
      <c r="P336" s="66" t="inlineStr">
        <is>
          <t>not found</t>
        </is>
      </c>
      <c r="Q336" s="66" t="inlineStr">
        <is>
          <t>B</t>
        </is>
      </c>
      <c r="R336" s="66" t="inlineStr">
        <is>
          <t>Standard road area/main road: primary, OSM lanes=3 (max. 3).</t>
        </is>
      </c>
      <c r="S336" s="66" t="inlineStr">
        <is>
          <t>A missing OSM tag is not reliable evidence of absence.</t>
        </is>
      </c>
      <c r="T336" s="68" t="inlineStr">
        <is>
          <t>https://www.openstreetmap.org/?mlat=51.0349943&amp;mlon=13.7313168#map=19/51.0349943/13.7313168</t>
        </is>
      </c>
      <c r="U336" s="66" t="inlineStr">
        <is>
          <t>S03</t>
        </is>
      </c>
      <c r="V336" s="66" t="inlineStr">
        <is>
          <t>M03</t>
        </is>
      </c>
      <c r="W336" s="66" t="inlineStr">
        <is>
          <t>Traffic signals/crossings/refuge islands/cycling infrastructure do not directly affect the cost class.</t>
        </is>
      </c>
    </row>
    <row r="337" ht="15" customHeight="1" s="94">
      <c r="A337" s="66" t="n">
        <v>333</v>
      </c>
      <c r="B337" s="66" t="inlineStr">
        <is>
          <t>O0374</t>
        </is>
      </c>
      <c r="C337" s="66" t="inlineStr">
        <is>
          <t>Dresden</t>
        </is>
      </c>
      <c r="D337" s="66" t="n">
        <v>13.7123242440001</v>
      </c>
      <c r="E337" s="66" t="n">
        <v>51.079313799</v>
      </c>
      <c r="F337" s="66" t="n">
        <v>6</v>
      </c>
      <c r="G337" s="66" t="n">
        <v>5</v>
      </c>
      <c r="H337" s="66" t="n">
        <v>3</v>
      </c>
      <c r="I337" s="66" t="inlineStr">
        <is>
          <t>Collector/connecting road</t>
        </is>
      </c>
      <c r="J337" t="inlineStr">
        <is>
          <t>tertiary</t>
        </is>
      </c>
      <c r="K337" s="66" t="inlineStr">
        <is>
          <t>Junction</t>
        </is>
      </c>
      <c r="L337" s="66" t="n">
        <v>2</v>
      </c>
      <c r="M337" s="66" t="inlineStr">
        <is>
          <t>not found</t>
        </is>
      </c>
      <c r="N337" s="66" t="inlineStr">
        <is>
          <t>yes</t>
        </is>
      </c>
      <c r="O337" s="66" t="inlineStr">
        <is>
          <t>not found</t>
        </is>
      </c>
      <c r="P337" s="66" t="inlineStr">
        <is>
          <t>not found</t>
        </is>
      </c>
      <c r="Q337" s="66" t="inlineStr">
        <is>
          <t>B</t>
        </is>
      </c>
      <c r="R337" s="66" t="inlineStr">
        <is>
          <t>Standard road area/main road: tertiary, OSM lanes=2 (max. 3).</t>
        </is>
      </c>
      <c r="S337" s="66" t="inlineStr">
        <is>
          <t>A missing OSM tag is not reliable evidence of absence.</t>
        </is>
      </c>
      <c r="T337" s="68" t="inlineStr">
        <is>
          <t>https://www.openstreetmap.org/?mlat=51.0793138&amp;mlon=13.7123242#map=19/51.0793138/13.7123242</t>
        </is>
      </c>
      <c r="U337" s="66" t="inlineStr">
        <is>
          <t>S03</t>
        </is>
      </c>
      <c r="V337" s="66" t="inlineStr">
        <is>
          <t>M03</t>
        </is>
      </c>
      <c r="W337" s="66" t="inlineStr">
        <is>
          <t>Traffic signals/crossings/refuge islands/cycling infrastructure do not directly affect the cost class.</t>
        </is>
      </c>
    </row>
    <row r="338" ht="15" customHeight="1" s="94">
      <c r="A338" s="66" t="n">
        <v>334</v>
      </c>
      <c r="B338" s="66" t="inlineStr">
        <is>
          <t>O0464</t>
        </is>
      </c>
      <c r="C338" s="66" t="inlineStr">
        <is>
          <t>Dresden</t>
        </is>
      </c>
      <c r="D338" s="66" t="n">
        <v>13.7017209260001</v>
      </c>
      <c r="E338" s="66" t="n">
        <v>51.0308761590001</v>
      </c>
      <c r="F338" s="66" t="n">
        <v>6</v>
      </c>
      <c r="G338" s="66" t="n">
        <v>5</v>
      </c>
      <c r="H338" s="66" t="n">
        <v>6</v>
      </c>
      <c r="I338" s="66" t="inlineStr">
        <is>
          <t>Important main/connecting road</t>
        </is>
      </c>
      <c r="J338" t="inlineStr">
        <is>
          <t>secondary</t>
        </is>
      </c>
      <c r="K338" s="66" t="inlineStr">
        <is>
          <t>Junction</t>
        </is>
      </c>
      <c r="L338" s="66" t="n">
        <v>2</v>
      </c>
      <c r="M338" s="66" t="inlineStr">
        <is>
          <t>not found</t>
        </is>
      </c>
      <c r="N338" s="66" t="inlineStr">
        <is>
          <t>yes</t>
        </is>
      </c>
      <c r="O338" s="66" t="inlineStr">
        <is>
          <t>yes</t>
        </is>
      </c>
      <c r="P338" s="66" t="inlineStr">
        <is>
          <t>yes</t>
        </is>
      </c>
      <c r="Q338" s="66" t="inlineStr">
        <is>
          <t>B</t>
        </is>
      </c>
      <c r="R338" s="66" t="inlineStr">
        <is>
          <t>Standard road area/main road: secondary, OSM lanes=2 (max. 3).</t>
        </is>
      </c>
      <c r="S338" s="66" t="inlineStr">
        <is>
          <t>A missing OSM tag is not reliable evidence of absence.</t>
        </is>
      </c>
      <c r="T338" s="68" t="inlineStr">
        <is>
          <t>https://www.openstreetmap.org/?mlat=51.0308762&amp;mlon=13.7017209#map=19/51.0308762/13.7017209</t>
        </is>
      </c>
      <c r="U338" s="66" t="inlineStr">
        <is>
          <t>S03</t>
        </is>
      </c>
      <c r="V338" s="66" t="inlineStr">
        <is>
          <t>M03</t>
        </is>
      </c>
      <c r="W338" s="66" t="inlineStr">
        <is>
          <t>Traffic signals/crossings/refuge islands/cycling infrastructure do not directly affect the cost class.</t>
        </is>
      </c>
    </row>
    <row r="339" ht="15" customHeight="1" s="94">
      <c r="A339" s="66" t="n">
        <v>335</v>
      </c>
      <c r="B339" s="66" t="inlineStr">
        <is>
          <t>O0503</t>
        </is>
      </c>
      <c r="C339" s="66" t="inlineStr">
        <is>
          <t>Dresden</t>
        </is>
      </c>
      <c r="D339" s="66" t="n">
        <v>13.7913658466667</v>
      </c>
      <c r="E339" s="66" t="n">
        <v>51.0467751336667</v>
      </c>
      <c r="F339" s="66" t="n">
        <v>6</v>
      </c>
      <c r="G339" s="66" t="n">
        <v>5</v>
      </c>
      <c r="H339" s="66" t="n">
        <v>3</v>
      </c>
      <c r="I339" s="66" t="inlineStr">
        <is>
          <t>Collector/connecting road</t>
        </is>
      </c>
      <c r="J339" t="inlineStr">
        <is>
          <t>tertiary</t>
        </is>
      </c>
      <c r="K339" s="66" t="inlineStr">
        <is>
          <t>Junction</t>
        </is>
      </c>
      <c r="L339" s="66" t="n">
        <v>2</v>
      </c>
      <c r="M339" s="66" t="inlineStr">
        <is>
          <t>not found</t>
        </is>
      </c>
      <c r="N339" s="66" t="inlineStr">
        <is>
          <t>not found</t>
        </is>
      </c>
      <c r="O339" s="66" t="inlineStr">
        <is>
          <t>not found</t>
        </is>
      </c>
      <c r="P339" s="66" t="inlineStr">
        <is>
          <t>yes</t>
        </is>
      </c>
      <c r="Q339" s="66" t="inlineStr">
        <is>
          <t>B</t>
        </is>
      </c>
      <c r="R339" s="66" t="inlineStr">
        <is>
          <t>Standard road area/main road: tertiary, OSM lanes=2 (max. 3).</t>
        </is>
      </c>
      <c r="S339" s="66" t="inlineStr">
        <is>
          <t>A missing OSM tag is not reliable evidence of absence.</t>
        </is>
      </c>
      <c r="T339" s="68" t="inlineStr">
        <is>
          <t>https://www.openstreetmap.org/?mlat=51.0467751&amp;mlon=13.7913658#map=19/51.0467751/13.7913658</t>
        </is>
      </c>
      <c r="U339" s="66" t="inlineStr">
        <is>
          <t>S03</t>
        </is>
      </c>
      <c r="V339" s="66" t="inlineStr">
        <is>
          <t>M03</t>
        </is>
      </c>
      <c r="W339" s="66" t="inlineStr">
        <is>
          <t>Traffic signals/crossings/refuge islands/cycling infrastructure do not directly affect the cost class.</t>
        </is>
      </c>
    </row>
    <row r="340" ht="15" customHeight="1" s="94">
      <c r="A340" s="66" t="n">
        <v>336</v>
      </c>
      <c r="B340" s="66" t="inlineStr">
        <is>
          <t>O0545</t>
        </is>
      </c>
      <c r="C340" s="66" t="inlineStr">
        <is>
          <t>Dresden</t>
        </is>
      </c>
      <c r="D340" s="66" t="n">
        <v>13.6745043940001</v>
      </c>
      <c r="E340" s="66" t="n">
        <v>51.0671625950001</v>
      </c>
      <c r="F340" s="66" t="n">
        <v>6</v>
      </c>
      <c r="G340" s="66" t="n">
        <v>5</v>
      </c>
      <c r="H340" s="66" t="n">
        <v>2</v>
      </c>
      <c r="I340" s="66" t="inlineStr">
        <is>
          <t>Major arterial road</t>
        </is>
      </c>
      <c r="J340" t="inlineStr">
        <is>
          <t>primary</t>
        </is>
      </c>
      <c r="K340" s="66" t="inlineStr">
        <is>
          <t>Junction</t>
        </is>
      </c>
      <c r="L340" s="66" t="n">
        <v>5</v>
      </c>
      <c r="M340" s="66" t="inlineStr">
        <is>
          <t>yes</t>
        </is>
      </c>
      <c r="N340" s="66" t="inlineStr">
        <is>
          <t>yes</t>
        </is>
      </c>
      <c r="O340" s="66" t="inlineStr">
        <is>
          <t>not found</t>
        </is>
      </c>
      <c r="P340" s="66" t="inlineStr">
        <is>
          <t>yes</t>
        </is>
      </c>
      <c r="Q340" s="66" t="inlineStr">
        <is>
          <t>C</t>
        </is>
      </c>
      <c r="R340" s="66" t="inlineStr">
        <is>
          <t>Large road cross-section: OSM lanes=5 (4 or more lanes).</t>
        </is>
      </c>
      <c r="S340" s="66" t="inlineStr">
        <is>
          <t>A missing OSM tag is not reliable evidence of absence.</t>
        </is>
      </c>
      <c r="T340" s="68" t="inlineStr">
        <is>
          <t>https://www.openstreetmap.org/?mlat=51.0671626&amp;mlon=13.6745044#map=19/51.0671626/13.6745044</t>
        </is>
      </c>
      <c r="U340" s="66" t="inlineStr">
        <is>
          <t>S03</t>
        </is>
      </c>
      <c r="V340" s="66" t="inlineStr">
        <is>
          <t>M03</t>
        </is>
      </c>
      <c r="W340" s="66" t="inlineStr">
        <is>
          <t>Traffic signals/crossings/refuge islands/cycling infrastructure do not directly affect the cost class.</t>
        </is>
      </c>
    </row>
    <row r="341" ht="15" customHeight="1" s="94">
      <c r="A341" s="66" t="n">
        <v>337</v>
      </c>
      <c r="B341" s="66" t="inlineStr">
        <is>
          <t>O0549</t>
        </is>
      </c>
      <c r="C341" s="66" t="inlineStr">
        <is>
          <t>Dresden</t>
        </is>
      </c>
      <c r="D341" s="66" t="n">
        <v>13.724858738</v>
      </c>
      <c r="E341" s="66" t="n">
        <v>51.0731741990001</v>
      </c>
      <c r="F341" s="66" t="n">
        <v>6</v>
      </c>
      <c r="G341" s="66" t="n">
        <v>5</v>
      </c>
      <c r="H341" s="66" t="n">
        <v>3</v>
      </c>
      <c r="I341" s="66" t="inlineStr">
        <is>
          <t>Important main/connecting road</t>
        </is>
      </c>
      <c r="J341" t="inlineStr">
        <is>
          <t>secondary</t>
        </is>
      </c>
      <c r="K341" s="66" t="inlineStr">
        <is>
          <t>Junction</t>
        </is>
      </c>
      <c r="L341" s="66" t="n">
        <v>4</v>
      </c>
      <c r="M341" s="66" t="inlineStr">
        <is>
          <t>yes</t>
        </is>
      </c>
      <c r="N341" s="66" t="inlineStr">
        <is>
          <t>yes</t>
        </is>
      </c>
      <c r="O341" s="66" t="inlineStr">
        <is>
          <t>not found</t>
        </is>
      </c>
      <c r="P341" s="66" t="inlineStr">
        <is>
          <t>not found</t>
        </is>
      </c>
      <c r="Q341" s="66" t="inlineStr">
        <is>
          <t>C</t>
        </is>
      </c>
      <c r="R341" s="66" t="inlineStr">
        <is>
          <t>Large road cross-section: OSM lanes=4 (4 or more lanes).</t>
        </is>
      </c>
      <c r="S341" s="66" t="inlineStr">
        <is>
          <t>A missing OSM tag is not reliable evidence of absence.</t>
        </is>
      </c>
      <c r="T341" s="68" t="inlineStr">
        <is>
          <t>https://www.openstreetmap.org/?mlat=51.0731742&amp;mlon=13.7248587#map=19/51.0731742/13.7248587</t>
        </is>
      </c>
      <c r="U341" s="66" t="inlineStr">
        <is>
          <t>S03</t>
        </is>
      </c>
      <c r="V341" s="66" t="inlineStr">
        <is>
          <t>M03</t>
        </is>
      </c>
      <c r="W341" s="66" t="inlineStr">
        <is>
          <t>Traffic signals/crossings/refuge islands/cycling infrastructure do not directly affect the cost class.</t>
        </is>
      </c>
    </row>
    <row r="342" ht="15" customHeight="1" s="94">
      <c r="A342" s="66" t="n">
        <v>338</v>
      </c>
      <c r="B342" s="66" t="inlineStr">
        <is>
          <t>O0560</t>
        </is>
      </c>
      <c r="C342" s="66" t="inlineStr">
        <is>
          <t>Dresden</t>
        </is>
      </c>
      <c r="D342" s="66" t="n">
        <v>13.7745287596667</v>
      </c>
      <c r="E342" s="66" t="n">
        <v>51.1117340090001</v>
      </c>
      <c r="F342" s="66" t="n">
        <v>6</v>
      </c>
      <c r="G342" s="66" t="n">
        <v>5</v>
      </c>
      <c r="H342" s="66" t="n">
        <v>3</v>
      </c>
      <c r="I342" s="66" t="inlineStr">
        <is>
          <t>Major arterial road</t>
        </is>
      </c>
      <c r="J342" t="inlineStr">
        <is>
          <t>primary</t>
        </is>
      </c>
      <c r="K342" s="66" t="inlineStr">
        <is>
          <t>Junction</t>
        </is>
      </c>
      <c r="L342" s="66" t="n">
        <v>4</v>
      </c>
      <c r="M342" s="66" t="inlineStr">
        <is>
          <t>yes</t>
        </is>
      </c>
      <c r="N342" s="66" t="inlineStr">
        <is>
          <t>yes</t>
        </is>
      </c>
      <c r="O342" s="66" t="inlineStr">
        <is>
          <t>not found</t>
        </is>
      </c>
      <c r="P342" s="66" t="inlineStr">
        <is>
          <t>yes</t>
        </is>
      </c>
      <c r="Q342" s="66" t="inlineStr">
        <is>
          <t>C</t>
        </is>
      </c>
      <c r="R342" s="66" t="inlineStr">
        <is>
          <t>Large road cross-section: OSM lanes=4 (4 or more lanes).</t>
        </is>
      </c>
      <c r="S342" s="66" t="inlineStr">
        <is>
          <t>A missing OSM tag is not reliable evidence of absence.</t>
        </is>
      </c>
      <c r="T342" s="68" t="inlineStr">
        <is>
          <t>https://www.openstreetmap.org/?mlat=51.1117340&amp;mlon=13.7745288#map=19/51.1117340/13.7745288</t>
        </is>
      </c>
      <c r="U342" s="66" t="inlineStr">
        <is>
          <t>S03</t>
        </is>
      </c>
      <c r="V342" s="66" t="inlineStr">
        <is>
          <t>M03</t>
        </is>
      </c>
      <c r="W342" s="66" t="inlineStr">
        <is>
          <t>Traffic signals/crossings/refuge islands/cycling infrastructure do not directly affect the cost class.</t>
        </is>
      </c>
    </row>
    <row r="343" ht="15" customHeight="1" s="94">
      <c r="A343" s="66" t="n">
        <v>339</v>
      </c>
      <c r="B343" s="66" t="inlineStr">
        <is>
          <t>O0572</t>
        </is>
      </c>
      <c r="C343" s="66" t="inlineStr">
        <is>
          <t>Dresden</t>
        </is>
      </c>
      <c r="D343" s="66" t="n">
        <v>13.828172023</v>
      </c>
      <c r="E343" s="66" t="n">
        <v>50.998834222</v>
      </c>
      <c r="F343" s="66" t="n">
        <v>6</v>
      </c>
      <c r="G343" s="66" t="n">
        <v>5</v>
      </c>
      <c r="H343" s="66" t="n">
        <v>3</v>
      </c>
      <c r="I343" s="66" t="inlineStr">
        <is>
          <t>Collector/connecting road</t>
        </is>
      </c>
      <c r="J343" t="inlineStr">
        <is>
          <t>tertiary</t>
        </is>
      </c>
      <c r="K343" s="66" t="inlineStr">
        <is>
          <t>Junction</t>
        </is>
      </c>
      <c r="L343" s="66" t="n">
        <v>2</v>
      </c>
      <c r="M343" s="66" t="inlineStr">
        <is>
          <t>not found</t>
        </is>
      </c>
      <c r="N343" s="66" t="inlineStr">
        <is>
          <t>yes</t>
        </is>
      </c>
      <c r="O343" s="66" t="inlineStr">
        <is>
          <t>yes</t>
        </is>
      </c>
      <c r="P343" s="66" t="inlineStr">
        <is>
          <t>not found</t>
        </is>
      </c>
      <c r="Q343" s="66" t="inlineStr">
        <is>
          <t>B</t>
        </is>
      </c>
      <c r="R343" s="66" t="inlineStr">
        <is>
          <t>Standard road area/main road: tertiary, OSM lanes=2 (max. 3).</t>
        </is>
      </c>
      <c r="S343" s="66" t="inlineStr">
        <is>
          <t>A missing OSM tag is not reliable evidence of absence.</t>
        </is>
      </c>
      <c r="T343" s="68" t="inlineStr">
        <is>
          <t>https://www.openstreetmap.org/?mlat=50.9988342&amp;mlon=13.8281720#map=19/50.9988342/13.8281720</t>
        </is>
      </c>
      <c r="U343" s="66" t="inlineStr">
        <is>
          <t>S03</t>
        </is>
      </c>
      <c r="V343" s="66" t="inlineStr">
        <is>
          <t>M03</t>
        </is>
      </c>
      <c r="W343" s="66" t="inlineStr">
        <is>
          <t>Traffic signals/crossings/refuge islands/cycling infrastructure do not directly affect the cost class.</t>
        </is>
      </c>
    </row>
    <row r="344" ht="15" customHeight="1" s="94">
      <c r="A344" s="66" t="n">
        <v>340</v>
      </c>
      <c r="B344" s="66" t="inlineStr">
        <is>
          <t>O0580</t>
        </is>
      </c>
      <c r="C344" s="66" t="inlineStr">
        <is>
          <t>Dresden</t>
        </is>
      </c>
      <c r="D344" s="66" t="n">
        <v>13.8100587550001</v>
      </c>
      <c r="E344" s="66" t="n">
        <v>51.012726506</v>
      </c>
      <c r="F344" s="66" t="n">
        <v>6</v>
      </c>
      <c r="G344" s="66" t="n">
        <v>5</v>
      </c>
      <c r="H344" s="66" t="n">
        <v>2</v>
      </c>
      <c r="I344" s="66" t="inlineStr">
        <is>
          <t>Important main/connecting road</t>
        </is>
      </c>
      <c r="J344" t="inlineStr">
        <is>
          <t>secondary</t>
        </is>
      </c>
      <c r="K344" s="66" t="inlineStr">
        <is>
          <t>Junction</t>
        </is>
      </c>
      <c r="L344" s="66" t="n">
        <v>2</v>
      </c>
      <c r="M344" s="66" t="inlineStr">
        <is>
          <t>yes</t>
        </is>
      </c>
      <c r="N344" s="66" t="inlineStr">
        <is>
          <t>yes</t>
        </is>
      </c>
      <c r="O344" s="66" t="inlineStr">
        <is>
          <t>not found</t>
        </is>
      </c>
      <c r="P344" s="66" t="inlineStr">
        <is>
          <t>yes</t>
        </is>
      </c>
      <c r="Q344" s="66" t="inlineStr">
        <is>
          <t>B</t>
        </is>
      </c>
      <c r="R344" s="66" t="inlineStr">
        <is>
          <t>Standard road area/main road: secondary, OSM lanes=2 (max. 3).</t>
        </is>
      </c>
      <c r="S344" s="66" t="inlineStr">
        <is>
          <t>A missing OSM tag is not reliable evidence of absence.</t>
        </is>
      </c>
      <c r="T344" s="68" t="inlineStr">
        <is>
          <t>https://www.openstreetmap.org/?mlat=51.0127265&amp;mlon=13.8100588#map=19/51.0127265/13.8100588</t>
        </is>
      </c>
      <c r="U344" s="66" t="inlineStr">
        <is>
          <t>S03</t>
        </is>
      </c>
      <c r="V344" s="66" t="inlineStr">
        <is>
          <t>M03</t>
        </is>
      </c>
      <c r="W344" s="66" t="inlineStr">
        <is>
          <t>Traffic signals/crossings/refuge islands/cycling infrastructure do not directly affect the cost class.</t>
        </is>
      </c>
    </row>
    <row r="345" ht="15" customHeight="1" s="94">
      <c r="A345" s="66" t="n">
        <v>341</v>
      </c>
      <c r="B345" s="66" t="inlineStr">
        <is>
          <t>O0596</t>
        </is>
      </c>
      <c r="C345" s="66" t="inlineStr">
        <is>
          <t>Dresden</t>
        </is>
      </c>
      <c r="D345" s="66" t="n">
        <v>13.7521841760001</v>
      </c>
      <c r="E345" s="66" t="n">
        <v>51.0544200670001</v>
      </c>
      <c r="F345" s="66" t="n">
        <v>6</v>
      </c>
      <c r="G345" s="66" t="n">
        <v>5</v>
      </c>
      <c r="H345" s="66" t="n">
        <v>3</v>
      </c>
      <c r="I345" s="66" t="inlineStr">
        <is>
          <t>Important main/connecting road</t>
        </is>
      </c>
      <c r="J345" t="inlineStr">
        <is>
          <t>secondary</t>
        </is>
      </c>
      <c r="K345" s="66" t="inlineStr">
        <is>
          <t>Junction</t>
        </is>
      </c>
      <c r="L345" s="66" t="n">
        <v>2</v>
      </c>
      <c r="M345" s="66" t="inlineStr">
        <is>
          <t>not found</t>
        </is>
      </c>
      <c r="N345" s="66" t="inlineStr">
        <is>
          <t>not found</t>
        </is>
      </c>
      <c r="O345" s="66" t="inlineStr">
        <is>
          <t>not found</t>
        </is>
      </c>
      <c r="P345" s="66" t="inlineStr">
        <is>
          <t>yes</t>
        </is>
      </c>
      <c r="Q345" s="66" t="inlineStr">
        <is>
          <t>B</t>
        </is>
      </c>
      <c r="R345" s="66" t="inlineStr">
        <is>
          <t>Standard road area/main road: secondary, OSM lanes=2 (max. 3).</t>
        </is>
      </c>
      <c r="S345" s="66" t="inlineStr">
        <is>
          <t>A missing OSM tag is not reliable evidence of absence.</t>
        </is>
      </c>
      <c r="T345" s="68" t="inlineStr">
        <is>
          <t>https://www.openstreetmap.org/?mlat=51.0544201&amp;mlon=13.7521842#map=19/51.0544201/13.7521842</t>
        </is>
      </c>
      <c r="U345" s="66" t="inlineStr">
        <is>
          <t>S03</t>
        </is>
      </c>
      <c r="V345" s="66" t="inlineStr">
        <is>
          <t>M03</t>
        </is>
      </c>
      <c r="W345" s="66" t="inlineStr">
        <is>
          <t>Traffic signals/crossings/refuge islands/cycling infrastructure do not directly affect the cost class.</t>
        </is>
      </c>
    </row>
    <row r="346" ht="15" customHeight="1" s="94">
      <c r="A346" s="66" t="n">
        <v>342</v>
      </c>
      <c r="B346" s="66" t="inlineStr">
        <is>
          <t>O0639</t>
        </is>
      </c>
      <c r="C346" s="66" t="inlineStr">
        <is>
          <t>Dresden</t>
        </is>
      </c>
      <c r="D346" s="66" t="n">
        <v>13.7150469283334</v>
      </c>
      <c r="E346" s="66" t="n">
        <v>51.0477999633334</v>
      </c>
      <c r="F346" s="66" t="n">
        <v>6</v>
      </c>
      <c r="G346" s="66" t="n">
        <v>5</v>
      </c>
      <c r="H346" s="66" t="n">
        <v>1</v>
      </c>
      <c r="I346" s="66" t="inlineStr">
        <is>
          <t>Collector/connecting road</t>
        </is>
      </c>
      <c r="J346" t="inlineStr">
        <is>
          <t>tertiary</t>
        </is>
      </c>
      <c r="K346" s="66" t="inlineStr">
        <is>
          <t>Junction</t>
        </is>
      </c>
      <c r="L346" s="66" t="n">
        <v>4</v>
      </c>
      <c r="M346" s="66" t="inlineStr">
        <is>
          <t>not found</t>
        </is>
      </c>
      <c r="N346" s="66" t="inlineStr">
        <is>
          <t>not found</t>
        </is>
      </c>
      <c r="O346" s="66" t="inlineStr">
        <is>
          <t>not found</t>
        </is>
      </c>
      <c r="P346" s="66" t="inlineStr">
        <is>
          <t>not found</t>
        </is>
      </c>
      <c r="Q346" s="66" t="inlineStr">
        <is>
          <t>C</t>
        </is>
      </c>
      <c r="R346" s="66" t="inlineStr">
        <is>
          <t>Large road cross-section: OSM lanes=4 (4 or more lanes).</t>
        </is>
      </c>
      <c r="S346" s="66" t="inlineStr">
        <is>
          <t>A missing OSM tag is not reliable evidence of absence.</t>
        </is>
      </c>
      <c r="T346" s="68" t="inlineStr">
        <is>
          <t>https://www.openstreetmap.org/?mlat=51.0478000&amp;mlon=13.7150469#map=19/51.0478000/13.7150469</t>
        </is>
      </c>
      <c r="U346" s="66" t="inlineStr">
        <is>
          <t>S03</t>
        </is>
      </c>
      <c r="V346" s="66" t="inlineStr">
        <is>
          <t>M03</t>
        </is>
      </c>
      <c r="W346" s="66" t="inlineStr">
        <is>
          <t>Traffic signals/crossings/refuge islands/cycling infrastructure do not directly affect the cost class.</t>
        </is>
      </c>
    </row>
    <row r="347" ht="15" customHeight="1" s="94">
      <c r="A347" s="66" t="n">
        <v>343</v>
      </c>
      <c r="B347" s="66" t="inlineStr">
        <is>
          <t>O0670</t>
        </is>
      </c>
      <c r="C347" s="66" t="inlineStr">
        <is>
          <t>Dresden</t>
        </is>
      </c>
      <c r="D347" s="66" t="n">
        <v>13.7713687795001</v>
      </c>
      <c r="E347" s="66" t="n">
        <v>51.0603076245</v>
      </c>
      <c r="F347" s="66" t="n">
        <v>6</v>
      </c>
      <c r="G347" s="66" t="n">
        <v>5</v>
      </c>
      <c r="H347" s="66" t="n">
        <v>3</v>
      </c>
      <c r="I347" s="66" t="inlineStr">
        <is>
          <t>Important main/connecting road</t>
        </is>
      </c>
      <c r="J347" t="inlineStr">
        <is>
          <t>secondary</t>
        </is>
      </c>
      <c r="K347" s="66" t="inlineStr">
        <is>
          <t>Junction</t>
        </is>
      </c>
      <c r="L347" s="66" t="n">
        <v>2</v>
      </c>
      <c r="M347" s="66" t="inlineStr">
        <is>
          <t>not found</t>
        </is>
      </c>
      <c r="N347" s="66" t="inlineStr">
        <is>
          <t>yes</t>
        </is>
      </c>
      <c r="O347" s="66" t="inlineStr">
        <is>
          <t>not found</t>
        </is>
      </c>
      <c r="P347" s="66" t="inlineStr">
        <is>
          <t>yes</t>
        </is>
      </c>
      <c r="Q347" s="66" t="inlineStr">
        <is>
          <t>B</t>
        </is>
      </c>
      <c r="R347" s="66" t="inlineStr">
        <is>
          <t>Standard road area/main road: secondary, OSM lanes=2 (max. 3).</t>
        </is>
      </c>
      <c r="S347" s="66" t="inlineStr">
        <is>
          <t>A missing OSM tag is not reliable evidence of absence.</t>
        </is>
      </c>
      <c r="T347" s="68" t="inlineStr">
        <is>
          <t>https://www.openstreetmap.org/?mlat=51.0603076&amp;mlon=13.7713688#map=19/51.0603076/13.7713688</t>
        </is>
      </c>
      <c r="U347" s="66" t="inlineStr">
        <is>
          <t>S03</t>
        </is>
      </c>
      <c r="V347" s="66" t="inlineStr">
        <is>
          <t>M03</t>
        </is>
      </c>
      <c r="W347" s="66" t="inlineStr">
        <is>
          <t>Traffic signals/crossings/refuge islands/cycling infrastructure do not directly affect the cost class.</t>
        </is>
      </c>
    </row>
    <row r="348" ht="15" customHeight="1" s="94">
      <c r="A348" s="66" t="n">
        <v>344</v>
      </c>
      <c r="B348" s="66" t="inlineStr">
        <is>
          <t>O0676</t>
        </is>
      </c>
      <c r="C348" s="66" t="inlineStr">
        <is>
          <t>Dresden</t>
        </is>
      </c>
      <c r="D348" s="66" t="n">
        <v>13.707676701</v>
      </c>
      <c r="E348" s="66" t="n">
        <v>51.058434252</v>
      </c>
      <c r="F348" s="66" t="n">
        <v>6</v>
      </c>
      <c r="G348" s="66" t="n">
        <v>5</v>
      </c>
      <c r="H348" s="66" t="n">
        <v>6</v>
      </c>
      <c r="I348" s="66" t="inlineStr">
        <is>
          <t>Important main/connecting road</t>
        </is>
      </c>
      <c r="J348" t="inlineStr">
        <is>
          <t>secondary</t>
        </is>
      </c>
      <c r="K348" s="66" t="inlineStr">
        <is>
          <t>Junction</t>
        </is>
      </c>
      <c r="L348" s="66" t="n">
        <v>2</v>
      </c>
      <c r="M348" s="66" t="inlineStr">
        <is>
          <t>not found</t>
        </is>
      </c>
      <c r="N348" s="66" t="inlineStr">
        <is>
          <t>not found</t>
        </is>
      </c>
      <c r="O348" s="66" t="inlineStr">
        <is>
          <t>not found</t>
        </is>
      </c>
      <c r="P348" s="66" t="inlineStr">
        <is>
          <t>not found</t>
        </is>
      </c>
      <c r="Q348" s="66" t="inlineStr">
        <is>
          <t>B</t>
        </is>
      </c>
      <c r="R348" s="66" t="inlineStr">
        <is>
          <t>Standard road area/main road: secondary, OSM lanes=2 (max. 3).</t>
        </is>
      </c>
      <c r="S348" s="66" t="inlineStr">
        <is>
          <t>A missing OSM tag is not reliable evidence of absence.</t>
        </is>
      </c>
      <c r="T348" s="68" t="inlineStr">
        <is>
          <t>https://www.openstreetmap.org/?mlat=51.0584343&amp;mlon=13.7076767#map=19/51.0584343/13.7076767</t>
        </is>
      </c>
      <c r="U348" s="66" t="inlineStr">
        <is>
          <t>S03</t>
        </is>
      </c>
      <c r="V348" s="66" t="inlineStr">
        <is>
          <t>M03</t>
        </is>
      </c>
      <c r="W348" s="66" t="inlineStr">
        <is>
          <t>Traffic signals/crossings/refuge islands/cycling infrastructure do not directly affect the cost class.</t>
        </is>
      </c>
    </row>
    <row r="349" ht="15" customHeight="1" s="94">
      <c r="A349" s="66" t="n">
        <v>345</v>
      </c>
      <c r="B349" s="66" t="inlineStr">
        <is>
          <t>O0715</t>
        </is>
      </c>
      <c r="C349" s="66" t="inlineStr">
        <is>
          <t>Dresden</t>
        </is>
      </c>
      <c r="D349" s="66" t="n">
        <v>13.8050040140001</v>
      </c>
      <c r="E349" s="66" t="n">
        <v>51.0324953570001</v>
      </c>
      <c r="F349" s="66" t="n">
        <v>6</v>
      </c>
      <c r="G349" s="66" t="n">
        <v>5</v>
      </c>
      <c r="H349" s="66" t="n">
        <v>1</v>
      </c>
      <c r="I349" s="66" t="inlineStr">
        <is>
          <t>Important main/connecting road</t>
        </is>
      </c>
      <c r="J349" t="inlineStr">
        <is>
          <t>secondary</t>
        </is>
      </c>
      <c r="K349" s="66" t="inlineStr">
        <is>
          <t>Junction</t>
        </is>
      </c>
      <c r="L349" s="66" t="n">
        <v>3</v>
      </c>
      <c r="M349" s="66" t="inlineStr">
        <is>
          <t>yes</t>
        </is>
      </c>
      <c r="N349" s="66" t="inlineStr">
        <is>
          <t>yes</t>
        </is>
      </c>
      <c r="O349" s="66" t="inlineStr">
        <is>
          <t>not found</t>
        </is>
      </c>
      <c r="P349" s="66" t="inlineStr">
        <is>
          <t>yes</t>
        </is>
      </c>
      <c r="Q349" s="66" t="inlineStr">
        <is>
          <t>B</t>
        </is>
      </c>
      <c r="R349" s="66" t="inlineStr">
        <is>
          <t>Standard road area/main road: secondary, OSM lanes=3 (max. 3).</t>
        </is>
      </c>
      <c r="S349" s="66" t="inlineStr">
        <is>
          <t>A missing OSM tag is not reliable evidence of absence.</t>
        </is>
      </c>
      <c r="T349" s="68" t="inlineStr">
        <is>
          <t>https://www.openstreetmap.org/?mlat=51.0324954&amp;mlon=13.8050040#map=19/51.0324954/13.8050040</t>
        </is>
      </c>
      <c r="U349" s="66" t="inlineStr">
        <is>
          <t>S03</t>
        </is>
      </c>
      <c r="V349" s="66" t="inlineStr">
        <is>
          <t>M03</t>
        </is>
      </c>
      <c r="W349" s="66" t="inlineStr">
        <is>
          <t>Traffic signals/crossings/refuge islands/cycling infrastructure do not directly affect the cost class.</t>
        </is>
      </c>
    </row>
    <row r="350" ht="15" customHeight="1" s="94">
      <c r="A350" s="66" t="n">
        <v>346</v>
      </c>
      <c r="B350" s="66" t="inlineStr">
        <is>
          <t>O0792</t>
        </is>
      </c>
      <c r="C350" s="66" t="inlineStr">
        <is>
          <t>Dresden</t>
        </is>
      </c>
      <c r="D350" s="66" t="n">
        <v>13.746894044</v>
      </c>
      <c r="E350" s="66" t="n">
        <v>51.0385181500001</v>
      </c>
      <c r="F350" s="66" t="n">
        <v>6</v>
      </c>
      <c r="G350" s="66" t="n">
        <v>5</v>
      </c>
      <c r="H350" s="66" t="n">
        <v>6</v>
      </c>
      <c r="I350" s="66" t="inlineStr">
        <is>
          <t>Important main/connecting road</t>
        </is>
      </c>
      <c r="J350" t="inlineStr">
        <is>
          <t>secondary</t>
        </is>
      </c>
      <c r="K350" s="66" t="inlineStr">
        <is>
          <t>Junction</t>
        </is>
      </c>
      <c r="L350" s="66" t="n">
        <v>2</v>
      </c>
      <c r="M350" s="66" t="inlineStr">
        <is>
          <t>yes</t>
        </is>
      </c>
      <c r="N350" s="66" t="inlineStr">
        <is>
          <t>yes</t>
        </is>
      </c>
      <c r="O350" s="66" t="inlineStr">
        <is>
          <t>not found</t>
        </is>
      </c>
      <c r="P350" s="66" t="inlineStr">
        <is>
          <t>yes</t>
        </is>
      </c>
      <c r="Q350" s="66" t="inlineStr">
        <is>
          <t>B</t>
        </is>
      </c>
      <c r="R350" s="66" t="inlineStr">
        <is>
          <t>Standard road area/main road: secondary, OSM lanes=2 (max. 3).</t>
        </is>
      </c>
      <c r="S350" s="66" t="inlineStr">
        <is>
          <t>A missing OSM tag is not reliable evidence of absence.</t>
        </is>
      </c>
      <c r="T350" s="68" t="inlineStr">
        <is>
          <t>https://www.openstreetmap.org/?mlat=51.0385182&amp;mlon=13.7468940#map=19/51.0385182/13.7468940</t>
        </is>
      </c>
      <c r="U350" s="66" t="inlineStr">
        <is>
          <t>S03</t>
        </is>
      </c>
      <c r="V350" s="66" t="inlineStr">
        <is>
          <t>M03</t>
        </is>
      </c>
      <c r="W350" s="66" t="inlineStr">
        <is>
          <t>Traffic signals/crossings/refuge islands/cycling infrastructure do not directly affect the cost class.</t>
        </is>
      </c>
    </row>
    <row r="351" ht="15" customHeight="1" s="94">
      <c r="A351" s="66" t="n">
        <v>347</v>
      </c>
      <c r="B351" s="66" t="inlineStr">
        <is>
          <t>O0849</t>
        </is>
      </c>
      <c r="C351" s="66" t="inlineStr">
        <is>
          <t>Dresden</t>
        </is>
      </c>
      <c r="D351" s="66" t="n">
        <v>13.733308043</v>
      </c>
      <c r="E351" s="66" t="n">
        <v>51.051073214</v>
      </c>
      <c r="F351" s="66" t="n">
        <v>6</v>
      </c>
      <c r="G351" s="66" t="n">
        <v>5</v>
      </c>
      <c r="H351" s="66" t="n">
        <v>1</v>
      </c>
      <c r="I351" s="66" t="inlineStr">
        <is>
          <t>Collector/connecting road</t>
        </is>
      </c>
      <c r="J351" t="inlineStr">
        <is>
          <t>tertiary</t>
        </is>
      </c>
      <c r="K351" s="66" t="inlineStr">
        <is>
          <t>Junction</t>
        </is>
      </c>
      <c r="L351" s="66" t="n">
        <v>1</v>
      </c>
      <c r="M351" s="66" t="inlineStr">
        <is>
          <t>yes</t>
        </is>
      </c>
      <c r="N351" s="66" t="inlineStr">
        <is>
          <t>yes</t>
        </is>
      </c>
      <c r="O351" s="66" t="inlineStr">
        <is>
          <t>not found</t>
        </is>
      </c>
      <c r="P351" s="66" t="inlineStr">
        <is>
          <t>yes</t>
        </is>
      </c>
      <c r="Q351" s="66" t="inlineStr">
        <is>
          <t>B</t>
        </is>
      </c>
      <c r="R351" s="66" t="inlineStr">
        <is>
          <t>Standard road area/main road: tertiary, OSM lanes=1 (max. 3).</t>
        </is>
      </c>
      <c r="S351" s="66" t="inlineStr">
        <is>
          <t>A missing OSM tag is not reliable evidence of absence.</t>
        </is>
      </c>
      <c r="T351" s="68" t="inlineStr">
        <is>
          <t>https://www.openstreetmap.org/?mlat=51.0510732&amp;mlon=13.7333080#map=19/51.0510732/13.7333080</t>
        </is>
      </c>
      <c r="U351" s="66" t="inlineStr">
        <is>
          <t>S03</t>
        </is>
      </c>
      <c r="V351" s="66" t="inlineStr">
        <is>
          <t>M03</t>
        </is>
      </c>
      <c r="W351" s="66" t="inlineStr">
        <is>
          <t>Traffic signals/crossings/refuge islands/cycling infrastructure do not directly affect the cost class.</t>
        </is>
      </c>
    </row>
    <row r="352" ht="15" customHeight="1" s="94">
      <c r="A352" s="66" t="n">
        <v>348</v>
      </c>
      <c r="B352" s="66" t="inlineStr">
        <is>
          <t>O0865</t>
        </is>
      </c>
      <c r="C352" s="66" t="inlineStr">
        <is>
          <t>Dresden</t>
        </is>
      </c>
      <c r="D352" s="66" t="n">
        <v>13.791274796</v>
      </c>
      <c r="E352" s="66" t="n">
        <v>51.0133154590001</v>
      </c>
      <c r="F352" s="66" t="n">
        <v>6</v>
      </c>
      <c r="G352" s="66" t="n">
        <v>5</v>
      </c>
      <c r="H352" s="66" t="n">
        <v>2</v>
      </c>
      <c r="I352" s="66" t="inlineStr">
        <is>
          <t>Collector/connecting road</t>
        </is>
      </c>
      <c r="J352" t="inlineStr">
        <is>
          <t>tertiary</t>
        </is>
      </c>
      <c r="K352" s="66" t="inlineStr">
        <is>
          <t>Junction</t>
        </is>
      </c>
      <c r="L352" s="66" t="n">
        <v>4</v>
      </c>
      <c r="M352" s="66" t="inlineStr">
        <is>
          <t>yes</t>
        </is>
      </c>
      <c r="N352" s="66" t="inlineStr">
        <is>
          <t>yes</t>
        </is>
      </c>
      <c r="O352" s="66" t="inlineStr">
        <is>
          <t>not found</t>
        </is>
      </c>
      <c r="P352" s="66" t="inlineStr">
        <is>
          <t>not found</t>
        </is>
      </c>
      <c r="Q352" s="66" t="inlineStr">
        <is>
          <t>C</t>
        </is>
      </c>
      <c r="R352" s="66" t="inlineStr">
        <is>
          <t>Large road cross-section: OSM lanes=4 (4 or more lanes).</t>
        </is>
      </c>
      <c r="S352" s="66" t="inlineStr">
        <is>
          <t>A missing OSM tag is not reliable evidence of absence.</t>
        </is>
      </c>
      <c r="T352" s="68" t="inlineStr">
        <is>
          <t>https://www.openstreetmap.org/?mlat=51.0133155&amp;mlon=13.7912748#map=19/51.0133155/13.7912748</t>
        </is>
      </c>
      <c r="U352" s="66" t="inlineStr">
        <is>
          <t>S03</t>
        </is>
      </c>
      <c r="V352" s="66" t="inlineStr">
        <is>
          <t>M03</t>
        </is>
      </c>
      <c r="W352" s="66" t="inlineStr">
        <is>
          <t>Traffic signals/crossings/refuge islands/cycling infrastructure do not directly affect the cost class.</t>
        </is>
      </c>
    </row>
    <row r="353" ht="15" customHeight="1" s="94">
      <c r="A353" s="66" t="n">
        <v>349</v>
      </c>
      <c r="B353" s="66" t="inlineStr">
        <is>
          <t>O0893</t>
        </is>
      </c>
      <c r="C353" s="66" t="inlineStr">
        <is>
          <t>Dresden</t>
        </is>
      </c>
      <c r="D353" s="66" t="n">
        <v>13.7682473685</v>
      </c>
      <c r="E353" s="66" t="n">
        <v>51.0479689495001</v>
      </c>
      <c r="F353" s="66" t="n">
        <v>6</v>
      </c>
      <c r="G353" s="66" t="n">
        <v>5</v>
      </c>
      <c r="H353" s="66" t="n">
        <v>3</v>
      </c>
      <c r="I353" s="66" t="inlineStr">
        <is>
          <t>Important main/connecting road</t>
        </is>
      </c>
      <c r="J353" t="inlineStr">
        <is>
          <t>secondary</t>
        </is>
      </c>
      <c r="K353" s="66" t="inlineStr">
        <is>
          <t>Junction</t>
        </is>
      </c>
      <c r="L353" s="66" t="n">
        <v>2</v>
      </c>
      <c r="M353" s="66" t="inlineStr">
        <is>
          <t>not found</t>
        </is>
      </c>
      <c r="N353" s="66" t="inlineStr">
        <is>
          <t>yes</t>
        </is>
      </c>
      <c r="O353" s="66" t="inlineStr">
        <is>
          <t>not found</t>
        </is>
      </c>
      <c r="P353" s="66" t="inlineStr">
        <is>
          <t>yes</t>
        </is>
      </c>
      <c r="Q353" s="66" t="inlineStr">
        <is>
          <t>B</t>
        </is>
      </c>
      <c r="R353" s="66" t="inlineStr">
        <is>
          <t>Standard road area/main road: secondary, OSM lanes=2 (max. 3).</t>
        </is>
      </c>
      <c r="S353" s="66" t="inlineStr">
        <is>
          <t>A missing OSM tag is not reliable evidence of absence.</t>
        </is>
      </c>
      <c r="T353" s="68" t="inlineStr">
        <is>
          <t>https://www.openstreetmap.org/?mlat=51.0479689&amp;mlon=13.7682474#map=19/51.0479689/13.7682474</t>
        </is>
      </c>
      <c r="U353" s="66" t="inlineStr">
        <is>
          <t>S03</t>
        </is>
      </c>
      <c r="V353" s="66" t="inlineStr">
        <is>
          <t>M03</t>
        </is>
      </c>
      <c r="W353" s="66" t="inlineStr">
        <is>
          <t>Traffic signals/crossings/refuge islands/cycling infrastructure do not directly affect the cost class.</t>
        </is>
      </c>
    </row>
    <row r="354" ht="15" customHeight="1" s="94">
      <c r="A354" s="66" t="n">
        <v>350</v>
      </c>
      <c r="B354" s="66" t="inlineStr">
        <is>
          <t>O0900</t>
        </is>
      </c>
      <c r="C354" s="66" t="inlineStr">
        <is>
          <t>Dresden</t>
        </is>
      </c>
      <c r="D354" s="66" t="n">
        <v>13.878470826</v>
      </c>
      <c r="E354" s="66" t="n">
        <v>51.0599597005</v>
      </c>
      <c r="F354" s="66" t="n">
        <v>6</v>
      </c>
      <c r="G354" s="66" t="n">
        <v>5</v>
      </c>
      <c r="H354" s="66" t="n">
        <v>3</v>
      </c>
      <c r="I354" s="66" t="inlineStr">
        <is>
          <t>Major arterial road</t>
        </is>
      </c>
      <c r="J354" t="inlineStr">
        <is>
          <t>primary</t>
        </is>
      </c>
      <c r="K354" s="66" t="inlineStr">
        <is>
          <t>Junction</t>
        </is>
      </c>
      <c r="L354" s="66" t="n">
        <v>2</v>
      </c>
      <c r="M354" s="66" t="inlineStr">
        <is>
          <t>not found</t>
        </is>
      </c>
      <c r="N354" s="66" t="inlineStr">
        <is>
          <t>yes</t>
        </is>
      </c>
      <c r="O354" s="66" t="inlineStr">
        <is>
          <t>not found</t>
        </is>
      </c>
      <c r="P354" s="66" t="inlineStr">
        <is>
          <t>not found</t>
        </is>
      </c>
      <c r="Q354" s="66" t="inlineStr">
        <is>
          <t>B</t>
        </is>
      </c>
      <c r="R354" s="66" t="inlineStr">
        <is>
          <t>Standard road area/main road: primary, OSM lanes=2 (max. 3).</t>
        </is>
      </c>
      <c r="S354" s="66" t="inlineStr">
        <is>
          <t>A missing OSM tag is not reliable evidence of absence.</t>
        </is>
      </c>
      <c r="T354" s="68" t="inlineStr">
        <is>
          <t>https://www.openstreetmap.org/?mlat=51.0599597&amp;mlon=13.8784708#map=19/51.0599597/13.8784708</t>
        </is>
      </c>
      <c r="U354" s="66" t="inlineStr">
        <is>
          <t>S03</t>
        </is>
      </c>
      <c r="V354" s="66" t="inlineStr">
        <is>
          <t>M03</t>
        </is>
      </c>
      <c r="W354" s="66" t="inlineStr">
        <is>
          <t>Traffic signals/crossings/refuge islands/cycling infrastructure do not directly affect the cost class.</t>
        </is>
      </c>
    </row>
    <row r="355" ht="15" customHeight="1" s="94">
      <c r="A355" s="66" t="n">
        <v>351</v>
      </c>
      <c r="B355" s="66" t="inlineStr">
        <is>
          <t>O0958</t>
        </is>
      </c>
      <c r="C355" s="66" t="inlineStr">
        <is>
          <t>Dresden</t>
        </is>
      </c>
      <c r="D355" s="66" t="n">
        <v>13.7968249690001</v>
      </c>
      <c r="E355" s="66" t="n">
        <v>51.0414852050001</v>
      </c>
      <c r="F355" s="66" t="n">
        <v>6</v>
      </c>
      <c r="G355" s="66" t="n">
        <v>5</v>
      </c>
      <c r="H355" s="66" t="n">
        <v>3</v>
      </c>
      <c r="I355" s="66" t="inlineStr">
        <is>
          <t>Residential road</t>
        </is>
      </c>
      <c r="J355" t="inlineStr">
        <is>
          <t>residential</t>
        </is>
      </c>
      <c r="K355" s="66" t="inlineStr">
        <is>
          <t>Junction</t>
        </is>
      </c>
      <c r="L355" s="66" t="inlineStr">
        <is>
          <t>not tagged</t>
        </is>
      </c>
      <c r="M355" s="66" t="inlineStr">
        <is>
          <t>not found</t>
        </is>
      </c>
      <c r="N355" s="66" t="inlineStr">
        <is>
          <t>not found</t>
        </is>
      </c>
      <c r="O355" s="66" t="inlineStr">
        <is>
          <t>not found</t>
        </is>
      </c>
      <c r="P355" s="66" t="inlineStr">
        <is>
          <t>not found</t>
        </is>
      </c>
      <c r="Q355" s="66" t="inlineStr">
        <is>
          <t>unclear</t>
        </is>
      </c>
      <c r="R355" s="66" t="inlineStr">
        <is>
          <t>Lane count is not reliably tagged in OSM.</t>
        </is>
      </c>
      <c r="S355" s="66" t="inlineStr">
        <is>
          <t>A missing OSM tag is not reliable evidence of absence.</t>
        </is>
      </c>
      <c r="T355" s="68" t="inlineStr">
        <is>
          <t>https://www.openstreetmap.org/?mlat=51.0414852&amp;mlon=13.7968250#map=19/51.0414852/13.7968250</t>
        </is>
      </c>
      <c r="U355" s="66" t="inlineStr">
        <is>
          <t>S03</t>
        </is>
      </c>
      <c r="V355" s="66" t="inlineStr">
        <is>
          <t>M03</t>
        </is>
      </c>
      <c r="W355" s="66" t="inlineStr">
        <is>
          <t>Traffic signals/crossings/refuge islands/cycling infrastructure do not directly affect the cost class.</t>
        </is>
      </c>
    </row>
    <row r="356" ht="15" customHeight="1" s="94">
      <c r="A356" s="66" t="n">
        <v>352</v>
      </c>
      <c r="B356" s="66" t="inlineStr">
        <is>
          <t>O0971</t>
        </is>
      </c>
      <c r="C356" s="66" t="inlineStr">
        <is>
          <t>Dresden</t>
        </is>
      </c>
      <c r="D356" s="66" t="n">
        <v>13.7023053350001</v>
      </c>
      <c r="E356" s="66" t="n">
        <v>51.0458806680001</v>
      </c>
      <c r="F356" s="66" t="n">
        <v>6</v>
      </c>
      <c r="G356" s="66" t="n">
        <v>5</v>
      </c>
      <c r="H356" s="66" t="n">
        <v>2</v>
      </c>
      <c r="I356" s="66" t="inlineStr">
        <is>
          <t>Collector/connecting road</t>
        </is>
      </c>
      <c r="J356" t="inlineStr">
        <is>
          <t>tertiary</t>
        </is>
      </c>
      <c r="K356" s="66" t="inlineStr">
        <is>
          <t>Junction</t>
        </is>
      </c>
      <c r="L356" s="66" t="n">
        <v>2</v>
      </c>
      <c r="M356" s="66" t="inlineStr">
        <is>
          <t>yes</t>
        </is>
      </c>
      <c r="N356" s="66" t="inlineStr">
        <is>
          <t>yes</t>
        </is>
      </c>
      <c r="O356" s="66" t="inlineStr">
        <is>
          <t>not found</t>
        </is>
      </c>
      <c r="P356" s="66" t="inlineStr">
        <is>
          <t>yes</t>
        </is>
      </c>
      <c r="Q356" s="66" t="inlineStr">
        <is>
          <t>B</t>
        </is>
      </c>
      <c r="R356" s="66" t="inlineStr">
        <is>
          <t>Standard road area/main road: tertiary, OSM lanes=2 (max. 3).</t>
        </is>
      </c>
      <c r="S356" s="66" t="inlineStr">
        <is>
          <t>A missing OSM tag is not reliable evidence of absence.</t>
        </is>
      </c>
      <c r="T356" s="68" t="inlineStr">
        <is>
          <t>https://www.openstreetmap.org/?mlat=51.0458807&amp;mlon=13.7023053#map=19/51.0458807/13.7023053</t>
        </is>
      </c>
      <c r="U356" s="66" t="inlineStr">
        <is>
          <t>S03</t>
        </is>
      </c>
      <c r="V356" s="66" t="inlineStr">
        <is>
          <t>M03</t>
        </is>
      </c>
      <c r="W356" s="66" t="inlineStr">
        <is>
          <t>Traffic signals/crossings/refuge islands/cycling infrastructure do not directly affect the cost class.</t>
        </is>
      </c>
    </row>
    <row r="357" ht="15" customHeight="1" s="94">
      <c r="A357" s="66" t="n">
        <v>353</v>
      </c>
      <c r="B357" s="66" t="inlineStr">
        <is>
          <t>O1031</t>
        </is>
      </c>
      <c r="C357" s="66" t="inlineStr">
        <is>
          <t>Eilenburg</t>
        </is>
      </c>
      <c r="D357" s="66" t="n">
        <v>12.6637556220001</v>
      </c>
      <c r="E357" s="66" t="n">
        <v>51.467284868</v>
      </c>
      <c r="F357" s="66" t="n">
        <v>6</v>
      </c>
      <c r="G357" s="66" t="n">
        <v>5</v>
      </c>
      <c r="H357" s="66" t="n">
        <v>3</v>
      </c>
      <c r="I357" s="66" t="inlineStr">
        <is>
          <t>Important main/connecting road</t>
        </is>
      </c>
      <c r="J357" t="inlineStr">
        <is>
          <t>secondary</t>
        </is>
      </c>
      <c r="K357" s="66" t="inlineStr">
        <is>
          <t>Junction</t>
        </is>
      </c>
      <c r="L357" s="66" t="inlineStr">
        <is>
          <t>not tagged</t>
        </is>
      </c>
      <c r="M357" s="66" t="inlineStr">
        <is>
          <t>yes</t>
        </is>
      </c>
      <c r="N357" s="66" t="inlineStr">
        <is>
          <t>yes</t>
        </is>
      </c>
      <c r="O357" s="66" t="inlineStr">
        <is>
          <t>not found</t>
        </is>
      </c>
      <c r="P357" s="66" t="inlineStr">
        <is>
          <t>yes</t>
        </is>
      </c>
      <c r="Q357" s="66" t="inlineStr">
        <is>
          <t>unclear</t>
        </is>
      </c>
      <c r="R357" s="66" t="inlineStr">
        <is>
          <t>Lane count is not reliably tagged in OSM.</t>
        </is>
      </c>
      <c r="S357" s="66" t="inlineStr">
        <is>
          <t>A missing OSM tag is not reliable evidence of absence.</t>
        </is>
      </c>
      <c r="T357" s="68" t="inlineStr">
        <is>
          <t>https://www.openstreetmap.org/?mlat=51.4672849&amp;mlon=12.6637556#map=19/51.4672849/12.6637556</t>
        </is>
      </c>
      <c r="U357" s="66" t="inlineStr">
        <is>
          <t>S03</t>
        </is>
      </c>
      <c r="V357" s="66" t="inlineStr">
        <is>
          <t>M03</t>
        </is>
      </c>
      <c r="W357" s="66" t="inlineStr">
        <is>
          <t>Traffic signals/crossings/refuge islands/cycling infrastructure do not directly affect the cost class.</t>
        </is>
      </c>
    </row>
    <row r="358" ht="15" customHeight="1" s="94">
      <c r="A358" s="66" t="n">
        <v>354</v>
      </c>
      <c r="B358" s="66" t="inlineStr">
        <is>
          <t>O1158</t>
        </is>
      </c>
      <c r="C358" s="66" t="inlineStr">
        <is>
          <t>Görlitz</t>
        </is>
      </c>
      <c r="D358" s="66" t="n">
        <v>14.9908167290001</v>
      </c>
      <c r="E358" s="66" t="n">
        <v>51.1450662</v>
      </c>
      <c r="F358" s="66" t="n">
        <v>6</v>
      </c>
      <c r="G358" s="66" t="n">
        <v>5</v>
      </c>
      <c r="H358" s="66" t="n">
        <v>2</v>
      </c>
      <c r="I358" s="66" t="inlineStr">
        <is>
          <t>Important main/connecting road</t>
        </is>
      </c>
      <c r="J358" t="inlineStr">
        <is>
          <t>secondary</t>
        </is>
      </c>
      <c r="K358" s="66" t="inlineStr">
        <is>
          <t>Junction</t>
        </is>
      </c>
      <c r="L358" s="66" t="n">
        <v>2</v>
      </c>
      <c r="M358" s="66" t="inlineStr">
        <is>
          <t>yes</t>
        </is>
      </c>
      <c r="N358" s="66" t="inlineStr">
        <is>
          <t>yes</t>
        </is>
      </c>
      <c r="O358" s="66" t="inlineStr">
        <is>
          <t>not found</t>
        </is>
      </c>
      <c r="P358" s="66" t="inlineStr">
        <is>
          <t>yes</t>
        </is>
      </c>
      <c r="Q358" s="66" t="inlineStr">
        <is>
          <t>B</t>
        </is>
      </c>
      <c r="R358" s="66" t="inlineStr">
        <is>
          <t>Standard road area/main road: secondary, OSM lanes=2 (max. 3).</t>
        </is>
      </c>
      <c r="S358" s="66" t="inlineStr">
        <is>
          <t>A missing OSM tag is not reliable evidence of absence.</t>
        </is>
      </c>
      <c r="T358" s="68" t="inlineStr">
        <is>
          <t>https://www.openstreetmap.org/?mlat=51.1450662&amp;mlon=14.9908167#map=19/51.1450662/14.9908167</t>
        </is>
      </c>
      <c r="U358" s="66" t="inlineStr">
        <is>
          <t>S03</t>
        </is>
      </c>
      <c r="V358" s="66" t="inlineStr">
        <is>
          <t>M03</t>
        </is>
      </c>
      <c r="W358" s="66" t="inlineStr">
        <is>
          <t>Traffic signals/crossings/refuge islands/cycling infrastructure do not directly affect the cost class.</t>
        </is>
      </c>
    </row>
    <row r="359" ht="15" customHeight="1" s="94">
      <c r="A359" s="66" t="n">
        <v>355</v>
      </c>
      <c r="B359" s="66" t="inlineStr">
        <is>
          <t>O1197</t>
        </is>
      </c>
      <c r="C359" s="66" t="inlineStr">
        <is>
          <t>Hohenstein-Ernstthal</t>
        </is>
      </c>
      <c r="D359" s="66" t="n">
        <v>12.728438302</v>
      </c>
      <c r="E359" s="66" t="n">
        <v>50.8017103540001</v>
      </c>
      <c r="F359" s="66" t="n">
        <v>6</v>
      </c>
      <c r="G359" s="66" t="n">
        <v>5</v>
      </c>
      <c r="H359" s="66" t="n">
        <v>3</v>
      </c>
      <c r="I359" s="66" t="inlineStr">
        <is>
          <t>Important main/connecting road</t>
        </is>
      </c>
      <c r="J359" t="inlineStr">
        <is>
          <t>secondary</t>
        </is>
      </c>
      <c r="K359" s="66" t="inlineStr">
        <is>
          <t>Junction</t>
        </is>
      </c>
      <c r="L359" s="66" t="n">
        <v>3</v>
      </c>
      <c r="M359" s="66" t="inlineStr">
        <is>
          <t>yes</t>
        </is>
      </c>
      <c r="N359" s="66" t="inlineStr">
        <is>
          <t>yes</t>
        </is>
      </c>
      <c r="O359" s="66" t="inlineStr">
        <is>
          <t>not found</t>
        </is>
      </c>
      <c r="P359" s="66" t="inlineStr">
        <is>
          <t>not found</t>
        </is>
      </c>
      <c r="Q359" s="66" t="inlineStr">
        <is>
          <t>B</t>
        </is>
      </c>
      <c r="R359" s="66" t="inlineStr">
        <is>
          <t>Standard road area/main road: secondary, OSM lanes=3 (max. 3).</t>
        </is>
      </c>
      <c r="S359" s="66" t="inlineStr">
        <is>
          <t>A missing OSM tag is not reliable evidence of absence.</t>
        </is>
      </c>
      <c r="T359" s="68" t="inlineStr">
        <is>
          <t>https://www.openstreetmap.org/?mlat=50.8017104&amp;mlon=12.7284383#map=19/50.8017104/12.7284383</t>
        </is>
      </c>
      <c r="U359" s="66" t="inlineStr">
        <is>
          <t>S03</t>
        </is>
      </c>
      <c r="V359" s="66" t="inlineStr">
        <is>
          <t>M03</t>
        </is>
      </c>
      <c r="W359" s="66" t="inlineStr">
        <is>
          <t>Traffic signals/crossings/refuge islands/cycling infrastructure do not directly affect the cost class.</t>
        </is>
      </c>
    </row>
    <row r="360" ht="15" customHeight="1" s="94">
      <c r="A360" s="66" t="n">
        <v>356</v>
      </c>
      <c r="B360" s="66" t="inlineStr">
        <is>
          <t>O1212</t>
        </is>
      </c>
      <c r="C360" s="66" t="inlineStr">
        <is>
          <t>Hoyerswerda</t>
        </is>
      </c>
      <c r="D360" s="66" t="n">
        <v>14.2488657395001</v>
      </c>
      <c r="E360" s="66" t="n">
        <v>51.4401712280001</v>
      </c>
      <c r="F360" s="66" t="n">
        <v>6</v>
      </c>
      <c r="G360" s="66" t="n">
        <v>5</v>
      </c>
      <c r="H360" s="66" t="n">
        <v>2</v>
      </c>
      <c r="I360" s="66" t="inlineStr">
        <is>
          <t>Residential road</t>
        </is>
      </c>
      <c r="J360" t="inlineStr">
        <is>
          <t>residential</t>
        </is>
      </c>
      <c r="K360" s="66" t="inlineStr">
        <is>
          <t>Junction</t>
        </is>
      </c>
      <c r="L360" s="66" t="n">
        <v>3</v>
      </c>
      <c r="M360" s="66" t="inlineStr">
        <is>
          <t>yes</t>
        </is>
      </c>
      <c r="N360" s="66" t="inlineStr">
        <is>
          <t>yes</t>
        </is>
      </c>
      <c r="O360" s="66" t="inlineStr">
        <is>
          <t>not found</t>
        </is>
      </c>
      <c r="P360" s="66" t="inlineStr">
        <is>
          <t>yes</t>
        </is>
      </c>
      <c r="Q360" s="66" t="inlineStr">
        <is>
          <t>B</t>
        </is>
      </c>
      <c r="R360" s="66" t="inlineStr">
        <is>
          <t>Standard road area/main road: residential, OSM lanes=3 (max. 3).</t>
        </is>
      </c>
      <c r="S360" s="66" t="inlineStr">
        <is>
          <t>A missing OSM tag is not reliable evidence of absence.</t>
        </is>
      </c>
      <c r="T360" s="68" t="inlineStr">
        <is>
          <t>https://www.openstreetmap.org/?mlat=51.4401712&amp;mlon=14.2488657#map=19/51.4401712/14.2488657</t>
        </is>
      </c>
      <c r="U360" s="66" t="inlineStr">
        <is>
          <t>S03</t>
        </is>
      </c>
      <c r="V360" s="66" t="inlineStr">
        <is>
          <t>M03</t>
        </is>
      </c>
      <c r="W360" s="66" t="inlineStr">
        <is>
          <t>Traffic signals/crossings/refuge islands/cycling infrastructure do not directly affect the cost class.</t>
        </is>
      </c>
    </row>
    <row r="361" ht="15" customHeight="1" s="94">
      <c r="A361" s="66" t="n">
        <v>357</v>
      </c>
      <c r="B361" s="66" t="inlineStr">
        <is>
          <t>O1245</t>
        </is>
      </c>
      <c r="C361" s="66" t="inlineStr">
        <is>
          <t>Kamenz</t>
        </is>
      </c>
      <c r="D361" s="66" t="n">
        <v>14.093513467</v>
      </c>
      <c r="E361" s="66" t="n">
        <v>51.2742461685001</v>
      </c>
      <c r="F361" s="66" t="n">
        <v>6</v>
      </c>
      <c r="G361" s="66" t="n">
        <v>5</v>
      </c>
      <c r="H361" s="66" t="n">
        <v>6</v>
      </c>
      <c r="I361" s="66" t="inlineStr">
        <is>
          <t>Important main/connecting road</t>
        </is>
      </c>
      <c r="J361" t="inlineStr">
        <is>
          <t>secondary</t>
        </is>
      </c>
      <c r="K361" s="66" t="inlineStr">
        <is>
          <t>Junction</t>
        </is>
      </c>
      <c r="L361" s="66" t="n">
        <v>2</v>
      </c>
      <c r="M361" s="66" t="inlineStr">
        <is>
          <t>yes</t>
        </is>
      </c>
      <c r="N361" s="66" t="inlineStr">
        <is>
          <t>yes</t>
        </is>
      </c>
      <c r="O361" s="66" t="inlineStr">
        <is>
          <t>yes</t>
        </is>
      </c>
      <c r="P361" s="66" t="inlineStr">
        <is>
          <t>yes</t>
        </is>
      </c>
      <c r="Q361" s="66" t="inlineStr">
        <is>
          <t>B</t>
        </is>
      </c>
      <c r="R361" s="66" t="inlineStr">
        <is>
          <t>Standard road area/main road: secondary, OSM lanes=2 (max. 3).</t>
        </is>
      </c>
      <c r="S361" s="66" t="inlineStr">
        <is>
          <t>A missing OSM tag is not reliable evidence of absence.</t>
        </is>
      </c>
      <c r="T361" s="68" t="inlineStr">
        <is>
          <t>https://www.openstreetmap.org/?mlat=51.2742462&amp;mlon=14.0935135#map=19/51.2742462/14.0935135</t>
        </is>
      </c>
      <c r="U361" s="66" t="inlineStr">
        <is>
          <t>S03</t>
        </is>
      </c>
      <c r="V361" s="66" t="inlineStr">
        <is>
          <t>M03</t>
        </is>
      </c>
      <c r="W361" s="66" t="inlineStr">
        <is>
          <t>Traffic signals/crossings/refuge islands/cycling infrastructure do not directly affect the cost class.</t>
        </is>
      </c>
    </row>
    <row r="362" ht="15" customHeight="1" s="94">
      <c r="A362" s="66" t="n">
        <v>358</v>
      </c>
      <c r="B362" s="66" t="inlineStr">
        <is>
          <t>O1308</t>
        </is>
      </c>
      <c r="C362" s="66" t="inlineStr">
        <is>
          <t>Leipzig</t>
        </is>
      </c>
      <c r="D362" s="66" t="n">
        <v>12.3808805160001</v>
      </c>
      <c r="E362" s="66" t="n">
        <v>51.343938339</v>
      </c>
      <c r="F362" s="66" t="n">
        <v>6</v>
      </c>
      <c r="G362" s="66" t="n">
        <v>5</v>
      </c>
      <c r="H362" s="66" t="n">
        <v>3</v>
      </c>
      <c r="I362" s="66" t="inlineStr">
        <is>
          <t>Major arterial road</t>
        </is>
      </c>
      <c r="J362" t="inlineStr">
        <is>
          <t>primary</t>
        </is>
      </c>
      <c r="K362" s="66" t="inlineStr">
        <is>
          <t>Junction</t>
        </is>
      </c>
      <c r="L362" s="66" t="n">
        <v>4</v>
      </c>
      <c r="M362" s="66" t="inlineStr">
        <is>
          <t>yes</t>
        </is>
      </c>
      <c r="N362" s="66" t="inlineStr">
        <is>
          <t>yes</t>
        </is>
      </c>
      <c r="O362" s="66" t="inlineStr">
        <is>
          <t>not found</t>
        </is>
      </c>
      <c r="P362" s="66" t="inlineStr">
        <is>
          <t>yes</t>
        </is>
      </c>
      <c r="Q362" s="66" t="inlineStr">
        <is>
          <t>C</t>
        </is>
      </c>
      <c r="R362" s="66" t="inlineStr">
        <is>
          <t>Large road cross-section: OSM lanes=4 (4 or more lanes).</t>
        </is>
      </c>
      <c r="S362" s="66" t="inlineStr">
        <is>
          <t>A missing OSM tag is not reliable evidence of absence.</t>
        </is>
      </c>
      <c r="T362" s="68" t="inlineStr">
        <is>
          <t>https://www.openstreetmap.org/?mlat=51.3439383&amp;mlon=12.3808805#map=19/51.3439383/12.3808805</t>
        </is>
      </c>
      <c r="U362" s="66" t="inlineStr">
        <is>
          <t>S03</t>
        </is>
      </c>
      <c r="V362" s="66" t="inlineStr">
        <is>
          <t>M03</t>
        </is>
      </c>
      <c r="W362" s="66" t="inlineStr">
        <is>
          <t>Traffic signals/crossings/refuge islands/cycling infrastructure do not directly affect the cost class.</t>
        </is>
      </c>
    </row>
    <row r="363" ht="15" customHeight="1" s="94">
      <c r="A363" s="66" t="n">
        <v>359</v>
      </c>
      <c r="B363" s="66" t="inlineStr">
        <is>
          <t>O1314</t>
        </is>
      </c>
      <c r="C363" s="66" t="inlineStr">
        <is>
          <t>Leipzig</t>
        </is>
      </c>
      <c r="D363" s="66" t="n">
        <v>12.383503579</v>
      </c>
      <c r="E363" s="66" t="n">
        <v>51.3434323820001</v>
      </c>
      <c r="F363" s="66" t="n">
        <v>6</v>
      </c>
      <c r="G363" s="66" t="n">
        <v>5</v>
      </c>
      <c r="H363" s="66" t="n">
        <v>3</v>
      </c>
      <c r="I363" s="66" t="inlineStr">
        <is>
          <t>Major arterial road</t>
        </is>
      </c>
      <c r="J363" t="inlineStr">
        <is>
          <t>primary</t>
        </is>
      </c>
      <c r="K363" s="66" t="inlineStr">
        <is>
          <t>Junction</t>
        </is>
      </c>
      <c r="L363" s="66" t="n">
        <v>4</v>
      </c>
      <c r="M363" s="66" t="inlineStr">
        <is>
          <t>yes</t>
        </is>
      </c>
      <c r="N363" s="66" t="inlineStr">
        <is>
          <t>yes</t>
        </is>
      </c>
      <c r="O363" s="66" t="inlineStr">
        <is>
          <t>not found</t>
        </is>
      </c>
      <c r="P363" s="66" t="inlineStr">
        <is>
          <t>yes</t>
        </is>
      </c>
      <c r="Q363" s="66" t="inlineStr">
        <is>
          <t>C</t>
        </is>
      </c>
      <c r="R363" s="66" t="inlineStr">
        <is>
          <t>Large road cross-section: OSM lanes=4 (4 or more lanes).</t>
        </is>
      </c>
      <c r="S363" s="66" t="inlineStr">
        <is>
          <t>A missing OSM tag is not reliable evidence of absence.</t>
        </is>
      </c>
      <c r="T363" s="68" t="inlineStr">
        <is>
          <t>https://www.openstreetmap.org/?mlat=51.3434324&amp;mlon=12.3835036#map=19/51.3434324/12.3835036</t>
        </is>
      </c>
      <c r="U363" s="66" t="inlineStr">
        <is>
          <t>S03</t>
        </is>
      </c>
      <c r="V363" s="66" t="inlineStr">
        <is>
          <t>M03</t>
        </is>
      </c>
      <c r="W363" s="66" t="inlineStr">
        <is>
          <t>Traffic signals/crossings/refuge islands/cycling infrastructure do not directly affect the cost class.</t>
        </is>
      </c>
    </row>
    <row r="364" ht="15" customHeight="1" s="94">
      <c r="A364" s="66" t="n">
        <v>360</v>
      </c>
      <c r="B364" s="66" t="inlineStr">
        <is>
          <t>O1335</t>
        </is>
      </c>
      <c r="C364" s="66" t="inlineStr">
        <is>
          <t>Leipzig</t>
        </is>
      </c>
      <c r="D364" s="66" t="n">
        <v>12.3565754360001</v>
      </c>
      <c r="E364" s="66" t="n">
        <v>51.364516968</v>
      </c>
      <c r="F364" s="66" t="n">
        <v>6</v>
      </c>
      <c r="G364" s="66" t="n">
        <v>5</v>
      </c>
      <c r="H364" s="66" t="n">
        <v>1</v>
      </c>
      <c r="I364" s="66" t="inlineStr">
        <is>
          <t>Important main/connecting road</t>
        </is>
      </c>
      <c r="J364" t="inlineStr">
        <is>
          <t>secondary</t>
        </is>
      </c>
      <c r="K364" s="66" t="inlineStr">
        <is>
          <t>Junction</t>
        </is>
      </c>
      <c r="L364" s="66" t="n">
        <v>3</v>
      </c>
      <c r="M364" s="66" t="inlineStr">
        <is>
          <t>not found</t>
        </is>
      </c>
      <c r="N364" s="66" t="inlineStr">
        <is>
          <t>yes</t>
        </is>
      </c>
      <c r="O364" s="66" t="inlineStr">
        <is>
          <t>not found</t>
        </is>
      </c>
      <c r="P364" s="66" t="inlineStr">
        <is>
          <t>yes</t>
        </is>
      </c>
      <c r="Q364" s="66" t="inlineStr">
        <is>
          <t>B</t>
        </is>
      </c>
      <c r="R364" s="66" t="inlineStr">
        <is>
          <t>Standard road area/main road: secondary, OSM lanes=3 (max. 3).</t>
        </is>
      </c>
      <c r="S364" s="66" t="inlineStr">
        <is>
          <t>A missing OSM tag is not reliable evidence of absence.</t>
        </is>
      </c>
      <c r="T364" s="68" t="inlineStr">
        <is>
          <t>https://www.openstreetmap.org/?mlat=51.3645170&amp;mlon=12.3565754#map=19/51.3645170/12.3565754</t>
        </is>
      </c>
      <c r="U364" s="66" t="inlineStr">
        <is>
          <t>S03</t>
        </is>
      </c>
      <c r="V364" s="66" t="inlineStr">
        <is>
          <t>M03</t>
        </is>
      </c>
      <c r="W364" s="66" t="inlineStr">
        <is>
          <t>Traffic signals/crossings/refuge islands/cycling infrastructure do not directly affect the cost class.</t>
        </is>
      </c>
    </row>
    <row r="365" ht="15" customHeight="1" s="94">
      <c r="A365" s="66" t="n">
        <v>361</v>
      </c>
      <c r="B365" s="66" t="inlineStr">
        <is>
          <t>O1433</t>
        </is>
      </c>
      <c r="C365" s="66" t="inlineStr">
        <is>
          <t>Leipzig</t>
        </is>
      </c>
      <c r="D365" s="66" t="n">
        <v>12.367794584</v>
      </c>
      <c r="E365" s="66" t="n">
        <v>51.3454705340001</v>
      </c>
      <c r="F365" s="66" t="n">
        <v>6</v>
      </c>
      <c r="G365" s="66" t="n">
        <v>5</v>
      </c>
      <c r="H365" s="66" t="n">
        <v>3</v>
      </c>
      <c r="I365" s="66" t="inlineStr">
        <is>
          <t>Residential road</t>
        </is>
      </c>
      <c r="J365" t="inlineStr">
        <is>
          <t>residential</t>
        </is>
      </c>
      <c r="K365" s="66" t="inlineStr">
        <is>
          <t>Junction</t>
        </is>
      </c>
      <c r="L365" s="66" t="n">
        <v>1</v>
      </c>
      <c r="M365" s="66" t="inlineStr">
        <is>
          <t>not found</t>
        </is>
      </c>
      <c r="N365" s="66" t="inlineStr">
        <is>
          <t>not found</t>
        </is>
      </c>
      <c r="O365" s="66" t="inlineStr">
        <is>
          <t>not found</t>
        </is>
      </c>
      <c r="P365" s="66" t="inlineStr">
        <is>
          <t>not found</t>
        </is>
      </c>
      <c r="Q365" s="66" t="inlineStr">
        <is>
          <t>A</t>
        </is>
      </c>
      <c r="R365" s="66" t="inlineStr">
        <is>
          <t>Simple side road: residential, OSM lanes=1 (max. 2).</t>
        </is>
      </c>
      <c r="S365" s="66" t="inlineStr">
        <is>
          <t>A missing OSM tag is not reliable evidence of absence.</t>
        </is>
      </c>
      <c r="T365" s="68" t="inlineStr">
        <is>
          <t>https://www.openstreetmap.org/?mlat=51.3454705&amp;mlon=12.3677946#map=19/51.3454705/12.3677946</t>
        </is>
      </c>
      <c r="U365" s="66" t="inlineStr">
        <is>
          <t>S03</t>
        </is>
      </c>
      <c r="V365" s="66" t="inlineStr">
        <is>
          <t>M03</t>
        </is>
      </c>
      <c r="W365" s="66" t="inlineStr">
        <is>
          <t>Traffic signals/crossings/refuge islands/cycling infrastructure do not directly affect the cost class.</t>
        </is>
      </c>
    </row>
    <row r="366" ht="15" customHeight="1" s="94">
      <c r="A366" s="66" t="n">
        <v>362</v>
      </c>
      <c r="B366" s="66" t="inlineStr">
        <is>
          <t>O1441</t>
        </is>
      </c>
      <c r="C366" s="66" t="inlineStr">
        <is>
          <t>Leipzig</t>
        </is>
      </c>
      <c r="D366" s="66" t="n">
        <v>12.3728653270001</v>
      </c>
      <c r="E366" s="66" t="n">
        <v>51.34317686</v>
      </c>
      <c r="F366" s="66" t="n">
        <v>6</v>
      </c>
      <c r="G366" s="66" t="n">
        <v>5</v>
      </c>
      <c r="H366" s="66" t="n">
        <v>7</v>
      </c>
      <c r="I366" s="66" t="inlineStr">
        <is>
          <t>Residential road</t>
        </is>
      </c>
      <c r="J366" t="inlineStr">
        <is>
          <t>residential</t>
        </is>
      </c>
      <c r="K366" s="66" t="inlineStr">
        <is>
          <t>Road section/simple road area</t>
        </is>
      </c>
      <c r="L366" s="66" t="inlineStr">
        <is>
          <t>not tagged</t>
        </is>
      </c>
      <c r="M366" s="66" t="inlineStr">
        <is>
          <t>not found</t>
        </is>
      </c>
      <c r="N366" s="66" t="inlineStr">
        <is>
          <t>not found</t>
        </is>
      </c>
      <c r="O366" s="66" t="inlineStr">
        <is>
          <t>not found</t>
        </is>
      </c>
      <c r="P366" s="66" t="inlineStr">
        <is>
          <t>not found</t>
        </is>
      </c>
      <c r="Q366" s="66" t="inlineStr">
        <is>
          <t>unclear</t>
        </is>
      </c>
      <c r="R366" s="66" t="inlineStr">
        <is>
          <t>Lane count is not reliably tagged in OSM.</t>
        </is>
      </c>
      <c r="S366" s="66" t="inlineStr">
        <is>
          <t>A missing OSM tag is not reliable evidence of absence.</t>
        </is>
      </c>
      <c r="T366" s="68" t="inlineStr">
        <is>
          <t>https://www.openstreetmap.org/?mlat=51.3431769&amp;mlon=12.3728653#map=19/51.3431769/12.3728653</t>
        </is>
      </c>
      <c r="U366" s="66" t="inlineStr">
        <is>
          <t>S03</t>
        </is>
      </c>
      <c r="V366" s="66" t="inlineStr">
        <is>
          <t>M03</t>
        </is>
      </c>
      <c r="W366" s="66" t="inlineStr">
        <is>
          <t>Traffic signals/crossings/refuge islands/cycling infrastructure do not directly affect the cost class.</t>
        </is>
      </c>
    </row>
    <row r="367" ht="15" customHeight="1" s="94">
      <c r="A367" s="66" t="n">
        <v>363</v>
      </c>
      <c r="B367" s="66" t="inlineStr">
        <is>
          <t>O1453</t>
        </is>
      </c>
      <c r="C367" s="66" t="inlineStr">
        <is>
          <t>Leipzig</t>
        </is>
      </c>
      <c r="D367" s="66" t="n">
        <v>12.3465121420001</v>
      </c>
      <c r="E367" s="66" t="n">
        <v>51.3289211405001</v>
      </c>
      <c r="F367" s="66" t="n">
        <v>6</v>
      </c>
      <c r="G367" s="66" t="n">
        <v>5</v>
      </c>
      <c r="H367" s="66" t="n">
        <v>3</v>
      </c>
      <c r="I367" s="66" t="inlineStr">
        <is>
          <t>Important main/connecting road</t>
        </is>
      </c>
      <c r="J367" t="inlineStr">
        <is>
          <t>secondary</t>
        </is>
      </c>
      <c r="K367" s="66" t="inlineStr">
        <is>
          <t>Junction</t>
        </is>
      </c>
      <c r="L367" s="66" t="n">
        <v>2</v>
      </c>
      <c r="M367" s="66" t="inlineStr">
        <is>
          <t>not found</t>
        </is>
      </c>
      <c r="N367" s="66" t="inlineStr">
        <is>
          <t>not found</t>
        </is>
      </c>
      <c r="O367" s="66" t="inlineStr">
        <is>
          <t>not found</t>
        </is>
      </c>
      <c r="P367" s="66" t="inlineStr">
        <is>
          <t>yes</t>
        </is>
      </c>
      <c r="Q367" s="66" t="inlineStr">
        <is>
          <t>B</t>
        </is>
      </c>
      <c r="R367" s="66" t="inlineStr">
        <is>
          <t>Standard road area/main road: secondary, OSM lanes=2 (max. 3).</t>
        </is>
      </c>
      <c r="S367" s="66" t="inlineStr">
        <is>
          <t>A missing OSM tag is not reliable evidence of absence.</t>
        </is>
      </c>
      <c r="T367" s="68" t="inlineStr">
        <is>
          <t>https://www.openstreetmap.org/?mlat=51.3289211&amp;mlon=12.3465121#map=19/51.3289211/12.3465121</t>
        </is>
      </c>
      <c r="U367" s="66" t="inlineStr">
        <is>
          <t>S03</t>
        </is>
      </c>
      <c r="V367" s="66" t="inlineStr">
        <is>
          <t>M03</t>
        </is>
      </c>
      <c r="W367" s="66" t="inlineStr">
        <is>
          <t>Traffic signals/crossings/refuge islands/cycling infrastructure do not directly affect the cost class.</t>
        </is>
      </c>
    </row>
    <row r="368" ht="15" customHeight="1" s="94">
      <c r="A368" s="66" t="n">
        <v>364</v>
      </c>
      <c r="B368" s="66" t="inlineStr">
        <is>
          <t>O1500</t>
        </is>
      </c>
      <c r="C368" s="66" t="inlineStr">
        <is>
          <t>Leipzig</t>
        </is>
      </c>
      <c r="D368" s="66" t="n">
        <v>12.3667265730001</v>
      </c>
      <c r="E368" s="66" t="n">
        <v>51.367252282</v>
      </c>
      <c r="F368" s="66" t="n">
        <v>6</v>
      </c>
      <c r="G368" s="66" t="n">
        <v>5</v>
      </c>
      <c r="H368" s="66" t="n">
        <v>1</v>
      </c>
      <c r="I368" s="66" t="inlineStr">
        <is>
          <t>Important main/connecting road</t>
        </is>
      </c>
      <c r="J368" t="inlineStr">
        <is>
          <t>secondary</t>
        </is>
      </c>
      <c r="K368" s="66" t="inlineStr">
        <is>
          <t>Junction</t>
        </is>
      </c>
      <c r="L368" s="66" t="n">
        <v>3</v>
      </c>
      <c r="M368" s="66" t="inlineStr">
        <is>
          <t>yes</t>
        </is>
      </c>
      <c r="N368" s="66" t="inlineStr">
        <is>
          <t>yes</t>
        </is>
      </c>
      <c r="O368" s="66" t="inlineStr">
        <is>
          <t>not found</t>
        </is>
      </c>
      <c r="P368" s="66" t="inlineStr">
        <is>
          <t>yes</t>
        </is>
      </c>
      <c r="Q368" s="66" t="inlineStr">
        <is>
          <t>B</t>
        </is>
      </c>
      <c r="R368" s="66" t="inlineStr">
        <is>
          <t>Standard road area/main road: secondary, OSM lanes=3 (max. 3).</t>
        </is>
      </c>
      <c r="S368" s="66" t="inlineStr">
        <is>
          <t>A missing OSM tag is not reliable evidence of absence.</t>
        </is>
      </c>
      <c r="T368" s="68" t="inlineStr">
        <is>
          <t>https://www.openstreetmap.org/?mlat=51.3672523&amp;mlon=12.3667266#map=19/51.3672523/12.3667266</t>
        </is>
      </c>
      <c r="U368" s="66" t="inlineStr">
        <is>
          <t>S03</t>
        </is>
      </c>
      <c r="V368" s="66" t="inlineStr">
        <is>
          <t>M03</t>
        </is>
      </c>
      <c r="W368" s="66" t="inlineStr">
        <is>
          <t>Traffic signals/crossings/refuge islands/cycling infrastructure do not directly affect the cost class.</t>
        </is>
      </c>
    </row>
    <row r="369" ht="15" customHeight="1" s="94">
      <c r="A369" s="66" t="n">
        <v>365</v>
      </c>
      <c r="B369" s="66" t="inlineStr">
        <is>
          <t>O1606</t>
        </is>
      </c>
      <c r="C369" s="66" t="inlineStr">
        <is>
          <t>Leipzig</t>
        </is>
      </c>
      <c r="D369" s="66" t="n">
        <v>12.358048381</v>
      </c>
      <c r="E369" s="66" t="n">
        <v>51.3418650615001</v>
      </c>
      <c r="F369" s="66" t="n">
        <v>6</v>
      </c>
      <c r="G369" s="66" t="n">
        <v>5</v>
      </c>
      <c r="H369" s="66" t="n">
        <v>2</v>
      </c>
      <c r="I369" s="66" t="inlineStr">
        <is>
          <t>Major arterial road</t>
        </is>
      </c>
      <c r="J369" t="inlineStr">
        <is>
          <t>primary</t>
        </is>
      </c>
      <c r="K369" s="66" t="inlineStr">
        <is>
          <t>Junction</t>
        </is>
      </c>
      <c r="L369" s="66" t="n">
        <v>4</v>
      </c>
      <c r="M369" s="66" t="inlineStr">
        <is>
          <t>yes</t>
        </is>
      </c>
      <c r="N369" s="66" t="inlineStr">
        <is>
          <t>not found</t>
        </is>
      </c>
      <c r="O369" s="66" t="inlineStr">
        <is>
          <t>not found</t>
        </is>
      </c>
      <c r="P369" s="66" t="inlineStr">
        <is>
          <t>yes</t>
        </is>
      </c>
      <c r="Q369" s="66" t="inlineStr">
        <is>
          <t>C</t>
        </is>
      </c>
      <c r="R369" s="66" t="inlineStr">
        <is>
          <t>Large road cross-section: OSM lanes=4 (4 or more lanes).</t>
        </is>
      </c>
      <c r="S369" s="66" t="inlineStr">
        <is>
          <t>A missing OSM tag is not reliable evidence of absence.</t>
        </is>
      </c>
      <c r="T369" s="68" t="inlineStr">
        <is>
          <t>https://www.openstreetmap.org/?mlat=51.3418651&amp;mlon=12.3580484#map=19/51.3418651/12.3580484</t>
        </is>
      </c>
      <c r="U369" s="66" t="inlineStr">
        <is>
          <t>S03</t>
        </is>
      </c>
      <c r="V369" s="66" t="inlineStr">
        <is>
          <t>M03</t>
        </is>
      </c>
      <c r="W369" s="66" t="inlineStr">
        <is>
          <t>Traffic signals/crossings/refuge islands/cycling infrastructure do not directly affect the cost class.</t>
        </is>
      </c>
    </row>
    <row r="370" ht="15" customHeight="1" s="94">
      <c r="A370" s="66" t="n">
        <v>366</v>
      </c>
      <c r="B370" s="66" t="inlineStr">
        <is>
          <t>O1611</t>
        </is>
      </c>
      <c r="C370" s="66" t="inlineStr">
        <is>
          <t>Leipzig</t>
        </is>
      </c>
      <c r="D370" s="66" t="n">
        <v>12.3622554310001</v>
      </c>
      <c r="E370" s="66" t="n">
        <v>51.3425717860001</v>
      </c>
      <c r="F370" s="66" t="n">
        <v>6</v>
      </c>
      <c r="G370" s="66" t="n">
        <v>5</v>
      </c>
      <c r="H370" s="66" t="n">
        <v>2</v>
      </c>
      <c r="I370" s="66" t="inlineStr">
        <is>
          <t>Major arterial road</t>
        </is>
      </c>
      <c r="J370" t="inlineStr">
        <is>
          <t>primary</t>
        </is>
      </c>
      <c r="K370" s="66" t="inlineStr">
        <is>
          <t>Junction</t>
        </is>
      </c>
      <c r="L370" s="66" t="n">
        <v>4</v>
      </c>
      <c r="M370" s="66" t="inlineStr">
        <is>
          <t>yes</t>
        </is>
      </c>
      <c r="N370" s="66" t="inlineStr">
        <is>
          <t>yes</t>
        </is>
      </c>
      <c r="O370" s="66" t="inlineStr">
        <is>
          <t>not found</t>
        </is>
      </c>
      <c r="P370" s="66" t="inlineStr">
        <is>
          <t>not found</t>
        </is>
      </c>
      <c r="Q370" s="66" t="inlineStr">
        <is>
          <t>C</t>
        </is>
      </c>
      <c r="R370" s="66" t="inlineStr">
        <is>
          <t>Large road cross-section: OSM lanes=4 (4 or more lanes).</t>
        </is>
      </c>
      <c r="S370" s="66" t="inlineStr">
        <is>
          <t>A missing OSM tag is not reliable evidence of absence.</t>
        </is>
      </c>
      <c r="T370" s="68" t="inlineStr">
        <is>
          <t>https://www.openstreetmap.org/?mlat=51.3425718&amp;mlon=12.3622554#map=19/51.3425718/12.3622554</t>
        </is>
      </c>
      <c r="U370" s="66" t="inlineStr">
        <is>
          <t>S03</t>
        </is>
      </c>
      <c r="V370" s="66" t="inlineStr">
        <is>
          <t>M03</t>
        </is>
      </c>
      <c r="W370" s="66" t="inlineStr">
        <is>
          <t>Traffic signals/crossings/refuge islands/cycling infrastructure do not directly affect the cost class.</t>
        </is>
      </c>
    </row>
    <row r="371" ht="15" customHeight="1" s="94">
      <c r="A371" s="66" t="n">
        <v>367</v>
      </c>
      <c r="B371" s="66" t="inlineStr">
        <is>
          <t>O1624</t>
        </is>
      </c>
      <c r="C371" s="66" t="inlineStr">
        <is>
          <t>Leipzig</t>
        </is>
      </c>
      <c r="D371" s="66" t="n">
        <v>12.3323401656667</v>
      </c>
      <c r="E371" s="66" t="n">
        <v>51.3378100653334</v>
      </c>
      <c r="F371" s="66" t="n">
        <v>6</v>
      </c>
      <c r="G371" s="66" t="n">
        <v>5</v>
      </c>
      <c r="H371" s="66" t="n">
        <v>1</v>
      </c>
      <c r="I371" s="66" t="inlineStr">
        <is>
          <t>Collector/connecting road</t>
        </is>
      </c>
      <c r="J371" t="inlineStr">
        <is>
          <t>tertiary</t>
        </is>
      </c>
      <c r="K371" s="66" t="inlineStr">
        <is>
          <t>Junction</t>
        </is>
      </c>
      <c r="L371" s="66" t="n">
        <v>2</v>
      </c>
      <c r="M371" s="66" t="inlineStr">
        <is>
          <t>not found</t>
        </is>
      </c>
      <c r="N371" s="66" t="inlineStr">
        <is>
          <t>not found</t>
        </is>
      </c>
      <c r="O371" s="66" t="inlineStr">
        <is>
          <t>not found</t>
        </is>
      </c>
      <c r="P371" s="66" t="inlineStr">
        <is>
          <t>not found</t>
        </is>
      </c>
      <c r="Q371" s="66" t="inlineStr">
        <is>
          <t>B</t>
        </is>
      </c>
      <c r="R371" s="66" t="inlineStr">
        <is>
          <t>Standard road area/main road: tertiary, OSM lanes=2 (max. 3).</t>
        </is>
      </c>
      <c r="S371" s="66" t="inlineStr">
        <is>
          <t>A missing OSM tag is not reliable evidence of absence.</t>
        </is>
      </c>
      <c r="T371" s="68" t="inlineStr">
        <is>
          <t>https://www.openstreetmap.org/?mlat=51.3378101&amp;mlon=12.3323402#map=19/51.3378101/12.3323402</t>
        </is>
      </c>
      <c r="U371" s="66" t="inlineStr">
        <is>
          <t>S03</t>
        </is>
      </c>
      <c r="V371" s="66" t="inlineStr">
        <is>
          <t>M03</t>
        </is>
      </c>
      <c r="W371" s="66" t="inlineStr">
        <is>
          <t>Traffic signals/crossings/refuge islands/cycling infrastructure do not directly affect the cost class.</t>
        </is>
      </c>
    </row>
    <row r="372" ht="15" customHeight="1" s="94">
      <c r="A372" s="66" t="n">
        <v>368</v>
      </c>
      <c r="B372" s="66" t="inlineStr">
        <is>
          <t>O1637</t>
        </is>
      </c>
      <c r="C372" s="66" t="inlineStr">
        <is>
          <t>Leipzig</t>
        </is>
      </c>
      <c r="D372" s="66" t="n">
        <v>12.417527343</v>
      </c>
      <c r="E372" s="66" t="n">
        <v>51.3161474650001</v>
      </c>
      <c r="F372" s="66" t="n">
        <v>6</v>
      </c>
      <c r="G372" s="66" t="n">
        <v>5</v>
      </c>
      <c r="H372" s="66" t="n">
        <v>3</v>
      </c>
      <c r="I372" s="66" t="inlineStr">
        <is>
          <t>Collector/connecting road</t>
        </is>
      </c>
      <c r="J372" t="inlineStr">
        <is>
          <t>tertiary</t>
        </is>
      </c>
      <c r="K372" s="66" t="inlineStr">
        <is>
          <t>Junction</t>
        </is>
      </c>
      <c r="L372" s="66" t="n">
        <v>2</v>
      </c>
      <c r="M372" s="66" t="inlineStr">
        <is>
          <t>not found</t>
        </is>
      </c>
      <c r="N372" s="66" t="inlineStr">
        <is>
          <t>yes</t>
        </is>
      </c>
      <c r="O372" s="66" t="inlineStr">
        <is>
          <t>not found</t>
        </is>
      </c>
      <c r="P372" s="66" t="inlineStr">
        <is>
          <t>yes</t>
        </is>
      </c>
      <c r="Q372" s="66" t="inlineStr">
        <is>
          <t>B</t>
        </is>
      </c>
      <c r="R372" s="66" t="inlineStr">
        <is>
          <t>Standard road area/main road: tertiary, OSM lanes=2 (max. 3).</t>
        </is>
      </c>
      <c r="S372" s="66" t="inlineStr">
        <is>
          <t>A missing OSM tag is not reliable evidence of absence.</t>
        </is>
      </c>
      <c r="T372" s="68" t="inlineStr">
        <is>
          <t>https://www.openstreetmap.org/?mlat=51.3161475&amp;mlon=12.4175273#map=19/51.3161475/12.4175273</t>
        </is>
      </c>
      <c r="U372" s="66" t="inlineStr">
        <is>
          <t>S03</t>
        </is>
      </c>
      <c r="V372" s="66" t="inlineStr">
        <is>
          <t>M03</t>
        </is>
      </c>
      <c r="W372" s="66" t="inlineStr">
        <is>
          <t>Traffic signals/crossings/refuge islands/cycling infrastructure do not directly affect the cost class.</t>
        </is>
      </c>
    </row>
    <row r="373" ht="15" customHeight="1" s="94">
      <c r="A373" s="66" t="n">
        <v>369</v>
      </c>
      <c r="B373" s="66" t="inlineStr">
        <is>
          <t>O1674</t>
        </is>
      </c>
      <c r="C373" s="66" t="inlineStr">
        <is>
          <t>Leipzig</t>
        </is>
      </c>
      <c r="D373" s="66" t="n">
        <v>12.281989443</v>
      </c>
      <c r="E373" s="66" t="n">
        <v>51.3579238</v>
      </c>
      <c r="F373" s="66" t="n">
        <v>6</v>
      </c>
      <c r="G373" s="66" t="n">
        <v>5</v>
      </c>
      <c r="H373" s="66" t="n">
        <v>3</v>
      </c>
      <c r="I373" s="66" t="inlineStr">
        <is>
          <t>Collector/connecting road</t>
        </is>
      </c>
      <c r="J373" t="inlineStr">
        <is>
          <t>tertiary</t>
        </is>
      </c>
      <c r="K373" s="66" t="inlineStr">
        <is>
          <t>Junction</t>
        </is>
      </c>
      <c r="L373" s="66" t="n">
        <v>2</v>
      </c>
      <c r="M373" s="66" t="inlineStr">
        <is>
          <t>not found</t>
        </is>
      </c>
      <c r="N373" s="66" t="inlineStr">
        <is>
          <t>yes</t>
        </is>
      </c>
      <c r="O373" s="66" t="inlineStr">
        <is>
          <t>not found</t>
        </is>
      </c>
      <c r="P373" s="66" t="inlineStr">
        <is>
          <t>yes</t>
        </is>
      </c>
      <c r="Q373" s="66" t="inlineStr">
        <is>
          <t>B</t>
        </is>
      </c>
      <c r="R373" s="66" t="inlineStr">
        <is>
          <t>Standard road area/main road: tertiary, OSM lanes=2 (max. 3).</t>
        </is>
      </c>
      <c r="S373" s="66" t="inlineStr">
        <is>
          <t>A missing OSM tag is not reliable evidence of absence.</t>
        </is>
      </c>
      <c r="T373" s="68" t="inlineStr">
        <is>
          <t>https://www.openstreetmap.org/?mlat=51.3579238&amp;mlon=12.2819894#map=19/51.3579238/12.2819894</t>
        </is>
      </c>
      <c r="U373" s="66" t="inlineStr">
        <is>
          <t>S03</t>
        </is>
      </c>
      <c r="V373" s="66" t="inlineStr">
        <is>
          <t>M03</t>
        </is>
      </c>
      <c r="W373" s="66" t="inlineStr">
        <is>
          <t>Traffic signals/crossings/refuge islands/cycling infrastructure do not directly affect the cost class.</t>
        </is>
      </c>
    </row>
    <row r="374" ht="15" customHeight="1" s="94">
      <c r="A374" s="66" t="n">
        <v>370</v>
      </c>
      <c r="B374" s="66" t="inlineStr">
        <is>
          <t>O1752</t>
        </is>
      </c>
      <c r="C374" s="66" t="inlineStr">
        <is>
          <t>Leipzig</t>
        </is>
      </c>
      <c r="D374" s="66" t="n">
        <v>12.3737405260001</v>
      </c>
      <c r="E374" s="66" t="n">
        <v>51.3317779240001</v>
      </c>
      <c r="F374" s="66" t="n">
        <v>6</v>
      </c>
      <c r="G374" s="66" t="n">
        <v>5</v>
      </c>
      <c r="H374" s="66" t="n">
        <v>2</v>
      </c>
      <c r="I374" s="66" t="inlineStr">
        <is>
          <t>Important main/connecting road</t>
        </is>
      </c>
      <c r="J374" t="inlineStr">
        <is>
          <t>secondary</t>
        </is>
      </c>
      <c r="K374" s="66" t="inlineStr">
        <is>
          <t>Junction</t>
        </is>
      </c>
      <c r="L374" s="66" t="n">
        <v>2</v>
      </c>
      <c r="M374" s="66" t="inlineStr">
        <is>
          <t>not found</t>
        </is>
      </c>
      <c r="N374" s="66" t="inlineStr">
        <is>
          <t>yes</t>
        </is>
      </c>
      <c r="O374" s="66" t="inlineStr">
        <is>
          <t>not found</t>
        </is>
      </c>
      <c r="P374" s="66" t="inlineStr">
        <is>
          <t>yes</t>
        </is>
      </c>
      <c r="Q374" s="66" t="inlineStr">
        <is>
          <t>B</t>
        </is>
      </c>
      <c r="R374" s="66" t="inlineStr">
        <is>
          <t>Standard road area/main road: secondary, OSM lanes=2 (max. 3).</t>
        </is>
      </c>
      <c r="S374" s="66" t="inlineStr">
        <is>
          <t>A missing OSM tag is not reliable evidence of absence.</t>
        </is>
      </c>
      <c r="T374" s="68" t="inlineStr">
        <is>
          <t>https://www.openstreetmap.org/?mlat=51.3317779&amp;mlon=12.3737405#map=19/51.3317779/12.3737405</t>
        </is>
      </c>
      <c r="U374" s="66" t="inlineStr">
        <is>
          <t>S03</t>
        </is>
      </c>
      <c r="V374" s="66" t="inlineStr">
        <is>
          <t>M03</t>
        </is>
      </c>
      <c r="W374" s="66" t="inlineStr">
        <is>
          <t>Traffic signals/crossings/refuge islands/cycling infrastructure do not directly affect the cost class.</t>
        </is>
      </c>
    </row>
    <row r="375" ht="15" customHeight="1" s="94">
      <c r="A375" s="66" t="n">
        <v>371</v>
      </c>
      <c r="B375" s="66" t="inlineStr">
        <is>
          <t>O1763</t>
        </is>
      </c>
      <c r="C375" s="66" t="inlineStr">
        <is>
          <t>Leipzig</t>
        </is>
      </c>
      <c r="D375" s="66" t="n">
        <v>12.4499864740001</v>
      </c>
      <c r="E375" s="66" t="n">
        <v>51.3455727700001</v>
      </c>
      <c r="F375" s="66" t="n">
        <v>6</v>
      </c>
      <c r="G375" s="66" t="n">
        <v>5</v>
      </c>
      <c r="H375" s="66" t="n">
        <v>7</v>
      </c>
      <c r="I375" s="66" t="inlineStr">
        <is>
          <t>Important main/connecting road</t>
        </is>
      </c>
      <c r="J375" t="inlineStr">
        <is>
          <t>secondary</t>
        </is>
      </c>
      <c r="K375" s="66" t="inlineStr">
        <is>
          <t>Junction</t>
        </is>
      </c>
      <c r="L375" s="66" t="n">
        <v>2</v>
      </c>
      <c r="M375" s="66" t="inlineStr">
        <is>
          <t>not found</t>
        </is>
      </c>
      <c r="N375" s="66" t="inlineStr">
        <is>
          <t>not found</t>
        </is>
      </c>
      <c r="O375" s="66" t="inlineStr">
        <is>
          <t>not found</t>
        </is>
      </c>
      <c r="P375" s="66" t="inlineStr">
        <is>
          <t>yes</t>
        </is>
      </c>
      <c r="Q375" s="66" t="inlineStr">
        <is>
          <t>B</t>
        </is>
      </c>
      <c r="R375" s="66" t="inlineStr">
        <is>
          <t>Standard road area/main road: secondary, OSM lanes=2 (max. 3).</t>
        </is>
      </c>
      <c r="S375" s="66" t="inlineStr">
        <is>
          <t>A missing OSM tag is not reliable evidence of absence.</t>
        </is>
      </c>
      <c r="T375" s="68" t="inlineStr">
        <is>
          <t>https://www.openstreetmap.org/?mlat=51.3455728&amp;mlon=12.4499865#map=19/51.3455728/12.4499865</t>
        </is>
      </c>
      <c r="U375" s="66" t="inlineStr">
        <is>
          <t>S03</t>
        </is>
      </c>
      <c r="V375" s="66" t="inlineStr">
        <is>
          <t>M03</t>
        </is>
      </c>
      <c r="W375" s="66" t="inlineStr">
        <is>
          <t>Traffic signals/crossings/refuge islands/cycling infrastructure do not directly affect the cost class.</t>
        </is>
      </c>
    </row>
    <row r="376" ht="15" customHeight="1" s="94">
      <c r="A376" s="66" t="n">
        <v>372</v>
      </c>
      <c r="B376" s="66" t="inlineStr">
        <is>
          <t>O1798</t>
        </is>
      </c>
      <c r="C376" s="66" t="inlineStr">
        <is>
          <t>Leipzig</t>
        </is>
      </c>
      <c r="D376" s="66" t="n">
        <v>12.3843172725</v>
      </c>
      <c r="E376" s="66" t="n">
        <v>51.3601714930001</v>
      </c>
      <c r="F376" s="66" t="n">
        <v>6</v>
      </c>
      <c r="G376" s="66" t="n">
        <v>5</v>
      </c>
      <c r="H376" s="66" t="n">
        <v>3</v>
      </c>
      <c r="I376" s="66" t="inlineStr">
        <is>
          <t>Important main/connecting road</t>
        </is>
      </c>
      <c r="J376" t="inlineStr">
        <is>
          <t>secondary</t>
        </is>
      </c>
      <c r="K376" s="66" t="inlineStr">
        <is>
          <t>Junction</t>
        </is>
      </c>
      <c r="L376" s="66" t="n">
        <v>2</v>
      </c>
      <c r="M376" s="66" t="inlineStr">
        <is>
          <t>not found</t>
        </is>
      </c>
      <c r="N376" s="66" t="inlineStr">
        <is>
          <t>yes</t>
        </is>
      </c>
      <c r="O376" s="66" t="inlineStr">
        <is>
          <t>not found</t>
        </is>
      </c>
      <c r="P376" s="66" t="inlineStr">
        <is>
          <t>yes</t>
        </is>
      </c>
      <c r="Q376" s="66" t="inlineStr">
        <is>
          <t>B</t>
        </is>
      </c>
      <c r="R376" s="66" t="inlineStr">
        <is>
          <t>Standard road area/main road: secondary, OSM lanes=2 (max. 3).</t>
        </is>
      </c>
      <c r="S376" s="66" t="inlineStr">
        <is>
          <t>A missing OSM tag is not reliable evidence of absence.</t>
        </is>
      </c>
      <c r="T376" s="68" t="inlineStr">
        <is>
          <t>https://www.openstreetmap.org/?mlat=51.3601715&amp;mlon=12.3843173#map=19/51.3601715/12.3843173</t>
        </is>
      </c>
      <c r="U376" s="66" t="inlineStr">
        <is>
          <t>S03</t>
        </is>
      </c>
      <c r="V376" s="66" t="inlineStr">
        <is>
          <t>M03</t>
        </is>
      </c>
      <c r="W376" s="66" t="inlineStr">
        <is>
          <t>Traffic signals/crossings/refuge islands/cycling infrastructure do not directly affect the cost class.</t>
        </is>
      </c>
    </row>
    <row r="377" ht="15" customHeight="1" s="94">
      <c r="A377" s="66" t="n">
        <v>373</v>
      </c>
      <c r="B377" s="66" t="inlineStr">
        <is>
          <t>O1801</t>
        </is>
      </c>
      <c r="C377" s="66" t="inlineStr">
        <is>
          <t>Leipzig</t>
        </is>
      </c>
      <c r="D377" s="66" t="n">
        <v>12.3473772525001</v>
      </c>
      <c r="E377" s="66" t="n">
        <v>51.3504890820001</v>
      </c>
      <c r="F377" s="66" t="n">
        <v>6</v>
      </c>
      <c r="G377" s="66" t="n">
        <v>5</v>
      </c>
      <c r="H377" s="66" t="n">
        <v>3</v>
      </c>
      <c r="I377" s="66" t="inlineStr">
        <is>
          <t>Important main/connecting road</t>
        </is>
      </c>
      <c r="J377" t="inlineStr">
        <is>
          <t>secondary</t>
        </is>
      </c>
      <c r="K377" s="66" t="inlineStr">
        <is>
          <t>Junction</t>
        </is>
      </c>
      <c r="L377" s="66" t="n">
        <v>2</v>
      </c>
      <c r="M377" s="66" t="inlineStr">
        <is>
          <t>not found</t>
        </is>
      </c>
      <c r="N377" s="66" t="inlineStr">
        <is>
          <t>not found</t>
        </is>
      </c>
      <c r="O377" s="66" t="inlineStr">
        <is>
          <t>not found</t>
        </is>
      </c>
      <c r="P377" s="66" t="inlineStr">
        <is>
          <t>yes</t>
        </is>
      </c>
      <c r="Q377" s="66" t="inlineStr">
        <is>
          <t>B</t>
        </is>
      </c>
      <c r="R377" s="66" t="inlineStr">
        <is>
          <t>Standard road area/main road: secondary, OSM lanes=2 (max. 3).</t>
        </is>
      </c>
      <c r="S377" s="66" t="inlineStr">
        <is>
          <t>A missing OSM tag is not reliable evidence of absence.</t>
        </is>
      </c>
      <c r="T377" s="68" t="inlineStr">
        <is>
          <t>https://www.openstreetmap.org/?mlat=51.3504891&amp;mlon=12.3473773#map=19/51.3504891/12.3473773</t>
        </is>
      </c>
      <c r="U377" s="66" t="inlineStr">
        <is>
          <t>S03</t>
        </is>
      </c>
      <c r="V377" s="66" t="inlineStr">
        <is>
          <t>M03</t>
        </is>
      </c>
      <c r="W377" s="66" t="inlineStr">
        <is>
          <t>Traffic signals/crossings/refuge islands/cycling infrastructure do not directly affect the cost class.</t>
        </is>
      </c>
    </row>
    <row r="378" ht="15" customHeight="1" s="94">
      <c r="A378" s="66" t="n">
        <v>374</v>
      </c>
      <c r="B378" s="66" t="inlineStr">
        <is>
          <t>O1981</t>
        </is>
      </c>
      <c r="C378" s="66" t="inlineStr">
        <is>
          <t>Pirna</t>
        </is>
      </c>
      <c r="D378" s="66" t="n">
        <v>13.931016266</v>
      </c>
      <c r="E378" s="66" t="n">
        <v>50.9623298940001</v>
      </c>
      <c r="F378" s="66" t="n">
        <v>6</v>
      </c>
      <c r="G378" s="66" t="n">
        <v>5</v>
      </c>
      <c r="H378" s="66" t="n">
        <v>2</v>
      </c>
      <c r="I378" s="66" t="inlineStr">
        <is>
          <t>Important main/connecting road</t>
        </is>
      </c>
      <c r="J378" t="inlineStr">
        <is>
          <t>secondary</t>
        </is>
      </c>
      <c r="K378" s="66" t="inlineStr">
        <is>
          <t>Junction</t>
        </is>
      </c>
      <c r="L378" s="66" t="n">
        <v>4</v>
      </c>
      <c r="M378" s="66" t="inlineStr">
        <is>
          <t>yes</t>
        </is>
      </c>
      <c r="N378" s="66" t="inlineStr">
        <is>
          <t>yes</t>
        </is>
      </c>
      <c r="O378" s="66" t="inlineStr">
        <is>
          <t>not found</t>
        </is>
      </c>
      <c r="P378" s="66" t="inlineStr">
        <is>
          <t>yes</t>
        </is>
      </c>
      <c r="Q378" s="66" t="inlineStr">
        <is>
          <t>C</t>
        </is>
      </c>
      <c r="R378" s="66" t="inlineStr">
        <is>
          <t>Large road cross-section: OSM lanes=4 (4 or more lanes).</t>
        </is>
      </c>
      <c r="S378" s="66" t="inlineStr">
        <is>
          <t>A missing OSM tag is not reliable evidence of absence.</t>
        </is>
      </c>
      <c r="T378" s="68" t="inlineStr">
        <is>
          <t>https://www.openstreetmap.org/?mlat=50.9623299&amp;mlon=13.9310163#map=19/50.9623299/13.9310163</t>
        </is>
      </c>
      <c r="U378" s="66" t="inlineStr">
        <is>
          <t>S03</t>
        </is>
      </c>
      <c r="V378" s="66" t="inlineStr">
        <is>
          <t>M03</t>
        </is>
      </c>
      <c r="W378" s="66" t="inlineStr">
        <is>
          <t>Traffic signals/crossings/refuge islands/cycling infrastructure do not directly affect the cost class.</t>
        </is>
      </c>
    </row>
    <row r="379" ht="15" customHeight="1" s="94">
      <c r="A379" s="66" t="n">
        <v>375</v>
      </c>
      <c r="B379" s="66" t="inlineStr">
        <is>
          <t>O2144</t>
        </is>
      </c>
      <c r="C379" s="66" t="inlineStr">
        <is>
          <t>Taucha</t>
        </is>
      </c>
      <c r="D379" s="66" t="n">
        <v>12.4940886800001</v>
      </c>
      <c r="E379" s="66" t="n">
        <v>51.3824333750001</v>
      </c>
      <c r="F379" s="66" t="n">
        <v>6</v>
      </c>
      <c r="G379" s="66" t="n">
        <v>5</v>
      </c>
      <c r="H379" s="66" t="n">
        <v>3</v>
      </c>
      <c r="I379" s="66" t="inlineStr">
        <is>
          <t>Major arterial road</t>
        </is>
      </c>
      <c r="J379" t="inlineStr">
        <is>
          <t>primary</t>
        </is>
      </c>
      <c r="K379" s="66" t="inlineStr">
        <is>
          <t>Junction</t>
        </is>
      </c>
      <c r="L379" s="66" t="n">
        <v>2</v>
      </c>
      <c r="M379" s="66" t="inlineStr">
        <is>
          <t>not found</t>
        </is>
      </c>
      <c r="N379" s="66" t="inlineStr">
        <is>
          <t>not found</t>
        </is>
      </c>
      <c r="O379" s="66" t="inlineStr">
        <is>
          <t>not found</t>
        </is>
      </c>
      <c r="P379" s="66" t="inlineStr">
        <is>
          <t>yes</t>
        </is>
      </c>
      <c r="Q379" s="66" t="inlineStr">
        <is>
          <t>B</t>
        </is>
      </c>
      <c r="R379" s="66" t="inlineStr">
        <is>
          <t>Standard road area/main road: primary, OSM lanes=2 (max. 3).</t>
        </is>
      </c>
      <c r="S379" s="66" t="inlineStr">
        <is>
          <t>A missing OSM tag is not reliable evidence of absence.</t>
        </is>
      </c>
      <c r="T379" s="68" t="inlineStr">
        <is>
          <t>https://www.openstreetmap.org/?mlat=51.3824334&amp;mlon=12.4940887#map=19/51.3824334/12.4940887</t>
        </is>
      </c>
      <c r="U379" s="66" t="inlineStr">
        <is>
          <t>S03</t>
        </is>
      </c>
      <c r="V379" s="66" t="inlineStr">
        <is>
          <t>M03</t>
        </is>
      </c>
      <c r="W379" s="66" t="inlineStr">
        <is>
          <t>Traffic signals/crossings/refuge islands/cycling infrastructure do not directly affect the cost class.</t>
        </is>
      </c>
    </row>
    <row r="380" ht="15" customHeight="1" s="94">
      <c r="A380" s="66" t="n">
        <v>376</v>
      </c>
      <c r="B380" s="66" t="inlineStr">
        <is>
          <t>O2213</t>
        </is>
      </c>
      <c r="C380" s="66" t="inlineStr">
        <is>
          <t>Wurzen</t>
        </is>
      </c>
      <c r="D380" s="66" t="n">
        <v>12.7362483420001</v>
      </c>
      <c r="E380" s="66" t="n">
        <v>51.3726508730001</v>
      </c>
      <c r="F380" s="66" t="n">
        <v>6</v>
      </c>
      <c r="G380" s="66" t="n">
        <v>5</v>
      </c>
      <c r="H380" s="66" t="n">
        <v>3</v>
      </c>
      <c r="I380" s="66" t="inlineStr">
        <is>
          <t>Important main/connecting road</t>
        </is>
      </c>
      <c r="J380" t="inlineStr">
        <is>
          <t>secondary</t>
        </is>
      </c>
      <c r="K380" s="66" t="inlineStr">
        <is>
          <t>Junction</t>
        </is>
      </c>
      <c r="L380" s="66" t="n">
        <v>2</v>
      </c>
      <c r="M380" s="66" t="inlineStr">
        <is>
          <t>not found</t>
        </is>
      </c>
      <c r="N380" s="66" t="inlineStr">
        <is>
          <t>not found</t>
        </is>
      </c>
      <c r="O380" s="66" t="inlineStr">
        <is>
          <t>not found</t>
        </is>
      </c>
      <c r="P380" s="66" t="inlineStr">
        <is>
          <t>not found</t>
        </is>
      </c>
      <c r="Q380" s="66" t="inlineStr">
        <is>
          <t>B</t>
        </is>
      </c>
      <c r="R380" s="66" t="inlineStr">
        <is>
          <t>Standard road area/main road: secondary, OSM lanes=2 (max. 3).</t>
        </is>
      </c>
      <c r="S380" s="66" t="inlineStr">
        <is>
          <t>A missing OSM tag is not reliable evidence of absence.</t>
        </is>
      </c>
      <c r="T380" s="68" t="inlineStr">
        <is>
          <t>https://www.openstreetmap.org/?mlat=51.3726509&amp;mlon=12.7362483#map=19/51.3726509/12.7362483</t>
        </is>
      </c>
      <c r="U380" s="66" t="inlineStr">
        <is>
          <t>S03</t>
        </is>
      </c>
      <c r="V380" s="66" t="inlineStr">
        <is>
          <t>M03</t>
        </is>
      </c>
      <c r="W380" s="66" t="inlineStr">
        <is>
          <t>Traffic signals/crossings/refuge islands/cycling infrastructure do not directly affect the cost class.</t>
        </is>
      </c>
    </row>
    <row r="381" ht="15" customHeight="1" s="94">
      <c r="A381" s="66" t="n">
        <v>377</v>
      </c>
      <c r="B381" s="66" t="inlineStr">
        <is>
          <t>O2241</t>
        </is>
      </c>
      <c r="C381" s="66" t="inlineStr">
        <is>
          <t>Zittau</t>
        </is>
      </c>
      <c r="D381" s="66" t="n">
        <v>14.8097826870001</v>
      </c>
      <c r="E381" s="66" t="n">
        <v>50.8930890950001</v>
      </c>
      <c r="F381" s="66" t="n">
        <v>6</v>
      </c>
      <c r="G381" s="66" t="n">
        <v>5</v>
      </c>
      <c r="H381" s="66" t="n">
        <v>3</v>
      </c>
      <c r="I381" s="66" t="inlineStr">
        <is>
          <t>Major arterial road</t>
        </is>
      </c>
      <c r="J381" t="inlineStr">
        <is>
          <t>primary</t>
        </is>
      </c>
      <c r="K381" s="66" t="inlineStr">
        <is>
          <t>Junction</t>
        </is>
      </c>
      <c r="L381" s="66" t="n">
        <v>3</v>
      </c>
      <c r="M381" s="66" t="inlineStr">
        <is>
          <t>yes</t>
        </is>
      </c>
      <c r="N381" s="66" t="inlineStr">
        <is>
          <t>yes</t>
        </is>
      </c>
      <c r="O381" s="66" t="inlineStr">
        <is>
          <t>not found</t>
        </is>
      </c>
      <c r="P381" s="66" t="inlineStr">
        <is>
          <t>not found</t>
        </is>
      </c>
      <c r="Q381" s="66" t="inlineStr">
        <is>
          <t>B</t>
        </is>
      </c>
      <c r="R381" s="66" t="inlineStr">
        <is>
          <t>Standard road area/main road: primary, OSM lanes=3 (max. 3).</t>
        </is>
      </c>
      <c r="S381" s="66" t="inlineStr">
        <is>
          <t>A missing OSM tag is not reliable evidence of absence.</t>
        </is>
      </c>
      <c r="T381" s="68" t="inlineStr">
        <is>
          <t>https://www.openstreetmap.org/?mlat=50.8930891&amp;mlon=14.8097827#map=19/50.8930891/14.8097827</t>
        </is>
      </c>
      <c r="U381" s="66" t="inlineStr">
        <is>
          <t>S03</t>
        </is>
      </c>
      <c r="V381" s="66" t="inlineStr">
        <is>
          <t>M03</t>
        </is>
      </c>
      <c r="W381" s="66" t="inlineStr">
        <is>
          <t>Traffic signals/crossings/refuge islands/cycling infrastructure do not directly affect the cost class.</t>
        </is>
      </c>
    </row>
    <row r="382" ht="15" customHeight="1" s="94">
      <c r="A382" s="66" t="n">
        <v>378</v>
      </c>
      <c r="B382" s="66" t="inlineStr">
        <is>
          <t>O2267</t>
        </is>
      </c>
      <c r="C382" s="66" t="inlineStr">
        <is>
          <t>Zwickau</t>
        </is>
      </c>
      <c r="D382" s="66" t="n">
        <v>12.4902338520001</v>
      </c>
      <c r="E382" s="66" t="n">
        <v>50.7362922070001</v>
      </c>
      <c r="F382" s="66" t="n">
        <v>6</v>
      </c>
      <c r="G382" s="66" t="n">
        <v>5</v>
      </c>
      <c r="H382" s="66" t="n">
        <v>7</v>
      </c>
      <c r="I382" s="66" t="inlineStr">
        <is>
          <t>Collector/connecting road</t>
        </is>
      </c>
      <c r="J382" t="inlineStr">
        <is>
          <t>tertiary</t>
        </is>
      </c>
      <c r="K382" s="66" t="inlineStr">
        <is>
          <t>Junction</t>
        </is>
      </c>
      <c r="L382" s="66" t="n">
        <v>4</v>
      </c>
      <c r="M382" s="66" t="inlineStr">
        <is>
          <t>not found</t>
        </is>
      </c>
      <c r="N382" s="66" t="inlineStr">
        <is>
          <t>not found</t>
        </is>
      </c>
      <c r="O382" s="66" t="inlineStr">
        <is>
          <t>not found</t>
        </is>
      </c>
      <c r="P382" s="66" t="inlineStr">
        <is>
          <t>not found</t>
        </is>
      </c>
      <c r="Q382" s="66" t="inlineStr">
        <is>
          <t>C</t>
        </is>
      </c>
      <c r="R382" s="66" t="inlineStr">
        <is>
          <t>Large road cross-section: OSM lanes=4 (4 or more lanes).</t>
        </is>
      </c>
      <c r="S382" s="66" t="inlineStr">
        <is>
          <t>A missing OSM tag is not reliable evidence of absence.</t>
        </is>
      </c>
      <c r="T382" s="68" t="inlineStr">
        <is>
          <t>https://www.openstreetmap.org/?mlat=50.7362922&amp;mlon=12.4902339#map=19/50.7362922/12.4902339</t>
        </is>
      </c>
      <c r="U382" s="66" t="inlineStr">
        <is>
          <t>S03</t>
        </is>
      </c>
      <c r="V382" s="66" t="inlineStr">
        <is>
          <t>M03</t>
        </is>
      </c>
      <c r="W382" s="66" t="inlineStr">
        <is>
          <t>Traffic signals/crossings/refuge islands/cycling infrastructure do not directly affect the cost class.</t>
        </is>
      </c>
    </row>
    <row r="383" ht="15" customHeight="1" s="94">
      <c r="A383" s="66" t="n">
        <v>379</v>
      </c>
      <c r="B383" s="66" t="inlineStr">
        <is>
          <t>O0091</t>
        </is>
      </c>
      <c r="C383" s="66" t="inlineStr">
        <is>
          <t>Bischofswerda</t>
        </is>
      </c>
      <c r="D383" s="66" t="n">
        <v>14.186198013</v>
      </c>
      <c r="E383" s="66" t="n">
        <v>51.123153856</v>
      </c>
      <c r="F383" s="66" t="n">
        <v>5</v>
      </c>
      <c r="G383" s="66" t="n">
        <v>5</v>
      </c>
      <c r="H383" s="66" t="n">
        <v>2</v>
      </c>
      <c r="I383" s="66" t="inlineStr">
        <is>
          <t>Collector/connecting road</t>
        </is>
      </c>
      <c r="J383" t="inlineStr">
        <is>
          <t>tertiary</t>
        </is>
      </c>
      <c r="K383" s="66" t="inlineStr">
        <is>
          <t>Junction</t>
        </is>
      </c>
      <c r="L383" s="66" t="n">
        <v>2</v>
      </c>
      <c r="M383" s="66" t="inlineStr">
        <is>
          <t>not found</t>
        </is>
      </c>
      <c r="N383" s="66" t="inlineStr">
        <is>
          <t>not found</t>
        </is>
      </c>
      <c r="O383" s="66" t="inlineStr">
        <is>
          <t>not found</t>
        </is>
      </c>
      <c r="P383" s="66" t="inlineStr">
        <is>
          <t>yes</t>
        </is>
      </c>
      <c r="Q383" s="66" t="inlineStr">
        <is>
          <t>B</t>
        </is>
      </c>
      <c r="R383" s="66" t="inlineStr">
        <is>
          <t>Standard road area/main road: tertiary, OSM lanes=2 (max. 3).</t>
        </is>
      </c>
      <c r="S383" s="66" t="inlineStr">
        <is>
          <t>A missing OSM tag is not reliable evidence of absence.</t>
        </is>
      </c>
      <c r="T383" s="68" t="inlineStr">
        <is>
          <t>https://www.openstreetmap.org/?mlat=51.1231539&amp;mlon=14.1861980#map=19/51.1231539/14.1861980</t>
        </is>
      </c>
      <c r="U383" s="66" t="inlineStr">
        <is>
          <t>S03</t>
        </is>
      </c>
      <c r="V383" s="66" t="inlineStr">
        <is>
          <t>M03</t>
        </is>
      </c>
      <c r="W383" s="66" t="inlineStr">
        <is>
          <t>Traffic signals/crossings/refuge islands/cycling infrastructure do not directly affect the cost class.</t>
        </is>
      </c>
    </row>
    <row r="384" ht="15" customHeight="1" s="94">
      <c r="A384" s="66" t="n">
        <v>380</v>
      </c>
      <c r="B384" s="66" t="inlineStr">
        <is>
          <t>O0154</t>
        </is>
      </c>
      <c r="C384" s="66" t="inlineStr">
        <is>
          <t>Chemnitz</t>
        </is>
      </c>
      <c r="D384" s="66" t="n">
        <v>12.925004427</v>
      </c>
      <c r="E384" s="66" t="n">
        <v>50.825222485</v>
      </c>
      <c r="F384" s="66" t="n">
        <v>5</v>
      </c>
      <c r="G384" s="66" t="n">
        <v>5</v>
      </c>
      <c r="H384" s="66" t="n">
        <v>3</v>
      </c>
      <c r="I384" s="66" t="inlineStr">
        <is>
          <t>Major arterial road</t>
        </is>
      </c>
      <c r="J384" t="inlineStr">
        <is>
          <t>primary</t>
        </is>
      </c>
      <c r="K384" s="66" t="inlineStr">
        <is>
          <t>Junction</t>
        </is>
      </c>
      <c r="L384" s="66" t="n">
        <v>3</v>
      </c>
      <c r="M384" s="66" t="inlineStr">
        <is>
          <t>yes</t>
        </is>
      </c>
      <c r="N384" s="66" t="inlineStr">
        <is>
          <t>yes</t>
        </is>
      </c>
      <c r="O384" s="66" t="inlineStr">
        <is>
          <t>yes</t>
        </is>
      </c>
      <c r="P384" s="66" t="inlineStr">
        <is>
          <t>yes</t>
        </is>
      </c>
      <c r="Q384" s="66" t="inlineStr">
        <is>
          <t>B</t>
        </is>
      </c>
      <c r="R384" s="66" t="inlineStr">
        <is>
          <t>Standard road area/main road: primary, OSM lanes=3 (max. 3).</t>
        </is>
      </c>
      <c r="S384" s="66" t="inlineStr">
        <is>
          <t>A missing OSM tag is not reliable evidence of absence.</t>
        </is>
      </c>
      <c r="T384" s="68" t="inlineStr">
        <is>
          <t>https://www.openstreetmap.org/?mlat=50.8252225&amp;mlon=12.9250044#map=19/50.8252225/12.9250044</t>
        </is>
      </c>
      <c r="U384" s="66" t="inlineStr">
        <is>
          <t>S03</t>
        </is>
      </c>
      <c r="V384" s="66" t="inlineStr">
        <is>
          <t>M03</t>
        </is>
      </c>
      <c r="W384" s="66" t="inlineStr">
        <is>
          <t>Traffic signals/crossings/refuge islands/cycling infrastructure do not directly affect the cost class.</t>
        </is>
      </c>
    </row>
    <row r="385" ht="15" customHeight="1" s="94">
      <c r="A385" s="66" t="n">
        <v>381</v>
      </c>
      <c r="B385" s="66" t="inlineStr">
        <is>
          <t>O0437</t>
        </is>
      </c>
      <c r="C385" s="66" t="inlineStr">
        <is>
          <t>Dresden</t>
        </is>
      </c>
      <c r="D385" s="66" t="n">
        <v>13.697190264</v>
      </c>
      <c r="E385" s="66" t="n">
        <v>51.0434843115001</v>
      </c>
      <c r="F385" s="66" t="n">
        <v>5</v>
      </c>
      <c r="G385" s="66" t="n">
        <v>5</v>
      </c>
      <c r="H385" s="66" t="n">
        <v>4</v>
      </c>
      <c r="I385" s="66" t="inlineStr">
        <is>
          <t>Collector/connecting road</t>
        </is>
      </c>
      <c r="J385" t="inlineStr">
        <is>
          <t>tertiary</t>
        </is>
      </c>
      <c r="K385" s="66" t="inlineStr">
        <is>
          <t>Junction</t>
        </is>
      </c>
      <c r="L385" s="66" t="n">
        <v>3</v>
      </c>
      <c r="M385" s="66" t="inlineStr">
        <is>
          <t>yes</t>
        </is>
      </c>
      <c r="N385" s="66" t="inlineStr">
        <is>
          <t>yes</t>
        </is>
      </c>
      <c r="O385" s="66" t="inlineStr">
        <is>
          <t>not found</t>
        </is>
      </c>
      <c r="P385" s="66" t="inlineStr">
        <is>
          <t>yes</t>
        </is>
      </c>
      <c r="Q385" s="66" t="inlineStr">
        <is>
          <t>B</t>
        </is>
      </c>
      <c r="R385" s="66" t="inlineStr">
        <is>
          <t>Standard road area/main road: tertiary, OSM lanes=3 (max. 3).</t>
        </is>
      </c>
      <c r="S385" s="66" t="inlineStr">
        <is>
          <t>A missing OSM tag is not reliable evidence of absence.</t>
        </is>
      </c>
      <c r="T385" s="68" t="inlineStr">
        <is>
          <t>https://www.openstreetmap.org/?mlat=51.0434843&amp;mlon=13.6971903#map=19/51.0434843/13.6971903</t>
        </is>
      </c>
      <c r="U385" s="66" t="inlineStr">
        <is>
          <t>S03</t>
        </is>
      </c>
      <c r="V385" s="66" t="inlineStr">
        <is>
          <t>M03</t>
        </is>
      </c>
      <c r="W385" s="66" t="inlineStr">
        <is>
          <t>Traffic signals/crossings/refuge islands/cycling infrastructure do not directly affect the cost class.</t>
        </is>
      </c>
    </row>
    <row r="386" ht="15" customHeight="1" s="94">
      <c r="A386" s="66" t="n">
        <v>382</v>
      </c>
      <c r="B386" s="66" t="inlineStr">
        <is>
          <t>O0472</t>
        </is>
      </c>
      <c r="C386" s="66" t="inlineStr">
        <is>
          <t>Dresden</t>
        </is>
      </c>
      <c r="D386" s="66" t="n">
        <v>13.706976696</v>
      </c>
      <c r="E386" s="66" t="n">
        <v>51.0844864470001</v>
      </c>
      <c r="F386" s="66" t="n">
        <v>5</v>
      </c>
      <c r="G386" s="66" t="n">
        <v>5</v>
      </c>
      <c r="H386" s="66" t="n">
        <v>3</v>
      </c>
      <c r="I386" s="66" t="inlineStr">
        <is>
          <t>Important main/connecting road</t>
        </is>
      </c>
      <c r="J386" t="inlineStr">
        <is>
          <t>secondary</t>
        </is>
      </c>
      <c r="K386" s="66" t="inlineStr">
        <is>
          <t>Junction</t>
        </is>
      </c>
      <c r="L386" s="66" t="n">
        <v>4</v>
      </c>
      <c r="M386" s="66" t="inlineStr">
        <is>
          <t>not found</t>
        </is>
      </c>
      <c r="N386" s="66" t="inlineStr">
        <is>
          <t>yes</t>
        </is>
      </c>
      <c r="O386" s="66" t="inlineStr">
        <is>
          <t>not found</t>
        </is>
      </c>
      <c r="P386" s="66" t="inlineStr">
        <is>
          <t>not found</t>
        </is>
      </c>
      <c r="Q386" s="66" t="inlineStr">
        <is>
          <t>C</t>
        </is>
      </c>
      <c r="R386" s="66" t="inlineStr">
        <is>
          <t>Large road cross-section: OSM lanes=4 (4 or more lanes).</t>
        </is>
      </c>
      <c r="S386" s="66" t="inlineStr">
        <is>
          <t>A missing OSM tag is not reliable evidence of absence.</t>
        </is>
      </c>
      <c r="T386" s="68" t="inlineStr">
        <is>
          <t>https://www.openstreetmap.org/?mlat=51.0844864&amp;mlon=13.7069767#map=19/51.0844864/13.7069767</t>
        </is>
      </c>
      <c r="U386" s="66" t="inlineStr">
        <is>
          <t>S03</t>
        </is>
      </c>
      <c r="V386" s="66" t="inlineStr">
        <is>
          <t>M03</t>
        </is>
      </c>
      <c r="W386" s="66" t="inlineStr">
        <is>
          <t>Traffic signals/crossings/refuge islands/cycling infrastructure do not directly affect the cost class.</t>
        </is>
      </c>
    </row>
    <row r="387" ht="15" customHeight="1" s="94">
      <c r="A387" s="66" t="n">
        <v>383</v>
      </c>
      <c r="B387" s="66" t="inlineStr">
        <is>
          <t>O0594</t>
        </is>
      </c>
      <c r="C387" s="66" t="inlineStr">
        <is>
          <t>Dresden</t>
        </is>
      </c>
      <c r="D387" s="66" t="n">
        <v>13.749119685</v>
      </c>
      <c r="E387" s="66" t="n">
        <v>51.0525494950001</v>
      </c>
      <c r="F387" s="66" t="n">
        <v>5</v>
      </c>
      <c r="G387" s="66" t="n">
        <v>5</v>
      </c>
      <c r="H387" s="66" t="n">
        <v>3</v>
      </c>
      <c r="I387" s="66" t="inlineStr">
        <is>
          <t>Important main/connecting road</t>
        </is>
      </c>
      <c r="J387" t="inlineStr">
        <is>
          <t>secondary</t>
        </is>
      </c>
      <c r="K387" s="66" t="inlineStr">
        <is>
          <t>Junction</t>
        </is>
      </c>
      <c r="L387" s="66" t="n">
        <v>2</v>
      </c>
      <c r="M387" s="66" t="inlineStr">
        <is>
          <t>not found</t>
        </is>
      </c>
      <c r="N387" s="66" t="inlineStr">
        <is>
          <t>yes</t>
        </is>
      </c>
      <c r="O387" s="66" t="inlineStr">
        <is>
          <t>not found</t>
        </is>
      </c>
      <c r="P387" s="66" t="inlineStr">
        <is>
          <t>not found</t>
        </is>
      </c>
      <c r="Q387" s="66" t="inlineStr">
        <is>
          <t>B</t>
        </is>
      </c>
      <c r="R387" s="66" t="inlineStr">
        <is>
          <t>Standard road area/main road: secondary, OSM lanes=2 (max. 3).</t>
        </is>
      </c>
      <c r="S387" s="66" t="inlineStr">
        <is>
          <t>A missing OSM tag is not reliable evidence of absence.</t>
        </is>
      </c>
      <c r="T387" s="68" t="inlineStr">
        <is>
          <t>https://www.openstreetmap.org/?mlat=51.0525495&amp;mlon=13.7491197#map=19/51.0525495/13.7491197</t>
        </is>
      </c>
      <c r="U387" s="66" t="inlineStr">
        <is>
          <t>S03</t>
        </is>
      </c>
      <c r="V387" s="66" t="inlineStr">
        <is>
          <t>M03</t>
        </is>
      </c>
      <c r="W387" s="66" t="inlineStr">
        <is>
          <t>Traffic signals/crossings/refuge islands/cycling infrastructure do not directly affect the cost class.</t>
        </is>
      </c>
    </row>
    <row r="388" ht="15" customHeight="1" s="94">
      <c r="A388" s="66" t="n">
        <v>384</v>
      </c>
      <c r="B388" s="66" t="inlineStr">
        <is>
          <t>O0810</t>
        </is>
      </c>
      <c r="C388" s="66" t="inlineStr">
        <is>
          <t>Dresden</t>
        </is>
      </c>
      <c r="D388" s="66" t="n">
        <v>13.7735548590001</v>
      </c>
      <c r="E388" s="66" t="n">
        <v>51.1182444830001</v>
      </c>
      <c r="F388" s="66" t="n">
        <v>5</v>
      </c>
      <c r="G388" s="66" t="n">
        <v>5</v>
      </c>
      <c r="H388" s="66" t="n">
        <v>3</v>
      </c>
      <c r="I388" s="66" t="inlineStr">
        <is>
          <t>Collector/connecting road</t>
        </is>
      </c>
      <c r="J388" t="inlineStr">
        <is>
          <t>tertiary</t>
        </is>
      </c>
      <c r="K388" s="66" t="inlineStr">
        <is>
          <t>Junction</t>
        </is>
      </c>
      <c r="L388" s="66" t="n">
        <v>2</v>
      </c>
      <c r="M388" s="66" t="inlineStr">
        <is>
          <t>yes</t>
        </is>
      </c>
      <c r="N388" s="66" t="inlineStr">
        <is>
          <t>yes</t>
        </is>
      </c>
      <c r="O388" s="66" t="inlineStr">
        <is>
          <t>not found</t>
        </is>
      </c>
      <c r="P388" s="66" t="inlineStr">
        <is>
          <t>yes</t>
        </is>
      </c>
      <c r="Q388" s="66" t="inlineStr">
        <is>
          <t>B</t>
        </is>
      </c>
      <c r="R388" s="66" t="inlineStr">
        <is>
          <t>Standard road area/main road: tertiary, OSM lanes=2 (max. 3).</t>
        </is>
      </c>
      <c r="S388" s="66" t="inlineStr">
        <is>
          <t>A missing OSM tag is not reliable evidence of absence.</t>
        </is>
      </c>
      <c r="T388" s="68" t="inlineStr">
        <is>
          <t>https://www.openstreetmap.org/?mlat=51.1182445&amp;mlon=13.7735549#map=19/51.1182445/13.7735549</t>
        </is>
      </c>
      <c r="U388" s="66" t="inlineStr">
        <is>
          <t>S03</t>
        </is>
      </c>
      <c r="V388" s="66" t="inlineStr">
        <is>
          <t>M03</t>
        </is>
      </c>
      <c r="W388" s="66" t="inlineStr">
        <is>
          <t>Traffic signals/crossings/refuge islands/cycling infrastructure do not directly affect the cost class.</t>
        </is>
      </c>
    </row>
    <row r="389" ht="15" customHeight="1" s="94">
      <c r="A389" s="66" t="n">
        <v>385</v>
      </c>
      <c r="B389" s="66" t="inlineStr">
        <is>
          <t>O0850</t>
        </is>
      </c>
      <c r="C389" s="66" t="inlineStr">
        <is>
          <t>Dresden</t>
        </is>
      </c>
      <c r="D389" s="66" t="n">
        <v>13.7335840190001</v>
      </c>
      <c r="E389" s="66" t="n">
        <v>51.0516966735001</v>
      </c>
      <c r="F389" s="66" t="n">
        <v>5</v>
      </c>
      <c r="G389" s="66" t="n">
        <v>5</v>
      </c>
      <c r="H389" s="66" t="n">
        <v>1</v>
      </c>
      <c r="I389" s="66" t="inlineStr">
        <is>
          <t>Other public road</t>
        </is>
      </c>
      <c r="J389" t="inlineStr">
        <is>
          <t>unclassified</t>
        </is>
      </c>
      <c r="K389" s="66" t="inlineStr">
        <is>
          <t>Junction</t>
        </is>
      </c>
      <c r="L389" s="66" t="n">
        <v>2</v>
      </c>
      <c r="M389" s="66" t="inlineStr">
        <is>
          <t>not found</t>
        </is>
      </c>
      <c r="N389" s="66" t="inlineStr">
        <is>
          <t>yes</t>
        </is>
      </c>
      <c r="O389" s="66" t="inlineStr">
        <is>
          <t>not found</t>
        </is>
      </c>
      <c r="P389" s="66" t="inlineStr">
        <is>
          <t>not found</t>
        </is>
      </c>
      <c r="Q389" s="66" t="inlineStr">
        <is>
          <t>A</t>
        </is>
      </c>
      <c r="R389" s="66" t="inlineStr">
        <is>
          <t>Simple side road: unclassified, OSM lanes=2 (max. 2).</t>
        </is>
      </c>
      <c r="S389" s="66" t="inlineStr">
        <is>
          <t>A missing OSM tag is not reliable evidence of absence.</t>
        </is>
      </c>
      <c r="T389" s="68" t="inlineStr">
        <is>
          <t>https://www.openstreetmap.org/?mlat=51.0516967&amp;mlon=13.7335840#map=19/51.0516967/13.7335840</t>
        </is>
      </c>
      <c r="U389" s="66" t="inlineStr">
        <is>
          <t>S03</t>
        </is>
      </c>
      <c r="V389" s="66" t="inlineStr">
        <is>
          <t>M03</t>
        </is>
      </c>
      <c r="W389" s="66" t="inlineStr">
        <is>
          <t>Traffic signals/crossings/refuge islands/cycling infrastructure do not directly affect the cost class.</t>
        </is>
      </c>
    </row>
    <row r="390" ht="15" customHeight="1" s="94">
      <c r="A390" s="66" t="n">
        <v>386</v>
      </c>
      <c r="B390" s="66" t="inlineStr">
        <is>
          <t>O0975</t>
        </is>
      </c>
      <c r="C390" s="66" t="inlineStr">
        <is>
          <t>Dresden</t>
        </is>
      </c>
      <c r="D390" s="66" t="n">
        <v>13.7066182770001</v>
      </c>
      <c r="E390" s="66" t="n">
        <v>51.0456373550001</v>
      </c>
      <c r="F390" s="66" t="n">
        <v>5</v>
      </c>
      <c r="G390" s="66" t="n">
        <v>5</v>
      </c>
      <c r="H390" s="66" t="n">
        <v>1</v>
      </c>
      <c r="I390" s="66" t="inlineStr">
        <is>
          <t>Important main/connecting road</t>
        </is>
      </c>
      <c r="J390" t="inlineStr">
        <is>
          <t>secondary</t>
        </is>
      </c>
      <c r="K390" s="66" t="inlineStr">
        <is>
          <t>Junction</t>
        </is>
      </c>
      <c r="L390" s="66" t="n">
        <v>3</v>
      </c>
      <c r="M390" s="66" t="inlineStr">
        <is>
          <t>yes</t>
        </is>
      </c>
      <c r="N390" s="66" t="inlineStr">
        <is>
          <t>not found</t>
        </is>
      </c>
      <c r="O390" s="66" t="inlineStr">
        <is>
          <t>not found</t>
        </is>
      </c>
      <c r="P390" s="66" t="inlineStr">
        <is>
          <t>yes</t>
        </is>
      </c>
      <c r="Q390" s="66" t="inlineStr">
        <is>
          <t>B</t>
        </is>
      </c>
      <c r="R390" s="66" t="inlineStr">
        <is>
          <t>Standard road area/main road: secondary, OSM lanes=3 (max. 3).</t>
        </is>
      </c>
      <c r="S390" s="66" t="inlineStr">
        <is>
          <t>A missing OSM tag is not reliable evidence of absence.</t>
        </is>
      </c>
      <c r="T390" s="68" t="inlineStr">
        <is>
          <t>https://www.openstreetmap.org/?mlat=51.0456374&amp;mlon=13.7066183#map=19/51.0456374/13.7066183</t>
        </is>
      </c>
      <c r="U390" s="66" t="inlineStr">
        <is>
          <t>S03</t>
        </is>
      </c>
      <c r="V390" s="66" t="inlineStr">
        <is>
          <t>M03</t>
        </is>
      </c>
      <c r="W390" s="66" t="inlineStr">
        <is>
          <t>Traffic signals/crossings/refuge islands/cycling infrastructure do not directly affect the cost class.</t>
        </is>
      </c>
    </row>
    <row r="391" ht="15" customHeight="1" s="94">
      <c r="A391" s="66" t="n">
        <v>387</v>
      </c>
      <c r="B391" s="66" t="inlineStr">
        <is>
          <t>O1193</t>
        </is>
      </c>
      <c r="C391" s="66" t="inlineStr">
        <is>
          <t>Heidenau</t>
        </is>
      </c>
      <c r="D391" s="66" t="n">
        <v>13.8727124370001</v>
      </c>
      <c r="E391" s="66" t="n">
        <v>50.9735596240001</v>
      </c>
      <c r="F391" s="66" t="n">
        <v>5</v>
      </c>
      <c r="G391" s="66" t="n">
        <v>5</v>
      </c>
      <c r="H391" s="66" t="n">
        <v>2</v>
      </c>
      <c r="I391" s="66" t="inlineStr">
        <is>
          <t>Collector/connecting road</t>
        </is>
      </c>
      <c r="J391" t="inlineStr">
        <is>
          <t>tertiary</t>
        </is>
      </c>
      <c r="K391" s="66" t="inlineStr">
        <is>
          <t>Junction</t>
        </is>
      </c>
      <c r="L391" s="66" t="n">
        <v>3</v>
      </c>
      <c r="M391" s="66" t="inlineStr">
        <is>
          <t>yes</t>
        </is>
      </c>
      <c r="N391" s="66" t="inlineStr">
        <is>
          <t>not found</t>
        </is>
      </c>
      <c r="O391" s="66" t="inlineStr">
        <is>
          <t>not found</t>
        </is>
      </c>
      <c r="P391" s="66" t="inlineStr">
        <is>
          <t>yes</t>
        </is>
      </c>
      <c r="Q391" s="66" t="inlineStr">
        <is>
          <t>B</t>
        </is>
      </c>
      <c r="R391" s="66" t="inlineStr">
        <is>
          <t>Standard road area/main road: tertiary, OSM lanes=3 (max. 3).</t>
        </is>
      </c>
      <c r="S391" s="66" t="inlineStr">
        <is>
          <t>A missing OSM tag is not reliable evidence of absence.</t>
        </is>
      </c>
      <c r="T391" s="68" t="inlineStr">
        <is>
          <t>https://www.openstreetmap.org/?mlat=50.9735596&amp;mlon=13.8727124#map=19/50.9735596/13.8727124</t>
        </is>
      </c>
      <c r="U391" s="66" t="inlineStr">
        <is>
          <t>S03</t>
        </is>
      </c>
      <c r="V391" s="66" t="inlineStr">
        <is>
          <t>M03</t>
        </is>
      </c>
      <c r="W391" s="66" t="inlineStr">
        <is>
          <t>Traffic signals/crossings/refuge islands/cycling infrastructure do not directly affect the cost class.</t>
        </is>
      </c>
    </row>
    <row r="392" ht="15" customHeight="1" s="94">
      <c r="A392" s="66" t="n">
        <v>388</v>
      </c>
      <c r="B392" s="66" t="inlineStr">
        <is>
          <t>O1361</t>
        </is>
      </c>
      <c r="C392" s="66" t="inlineStr">
        <is>
          <t>Leipzig</t>
        </is>
      </c>
      <c r="D392" s="66" t="n">
        <v>12.38850669</v>
      </c>
      <c r="E392" s="66" t="n">
        <v>51.3259570330001</v>
      </c>
      <c r="F392" s="66" t="n">
        <v>5</v>
      </c>
      <c r="G392" s="66" t="n">
        <v>5</v>
      </c>
      <c r="H392" s="66" t="n">
        <v>3</v>
      </c>
      <c r="I392" s="66" t="inlineStr">
        <is>
          <t>Important main/connecting road</t>
        </is>
      </c>
      <c r="J392" t="inlineStr">
        <is>
          <t>secondary</t>
        </is>
      </c>
      <c r="K392" s="66" t="inlineStr">
        <is>
          <t>Junction</t>
        </is>
      </c>
      <c r="L392" s="66" t="n">
        <v>4</v>
      </c>
      <c r="M392" s="66" t="inlineStr">
        <is>
          <t>yes</t>
        </is>
      </c>
      <c r="N392" s="66" t="inlineStr">
        <is>
          <t>yes</t>
        </is>
      </c>
      <c r="O392" s="66" t="inlineStr">
        <is>
          <t>not found</t>
        </is>
      </c>
      <c r="P392" s="66" t="inlineStr">
        <is>
          <t>not found</t>
        </is>
      </c>
      <c r="Q392" s="66" t="inlineStr">
        <is>
          <t>C</t>
        </is>
      </c>
      <c r="R392" s="66" t="inlineStr">
        <is>
          <t>Large road cross-section: OSM lanes=4 (4 or more lanes).</t>
        </is>
      </c>
      <c r="S392" s="66" t="inlineStr">
        <is>
          <t>A missing OSM tag is not reliable evidence of absence.</t>
        </is>
      </c>
      <c r="T392" s="68" t="inlineStr">
        <is>
          <t>https://www.openstreetmap.org/?mlat=51.3259570&amp;mlon=12.3885067#map=19/51.3259570/12.3885067</t>
        </is>
      </c>
      <c r="U392" s="66" t="inlineStr">
        <is>
          <t>S03</t>
        </is>
      </c>
      <c r="V392" s="66" t="inlineStr">
        <is>
          <t>M03</t>
        </is>
      </c>
      <c r="W392" s="66" t="inlineStr">
        <is>
          <t>Traffic signals/crossings/refuge islands/cycling infrastructure do not directly affect the cost class.</t>
        </is>
      </c>
    </row>
    <row r="393" ht="15" customHeight="1" s="94">
      <c r="A393" s="66" t="n">
        <v>389</v>
      </c>
      <c r="B393" s="66" t="inlineStr">
        <is>
          <t>O1388</t>
        </is>
      </c>
      <c r="C393" s="66" t="inlineStr">
        <is>
          <t>Leipzig</t>
        </is>
      </c>
      <c r="D393" s="66" t="n">
        <v>12.3767282645001</v>
      </c>
      <c r="E393" s="66" t="n">
        <v>51.3565635785001</v>
      </c>
      <c r="F393" s="66" t="n">
        <v>5</v>
      </c>
      <c r="G393" s="66" t="n">
        <v>5</v>
      </c>
      <c r="H393" s="66" t="n">
        <v>4</v>
      </c>
      <c r="I393" s="66" t="inlineStr">
        <is>
          <t>Important main/connecting road</t>
        </is>
      </c>
      <c r="J393" t="inlineStr">
        <is>
          <t>secondary</t>
        </is>
      </c>
      <c r="K393" s="66" t="inlineStr">
        <is>
          <t>Junction</t>
        </is>
      </c>
      <c r="L393" s="66" t="n">
        <v>2</v>
      </c>
      <c r="M393" s="66" t="inlineStr">
        <is>
          <t>yes</t>
        </is>
      </c>
      <c r="N393" s="66" t="inlineStr">
        <is>
          <t>yes</t>
        </is>
      </c>
      <c r="O393" s="66" t="inlineStr">
        <is>
          <t>not found</t>
        </is>
      </c>
      <c r="P393" s="66" t="inlineStr">
        <is>
          <t>yes</t>
        </is>
      </c>
      <c r="Q393" s="66" t="inlineStr">
        <is>
          <t>B</t>
        </is>
      </c>
      <c r="R393" s="66" t="inlineStr">
        <is>
          <t>Standard road area/main road: secondary, OSM lanes=2 (max. 3).</t>
        </is>
      </c>
      <c r="S393" s="66" t="inlineStr">
        <is>
          <t>A missing OSM tag is not reliable evidence of absence.</t>
        </is>
      </c>
      <c r="T393" s="68" t="inlineStr">
        <is>
          <t>https://www.openstreetmap.org/?mlat=51.3565636&amp;mlon=12.3767283#map=19/51.3565636/12.3767283</t>
        </is>
      </c>
      <c r="U393" s="66" t="inlineStr">
        <is>
          <t>S03</t>
        </is>
      </c>
      <c r="V393" s="66" t="inlineStr">
        <is>
          <t>M03</t>
        </is>
      </c>
      <c r="W393" s="66" t="inlineStr">
        <is>
          <t>Traffic signals/crossings/refuge islands/cycling infrastructure do not directly affect the cost class.</t>
        </is>
      </c>
    </row>
    <row r="394" ht="15" customHeight="1" s="94">
      <c r="A394" s="66" t="n">
        <v>390</v>
      </c>
      <c r="B394" s="66" t="inlineStr">
        <is>
          <t>O1398</t>
        </is>
      </c>
      <c r="C394" s="66" t="inlineStr">
        <is>
          <t>Leipzig</t>
        </is>
      </c>
      <c r="D394" s="66" t="n">
        <v>12.3670589810001</v>
      </c>
      <c r="E394" s="66" t="n">
        <v>51.32546719</v>
      </c>
      <c r="F394" s="66" t="n">
        <v>5</v>
      </c>
      <c r="G394" s="66" t="n">
        <v>5</v>
      </c>
      <c r="H394" s="66" t="n">
        <v>2</v>
      </c>
      <c r="I394" s="66" t="inlineStr">
        <is>
          <t>Major arterial road</t>
        </is>
      </c>
      <c r="J394" t="inlineStr">
        <is>
          <t>primary</t>
        </is>
      </c>
      <c r="K394" s="66" t="inlineStr">
        <is>
          <t>Junction</t>
        </is>
      </c>
      <c r="L394" s="66" t="n">
        <v>4</v>
      </c>
      <c r="M394" s="66" t="inlineStr">
        <is>
          <t>yes</t>
        </is>
      </c>
      <c r="N394" s="66" t="inlineStr">
        <is>
          <t>yes</t>
        </is>
      </c>
      <c r="O394" s="66" t="inlineStr">
        <is>
          <t>not found</t>
        </is>
      </c>
      <c r="P394" s="66" t="inlineStr">
        <is>
          <t>yes</t>
        </is>
      </c>
      <c r="Q394" s="66" t="inlineStr">
        <is>
          <t>C</t>
        </is>
      </c>
      <c r="R394" s="66" t="inlineStr">
        <is>
          <t>Large road cross-section: OSM lanes=4 (4 or more lanes).</t>
        </is>
      </c>
      <c r="S394" s="66" t="inlineStr">
        <is>
          <t>A missing OSM tag is not reliable evidence of absence.</t>
        </is>
      </c>
      <c r="T394" s="68" t="inlineStr">
        <is>
          <t>https://www.openstreetmap.org/?mlat=51.3254672&amp;mlon=12.3670590#map=19/51.3254672/12.3670590</t>
        </is>
      </c>
      <c r="U394" s="66" t="inlineStr">
        <is>
          <t>S03</t>
        </is>
      </c>
      <c r="V394" s="66" t="inlineStr">
        <is>
          <t>M03</t>
        </is>
      </c>
      <c r="W394" s="66" t="inlineStr">
        <is>
          <t>Traffic signals/crossings/refuge islands/cycling infrastructure do not directly affect the cost class.</t>
        </is>
      </c>
    </row>
    <row r="395" ht="15" customHeight="1" s="94">
      <c r="A395" s="66" t="n">
        <v>391</v>
      </c>
      <c r="B395" s="66" t="inlineStr">
        <is>
          <t>O1443</t>
        </is>
      </c>
      <c r="C395" s="66" t="inlineStr">
        <is>
          <t>Leipzig</t>
        </is>
      </c>
      <c r="D395" s="66" t="n">
        <v>12.3748148475001</v>
      </c>
      <c r="E395" s="66" t="n">
        <v>51.3443746015001</v>
      </c>
      <c r="F395" s="66" t="n">
        <v>5</v>
      </c>
      <c r="G395" s="66" t="n">
        <v>5</v>
      </c>
      <c r="H395" s="66" t="n">
        <v>6</v>
      </c>
      <c r="I395" s="66" t="inlineStr">
        <is>
          <t>Major arterial road</t>
        </is>
      </c>
      <c r="J395" t="inlineStr">
        <is>
          <t>primary</t>
        </is>
      </c>
      <c r="K395" s="66" t="inlineStr">
        <is>
          <t>Junction</t>
        </is>
      </c>
      <c r="L395" s="66" t="n">
        <v>4</v>
      </c>
      <c r="M395" s="66" t="inlineStr">
        <is>
          <t>not found</t>
        </is>
      </c>
      <c r="N395" s="66" t="inlineStr">
        <is>
          <t>not found</t>
        </is>
      </c>
      <c r="O395" s="66" t="inlineStr">
        <is>
          <t>not found</t>
        </is>
      </c>
      <c r="P395" s="66" t="inlineStr">
        <is>
          <t>yes</t>
        </is>
      </c>
      <c r="Q395" s="66" t="inlineStr">
        <is>
          <t>C</t>
        </is>
      </c>
      <c r="R395" s="66" t="inlineStr">
        <is>
          <t>Large road cross-section: OSM lanes=4 (4 or more lanes).</t>
        </is>
      </c>
      <c r="S395" s="66" t="inlineStr">
        <is>
          <t>A missing OSM tag is not reliable evidence of absence.</t>
        </is>
      </c>
      <c r="T395" s="68" t="inlineStr">
        <is>
          <t>https://www.openstreetmap.org/?mlat=51.3443746&amp;mlon=12.3748148#map=19/51.3443746/12.3748148</t>
        </is>
      </c>
      <c r="U395" s="66" t="inlineStr">
        <is>
          <t>S03</t>
        </is>
      </c>
      <c r="V395" s="66" t="inlineStr">
        <is>
          <t>M03</t>
        </is>
      </c>
      <c r="W395" s="66" t="inlineStr">
        <is>
          <t>Traffic signals/crossings/refuge islands/cycling infrastructure do not directly affect the cost class.</t>
        </is>
      </c>
    </row>
    <row r="396" ht="15" customHeight="1" s="94">
      <c r="A396" s="66" t="n">
        <v>392</v>
      </c>
      <c r="B396" s="66" t="inlineStr">
        <is>
          <t>O1466</t>
        </is>
      </c>
      <c r="C396" s="66" t="inlineStr">
        <is>
          <t>Leipzig</t>
        </is>
      </c>
      <c r="D396" s="66" t="n">
        <v>12.3904800650001</v>
      </c>
      <c r="E396" s="66" t="n">
        <v>51.3469896020001</v>
      </c>
      <c r="F396" s="66" t="n">
        <v>5</v>
      </c>
      <c r="G396" s="66" t="n">
        <v>5</v>
      </c>
      <c r="H396" s="66" t="n">
        <v>2</v>
      </c>
      <c r="I396" s="66" t="inlineStr">
        <is>
          <t>Link road of a major arterial road</t>
        </is>
      </c>
      <c r="J396" t="inlineStr">
        <is>
          <t>primary_link</t>
        </is>
      </c>
      <c r="K396" s="66" t="inlineStr">
        <is>
          <t>Road section/simple road area</t>
        </is>
      </c>
      <c r="L396" s="66" t="n">
        <v>2</v>
      </c>
      <c r="M396" s="66" t="inlineStr">
        <is>
          <t>not found</t>
        </is>
      </c>
      <c r="N396" s="66" t="inlineStr">
        <is>
          <t>not found</t>
        </is>
      </c>
      <c r="O396" s="66" t="inlineStr">
        <is>
          <t>not found</t>
        </is>
      </c>
      <c r="P396" s="66" t="inlineStr">
        <is>
          <t>yes</t>
        </is>
      </c>
      <c r="Q396" s="66" t="inlineStr">
        <is>
          <t>B</t>
        </is>
      </c>
      <c r="R396" s="66" t="inlineStr">
        <is>
          <t>Standard road area/main road: primary_link, OSM lanes=2 (max. 3).</t>
        </is>
      </c>
      <c r="S396" s="66" t="inlineStr">
        <is>
          <t>A missing OSM tag is not reliable evidence of absence.</t>
        </is>
      </c>
      <c r="T396" s="68" t="inlineStr">
        <is>
          <t>https://www.openstreetmap.org/?mlat=51.3469896&amp;mlon=12.3904801#map=19/51.3469896/12.3904801</t>
        </is>
      </c>
      <c r="U396" s="66" t="inlineStr">
        <is>
          <t>S03</t>
        </is>
      </c>
      <c r="V396" s="66" t="inlineStr">
        <is>
          <t>M03</t>
        </is>
      </c>
      <c r="W396" s="66" t="inlineStr">
        <is>
          <t>Traffic signals/crossings/refuge islands/cycling infrastructure do not directly affect the cost class.</t>
        </is>
      </c>
    </row>
    <row r="397" ht="15" customHeight="1" s="94">
      <c r="A397" s="66" t="n">
        <v>393</v>
      </c>
      <c r="B397" s="66" t="inlineStr">
        <is>
          <t>O1507</t>
        </is>
      </c>
      <c r="C397" s="66" t="inlineStr">
        <is>
          <t>Leipzig</t>
        </is>
      </c>
      <c r="D397" s="66" t="n">
        <v>12.3645446090001</v>
      </c>
      <c r="E397" s="66" t="n">
        <v>51.3267842560001</v>
      </c>
      <c r="F397" s="66" t="n">
        <v>5</v>
      </c>
      <c r="G397" s="66" t="n">
        <v>5</v>
      </c>
      <c r="H397" s="66" t="n">
        <v>3</v>
      </c>
      <c r="I397" s="66" t="inlineStr">
        <is>
          <t>Important main/connecting road</t>
        </is>
      </c>
      <c r="J397" t="inlineStr">
        <is>
          <t>secondary</t>
        </is>
      </c>
      <c r="K397" s="66" t="inlineStr">
        <is>
          <t>Junction</t>
        </is>
      </c>
      <c r="L397" s="66" t="n">
        <v>2</v>
      </c>
      <c r="M397" s="66" t="inlineStr">
        <is>
          <t>not found</t>
        </is>
      </c>
      <c r="N397" s="66" t="inlineStr">
        <is>
          <t>yes</t>
        </is>
      </c>
      <c r="O397" s="66" t="inlineStr">
        <is>
          <t>yes</t>
        </is>
      </c>
      <c r="P397" s="66" t="inlineStr">
        <is>
          <t>yes</t>
        </is>
      </c>
      <c r="Q397" s="66" t="inlineStr">
        <is>
          <t>B</t>
        </is>
      </c>
      <c r="R397" s="66" t="inlineStr">
        <is>
          <t>Standard road area/main road: secondary, OSM lanes=2 (max. 3).</t>
        </is>
      </c>
      <c r="S397" s="66" t="inlineStr">
        <is>
          <t>A missing OSM tag is not reliable evidence of absence.</t>
        </is>
      </c>
      <c r="T397" s="68" t="inlineStr">
        <is>
          <t>https://www.openstreetmap.org/?mlat=51.3267843&amp;mlon=12.3645446#map=19/51.3267843/12.3645446</t>
        </is>
      </c>
      <c r="U397" s="66" t="inlineStr">
        <is>
          <t>S03</t>
        </is>
      </c>
      <c r="V397" s="66" t="inlineStr">
        <is>
          <t>M03</t>
        </is>
      </c>
      <c r="W397" s="66" t="inlineStr">
        <is>
          <t>Traffic signals/crossings/refuge islands/cycling infrastructure do not directly affect the cost class.</t>
        </is>
      </c>
    </row>
    <row r="398" ht="15" customHeight="1" s="94">
      <c r="A398" s="66" t="n">
        <v>394</v>
      </c>
      <c r="B398" s="66" t="inlineStr">
        <is>
          <t>O1512</t>
        </is>
      </c>
      <c r="C398" s="66" t="inlineStr">
        <is>
          <t>Leipzig</t>
        </is>
      </c>
      <c r="D398" s="66" t="n">
        <v>12.413275792</v>
      </c>
      <c r="E398" s="66" t="n">
        <v>51.3594140230001</v>
      </c>
      <c r="F398" s="66" t="n">
        <v>5</v>
      </c>
      <c r="G398" s="66" t="n">
        <v>5</v>
      </c>
      <c r="H398" s="66" t="n">
        <v>2</v>
      </c>
      <c r="I398" s="66" t="inlineStr">
        <is>
          <t>Important main/connecting road</t>
        </is>
      </c>
      <c r="J398" t="inlineStr">
        <is>
          <t>secondary</t>
        </is>
      </c>
      <c r="K398" s="66" t="inlineStr">
        <is>
          <t>Junction</t>
        </is>
      </c>
      <c r="L398" s="66" t="n">
        <v>2</v>
      </c>
      <c r="M398" s="66" t="inlineStr">
        <is>
          <t>yes</t>
        </is>
      </c>
      <c r="N398" s="66" t="inlineStr">
        <is>
          <t>yes</t>
        </is>
      </c>
      <c r="O398" s="66" t="inlineStr">
        <is>
          <t>not found</t>
        </is>
      </c>
      <c r="P398" s="66" t="inlineStr">
        <is>
          <t>not found</t>
        </is>
      </c>
      <c r="Q398" s="66" t="inlineStr">
        <is>
          <t>B</t>
        </is>
      </c>
      <c r="R398" s="66" t="inlineStr">
        <is>
          <t>Standard road area/main road: secondary, OSM lanes=2 (max. 3).</t>
        </is>
      </c>
      <c r="S398" s="66" t="inlineStr">
        <is>
          <t>A missing OSM tag is not reliable evidence of absence.</t>
        </is>
      </c>
      <c r="T398" s="68" t="inlineStr">
        <is>
          <t>https://www.openstreetmap.org/?mlat=51.3594140&amp;mlon=12.4132758#map=19/51.3594140/12.4132758</t>
        </is>
      </c>
      <c r="U398" s="66" t="inlineStr">
        <is>
          <t>S03</t>
        </is>
      </c>
      <c r="V398" s="66" t="inlineStr">
        <is>
          <t>M03</t>
        </is>
      </c>
      <c r="W398" s="66" t="inlineStr">
        <is>
          <t>Traffic signals/crossings/refuge islands/cycling infrastructure do not directly affect the cost class.</t>
        </is>
      </c>
    </row>
    <row r="399" ht="15" customHeight="1" s="94">
      <c r="A399" s="66" t="n">
        <v>395</v>
      </c>
      <c r="B399" s="66" t="inlineStr">
        <is>
          <t>O1592</t>
        </is>
      </c>
      <c r="C399" s="66" t="inlineStr">
        <is>
          <t>Leipzig</t>
        </is>
      </c>
      <c r="D399" s="66" t="n">
        <v>12.3733700600001</v>
      </c>
      <c r="E399" s="66" t="n">
        <v>51.3524228870001</v>
      </c>
      <c r="F399" s="66" t="n">
        <v>5</v>
      </c>
      <c r="G399" s="66" t="n">
        <v>5</v>
      </c>
      <c r="H399" s="66" t="n">
        <v>3</v>
      </c>
      <c r="I399" s="66" t="inlineStr">
        <is>
          <t>Important main/connecting road</t>
        </is>
      </c>
      <c r="J399" t="inlineStr">
        <is>
          <t>secondary</t>
        </is>
      </c>
      <c r="K399" s="66" t="inlineStr">
        <is>
          <t>Junction</t>
        </is>
      </c>
      <c r="L399" s="66" t="n">
        <v>2</v>
      </c>
      <c r="M399" s="66" t="inlineStr">
        <is>
          <t>yes</t>
        </is>
      </c>
      <c r="N399" s="66" t="inlineStr">
        <is>
          <t>not found</t>
        </is>
      </c>
      <c r="O399" s="66" t="inlineStr">
        <is>
          <t>not found</t>
        </is>
      </c>
      <c r="P399" s="66" t="inlineStr">
        <is>
          <t>yes</t>
        </is>
      </c>
      <c r="Q399" s="66" t="inlineStr">
        <is>
          <t>B</t>
        </is>
      </c>
      <c r="R399" s="66" t="inlineStr">
        <is>
          <t>Standard road area/main road: secondary, OSM lanes=2 (max. 3).</t>
        </is>
      </c>
      <c r="S399" s="66" t="inlineStr">
        <is>
          <t>A missing OSM tag is not reliable evidence of absence.</t>
        </is>
      </c>
      <c r="T399" s="68" t="inlineStr">
        <is>
          <t>https://www.openstreetmap.org/?mlat=51.3524229&amp;mlon=12.3733701#map=19/51.3524229/12.3733701</t>
        </is>
      </c>
      <c r="U399" s="66" t="inlineStr">
        <is>
          <t>S03</t>
        </is>
      </c>
      <c r="V399" s="66" t="inlineStr">
        <is>
          <t>M03</t>
        </is>
      </c>
      <c r="W399" s="66" t="inlineStr">
        <is>
          <t>Traffic signals/crossings/refuge islands/cycling infrastructure do not directly affect the cost class.</t>
        </is>
      </c>
    </row>
    <row r="400" ht="15" customHeight="1" s="94">
      <c r="A400" s="66" t="n">
        <v>396</v>
      </c>
      <c r="B400" s="66" t="inlineStr">
        <is>
          <t>O1645</t>
        </is>
      </c>
      <c r="C400" s="66" t="inlineStr">
        <is>
          <t>Leipzig</t>
        </is>
      </c>
      <c r="D400" s="66" t="n">
        <v>12.373652599</v>
      </c>
      <c r="E400" s="66" t="n">
        <v>51.3254064610001</v>
      </c>
      <c r="F400" s="66" t="n">
        <v>5</v>
      </c>
      <c r="G400" s="66" t="n">
        <v>5</v>
      </c>
      <c r="H400" s="66" t="n">
        <v>2</v>
      </c>
      <c r="I400" s="66" t="inlineStr">
        <is>
          <t>Important main/connecting road</t>
        </is>
      </c>
      <c r="J400" t="inlineStr">
        <is>
          <t>secondary</t>
        </is>
      </c>
      <c r="K400" s="66" t="inlineStr">
        <is>
          <t>Junction</t>
        </is>
      </c>
      <c r="L400" s="66" t="n">
        <v>2</v>
      </c>
      <c r="M400" s="66" t="inlineStr">
        <is>
          <t>yes</t>
        </is>
      </c>
      <c r="N400" s="66" t="inlineStr">
        <is>
          <t>yes</t>
        </is>
      </c>
      <c r="O400" s="66" t="inlineStr">
        <is>
          <t>yes</t>
        </is>
      </c>
      <c r="P400" s="66" t="inlineStr">
        <is>
          <t>yes</t>
        </is>
      </c>
      <c r="Q400" s="66" t="inlineStr">
        <is>
          <t>B</t>
        </is>
      </c>
      <c r="R400" s="66" t="inlineStr">
        <is>
          <t>Standard road area/main road: secondary, OSM lanes=2 (max. 3).</t>
        </is>
      </c>
      <c r="S400" s="66" t="inlineStr">
        <is>
          <t>A missing OSM tag is not reliable evidence of absence.</t>
        </is>
      </c>
      <c r="T400" s="68" t="inlineStr">
        <is>
          <t>https://www.openstreetmap.org/?mlat=51.3254065&amp;mlon=12.3736526#map=19/51.3254065/12.3736526</t>
        </is>
      </c>
      <c r="U400" s="66" t="inlineStr">
        <is>
          <t>S03</t>
        </is>
      </c>
      <c r="V400" s="66" t="inlineStr">
        <is>
          <t>M03</t>
        </is>
      </c>
      <c r="W400" s="66" t="inlineStr">
        <is>
          <t>Traffic signals/crossings/refuge islands/cycling infrastructure do not directly affect the cost class.</t>
        </is>
      </c>
    </row>
    <row r="401" ht="15" customHeight="1" s="94">
      <c r="A401" s="66" t="n">
        <v>397</v>
      </c>
      <c r="B401" s="66" t="inlineStr">
        <is>
          <t>O1750</t>
        </is>
      </c>
      <c r="C401" s="66" t="inlineStr">
        <is>
          <t>Leipzig</t>
        </is>
      </c>
      <c r="D401" s="66" t="n">
        <v>12.3736916880001</v>
      </c>
      <c r="E401" s="66" t="n">
        <v>51.3324248930001</v>
      </c>
      <c r="F401" s="66" t="n">
        <v>5</v>
      </c>
      <c r="G401" s="66" t="n">
        <v>5</v>
      </c>
      <c r="H401" s="66" t="n">
        <v>1</v>
      </c>
      <c r="I401" s="66" t="inlineStr">
        <is>
          <t>Important main/connecting road</t>
        </is>
      </c>
      <c r="J401" t="inlineStr">
        <is>
          <t>secondary</t>
        </is>
      </c>
      <c r="K401" s="66" t="inlineStr">
        <is>
          <t>Junction</t>
        </is>
      </c>
      <c r="L401" s="66" t="n">
        <v>2</v>
      </c>
      <c r="M401" s="66" t="inlineStr">
        <is>
          <t>not found</t>
        </is>
      </c>
      <c r="N401" s="66" t="inlineStr">
        <is>
          <t>yes</t>
        </is>
      </c>
      <c r="O401" s="66" t="inlineStr">
        <is>
          <t>not found</t>
        </is>
      </c>
      <c r="P401" s="66" t="inlineStr">
        <is>
          <t>yes</t>
        </is>
      </c>
      <c r="Q401" s="66" t="inlineStr">
        <is>
          <t>B</t>
        </is>
      </c>
      <c r="R401" s="66" t="inlineStr">
        <is>
          <t>Standard road area/main road: secondary, OSM lanes=2 (max. 3).</t>
        </is>
      </c>
      <c r="S401" s="66" t="inlineStr">
        <is>
          <t>A missing OSM tag is not reliable evidence of absence.</t>
        </is>
      </c>
      <c r="T401" s="68" t="inlineStr">
        <is>
          <t>https://www.openstreetmap.org/?mlat=51.3324249&amp;mlon=12.3736917#map=19/51.3324249/12.3736917</t>
        </is>
      </c>
      <c r="U401" s="66" t="inlineStr">
        <is>
          <t>S03</t>
        </is>
      </c>
      <c r="V401" s="66" t="inlineStr">
        <is>
          <t>M03</t>
        </is>
      </c>
      <c r="W401" s="66" t="inlineStr">
        <is>
          <t>Traffic signals/crossings/refuge islands/cycling infrastructure do not directly affect the cost class.</t>
        </is>
      </c>
    </row>
    <row r="402" ht="15" customHeight="1" s="94">
      <c r="A402" s="66" t="n">
        <v>398</v>
      </c>
      <c r="B402" s="66" t="inlineStr">
        <is>
          <t>O1819</t>
        </is>
      </c>
      <c r="C402" s="66" t="inlineStr">
        <is>
          <t>Leipzig</t>
        </is>
      </c>
      <c r="D402" s="66" t="n">
        <v>12.3616789750001</v>
      </c>
      <c r="E402" s="66" t="n">
        <v>51.3324787340001</v>
      </c>
      <c r="F402" s="66" t="n">
        <v>5</v>
      </c>
      <c r="G402" s="66" t="n">
        <v>5</v>
      </c>
      <c r="H402" s="66" t="n">
        <v>3</v>
      </c>
      <c r="I402" s="66" t="inlineStr">
        <is>
          <t>Important main/connecting road</t>
        </is>
      </c>
      <c r="J402" t="inlineStr">
        <is>
          <t>secondary</t>
        </is>
      </c>
      <c r="K402" s="66" t="inlineStr">
        <is>
          <t>Junction</t>
        </is>
      </c>
      <c r="L402" s="66" t="n">
        <v>1</v>
      </c>
      <c r="M402" s="66" t="inlineStr">
        <is>
          <t>not found</t>
        </is>
      </c>
      <c r="N402" s="66" t="inlineStr">
        <is>
          <t>yes</t>
        </is>
      </c>
      <c r="O402" s="66" t="inlineStr">
        <is>
          <t>not found</t>
        </is>
      </c>
      <c r="P402" s="66" t="inlineStr">
        <is>
          <t>yes</t>
        </is>
      </c>
      <c r="Q402" s="66" t="inlineStr">
        <is>
          <t>B</t>
        </is>
      </c>
      <c r="R402" s="66" t="inlineStr">
        <is>
          <t>Standard road area/main road: secondary, OSM lanes=1 (max. 3).</t>
        </is>
      </c>
      <c r="S402" s="66" t="inlineStr">
        <is>
          <t>A missing OSM tag is not reliable evidence of absence.</t>
        </is>
      </c>
      <c r="T402" s="68" t="inlineStr">
        <is>
          <t>https://www.openstreetmap.org/?mlat=51.3324787&amp;mlon=12.3616790#map=19/51.3324787/12.3616790</t>
        </is>
      </c>
      <c r="U402" s="66" t="inlineStr">
        <is>
          <t>S03</t>
        </is>
      </c>
      <c r="V402" s="66" t="inlineStr">
        <is>
          <t>M03</t>
        </is>
      </c>
      <c r="W402" s="66" t="inlineStr">
        <is>
          <t>Traffic signals/crossings/refuge islands/cycling infrastructure do not directly affect the cost class.</t>
        </is>
      </c>
    </row>
    <row r="403" ht="15" customHeight="1" s="94">
      <c r="A403" s="66" t="n">
        <v>399</v>
      </c>
      <c r="B403" s="66" t="inlineStr">
        <is>
          <t>O1866</t>
        </is>
      </c>
      <c r="C403" s="66" t="inlineStr">
        <is>
          <t>Markkleeberg</t>
        </is>
      </c>
      <c r="D403" s="66" t="n">
        <v>12.3659027985001</v>
      </c>
      <c r="E403" s="66" t="n">
        <v>51.2855560760001</v>
      </c>
      <c r="F403" s="66" t="n">
        <v>5</v>
      </c>
      <c r="G403" s="66" t="n">
        <v>5</v>
      </c>
      <c r="H403" s="66" t="n">
        <v>3</v>
      </c>
      <c r="I403" s="66" t="inlineStr">
        <is>
          <t>Important main/connecting road</t>
        </is>
      </c>
      <c r="J403" t="inlineStr">
        <is>
          <t>secondary</t>
        </is>
      </c>
      <c r="K403" s="66" t="inlineStr">
        <is>
          <t>Junction</t>
        </is>
      </c>
      <c r="L403" s="66" t="n">
        <v>1</v>
      </c>
      <c r="M403" s="66" t="inlineStr">
        <is>
          <t>not found</t>
        </is>
      </c>
      <c r="N403" s="66" t="inlineStr">
        <is>
          <t>yes</t>
        </is>
      </c>
      <c r="O403" s="66" t="inlineStr">
        <is>
          <t>not found</t>
        </is>
      </c>
      <c r="P403" s="66" t="inlineStr">
        <is>
          <t>not found</t>
        </is>
      </c>
      <c r="Q403" s="66" t="inlineStr">
        <is>
          <t>B</t>
        </is>
      </c>
      <c r="R403" s="66" t="inlineStr">
        <is>
          <t>Standard road area/main road: secondary, OSM lanes=1 (max. 3).</t>
        </is>
      </c>
      <c r="S403" s="66" t="inlineStr">
        <is>
          <t>A missing OSM tag is not reliable evidence of absence.</t>
        </is>
      </c>
      <c r="T403" s="68" t="inlineStr">
        <is>
          <t>https://www.openstreetmap.org/?mlat=51.2855561&amp;mlon=12.3659028#map=19/51.2855561/12.3659028</t>
        </is>
      </c>
      <c r="U403" s="66" t="inlineStr">
        <is>
          <t>S03</t>
        </is>
      </c>
      <c r="V403" s="66" t="inlineStr">
        <is>
          <t>M03</t>
        </is>
      </c>
      <c r="W403" s="66" t="inlineStr">
        <is>
          <t>Traffic signals/crossings/refuge islands/cycling infrastructure do not directly affect the cost class.</t>
        </is>
      </c>
    </row>
    <row r="404" ht="15" customHeight="1" s="94">
      <c r="A404" s="66" t="n">
        <v>400</v>
      </c>
      <c r="B404" s="66" t="inlineStr">
        <is>
          <t>O2028</t>
        </is>
      </c>
      <c r="C404" s="66" t="inlineStr">
        <is>
          <t>Plauen</t>
        </is>
      </c>
      <c r="D404" s="66" t="n">
        <v>12.132081322</v>
      </c>
      <c r="E404" s="66" t="n">
        <v>50.4962378770001</v>
      </c>
      <c r="F404" s="66" t="n">
        <v>5</v>
      </c>
      <c r="G404" s="66" t="n">
        <v>5</v>
      </c>
      <c r="H404" s="66" t="n">
        <v>3</v>
      </c>
      <c r="I404" s="66" t="inlineStr">
        <is>
          <t>Residential road</t>
        </is>
      </c>
      <c r="J404" t="inlineStr">
        <is>
          <t>residential</t>
        </is>
      </c>
      <c r="K404" s="66" t="inlineStr">
        <is>
          <t>Junction</t>
        </is>
      </c>
      <c r="L404" s="66" t="n">
        <v>2</v>
      </c>
      <c r="M404" s="66" t="inlineStr">
        <is>
          <t>not found</t>
        </is>
      </c>
      <c r="N404" s="66" t="inlineStr">
        <is>
          <t>yes</t>
        </is>
      </c>
      <c r="O404" s="66" t="inlineStr">
        <is>
          <t>not found</t>
        </is>
      </c>
      <c r="P404" s="66" t="inlineStr">
        <is>
          <t>not found</t>
        </is>
      </c>
      <c r="Q404" s="66" t="inlineStr">
        <is>
          <t>A</t>
        </is>
      </c>
      <c r="R404" s="66" t="inlineStr">
        <is>
          <t>Simple side road: residential, OSM lanes=2 (max. 2).</t>
        </is>
      </c>
      <c r="S404" s="66" t="inlineStr">
        <is>
          <t>A missing OSM tag is not reliable evidence of absence.</t>
        </is>
      </c>
      <c r="T404" s="68" t="inlineStr">
        <is>
          <t>https://www.openstreetmap.org/?mlat=50.4962379&amp;mlon=12.1320813#map=19/50.4962379/12.1320813</t>
        </is>
      </c>
      <c r="U404" s="66" t="inlineStr">
        <is>
          <t>S03</t>
        </is>
      </c>
      <c r="V404" s="66" t="inlineStr">
        <is>
          <t>M03</t>
        </is>
      </c>
      <c r="W404" s="66" t="inlineStr">
        <is>
          <t>Traffic signals/crossings/refuge islands/cycling infrastructure do not directly affect the cost class.</t>
        </is>
      </c>
    </row>
  </sheetData>
  <autoFilter ref="A4:W404"/>
  <mergeCells count="1">
    <mergeCell ref="A1:V1"/>
  </mergeCells>
  <hyperlinks>
    <hyperlink xmlns:r="http://schemas.openxmlformats.org/officeDocument/2006/relationships" ref="S5" location="map=19/51.0600285/13.7771166" r:id="rId1"/>
    <hyperlink xmlns:r="http://schemas.openxmlformats.org/officeDocument/2006/relationships" ref="S6" location="map=19/50.8337776/12.9264899" r:id="rId2"/>
    <hyperlink xmlns:r="http://schemas.openxmlformats.org/officeDocument/2006/relationships" ref="S7" location="map=19/51.0497515/13.7571514" r:id="rId3"/>
    <hyperlink xmlns:r="http://schemas.openxmlformats.org/officeDocument/2006/relationships" ref="S8" location="map=19/51.3381451/12.3851835" r:id="rId4"/>
    <hyperlink xmlns:r="http://schemas.openxmlformats.org/officeDocument/2006/relationships" ref="S9" location="map=19/51.0646710/13.7420604" r:id="rId5"/>
    <hyperlink xmlns:r="http://schemas.openxmlformats.org/officeDocument/2006/relationships" ref="S10" location="map=19/51.0248137/13.8374841" r:id="rId6"/>
    <hyperlink xmlns:r="http://schemas.openxmlformats.org/officeDocument/2006/relationships" ref="S11" location="map=19/51.0398932/13.7708554" r:id="rId7"/>
    <hyperlink xmlns:r="http://schemas.openxmlformats.org/officeDocument/2006/relationships" ref="S12" location="map=19/51.3363812/12.3708575" r:id="rId8"/>
    <hyperlink xmlns:r="http://schemas.openxmlformats.org/officeDocument/2006/relationships" ref="S13" location="map=19/51.0528941/13.7776967" r:id="rId9"/>
    <hyperlink xmlns:r="http://schemas.openxmlformats.org/officeDocument/2006/relationships" ref="S14" location="map=19/51.0359501/13.7853227" r:id="rId10"/>
    <hyperlink xmlns:r="http://schemas.openxmlformats.org/officeDocument/2006/relationships" ref="S15" location="map=19/51.3369549/12.3931615" r:id="rId11"/>
    <hyperlink xmlns:r="http://schemas.openxmlformats.org/officeDocument/2006/relationships" ref="S16" location="map=19/51.4349500/14.2488747" r:id="rId12"/>
    <hyperlink xmlns:r="http://schemas.openxmlformats.org/officeDocument/2006/relationships" ref="S17" location="map=19/51.3463193/12.3920505" r:id="rId13"/>
    <hyperlink xmlns:r="http://schemas.openxmlformats.org/officeDocument/2006/relationships" ref="S18" location="map=19/51.3465617/12.3898929" r:id="rId14"/>
    <hyperlink xmlns:r="http://schemas.openxmlformats.org/officeDocument/2006/relationships" ref="S19" location="map=19/51.3340864/12.3926650" r:id="rId15"/>
    <hyperlink xmlns:r="http://schemas.openxmlformats.org/officeDocument/2006/relationships" ref="S20" location="map=19/51.0328785/13.7579559" r:id="rId16"/>
    <hyperlink xmlns:r="http://schemas.openxmlformats.org/officeDocument/2006/relationships" ref="S21" location="map=19/51.3444425/12.3712431" r:id="rId17"/>
    <hyperlink xmlns:r="http://schemas.openxmlformats.org/officeDocument/2006/relationships" ref="S22" location="map=19/50.9674004/13.9344622" r:id="rId18"/>
    <hyperlink xmlns:r="http://schemas.openxmlformats.org/officeDocument/2006/relationships" ref="S23" location="map=19/51.3328787/12.3736614" r:id="rId19"/>
    <hyperlink xmlns:r="http://schemas.openxmlformats.org/officeDocument/2006/relationships" ref="S24" location="map=19/51.3445309/12.3769824" r:id="rId20"/>
    <hyperlink xmlns:r="http://schemas.openxmlformats.org/officeDocument/2006/relationships" ref="S25" location="map=19/51.0714052/13.7505528" r:id="rId21"/>
    <hyperlink xmlns:r="http://schemas.openxmlformats.org/officeDocument/2006/relationships" ref="S26" location="map=19/51.0558734/13.7559233" r:id="rId22"/>
    <hyperlink xmlns:r="http://schemas.openxmlformats.org/officeDocument/2006/relationships" ref="S27" location="map=19/51.3455350/12.4058331" r:id="rId23"/>
    <hyperlink xmlns:r="http://schemas.openxmlformats.org/officeDocument/2006/relationships" ref="S28" location="map=19/51.0637692/13.7467605" r:id="rId24"/>
    <hyperlink xmlns:r="http://schemas.openxmlformats.org/officeDocument/2006/relationships" ref="S29" location="map=19/51.0766323/13.7555294" r:id="rId25"/>
    <hyperlink xmlns:r="http://schemas.openxmlformats.org/officeDocument/2006/relationships" ref="S30" location="map=19/51.3367610/12.3944176" r:id="rId26"/>
    <hyperlink xmlns:r="http://schemas.openxmlformats.org/officeDocument/2006/relationships" ref="S31" location="map=19/51.0738921/13.7529775" r:id="rId27"/>
    <hyperlink xmlns:r="http://schemas.openxmlformats.org/officeDocument/2006/relationships" ref="S32" location="map=19/51.3531909/12.3765408" r:id="rId28"/>
    <hyperlink xmlns:r="http://schemas.openxmlformats.org/officeDocument/2006/relationships" ref="S33" location="map=19/51.3441008/12.3708822" r:id="rId29"/>
    <hyperlink xmlns:r="http://schemas.openxmlformats.org/officeDocument/2006/relationships" ref="S34" location="map=19/51.3388723/12.3821626" r:id="rId30"/>
    <hyperlink xmlns:r="http://schemas.openxmlformats.org/officeDocument/2006/relationships" ref="S35" location="map=19/51.0389848/13.7331892" r:id="rId31"/>
    <hyperlink xmlns:r="http://schemas.openxmlformats.org/officeDocument/2006/relationships" ref="S36" location="map=19/51.0522789/13.7580095" r:id="rId32"/>
    <hyperlink xmlns:r="http://schemas.openxmlformats.org/officeDocument/2006/relationships" ref="S37" location="map=19/51.0472263/13.7516102" r:id="rId33"/>
    <hyperlink xmlns:r="http://schemas.openxmlformats.org/officeDocument/2006/relationships" ref="S38" location="map=19/51.1024456/13.6678119" r:id="rId34"/>
    <hyperlink xmlns:r="http://schemas.openxmlformats.org/officeDocument/2006/relationships" ref="S39" location="map=19/51.0739632/13.7393082" r:id="rId35"/>
    <hyperlink xmlns:r="http://schemas.openxmlformats.org/officeDocument/2006/relationships" ref="S40" location="map=19/51.0454121/13.7756011" r:id="rId36"/>
    <hyperlink xmlns:r="http://schemas.openxmlformats.org/officeDocument/2006/relationships" ref="S41" location="map=19/51.3513060/12.4075033" r:id="rId37"/>
    <hyperlink xmlns:r="http://schemas.openxmlformats.org/officeDocument/2006/relationships" ref="S42" location="map=19/51.0494936/13.7587302" r:id="rId38"/>
    <hyperlink xmlns:r="http://schemas.openxmlformats.org/officeDocument/2006/relationships" ref="S43" location="map=19/51.0432504/13.7886171" r:id="rId39"/>
    <hyperlink xmlns:r="http://schemas.openxmlformats.org/officeDocument/2006/relationships" ref="S44" location="map=19/51.0570382/13.7260565" r:id="rId40"/>
    <hyperlink xmlns:r="http://schemas.openxmlformats.org/officeDocument/2006/relationships" ref="S45" location="map=19/51.3326065/12.3820408" r:id="rId41"/>
    <hyperlink xmlns:r="http://schemas.openxmlformats.org/officeDocument/2006/relationships" ref="S46" location="map=19/51.3317766/12.4058535" r:id="rId42"/>
    <hyperlink xmlns:r="http://schemas.openxmlformats.org/officeDocument/2006/relationships" ref="S47" location="map=19/51.3316462/12.3815313" r:id="rId43"/>
    <hyperlink xmlns:r="http://schemas.openxmlformats.org/officeDocument/2006/relationships" ref="S48" location="map=19/51.3361736/12.3570944" r:id="rId44"/>
    <hyperlink xmlns:r="http://schemas.openxmlformats.org/officeDocument/2006/relationships" ref="S49" location="map=19/51.0217358/13.8032210" r:id="rId45"/>
    <hyperlink xmlns:r="http://schemas.openxmlformats.org/officeDocument/2006/relationships" ref="S50" location="map=19/51.3161680/12.2616537" r:id="rId46"/>
    <hyperlink xmlns:r="http://schemas.openxmlformats.org/officeDocument/2006/relationships" ref="S51" location="map=19/51.3462739/12.3713123" r:id="rId47"/>
    <hyperlink xmlns:r="http://schemas.openxmlformats.org/officeDocument/2006/relationships" ref="S52" location="map=19/51.3144924/12.3032509" r:id="rId48"/>
    <hyperlink xmlns:r="http://schemas.openxmlformats.org/officeDocument/2006/relationships" ref="S53" location="map=19/51.0456867/13.7293402" r:id="rId49"/>
    <hyperlink xmlns:r="http://schemas.openxmlformats.org/officeDocument/2006/relationships" ref="S54" location="map=19/51.3145383/12.3941860" r:id="rId50"/>
    <hyperlink xmlns:r="http://schemas.openxmlformats.org/officeDocument/2006/relationships" ref="S55" location="map=19/50.8330566/12.9080625" r:id="rId51"/>
    <hyperlink xmlns:r="http://schemas.openxmlformats.org/officeDocument/2006/relationships" ref="S56" location="map=19/50.8412731/12.9220550" r:id="rId52"/>
    <hyperlink xmlns:r="http://schemas.openxmlformats.org/officeDocument/2006/relationships" ref="S57" location="map=19/51.3761057/12.3854533" r:id="rId53"/>
    <hyperlink xmlns:r="http://schemas.openxmlformats.org/officeDocument/2006/relationships" ref="S58" location="map=19/51.0639531/13.7382380" r:id="rId54"/>
    <hyperlink xmlns:r="http://schemas.openxmlformats.org/officeDocument/2006/relationships" ref="S59" location="map=19/51.0540848/13.7222002" r:id="rId55"/>
    <hyperlink xmlns:r="http://schemas.openxmlformats.org/officeDocument/2006/relationships" ref="S60" location="map=19/51.1456187/14.9812104" r:id="rId56"/>
    <hyperlink xmlns:r="http://schemas.openxmlformats.org/officeDocument/2006/relationships" ref="S61" location="map=19/51.3205137/12.3768644" r:id="rId57"/>
    <hyperlink xmlns:r="http://schemas.openxmlformats.org/officeDocument/2006/relationships" ref="S62" location="map=19/51.3217314/12.4039437" r:id="rId58"/>
    <hyperlink xmlns:r="http://schemas.openxmlformats.org/officeDocument/2006/relationships" ref="S63" location="map=19/50.8434581/12.9392793" r:id="rId59"/>
    <hyperlink xmlns:r="http://schemas.openxmlformats.org/officeDocument/2006/relationships" ref="S64" location="map=19/51.0285131/13.7863798" r:id="rId60"/>
    <hyperlink xmlns:r="http://schemas.openxmlformats.org/officeDocument/2006/relationships" ref="S65" location="map=19/51.0443227/13.7799118" r:id="rId61"/>
    <hyperlink xmlns:r="http://schemas.openxmlformats.org/officeDocument/2006/relationships" ref="S66" location="map=19/51.0472322/13.7089575" r:id="rId62"/>
    <hyperlink xmlns:r="http://schemas.openxmlformats.org/officeDocument/2006/relationships" ref="S67" location="map=19/51.3483220/12.3762400" r:id="rId63"/>
    <hyperlink xmlns:r="http://schemas.openxmlformats.org/officeDocument/2006/relationships" ref="S68" location="map=19/51.1248053/13.5801825" r:id="rId64"/>
    <hyperlink xmlns:r="http://schemas.openxmlformats.org/officeDocument/2006/relationships" ref="S69" location="map=19/51.3427386/12.3949078" r:id="rId65"/>
    <hyperlink xmlns:r="http://schemas.openxmlformats.org/officeDocument/2006/relationships" ref="S70" location="map=19/51.0872277/13.7374988" r:id="rId66"/>
    <hyperlink xmlns:r="http://schemas.openxmlformats.org/officeDocument/2006/relationships" ref="S71" location="map=19/51.3243320/12.4016621" r:id="rId67"/>
    <hyperlink xmlns:r="http://schemas.openxmlformats.org/officeDocument/2006/relationships" ref="S72" location="map=19/50.9018502/13.3370525" r:id="rId68"/>
    <hyperlink xmlns:r="http://schemas.openxmlformats.org/officeDocument/2006/relationships" ref="S73" location="map=19/51.3321295/12.3953547" r:id="rId69"/>
    <hyperlink xmlns:r="http://schemas.openxmlformats.org/officeDocument/2006/relationships" ref="S74" location="map=19/51.0593072/13.7289868" r:id="rId70"/>
    <hyperlink xmlns:r="http://schemas.openxmlformats.org/officeDocument/2006/relationships" ref="S75" location="map=19/51.0508023/13.7758003" r:id="rId71"/>
    <hyperlink xmlns:r="http://schemas.openxmlformats.org/officeDocument/2006/relationships" ref="S76" location="map=19/51.3612274/12.3704922" r:id="rId72"/>
    <hyperlink xmlns:r="http://schemas.openxmlformats.org/officeDocument/2006/relationships" ref="S77" location="map=19/51.0647830/13.7406757" r:id="rId73"/>
    <hyperlink xmlns:r="http://schemas.openxmlformats.org/officeDocument/2006/relationships" ref="S78" location="map=19/51.3634854/12.3993633" r:id="rId74"/>
    <hyperlink xmlns:r="http://schemas.openxmlformats.org/officeDocument/2006/relationships" ref="S79" location="map=19/51.3207833/12.3736098" r:id="rId75"/>
    <hyperlink xmlns:r="http://schemas.openxmlformats.org/officeDocument/2006/relationships" ref="S80" location="map=19/51.3033624/12.3741222" r:id="rId76"/>
    <hyperlink xmlns:r="http://schemas.openxmlformats.org/officeDocument/2006/relationships" ref="S81" location="map=19/51.0638611/13.7363784" r:id="rId77"/>
    <hyperlink xmlns:r="http://schemas.openxmlformats.org/officeDocument/2006/relationships" ref="S82" location="map=19/51.0587452/13.7774353" r:id="rId78"/>
    <hyperlink xmlns:r="http://schemas.openxmlformats.org/officeDocument/2006/relationships" ref="S83" location="map=19/51.0157506/13.7869185" r:id="rId79"/>
    <hyperlink xmlns:r="http://schemas.openxmlformats.org/officeDocument/2006/relationships" ref="S84" location="map=19/51.3350528/12.3707376" r:id="rId80"/>
    <hyperlink xmlns:r="http://schemas.openxmlformats.org/officeDocument/2006/relationships" ref="S85" location="map=19/51.3752217/12.4127910" r:id="rId81"/>
    <hyperlink xmlns:r="http://schemas.openxmlformats.org/officeDocument/2006/relationships" ref="S86" location="map=19/51.3405564/12.3667042" r:id="rId82"/>
    <hyperlink xmlns:r="http://schemas.openxmlformats.org/officeDocument/2006/relationships" ref="S87" location="map=19/51.3209975/12.3656732" r:id="rId83"/>
    <hyperlink xmlns:r="http://schemas.openxmlformats.org/officeDocument/2006/relationships" ref="S88" location="map=19/51.3385278/12.3425073" r:id="rId84"/>
    <hyperlink xmlns:r="http://schemas.openxmlformats.org/officeDocument/2006/relationships" ref="S89" location="map=19/51.0579642/13.6889214" r:id="rId85"/>
    <hyperlink xmlns:r="http://schemas.openxmlformats.org/officeDocument/2006/relationships" ref="S90" location="map=19/51.0157024/13.7682598" r:id="rId86"/>
    <hyperlink xmlns:r="http://schemas.openxmlformats.org/officeDocument/2006/relationships" ref="S91" location="map=19/51.0476058/13.7434683" r:id="rId87"/>
    <hyperlink xmlns:r="http://schemas.openxmlformats.org/officeDocument/2006/relationships" ref="S92" location="map=19/50.8268352/12.9087903" r:id="rId88"/>
    <hyperlink xmlns:r="http://schemas.openxmlformats.org/officeDocument/2006/relationships" ref="S93" location="map=19/51.0816710/13.6931667" r:id="rId89"/>
    <hyperlink xmlns:r="http://schemas.openxmlformats.org/officeDocument/2006/relationships" ref="S94" location="map=19/51.3570629/12.3874796" r:id="rId90"/>
    <hyperlink xmlns:r="http://schemas.openxmlformats.org/officeDocument/2006/relationships" ref="S95" location="map=19/51.3405546/12.3827565" r:id="rId91"/>
    <hyperlink xmlns:r="http://schemas.openxmlformats.org/officeDocument/2006/relationships" ref="S96" location="map=19/51.0510685/13.7696432" r:id="rId92"/>
    <hyperlink xmlns:r="http://schemas.openxmlformats.org/officeDocument/2006/relationships" ref="S97" location="map=19/51.3312287/12.3737290" r:id="rId93"/>
    <hyperlink xmlns:r="http://schemas.openxmlformats.org/officeDocument/2006/relationships" ref="S98" location="map=19/51.0324963/13.7019957" r:id="rId94"/>
    <hyperlink xmlns:r="http://schemas.openxmlformats.org/officeDocument/2006/relationships" ref="S99" location="map=19/51.3478990/12.3133136" r:id="rId95"/>
    <hyperlink xmlns:r="http://schemas.openxmlformats.org/officeDocument/2006/relationships" ref="S100" location="map=19/51.0439640/13.7249038" r:id="rId96"/>
    <hyperlink xmlns:r="http://schemas.openxmlformats.org/officeDocument/2006/relationships" ref="S101" location="map=19/51.0336971/13.7496087" r:id="rId97"/>
    <hyperlink xmlns:r="http://schemas.openxmlformats.org/officeDocument/2006/relationships" ref="S102" location="map=19/50.9983525/13.7997844" r:id="rId98"/>
    <hyperlink xmlns:r="http://schemas.openxmlformats.org/officeDocument/2006/relationships" ref="S103" location="map=19/51.0482462/13.7487164" r:id="rId99"/>
    <hyperlink xmlns:r="http://schemas.openxmlformats.org/officeDocument/2006/relationships" ref="S104" location="map=19/51.0469028/13.7084455" r:id="rId100"/>
    <hyperlink xmlns:r="http://schemas.openxmlformats.org/officeDocument/2006/relationships" ref="S105" location="map=19/51.3473494/12.3711292" r:id="rId101"/>
    <hyperlink xmlns:r="http://schemas.openxmlformats.org/officeDocument/2006/relationships" ref="S106" location="map=19/51.3454380/12.3924858" r:id="rId102"/>
    <hyperlink xmlns:r="http://schemas.openxmlformats.org/officeDocument/2006/relationships" ref="S107" location="map=19/51.3530751/12.3733192" r:id="rId103"/>
    <hyperlink xmlns:r="http://schemas.openxmlformats.org/officeDocument/2006/relationships" ref="S108" location="map=19/51.3764035/12.3994412" r:id="rId104"/>
    <hyperlink xmlns:r="http://schemas.openxmlformats.org/officeDocument/2006/relationships" ref="S109" location="map=19/51.0550970/13.7565743" r:id="rId105"/>
    <hyperlink xmlns:r="http://schemas.openxmlformats.org/officeDocument/2006/relationships" ref="S110" location="map=19/51.0372684/13.7444782" r:id="rId106"/>
    <hyperlink xmlns:r="http://schemas.openxmlformats.org/officeDocument/2006/relationships" ref="S111" location="map=19/51.0495087/13.7450563" r:id="rId107"/>
    <hyperlink xmlns:r="http://schemas.openxmlformats.org/officeDocument/2006/relationships" ref="S112" location="map=19/51.3205075/12.3784724" r:id="rId108"/>
    <hyperlink xmlns:r="http://schemas.openxmlformats.org/officeDocument/2006/relationships" ref="S113" location="map=19/51.3207823/12.3675330" r:id="rId109"/>
    <hyperlink xmlns:r="http://schemas.openxmlformats.org/officeDocument/2006/relationships" ref="S114" location="map=19/51.3599891/12.4086593" r:id="rId110"/>
    <hyperlink xmlns:r="http://schemas.openxmlformats.org/officeDocument/2006/relationships" ref="S115" location="map=19/51.5031764/14.6398647" r:id="rId111"/>
    <hyperlink xmlns:r="http://schemas.openxmlformats.org/officeDocument/2006/relationships" ref="S116" location="map=19/50.8198834/12.8950881" r:id="rId112"/>
    <hyperlink xmlns:r="http://schemas.openxmlformats.org/officeDocument/2006/relationships" ref="S117" location="map=19/51.0369824/13.7393294" r:id="rId113"/>
    <hyperlink xmlns:r="http://schemas.openxmlformats.org/officeDocument/2006/relationships" ref="S118" location="map=19/51.3516735/12.3734700" r:id="rId114"/>
    <hyperlink xmlns:r="http://schemas.openxmlformats.org/officeDocument/2006/relationships" ref="S119" location="map=19/51.0618484/13.8549422" r:id="rId115"/>
    <hyperlink xmlns:r="http://schemas.openxmlformats.org/officeDocument/2006/relationships" ref="S120" location="map=19/51.0337784/13.7489822" r:id="rId116"/>
    <hyperlink xmlns:r="http://schemas.openxmlformats.org/officeDocument/2006/relationships" ref="S121" location="map=19/51.3794210/12.3237864" r:id="rId117"/>
    <hyperlink xmlns:r="http://schemas.openxmlformats.org/officeDocument/2006/relationships" ref="S122" location="map=19/51.3357105/12.3302225" r:id="rId118"/>
    <hyperlink xmlns:r="http://schemas.openxmlformats.org/officeDocument/2006/relationships" ref="S123" location="map=19/51.1863838/14.4423817" r:id="rId119"/>
    <hyperlink xmlns:r="http://schemas.openxmlformats.org/officeDocument/2006/relationships" ref="S124" location="map=19/51.0286922/13.7430389" r:id="rId120"/>
    <hyperlink xmlns:r="http://schemas.openxmlformats.org/officeDocument/2006/relationships" ref="S125" location="map=19/51.0732567/13.7655049" r:id="rId121"/>
    <hyperlink xmlns:r="http://schemas.openxmlformats.org/officeDocument/2006/relationships" ref="S126" location="map=19/51.0520025/13.7615627" r:id="rId122"/>
    <hyperlink xmlns:r="http://schemas.openxmlformats.org/officeDocument/2006/relationships" ref="S127" location="map=19/51.0683394/13.7455088" r:id="rId123"/>
    <hyperlink xmlns:r="http://schemas.openxmlformats.org/officeDocument/2006/relationships" ref="S128" location="map=19/51.3516741/12.4222347" r:id="rId124"/>
    <hyperlink xmlns:r="http://schemas.openxmlformats.org/officeDocument/2006/relationships" ref="S129" location="map=19/51.0345148/13.7312024" r:id="rId125"/>
    <hyperlink xmlns:r="http://schemas.openxmlformats.org/officeDocument/2006/relationships" ref="S130" location="map=19/51.0615328/13.7522782" r:id="rId126"/>
    <hyperlink xmlns:r="http://schemas.openxmlformats.org/officeDocument/2006/relationships" ref="S131" location="map=19/50.9143883/13.3388457" r:id="rId127"/>
    <hyperlink xmlns:r="http://schemas.openxmlformats.org/officeDocument/2006/relationships" ref="S132" location="map=19/51.3624720/12.3652496" r:id="rId128"/>
    <hyperlink xmlns:r="http://schemas.openxmlformats.org/officeDocument/2006/relationships" ref="S133" location="map=19/51.3392499/12.3982794" r:id="rId129"/>
    <hyperlink xmlns:r="http://schemas.openxmlformats.org/officeDocument/2006/relationships" ref="S134" location="map=19/50.8991338/14.7855747" r:id="rId130"/>
    <hyperlink xmlns:r="http://schemas.openxmlformats.org/officeDocument/2006/relationships" ref="S135" location="map=19/51.1255090/12.4947827" r:id="rId131"/>
    <hyperlink xmlns:r="http://schemas.openxmlformats.org/officeDocument/2006/relationships" ref="S136" location="map=19/50.8335907/12.8790928" r:id="rId132"/>
    <hyperlink xmlns:r="http://schemas.openxmlformats.org/officeDocument/2006/relationships" ref="S137" location="map=19/51.0242233/13.7973860" r:id="rId133"/>
    <hyperlink xmlns:r="http://schemas.openxmlformats.org/officeDocument/2006/relationships" ref="S138" location="map=19/51.0775919/13.7566889" r:id="rId134"/>
    <hyperlink xmlns:r="http://schemas.openxmlformats.org/officeDocument/2006/relationships" ref="S139" location="map=19/51.0576263/13.7249447" r:id="rId135"/>
    <hyperlink xmlns:r="http://schemas.openxmlformats.org/officeDocument/2006/relationships" ref="S140" location="map=19/51.3479854/12.3746343" r:id="rId136"/>
    <hyperlink xmlns:r="http://schemas.openxmlformats.org/officeDocument/2006/relationships" ref="S141" location="map=19/51.0433473/13.6966310" r:id="rId137"/>
    <hyperlink xmlns:r="http://schemas.openxmlformats.org/officeDocument/2006/relationships" ref="S142" location="map=19/51.0232783/13.7602168" r:id="rId138"/>
    <hyperlink xmlns:r="http://schemas.openxmlformats.org/officeDocument/2006/relationships" ref="S143" location="map=19/51.0472755/13.7507593" r:id="rId139"/>
    <hyperlink xmlns:r="http://schemas.openxmlformats.org/officeDocument/2006/relationships" ref="S144" location="map=19/51.0555382/13.7551968" r:id="rId140"/>
    <hyperlink xmlns:r="http://schemas.openxmlformats.org/officeDocument/2006/relationships" ref="S145" location="map=19/51.0384445/13.7464746" r:id="rId141"/>
    <hyperlink xmlns:r="http://schemas.openxmlformats.org/officeDocument/2006/relationships" ref="S146" location="map=19/51.0157476/13.7715762" r:id="rId142"/>
    <hyperlink xmlns:r="http://schemas.openxmlformats.org/officeDocument/2006/relationships" ref="S147" location="map=19/51.1567649/14.9849505" r:id="rId143"/>
    <hyperlink xmlns:r="http://schemas.openxmlformats.org/officeDocument/2006/relationships" ref="S148" location="map=19/51.3356728/12.3865430" r:id="rId144"/>
    <hyperlink xmlns:r="http://schemas.openxmlformats.org/officeDocument/2006/relationships" ref="S149" location="map=19/51.0642593/13.7626994" r:id="rId145"/>
    <hyperlink xmlns:r="http://schemas.openxmlformats.org/officeDocument/2006/relationships" ref="S150" location="map=19/51.0669716/13.7517119" r:id="rId146"/>
    <hyperlink xmlns:r="http://schemas.openxmlformats.org/officeDocument/2006/relationships" ref="S151" location="map=19/51.0716980/13.7485764" r:id="rId147"/>
    <hyperlink xmlns:r="http://schemas.openxmlformats.org/officeDocument/2006/relationships" ref="S152" location="map=19/51.3484272/12.3925680" r:id="rId148"/>
    <hyperlink xmlns:r="http://schemas.openxmlformats.org/officeDocument/2006/relationships" ref="S153" location="map=19/51.3208916/12.3691350" r:id="rId149"/>
    <hyperlink xmlns:r="http://schemas.openxmlformats.org/officeDocument/2006/relationships" ref="S154" location="map=19/51.4994830/14.6355372" r:id="rId150"/>
    <hyperlink xmlns:r="http://schemas.openxmlformats.org/officeDocument/2006/relationships" ref="S155" location="map=19/51.3419823/12.3586679" r:id="rId151"/>
    <hyperlink xmlns:r="http://schemas.openxmlformats.org/officeDocument/2006/relationships" ref="S156" location="map=19/51.3402903/12.3319286" r:id="rId152"/>
    <hyperlink xmlns:r="http://schemas.openxmlformats.org/officeDocument/2006/relationships" ref="S157" location="map=19/51.3437111/12.3769251" r:id="rId153"/>
    <hyperlink xmlns:r="http://schemas.openxmlformats.org/officeDocument/2006/relationships" ref="S158" location="map=19/51.3215964/12.3425187" r:id="rId154"/>
    <hyperlink xmlns:r="http://schemas.openxmlformats.org/officeDocument/2006/relationships" ref="S159" location="map=19/51.0898471/13.7232045" r:id="rId155"/>
    <hyperlink xmlns:r="http://schemas.openxmlformats.org/officeDocument/2006/relationships" ref="S160" location="map=19/51.0462015/13.7551682" r:id="rId156"/>
    <hyperlink xmlns:r="http://schemas.openxmlformats.org/officeDocument/2006/relationships" ref="S161" location="map=19/51.0509553/13.7291104" r:id="rId157"/>
    <hyperlink xmlns:r="http://schemas.openxmlformats.org/officeDocument/2006/relationships" ref="S162" location="map=19/51.3177286/12.3102361" r:id="rId158"/>
    <hyperlink xmlns:r="http://schemas.openxmlformats.org/officeDocument/2006/relationships" ref="S163" location="map=19/51.3340878/12.3739437" r:id="rId159"/>
    <hyperlink xmlns:r="http://schemas.openxmlformats.org/officeDocument/2006/relationships" ref="S164" location="map=19/51.3357913/12.3784403" r:id="rId160"/>
    <hyperlink xmlns:r="http://schemas.openxmlformats.org/officeDocument/2006/relationships" ref="S165" location="map=19/51.3308546/12.3810185" r:id="rId161"/>
    <hyperlink xmlns:r="http://schemas.openxmlformats.org/officeDocument/2006/relationships" ref="S166" location="map=19/51.3190666/12.2778968" r:id="rId162"/>
    <hyperlink xmlns:r="http://schemas.openxmlformats.org/officeDocument/2006/relationships" ref="S167" location="map=19/50.9574034/13.9310907" r:id="rId163"/>
    <hyperlink xmlns:r="http://schemas.openxmlformats.org/officeDocument/2006/relationships" ref="S168" location="map=19/51.3752938/12.4827823" r:id="rId164"/>
    <hyperlink xmlns:r="http://schemas.openxmlformats.org/officeDocument/2006/relationships" ref="S169" location="map=19/50.8316477/12.9225674" r:id="rId165"/>
    <hyperlink xmlns:r="http://schemas.openxmlformats.org/officeDocument/2006/relationships" ref="S170" location="map=19/51.0417597/13.7214254" r:id="rId166"/>
    <hyperlink xmlns:r="http://schemas.openxmlformats.org/officeDocument/2006/relationships" ref="S171" location="map=19/51.0719639/13.7471858" r:id="rId167"/>
    <hyperlink xmlns:r="http://schemas.openxmlformats.org/officeDocument/2006/relationships" ref="S172" location="map=19/51.0272778/13.8005556" r:id="rId168"/>
    <hyperlink xmlns:r="http://schemas.openxmlformats.org/officeDocument/2006/relationships" ref="S173" location="map=19/51.0546450/13.7204324" r:id="rId169"/>
    <hyperlink xmlns:r="http://schemas.openxmlformats.org/officeDocument/2006/relationships" ref="S174" location="map=19/51.0647455/13.7412398" r:id="rId170"/>
    <hyperlink xmlns:r="http://schemas.openxmlformats.org/officeDocument/2006/relationships" ref="S175" location="map=19/51.0491965/13.7606747" r:id="rId171"/>
    <hyperlink xmlns:r="http://schemas.openxmlformats.org/officeDocument/2006/relationships" ref="S176" location="map=19/51.0465002/13.7727073" r:id="rId172"/>
    <hyperlink xmlns:r="http://schemas.openxmlformats.org/officeDocument/2006/relationships" ref="S177" location="map=19/51.0514511/13.7578289" r:id="rId173"/>
    <hyperlink xmlns:r="http://schemas.openxmlformats.org/officeDocument/2006/relationships" ref="S178" location="map=19/51.1614454/14.9740885" r:id="rId174"/>
    <hyperlink xmlns:r="http://schemas.openxmlformats.org/officeDocument/2006/relationships" ref="S179" location="map=19/51.3397312/12.3712923" r:id="rId175"/>
    <hyperlink xmlns:r="http://schemas.openxmlformats.org/officeDocument/2006/relationships" ref="S180" location="map=19/51.3358601/12.3745447" r:id="rId176"/>
    <hyperlink xmlns:r="http://schemas.openxmlformats.org/officeDocument/2006/relationships" ref="S181" location="map=19/51.3461550/12.3942696" r:id="rId177"/>
    <hyperlink xmlns:r="http://schemas.openxmlformats.org/officeDocument/2006/relationships" ref="S182" location="map=19/51.3366732/12.3815580" r:id="rId178"/>
    <hyperlink xmlns:r="http://schemas.openxmlformats.org/officeDocument/2006/relationships" ref="S183" location="map=19/51.3761482/12.3650661" r:id="rId179"/>
    <hyperlink xmlns:r="http://schemas.openxmlformats.org/officeDocument/2006/relationships" ref="S184" location="map=19/51.3360486/12.3329799" r:id="rId180"/>
    <hyperlink xmlns:r="http://schemas.openxmlformats.org/officeDocument/2006/relationships" ref="S185" location="map=19/51.3458135/12.4003735" r:id="rId181"/>
    <hyperlink xmlns:r="http://schemas.openxmlformats.org/officeDocument/2006/relationships" ref="S186" location="map=19/51.3299818/12.3979679" r:id="rId182"/>
    <hyperlink xmlns:r="http://schemas.openxmlformats.org/officeDocument/2006/relationships" ref="S187" location="map=19/51.3426580/12.3018182" r:id="rId183"/>
    <hyperlink xmlns:r="http://schemas.openxmlformats.org/officeDocument/2006/relationships" ref="S188" location="map=19/51.5593356/12.9883301" r:id="rId184"/>
    <hyperlink xmlns:r="http://schemas.openxmlformats.org/officeDocument/2006/relationships" ref="S189" location="map=19/50.5957084/12.7087034" r:id="rId185"/>
    <hyperlink xmlns:r="http://schemas.openxmlformats.org/officeDocument/2006/relationships" ref="S190" location="map=19/51.1769320/14.4291230" r:id="rId186"/>
    <hyperlink xmlns:r="http://schemas.openxmlformats.org/officeDocument/2006/relationships" ref="S191" location="map=19/50.8266615/12.9287520" r:id="rId187"/>
    <hyperlink xmlns:r="http://schemas.openxmlformats.org/officeDocument/2006/relationships" ref="S192" location="map=19/51.5246182/12.3442842" r:id="rId188"/>
    <hyperlink xmlns:r="http://schemas.openxmlformats.org/officeDocument/2006/relationships" ref="S193" location="map=19/51.0274005/13.7598602" r:id="rId189"/>
    <hyperlink xmlns:r="http://schemas.openxmlformats.org/officeDocument/2006/relationships" ref="S194" location="map=19/51.0540980/13.7778529" r:id="rId190"/>
    <hyperlink xmlns:r="http://schemas.openxmlformats.org/officeDocument/2006/relationships" ref="S195" location="map=19/51.0472803/13.8090146" r:id="rId191"/>
    <hyperlink xmlns:r="http://schemas.openxmlformats.org/officeDocument/2006/relationships" ref="S196" location="map=19/51.1507472/14.9704648" r:id="rId192"/>
    <hyperlink xmlns:r="http://schemas.openxmlformats.org/officeDocument/2006/relationships" ref="S197" location="map=19/51.3206360/12.3714649" r:id="rId193"/>
    <hyperlink xmlns:r="http://schemas.openxmlformats.org/officeDocument/2006/relationships" ref="S198" location="map=19/51.3326520/12.3712561" r:id="rId194"/>
    <hyperlink xmlns:r="http://schemas.openxmlformats.org/officeDocument/2006/relationships" ref="S199" location="map=19/51.3203909/12.3238103" r:id="rId195"/>
    <hyperlink xmlns:r="http://schemas.openxmlformats.org/officeDocument/2006/relationships" ref="S200" location="map=19/50.8462554/12.9309888" r:id="rId196"/>
    <hyperlink xmlns:r="http://schemas.openxmlformats.org/officeDocument/2006/relationships" ref="S201" location="map=19/51.5182761/12.3353465" r:id="rId197"/>
    <hyperlink xmlns:r="http://schemas.openxmlformats.org/officeDocument/2006/relationships" ref="S202" location="map=19/51.0820355/13.6968270" r:id="rId198"/>
    <hyperlink xmlns:r="http://schemas.openxmlformats.org/officeDocument/2006/relationships" ref="S203" location="map=19/51.0849801/13.7274626" r:id="rId199"/>
    <hyperlink xmlns:r="http://schemas.openxmlformats.org/officeDocument/2006/relationships" ref="S204" location="map=19/50.9743827/13.8613688" r:id="rId200"/>
    <hyperlink xmlns:r="http://schemas.openxmlformats.org/officeDocument/2006/relationships" ref="S205" location="map=19/51.4354660/14.2398038" r:id="rId201"/>
    <hyperlink xmlns:r="http://schemas.openxmlformats.org/officeDocument/2006/relationships" ref="S206" location="map=19/51.2740182/12.3083338" r:id="rId202"/>
    <hyperlink xmlns:r="http://schemas.openxmlformats.org/officeDocument/2006/relationships" ref="S207" location="map=19/51.3346301/12.3542100" r:id="rId203"/>
    <hyperlink xmlns:r="http://schemas.openxmlformats.org/officeDocument/2006/relationships" ref="S208" location="map=19/51.0926009/14.3205063" r:id="rId204"/>
    <hyperlink xmlns:r="http://schemas.openxmlformats.org/officeDocument/2006/relationships" ref="S209" location="map=19/50.7765613/12.8767846" r:id="rId205"/>
    <hyperlink xmlns:r="http://schemas.openxmlformats.org/officeDocument/2006/relationships" ref="S210" location="map=19/50.9517079/13.9404215" r:id="rId206"/>
    <hyperlink xmlns:r="http://schemas.openxmlformats.org/officeDocument/2006/relationships" ref="S211" location="map=19/50.9576938/13.9413188" r:id="rId207"/>
    <hyperlink xmlns:r="http://schemas.openxmlformats.org/officeDocument/2006/relationships" ref="S212" location="map=19/51.3444366/12.3796750" r:id="rId208"/>
    <hyperlink xmlns:r="http://schemas.openxmlformats.org/officeDocument/2006/relationships" ref="S213" location="map=19/51.0297363/13.7712428" r:id="rId209"/>
    <hyperlink xmlns:r="http://schemas.openxmlformats.org/officeDocument/2006/relationships" ref="S214" location="map=19/51.3902035/12.3769239" r:id="rId210"/>
    <hyperlink xmlns:r="http://schemas.openxmlformats.org/officeDocument/2006/relationships" ref="S215" location="map=19/51.0437384/13.7023039" r:id="rId211"/>
    <hyperlink xmlns:r="http://schemas.openxmlformats.org/officeDocument/2006/relationships" ref="S216" location="map=19/51.0260828/13.7677784" r:id="rId212"/>
    <hyperlink xmlns:r="http://schemas.openxmlformats.org/officeDocument/2006/relationships" ref="S217" location="map=19/51.0404198/13.8029907" r:id="rId213"/>
    <hyperlink xmlns:r="http://schemas.openxmlformats.org/officeDocument/2006/relationships" ref="S218" location="map=19/50.9171713/13.3499154" r:id="rId214"/>
    <hyperlink xmlns:r="http://schemas.openxmlformats.org/officeDocument/2006/relationships" ref="S219" location="map=19/51.3300651/12.3457005" r:id="rId215"/>
    <hyperlink xmlns:r="http://schemas.openxmlformats.org/officeDocument/2006/relationships" ref="S220" location="map=19/51.3353795/12.3376411" r:id="rId216"/>
    <hyperlink xmlns:r="http://schemas.openxmlformats.org/officeDocument/2006/relationships" ref="S221" location="map=19/51.3788428/12.3848862" r:id="rId217"/>
    <hyperlink xmlns:r="http://schemas.openxmlformats.org/officeDocument/2006/relationships" ref="S222" location="map=19/51.3386648/12.3909376" r:id="rId218"/>
    <hyperlink xmlns:r="http://schemas.openxmlformats.org/officeDocument/2006/relationships" ref="S223" location="map=19/51.3461427/12.4452971" r:id="rId219"/>
    <hyperlink xmlns:r="http://schemas.openxmlformats.org/officeDocument/2006/relationships" ref="S224" location="map=19/50.4956497/12.1232969" r:id="rId220"/>
    <hyperlink xmlns:r="http://schemas.openxmlformats.org/officeDocument/2006/relationships" ref="S225" location="map=19/50.8322808/12.9244007" r:id="rId221"/>
    <hyperlink xmlns:r="http://schemas.openxmlformats.org/officeDocument/2006/relationships" ref="S226" location="map=19/50.8418574/12.9062976" r:id="rId222"/>
    <hyperlink xmlns:r="http://schemas.openxmlformats.org/officeDocument/2006/relationships" ref="S227" location="map=19/50.8387032/12.9065991" r:id="rId223"/>
    <hyperlink xmlns:r="http://schemas.openxmlformats.org/officeDocument/2006/relationships" ref="S228" location="map=19/51.0357181/13.7771400" r:id="rId224"/>
    <hyperlink xmlns:r="http://schemas.openxmlformats.org/officeDocument/2006/relationships" ref="S229" location="map=19/51.0515448/13.7150315" r:id="rId225"/>
    <hyperlink xmlns:r="http://schemas.openxmlformats.org/officeDocument/2006/relationships" ref="S230" location="map=19/51.0305793/13.7015796" r:id="rId226"/>
    <hyperlink xmlns:r="http://schemas.openxmlformats.org/officeDocument/2006/relationships" ref="S231" location="map=19/51.0424795/13.7675046" r:id="rId227"/>
    <hyperlink xmlns:r="http://schemas.openxmlformats.org/officeDocument/2006/relationships" ref="S232" location="map=19/50.9978296/13.8224078" r:id="rId228"/>
    <hyperlink xmlns:r="http://schemas.openxmlformats.org/officeDocument/2006/relationships" ref="S233" location="map=19/51.0022648/13.8418219" r:id="rId229"/>
    <hyperlink xmlns:r="http://schemas.openxmlformats.org/officeDocument/2006/relationships" ref="S234" location="map=19/51.0387838/13.7179991" r:id="rId230"/>
    <hyperlink xmlns:r="http://schemas.openxmlformats.org/officeDocument/2006/relationships" ref="S235" location="map=19/51.0356576/13.7436058" r:id="rId231"/>
    <hyperlink xmlns:r="http://schemas.openxmlformats.org/officeDocument/2006/relationships" ref="S236" location="map=19/51.0434255/13.7830684" r:id="rId232"/>
    <hyperlink xmlns:r="http://schemas.openxmlformats.org/officeDocument/2006/relationships" ref="S237" location="map=19/51.0763557/13.7331190" r:id="rId233"/>
    <hyperlink xmlns:r="http://schemas.openxmlformats.org/officeDocument/2006/relationships" ref="S238" location="map=19/51.0202881/13.8118412" r:id="rId234"/>
    <hyperlink xmlns:r="http://schemas.openxmlformats.org/officeDocument/2006/relationships" ref="S239" location="map=19/50.9804266/13.8609990" r:id="rId235"/>
    <hyperlink xmlns:r="http://schemas.openxmlformats.org/officeDocument/2006/relationships" ref="S240" location="map=19/51.3243061/12.3736996" r:id="rId236"/>
    <hyperlink xmlns:r="http://schemas.openxmlformats.org/officeDocument/2006/relationships" ref="S241" location="map=19/51.3072699/12.3260688" r:id="rId237"/>
    <hyperlink xmlns:r="http://schemas.openxmlformats.org/officeDocument/2006/relationships" ref="S242" location="map=19/51.3244848/12.3696889" r:id="rId238"/>
    <hyperlink xmlns:r="http://schemas.openxmlformats.org/officeDocument/2006/relationships" ref="S243" location="map=19/51.3322333/12.3783486" r:id="rId239"/>
    <hyperlink xmlns:r="http://schemas.openxmlformats.org/officeDocument/2006/relationships" ref="S244" location="map=19/51.3353145/12.3396401" r:id="rId240"/>
    <hyperlink xmlns:r="http://schemas.openxmlformats.org/officeDocument/2006/relationships" ref="S245" location="map=19/51.3579360/12.3682261" r:id="rId241"/>
    <hyperlink xmlns:r="http://schemas.openxmlformats.org/officeDocument/2006/relationships" ref="S246" location="map=19/51.1094362/13.6107430" r:id="rId242"/>
    <hyperlink xmlns:r="http://schemas.openxmlformats.org/officeDocument/2006/relationships" ref="S247" location="map=19/51.5612635/13.0011149" r:id="rId243"/>
    <hyperlink xmlns:r="http://schemas.openxmlformats.org/officeDocument/2006/relationships" ref="S248" location="map=19/51.3685877/12.7404343" r:id="rId244"/>
    <hyperlink xmlns:r="http://schemas.openxmlformats.org/officeDocument/2006/relationships" ref="S249" location="map=19/51.1326121/14.1850739" r:id="rId245"/>
    <hyperlink xmlns:r="http://schemas.openxmlformats.org/officeDocument/2006/relationships" ref="S250" location="map=19/50.8298455/12.9264735" r:id="rId246"/>
    <hyperlink xmlns:r="http://schemas.openxmlformats.org/officeDocument/2006/relationships" ref="S251" location="map=19/50.8261738/12.9053050" r:id="rId247"/>
    <hyperlink xmlns:r="http://schemas.openxmlformats.org/officeDocument/2006/relationships" ref="S252" location="map=19/50.8279713/12.9123823" r:id="rId248"/>
    <hyperlink xmlns:r="http://schemas.openxmlformats.org/officeDocument/2006/relationships" ref="S253" location="map=19/50.8358338/12.9191563" r:id="rId249"/>
    <hyperlink xmlns:r="http://schemas.openxmlformats.org/officeDocument/2006/relationships" ref="S254" location="map=19/50.8199312/12.9416328" r:id="rId250"/>
    <hyperlink xmlns:r="http://schemas.openxmlformats.org/officeDocument/2006/relationships" ref="S255" location="map=19/51.0409487/13.7797082" r:id="rId251"/>
    <hyperlink xmlns:r="http://schemas.openxmlformats.org/officeDocument/2006/relationships" ref="S256" location="map=19/51.0359235/13.7877137" r:id="rId252"/>
    <hyperlink xmlns:r="http://schemas.openxmlformats.org/officeDocument/2006/relationships" ref="S257" location="map=19/51.0433479/13.7281574" r:id="rId253"/>
    <hyperlink xmlns:r="http://schemas.openxmlformats.org/officeDocument/2006/relationships" ref="S258" location="map=19/51.0435603/13.7042264" r:id="rId254"/>
    <hyperlink xmlns:r="http://schemas.openxmlformats.org/officeDocument/2006/relationships" ref="S259" location="map=19/51.0629826/13.7518470" r:id="rId255"/>
    <hyperlink xmlns:r="http://schemas.openxmlformats.org/officeDocument/2006/relationships" ref="S260" location="map=19/51.0621197/13.7520482" r:id="rId256"/>
    <hyperlink xmlns:r="http://schemas.openxmlformats.org/officeDocument/2006/relationships" ref="S261" location="map=19/51.0430849/13.7932209" r:id="rId257"/>
    <hyperlink xmlns:r="http://schemas.openxmlformats.org/officeDocument/2006/relationships" ref="S262" location="map=19/51.0472326/13.7407991" r:id="rId258"/>
    <hyperlink xmlns:r="http://schemas.openxmlformats.org/officeDocument/2006/relationships" ref="S263" location="map=19/51.4371784/14.2650118" r:id="rId259"/>
    <hyperlink xmlns:r="http://schemas.openxmlformats.org/officeDocument/2006/relationships" ref="S264" location="map=19/51.3208571/12.2766696" r:id="rId260"/>
    <hyperlink xmlns:r="http://schemas.openxmlformats.org/officeDocument/2006/relationships" ref="S265" location="map=19/51.3426670/12.3811660" r:id="rId261"/>
    <hyperlink xmlns:r="http://schemas.openxmlformats.org/officeDocument/2006/relationships" ref="S266" location="map=19/51.3321197/12.3486866" r:id="rId262"/>
    <hyperlink xmlns:r="http://schemas.openxmlformats.org/officeDocument/2006/relationships" ref="S267" location="map=19/51.3192651/12.4204983" r:id="rId263"/>
    <hyperlink xmlns:r="http://schemas.openxmlformats.org/officeDocument/2006/relationships" ref="S268" location="map=19/51.3254385/12.3273320" r:id="rId264"/>
    <hyperlink xmlns:r="http://schemas.openxmlformats.org/officeDocument/2006/relationships" ref="S269" location="map=19/50.9640521/13.9397473" r:id="rId265"/>
    <hyperlink xmlns:r="http://schemas.openxmlformats.org/officeDocument/2006/relationships" ref="S270" location="map=19/51.1808629/14.4280826" r:id="rId266"/>
    <hyperlink xmlns:r="http://schemas.openxmlformats.org/officeDocument/2006/relationships" ref="S271" location="map=19/50.8220899/12.9363856" r:id="rId267"/>
    <hyperlink xmlns:r="http://schemas.openxmlformats.org/officeDocument/2006/relationships" ref="S272" location="map=19/50.8255115/12.9261958" r:id="rId268"/>
    <hyperlink xmlns:r="http://schemas.openxmlformats.org/officeDocument/2006/relationships" ref="S273" location="map=19/50.8050805/12.8977979" r:id="rId269"/>
    <hyperlink xmlns:r="http://schemas.openxmlformats.org/officeDocument/2006/relationships" ref="S274" location="map=19/51.0534911/13.6907383" r:id="rId270"/>
    <hyperlink xmlns:r="http://schemas.openxmlformats.org/officeDocument/2006/relationships" ref="S275" location="map=19/51.0422173/13.7803019" r:id="rId271"/>
    <hyperlink xmlns:r="http://schemas.openxmlformats.org/officeDocument/2006/relationships" ref="S276" location="map=19/51.0758757/13.7578870" r:id="rId272"/>
    <hyperlink xmlns:r="http://schemas.openxmlformats.org/officeDocument/2006/relationships" ref="S277" location="map=19/51.0463245/13.7047620" r:id="rId273"/>
    <hyperlink xmlns:r="http://schemas.openxmlformats.org/officeDocument/2006/relationships" ref="S278" location="map=19/50.9804416/14.6104430" r:id="rId274"/>
    <hyperlink xmlns:r="http://schemas.openxmlformats.org/officeDocument/2006/relationships" ref="S279" location="map=19/50.9144673/13.3493677" r:id="rId275"/>
    <hyperlink xmlns:r="http://schemas.openxmlformats.org/officeDocument/2006/relationships" ref="S280" location="map=19/51.3411683/12.3953739" r:id="rId276"/>
    <hyperlink xmlns:r="http://schemas.openxmlformats.org/officeDocument/2006/relationships" ref="S281" location="map=19/51.3431811/12.3960870" r:id="rId277"/>
    <hyperlink xmlns:r="http://schemas.openxmlformats.org/officeDocument/2006/relationships" ref="S282" location="map=19/51.3344694/12.3928763" r:id="rId278"/>
    <hyperlink xmlns:r="http://schemas.openxmlformats.org/officeDocument/2006/relationships" ref="S283" location="map=19/51.3354244/12.3363259" r:id="rId279"/>
    <hyperlink xmlns:r="http://schemas.openxmlformats.org/officeDocument/2006/relationships" ref="S284" location="map=19/51.3269859/12.4034004" r:id="rId280"/>
    <hyperlink xmlns:r="http://schemas.openxmlformats.org/officeDocument/2006/relationships" ref="S285" location="map=19/51.3200153/12.4056198" r:id="rId281"/>
    <hyperlink xmlns:r="http://schemas.openxmlformats.org/officeDocument/2006/relationships" ref="S286" location="map=19/51.3276356/12.3796506" r:id="rId282"/>
    <hyperlink xmlns:r="http://schemas.openxmlformats.org/officeDocument/2006/relationships" ref="S287" location="map=19/51.3468610/12.4061524" r:id="rId283"/>
    <hyperlink xmlns:r="http://schemas.openxmlformats.org/officeDocument/2006/relationships" ref="S288" location="map=19/51.2945574/14.8091165" r:id="rId284"/>
    <hyperlink xmlns:r="http://schemas.openxmlformats.org/officeDocument/2006/relationships" ref="S289" location="map=19/51.3024774/13.3101615" r:id="rId285"/>
    <hyperlink xmlns:r="http://schemas.openxmlformats.org/officeDocument/2006/relationships" ref="S290" location="map=19/50.7324332/12.3759521" r:id="rId286"/>
    <hyperlink xmlns:r="http://schemas.openxmlformats.org/officeDocument/2006/relationships" ref="S291" location="map=19/50.8904703/14.8053954" r:id="rId287"/>
    <hyperlink xmlns:r="http://schemas.openxmlformats.org/officeDocument/2006/relationships" ref="S292" location="map=19/50.8959703/14.8007811" r:id="rId288"/>
    <hyperlink xmlns:r="http://schemas.openxmlformats.org/officeDocument/2006/relationships" ref="S293" location="map=19/50.7190275/12.4847583" r:id="rId289"/>
    <hyperlink xmlns:r="http://schemas.openxmlformats.org/officeDocument/2006/relationships" ref="S294" location="map=19/50.8322505/12.9016596" r:id="rId290"/>
    <hyperlink xmlns:r="http://schemas.openxmlformats.org/officeDocument/2006/relationships" ref="S295" location="map=19/51.3327337/12.3616125" r:id="rId291"/>
    <hyperlink xmlns:r="http://schemas.openxmlformats.org/officeDocument/2006/relationships" ref="S296" location="map=19/51.3147175/13.2631095" r:id="rId292"/>
    <hyperlink xmlns:r="http://schemas.openxmlformats.org/officeDocument/2006/relationships" ref="S297" location="map=19/50.8233415/12.9256706" r:id="rId293"/>
    <hyperlink xmlns:r="http://schemas.openxmlformats.org/officeDocument/2006/relationships" ref="S298" location="map=19/51.0547123/13.7200395" r:id="rId294"/>
    <hyperlink xmlns:r="http://schemas.openxmlformats.org/officeDocument/2006/relationships" ref="S299" location="map=19/51.0394878/13.7187544" r:id="rId295"/>
    <hyperlink xmlns:r="http://schemas.openxmlformats.org/officeDocument/2006/relationships" ref="S300" location="map=19/51.0845790/13.7278719" r:id="rId296"/>
    <hyperlink xmlns:r="http://schemas.openxmlformats.org/officeDocument/2006/relationships" ref="S301" location="map=19/51.0853980/13.7372469" r:id="rId297"/>
    <hyperlink xmlns:r="http://schemas.openxmlformats.org/officeDocument/2006/relationships" ref="S302" location="map=19/51.3558532/12.3766276" r:id="rId298"/>
    <hyperlink xmlns:r="http://schemas.openxmlformats.org/officeDocument/2006/relationships" ref="S303" location="map=19/51.3761038/12.3692536" r:id="rId299"/>
    <hyperlink xmlns:r="http://schemas.openxmlformats.org/officeDocument/2006/relationships" ref="S304" location="map=19/51.3011878/12.3961371" r:id="rId300"/>
    <hyperlink xmlns:r="http://schemas.openxmlformats.org/officeDocument/2006/relationships" ref="S305" location="map=19/50.9003581/14.8210378" r:id="rId301"/>
    <hyperlink xmlns:r="http://schemas.openxmlformats.org/officeDocument/2006/relationships" ref="S306" location="map=19/51.5934120/12.5876585" r:id="rId302"/>
    <hyperlink xmlns:r="http://schemas.openxmlformats.org/officeDocument/2006/relationships" ref="S307" location="map=19/51.1799844/14.4454930" r:id="rId303"/>
    <hyperlink xmlns:r="http://schemas.openxmlformats.org/officeDocument/2006/relationships" ref="S308" location="map=19/50.8395800/12.9062718" r:id="rId304"/>
    <hyperlink xmlns:r="http://schemas.openxmlformats.org/officeDocument/2006/relationships" ref="S309" location="map=19/51.0395349/13.7384904" r:id="rId305"/>
    <hyperlink xmlns:r="http://schemas.openxmlformats.org/officeDocument/2006/relationships" ref="S310" location="map=19/51.0386270/13.7400840" r:id="rId306"/>
    <hyperlink xmlns:r="http://schemas.openxmlformats.org/officeDocument/2006/relationships" ref="S311" location="map=19/51.0358808/13.7180712" r:id="rId307"/>
    <hyperlink xmlns:r="http://schemas.openxmlformats.org/officeDocument/2006/relationships" ref="S312" location="map=19/51.0346202/13.7035557" r:id="rId308"/>
    <hyperlink xmlns:r="http://schemas.openxmlformats.org/officeDocument/2006/relationships" ref="S313" location="map=19/51.0379745/13.8087288" r:id="rId309"/>
    <hyperlink xmlns:r="http://schemas.openxmlformats.org/officeDocument/2006/relationships" ref="S314" location="map=19/51.0580362/13.7272016" r:id="rId310"/>
    <hyperlink xmlns:r="http://schemas.openxmlformats.org/officeDocument/2006/relationships" ref="S315" location="map=19/50.9217248/13.3480687" r:id="rId311"/>
    <hyperlink xmlns:r="http://schemas.openxmlformats.org/officeDocument/2006/relationships" ref="S316" location="map=19/51.3216006/12.3896971" r:id="rId312"/>
    <hyperlink xmlns:r="http://schemas.openxmlformats.org/officeDocument/2006/relationships" ref="S317" location="map=19/51.3530643/12.4212318" r:id="rId313"/>
    <hyperlink xmlns:r="http://schemas.openxmlformats.org/officeDocument/2006/relationships" ref="S318" location="map=19/51.3431238/12.3767448" r:id="rId314"/>
    <hyperlink xmlns:r="http://schemas.openxmlformats.org/officeDocument/2006/relationships" ref="S319" location="map=19/51.3306222/12.3629187" r:id="rId315"/>
    <hyperlink xmlns:r="http://schemas.openxmlformats.org/officeDocument/2006/relationships" ref="S320" location="map=19/51.3379860/12.3604497" r:id="rId316"/>
    <hyperlink xmlns:r="http://schemas.openxmlformats.org/officeDocument/2006/relationships" ref="S321" location="map=19/51.3754148/12.3612856" r:id="rId317"/>
    <hyperlink xmlns:r="http://schemas.openxmlformats.org/officeDocument/2006/relationships" ref="S322" location="map=19/51.3240729/12.4015732" r:id="rId318"/>
    <hyperlink xmlns:r="http://schemas.openxmlformats.org/officeDocument/2006/relationships" ref="S323" location="map=19/51.3428410/12.3632904" r:id="rId319"/>
    <hyperlink xmlns:r="http://schemas.openxmlformats.org/officeDocument/2006/relationships" ref="S324" location="map=19/50.7385110/12.7462884" r:id="rId320"/>
    <hyperlink xmlns:r="http://schemas.openxmlformats.org/officeDocument/2006/relationships" ref="S325" location="map=19/51.0263637/14.2105524" r:id="rId321"/>
    <hyperlink xmlns:r="http://schemas.openxmlformats.org/officeDocument/2006/relationships" ref="S326" location="map=19/51.1735654/14.4295663" r:id="rId322"/>
    <hyperlink xmlns:r="http://schemas.openxmlformats.org/officeDocument/2006/relationships" ref="S327" location="map=19/51.1730723/14.4371714" r:id="rId323"/>
    <hyperlink xmlns:r="http://schemas.openxmlformats.org/officeDocument/2006/relationships" ref="S328" location="map=19/50.8375928/12.9153182" r:id="rId324"/>
    <hyperlink xmlns:r="http://schemas.openxmlformats.org/officeDocument/2006/relationships" ref="S329" location="map=19/50.8236351/12.9321405" r:id="rId325"/>
    <hyperlink xmlns:r="http://schemas.openxmlformats.org/officeDocument/2006/relationships" ref="S330" location="map=19/50.8147090/12.9133887" r:id="rId326"/>
    <hyperlink xmlns:r="http://schemas.openxmlformats.org/officeDocument/2006/relationships" ref="S331" location="map=19/50.8360296/12.9070201" r:id="rId327"/>
    <hyperlink xmlns:r="http://schemas.openxmlformats.org/officeDocument/2006/relationships" ref="S332" location="map=19/50.8310087/12.9222004" r:id="rId328"/>
    <hyperlink xmlns:r="http://schemas.openxmlformats.org/officeDocument/2006/relationships" ref="S333" location="map=19/50.8278296/12.9357663" r:id="rId329"/>
    <hyperlink xmlns:r="http://schemas.openxmlformats.org/officeDocument/2006/relationships" ref="S334" location="map=19/51.1258301/13.5805290" r:id="rId330"/>
    <hyperlink xmlns:r="http://schemas.openxmlformats.org/officeDocument/2006/relationships" ref="S335" location="map=19/51.0681889/13.7610996" r:id="rId331"/>
    <hyperlink xmlns:r="http://schemas.openxmlformats.org/officeDocument/2006/relationships" ref="S336" location="map=19/51.0349943/13.7313168" r:id="rId332"/>
    <hyperlink xmlns:r="http://schemas.openxmlformats.org/officeDocument/2006/relationships" ref="S337" location="map=19/51.0793138/13.7123242" r:id="rId333"/>
    <hyperlink xmlns:r="http://schemas.openxmlformats.org/officeDocument/2006/relationships" ref="S338" location="map=19/51.0308762/13.7017209" r:id="rId334"/>
    <hyperlink xmlns:r="http://schemas.openxmlformats.org/officeDocument/2006/relationships" ref="S339" location="map=19/51.0467751/13.7913658" r:id="rId335"/>
    <hyperlink xmlns:r="http://schemas.openxmlformats.org/officeDocument/2006/relationships" ref="S340" location="map=19/51.0671626/13.6745044" r:id="rId336"/>
    <hyperlink xmlns:r="http://schemas.openxmlformats.org/officeDocument/2006/relationships" ref="S341" location="map=19/51.0731742/13.7248587" r:id="rId337"/>
    <hyperlink xmlns:r="http://schemas.openxmlformats.org/officeDocument/2006/relationships" ref="S342" location="map=19/51.1117340/13.7745288" r:id="rId338"/>
    <hyperlink xmlns:r="http://schemas.openxmlformats.org/officeDocument/2006/relationships" ref="S343" location="map=19/50.9988342/13.8281720" r:id="rId339"/>
    <hyperlink xmlns:r="http://schemas.openxmlformats.org/officeDocument/2006/relationships" ref="S344" location="map=19/51.0127265/13.8100588" r:id="rId340"/>
    <hyperlink xmlns:r="http://schemas.openxmlformats.org/officeDocument/2006/relationships" ref="S345" location="map=19/51.0544201/13.7521842" r:id="rId341"/>
    <hyperlink xmlns:r="http://schemas.openxmlformats.org/officeDocument/2006/relationships" ref="S346" location="map=19/51.0478000/13.7150469" r:id="rId342"/>
    <hyperlink xmlns:r="http://schemas.openxmlformats.org/officeDocument/2006/relationships" ref="S347" location="map=19/51.0603076/13.7713688" r:id="rId343"/>
    <hyperlink xmlns:r="http://schemas.openxmlformats.org/officeDocument/2006/relationships" ref="S348" location="map=19/51.0584343/13.7076767" r:id="rId344"/>
    <hyperlink xmlns:r="http://schemas.openxmlformats.org/officeDocument/2006/relationships" ref="S349" location="map=19/51.0324954/13.8050040" r:id="rId345"/>
    <hyperlink xmlns:r="http://schemas.openxmlformats.org/officeDocument/2006/relationships" ref="S350" location="map=19/51.0385182/13.7468940" r:id="rId346"/>
    <hyperlink xmlns:r="http://schemas.openxmlformats.org/officeDocument/2006/relationships" ref="S351" location="map=19/51.0510732/13.7333080" r:id="rId347"/>
    <hyperlink xmlns:r="http://schemas.openxmlformats.org/officeDocument/2006/relationships" ref="S352" location="map=19/51.0133155/13.7912748" r:id="rId348"/>
    <hyperlink xmlns:r="http://schemas.openxmlformats.org/officeDocument/2006/relationships" ref="S353" location="map=19/51.0479689/13.7682474" r:id="rId349"/>
    <hyperlink xmlns:r="http://schemas.openxmlformats.org/officeDocument/2006/relationships" ref="S354" location="map=19/51.0599597/13.8784708" r:id="rId350"/>
    <hyperlink xmlns:r="http://schemas.openxmlformats.org/officeDocument/2006/relationships" ref="S355" location="map=19/51.0414852/13.7968250" r:id="rId351"/>
    <hyperlink xmlns:r="http://schemas.openxmlformats.org/officeDocument/2006/relationships" ref="S356" location="map=19/51.0458807/13.7023053" r:id="rId352"/>
    <hyperlink xmlns:r="http://schemas.openxmlformats.org/officeDocument/2006/relationships" ref="S357" location="map=19/51.4672849/12.6637556" r:id="rId353"/>
    <hyperlink xmlns:r="http://schemas.openxmlformats.org/officeDocument/2006/relationships" ref="S358" location="map=19/51.1450662/14.9908167" r:id="rId354"/>
    <hyperlink xmlns:r="http://schemas.openxmlformats.org/officeDocument/2006/relationships" ref="S359" location="map=19/50.8017104/12.7284383" r:id="rId355"/>
    <hyperlink xmlns:r="http://schemas.openxmlformats.org/officeDocument/2006/relationships" ref="S360" location="map=19/51.4401712/14.2488657" r:id="rId356"/>
    <hyperlink xmlns:r="http://schemas.openxmlformats.org/officeDocument/2006/relationships" ref="S361" location="map=19/51.2742462/14.0935135" r:id="rId357"/>
    <hyperlink xmlns:r="http://schemas.openxmlformats.org/officeDocument/2006/relationships" ref="S362" location="map=19/51.3439383/12.3808805" r:id="rId358"/>
    <hyperlink xmlns:r="http://schemas.openxmlformats.org/officeDocument/2006/relationships" ref="S363" location="map=19/51.3434324/12.3835036" r:id="rId359"/>
    <hyperlink xmlns:r="http://schemas.openxmlformats.org/officeDocument/2006/relationships" ref="S364" location="map=19/51.3645170/12.3565754" r:id="rId360"/>
    <hyperlink xmlns:r="http://schemas.openxmlformats.org/officeDocument/2006/relationships" ref="S365" location="map=19/51.3454705/12.3677946" r:id="rId361"/>
    <hyperlink xmlns:r="http://schemas.openxmlformats.org/officeDocument/2006/relationships" ref="S366" location="map=19/51.3431769/12.3728653" r:id="rId362"/>
    <hyperlink xmlns:r="http://schemas.openxmlformats.org/officeDocument/2006/relationships" ref="S367" location="map=19/51.3289211/12.3465121" r:id="rId363"/>
    <hyperlink xmlns:r="http://schemas.openxmlformats.org/officeDocument/2006/relationships" ref="S368" location="map=19/51.3672523/12.3667266" r:id="rId364"/>
    <hyperlink xmlns:r="http://schemas.openxmlformats.org/officeDocument/2006/relationships" ref="S369" location="map=19/51.3418651/12.3580484" r:id="rId365"/>
    <hyperlink xmlns:r="http://schemas.openxmlformats.org/officeDocument/2006/relationships" ref="S370" location="map=19/51.3425718/12.3622554" r:id="rId366"/>
    <hyperlink xmlns:r="http://schemas.openxmlformats.org/officeDocument/2006/relationships" ref="S371" location="map=19/51.3378101/12.3323402" r:id="rId367"/>
    <hyperlink xmlns:r="http://schemas.openxmlformats.org/officeDocument/2006/relationships" ref="S372" location="map=19/51.3161475/12.4175273" r:id="rId368"/>
    <hyperlink xmlns:r="http://schemas.openxmlformats.org/officeDocument/2006/relationships" ref="S373" location="map=19/51.3579238/12.2819894" r:id="rId369"/>
    <hyperlink xmlns:r="http://schemas.openxmlformats.org/officeDocument/2006/relationships" ref="S374" location="map=19/51.3317779/12.3737405" r:id="rId370"/>
    <hyperlink xmlns:r="http://schemas.openxmlformats.org/officeDocument/2006/relationships" ref="S375" location="map=19/51.3455728/12.4499865" r:id="rId371"/>
    <hyperlink xmlns:r="http://schemas.openxmlformats.org/officeDocument/2006/relationships" ref="S376" location="map=19/51.3601715/12.3843173" r:id="rId372"/>
    <hyperlink xmlns:r="http://schemas.openxmlformats.org/officeDocument/2006/relationships" ref="S377" location="map=19/51.3504891/12.3473773" r:id="rId373"/>
    <hyperlink xmlns:r="http://schemas.openxmlformats.org/officeDocument/2006/relationships" ref="S378" location="map=19/50.9623299/13.9310163" r:id="rId374"/>
    <hyperlink xmlns:r="http://schemas.openxmlformats.org/officeDocument/2006/relationships" ref="S379" location="map=19/51.3824334/12.4940887" r:id="rId375"/>
    <hyperlink xmlns:r="http://schemas.openxmlformats.org/officeDocument/2006/relationships" ref="S380" location="map=19/51.3726509/12.7362483" r:id="rId376"/>
    <hyperlink xmlns:r="http://schemas.openxmlformats.org/officeDocument/2006/relationships" ref="S381" location="map=19/50.8930891/14.8097827" r:id="rId377"/>
    <hyperlink xmlns:r="http://schemas.openxmlformats.org/officeDocument/2006/relationships" ref="S382" location="map=19/50.7362922/12.4902339" r:id="rId378"/>
    <hyperlink xmlns:r="http://schemas.openxmlformats.org/officeDocument/2006/relationships" ref="S383" location="map=19/51.1231539/14.1861980" r:id="rId379"/>
    <hyperlink xmlns:r="http://schemas.openxmlformats.org/officeDocument/2006/relationships" ref="S384" location="map=19/50.8252225/12.9250044" r:id="rId380"/>
    <hyperlink xmlns:r="http://schemas.openxmlformats.org/officeDocument/2006/relationships" ref="S385" location="map=19/51.0434843/13.6971903" r:id="rId381"/>
    <hyperlink xmlns:r="http://schemas.openxmlformats.org/officeDocument/2006/relationships" ref="S386" location="map=19/51.0844864/13.7069767" r:id="rId382"/>
    <hyperlink xmlns:r="http://schemas.openxmlformats.org/officeDocument/2006/relationships" ref="S387" location="map=19/51.0525495/13.7491197" r:id="rId383"/>
    <hyperlink xmlns:r="http://schemas.openxmlformats.org/officeDocument/2006/relationships" ref="S388" location="map=19/51.1182445/13.7735549" r:id="rId384"/>
    <hyperlink xmlns:r="http://schemas.openxmlformats.org/officeDocument/2006/relationships" ref="S389" location="map=19/51.0516967/13.7335840" r:id="rId385"/>
    <hyperlink xmlns:r="http://schemas.openxmlformats.org/officeDocument/2006/relationships" ref="S390" location="map=19/51.0456374/13.7066183" r:id="rId386"/>
    <hyperlink xmlns:r="http://schemas.openxmlformats.org/officeDocument/2006/relationships" ref="S391" location="map=19/50.9735596/13.8727124" r:id="rId387"/>
    <hyperlink xmlns:r="http://schemas.openxmlformats.org/officeDocument/2006/relationships" ref="S392" location="map=19/51.3259570/12.3885067" r:id="rId388"/>
    <hyperlink xmlns:r="http://schemas.openxmlformats.org/officeDocument/2006/relationships" ref="S393" location="map=19/51.3565636/12.3767283" r:id="rId389"/>
    <hyperlink xmlns:r="http://schemas.openxmlformats.org/officeDocument/2006/relationships" ref="S394" location="map=19/51.3254672/12.3670590" r:id="rId390"/>
    <hyperlink xmlns:r="http://schemas.openxmlformats.org/officeDocument/2006/relationships" ref="S395" location="map=19/51.3443746/12.3748148" r:id="rId391"/>
    <hyperlink xmlns:r="http://schemas.openxmlformats.org/officeDocument/2006/relationships" ref="S396" location="map=19/51.3469896/12.3904801" r:id="rId392"/>
    <hyperlink xmlns:r="http://schemas.openxmlformats.org/officeDocument/2006/relationships" ref="S397" location="map=19/51.3267843/12.3645446" r:id="rId393"/>
    <hyperlink xmlns:r="http://schemas.openxmlformats.org/officeDocument/2006/relationships" ref="S398" location="map=19/51.3594140/12.4132758" r:id="rId394"/>
    <hyperlink xmlns:r="http://schemas.openxmlformats.org/officeDocument/2006/relationships" ref="S399" location="map=19/51.3524229/12.3733701" r:id="rId395"/>
    <hyperlink xmlns:r="http://schemas.openxmlformats.org/officeDocument/2006/relationships" ref="S400" location="map=19/51.3254065/12.3736526" r:id="rId396"/>
    <hyperlink xmlns:r="http://schemas.openxmlformats.org/officeDocument/2006/relationships" ref="S401" location="map=19/51.3324249/12.3736917" r:id="rId397"/>
    <hyperlink xmlns:r="http://schemas.openxmlformats.org/officeDocument/2006/relationships" ref="S402" location="map=19/51.3324787/12.3616790" r:id="rId398"/>
    <hyperlink xmlns:r="http://schemas.openxmlformats.org/officeDocument/2006/relationships" ref="S403" location="map=19/51.2855561/12.3659028" r:id="rId399"/>
    <hyperlink xmlns:r="http://schemas.openxmlformats.org/officeDocument/2006/relationships" ref="S404" location="map=19/50.4962379/12.1320813" r:id="rId400"/>
  </hyperlinks>
  <pageMargins left="0.75" right="0.75" top="1" bottom="1" header="0.511811023622047" footer="0.511811023622047"/>
  <pageSetup orientation="landscape" horizontalDpi="300" verticalDpi="300"/>
</worksheet>
</file>

<file path=xl/worksheets/sheet10.xml><?xml version="1.0" encoding="utf-8"?>
<worksheet xmlns="http://schemas.openxmlformats.org/spreadsheetml/2006/main">
  <sheetPr>
    <tabColor rgb="006B7280"/>
    <outlinePr summaryBelow="1" summaryRight="1"/>
    <pageSetUpPr fitToPage="1"/>
  </sheetPr>
  <dimension ref="A1:H404"/>
  <sheetViews>
    <sheetView showGridLines="0" zoomScaleNormal="100" workbookViewId="0">
      <selection activeCell="A1" sqref="A1"/>
    </sheetView>
  </sheetViews>
  <sheetFormatPr baseColWidth="10" defaultColWidth="8.6640625" defaultRowHeight="15" customHeight="1"/>
  <cols>
    <col width="12" customWidth="1" style="94" min="1" max="1"/>
    <col width="62" customWidth="1" style="94" min="2" max="2"/>
    <col width="42" customWidth="1" style="94" min="3" max="3"/>
    <col width="22" customWidth="1" style="94" min="4" max="4"/>
    <col width="20" customWidth="1" style="94" min="5" max="5"/>
    <col width="18" customWidth="1" style="94" min="6" max="7"/>
    <col width="26" customWidth="1" style="94" min="8" max="8"/>
  </cols>
  <sheetData>
    <row r="1" ht="19.5" customHeight="1" s="94">
      <c r="A1" s="132" t="inlineStr">
        <is>
          <t>Schools | Nearest associated school per hotspot</t>
        </is>
      </c>
    </row>
    <row r="4" ht="15" customHeight="1" s="94">
      <c r="A4" s="69" t="inlineStr">
        <is>
          <t>Site ID</t>
        </is>
      </c>
      <c r="B4" s="69" t="inlineStr">
        <is>
          <t>School</t>
        </is>
      </c>
      <c r="C4" s="69" t="inlineStr">
        <is>
          <t>Address</t>
        </is>
      </c>
      <c r="D4" s="69" t="inlineStr">
        <is>
          <t>Municipality</t>
        </is>
      </c>
      <c r="E4" s="69" t="inlineStr">
        <is>
          <t>Distance to school (m)</t>
        </is>
      </c>
      <c r="F4" s="69" t="inlineStr">
        <is>
          <t>Hotspot longitude</t>
        </is>
      </c>
      <c r="G4" s="69" t="inlineStr">
        <is>
          <t>Hotspot latitude</t>
        </is>
      </c>
      <c r="H4" s="69" t="inlineStr">
        <is>
          <t>Source</t>
        </is>
      </c>
    </row>
    <row r="5" ht="15" customHeight="1" s="94">
      <c r="A5" s="66" t="inlineStr">
        <is>
          <t>O0674</t>
        </is>
      </c>
      <c r="B5" s="66" t="inlineStr">
        <is>
          <t>DAA Berufsfachschule für Pflegeberufe der Deutsche Angestellten-Akademie GmbH (Schule in freier Trägerschaft)</t>
        </is>
      </c>
      <c r="C5" s="66" t="inlineStr">
        <is>
          <t>Blumenstraße 80, 01307 Dresden</t>
        </is>
      </c>
      <c r="D5" s="66" t="inlineStr">
        <is>
          <t>Dresden</t>
        </is>
      </c>
      <c r="E5" s="66" t="n">
        <v>482.1</v>
      </c>
      <c r="F5" s="66" t="n">
        <v>13.7771166393751</v>
      </c>
      <c r="G5" s="66" t="n">
        <v>51.0600285318751</v>
      </c>
      <c r="H5" s="66" t="inlineStr">
        <is>
          <t>S02 / hotspot assignment S01+M01</t>
        </is>
      </c>
    </row>
    <row r="6" ht="15" customHeight="1" s="94">
      <c r="A6" s="66" t="inlineStr">
        <is>
          <t>O0172</t>
        </is>
      </c>
      <c r="B6" s="66" t="inlineStr">
        <is>
          <t>Elsa-Brändström-Schule der F+U Sachsen gGmbH freie Fachschule für Sozialwesen (Schule in freier Trägerschaft)</t>
        </is>
      </c>
      <c r="C6" s="66" t="inlineStr">
        <is>
          <t>Rathausstraße 7, 09111 Chemnitz</t>
        </is>
      </c>
      <c r="D6" s="66" t="inlineStr">
        <is>
          <t>Chemnitz</t>
        </is>
      </c>
      <c r="E6" s="66" t="n">
        <v>322.8</v>
      </c>
      <c r="F6" s="66" t="n">
        <v>12.9264899446667</v>
      </c>
      <c r="G6" s="66" t="n">
        <v>50.8337775740001</v>
      </c>
      <c r="H6" s="66" t="inlineStr">
        <is>
          <t>S02 / hotspot assignment S01+M01</t>
        </is>
      </c>
    </row>
    <row r="7" ht="15" customHeight="1" s="94">
      <c r="A7" s="66" t="inlineStr">
        <is>
          <t>O0966</t>
        </is>
      </c>
      <c r="B7" s="66" t="inlineStr">
        <is>
          <t>St.-Benno-Gymnasium Dresden (Schule in freier Trägerschaft)</t>
        </is>
      </c>
      <c r="C7" s="66" t="inlineStr">
        <is>
          <t>Pillnitzer Straße 39, 01069 Dresden</t>
        </is>
      </c>
      <c r="D7" s="66" t="inlineStr">
        <is>
          <t>Dresden</t>
        </is>
      </c>
      <c r="E7" s="66" t="n">
        <v>60</v>
      </c>
      <c r="F7" s="66" t="n">
        <v>13.7571514157501</v>
      </c>
      <c r="G7" s="66" t="n">
        <v>51.0497515280001</v>
      </c>
      <c r="H7" s="66" t="inlineStr">
        <is>
          <t>S02 / hotspot assignment S01+M01</t>
        </is>
      </c>
    </row>
    <row r="8" ht="15" customHeight="1" s="94">
      <c r="A8" s="66" t="inlineStr">
        <is>
          <t>O1542</t>
        </is>
      </c>
      <c r="B8" s="66" t="inlineStr">
        <is>
          <t>Henriette-Goldschmidt-Schule - Berufliches Schulzentrum der Stadt Leipzig</t>
        </is>
      </c>
      <c r="C8" s="66" t="inlineStr">
        <is>
          <t>Goldschmidtstraße 20, 04103 Leipzig</t>
        </is>
      </c>
      <c r="D8" s="66" t="inlineStr">
        <is>
          <t>Leipzig</t>
        </is>
      </c>
      <c r="E8" s="66" t="n">
        <v>249.6</v>
      </c>
      <c r="F8" s="66" t="n">
        <v>12.3851835032501</v>
      </c>
      <c r="G8" s="66" t="n">
        <v>51.3381451357501</v>
      </c>
      <c r="H8" s="66" t="inlineStr">
        <is>
          <t>S02 / hotspot assignment S01+M01</t>
        </is>
      </c>
    </row>
    <row r="9" ht="15" customHeight="1" s="94">
      <c r="A9" s="66" t="inlineStr">
        <is>
          <t>O0611</t>
        </is>
      </c>
      <c r="B9" s="66" t="inlineStr">
        <is>
          <t>Berufliches Gymnasium der Semper Schulen Media gGmbH (Schule in freier Trägerschaft)</t>
        </is>
      </c>
      <c r="C9" s="66" t="inlineStr">
        <is>
          <t>Antonstraße 19-21, 01097 Dresden</t>
        </is>
      </c>
      <c r="D9" s="66" t="inlineStr">
        <is>
          <t>Dresden</t>
        </is>
      </c>
      <c r="E9" s="66" t="n">
        <v>30.2</v>
      </c>
      <c r="F9" s="66" t="n">
        <v>13.7420603707501</v>
      </c>
      <c r="G9" s="66" t="n">
        <v>51.0646710025001</v>
      </c>
      <c r="H9" s="66" t="inlineStr">
        <is>
          <t>S02 / hotspot assignment S01+M01</t>
        </is>
      </c>
    </row>
    <row r="10" ht="15" customHeight="1" s="94">
      <c r="A10" s="66" t="inlineStr">
        <is>
          <t>O0529</t>
        </is>
      </c>
      <c r="B10" s="66" t="inlineStr">
        <is>
          <t>64. Oberschule Dresden</t>
        </is>
      </c>
      <c r="C10" s="66" t="inlineStr">
        <is>
          <t>Linzer Straße 1, 01279 Dresden</t>
        </is>
      </c>
      <c r="D10" s="66" t="inlineStr">
        <is>
          <t>Dresden</t>
        </is>
      </c>
      <c r="E10" s="66" t="n">
        <v>118.5</v>
      </c>
      <c r="F10" s="66" t="n">
        <v>13.8374840600001</v>
      </c>
      <c r="G10" s="66" t="n">
        <v>51.0248136690001</v>
      </c>
      <c r="H10" s="66" t="inlineStr">
        <is>
          <t>S02 / hotspot assignment S01+M01</t>
        </is>
      </c>
    </row>
    <row r="11" ht="15" customHeight="1" s="94">
      <c r="A11" s="66" t="inlineStr">
        <is>
          <t>O0514</t>
        </is>
      </c>
      <c r="B11" s="66" t="inlineStr">
        <is>
          <t>6. Grundschule Dresden "Am Großen Garten"</t>
        </is>
      </c>
      <c r="C11" s="66" t="inlineStr">
        <is>
          <t>Fetscherstraße 2, 01307 Dresden</t>
        </is>
      </c>
      <c r="D11" s="66" t="inlineStr">
        <is>
          <t>Dresden</t>
        </is>
      </c>
      <c r="E11" s="66" t="n">
        <v>371.4</v>
      </c>
      <c r="F11" s="66" t="n">
        <v>13.770855376</v>
      </c>
      <c r="G11" s="66" t="n">
        <v>51.039893169</v>
      </c>
      <c r="H11" s="66" t="inlineStr">
        <is>
          <t>S02 / hotspot assignment S01+M01</t>
        </is>
      </c>
    </row>
    <row r="12" ht="15" customHeight="1" s="94">
      <c r="A12" s="66" t="inlineStr">
        <is>
          <t>O1353</t>
        </is>
      </c>
      <c r="B12" s="66" t="inlineStr">
        <is>
          <t>Anna-Magdalena-Bach-Schule - Grundschule der Stadt Leipzig</t>
        </is>
      </c>
      <c r="C12" s="66" t="inlineStr">
        <is>
          <t>Manetstraße 8, 04109 Leipzig</t>
        </is>
      </c>
      <c r="D12" s="66" t="inlineStr">
        <is>
          <t>Leipzig</t>
        </is>
      </c>
      <c r="E12" s="66" t="n">
        <v>170.3</v>
      </c>
      <c r="F12" s="66" t="n">
        <v>12.370857528</v>
      </c>
      <c r="G12" s="66" t="n">
        <v>51.3363811900001</v>
      </c>
      <c r="H12" s="66" t="inlineStr">
        <is>
          <t>S02 / hotspot assignment S01+M01</t>
        </is>
      </c>
    </row>
    <row r="13" ht="15" customHeight="1" s="94">
      <c r="A13" s="66" t="inlineStr">
        <is>
          <t>O0744</t>
        </is>
      </c>
      <c r="B13" s="66" t="inlineStr">
        <is>
          <t>Förderzentrum Klinik- und Krankenhausschule Dresden am Universitätsklinikum "Carl Gustav Carus"</t>
        </is>
      </c>
      <c r="C13" s="66" t="inlineStr">
        <is>
          <t>Fetscherstraße 74, 01307 Dresden</t>
        </is>
      </c>
      <c r="D13" s="66" t="inlineStr">
        <is>
          <t>Dresden</t>
        </is>
      </c>
      <c r="E13" s="66" t="n">
        <v>289</v>
      </c>
      <c r="F13" s="66" t="n">
        <v>13.7776966525001</v>
      </c>
      <c r="G13" s="66" t="n">
        <v>51.0528940515</v>
      </c>
      <c r="H13" s="66" t="inlineStr">
        <is>
          <t>S02 / hotspot assignment S01+M01</t>
        </is>
      </c>
    </row>
    <row r="14" ht="15" customHeight="1" s="94">
      <c r="A14" s="66" t="inlineStr">
        <is>
          <t>O0333</t>
        </is>
      </c>
      <c r="B14" s="66" t="inlineStr">
        <is>
          <t>108. Grundschule Dresden "Sonnenblumenschule"</t>
        </is>
      </c>
      <c r="C14" s="66" t="inlineStr">
        <is>
          <t>Hepkestraße 28, 01309 Dresden</t>
        </is>
      </c>
      <c r="D14" s="66" t="inlineStr">
        <is>
          <t>Dresden</t>
        </is>
      </c>
      <c r="E14" s="66" t="n">
        <v>234.4</v>
      </c>
      <c r="F14" s="66" t="n">
        <v>13.7853226687778</v>
      </c>
      <c r="G14" s="66" t="n">
        <v>51.0359500868889</v>
      </c>
      <c r="H14" s="66" t="inlineStr">
        <is>
          <t>S02 / hotspot assignment S01+M01</t>
        </is>
      </c>
    </row>
    <row r="15" ht="15" customHeight="1" s="94">
      <c r="A15" s="66" t="inlineStr">
        <is>
          <t>O1526</t>
        </is>
      </c>
      <c r="B15" s="66" t="inlineStr">
        <is>
          <t>Gutenbergschule - Berufliches Schulzentrum der Stadt Leipzig</t>
        </is>
      </c>
      <c r="C15" s="66" t="inlineStr">
        <is>
          <t>Gutenbergplatz 8, 04103 Leipzig</t>
        </is>
      </c>
      <c r="D15" s="66" t="inlineStr">
        <is>
          <t>Leipzig</t>
        </is>
      </c>
      <c r="E15" s="66" t="n">
        <v>209.2</v>
      </c>
      <c r="F15" s="66" t="n">
        <v>12.393161464</v>
      </c>
      <c r="G15" s="66" t="n">
        <v>51.3369549153334</v>
      </c>
      <c r="H15" s="66" t="inlineStr">
        <is>
          <t>S02 / hotspot assignment S01+M01</t>
        </is>
      </c>
    </row>
    <row r="16" ht="15" customHeight="1" s="94">
      <c r="A16" s="66" t="inlineStr">
        <is>
          <t>O1213</t>
        </is>
      </c>
      <c r="B16" s="66" t="inlineStr">
        <is>
          <t>Christliches Gymnasium Johanneum (Schule in freier Trägerschaft)</t>
        </is>
      </c>
      <c r="C16" s="66" t="inlineStr">
        <is>
          <t>Fischerstraße 5, 02977 Hoyerswerda</t>
        </is>
      </c>
      <c r="D16" s="66" t="inlineStr">
        <is>
          <t>Hoyerswerda</t>
        </is>
      </c>
      <c r="E16" s="66" t="n">
        <v>234.3</v>
      </c>
      <c r="F16" s="66" t="n">
        <v>14.248874746</v>
      </c>
      <c r="G16" s="66" t="n">
        <v>51.4349499615001</v>
      </c>
      <c r="H16" s="66" t="inlineStr">
        <is>
          <t>S02 / hotspot assignment S01+M01</t>
        </is>
      </c>
    </row>
    <row r="17" ht="15" customHeight="1" s="94">
      <c r="A17" s="66" t="inlineStr">
        <is>
          <t>O1467</t>
        </is>
      </c>
      <c r="B17" s="66" t="inlineStr">
        <is>
          <t>Euro Akademie Leipzig Fachschule für Sozialwesen, Fachrichtung Sozialpädagogik (Schule in freier Trägerschaft)</t>
        </is>
      </c>
      <c r="C17" s="66" t="inlineStr">
        <is>
          <t>Atriumstraße 3, 04315 Leipzig</t>
        </is>
      </c>
      <c r="D17" s="66" t="inlineStr">
        <is>
          <t>Leipzig</t>
        </is>
      </c>
      <c r="E17" s="66" t="n">
        <v>277.9</v>
      </c>
      <c r="F17" s="66" t="n">
        <v>12.3920505020001</v>
      </c>
      <c r="G17" s="66" t="n">
        <v>51.3463193120001</v>
      </c>
      <c r="H17" s="66" t="inlineStr">
        <is>
          <t>S02 / hotspot assignment S01+M01</t>
        </is>
      </c>
    </row>
    <row r="18" ht="15" customHeight="1" s="94">
      <c r="A18" s="66" t="inlineStr">
        <is>
          <t>O1464</t>
        </is>
      </c>
      <c r="B18" s="66" t="inlineStr">
        <is>
          <t>Euro Akademie Leipzig Fachschule für Sozialwesen, Fachrichtung Sozialpädagogik (Schule in freier Trägerschaft)</t>
        </is>
      </c>
      <c r="C18" s="66" t="inlineStr">
        <is>
          <t>Atriumstraße 3, 04315 Leipzig</t>
        </is>
      </c>
      <c r="D18" s="66" t="inlineStr">
        <is>
          <t>Leipzig</t>
        </is>
      </c>
      <c r="E18" s="66" t="n">
        <v>428.7</v>
      </c>
      <c r="F18" s="66" t="n">
        <v>12.3898929230001</v>
      </c>
      <c r="G18" s="66" t="n">
        <v>51.346561694</v>
      </c>
      <c r="H18" s="66" t="inlineStr">
        <is>
          <t>S02 / hotspot assignment S01+M01</t>
        </is>
      </c>
    </row>
    <row r="19" ht="15" customHeight="1" s="94">
      <c r="A19" s="66" t="inlineStr">
        <is>
          <t>O1524</t>
        </is>
      </c>
      <c r="B19" s="66" t="inlineStr">
        <is>
          <t>Gutenbergschule - Berufliches Schulzentrum der Stadt Leipzig</t>
        </is>
      </c>
      <c r="C19" s="66" t="inlineStr">
        <is>
          <t>Gutenbergplatz 8, 04103 Leipzig</t>
        </is>
      </c>
      <c r="D19" s="66" t="inlineStr">
        <is>
          <t>Leipzig</t>
        </is>
      </c>
      <c r="E19" s="66" t="n">
        <v>190.2</v>
      </c>
      <c r="F19" s="66" t="n">
        <v>12.3926650325</v>
      </c>
      <c r="G19" s="66" t="n">
        <v>51.33408636875</v>
      </c>
      <c r="H19" s="66" t="inlineStr">
        <is>
          <t>S02 / hotspot assignment S01+M01</t>
        </is>
      </c>
    </row>
    <row r="20" ht="15" customHeight="1" s="94">
      <c r="A20" s="66" t="inlineStr">
        <is>
          <t>O0593</t>
        </is>
      </c>
      <c r="B20" s="66" t="inlineStr">
        <is>
          <t>BIP-Kreativitätsgrundschule Dresden (Schule in freier Trägerschaft)</t>
        </is>
      </c>
      <c r="C20" s="66" t="inlineStr">
        <is>
          <t>Tiergartenstraße 18, 01219 Dresden</t>
        </is>
      </c>
      <c r="D20" s="66" t="inlineStr">
        <is>
          <t>Dresden</t>
        </is>
      </c>
      <c r="E20" s="66" t="n">
        <v>470</v>
      </c>
      <c r="F20" s="66" t="n">
        <v>13.7579558745001</v>
      </c>
      <c r="G20" s="66" t="n">
        <v>51.0328784545</v>
      </c>
      <c r="H20" s="66" t="inlineStr">
        <is>
          <t>S02 / hotspot assignment S01+M01</t>
        </is>
      </c>
    </row>
    <row r="21" ht="15" customHeight="1" s="94">
      <c r="A21" s="66" t="inlineStr">
        <is>
          <t>O1438</t>
        </is>
      </c>
      <c r="B21" s="66" t="inlineStr">
        <is>
          <t>Ergänzungsschule für Game Design der Macromedia Akademie Leipzig (Schule in freier Trägerschaft)</t>
        </is>
      </c>
      <c r="C21" s="66" t="inlineStr">
        <is>
          <t>Nordstraße 3-15, 04105 Leipzig</t>
        </is>
      </c>
      <c r="D21" s="66" t="inlineStr">
        <is>
          <t>Leipzig</t>
        </is>
      </c>
      <c r="E21" s="66" t="n">
        <v>86.59999999999999</v>
      </c>
      <c r="F21" s="66" t="n">
        <v>12.3712431220001</v>
      </c>
      <c r="G21" s="66" t="n">
        <v>51.3444424785</v>
      </c>
      <c r="H21" s="66" t="inlineStr">
        <is>
          <t>S02 / hotspot assignment S01+M01</t>
        </is>
      </c>
    </row>
    <row r="22" ht="15" customHeight="1" s="94">
      <c r="A22" s="66" t="inlineStr">
        <is>
          <t>O2015</t>
        </is>
      </c>
      <c r="B22" s="66" t="inlineStr">
        <is>
          <t>Pestalozzi-Oberschule</t>
        </is>
      </c>
      <c r="C22" s="66" t="inlineStr">
        <is>
          <t>Schulstraße 10, 01796 Pirna</t>
        </is>
      </c>
      <c r="D22" s="66" t="inlineStr">
        <is>
          <t>Pirna</t>
        </is>
      </c>
      <c r="E22" s="66" t="n">
        <v>166.9</v>
      </c>
      <c r="F22" s="66" t="n">
        <v>13.9344622296667</v>
      </c>
      <c r="G22" s="66" t="n">
        <v>50.9674004286667</v>
      </c>
      <c r="H22" s="66" t="inlineStr">
        <is>
          <t>S02 / hotspot assignment S01+M01</t>
        </is>
      </c>
    </row>
    <row r="23" ht="15" customHeight="1" s="94">
      <c r="A23" s="66" t="inlineStr">
        <is>
          <t>O1749</t>
        </is>
      </c>
      <c r="B23" s="66" t="inlineStr">
        <is>
          <t>Schule am Floßplatz - Grundschule der Stadt Leipzig</t>
        </is>
      </c>
      <c r="C23" s="66" t="inlineStr">
        <is>
          <t>Hohe Straße 45, 04107 Leipzig</t>
        </is>
      </c>
      <c r="D23" s="66" t="inlineStr">
        <is>
          <t>Leipzig</t>
        </is>
      </c>
      <c r="E23" s="66" t="n">
        <v>363.5</v>
      </c>
      <c r="F23" s="66" t="n">
        <v>12.37366139925</v>
      </c>
      <c r="G23" s="66" t="n">
        <v>51.3328786770001</v>
      </c>
      <c r="H23" s="66" t="inlineStr">
        <is>
          <t>S02 / hotspot assignment S01+M01</t>
        </is>
      </c>
    </row>
    <row r="24" ht="15" customHeight="1" s="94">
      <c r="A24" s="66" t="inlineStr">
        <is>
          <t>O1448</t>
        </is>
      </c>
      <c r="B24" s="66" t="inlineStr">
        <is>
          <t>Ergänzungsschule für Game Design der Macromedia Akademie Leipzig (Schule in freier Trägerschaft)</t>
        </is>
      </c>
      <c r="C24" s="66" t="inlineStr">
        <is>
          <t>Nordstraße 3-15, 04105 Leipzig</t>
        </is>
      </c>
      <c r="D24" s="66" t="inlineStr">
        <is>
          <t>Leipzig</t>
        </is>
      </c>
      <c r="E24" s="66" t="n">
        <v>321.3</v>
      </c>
      <c r="F24" s="66" t="n">
        <v>12.3769824200001</v>
      </c>
      <c r="G24" s="66" t="n">
        <v>51.3445309385001</v>
      </c>
      <c r="H24" s="66" t="inlineStr">
        <is>
          <t>S02 / hotspot assignment S01+M01</t>
        </is>
      </c>
    </row>
    <row r="25" ht="15" customHeight="1" s="94">
      <c r="A25" s="66" t="inlineStr">
        <is>
          <t>O0945</t>
        </is>
      </c>
      <c r="B25" s="66" t="inlineStr">
        <is>
          <t>Semper-Oberschule (Schule in freier Trägerschaft)</t>
        </is>
      </c>
      <c r="C25" s="66" t="inlineStr">
        <is>
          <t>Jordanstraße 7, 01099 Dresden</t>
        </is>
      </c>
      <c r="D25" s="66" t="inlineStr">
        <is>
          <t>Dresden</t>
        </is>
      </c>
      <c r="E25" s="66" t="n">
        <v>306.7</v>
      </c>
      <c r="F25" s="66" t="n">
        <v>13.750552836</v>
      </c>
      <c r="G25" s="66" t="n">
        <v>51.0714052415001</v>
      </c>
      <c r="H25" s="66" t="inlineStr">
        <is>
          <t>S02 / hotspot assignment S01+M01</t>
        </is>
      </c>
    </row>
    <row r="26" ht="15" customHeight="1" s="94">
      <c r="A26" s="66" t="inlineStr">
        <is>
          <t>O0599</t>
        </is>
      </c>
      <c r="B26" s="66" t="inlineStr">
        <is>
          <t>Bertolt-Brecht-Gymnasium Dresden</t>
        </is>
      </c>
      <c r="C26" s="66" t="inlineStr">
        <is>
          <t>Terrassenufer 15, 01069 Dresden</t>
        </is>
      </c>
      <c r="D26" s="66" t="inlineStr">
        <is>
          <t>Dresden</t>
        </is>
      </c>
      <c r="E26" s="66" t="n">
        <v>499</v>
      </c>
      <c r="F26" s="66" t="n">
        <v>13.75592334625</v>
      </c>
      <c r="G26" s="66" t="n">
        <v>51.0558733740001</v>
      </c>
      <c r="H26" s="66" t="inlineStr">
        <is>
          <t>S02 / hotspot assignment S01+M01</t>
        </is>
      </c>
    </row>
    <row r="27" ht="15" customHeight="1" s="94">
      <c r="A27" s="66" t="inlineStr">
        <is>
          <t>O1777</t>
        </is>
      </c>
      <c r="B27" s="66" t="inlineStr">
        <is>
          <t>Schule am Rabet - Grundschule der Stadt Leipzig</t>
        </is>
      </c>
      <c r="C27" s="66" t="inlineStr">
        <is>
          <t>Eisenbahnstraße 50, 04315 Leipzig</t>
        </is>
      </c>
      <c r="D27" s="66" t="inlineStr">
        <is>
          <t>Leipzig</t>
        </is>
      </c>
      <c r="E27" s="66" t="n">
        <v>355.3</v>
      </c>
      <c r="F27" s="66" t="n">
        <v>12.4058330660001</v>
      </c>
      <c r="G27" s="66" t="n">
        <v>51.3455350040001</v>
      </c>
      <c r="H27" s="66" t="inlineStr">
        <is>
          <t>S02 / hotspot assignment S01+M01</t>
        </is>
      </c>
    </row>
    <row r="28" ht="15" customHeight="1" s="94">
      <c r="A28" s="66" t="inlineStr">
        <is>
          <t>O0615</t>
        </is>
      </c>
      <c r="B28" s="66" t="inlineStr">
        <is>
          <t>Berufliches Gymnasium der Semper Schulen Media gGmbH (Schule in freier Trägerschaft)</t>
        </is>
      </c>
      <c r="C28" s="66" t="inlineStr">
        <is>
          <t>Antonstraße 19-21, 01097 Dresden</t>
        </is>
      </c>
      <c r="D28" s="66" t="inlineStr">
        <is>
          <t>Dresden</t>
        </is>
      </c>
      <c r="E28" s="66" t="n">
        <v>358.7</v>
      </c>
      <c r="F28" s="66" t="n">
        <v>13.746760518</v>
      </c>
      <c r="G28" s="66" t="n">
        <v>51.0637691900001</v>
      </c>
      <c r="H28" s="66" t="inlineStr">
        <is>
          <t>S02 / hotspot assignment S01+M01</t>
        </is>
      </c>
    </row>
    <row r="29" ht="15" customHeight="1" s="94">
      <c r="A29" s="66" t="inlineStr">
        <is>
          <t>O0781</t>
        </is>
      </c>
      <c r="B29" s="66" t="inlineStr">
        <is>
          <t>Gemeinschaftsschule Campus Cordis</t>
        </is>
      </c>
      <c r="C29" s="66" t="inlineStr">
        <is>
          <t>Stauffenbergallee 8, 01099 Dresden</t>
        </is>
      </c>
      <c r="D29" s="66" t="inlineStr">
        <is>
          <t>Dresden</t>
        </is>
      </c>
      <c r="E29" s="66" t="n">
        <v>103.3</v>
      </c>
      <c r="F29" s="66" t="n">
        <v>13.7555294235</v>
      </c>
      <c r="G29" s="66" t="n">
        <v>51.0766322675001</v>
      </c>
      <c r="H29" s="66" t="inlineStr">
        <is>
          <t>S02 / hotspot assignment S01+M01</t>
        </is>
      </c>
    </row>
    <row r="30" ht="15" customHeight="1" s="94">
      <c r="A30" s="66" t="inlineStr">
        <is>
          <t>O1529</t>
        </is>
      </c>
      <c r="B30" s="66" t="inlineStr">
        <is>
          <t>Gutenbergschule - Berufliches Schulzentrum der Stadt Leipzig</t>
        </is>
      </c>
      <c r="C30" s="66" t="inlineStr">
        <is>
          <t>Gutenbergplatz 8, 04103 Leipzig</t>
        </is>
      </c>
      <c r="D30" s="66" t="inlineStr">
        <is>
          <t>Leipzig</t>
        </is>
      </c>
      <c r="E30" s="66" t="n">
        <v>263.6</v>
      </c>
      <c r="F30" s="66" t="n">
        <v>12.3944175520001</v>
      </c>
      <c r="G30" s="66" t="n">
        <v>51.336761026</v>
      </c>
      <c r="H30" s="66" t="inlineStr">
        <is>
          <t>S02 / hotspot assignment S01+M01</t>
        </is>
      </c>
    </row>
    <row r="31" ht="15" customHeight="1" s="94">
      <c r="A31" s="66" t="inlineStr">
        <is>
          <t>O0780</t>
        </is>
      </c>
      <c r="B31" s="66" t="inlineStr">
        <is>
          <t>Gemeinschaftsschule Campus Cordis</t>
        </is>
      </c>
      <c r="C31" s="66" t="inlineStr">
        <is>
          <t>Stauffenbergallee 8, 01099 Dresden</t>
        </is>
      </c>
      <c r="D31" s="66" t="inlineStr">
        <is>
          <t>Dresden</t>
        </is>
      </c>
      <c r="E31" s="66" t="n">
        <v>431.8</v>
      </c>
      <c r="F31" s="66" t="n">
        <v>13.752977538</v>
      </c>
      <c r="G31" s="66" t="n">
        <v>51.0738920680001</v>
      </c>
      <c r="H31" s="66" t="inlineStr">
        <is>
          <t>S02 / hotspot assignment S01+M01</t>
        </is>
      </c>
    </row>
    <row r="32" ht="15" customHeight="1" s="94">
      <c r="A32" s="66" t="inlineStr">
        <is>
          <t>O1595</t>
        </is>
      </c>
      <c r="B32" s="66" t="inlineStr">
        <is>
          <t>Leibnizschule - Gymnasium der Stadt Leipzig</t>
        </is>
      </c>
      <c r="C32" s="66" t="inlineStr">
        <is>
          <t>Nordplatz 13, 04105 Leipzig</t>
        </is>
      </c>
      <c r="D32" s="66" t="inlineStr">
        <is>
          <t>Leipzig</t>
        </is>
      </c>
      <c r="E32" s="66" t="n">
        <v>159</v>
      </c>
      <c r="F32" s="66" t="n">
        <v>12.3765407856667</v>
      </c>
      <c r="G32" s="66" t="n">
        <v>51.3531908920001</v>
      </c>
      <c r="H32" s="66" t="inlineStr">
        <is>
          <t>S02 / hotspot assignment S01+M01</t>
        </is>
      </c>
    </row>
    <row r="33" ht="15" customHeight="1" s="94">
      <c r="A33" s="66" t="inlineStr">
        <is>
          <t>O1436</t>
        </is>
      </c>
      <c r="B33" s="66" t="inlineStr">
        <is>
          <t>Ergänzungsschule für Game Design der Macromedia Akademie Leipzig (Schule in freier Trägerschaft)</t>
        </is>
      </c>
      <c r="C33" s="66" t="inlineStr">
        <is>
          <t>Nordstraße 3-15, 04105 Leipzig</t>
        </is>
      </c>
      <c r="D33" s="66" t="inlineStr">
        <is>
          <t>Leipzig</t>
        </is>
      </c>
      <c r="E33" s="66" t="n">
        <v>126.1</v>
      </c>
      <c r="F33" s="66" t="n">
        <v>12.3708822370001</v>
      </c>
      <c r="G33" s="66" t="n">
        <v>51.3441007990001</v>
      </c>
      <c r="H33" s="66" t="inlineStr">
        <is>
          <t>S02 / hotspot assignment S01+M01</t>
        </is>
      </c>
    </row>
    <row r="34" ht="15" customHeight="1" s="94">
      <c r="A34" s="66" t="inlineStr">
        <is>
          <t>O1541</t>
        </is>
      </c>
      <c r="B34" s="66" t="inlineStr">
        <is>
          <t>Henriette-Goldschmidt-Schule - Berufliches Schulzentrum der Stadt Leipzig</t>
        </is>
      </c>
      <c r="C34" s="66" t="inlineStr">
        <is>
          <t>Goldschmidtstraße 20, 04103 Leipzig</t>
        </is>
      </c>
      <c r="D34" s="66" t="inlineStr">
        <is>
          <t>Leipzig</t>
        </is>
      </c>
      <c r="E34" s="66" t="n">
        <v>389.8</v>
      </c>
      <c r="F34" s="66" t="n">
        <v>12.3821625580001</v>
      </c>
      <c r="G34" s="66" t="n">
        <v>51.338872286</v>
      </c>
      <c r="H34" s="66" t="inlineStr">
        <is>
          <t>S02 / hotspot assignment S01+M01</t>
        </is>
      </c>
    </row>
    <row r="35" ht="15" customHeight="1" s="94">
      <c r="A35" s="66" t="inlineStr">
        <is>
          <t>O0694</t>
        </is>
      </c>
      <c r="B35" s="66" t="inlineStr">
        <is>
          <t>Euro Akademie Fachoberschule für Wirtschaft und Verwaltung sowie Sozialwesen (Schule in freier Trägerschaft)</t>
        </is>
      </c>
      <c r="C35" s="66" t="inlineStr">
        <is>
          <t>Wiener Platz 6, 01069 Dresden</t>
        </is>
      </c>
      <c r="D35" s="66" t="inlineStr">
        <is>
          <t>Dresden</t>
        </is>
      </c>
      <c r="E35" s="66" t="n">
        <v>343.1</v>
      </c>
      <c r="F35" s="66" t="n">
        <v>13.7331891810001</v>
      </c>
      <c r="G35" s="66" t="n">
        <v>51.0389848410001</v>
      </c>
      <c r="H35" s="66" t="inlineStr">
        <is>
          <t>S02 / hotspot assignment S01+M01</t>
        </is>
      </c>
    </row>
    <row r="36" ht="15" customHeight="1" s="94">
      <c r="A36" s="66" t="inlineStr">
        <is>
          <t>O0969</t>
        </is>
      </c>
      <c r="B36" s="66" t="inlineStr">
        <is>
          <t>St.-Benno-Gymnasium Dresden (Schule in freier Trägerschaft)</t>
        </is>
      </c>
      <c r="C36" s="66" t="inlineStr">
        <is>
          <t>Pillnitzer Straße 39, 01069 Dresden</t>
        </is>
      </c>
      <c r="D36" s="66" t="inlineStr">
        <is>
          <t>Dresden</t>
        </is>
      </c>
      <c r="E36" s="66" t="n">
        <v>243.5</v>
      </c>
      <c r="F36" s="66" t="n">
        <v>13.758009521</v>
      </c>
      <c r="G36" s="66" t="n">
        <v>51.0522788810001</v>
      </c>
      <c r="H36" s="66" t="inlineStr">
        <is>
          <t>S02 / hotspot assignment S01+M01</t>
        </is>
      </c>
    </row>
    <row r="37" ht="15" customHeight="1" s="94">
      <c r="A37" s="66" t="inlineStr">
        <is>
          <t>O0591</t>
        </is>
      </c>
      <c r="B37" s="66" t="inlineStr">
        <is>
          <t>AFBB Dresden Fachoberschule - Staatlich anerkannte Ersatzschule - (Schule in freier Trägerschaft)</t>
        </is>
      </c>
      <c r="C37" s="66" t="inlineStr">
        <is>
          <t>Blochmannstraße 2, 01069 Dresden</t>
        </is>
      </c>
      <c r="D37" s="66" t="inlineStr">
        <is>
          <t>Dresden</t>
        </is>
      </c>
      <c r="E37" s="66" t="n">
        <v>186</v>
      </c>
      <c r="F37" s="66" t="n">
        <v>13.751610226</v>
      </c>
      <c r="G37" s="66" t="n">
        <v>51.0472263433334</v>
      </c>
      <c r="H37" s="66" t="inlineStr">
        <is>
          <t>S02 / hotspot assignment S01+M01</t>
        </is>
      </c>
    </row>
    <row r="38" ht="15" customHeight="1" s="94">
      <c r="A38" s="66" t="inlineStr">
        <is>
          <t>O2079</t>
        </is>
      </c>
      <c r="B38" s="66" t="inlineStr">
        <is>
          <t>Oberschule Radebeul Mitte</t>
        </is>
      </c>
      <c r="C38" s="66" t="inlineStr">
        <is>
          <t>Wasastraße 21, 01445 Radebeul</t>
        </is>
      </c>
      <c r="D38" s="66" t="inlineStr">
        <is>
          <t>Radebeul</t>
        </is>
      </c>
      <c r="E38" s="66" t="n">
        <v>278.3</v>
      </c>
      <c r="F38" s="66" t="n">
        <v>13.6678119353334</v>
      </c>
      <c r="G38" s="66" t="n">
        <v>51.1024456156667</v>
      </c>
      <c r="H38" s="66" t="inlineStr">
        <is>
          <t>S02 / hotspot assignment S01+M01</t>
        </is>
      </c>
    </row>
    <row r="39" ht="15" customHeight="1" s="94">
      <c r="A39" s="66" t="inlineStr">
        <is>
          <t>O0380</t>
        </is>
      </c>
      <c r="B39" s="66" t="inlineStr">
        <is>
          <t>148. Grundschule Dresden</t>
        </is>
      </c>
      <c r="C39" s="66" t="inlineStr">
        <is>
          <t>Marta-Fraenkel-Straße 8, 01097 Dresden</t>
        </is>
      </c>
      <c r="D39" s="66" t="inlineStr">
        <is>
          <t>Dresden</t>
        </is>
      </c>
      <c r="E39" s="66" t="n">
        <v>454.8</v>
      </c>
      <c r="F39" s="66" t="n">
        <v>13.739308152</v>
      </c>
      <c r="G39" s="66" t="n">
        <v>51.0739632290001</v>
      </c>
      <c r="H39" s="66" t="inlineStr">
        <is>
          <t>S02 / hotspot assignment S01+M01</t>
        </is>
      </c>
    </row>
    <row r="40" ht="15" customHeight="1" s="94">
      <c r="A40" s="66" t="inlineStr">
        <is>
          <t>O0885</t>
        </is>
      </c>
      <c r="B40" s="66" t="inlineStr">
        <is>
          <t>Martin-Andersen-Nexö-Gymnasium Dresden</t>
        </is>
      </c>
      <c r="C40" s="66" t="inlineStr">
        <is>
          <t>Haydnstraße 49, 01309 Dresden</t>
        </is>
      </c>
      <c r="D40" s="66" t="inlineStr">
        <is>
          <t>Dresden</t>
        </is>
      </c>
      <c r="E40" s="66" t="n">
        <v>306.6</v>
      </c>
      <c r="F40" s="66" t="n">
        <v>13.7756011167501</v>
      </c>
      <c r="G40" s="66" t="n">
        <v>51.0454120502501</v>
      </c>
      <c r="H40" s="66" t="inlineStr">
        <is>
          <t>S02 / hotspot assignment S01+M01</t>
        </is>
      </c>
    </row>
    <row r="41" ht="15" customHeight="1" s="94">
      <c r="A41" s="66" t="inlineStr">
        <is>
          <t>O1839</t>
        </is>
      </c>
      <c r="B41" s="66" t="inlineStr">
        <is>
          <t>Wilhelm-Wander-Schule - Grundschule der Stadt Leipzig</t>
        </is>
      </c>
      <c r="C41" s="66" t="inlineStr">
        <is>
          <t>Schulze-Delitzsch-Straße 23, 04315 Leipzig</t>
        </is>
      </c>
      <c r="D41" s="66" t="inlineStr">
        <is>
          <t>Leipzig</t>
        </is>
      </c>
      <c r="E41" s="66" t="n">
        <v>429</v>
      </c>
      <c r="F41" s="66" t="n">
        <v>12.4075033270001</v>
      </c>
      <c r="G41" s="66" t="n">
        <v>51.3513059953334</v>
      </c>
      <c r="H41" s="66" t="inlineStr">
        <is>
          <t>S02 / hotspot assignment S01+M01</t>
        </is>
      </c>
    </row>
    <row r="42" ht="15" customHeight="1" s="94">
      <c r="A42" s="66" t="inlineStr">
        <is>
          <t>O0766</t>
        </is>
      </c>
      <c r="B42" s="66" t="inlineStr">
        <is>
          <t>Förderzentrum „Dinglingerschule“ Dresden mit dem Förderschwerpunkt Lernen</t>
        </is>
      </c>
      <c r="C42" s="66" t="inlineStr">
        <is>
          <t>Dinglingerstraße 4, 01307 Dresden</t>
        </is>
      </c>
      <c r="D42" s="66" t="inlineStr">
        <is>
          <t>Dresden</t>
        </is>
      </c>
      <c r="E42" s="66" t="n">
        <v>150.1</v>
      </c>
      <c r="F42" s="66" t="n">
        <v>13.7587302005715</v>
      </c>
      <c r="G42" s="66" t="n">
        <v>51.0494936138572</v>
      </c>
      <c r="H42" s="66" t="inlineStr">
        <is>
          <t>S02 / hotspot assignment S01+M01</t>
        </is>
      </c>
    </row>
    <row r="43" ht="15" customHeight="1" s="94">
      <c r="A43" s="66" t="inlineStr">
        <is>
          <t>O0720</t>
        </is>
      </c>
      <c r="B43" s="66" t="inlineStr">
        <is>
          <t>Freie Montessorischule Huckepack Berufliches Gymnasium Fachrichtungen Wirtschaftswissenschaft und Gesundheit und Soziales (Schule in freier Trägerschaft)</t>
        </is>
      </c>
      <c r="C43" s="66" t="inlineStr">
        <is>
          <t>Maria-Montessori-Weg 4, 01309 Dresden</t>
        </is>
      </c>
      <c r="D43" s="66" t="inlineStr">
        <is>
          <t>Dresden</t>
        </is>
      </c>
      <c r="E43" s="66" t="n">
        <v>181.1</v>
      </c>
      <c r="F43" s="66" t="n">
        <v>13.7886171440001</v>
      </c>
      <c r="G43" s="66" t="n">
        <v>51.043250438</v>
      </c>
      <c r="H43" s="66" t="inlineStr">
        <is>
          <t>S02 / hotspot assignment S01+M01</t>
        </is>
      </c>
    </row>
    <row r="44" ht="15" customHeight="1" s="94">
      <c r="A44" s="66" t="inlineStr">
        <is>
          <t>O0949</t>
        </is>
      </c>
      <c r="B44" s="66" t="inlineStr">
        <is>
          <t>Sozialpflegeschulen Heimerer GmbH Berufsfachschule für Physiotherapie, Ausbildungsziel Physiotherapeut (Schule in freier Trägerschaft)</t>
        </is>
      </c>
      <c r="C44" s="66" t="inlineStr">
        <is>
          <t>Weißeritzstraße 3, 01067 Dresden</t>
        </is>
      </c>
      <c r="D44" s="66" t="inlineStr">
        <is>
          <t>Dresden</t>
        </is>
      </c>
      <c r="E44" s="66" t="n">
        <v>208.7</v>
      </c>
      <c r="F44" s="66" t="n">
        <v>13.7260564830001</v>
      </c>
      <c r="G44" s="66" t="n">
        <v>51.0570381715</v>
      </c>
      <c r="H44" s="66" t="inlineStr">
        <is>
          <t>S02 / hotspot assignment S01+M01</t>
        </is>
      </c>
    </row>
    <row r="45" ht="15" customHeight="1" s="94">
      <c r="A45" s="66" t="inlineStr">
        <is>
          <t>O1390</t>
        </is>
      </c>
      <c r="B45" s="66" t="inlineStr">
        <is>
          <t>Berufsfachschule für Logopädie (Schule in freier Trägerschaft)</t>
        </is>
      </c>
      <c r="C45" s="66" t="inlineStr">
        <is>
          <t>Bauhofstraße 3, 04103 Leipzig</t>
        </is>
      </c>
      <c r="D45" s="66" t="inlineStr">
        <is>
          <t>Leipzig</t>
        </is>
      </c>
      <c r="E45" s="66" t="n">
        <v>159.9</v>
      </c>
      <c r="F45" s="66" t="n">
        <v>12.38204081</v>
      </c>
      <c r="G45" s="66" t="n">
        <v>51.3326064515</v>
      </c>
      <c r="H45" s="66" t="inlineStr">
        <is>
          <t>S02 / hotspot assignment S01+M01</t>
        </is>
      </c>
    </row>
    <row r="46" ht="15" customHeight="1" s="94">
      <c r="A46" s="66" t="inlineStr">
        <is>
          <t>O1553</t>
        </is>
      </c>
      <c r="B46" s="66" t="inlineStr">
        <is>
          <t>Humboldt-Schule - Gymnasium der Stadt Leipzig</t>
        </is>
      </c>
      <c r="C46" s="66" t="inlineStr">
        <is>
          <t>Möbiusstraße 8, 04317 Leipzig</t>
        </is>
      </c>
      <c r="D46" s="66" t="inlineStr">
        <is>
          <t>Leipzig</t>
        </is>
      </c>
      <c r="E46" s="66" t="n">
        <v>233.8</v>
      </c>
      <c r="F46" s="66" t="n">
        <v>12.4058534590001</v>
      </c>
      <c r="G46" s="66" t="n">
        <v>51.331776566</v>
      </c>
      <c r="H46" s="66" t="inlineStr">
        <is>
          <t>S02 / hotspot assignment S01+M01</t>
        </is>
      </c>
    </row>
    <row r="47" ht="15" customHeight="1" s="94">
      <c r="A47" s="66" t="inlineStr">
        <is>
          <t>O1734</t>
        </is>
      </c>
      <c r="B47" s="66" t="inlineStr">
        <is>
          <t>Schule am Addis-Abeba-Platz - Grundschule der Stadt Leipzig</t>
        </is>
      </c>
      <c r="C47" s="66" t="inlineStr">
        <is>
          <t>Addis-Abeba-Platz 1, 04103 Leipzig</t>
        </is>
      </c>
      <c r="D47" s="66" t="inlineStr">
        <is>
          <t>Leipzig</t>
        </is>
      </c>
      <c r="E47" s="66" t="n">
        <v>253.4</v>
      </c>
      <c r="F47" s="66" t="n">
        <v>12.3815313015001</v>
      </c>
      <c r="G47" s="66" t="n">
        <v>51.3316462310001</v>
      </c>
      <c r="H47" s="66" t="inlineStr">
        <is>
          <t>S02 / hotspot assignment S01+M01</t>
        </is>
      </c>
    </row>
    <row r="48" ht="15" customHeight="1" s="94">
      <c r="A48" s="66" t="inlineStr">
        <is>
          <t>O1815</t>
        </is>
      </c>
      <c r="B48" s="66" t="inlineStr">
        <is>
          <t>Thomasschule - Gymnasium der Stadt Leipzig</t>
        </is>
      </c>
      <c r="C48" s="66" t="inlineStr">
        <is>
          <t>Hillerstraße 7, 04109 Leipzig</t>
        </is>
      </c>
      <c r="D48" s="66" t="inlineStr">
        <is>
          <t>Leipzig</t>
        </is>
      </c>
      <c r="E48" s="66" t="n">
        <v>203.3</v>
      </c>
      <c r="F48" s="66" t="n">
        <v>12.3570943575001</v>
      </c>
      <c r="G48" s="66" t="n">
        <v>51.3361735665</v>
      </c>
      <c r="H48" s="66" t="inlineStr">
        <is>
          <t>S02 / hotspot assignment S01+M01</t>
        </is>
      </c>
    </row>
    <row r="49" ht="15" customHeight="1" s="94">
      <c r="A49" s="66" t="inlineStr">
        <is>
          <t>O0432</t>
        </is>
      </c>
      <c r="B49" s="66" t="inlineStr">
        <is>
          <t>33. Grundschule Dresden</t>
        </is>
      </c>
      <c r="C49" s="66" t="inlineStr">
        <is>
          <t>Schilfweg 3, 01237 Dresden</t>
        </is>
      </c>
      <c r="D49" s="66" t="inlineStr">
        <is>
          <t>Dresden</t>
        </is>
      </c>
      <c r="E49" s="66" t="n">
        <v>379.6</v>
      </c>
      <c r="F49" s="66" t="n">
        <v>13.8032209763334</v>
      </c>
      <c r="G49" s="66" t="n">
        <v>51.0217357736667</v>
      </c>
      <c r="H49" s="66" t="inlineStr">
        <is>
          <t>S02 / hotspot assignment S01+M01</t>
        </is>
      </c>
    </row>
    <row r="50" ht="15" customHeight="1" s="94">
      <c r="A50" s="66" t="inlineStr">
        <is>
          <t>O1371</t>
        </is>
      </c>
      <c r="B50" s="66" t="inlineStr">
        <is>
          <t>Arwed-Rossbach-Schule - Berufliches Schulzentrum der Stadt Leipzig</t>
        </is>
      </c>
      <c r="C50" s="66" t="inlineStr">
        <is>
          <t>Am Kleinen Feld 3-5, 04205 Leipzig</t>
        </is>
      </c>
      <c r="D50" s="66" t="inlineStr">
        <is>
          <t>Leipzig</t>
        </is>
      </c>
      <c r="E50" s="66" t="n">
        <v>135.7</v>
      </c>
      <c r="F50" s="66" t="n">
        <v>12.2616537290001</v>
      </c>
      <c r="G50" s="66" t="n">
        <v>51.3161679715001</v>
      </c>
      <c r="H50" s="66" t="inlineStr">
        <is>
          <t>S02 / hotspot assignment S01+M01</t>
        </is>
      </c>
    </row>
    <row r="51" ht="15" customHeight="1" s="94">
      <c r="A51" s="66" t="inlineStr">
        <is>
          <t>O1439</t>
        </is>
      </c>
      <c r="B51" s="66" t="inlineStr">
        <is>
          <t>Ergänzungsschule für Game Design der Macromedia Akademie Leipzig (Schule in freier Trägerschaft)</t>
        </is>
      </c>
      <c r="C51" s="66" t="inlineStr">
        <is>
          <t>Nordstraße 3-15, 04105 Leipzig</t>
        </is>
      </c>
      <c r="D51" s="66" t="inlineStr">
        <is>
          <t>Leipzig</t>
        </is>
      </c>
      <c r="E51" s="66" t="n">
        <v>189.2</v>
      </c>
      <c r="F51" s="66" t="n">
        <v>12.3713122740001</v>
      </c>
      <c r="G51" s="66" t="n">
        <v>51.3462738870001</v>
      </c>
      <c r="H51" s="66" t="inlineStr">
        <is>
          <t>S02 / hotspot assignment S01+M01</t>
        </is>
      </c>
    </row>
    <row r="52" ht="15" customHeight="1" s="94">
      <c r="A52" s="66" t="inlineStr">
        <is>
          <t>O1706</t>
        </is>
      </c>
      <c r="B52" s="66" t="inlineStr">
        <is>
          <t>Schule Ratzelstraße - Oberschule der Stadt Leipzig</t>
        </is>
      </c>
      <c r="C52" s="66" t="inlineStr">
        <is>
          <t>Ratzelstraße 26, 04207 Leipzig</t>
        </is>
      </c>
      <c r="D52" s="66" t="inlineStr">
        <is>
          <t>Leipzig</t>
        </is>
      </c>
      <c r="E52" s="66" t="n">
        <v>190</v>
      </c>
      <c r="F52" s="66" t="n">
        <v>12.303250927</v>
      </c>
      <c r="G52" s="66" t="n">
        <v>51.3144923560001</v>
      </c>
      <c r="H52" s="66" t="inlineStr">
        <is>
          <t>S02 / hotspot assignment S01+M01</t>
        </is>
      </c>
    </row>
    <row r="53" ht="15" customHeight="1" s="94">
      <c r="A53" s="66" t="inlineStr">
        <is>
          <t>O0403</t>
        </is>
      </c>
      <c r="B53" s="66" t="inlineStr">
        <is>
          <t>16. Grundschule Dresden "Josephine"</t>
        </is>
      </c>
      <c r="C53" s="66" t="inlineStr">
        <is>
          <t>Josephinenstraße 6, 01069 Dresden</t>
        </is>
      </c>
      <c r="D53" s="66" t="inlineStr">
        <is>
          <t>Dresden</t>
        </is>
      </c>
      <c r="E53" s="66" t="n">
        <v>58.2</v>
      </c>
      <c r="F53" s="66" t="n">
        <v>13.729340247</v>
      </c>
      <c r="G53" s="66" t="n">
        <v>51.0456866710001</v>
      </c>
      <c r="H53" s="66" t="inlineStr">
        <is>
          <t>S02 / hotspot assignment S01+M01</t>
        </is>
      </c>
    </row>
    <row r="54" ht="15" customHeight="1" s="94">
      <c r="A54" s="66" t="inlineStr">
        <is>
          <t>O1303</t>
        </is>
      </c>
      <c r="B54" s="66" t="inlineStr">
        <is>
          <t>AHFGrundschule Leipzig (Schule in freier Trägerschaft)</t>
        </is>
      </c>
      <c r="C54" s="66" t="inlineStr">
        <is>
          <t>Puschstraße 9, 04103 Leipzig</t>
        </is>
      </c>
      <c r="D54" s="66" t="inlineStr">
        <is>
          <t>Leipzig</t>
        </is>
      </c>
      <c r="E54" s="66" t="n">
        <v>466.7</v>
      </c>
      <c r="F54" s="66" t="n">
        <v>12.3941860235</v>
      </c>
      <c r="G54" s="66" t="n">
        <v>51.3145382520001</v>
      </c>
      <c r="H54" s="66" t="inlineStr">
        <is>
          <t>S02 / hotspot assignment S01+M01</t>
        </is>
      </c>
    </row>
    <row r="55" ht="15" customHeight="1" s="94">
      <c r="A55" s="66" t="inlineStr">
        <is>
          <t>O0199</t>
        </is>
      </c>
      <c r="B55" s="66" t="inlineStr">
        <is>
          <t>Grundschule Weststraße</t>
        </is>
      </c>
      <c r="C55" s="66" t="inlineStr">
        <is>
          <t>Weststraße 19, 09112 Chemnitz</t>
        </is>
      </c>
      <c r="D55" s="66" t="inlineStr">
        <is>
          <t>Chemnitz</t>
        </is>
      </c>
      <c r="E55" s="66" t="n">
        <v>56.3</v>
      </c>
      <c r="F55" s="66" t="n">
        <v>12.9080624870001</v>
      </c>
      <c r="G55" s="66" t="n">
        <v>50.8330565530001</v>
      </c>
      <c r="H55" s="66" t="inlineStr">
        <is>
          <t>S02 / hotspot assignment S01+M01</t>
        </is>
      </c>
    </row>
    <row r="56" ht="15" customHeight="1" s="94">
      <c r="A56" s="66" t="inlineStr">
        <is>
          <t>O0262</t>
        </is>
      </c>
      <c r="B56" s="66" t="inlineStr">
        <is>
          <t>mediCampus Gesundheitsfachberufe der F+U Sachsen gGmbH Berufsfachschule für Pflegeberufe (Schule in freier Trägerschaft)</t>
        </is>
      </c>
      <c r="C56" s="66" t="inlineStr">
        <is>
          <t>Rochlitzer Straße 29, 09111 Chemnitz</t>
        </is>
      </c>
      <c r="D56" s="66" t="inlineStr">
        <is>
          <t>Chemnitz</t>
        </is>
      </c>
      <c r="E56" s="66" t="n">
        <v>202.7</v>
      </c>
      <c r="F56" s="66" t="n">
        <v>12.9220550045</v>
      </c>
      <c r="G56" s="66" t="n">
        <v>50.8412731395</v>
      </c>
      <c r="H56" s="66" t="inlineStr">
        <is>
          <t>S02 / hotspot assignment S01+M01</t>
        </is>
      </c>
    </row>
    <row r="57" ht="15" customHeight="1" s="94">
      <c r="A57" s="66" t="inlineStr">
        <is>
          <t>O1647</t>
        </is>
      </c>
      <c r="B57" s="66" t="inlineStr">
        <is>
          <t>Polizeifachschule Leipzig</t>
        </is>
      </c>
      <c r="C57" s="66" t="inlineStr">
        <is>
          <t>Dübener Landstraße 4, 04129 Leipzig</t>
        </is>
      </c>
      <c r="D57" s="66" t="inlineStr">
        <is>
          <t>Leipzig</t>
        </is>
      </c>
      <c r="E57" s="66" t="n">
        <v>279.2</v>
      </c>
      <c r="F57" s="66" t="n">
        <v>12.3854533113334</v>
      </c>
      <c r="G57" s="66" t="n">
        <v>51.3761057096667</v>
      </c>
      <c r="H57" s="66" t="inlineStr">
        <is>
          <t>S02 / hotspot assignment S01+M01</t>
        </is>
      </c>
    </row>
    <row r="58" ht="15" customHeight="1" s="94">
      <c r="A58" s="66" t="inlineStr">
        <is>
          <t>O0606</t>
        </is>
      </c>
      <c r="B58" s="66" t="inlineStr">
        <is>
          <t>Berufliches Gymnasium der Semper Schulen Media gGmbH (Schule in freier Trägerschaft)</t>
        </is>
      </c>
      <c r="C58" s="66" t="inlineStr">
        <is>
          <t>Antonstraße 19-21, 01097 Dresden</t>
        </is>
      </c>
      <c r="D58" s="66" t="inlineStr">
        <is>
          <t>Dresden</t>
        </is>
      </c>
      <c r="E58" s="66" t="n">
        <v>253.5</v>
      </c>
      <c r="F58" s="66" t="n">
        <v>13.7382379685</v>
      </c>
      <c r="G58" s="66" t="n">
        <v>51.0639531430001</v>
      </c>
      <c r="H58" s="66" t="inlineStr">
        <is>
          <t>S02 / hotspot assignment S01+M01</t>
        </is>
      </c>
    </row>
    <row r="59" ht="15" customHeight="1" s="94">
      <c r="A59" s="66" t="inlineStr">
        <is>
          <t>O0700</t>
        </is>
      </c>
      <c r="B59" s="66" t="inlineStr">
        <is>
          <t>Fachoberschule mit den Fachrichtungen Gesundheit und Soziales, Gestaltung und Wirtschaft und Verwaltung der Privaten Schule IBB gGmbH Dresden (Schule in freier Trägerschaft)</t>
        </is>
      </c>
      <c r="C59" s="66" t="inlineStr">
        <is>
          <t>Schumannstraße 21, 01307 Dresden</t>
        </is>
      </c>
      <c r="D59" s="66" t="inlineStr">
        <is>
          <t>Dresden</t>
        </is>
      </c>
      <c r="E59" s="66" t="n">
        <v>48.9</v>
      </c>
      <c r="F59" s="66" t="n">
        <v>13.722200188</v>
      </c>
      <c r="G59" s="66" t="n">
        <v>51.0540848060001</v>
      </c>
      <c r="H59" s="66" t="inlineStr">
        <is>
          <t>S02 / hotspot assignment S01+M01</t>
        </is>
      </c>
    </row>
    <row r="60" ht="15" customHeight="1" s="94">
      <c r="A60" s="66" t="inlineStr">
        <is>
          <t>O1142</t>
        </is>
      </c>
      <c r="B60" s="66" t="inlineStr">
        <is>
          <t>Berufliches Schulzentrum Christoph Lüders Görlitz</t>
        </is>
      </c>
      <c r="C60" s="66" t="inlineStr">
        <is>
          <t>Carl-von-Ossietzky-Straße 13-16, 02826 Görlitz</t>
        </is>
      </c>
      <c r="D60" s="66" t="inlineStr">
        <is>
          <t>Görlitz</t>
        </is>
      </c>
      <c r="E60" s="66" t="n">
        <v>362.6</v>
      </c>
      <c r="F60" s="66" t="n">
        <v>14.9812103580001</v>
      </c>
      <c r="G60" s="66" t="n">
        <v>51.145618692</v>
      </c>
      <c r="H60" s="66" t="inlineStr">
        <is>
          <t>S02 / hotspot assignment S01+M01</t>
        </is>
      </c>
    </row>
    <row r="61" ht="15" customHeight="1" s="94">
      <c r="A61" s="66" t="inlineStr">
        <is>
          <t>O1556</t>
        </is>
      </c>
      <c r="B61" s="66" t="inlineStr">
        <is>
          <t>Ida-Blum-Schule - Grundschule der Stadt Leipzig</t>
        </is>
      </c>
      <c r="C61" s="66" t="inlineStr">
        <is>
          <t>Bernhard-Göring-Straße 107, 04275 Leipzig</t>
        </is>
      </c>
      <c r="D61" s="66" t="inlineStr">
        <is>
          <t>Leipzig</t>
        </is>
      </c>
      <c r="E61" s="66" t="n">
        <v>124</v>
      </c>
      <c r="F61" s="66" t="n">
        <v>12.37686438</v>
      </c>
      <c r="G61" s="66" t="n">
        <v>51.3205136660001</v>
      </c>
      <c r="H61" s="66" t="inlineStr">
        <is>
          <t>S02 / hotspot assignment S01+M01</t>
        </is>
      </c>
    </row>
    <row r="62" ht="15" customHeight="1" s="94">
      <c r="A62" s="66" t="inlineStr">
        <is>
          <t>O1743</t>
        </is>
      </c>
      <c r="B62" s="66" t="inlineStr">
        <is>
          <t>Schule am Barnet-Licht-Platz - Oberschule der Stadt Leipzig</t>
        </is>
      </c>
      <c r="C62" s="66" t="inlineStr">
        <is>
          <t>Barnet-Licht-Platz 1, 04317 Leipzig</t>
        </is>
      </c>
      <c r="D62" s="66" t="inlineStr">
        <is>
          <t>Leipzig</t>
        </is>
      </c>
      <c r="E62" s="66" t="n">
        <v>82.59999999999999</v>
      </c>
      <c r="F62" s="66" t="n">
        <v>12.4039437225001</v>
      </c>
      <c r="G62" s="66" t="n">
        <v>51.3217314490001</v>
      </c>
      <c r="H62" s="66" t="inlineStr">
        <is>
          <t>S02 / hotspot assignment S01+M01</t>
        </is>
      </c>
    </row>
    <row r="63" ht="15" customHeight="1" s="94">
      <c r="A63" s="66" t="inlineStr">
        <is>
          <t>O0190</t>
        </is>
      </c>
      <c r="B63" s="66" t="inlineStr">
        <is>
          <t>Gotthold-Ephraim-Lessing-Grundschule</t>
        </is>
      </c>
      <c r="C63" s="66" t="inlineStr">
        <is>
          <t>Reinhardtstraße 6, 09130 Chemnitz</t>
        </is>
      </c>
      <c r="D63" s="66" t="inlineStr">
        <is>
          <t>Chemnitz</t>
        </is>
      </c>
      <c r="E63" s="66" t="n">
        <v>242</v>
      </c>
      <c r="F63" s="66" t="n">
        <v>12.939279324</v>
      </c>
      <c r="G63" s="66" t="n">
        <v>50.8434580700001</v>
      </c>
      <c r="H63" s="66" t="inlineStr">
        <is>
          <t>S02 / hotspot assignment S01+M01</t>
        </is>
      </c>
    </row>
    <row r="64" ht="15" customHeight="1" s="94">
      <c r="A64" s="66" t="inlineStr">
        <is>
          <t>O0650</t>
        </is>
      </c>
      <c r="B64" s="66" t="inlineStr">
        <is>
          <t>Berufsfachschule für Ergotherapie Erste Europäische Schule für Physiotherapie, Ergotherapie und Sporttherapie Klinik Bavaria GmbH (Schule in freier Trägerschaft)</t>
        </is>
      </c>
      <c r="C64" s="66" t="inlineStr">
        <is>
          <t>Gasanstaltstraße 3, 01237 Dresden</t>
        </is>
      </c>
      <c r="D64" s="66" t="inlineStr">
        <is>
          <t>Dresden</t>
        </is>
      </c>
      <c r="E64" s="66" t="n">
        <v>158.7</v>
      </c>
      <c r="F64" s="66" t="n">
        <v>13.78637983625</v>
      </c>
      <c r="G64" s="66" t="n">
        <v>51.02851308525</v>
      </c>
      <c r="H64" s="66" t="inlineStr">
        <is>
          <t>S02 / hotspot assignment S01+M01</t>
        </is>
      </c>
    </row>
    <row r="65" ht="15" customHeight="1" s="94">
      <c r="A65" s="66" t="inlineStr">
        <is>
          <t>O0887</t>
        </is>
      </c>
      <c r="B65" s="66" t="inlineStr">
        <is>
          <t>Martin-Andersen-Nexö-Gymnasium Dresden</t>
        </is>
      </c>
      <c r="C65" s="66" t="inlineStr">
        <is>
          <t>Haydnstraße 49, 01309 Dresden</t>
        </is>
      </c>
      <c r="D65" s="66" t="inlineStr">
        <is>
          <t>Dresden</t>
        </is>
      </c>
      <c r="E65" s="66" t="n">
        <v>212.3</v>
      </c>
      <c r="F65" s="66" t="n">
        <v>13.7799117636667</v>
      </c>
      <c r="G65" s="66" t="n">
        <v>51.0443226996667</v>
      </c>
      <c r="H65" s="66" t="inlineStr">
        <is>
          <t>S02 / hotspot assignment S01+M01</t>
        </is>
      </c>
    </row>
    <row r="66" ht="15" customHeight="1" s="94">
      <c r="A66" s="66" t="inlineStr">
        <is>
          <t>O0981</t>
        </is>
      </c>
      <c r="B66" s="66" t="inlineStr">
        <is>
          <t>Städtisches Klinikum Dresden, Medizinische Berufsfachschule</t>
        </is>
      </c>
      <c r="C66" s="66" t="inlineStr">
        <is>
          <t>Bodelschwinghstraße 1-3, 01159 Dresden</t>
        </is>
      </c>
      <c r="D66" s="66" t="inlineStr">
        <is>
          <t>Dresden</t>
        </is>
      </c>
      <c r="E66" s="66" t="n">
        <v>75.59999999999999</v>
      </c>
      <c r="F66" s="66" t="n">
        <v>13.7089575470001</v>
      </c>
      <c r="G66" s="66" t="n">
        <v>51.047232196</v>
      </c>
      <c r="H66" s="66" t="inlineStr">
        <is>
          <t>S02 / hotspot assignment S01+M01</t>
        </is>
      </c>
    </row>
    <row r="67" ht="15" customHeight="1" s="94">
      <c r="A67" s="66" t="inlineStr">
        <is>
          <t>O1690</t>
        </is>
      </c>
      <c r="B67" s="66" t="inlineStr">
        <is>
          <t>Schule Hauptbahnhof-Westseite - Gymnasium der Stadt Leipzig</t>
        </is>
      </c>
      <c r="C67" s="66" t="inlineStr">
        <is>
          <t>Annemarie-Renger-Straße 19, 04105 Leipzig</t>
        </is>
      </c>
      <c r="D67" s="66" t="inlineStr">
        <is>
          <t>Leipzig</t>
        </is>
      </c>
      <c r="E67" s="66" t="n">
        <v>373.6</v>
      </c>
      <c r="F67" s="66" t="n">
        <v>12.376239999</v>
      </c>
      <c r="G67" s="66" t="n">
        <v>51.3483220400001</v>
      </c>
      <c r="H67" s="66" t="inlineStr">
        <is>
          <t>S02 / hotspot assignment S01+M01</t>
        </is>
      </c>
    </row>
    <row r="68" ht="15" customHeight="1" s="94">
      <c r="A68" s="66" t="inlineStr">
        <is>
          <t>O0274</t>
        </is>
      </c>
      <c r="B68" s="66" t="inlineStr">
        <is>
          <t>Leonhard-Frank-Oberschule</t>
        </is>
      </c>
      <c r="C68" s="66" t="inlineStr">
        <is>
          <t>Hauptstraße 6, 01640 Coswig</t>
        </is>
      </c>
      <c r="D68" s="66" t="inlineStr">
        <is>
          <t>Coswig</t>
        </is>
      </c>
      <c r="E68" s="66" t="n">
        <v>100.1</v>
      </c>
      <c r="F68" s="66" t="n">
        <v>13.5801824825001</v>
      </c>
      <c r="G68" s="66" t="n">
        <v>51.1248053405001</v>
      </c>
      <c r="H68" s="66" t="inlineStr">
        <is>
          <t>S02 / hotspot assignment S01+M01</t>
        </is>
      </c>
    </row>
    <row r="69" ht="15" customHeight="1" s="94">
      <c r="A69" s="66" t="inlineStr">
        <is>
          <t>O1462</t>
        </is>
      </c>
      <c r="B69" s="66" t="inlineStr">
        <is>
          <t>Euro Akademie Leipzig Fachoberschule, Fachrichtung Gesundheit und Soziales (Schule in freier Trägerschaft)</t>
        </is>
      </c>
      <c r="C69" s="66" t="inlineStr">
        <is>
          <t>Atriumstraße 3, 04315 Leipzig</t>
        </is>
      </c>
      <c r="D69" s="66" t="inlineStr">
        <is>
          <t>Leipzig</t>
        </is>
      </c>
      <c r="E69" s="66" t="n">
        <v>187.8</v>
      </c>
      <c r="F69" s="66" t="n">
        <v>12.3949077763334</v>
      </c>
      <c r="G69" s="66" t="n">
        <v>51.3427386026667</v>
      </c>
      <c r="H69" s="66" t="inlineStr">
        <is>
          <t>S02 / hotspot assignment S01+M01</t>
        </is>
      </c>
    </row>
    <row r="70" ht="15" customHeight="1" s="94">
      <c r="A70" s="66" t="inlineStr">
        <is>
          <t>O0770</t>
        </is>
      </c>
      <c r="B70" s="66" t="inlineStr">
        <is>
          <t>Förderzentrum „Johann-Friedrich-Jencke“ Dresden mit dem Förderschwerpunkt Hören</t>
        </is>
      </c>
      <c r="C70" s="66" t="inlineStr">
        <is>
          <t>Maxim-Gorki-Straße 4, 01127 Dresden</t>
        </is>
      </c>
      <c r="D70" s="66" t="inlineStr">
        <is>
          <t>Dresden</t>
        </is>
      </c>
      <c r="E70" s="66" t="n">
        <v>209</v>
      </c>
      <c r="F70" s="66" t="n">
        <v>13.73749878</v>
      </c>
      <c r="G70" s="66" t="n">
        <v>51.0872276950001</v>
      </c>
      <c r="H70" s="66" t="inlineStr">
        <is>
          <t>S02 / hotspot assignment S01+M01</t>
        </is>
      </c>
    </row>
    <row r="71" ht="15" customHeight="1" s="94">
      <c r="A71" s="66" t="inlineStr">
        <is>
          <t>O1742</t>
        </is>
      </c>
      <c r="B71" s="66" t="inlineStr">
        <is>
          <t>Schule am Barnet-Licht-Platz - Oberschule der Stadt Leipzig</t>
        </is>
      </c>
      <c r="C71" s="66" t="inlineStr">
        <is>
          <t>Barnet-Licht-Platz 1, 04317 Leipzig</t>
        </is>
      </c>
      <c r="D71" s="66" t="inlineStr">
        <is>
          <t>Leipzig</t>
        </is>
      </c>
      <c r="E71" s="66" t="n">
        <v>257.9</v>
      </c>
      <c r="F71" s="66" t="n">
        <v>12.4016621025</v>
      </c>
      <c r="G71" s="66" t="n">
        <v>51.3243320120001</v>
      </c>
      <c r="H71" s="66" t="inlineStr">
        <is>
          <t>S02 / hotspot assignment S01+M01</t>
        </is>
      </c>
    </row>
    <row r="72" ht="15" customHeight="1" s="94">
      <c r="A72" s="66" t="inlineStr">
        <is>
          <t>O1062</t>
        </is>
      </c>
      <c r="B72" s="66" t="inlineStr">
        <is>
          <t>Grundschule "Karl Günzel"</t>
        </is>
      </c>
      <c r="C72" s="66" t="inlineStr">
        <is>
          <t>Am Seilerberg 11A, 09599 Freiberg</t>
        </is>
      </c>
      <c r="D72" s="66" t="inlineStr">
        <is>
          <t>Freiberg</t>
        </is>
      </c>
      <c r="E72" s="66" t="n">
        <v>256</v>
      </c>
      <c r="F72" s="66" t="n">
        <v>13.3370525090001</v>
      </c>
      <c r="G72" s="66" t="n">
        <v>50.9018501580001</v>
      </c>
      <c r="H72" s="66" t="inlineStr">
        <is>
          <t>S02 / hotspot assignment S01+M01</t>
        </is>
      </c>
    </row>
    <row r="73" ht="15" customHeight="1" s="94">
      <c r="A73" s="66" t="inlineStr">
        <is>
          <t>O1531</t>
        </is>
      </c>
      <c r="B73" s="66" t="inlineStr">
        <is>
          <t>Gutenbergschule - Berufliches Schulzentrum der Stadt Leipzig</t>
        </is>
      </c>
      <c r="C73" s="66" t="inlineStr">
        <is>
          <t>Gutenbergplatz 8, 04103 Leipzig</t>
        </is>
      </c>
      <c r="D73" s="66" t="inlineStr">
        <is>
          <t>Leipzig</t>
        </is>
      </c>
      <c r="E73" s="66" t="n">
        <v>475.9</v>
      </c>
      <c r="F73" s="66" t="n">
        <v>12.3953547470001</v>
      </c>
      <c r="G73" s="66" t="n">
        <v>51.3321295445001</v>
      </c>
      <c r="H73" s="66" t="inlineStr">
        <is>
          <t>S02 / hotspot assignment S01+M01</t>
        </is>
      </c>
    </row>
    <row r="74" ht="15" customHeight="1" s="94">
      <c r="A74" s="66" t="inlineStr">
        <is>
          <t>O0954</t>
        </is>
      </c>
      <c r="B74" s="66" t="inlineStr">
        <is>
          <t>Sozialpflegeschulen Heimerer GmbH Berufsfachschule für Physiotherapie, Ausbildungsziel Physiotherapeut (Schule in freier Trägerschaft)</t>
        </is>
      </c>
      <c r="C74" s="66" t="inlineStr">
        <is>
          <t>Weißeritzstraße 3, 01067 Dresden</t>
        </is>
      </c>
      <c r="D74" s="66" t="inlineStr">
        <is>
          <t>Dresden</t>
        </is>
      </c>
      <c r="E74" s="66" t="n">
        <v>180.7</v>
      </c>
      <c r="F74" s="66" t="n">
        <v>13.7289867740001</v>
      </c>
      <c r="G74" s="66" t="n">
        <v>51.0593071735001</v>
      </c>
      <c r="H74" s="66" t="inlineStr">
        <is>
          <t>S02 / hotspot assignment S01+M01</t>
        </is>
      </c>
    </row>
    <row r="75" ht="15" customHeight="1" s="94">
      <c r="A75" s="66" t="inlineStr">
        <is>
          <t>O0912</t>
        </is>
      </c>
      <c r="B75" s="66" t="inlineStr">
        <is>
          <t>Private Ganztagsschule - Grundschule der Privaten Schule IBB gGmbH Dresden (Schule in freier Trägerschaft)</t>
        </is>
      </c>
      <c r="C75" s="66" t="inlineStr">
        <is>
          <t>Paul-Gerhardt-Straße 17, 01309 Dresden</t>
        </is>
      </c>
      <c r="D75" s="66" t="inlineStr">
        <is>
          <t>Dresden</t>
        </is>
      </c>
      <c r="E75" s="66" t="n">
        <v>458.1</v>
      </c>
      <c r="F75" s="66" t="n">
        <v>13.7758002765001</v>
      </c>
      <c r="G75" s="66" t="n">
        <v>51.0508022825001</v>
      </c>
      <c r="H75" s="66" t="inlineStr">
        <is>
          <t>S02 / hotspot assignment S01+M01</t>
        </is>
      </c>
    </row>
    <row r="76" ht="15" customHeight="1" s="94">
      <c r="A76" s="66" t="inlineStr">
        <is>
          <t>O1490</t>
        </is>
      </c>
      <c r="B76" s="66" t="inlineStr">
        <is>
          <t>Freie Oberschule Gohlis -Schulen für gemeinschaftliches Lernen e.V. (Schule in freier Trägerschaft)</t>
        </is>
      </c>
      <c r="C76" s="66" t="inlineStr">
        <is>
          <t>Lützowstraße 8, 04155 Leipzig</t>
        </is>
      </c>
      <c r="D76" s="66" t="inlineStr">
        <is>
          <t>Leipzig</t>
        </is>
      </c>
      <c r="E76" s="66" t="n">
        <v>105.2</v>
      </c>
      <c r="F76" s="66" t="n">
        <v>12.3704922472501</v>
      </c>
      <c r="G76" s="66" t="n">
        <v>51.3612274070001</v>
      </c>
      <c r="H76" s="66" t="inlineStr">
        <is>
          <t>S02 / hotspot assignment S01+M01</t>
        </is>
      </c>
    </row>
    <row r="77" ht="15" customHeight="1" s="94">
      <c r="A77" s="66" t="inlineStr">
        <is>
          <t>O0608</t>
        </is>
      </c>
      <c r="B77" s="66" t="inlineStr">
        <is>
          <t>Berufliches Gymnasium der Semper Schulen Media gGmbH (Schule in freier Trägerschaft)</t>
        </is>
      </c>
      <c r="C77" s="66" t="inlineStr">
        <is>
          <t>Antonstraße 19-21, 01097 Dresden</t>
        </is>
      </c>
      <c r="D77" s="66" t="inlineStr">
        <is>
          <t>Dresden</t>
        </is>
      </c>
      <c r="E77" s="66" t="n">
        <v>83.5</v>
      </c>
      <c r="F77" s="66" t="n">
        <v>13.7406757065</v>
      </c>
      <c r="G77" s="66" t="n">
        <v>51.0647829700001</v>
      </c>
      <c r="H77" s="66" t="inlineStr">
        <is>
          <t>S02 / hotspot assignment S01+M01</t>
        </is>
      </c>
    </row>
    <row r="78" ht="15" customHeight="1" s="94">
      <c r="A78" s="66" t="inlineStr">
        <is>
          <t>O1492</t>
        </is>
      </c>
      <c r="B78" s="66" t="inlineStr">
        <is>
          <t>Freie Waldorfschule Leipzig (Schule in freier Trägerschaft)</t>
        </is>
      </c>
      <c r="C78" s="66" t="inlineStr">
        <is>
          <t>Berthastraße 15, 04357 Leipzig</t>
        </is>
      </c>
      <c r="D78" s="66" t="inlineStr">
        <is>
          <t>Leipzig</t>
        </is>
      </c>
      <c r="E78" s="66" t="n">
        <v>476.7</v>
      </c>
      <c r="F78" s="66" t="n">
        <v>12.3993633220001</v>
      </c>
      <c r="G78" s="66" t="n">
        <v>51.363485385</v>
      </c>
      <c r="H78" s="66" t="inlineStr">
        <is>
          <t>S02 / hotspot assignment S01+M01</t>
        </is>
      </c>
    </row>
    <row r="79" ht="15" customHeight="1" s="94">
      <c r="A79" s="66" t="inlineStr">
        <is>
          <t>O1565</t>
        </is>
      </c>
      <c r="B79" s="66" t="inlineStr">
        <is>
          <t>Immanuel-Kant-Schule - Gymnasium der Stadt Leipzig</t>
        </is>
      </c>
      <c r="C79" s="66" t="inlineStr">
        <is>
          <t>Scharnhorststraße 15, 04275 Leipzig</t>
        </is>
      </c>
      <c r="D79" s="66" t="inlineStr">
        <is>
          <t>Leipzig</t>
        </is>
      </c>
      <c r="E79" s="66" t="n">
        <v>141</v>
      </c>
      <c r="F79" s="66" t="n">
        <v>12.373609757</v>
      </c>
      <c r="G79" s="66" t="n">
        <v>51.3207832876667</v>
      </c>
      <c r="H79" s="66" t="inlineStr">
        <is>
          <t>S02 / hotspot assignment S01+M01</t>
        </is>
      </c>
    </row>
    <row r="80" ht="15" customHeight="1" s="94">
      <c r="A80" s="66" t="inlineStr">
        <is>
          <t>O1587</t>
        </is>
      </c>
      <c r="B80" s="66" t="inlineStr">
        <is>
          <t>Katholische Krankenpflegeschule des St. Elisabeth-Krankenhauses Leipzig Berufsfachschule für Pflegeberufe (Schule in freier Trägerschaft)</t>
        </is>
      </c>
      <c r="C80" s="66" t="inlineStr">
        <is>
          <t>Biedermannstraße 84, 04277 Leipzig</t>
        </is>
      </c>
      <c r="D80" s="66" t="inlineStr">
        <is>
          <t>Leipzig</t>
        </is>
      </c>
      <c r="E80" s="66" t="n">
        <v>439.8</v>
      </c>
      <c r="F80" s="66" t="n">
        <v>12.374122165</v>
      </c>
      <c r="G80" s="66" t="n">
        <v>51.303362398</v>
      </c>
      <c r="H80" s="66" t="inlineStr">
        <is>
          <t>S02 / hotspot assignment S01+M01</t>
        </is>
      </c>
    </row>
    <row r="81" ht="15" customHeight="1" s="94">
      <c r="A81" s="66" t="inlineStr">
        <is>
          <t>O0605</t>
        </is>
      </c>
      <c r="B81" s="66" t="inlineStr">
        <is>
          <t>Berufliches Gymnasium der Semper Schulen Media gGmbH (Schule in freier Trägerschaft)</t>
        </is>
      </c>
      <c r="C81" s="66" t="inlineStr">
        <is>
          <t>Antonstraße 19-21, 01097 Dresden</t>
        </is>
      </c>
      <c r="D81" s="66" t="inlineStr">
        <is>
          <t>Dresden</t>
        </is>
      </c>
      <c r="E81" s="66" t="n">
        <v>383.2</v>
      </c>
      <c r="F81" s="66" t="n">
        <v>13.7363784390001</v>
      </c>
      <c r="G81" s="66" t="n">
        <v>51.0638611220001</v>
      </c>
      <c r="H81" s="66" t="inlineStr">
        <is>
          <t>S02 / hotspot assignment S01+M01</t>
        </is>
      </c>
    </row>
    <row r="82" ht="15" customHeight="1" s="94">
      <c r="A82" s="66" t="inlineStr">
        <is>
          <t>O0740</t>
        </is>
      </c>
      <c r="B82" s="66" t="inlineStr">
        <is>
          <t>Förderzentrum Klinik- und Krankenhausschule Dresden am Universitätsklinikum "Carl Gustav Carus"</t>
        </is>
      </c>
      <c r="C82" s="66" t="inlineStr">
        <is>
          <t>Fetscherstraße 74, 01307 Dresden</t>
        </is>
      </c>
      <c r="D82" s="66" t="inlineStr">
        <is>
          <t>Dresden</t>
        </is>
      </c>
      <c r="E82" s="66" t="n">
        <v>362.8</v>
      </c>
      <c r="F82" s="66" t="n">
        <v>13.7774352931667</v>
      </c>
      <c r="G82" s="66" t="n">
        <v>51.0587452095001</v>
      </c>
      <c r="H82" s="66" t="inlineStr">
        <is>
          <t>S02 / hotspot assignment S01+M01</t>
        </is>
      </c>
    </row>
    <row r="83" ht="15" customHeight="1" s="94">
      <c r="A83" s="66" t="inlineStr">
        <is>
          <t>O0861</t>
        </is>
      </c>
      <c r="B83" s="66" t="inlineStr">
        <is>
          <t>Julius-Ambrosius-Hülße-Gymnasium Dresden</t>
        </is>
      </c>
      <c r="C83" s="66" t="inlineStr">
        <is>
          <t>Hülßestraße 16, 01237 Dresden</t>
        </is>
      </c>
      <c r="D83" s="66" t="inlineStr">
        <is>
          <t>Dresden</t>
        </is>
      </c>
      <c r="E83" s="66" t="n">
        <v>489.4</v>
      </c>
      <c r="F83" s="66" t="n">
        <v>13.786918496</v>
      </c>
      <c r="G83" s="66" t="n">
        <v>51.0157506020001</v>
      </c>
      <c r="H83" s="66" t="inlineStr">
        <is>
          <t>S02 / hotspot assignment S01+M01</t>
        </is>
      </c>
    </row>
    <row r="84" ht="15" customHeight="1" s="94">
      <c r="A84" s="66" t="inlineStr">
        <is>
          <t>O1352</t>
        </is>
      </c>
      <c r="B84" s="66" t="inlineStr">
        <is>
          <t>Anna-Magdalena-Bach-Schule - Grundschule der Stadt Leipzig</t>
        </is>
      </c>
      <c r="C84" s="66" t="inlineStr">
        <is>
          <t>Manetstraße 8, 04109 Leipzig</t>
        </is>
      </c>
      <c r="D84" s="66" t="inlineStr">
        <is>
          <t>Leipzig</t>
        </is>
      </c>
      <c r="E84" s="66" t="n">
        <v>220.5</v>
      </c>
      <c r="F84" s="66" t="n">
        <v>12.3707375990001</v>
      </c>
      <c r="G84" s="66" t="n">
        <v>51.3350528</v>
      </c>
      <c r="H84" s="66" t="inlineStr">
        <is>
          <t>S02 / hotspot assignment S01+M01</t>
        </is>
      </c>
    </row>
    <row r="85" ht="15" customHeight="1" s="94">
      <c r="A85" s="66" t="inlineStr">
        <is>
          <t>O1498</t>
        </is>
      </c>
      <c r="B85" s="66" t="inlineStr">
        <is>
          <t>Friedrich-Arnold-Brockhaus-Schule - Gymnasium der Stadt Leipzig</t>
        </is>
      </c>
      <c r="C85" s="66" t="inlineStr">
        <is>
          <t>Kieler Straße 72b, 04357 Leipzig</t>
        </is>
      </c>
      <c r="D85" s="66" t="inlineStr">
        <is>
          <t>Leipzig</t>
        </is>
      </c>
      <c r="E85" s="66" t="n">
        <v>257.2</v>
      </c>
      <c r="F85" s="66" t="n">
        <v>12.4127910180001</v>
      </c>
      <c r="G85" s="66" t="n">
        <v>51.375221665</v>
      </c>
      <c r="H85" s="66" t="inlineStr">
        <is>
          <t>S02 / hotspot assignment S01+M01</t>
        </is>
      </c>
    </row>
    <row r="86" ht="15" customHeight="1" s="94">
      <c r="A86" s="66" t="inlineStr">
        <is>
          <t>O1615</t>
        </is>
      </c>
      <c r="B86" s="66" t="inlineStr">
        <is>
          <t>Lessingschule - Grundschule der Stadt Leipzig</t>
        </is>
      </c>
      <c r="C86" s="66" t="inlineStr">
        <is>
          <t>Lessingstraße 27, 04109 Leipzig</t>
        </is>
      </c>
      <c r="D86" s="66" t="inlineStr">
        <is>
          <t>Leipzig</t>
        </is>
      </c>
      <c r="E86" s="66" t="n">
        <v>329.8</v>
      </c>
      <c r="F86" s="66" t="n">
        <v>12.366704225</v>
      </c>
      <c r="G86" s="66" t="n">
        <v>51.3405563550001</v>
      </c>
      <c r="H86" s="66" t="inlineStr">
        <is>
          <t>S02 / hotspot assignment S01+M01</t>
        </is>
      </c>
    </row>
    <row r="87" ht="15" customHeight="1" s="94">
      <c r="A87" s="66" t="inlineStr">
        <is>
          <t>O1650</t>
        </is>
      </c>
      <c r="B87" s="66" t="inlineStr">
        <is>
          <t>Rahn Education Freie Oberschule Leipzig (Schule in freier Trägerschaft)</t>
        </is>
      </c>
      <c r="C87" s="66" t="inlineStr">
        <is>
          <t>Salomonstraße 10, 04103 Leipzig</t>
        </is>
      </c>
      <c r="D87" s="66" t="inlineStr">
        <is>
          <t>Leipzig</t>
        </is>
      </c>
      <c r="E87" s="66" t="n">
        <v>404.2</v>
      </c>
      <c r="F87" s="66" t="n">
        <v>12.3656731596</v>
      </c>
      <c r="G87" s="66" t="n">
        <v>51.3209974848001</v>
      </c>
      <c r="H87" s="66" t="inlineStr">
        <is>
          <t>S02 / hotspot assignment S01+M01</t>
        </is>
      </c>
    </row>
    <row r="88" ht="15" customHeight="1" s="94">
      <c r="A88" s="66" t="inlineStr">
        <is>
          <t>O1825</t>
        </is>
      </c>
      <c r="B88" s="66" t="inlineStr">
        <is>
          <t>UNIVERSUM-Akademie Leipzig Berufsfachschule für Pflegehilfe (Schule in freier Trägerschaft)</t>
        </is>
      </c>
      <c r="C88" s="66" t="inlineStr">
        <is>
          <t>Angerstraße 42e, 04177 Leipzig</t>
        </is>
      </c>
      <c r="D88" s="66" t="inlineStr">
        <is>
          <t>Leipzig</t>
        </is>
      </c>
      <c r="E88" s="66" t="n">
        <v>466.4</v>
      </c>
      <c r="F88" s="66" t="n">
        <v>12.3425073190001</v>
      </c>
      <c r="G88" s="66" t="n">
        <v>51.3385278100001</v>
      </c>
      <c r="H88" s="66" t="inlineStr">
        <is>
          <t>S02 / hotspot assignment S01+M01</t>
        </is>
      </c>
    </row>
    <row r="89" ht="15" customHeight="1" s="94">
      <c r="A89" s="66" t="inlineStr">
        <is>
          <t>O0802</t>
        </is>
      </c>
      <c r="B89" s="66" t="inlineStr">
        <is>
          <t>Gymnasium Dresden-Cotta</t>
        </is>
      </c>
      <c r="C89" s="66" t="inlineStr">
        <is>
          <t>Cossebauder Straße 35, 01157 Dresden</t>
        </is>
      </c>
      <c r="D89" s="66" t="inlineStr">
        <is>
          <t>Dresden</t>
        </is>
      </c>
      <c r="E89" s="66" t="n">
        <v>183.8</v>
      </c>
      <c r="F89" s="66" t="n">
        <v>13.6889214415001</v>
      </c>
      <c r="G89" s="66" t="n">
        <v>51.0579642330001</v>
      </c>
      <c r="H89" s="66" t="inlineStr">
        <is>
          <t>S02 / hotspot assignment S01+M01</t>
        </is>
      </c>
    </row>
    <row r="90" ht="15" customHeight="1" s="94">
      <c r="A90" s="66" t="inlineStr">
        <is>
          <t>O0932</t>
        </is>
      </c>
      <c r="B90" s="66" t="inlineStr">
        <is>
          <t>Schule „Am Leubnitzbach“ Dresden mit den Förderschwerpunkten Lernen und emotionale und soziale Entwicklung</t>
        </is>
      </c>
      <c r="C90" s="66" t="inlineStr">
        <is>
          <t>Karl-Laux-Straße 5, 01219 Dresden</t>
        </is>
      </c>
      <c r="D90" s="66" t="inlineStr">
        <is>
          <t>Dresden</t>
        </is>
      </c>
      <c r="E90" s="66" t="n">
        <v>294.5</v>
      </c>
      <c r="F90" s="66" t="n">
        <v>13.7682597824</v>
      </c>
      <c r="G90" s="66" t="n">
        <v>51.0157023564</v>
      </c>
      <c r="H90" s="66" t="inlineStr">
        <is>
          <t>S02 / hotspot assignment S01+M01</t>
        </is>
      </c>
    </row>
    <row r="91" ht="15" customHeight="1" s="94">
      <c r="A91" s="66" t="inlineStr">
        <is>
          <t>O1003</t>
        </is>
      </c>
      <c r="B91" s="66" t="inlineStr">
        <is>
          <t>„Erich Kästner“-Schule Dresden mit dem Förderschwerpunkt emotionale und soziale Entwicklung</t>
        </is>
      </c>
      <c r="C91" s="66" t="inlineStr">
        <is>
          <t>Zinzendorfstraße 4, 01069 Dresden</t>
        </is>
      </c>
      <c r="D91" s="66" t="inlineStr">
        <is>
          <t>Dresden</t>
        </is>
      </c>
      <c r="E91" s="66" t="n">
        <v>424.5</v>
      </c>
      <c r="F91" s="66" t="n">
        <v>13.743468346</v>
      </c>
      <c r="G91" s="66" t="n">
        <v>51.047605794</v>
      </c>
      <c r="H91" s="66" t="inlineStr">
        <is>
          <t>S02 / hotspot assignment S01+M01</t>
        </is>
      </c>
    </row>
    <row r="92" ht="15" customHeight="1" s="94">
      <c r="A92" s="66" t="inlineStr">
        <is>
          <t>O0153</t>
        </is>
      </c>
      <c r="B92" s="66" t="inlineStr">
        <is>
          <t>Berufsbildende Schule "Gerd Condé" Berufsschule der F+U Sachsen gGmbH (Schule in freier Trägerschaft)</t>
        </is>
      </c>
      <c r="C92" s="66" t="inlineStr">
        <is>
          <t>Stollberger Straße 40, 09119 Chemnitz</t>
        </is>
      </c>
      <c r="D92" s="66" t="inlineStr">
        <is>
          <t>Chemnitz</t>
        </is>
      </c>
      <c r="E92" s="66" t="n">
        <v>371.2</v>
      </c>
      <c r="F92" s="66" t="n">
        <v>12.9087903420001</v>
      </c>
      <c r="G92" s="66" t="n">
        <v>50.8268351945</v>
      </c>
      <c r="H92" s="66" t="inlineStr">
        <is>
          <t>S02 / hotspot assignment S01+M01</t>
        </is>
      </c>
    </row>
    <row r="93" ht="15" customHeight="1" s="94">
      <c r="A93" s="66" t="inlineStr">
        <is>
          <t>O0574</t>
        </is>
      </c>
      <c r="B93" s="66" t="inlineStr">
        <is>
          <t>9. Oberschule "Am Elbe Park"</t>
        </is>
      </c>
      <c r="C93" s="66" t="inlineStr">
        <is>
          <t>Lommatzscher Straße 121, 01139 Dresden</t>
        </is>
      </c>
      <c r="D93" s="66" t="inlineStr">
        <is>
          <t>Dresden</t>
        </is>
      </c>
      <c r="E93" s="66" t="n">
        <v>385</v>
      </c>
      <c r="F93" s="66" t="n">
        <v>13.6931666510001</v>
      </c>
      <c r="G93" s="66" t="n">
        <v>51.0816710090001</v>
      </c>
      <c r="H93" s="66" t="inlineStr">
        <is>
          <t>S02 / hotspot assignment S01+M01</t>
        </is>
      </c>
    </row>
    <row r="94" ht="15" customHeight="1" s="94">
      <c r="A94" s="66" t="inlineStr">
        <is>
          <t>O1406</t>
        </is>
      </c>
      <c r="B94" s="66" t="inlineStr">
        <is>
          <t>Berufsfachschule für Sozialwesen, der Europäisches Bildungswerk für Beruf und Gesellschaft gemeinnützige GmbH (Schule in freier Trägerschaft)</t>
        </is>
      </c>
      <c r="C94" s="66" t="inlineStr">
        <is>
          <t>Hohmannstraße 7, 04129 Leipzig</t>
        </is>
      </c>
      <c r="D94" s="66" t="inlineStr">
        <is>
          <t>Leipzig</t>
        </is>
      </c>
      <c r="E94" s="66" t="n">
        <v>242</v>
      </c>
      <c r="F94" s="66" t="n">
        <v>12.3874796158334</v>
      </c>
      <c r="G94" s="66" t="n">
        <v>51.3570629471667</v>
      </c>
      <c r="H94" s="66" t="inlineStr">
        <is>
          <t>S02 / hotspot assignment S01+M01</t>
        </is>
      </c>
    </row>
    <row r="95" ht="15" customHeight="1" s="94">
      <c r="A95" s="66" t="inlineStr">
        <is>
          <t>O1311</t>
        </is>
      </c>
      <c r="B95" s="66" t="inlineStr">
        <is>
          <t>Abendgymnasium Leipzig</t>
        </is>
      </c>
      <c r="C95" s="66" t="inlineStr">
        <is>
          <t>Czermaks Garten 8, 04103 Leipzig</t>
        </is>
      </c>
      <c r="D95" s="66" t="inlineStr">
        <is>
          <t>Leipzig</t>
        </is>
      </c>
      <c r="E95" s="66" t="n">
        <v>336.4</v>
      </c>
      <c r="F95" s="66" t="n">
        <v>12.382756536</v>
      </c>
      <c r="G95" s="66" t="n">
        <v>51.340554644</v>
      </c>
      <c r="H95" s="66" t="inlineStr">
        <is>
          <t>S02 / hotspot assignment S01+M01</t>
        </is>
      </c>
    </row>
    <row r="96" ht="15" customHeight="1" s="94">
      <c r="A96" s="66" t="inlineStr">
        <is>
          <t>O0638</t>
        </is>
      </c>
      <c r="B96" s="66" t="inlineStr">
        <is>
          <t>Berufliches Schulzentrum für Technik "Gustav Anton Zeuner"</t>
        </is>
      </c>
      <c r="C96" s="66" t="inlineStr">
        <is>
          <t>Gerokstraße 22, 01307 Dresden</t>
        </is>
      </c>
      <c r="D96" s="66" t="inlineStr">
        <is>
          <t>Dresden</t>
        </is>
      </c>
      <c r="E96" s="66" t="n">
        <v>394.2</v>
      </c>
      <c r="F96" s="66" t="n">
        <v>13.7696432190001</v>
      </c>
      <c r="G96" s="66" t="n">
        <v>51.0510685040001</v>
      </c>
      <c r="H96" s="66" t="inlineStr">
        <is>
          <t>S02 / hotspot assignment S01+M01</t>
        </is>
      </c>
    </row>
    <row r="97" ht="15" customHeight="1" s="94">
      <c r="A97" s="66" t="inlineStr">
        <is>
          <t>O1751</t>
        </is>
      </c>
      <c r="B97" s="66" t="inlineStr">
        <is>
          <t>Schule am Floßplatz - Grundschule der Stadt Leipzig</t>
        </is>
      </c>
      <c r="C97" s="66" t="inlineStr">
        <is>
          <t>Hohe Straße 45, 04107 Leipzig</t>
        </is>
      </c>
      <c r="D97" s="66" t="inlineStr">
        <is>
          <t>Leipzig</t>
        </is>
      </c>
      <c r="E97" s="66" t="n">
        <v>191.2</v>
      </c>
      <c r="F97" s="66" t="n">
        <v>12.3737289630001</v>
      </c>
      <c r="G97" s="66" t="n">
        <v>51.3312286503334</v>
      </c>
      <c r="H97" s="66" t="inlineStr">
        <is>
          <t>S02 / hotspot assignment S01+M01</t>
        </is>
      </c>
    </row>
    <row r="98" ht="15" customHeight="1" s="94">
      <c r="A98" s="66" t="inlineStr">
        <is>
          <t>O0856</t>
        </is>
      </c>
      <c r="B98" s="66" t="inlineStr">
        <is>
          <t>Johanniter-Akademie Mitteldeutschland Campus Dresden Berufsfachschule für Notfallsanitäter (Schule in freier Trägerschaft)</t>
        </is>
      </c>
      <c r="C98" s="66" t="inlineStr">
        <is>
          <t>Mohorner Straße 13, 01159 Dresden</t>
        </is>
      </c>
      <c r="D98" s="66" t="inlineStr">
        <is>
          <t>Dresden</t>
        </is>
      </c>
      <c r="E98" s="66" t="n">
        <v>297.2</v>
      </c>
      <c r="F98" s="66" t="n">
        <v>13.7019957270001</v>
      </c>
      <c r="G98" s="66" t="n">
        <v>51.0324962626667</v>
      </c>
      <c r="H98" s="66" t="inlineStr">
        <is>
          <t>S02 / hotspot assignment S01+M01</t>
        </is>
      </c>
    </row>
    <row r="99" ht="15" customHeight="1" s="94">
      <c r="A99" s="66" t="inlineStr">
        <is>
          <t>O1664</t>
        </is>
      </c>
      <c r="B99" s="66" t="inlineStr">
        <is>
          <t>Regine-Heinecke-Schule - Grundschule der Stadt Leipzig</t>
        </is>
      </c>
      <c r="C99" s="66" t="inlineStr">
        <is>
          <t>Hans-Driesch-Straße 41, 04179 Leipzig</t>
        </is>
      </c>
      <c r="D99" s="66" t="inlineStr">
        <is>
          <t>Leipzig</t>
        </is>
      </c>
      <c r="E99" s="66" t="n">
        <v>59.7</v>
      </c>
      <c r="F99" s="66" t="n">
        <v>12.313313551</v>
      </c>
      <c r="G99" s="66" t="n">
        <v>51.347898973</v>
      </c>
      <c r="H99" s="66" t="inlineStr">
        <is>
          <t>S02 / hotspot assignment S01+M01</t>
        </is>
      </c>
    </row>
    <row r="100" ht="15" customHeight="1" s="94">
      <c r="A100" s="66" t="inlineStr">
        <is>
          <t>O0398</t>
        </is>
      </c>
      <c r="B100" s="66" t="inlineStr">
        <is>
          <t>16. Grundschule Dresden "Josephine"</t>
        </is>
      </c>
      <c r="C100" s="66" t="inlineStr">
        <is>
          <t>Josephinenstraße 6, 01069 Dresden</t>
        </is>
      </c>
      <c r="D100" s="66" t="inlineStr">
        <is>
          <t>Dresden</t>
        </is>
      </c>
      <c r="E100" s="66" t="n">
        <v>360.3</v>
      </c>
      <c r="F100" s="66" t="n">
        <v>13.7249037615</v>
      </c>
      <c r="G100" s="66" t="n">
        <v>51.0439639540001</v>
      </c>
      <c r="H100" s="66" t="inlineStr">
        <is>
          <t>S02 / hotspot assignment S01+M01</t>
        </is>
      </c>
    </row>
    <row r="101" ht="15" customHeight="1" s="94">
      <c r="A101" s="66" t="inlineStr">
        <is>
          <t>O0633</t>
        </is>
      </c>
      <c r="B101" s="66" t="inlineStr">
        <is>
          <t>Berufliches Schulzentrum für Elektrotechnik</t>
        </is>
      </c>
      <c r="C101" s="66" t="inlineStr">
        <is>
          <t>Strehlener Platz 2, 01219 Dresden</t>
        </is>
      </c>
      <c r="D101" s="66" t="inlineStr">
        <is>
          <t>Dresden</t>
        </is>
      </c>
      <c r="E101" s="66" t="n">
        <v>75.8</v>
      </c>
      <c r="F101" s="66" t="n">
        <v>13.7496087480001</v>
      </c>
      <c r="G101" s="66" t="n">
        <v>51.033697138</v>
      </c>
      <c r="H101" s="66" t="inlineStr">
        <is>
          <t>S02 / hotspot assignment S01+M01</t>
        </is>
      </c>
    </row>
    <row r="102" ht="15" customHeight="1" s="94">
      <c r="A102" s="66" t="inlineStr">
        <is>
          <t>O0760</t>
        </is>
      </c>
      <c r="B102" s="66" t="inlineStr">
        <is>
          <t>Förderzentrum „Albert Schweitzer“ Dresden mit dem Förderschwerpunkt Lernen</t>
        </is>
      </c>
      <c r="C102" s="66" t="inlineStr">
        <is>
          <t>Georg-Palitzsch-Straße 42, 01239 Dresden</t>
        </is>
      </c>
      <c r="D102" s="66" t="inlineStr">
        <is>
          <t>Dresden</t>
        </is>
      </c>
      <c r="E102" s="66" t="n">
        <v>444.1</v>
      </c>
      <c r="F102" s="66" t="n">
        <v>13.799784399</v>
      </c>
      <c r="G102" s="66" t="n">
        <v>50.9983524840001</v>
      </c>
      <c r="H102" s="66" t="inlineStr">
        <is>
          <t>S02 / hotspot assignment S01+M01</t>
        </is>
      </c>
    </row>
    <row r="103" ht="15" customHeight="1" s="94">
      <c r="A103" s="66" t="inlineStr">
        <is>
          <t>O0880</t>
        </is>
      </c>
      <c r="B103" s="66" t="inlineStr">
        <is>
          <t>Marie-Curie-Gymnasium Dresden</t>
        </is>
      </c>
      <c r="C103" s="66" t="inlineStr">
        <is>
          <t>Zirkusstraße 7, 01069 Dresden</t>
        </is>
      </c>
      <c r="D103" s="66" t="inlineStr">
        <is>
          <t>Dresden</t>
        </is>
      </c>
      <c r="E103" s="66" t="n">
        <v>216.9</v>
      </c>
      <c r="F103" s="66" t="n">
        <v>13.7487163945</v>
      </c>
      <c r="G103" s="66" t="n">
        <v>51.0482462045001</v>
      </c>
      <c r="H103" s="66" t="inlineStr">
        <is>
          <t>S02 / hotspot assignment S01+M01</t>
        </is>
      </c>
    </row>
    <row r="104" ht="15" customHeight="1" s="94">
      <c r="A104" s="66" t="inlineStr">
        <is>
          <t>O0979</t>
        </is>
      </c>
      <c r="B104" s="66" t="inlineStr">
        <is>
          <t>Städtisches Klinikum Dresden, Medizinische Berufsfachschule</t>
        </is>
      </c>
      <c r="C104" s="66" t="inlineStr">
        <is>
          <t>Bodelschwinghstraße 1-3, 01159 Dresden</t>
        </is>
      </c>
      <c r="D104" s="66" t="inlineStr">
        <is>
          <t>Dresden</t>
        </is>
      </c>
      <c r="E104" s="66" t="n">
        <v>82.09999999999999</v>
      </c>
      <c r="F104" s="66" t="n">
        <v>13.70844549</v>
      </c>
      <c r="G104" s="66" t="n">
        <v>51.0469028270001</v>
      </c>
      <c r="H104" s="66" t="inlineStr">
        <is>
          <t>S02 / hotspot assignment S01+M01</t>
        </is>
      </c>
    </row>
    <row r="105" ht="15" customHeight="1" s="94">
      <c r="A105" s="66" t="inlineStr">
        <is>
          <t>O1437</t>
        </is>
      </c>
      <c r="B105" s="66" t="inlineStr">
        <is>
          <t>Ergänzungsschule für Game Design der Macromedia Akademie Leipzig (Schule in freier Trägerschaft)</t>
        </is>
      </c>
      <c r="C105" s="66" t="inlineStr">
        <is>
          <t>Nordstraße 3-15, 04105 Leipzig</t>
        </is>
      </c>
      <c r="D105" s="66" t="inlineStr">
        <is>
          <t>Leipzig</t>
        </is>
      </c>
      <c r="E105" s="66" t="n">
        <v>305.3</v>
      </c>
      <c r="F105" s="66" t="n">
        <v>12.371129185</v>
      </c>
      <c r="G105" s="66" t="n">
        <v>51.3473494480001</v>
      </c>
      <c r="H105" s="66" t="inlineStr">
        <is>
          <t>S02 / hotspot assignment S01+M01</t>
        </is>
      </c>
    </row>
    <row r="106" ht="15" customHeight="1" s="94">
      <c r="A106" s="66" t="inlineStr">
        <is>
          <t>O1468</t>
        </is>
      </c>
      <c r="B106" s="66" t="inlineStr">
        <is>
          <t>Euro Akademie Leipzig Fachschule für Sozialwesen, Fachrichtung Sozialpädagogik (Schule in freier Trägerschaft)</t>
        </is>
      </c>
      <c r="C106" s="66" t="inlineStr">
        <is>
          <t>Atriumstraße 3, 04315 Leipzig</t>
        </is>
      </c>
      <c r="D106" s="66" t="inlineStr">
        <is>
          <t>Leipzig</t>
        </is>
      </c>
      <c r="E106" s="66" t="n">
        <v>224.8</v>
      </c>
      <c r="F106" s="66" t="n">
        <v>12.3924858406667</v>
      </c>
      <c r="G106" s="66" t="n">
        <v>51.3454380326667</v>
      </c>
      <c r="H106" s="66" t="inlineStr">
        <is>
          <t>S02 / hotspot assignment S01+M01</t>
        </is>
      </c>
    </row>
    <row r="107" ht="15" customHeight="1" s="94">
      <c r="A107" s="66" t="inlineStr">
        <is>
          <t>O1591</t>
        </is>
      </c>
      <c r="B107" s="66" t="inlineStr">
        <is>
          <t>Leibnizschule - Gymnasium der Stadt Leipzig</t>
        </is>
      </c>
      <c r="C107" s="66" t="inlineStr">
        <is>
          <t>Nordplatz 13, 04105 Leipzig</t>
        </is>
      </c>
      <c r="D107" s="66" t="inlineStr">
        <is>
          <t>Leipzig</t>
        </is>
      </c>
      <c r="E107" s="66" t="n">
        <v>157.4</v>
      </c>
      <c r="F107" s="66" t="n">
        <v>12.3733191883334</v>
      </c>
      <c r="G107" s="66" t="n">
        <v>51.3530751476668</v>
      </c>
      <c r="H107" s="66" t="inlineStr">
        <is>
          <t>S02 / hotspot assignment S01+M01</t>
        </is>
      </c>
    </row>
    <row r="108" ht="15" customHeight="1" s="94">
      <c r="A108" s="66" t="inlineStr">
        <is>
          <t>O1787</t>
        </is>
      </c>
      <c r="B108" s="66" t="inlineStr">
        <is>
          <t>Schule an der Parthe - Grundschule der Stadt Leipzig</t>
        </is>
      </c>
      <c r="C108" s="66" t="inlineStr">
        <is>
          <t>Rosenowstraße 56, 04357 Leipzig</t>
        </is>
      </c>
      <c r="D108" s="66" t="inlineStr">
        <is>
          <t>Leipzig</t>
        </is>
      </c>
      <c r="E108" s="66" t="n">
        <v>292.9</v>
      </c>
      <c r="F108" s="66" t="n">
        <v>12.399441184</v>
      </c>
      <c r="G108" s="66" t="n">
        <v>51.3764034635</v>
      </c>
      <c r="H108" s="66" t="inlineStr">
        <is>
          <t>S02 / hotspot assignment S01+M01</t>
        </is>
      </c>
    </row>
    <row r="109" ht="15" customHeight="1" s="94">
      <c r="A109" s="66" t="inlineStr">
        <is>
          <t>O0600</t>
        </is>
      </c>
      <c r="B109" s="66" t="inlineStr">
        <is>
          <t>Bertolt-Brecht-Gymnasium Dresden</t>
        </is>
      </c>
      <c r="C109" s="66" t="inlineStr">
        <is>
          <t>Terrassenufer 15, 01069 Dresden</t>
        </is>
      </c>
      <c r="D109" s="66" t="inlineStr">
        <is>
          <t>Dresden</t>
        </is>
      </c>
      <c r="E109" s="66" t="n">
        <v>499</v>
      </c>
      <c r="F109" s="66" t="n">
        <v>13.75657432875</v>
      </c>
      <c r="G109" s="66" t="n">
        <v>51.0550969920001</v>
      </c>
      <c r="H109" s="66" t="inlineStr">
        <is>
          <t>S02 / hotspot assignment S01+M01</t>
        </is>
      </c>
    </row>
    <row r="110" ht="15" customHeight="1" s="94">
      <c r="A110" s="66" t="inlineStr">
        <is>
          <t>O0790</t>
        </is>
      </c>
      <c r="B110" s="66" t="inlineStr">
        <is>
          <t>Gymnasium Bürgerwiese</t>
        </is>
      </c>
      <c r="C110" s="66" t="inlineStr">
        <is>
          <t>Parkstraße 4, 01069 Dresden</t>
        </is>
      </c>
      <c r="D110" s="66" t="inlineStr">
        <is>
          <t>Dresden</t>
        </is>
      </c>
      <c r="E110" s="66" t="n">
        <v>173.8</v>
      </c>
      <c r="F110" s="66" t="n">
        <v>13.7444781550001</v>
      </c>
      <c r="G110" s="66" t="n">
        <v>51.0372684345001</v>
      </c>
      <c r="H110" s="66" t="inlineStr">
        <is>
          <t>S02 / hotspot assignment S01+M01</t>
        </is>
      </c>
    </row>
    <row r="111" ht="15" customHeight="1" s="94">
      <c r="A111" s="66" t="inlineStr">
        <is>
          <t>O0878</t>
        </is>
      </c>
      <c r="B111" s="66" t="inlineStr">
        <is>
          <t>Marie-Curie-Gymnasium Dresden</t>
        </is>
      </c>
      <c r="C111" s="66" t="inlineStr">
        <is>
          <t>Zirkusstraße 7, 01069 Dresden</t>
        </is>
      </c>
      <c r="D111" s="66" t="inlineStr">
        <is>
          <t>Dresden</t>
        </is>
      </c>
      <c r="E111" s="66" t="n">
        <v>300.4</v>
      </c>
      <c r="F111" s="66" t="n">
        <v>13.7450563030001</v>
      </c>
      <c r="G111" s="66" t="n">
        <v>51.049508663</v>
      </c>
      <c r="H111" s="66" t="inlineStr">
        <is>
          <t>S02 / hotspot assignment S01+M01</t>
        </is>
      </c>
    </row>
    <row r="112" ht="15" customHeight="1" s="94">
      <c r="A112" s="66" t="inlineStr">
        <is>
          <t>O1589</t>
        </is>
      </c>
      <c r="B112" s="66" t="inlineStr">
        <is>
          <t>Kurt-Masur-Schule - Grundschule der Stadt Leipzig</t>
        </is>
      </c>
      <c r="C112" s="66" t="inlineStr">
        <is>
          <t>Scharnhorststraße 24, 04275 Leipzig</t>
        </is>
      </c>
      <c r="D112" s="66" t="inlineStr">
        <is>
          <t>Leipzig</t>
        </is>
      </c>
      <c r="E112" s="66" t="n">
        <v>144.8</v>
      </c>
      <c r="F112" s="66" t="n">
        <v>12.3784723690001</v>
      </c>
      <c r="G112" s="66" t="n">
        <v>51.320507498</v>
      </c>
      <c r="H112" s="66" t="inlineStr">
        <is>
          <t>S02 / hotspot assignment S01+M01</t>
        </is>
      </c>
    </row>
    <row r="113" ht="15" customHeight="1" s="94">
      <c r="A113" s="66" t="inlineStr">
        <is>
          <t>O1651</t>
        </is>
      </c>
      <c r="B113" s="66" t="inlineStr">
        <is>
          <t>Rahn Education Freie Oberschule Leipzig (Schule in freier Trägerschaft)</t>
        </is>
      </c>
      <c r="C113" s="66" t="inlineStr">
        <is>
          <t>Salomonstraße 10, 04103 Leipzig</t>
        </is>
      </c>
      <c r="D113" s="66" t="inlineStr">
        <is>
          <t>Leipzig</t>
        </is>
      </c>
      <c r="E113" s="66" t="n">
        <v>278.4</v>
      </c>
      <c r="F113" s="66" t="n">
        <v>12.3675329500001</v>
      </c>
      <c r="G113" s="66" t="n">
        <v>51.3207823455001</v>
      </c>
      <c r="H113" s="66" t="inlineStr">
        <is>
          <t>S02 / hotspot assignment S01+M01</t>
        </is>
      </c>
    </row>
    <row r="114" ht="15" customHeight="1" s="94">
      <c r="A114" s="66" t="inlineStr">
        <is>
          <t>O1791</t>
        </is>
      </c>
      <c r="B114" s="66" t="inlineStr">
        <is>
          <t>Schule mit dem Förderschwerpunkt geistige Entwicklung Schloss Schönefeld (Schule in freier Trägerschaft)</t>
        </is>
      </c>
      <c r="C114" s="66" t="inlineStr">
        <is>
          <t>Zeumerstraße 1, 04347 Leipzig</t>
        </is>
      </c>
      <c r="D114" s="66" t="inlineStr">
        <is>
          <t>Leipzig</t>
        </is>
      </c>
      <c r="E114" s="66" t="n">
        <v>64</v>
      </c>
      <c r="F114" s="66" t="n">
        <v>12.408659292</v>
      </c>
      <c r="G114" s="66" t="n">
        <v>51.3599891310001</v>
      </c>
      <c r="H114" s="66" t="inlineStr">
        <is>
          <t>S02 / hotspot assignment S01+M01</t>
        </is>
      </c>
    </row>
    <row r="115" ht="15" customHeight="1" s="94">
      <c r="A115" s="66" t="inlineStr">
        <is>
          <t>O2188</t>
        </is>
      </c>
      <c r="B115" s="66" t="inlineStr">
        <is>
          <t>Geschwister-Scholl-Grundschule</t>
        </is>
      </c>
      <c r="C115" s="66" t="inlineStr">
        <is>
          <t>Bautzener Straße 44, 02943 Weißwasser/O.L.</t>
        </is>
      </c>
      <c r="D115" s="66" t="inlineStr">
        <is>
          <t>Weißwasser/O.L.</t>
        </is>
      </c>
      <c r="E115" s="66" t="n">
        <v>148.1</v>
      </c>
      <c r="F115" s="66" t="n">
        <v>14.639864705</v>
      </c>
      <c r="G115" s="66" t="n">
        <v>51.5031764240001</v>
      </c>
      <c r="H115" s="66" t="inlineStr">
        <is>
          <t>S02 / hotspot assignment S01+M01</t>
        </is>
      </c>
    </row>
    <row r="116" ht="15" customHeight="1" s="94">
      <c r="A116" s="66" t="inlineStr">
        <is>
          <t>O0257</t>
        </is>
      </c>
      <c r="B116" s="66" t="inlineStr">
        <is>
          <t>Valentina-Tereschkowa-Grundschule</t>
        </is>
      </c>
      <c r="C116" s="66" t="inlineStr">
        <is>
          <t>Haydnstraße 21, 09119 Chemnitz</t>
        </is>
      </c>
      <c r="D116" s="66" t="inlineStr">
        <is>
          <t>Chemnitz</t>
        </is>
      </c>
      <c r="E116" s="66" t="n">
        <v>495.4</v>
      </c>
      <c r="F116" s="66" t="n">
        <v>12.8950881270001</v>
      </c>
      <c r="G116" s="66" t="n">
        <v>50.8198833700001</v>
      </c>
      <c r="H116" s="66" t="inlineStr">
        <is>
          <t>S02 / hotspot assignment S01+M01</t>
        </is>
      </c>
    </row>
    <row r="117" ht="15" customHeight="1" s="94">
      <c r="A117" s="66" t="inlineStr">
        <is>
          <t>O0689</t>
        </is>
      </c>
      <c r="B117" s="66" t="inlineStr">
        <is>
          <t>Ergänzungsschule für Grafik- und Mediendesign, zum International Business Administrator (Schule in freier Trägerschaft)</t>
        </is>
      </c>
      <c r="C117" s="66" t="inlineStr">
        <is>
          <t>Semperstraße 2, 01069 Dresden</t>
        </is>
      </c>
      <c r="D117" s="66" t="inlineStr">
        <is>
          <t>Dresden</t>
        </is>
      </c>
      <c r="E117" s="66" t="n">
        <v>431.6</v>
      </c>
      <c r="F117" s="66" t="n">
        <v>13.739329411</v>
      </c>
      <c r="G117" s="66" t="n">
        <v>51.0369823930001</v>
      </c>
      <c r="H117" s="66" t="inlineStr">
        <is>
          <t>S02 / hotspot assignment S01+M01</t>
        </is>
      </c>
    </row>
    <row r="118" ht="15" customHeight="1" s="94">
      <c r="A118" s="66" t="inlineStr">
        <is>
          <t>O1593</t>
        </is>
      </c>
      <c r="B118" s="66" t="inlineStr">
        <is>
          <t>Leibnizschule - Gymnasium der Stadt Leipzig</t>
        </is>
      </c>
      <c r="C118" s="66" t="inlineStr">
        <is>
          <t>Nordplatz 13, 04105 Leipzig</t>
        </is>
      </c>
      <c r="D118" s="66" t="inlineStr">
        <is>
          <t>Leipzig</t>
        </is>
      </c>
      <c r="E118" s="66" t="n">
        <v>118.8</v>
      </c>
      <c r="F118" s="66" t="n">
        <v>12.3734699612501</v>
      </c>
      <c r="G118" s="66" t="n">
        <v>51.3516734942501</v>
      </c>
      <c r="H118" s="66" t="inlineStr">
        <is>
          <t>S02 / hotspot assignment S01+M01</t>
        </is>
      </c>
    </row>
    <row r="119" ht="15" customHeight="1" s="94">
      <c r="A119" s="66" t="inlineStr">
        <is>
          <t>O0795</t>
        </is>
      </c>
      <c r="B119" s="66" t="inlineStr">
        <is>
          <t>Gymnasium Dresden-Bühlau</t>
        </is>
      </c>
      <c r="C119" s="66" t="inlineStr">
        <is>
          <t>Quohrener Straße 12, 01324 Dresden</t>
        </is>
      </c>
      <c r="D119" s="66" t="inlineStr">
        <is>
          <t>Dresden</t>
        </is>
      </c>
      <c r="E119" s="66" t="n">
        <v>189.9</v>
      </c>
      <c r="F119" s="66" t="n">
        <v>13.854942211</v>
      </c>
      <c r="G119" s="66" t="n">
        <v>51.0618483750001</v>
      </c>
      <c r="H119" s="66" t="inlineStr">
        <is>
          <t>S02 / hotspot assignment S01+M01</t>
        </is>
      </c>
    </row>
    <row r="120" ht="15" customHeight="1" s="94">
      <c r="A120" s="66" t="inlineStr">
        <is>
          <t>O0631</t>
        </is>
      </c>
      <c r="B120" s="66" t="inlineStr">
        <is>
          <t>Berufliches Schulzentrum für Elektrotechnik</t>
        </is>
      </c>
      <c r="C120" s="66" t="inlineStr">
        <is>
          <t>Strehlener Platz 2, 01219 Dresden</t>
        </is>
      </c>
      <c r="D120" s="66" t="inlineStr">
        <is>
          <t>Dresden</t>
        </is>
      </c>
      <c r="E120" s="66" t="n">
        <v>31.7</v>
      </c>
      <c r="F120" s="66" t="n">
        <v>13.748982175</v>
      </c>
      <c r="G120" s="66" t="n">
        <v>51.0337784440001</v>
      </c>
      <c r="H120" s="66" t="inlineStr">
        <is>
          <t>S02 / hotspot assignment S01+M01</t>
        </is>
      </c>
    </row>
    <row r="121" ht="15" customHeight="1" s="94">
      <c r="A121" s="66" t="inlineStr">
        <is>
          <t>O1642</t>
        </is>
      </c>
      <c r="B121" s="66" t="inlineStr">
        <is>
          <t>Paul-Robeson-Schule - Oberschule der Stadt Leipzig</t>
        </is>
      </c>
      <c r="C121" s="66" t="inlineStr">
        <is>
          <t>Jungmannstraße 5, 04159 Leipzig</t>
        </is>
      </c>
      <c r="D121" s="66" t="inlineStr">
        <is>
          <t>Leipzig</t>
        </is>
      </c>
      <c r="E121" s="66" t="n">
        <v>400.7</v>
      </c>
      <c r="F121" s="66" t="n">
        <v>12.3237864490001</v>
      </c>
      <c r="G121" s="66" t="n">
        <v>51.3794209895001</v>
      </c>
      <c r="H121" s="66" t="inlineStr">
        <is>
          <t>S02 / hotspot assignment S01+M01</t>
        </is>
      </c>
    </row>
    <row r="122" ht="15" customHeight="1" s="94">
      <c r="A122" s="66" t="inlineStr">
        <is>
          <t>O1630</t>
        </is>
      </c>
      <c r="B122" s="66" t="inlineStr">
        <is>
          <t>Nachbarschaftsschule - Grund- und Oberschule der Stadt Leipzig</t>
        </is>
      </c>
      <c r="C122" s="66" t="inlineStr">
        <is>
          <t>Gemeindeamtsstraße 8-10, 04177 Leipzig</t>
        </is>
      </c>
      <c r="D122" s="66" t="inlineStr">
        <is>
          <t>Leipzig</t>
        </is>
      </c>
      <c r="E122" s="66" t="n">
        <v>161.1</v>
      </c>
      <c r="F122" s="66" t="n">
        <v>12.330222517</v>
      </c>
      <c r="G122" s="66" t="n">
        <v>51.335710534</v>
      </c>
      <c r="H122" s="66" t="inlineStr">
        <is>
          <t>S02 / hotspot assignment S01+M01</t>
        </is>
      </c>
    </row>
    <row r="123" ht="15" customHeight="1" s="94">
      <c r="A123" s="66" t="inlineStr">
        <is>
          <t>O0052</t>
        </is>
      </c>
      <c r="B123" s="66" t="inlineStr">
        <is>
          <t>Frédéric-Joliot-Curie-Grundschule Bautzen</t>
        </is>
      </c>
      <c r="C123" s="66" t="inlineStr">
        <is>
          <t>Frederic-Joliot-Curie-Straße 65, 02625 Bautzen</t>
        </is>
      </c>
      <c r="D123" s="66" t="inlineStr">
        <is>
          <t>Bautzen</t>
        </is>
      </c>
      <c r="E123" s="66" t="n">
        <v>455.5</v>
      </c>
      <c r="F123" s="66" t="n">
        <v>14.442381728</v>
      </c>
      <c r="G123" s="66" t="n">
        <v>51.1863837875</v>
      </c>
      <c r="H123" s="66" t="inlineStr">
        <is>
          <t>S02 / hotspot assignment S01+M01</t>
        </is>
      </c>
    </row>
    <row r="124" ht="15" customHeight="1" s="94">
      <c r="A124" s="66" t="inlineStr">
        <is>
          <t>O0663</t>
        </is>
      </c>
      <c r="B124" s="66" t="inlineStr">
        <is>
          <t>Berufsfachschule für Pflegehilfe Dresden der Adolph-Kolping-Schule Dresden der ASG - Anerkannte Schulgesellschaft mbH (Schule in freier Trägerschaft)</t>
        </is>
      </c>
      <c r="C124" s="66" t="inlineStr">
        <is>
          <t>Weberplatz 2, 01217 Dresden</t>
        </is>
      </c>
      <c r="D124" s="66" t="inlineStr">
        <is>
          <t>Dresden</t>
        </is>
      </c>
      <c r="E124" s="66" t="n">
        <v>400</v>
      </c>
      <c r="F124" s="66" t="n">
        <v>13.7430388543334</v>
      </c>
      <c r="G124" s="66" t="n">
        <v>51.028692189</v>
      </c>
      <c r="H124" s="66" t="inlineStr">
        <is>
          <t>S02 / hotspot assignment S01+M01</t>
        </is>
      </c>
    </row>
    <row r="125" ht="15" customHeight="1" s="94">
      <c r="A125" s="66" t="inlineStr">
        <is>
          <t>O0731</t>
        </is>
      </c>
      <c r="B125" s="66" t="inlineStr">
        <is>
          <t>Freie Waldorfschule Dresden (Schule in freier Trägerschaft)</t>
        </is>
      </c>
      <c r="C125" s="66" t="inlineStr">
        <is>
          <t>Marienallee 5, 01099 Dresden</t>
        </is>
      </c>
      <c r="D125" s="66" t="inlineStr">
        <is>
          <t>Dresden</t>
        </is>
      </c>
      <c r="E125" s="66" t="n">
        <v>124.2</v>
      </c>
      <c r="F125" s="66" t="n">
        <v>13.76550487</v>
      </c>
      <c r="G125" s="66" t="n">
        <v>51.0732567490001</v>
      </c>
      <c r="H125" s="66" t="inlineStr">
        <is>
          <t>S02 / hotspot assignment S01+M01</t>
        </is>
      </c>
    </row>
    <row r="126" ht="15" customHeight="1" s="94">
      <c r="A126" s="66" t="inlineStr">
        <is>
          <t>O0732</t>
        </is>
      </c>
      <c r="B126" s="66" t="inlineStr">
        <is>
          <t>Freie berufsbildende Schule Dresden Fachschule für Sozialwesen (Schule in freier Trägerschaft)</t>
        </is>
      </c>
      <c r="C126" s="66" t="inlineStr">
        <is>
          <t>Gerokstraße 16-20, 01307 Dresden</t>
        </is>
      </c>
      <c r="D126" s="66" t="inlineStr">
        <is>
          <t>Dresden</t>
        </is>
      </c>
      <c r="E126" s="66" t="n">
        <v>156</v>
      </c>
      <c r="F126" s="66" t="n">
        <v>13.7615627095001</v>
      </c>
      <c r="G126" s="66" t="n">
        <v>51.0520024895</v>
      </c>
      <c r="H126" s="66" t="inlineStr">
        <is>
          <t>S02 / hotspot assignment S01+M01</t>
        </is>
      </c>
    </row>
    <row r="127" ht="15" customHeight="1" s="94">
      <c r="A127" s="66" t="inlineStr">
        <is>
          <t>O0937</t>
        </is>
      </c>
      <c r="B127" s="66" t="inlineStr">
        <is>
          <t>Semper-Oberschule (Schule in freier Trägerschaft)</t>
        </is>
      </c>
      <c r="C127" s="66" t="inlineStr">
        <is>
          <t>Jordanstraße 7, 01099 Dresden</t>
        </is>
      </c>
      <c r="D127" s="66" t="inlineStr">
        <is>
          <t>Dresden</t>
        </is>
      </c>
      <c r="E127" s="66" t="n">
        <v>311.4</v>
      </c>
      <c r="F127" s="66" t="n">
        <v>13.7455087625001</v>
      </c>
      <c r="G127" s="66" t="n">
        <v>51.0683393860001</v>
      </c>
      <c r="H127" s="66" t="inlineStr">
        <is>
          <t>S02 / hotspot assignment S01+M01</t>
        </is>
      </c>
    </row>
    <row r="128" ht="15" customHeight="1" s="94">
      <c r="A128" s="66" t="inlineStr">
        <is>
          <t>O1534</t>
        </is>
      </c>
      <c r="B128" s="66" t="inlineStr">
        <is>
          <t>Hans-Christian-Andersen-Schule - Grundschule der Stadt Leipzig</t>
        </is>
      </c>
      <c r="C128" s="66" t="inlineStr">
        <is>
          <t>Louis-Fürnberg-Straße 2, 04318 Leipzig</t>
        </is>
      </c>
      <c r="D128" s="66" t="inlineStr">
        <is>
          <t>Leipzig</t>
        </is>
      </c>
      <c r="E128" s="66" t="n">
        <v>402.9</v>
      </c>
      <c r="F128" s="66" t="n">
        <v>12.4222346925001</v>
      </c>
      <c r="G128" s="66" t="n">
        <v>51.3516740920001</v>
      </c>
      <c r="H128" s="66" t="inlineStr">
        <is>
          <t>S02 / hotspot assignment S01+M01</t>
        </is>
      </c>
    </row>
    <row r="129" ht="15" customHeight="1" s="94">
      <c r="A129" s="66" t="inlineStr">
        <is>
          <t>O0341</t>
        </is>
      </c>
      <c r="B129" s="66" t="inlineStr">
        <is>
          <t>117. Grundschule Dresden "Ludwig Reichenbach"</t>
        </is>
      </c>
      <c r="C129" s="66" t="inlineStr">
        <is>
          <t>Reichenbachstraße 12, 01069 Dresden</t>
        </is>
      </c>
      <c r="D129" s="66" t="inlineStr">
        <is>
          <t>Dresden</t>
        </is>
      </c>
      <c r="E129" s="66" t="n">
        <v>197.1</v>
      </c>
      <c r="F129" s="66" t="n">
        <v>13.731202373</v>
      </c>
      <c r="G129" s="66" t="n">
        <v>51.0345147910001</v>
      </c>
      <c r="H129" s="66" t="inlineStr">
        <is>
          <t>S02 / hotspot assignment S01+M01</t>
        </is>
      </c>
    </row>
    <row r="130" ht="15" customHeight="1" s="94">
      <c r="A130" s="66" t="inlineStr">
        <is>
          <t>O0644</t>
        </is>
      </c>
      <c r="B130" s="66" t="inlineStr">
        <is>
          <t>Berufliches Schulzentrum für Wirtschaft "Prof. Dr. Zeigner"</t>
        </is>
      </c>
      <c r="C130" s="66" t="inlineStr">
        <is>
          <t>Melanchthonstraße 9, 01099 Dresden</t>
        </is>
      </c>
      <c r="D130" s="66" t="inlineStr">
        <is>
          <t>Dresden</t>
        </is>
      </c>
      <c r="E130" s="66" t="n">
        <v>66.7</v>
      </c>
      <c r="F130" s="66" t="n">
        <v>13.752278186</v>
      </c>
      <c r="G130" s="66" t="n">
        <v>51.0615327800001</v>
      </c>
      <c r="H130" s="66" t="inlineStr">
        <is>
          <t>S02 / hotspot assignment S01+M01</t>
        </is>
      </c>
    </row>
    <row r="131" ht="15" customHeight="1" s="94">
      <c r="A131" s="66" t="inlineStr">
        <is>
          <t>O1046</t>
        </is>
      </c>
      <c r="B131" s="66" t="inlineStr">
        <is>
          <t>Berufliches Schulzentrum für Agrarwirtschaft, Ernährung und Hauswirtschaft Freiberg mit Fachschulzentrum Freiberg-Zug</t>
        </is>
      </c>
      <c r="C131" s="66" t="inlineStr">
        <is>
          <t>Turnerstraße 5, 09599 Freiberg</t>
        </is>
      </c>
      <c r="D131" s="66" t="inlineStr">
        <is>
          <t>Freiberg</t>
        </is>
      </c>
      <c r="E131" s="66" t="n">
        <v>195.6</v>
      </c>
      <c r="F131" s="66" t="n">
        <v>13.3388457400001</v>
      </c>
      <c r="G131" s="66" t="n">
        <v>50.9143882550001</v>
      </c>
      <c r="H131" s="66" t="inlineStr">
        <is>
          <t>S02 / hotspot assignment S01+M01</t>
        </is>
      </c>
    </row>
    <row r="132" ht="15" customHeight="1" s="94">
      <c r="A132" s="66" t="inlineStr">
        <is>
          <t>O1329</t>
        </is>
      </c>
      <c r="B132" s="66" t="inlineStr">
        <is>
          <t>Aktive Schule Leipzig - Freie Grundschule (Schule in freier Trägerschaft)</t>
        </is>
      </c>
      <c r="C132" s="66" t="inlineStr">
        <is>
          <t>Eisenacher Straße 40a, 04155 Leipzig</t>
        </is>
      </c>
      <c r="D132" s="66" t="inlineStr">
        <is>
          <t>Leipzig</t>
        </is>
      </c>
      <c r="E132" s="66" t="n">
        <v>142.6</v>
      </c>
      <c r="F132" s="66" t="n">
        <v>12.3652495740001</v>
      </c>
      <c r="G132" s="66" t="n">
        <v>51.362472026</v>
      </c>
      <c r="H132" s="66" t="inlineStr">
        <is>
          <t>S02 / hotspot assignment S01+M01</t>
        </is>
      </c>
    </row>
    <row r="133" ht="15" customHeight="1" s="94">
      <c r="A133" s="66" t="inlineStr">
        <is>
          <t>O1545</t>
        </is>
      </c>
      <c r="B133" s="66" t="inlineStr">
        <is>
          <t>Henriette-Goldschmidt-Schule - Berufliches Schulzentrum der Stadt Leipzig</t>
        </is>
      </c>
      <c r="C133" s="66" t="inlineStr">
        <is>
          <t>Goldschmidtstraße 20, 04103 Leipzig</t>
        </is>
      </c>
      <c r="D133" s="66" t="inlineStr">
        <is>
          <t>Leipzig</t>
        </is>
      </c>
      <c r="E133" s="66" t="n">
        <v>118.4</v>
      </c>
      <c r="F133" s="66" t="n">
        <v>12.398279395</v>
      </c>
      <c r="G133" s="66" t="n">
        <v>51.339249857</v>
      </c>
      <c r="H133" s="66" t="inlineStr">
        <is>
          <t>S02 / hotspot assignment S01+M01</t>
        </is>
      </c>
    </row>
    <row r="134" ht="15" customHeight="1" s="94">
      <c r="A134" s="66" t="inlineStr">
        <is>
          <t>O2245</t>
        </is>
      </c>
      <c r="B134" s="66" t="inlineStr">
        <is>
          <t>Richard-von-Schlieben-Oberschule</t>
        </is>
      </c>
      <c r="C134" s="66" t="inlineStr">
        <is>
          <t>Schliebenstraße 19, 02763 Zittau</t>
        </is>
      </c>
      <c r="D134" s="66" t="inlineStr">
        <is>
          <t>Zittau</t>
        </is>
      </c>
      <c r="E134" s="66" t="n">
        <v>443.3</v>
      </c>
      <c r="F134" s="66" t="n">
        <v>14.785574707</v>
      </c>
      <c r="G134" s="66" t="n">
        <v>50.89913384</v>
      </c>
      <c r="H134" s="66" t="inlineStr">
        <is>
          <t>S02 / hotspot assignment S01+M01</t>
        </is>
      </c>
    </row>
    <row r="135" ht="15" customHeight="1" s="94">
      <c r="A135" s="66" t="inlineStr">
        <is>
          <t>O0102</t>
        </is>
      </c>
      <c r="B135" s="66" t="inlineStr">
        <is>
          <t>Gymnasium "Am Breiten Teich" Borna</t>
        </is>
      </c>
      <c r="C135" s="66" t="inlineStr">
        <is>
          <t>Am Breiten Teich 4, 04552 Borna</t>
        </is>
      </c>
      <c r="D135" s="66" t="inlineStr">
        <is>
          <t>Borna</t>
        </is>
      </c>
      <c r="E135" s="66" t="n">
        <v>379.5</v>
      </c>
      <c r="F135" s="66" t="n">
        <v>12.4947827285</v>
      </c>
      <c r="G135" s="66" t="n">
        <v>51.1255089630001</v>
      </c>
      <c r="H135" s="66" t="inlineStr">
        <is>
          <t>S02 / hotspot assignment S01+M01</t>
        </is>
      </c>
    </row>
    <row r="136" ht="15" customHeight="1" s="94">
      <c r="A136" s="66" t="inlineStr">
        <is>
          <t>O0162</t>
        </is>
      </c>
      <c r="B136" s="66" t="inlineStr">
        <is>
          <t>Berufsschule (Schule in freier Trägerschaft)</t>
        </is>
      </c>
      <c r="C136" s="66" t="inlineStr">
        <is>
          <t>Chemnitztalstraße 66a, 09114 Chemnitz</t>
        </is>
      </c>
      <c r="D136" s="66" t="inlineStr">
        <is>
          <t>Chemnitz</t>
        </is>
      </c>
      <c r="E136" s="66" t="n">
        <v>264.6</v>
      </c>
      <c r="F136" s="66" t="n">
        <v>12.8790927566667</v>
      </c>
      <c r="G136" s="66" t="n">
        <v>50.833590747</v>
      </c>
      <c r="H136" s="66" t="inlineStr">
        <is>
          <t>S02 / hotspot assignment S01+M01</t>
        </is>
      </c>
    </row>
    <row r="137" ht="15" customHeight="1" s="94">
      <c r="A137" s="66" t="inlineStr">
        <is>
          <t>O0429</t>
        </is>
      </c>
      <c r="B137" s="66" t="inlineStr">
        <is>
          <t>33. Grundschule Dresden</t>
        </is>
      </c>
      <c r="C137" s="66" t="inlineStr">
        <is>
          <t>Schilfweg 3, 01237 Dresden</t>
        </is>
      </c>
      <c r="D137" s="66" t="inlineStr">
        <is>
          <t>Dresden</t>
        </is>
      </c>
      <c r="E137" s="66" t="n">
        <v>413.3</v>
      </c>
      <c r="F137" s="66" t="n">
        <v>13.7973860490001</v>
      </c>
      <c r="G137" s="66" t="n">
        <v>51.024223325</v>
      </c>
      <c r="H137" s="66" t="inlineStr">
        <is>
          <t>S02 / hotspot assignment S01+M01</t>
        </is>
      </c>
    </row>
    <row r="138" ht="15" customHeight="1" s="94">
      <c r="A138" s="66" t="inlineStr">
        <is>
          <t>O0782</t>
        </is>
      </c>
      <c r="B138" s="66" t="inlineStr">
        <is>
          <t>Gemeinschaftsschule Campus Cordis</t>
        </is>
      </c>
      <c r="C138" s="66" t="inlineStr">
        <is>
          <t>Stauffenbergallee 8, 01099 Dresden</t>
        </is>
      </c>
      <c r="D138" s="66" t="inlineStr">
        <is>
          <t>Dresden</t>
        </is>
      </c>
      <c r="E138" s="66" t="n">
        <v>105.9</v>
      </c>
      <c r="F138" s="66" t="n">
        <v>13.756688918</v>
      </c>
      <c r="G138" s="66" t="n">
        <v>51.0775918906667</v>
      </c>
      <c r="H138" s="66" t="inlineStr">
        <is>
          <t>S02 / hotspot assignment S01+M01</t>
        </is>
      </c>
    </row>
    <row r="139" ht="15" customHeight="1" s="94">
      <c r="A139" s="66" t="inlineStr">
        <is>
          <t>O0947</t>
        </is>
      </c>
      <c r="B139" s="66" t="inlineStr">
        <is>
          <t>Sozialpflegeschulen Heimerer GmbH Berufsfachschule für Physiotherapie, Ausbildungsziel Physiotherapeut (Schule in freier Trägerschaft)</t>
        </is>
      </c>
      <c r="C139" s="66" t="inlineStr">
        <is>
          <t>Weißeritzstraße 3, 01067 Dresden</t>
        </is>
      </c>
      <c r="D139" s="66" t="inlineStr">
        <is>
          <t>Dresden</t>
        </is>
      </c>
      <c r="E139" s="66" t="n">
        <v>178</v>
      </c>
      <c r="F139" s="66" t="n">
        <v>13.7249447180001</v>
      </c>
      <c r="G139" s="66" t="n">
        <v>51.0576263470001</v>
      </c>
      <c r="H139" s="66" t="inlineStr">
        <is>
          <t>S02 / hotspot assignment S01+M01</t>
        </is>
      </c>
    </row>
    <row r="140" ht="15" customHeight="1" s="94">
      <c r="A140" s="66" t="inlineStr">
        <is>
          <t>O1442</t>
        </is>
      </c>
      <c r="B140" s="66" t="inlineStr">
        <is>
          <t>Ergänzungsschule für Game Design der Macromedia Akademie Leipzig (Schule in freier Trägerschaft)</t>
        </is>
      </c>
      <c r="C140" s="66" t="inlineStr">
        <is>
          <t>Nordstraße 3-15, 04105 Leipzig</t>
        </is>
      </c>
      <c r="D140" s="66" t="inlineStr">
        <is>
          <t>Leipzig</t>
        </is>
      </c>
      <c r="E140" s="66" t="n">
        <v>394.4</v>
      </c>
      <c r="F140" s="66" t="n">
        <v>12.3746343170001</v>
      </c>
      <c r="G140" s="66" t="n">
        <v>51.347985399</v>
      </c>
      <c r="H140" s="66" t="inlineStr">
        <is>
          <t>S02 / hotspot assignment S01+M01</t>
        </is>
      </c>
    </row>
    <row r="141" ht="15" customHeight="1" s="94">
      <c r="A141" s="66" t="inlineStr">
        <is>
          <t>O0436</t>
        </is>
      </c>
      <c r="B141" s="66" t="inlineStr">
        <is>
          <t>35. Grundschule Dresden "Heinrich Graf von Bünau"</t>
        </is>
      </c>
      <c r="C141" s="66" t="inlineStr">
        <is>
          <t>Bünaustraße 12, 01159 Dresden</t>
        </is>
      </c>
      <c r="D141" s="66" t="inlineStr">
        <is>
          <t>Dresden</t>
        </is>
      </c>
      <c r="E141" s="66" t="n">
        <v>145.2</v>
      </c>
      <c r="F141" s="66" t="n">
        <v>13.6966309840001</v>
      </c>
      <c r="G141" s="66" t="n">
        <v>51.0433473043334</v>
      </c>
      <c r="H141" s="66" t="inlineStr">
        <is>
          <t>S02 / hotspot assignment S01+M01</t>
        </is>
      </c>
    </row>
    <row r="142" ht="15" customHeight="1" s="94">
      <c r="A142" s="66" t="inlineStr">
        <is>
          <t>O0490</t>
        </is>
      </c>
      <c r="B142" s="66" t="inlineStr">
        <is>
          <t>47. Grundschule Dresden</t>
        </is>
      </c>
      <c r="C142" s="66" t="inlineStr">
        <is>
          <t>Mockritzer Straße 19, 01219 Dresden</t>
        </is>
      </c>
      <c r="D142" s="66" t="inlineStr">
        <is>
          <t>Dresden</t>
        </is>
      </c>
      <c r="E142" s="66" t="n">
        <v>108</v>
      </c>
      <c r="F142" s="66" t="n">
        <v>13.7602168280001</v>
      </c>
      <c r="G142" s="66" t="n">
        <v>51.0232783020001</v>
      </c>
      <c r="H142" s="66" t="inlineStr">
        <is>
          <t>S02 / hotspot assignment S01+M01</t>
        </is>
      </c>
    </row>
    <row r="143" ht="15" customHeight="1" s="94">
      <c r="A143" s="66" t="inlineStr">
        <is>
          <t>O0590</t>
        </is>
      </c>
      <c r="B143" s="66" t="inlineStr">
        <is>
          <t>AFBB Dresden Fachoberschule - Staatlich anerkannte Ersatzschule - (Schule in freier Trägerschaft)</t>
        </is>
      </c>
      <c r="C143" s="66" t="inlineStr">
        <is>
          <t>Blochmannstraße 2, 01069 Dresden</t>
        </is>
      </c>
      <c r="D143" s="66" t="inlineStr">
        <is>
          <t>Dresden</t>
        </is>
      </c>
      <c r="E143" s="66" t="n">
        <v>245.8</v>
      </c>
      <c r="F143" s="66" t="n">
        <v>13.7507592820001</v>
      </c>
      <c r="G143" s="66" t="n">
        <v>51.0472754970001</v>
      </c>
      <c r="H143" s="66" t="inlineStr">
        <is>
          <t>S02 / hotspot assignment S01+M01</t>
        </is>
      </c>
    </row>
    <row r="144" ht="15" customHeight="1" s="94">
      <c r="A144" s="66" t="inlineStr">
        <is>
          <t>O0598</t>
        </is>
      </c>
      <c r="B144" s="66" t="inlineStr">
        <is>
          <t>Bertolt-Brecht-Gymnasium Dresden</t>
        </is>
      </c>
      <c r="C144" s="66" t="inlineStr">
        <is>
          <t>Terrassenufer 15, 01069 Dresden</t>
        </is>
      </c>
      <c r="D144" s="66" t="inlineStr">
        <is>
          <t>Dresden</t>
        </is>
      </c>
      <c r="E144" s="66" t="n">
        <v>436.1</v>
      </c>
      <c r="F144" s="66" t="n">
        <v>13.7551968230001</v>
      </c>
      <c r="G144" s="66" t="n">
        <v>51.0555381890001</v>
      </c>
      <c r="H144" s="66" t="inlineStr">
        <is>
          <t>S02 / hotspot assignment S01+M01</t>
        </is>
      </c>
    </row>
    <row r="145" ht="15" customHeight="1" s="94">
      <c r="A145" s="66" t="inlineStr">
        <is>
          <t>O0791</t>
        </is>
      </c>
      <c r="B145" s="66" t="inlineStr">
        <is>
          <t>Gymnasium Bürgerwiese</t>
        </is>
      </c>
      <c r="C145" s="66" t="inlineStr">
        <is>
          <t>Parkstraße 4, 01069 Dresden</t>
        </is>
      </c>
      <c r="D145" s="66" t="inlineStr">
        <is>
          <t>Dresden</t>
        </is>
      </c>
      <c r="E145" s="66" t="n">
        <v>120.8</v>
      </c>
      <c r="F145" s="66" t="n">
        <v>13.7464745840001</v>
      </c>
      <c r="G145" s="66" t="n">
        <v>51.038444516</v>
      </c>
      <c r="H145" s="66" t="inlineStr">
        <is>
          <t>S02 / hotspot assignment S01+M01</t>
        </is>
      </c>
    </row>
    <row r="146" ht="15" customHeight="1" s="94">
      <c r="A146" s="66" t="inlineStr">
        <is>
          <t>O0934</t>
        </is>
      </c>
      <c r="B146" s="66" t="inlineStr">
        <is>
          <t>Schule „Am Leubnitzbach“ Dresden mit den Förderschwerpunkten Lernen und emotionale und soziale Entwicklung</t>
        </is>
      </c>
      <c r="C146" s="66" t="inlineStr">
        <is>
          <t>Karl-Laux-Straße 5, 01219 Dresden</t>
        </is>
      </c>
      <c r="D146" s="66" t="inlineStr">
        <is>
          <t>Dresden</t>
        </is>
      </c>
      <c r="E146" s="66" t="n">
        <v>247.7</v>
      </c>
      <c r="F146" s="66" t="n">
        <v>13.7715761600001</v>
      </c>
      <c r="G146" s="66" t="n">
        <v>51.015747565</v>
      </c>
      <c r="H146" s="66" t="inlineStr">
        <is>
          <t>S02 / hotspot assignment S01+M01</t>
        </is>
      </c>
    </row>
    <row r="147" ht="15" customHeight="1" s="94">
      <c r="A147" s="66" t="inlineStr">
        <is>
          <t>O1140</t>
        </is>
      </c>
      <c r="B147" s="66" t="inlineStr">
        <is>
          <t>Augustum-Annen-Gymnasium Görlitz</t>
        </is>
      </c>
      <c r="C147" s="66" t="inlineStr">
        <is>
          <t>Annengasse 4, 02826 Görlitz</t>
        </is>
      </c>
      <c r="D147" s="66" t="inlineStr">
        <is>
          <t>Görlitz</t>
        </is>
      </c>
      <c r="E147" s="66" t="n">
        <v>336.5</v>
      </c>
      <c r="F147" s="66" t="n">
        <v>14.9849505285</v>
      </c>
      <c r="G147" s="66" t="n">
        <v>51.1567648915001</v>
      </c>
      <c r="H147" s="66" t="inlineStr">
        <is>
          <t>S02 / hotspot assignment S01+M01</t>
        </is>
      </c>
    </row>
    <row r="148" ht="15" customHeight="1" s="94">
      <c r="A148" s="66" t="inlineStr">
        <is>
          <t>O1543</t>
        </is>
      </c>
      <c r="B148" s="66" t="inlineStr">
        <is>
          <t>Henriette-Goldschmidt-Schule - Berufliches Schulzentrum der Stadt Leipzig</t>
        </is>
      </c>
      <c r="C148" s="66" t="inlineStr">
        <is>
          <t>Goldschmidtstraße 20, 04103 Leipzig</t>
        </is>
      </c>
      <c r="D148" s="66" t="inlineStr">
        <is>
          <t>Leipzig</t>
        </is>
      </c>
      <c r="E148" s="66" t="n">
        <v>102.2</v>
      </c>
      <c r="F148" s="66" t="n">
        <v>12.3865429906667</v>
      </c>
      <c r="G148" s="66" t="n">
        <v>51.3356727816667</v>
      </c>
      <c r="H148" s="66" t="inlineStr">
        <is>
          <t>S02 / hotspot assignment S01+M01</t>
        </is>
      </c>
    </row>
    <row r="149" ht="15" customHeight="1" s="94">
      <c r="A149" s="66" t="inlineStr">
        <is>
          <t>O0661</t>
        </is>
      </c>
      <c r="B149" s="66" t="inlineStr">
        <is>
          <t>Berufsfachschule für Pflegeberufe der Ev.-Luth. Diakonissenanstalt Dresden e. V. (Schule in freier Trägerschaft)</t>
        </is>
      </c>
      <c r="C149" s="66" t="inlineStr">
        <is>
          <t>Holzhofgasse 29, 01099 Dresden</t>
        </is>
      </c>
      <c r="D149" s="66" t="inlineStr">
        <is>
          <t>Dresden</t>
        </is>
      </c>
      <c r="E149" s="66" t="n">
        <v>189.3</v>
      </c>
      <c r="F149" s="66" t="n">
        <v>13.762699432</v>
      </c>
      <c r="G149" s="66" t="n">
        <v>51.0642593090001</v>
      </c>
      <c r="H149" s="66" t="inlineStr">
        <is>
          <t>S02 / hotspot assignment S01+M01</t>
        </is>
      </c>
    </row>
    <row r="150" ht="15" customHeight="1" s="94">
      <c r="A150" s="66" t="inlineStr">
        <is>
          <t>O0787</t>
        </is>
      </c>
      <c r="B150" s="66" t="inlineStr">
        <is>
          <t>Gymnasium "Dreikönigschule" Dresden</t>
        </is>
      </c>
      <c r="C150" s="66" t="inlineStr">
        <is>
          <t>Louisenstraße 42, 01099 Dresden</t>
        </is>
      </c>
      <c r="D150" s="66" t="inlineStr">
        <is>
          <t>Dresden</t>
        </is>
      </c>
      <c r="E150" s="66" t="n">
        <v>110.5</v>
      </c>
      <c r="F150" s="66" t="n">
        <v>13.7517118940001</v>
      </c>
      <c r="G150" s="66" t="n">
        <v>51.0669715775001</v>
      </c>
      <c r="H150" s="66" t="inlineStr">
        <is>
          <t>S02 / hotspot assignment S01+M01</t>
        </is>
      </c>
    </row>
    <row r="151" ht="15" customHeight="1" s="94">
      <c r="A151" s="66" t="inlineStr">
        <is>
          <t>O0941</t>
        </is>
      </c>
      <c r="B151" s="66" t="inlineStr">
        <is>
          <t>Semper-Oberschule (Schule in freier Trägerschaft)</t>
        </is>
      </c>
      <c r="C151" s="66" t="inlineStr">
        <is>
          <t>Jordanstraße 7, 01099 Dresden</t>
        </is>
      </c>
      <c r="D151" s="66" t="inlineStr">
        <is>
          <t>Dresden</t>
        </is>
      </c>
      <c r="E151" s="66" t="n">
        <v>349</v>
      </c>
      <c r="F151" s="66" t="n">
        <v>13.74857644</v>
      </c>
      <c r="G151" s="66" t="n">
        <v>51.071697999</v>
      </c>
      <c r="H151" s="66" t="inlineStr">
        <is>
          <t>S02 / hotspot assignment S01+M01</t>
        </is>
      </c>
    </row>
    <row r="152" ht="15" customHeight="1" s="94">
      <c r="A152" s="66" t="inlineStr">
        <is>
          <t>O1469</t>
        </is>
      </c>
      <c r="B152" s="66" t="inlineStr">
        <is>
          <t>Euro Akademie Leipzig Fachschule für Sozialwesen, Fachrichtung Sozialpädagogik (Schule in freier Trägerschaft)</t>
        </is>
      </c>
      <c r="C152" s="66" t="inlineStr">
        <is>
          <t>Atriumstraße 3, 04315 Leipzig</t>
        </is>
      </c>
      <c r="D152" s="66" t="inlineStr">
        <is>
          <t>Leipzig</t>
        </is>
      </c>
      <c r="E152" s="66" t="n">
        <v>407.4</v>
      </c>
      <c r="F152" s="66" t="n">
        <v>12.392568006</v>
      </c>
      <c r="G152" s="66" t="n">
        <v>51.348427154</v>
      </c>
      <c r="H152" s="66" t="inlineStr">
        <is>
          <t>S02 / hotspot assignment S01+M01</t>
        </is>
      </c>
    </row>
    <row r="153" ht="15" customHeight="1" s="94">
      <c r="A153" s="66" t="inlineStr">
        <is>
          <t>O1653</t>
        </is>
      </c>
      <c r="B153" s="66" t="inlineStr">
        <is>
          <t>Rahn Education Freie Oberschule Leipzig (Schule in freier Trägerschaft)</t>
        </is>
      </c>
      <c r="C153" s="66" t="inlineStr">
        <is>
          <t>Salomonstraße 10, 04103 Leipzig</t>
        </is>
      </c>
      <c r="D153" s="66" t="inlineStr">
        <is>
          <t>Leipzig</t>
        </is>
      </c>
      <c r="E153" s="66" t="n">
        <v>166.5</v>
      </c>
      <c r="F153" s="66" t="n">
        <v>12.3691350240001</v>
      </c>
      <c r="G153" s="66" t="n">
        <v>51.3208915650001</v>
      </c>
      <c r="H153" s="66" t="inlineStr">
        <is>
          <t>S02 / hotspot assignment S01+M01</t>
        </is>
      </c>
    </row>
    <row r="154" ht="15" customHeight="1" s="94">
      <c r="A154" s="66" t="inlineStr">
        <is>
          <t>O2185</t>
        </is>
      </c>
      <c r="B154" s="66" t="inlineStr">
        <is>
          <t>Geschwister-Scholl-Grundschule</t>
        </is>
      </c>
      <c r="C154" s="66" t="inlineStr">
        <is>
          <t>Bautzener Straße 44, 02943 Weißwasser/O.L.</t>
        </is>
      </c>
      <c r="D154" s="66" t="inlineStr">
        <is>
          <t>Weißwasser/O.L.</t>
        </is>
      </c>
      <c r="E154" s="66" t="n">
        <v>361.4</v>
      </c>
      <c r="F154" s="66" t="n">
        <v>14.635537216</v>
      </c>
      <c r="G154" s="66" t="n">
        <v>51.4994830360001</v>
      </c>
      <c r="H154" s="66" t="inlineStr">
        <is>
          <t>S02 / hotspot assignment S01+M01</t>
        </is>
      </c>
    </row>
    <row r="155" ht="15" customHeight="1" s="94">
      <c r="A155" s="66" t="inlineStr">
        <is>
          <t>O1607</t>
        </is>
      </c>
      <c r="B155" s="66" t="inlineStr">
        <is>
          <t>Lessingschule - Grundschule der Stadt Leipzig</t>
        </is>
      </c>
      <c r="C155" s="66" t="inlineStr">
        <is>
          <t>Lessingstraße 27, 04109 Leipzig</t>
        </is>
      </c>
      <c r="D155" s="66" t="inlineStr">
        <is>
          <t>Leipzig</t>
        </is>
      </c>
      <c r="E155" s="66" t="n">
        <v>282.9</v>
      </c>
      <c r="F155" s="66" t="n">
        <v>12.3586679320001</v>
      </c>
      <c r="G155" s="66" t="n">
        <v>51.3419822610001</v>
      </c>
      <c r="H155" s="66" t="inlineStr">
        <is>
          <t>S02 / hotspot assignment S01+M01</t>
        </is>
      </c>
    </row>
    <row r="156" ht="15" customHeight="1" s="94">
      <c r="A156" s="66" t="inlineStr">
        <is>
          <t>O1684</t>
        </is>
      </c>
      <c r="B156" s="66" t="inlineStr">
        <is>
          <t>Schule Friesenstraße</t>
        </is>
      </c>
      <c r="C156" s="66" t="inlineStr">
        <is>
          <t>Friesenstraße 8, 04177 Leipzig</t>
        </is>
      </c>
      <c r="D156" s="66" t="inlineStr">
        <is>
          <t>Leipzig</t>
        </is>
      </c>
      <c r="E156" s="66" t="n">
        <v>161</v>
      </c>
      <c r="F156" s="66" t="n">
        <v>12.3319285585</v>
      </c>
      <c r="G156" s="66" t="n">
        <v>51.3402902685001</v>
      </c>
      <c r="H156" s="66" t="inlineStr">
        <is>
          <t>S02 / hotspot assignment S01+M01</t>
        </is>
      </c>
    </row>
    <row r="157" ht="15" customHeight="1" s="94">
      <c r="A157" s="66" t="inlineStr">
        <is>
          <t>O1447</t>
        </is>
      </c>
      <c r="B157" s="66" t="inlineStr">
        <is>
          <t>Ergänzungsschule für Game Design der Macromedia Akademie Leipzig (Schule in freier Trägerschaft)</t>
        </is>
      </c>
      <c r="C157" s="66" t="inlineStr">
        <is>
          <t>Nordstraße 3-15, 04105 Leipzig</t>
        </is>
      </c>
      <c r="D157" s="66" t="inlineStr">
        <is>
          <t>Leipzig</t>
        </is>
      </c>
      <c r="E157" s="66" t="n">
        <v>335.3</v>
      </c>
      <c r="F157" s="66" t="n">
        <v>12.376925117</v>
      </c>
      <c r="G157" s="66" t="n">
        <v>51.343711104</v>
      </c>
      <c r="H157" s="66" t="inlineStr">
        <is>
          <t>S02 / hotspot assignment S01+M01</t>
        </is>
      </c>
    </row>
    <row r="158" ht="15" customHeight="1" s="94">
      <c r="A158" s="66" t="inlineStr">
        <is>
          <t>O1738</t>
        </is>
      </c>
      <c r="B158" s="66" t="inlineStr">
        <is>
          <t>Schule am Auwald - Grundschule der Stadt Leipzig</t>
        </is>
      </c>
      <c r="C158" s="66" t="inlineStr">
        <is>
          <t>Rödelstraße 6, 04229 Leipzig</t>
        </is>
      </c>
      <c r="D158" s="66" t="inlineStr">
        <is>
          <t>Leipzig</t>
        </is>
      </c>
      <c r="E158" s="66" t="n">
        <v>311.2</v>
      </c>
      <c r="F158" s="66" t="n">
        <v>12.3425186685001</v>
      </c>
      <c r="G158" s="66" t="n">
        <v>51.3215963630001</v>
      </c>
      <c r="H158" s="66" t="inlineStr">
        <is>
          <t>S02 / hotspot assignment S01+M01</t>
        </is>
      </c>
    </row>
    <row r="159" ht="15" customHeight="1" s="94">
      <c r="A159" s="66" t="inlineStr">
        <is>
          <t>O0324</t>
        </is>
      </c>
      <c r="B159" s="66" t="inlineStr">
        <is>
          <t>106. Grundschule Dresden</t>
        </is>
      </c>
      <c r="C159" s="66" t="inlineStr">
        <is>
          <t>Großenhainer Straße 187, 01129 Dresden</t>
        </is>
      </c>
      <c r="D159" s="66" t="inlineStr">
        <is>
          <t>Dresden</t>
        </is>
      </c>
      <c r="E159" s="66" t="n">
        <v>197.5</v>
      </c>
      <c r="F159" s="66" t="n">
        <v>13.723204513</v>
      </c>
      <c r="G159" s="66" t="n">
        <v>51.0898471450001</v>
      </c>
      <c r="H159" s="66" t="inlineStr">
        <is>
          <t>S02 / hotspot assignment S01+M01</t>
        </is>
      </c>
    </row>
    <row r="160" ht="15" customHeight="1" s="94">
      <c r="A160" s="66" t="inlineStr">
        <is>
          <t>O0589</t>
        </is>
      </c>
      <c r="B160" s="66" t="inlineStr">
        <is>
          <t>AFBB Dresden Berufsfachschule für Pflegehilfe (Schule in freier Trägerschaft)</t>
        </is>
      </c>
      <c r="C160" s="66" t="inlineStr">
        <is>
          <t>Güntzstraße 1, 01069 Dresden</t>
        </is>
      </c>
      <c r="D160" s="66" t="inlineStr">
        <is>
          <t>Dresden</t>
        </is>
      </c>
      <c r="E160" s="66" t="n">
        <v>54.4</v>
      </c>
      <c r="F160" s="66" t="n">
        <v>13.7551682340001</v>
      </c>
      <c r="G160" s="66" t="n">
        <v>51.0462014990001</v>
      </c>
      <c r="H160" s="66" t="inlineStr">
        <is>
          <t>S02 / hotspot assignment S01+M01</t>
        </is>
      </c>
    </row>
    <row r="161" ht="15" customHeight="1" s="94">
      <c r="A161" s="66" t="inlineStr">
        <is>
          <t>O0844</t>
        </is>
      </c>
      <c r="B161" s="66" t="inlineStr">
        <is>
          <t>Internationale Schule Dresden -Dresden International School (Schule in freier Trägerschaft)</t>
        </is>
      </c>
      <c r="C161" s="66" t="inlineStr">
        <is>
          <t>Annenstraße 9, 01067 Dresden</t>
        </is>
      </c>
      <c r="D161" s="66" t="inlineStr">
        <is>
          <t>Dresden</t>
        </is>
      </c>
      <c r="E161" s="66" t="n">
        <v>149</v>
      </c>
      <c r="F161" s="66" t="n">
        <v>13.729110437</v>
      </c>
      <c r="G161" s="66" t="n">
        <v>51.0509552600001</v>
      </c>
      <c r="H161" s="66" t="inlineStr">
        <is>
          <t>S02 / hotspot assignment S01+M01</t>
        </is>
      </c>
    </row>
    <row r="162" ht="15" customHeight="1" s="94">
      <c r="A162" s="66" t="inlineStr">
        <is>
          <t>O1708</t>
        </is>
      </c>
      <c r="B162" s="66" t="inlineStr">
        <is>
          <t>Schule Ratzelstraße - Oberschule der Stadt Leipzig</t>
        </is>
      </c>
      <c r="C162" s="66" t="inlineStr">
        <is>
          <t>Ratzelstraße 26, 04207 Leipzig</t>
        </is>
      </c>
      <c r="D162" s="66" t="inlineStr">
        <is>
          <t>Leipzig</t>
        </is>
      </c>
      <c r="E162" s="66" t="n">
        <v>423.5</v>
      </c>
      <c r="F162" s="66" t="n">
        <v>12.3102360535001</v>
      </c>
      <c r="G162" s="66" t="n">
        <v>51.3177286395001</v>
      </c>
      <c r="H162" s="66" t="inlineStr">
        <is>
          <t>S02 / hotspot assignment S01+M01</t>
        </is>
      </c>
    </row>
    <row r="163" ht="15" customHeight="1" s="94">
      <c r="A163" s="66" t="inlineStr">
        <is>
          <t>O1726</t>
        </is>
      </c>
      <c r="B163" s="66" t="inlineStr">
        <is>
          <t>Schule am Addis-Abeba-Platz - Grundschule der Stadt Leipzig</t>
        </is>
      </c>
      <c r="C163" s="66" t="inlineStr">
        <is>
          <t>Addis-Abeba-Platz 1, 04103 Leipzig</t>
        </is>
      </c>
      <c r="D163" s="66" t="inlineStr">
        <is>
          <t>Leipzig</t>
        </is>
      </c>
      <c r="E163" s="66" t="n">
        <v>433.1</v>
      </c>
      <c r="F163" s="66" t="n">
        <v>12.3739436830001</v>
      </c>
      <c r="G163" s="66" t="n">
        <v>51.334087755</v>
      </c>
      <c r="H163" s="66" t="inlineStr">
        <is>
          <t>S02 / hotspot assignment S01+M01</t>
        </is>
      </c>
    </row>
    <row r="164" ht="15" customHeight="1" s="94">
      <c r="A164" s="66" t="inlineStr">
        <is>
          <t>O1733</t>
        </is>
      </c>
      <c r="B164" s="66" t="inlineStr">
        <is>
          <t>Schule am Addis-Abeba-Platz - Grundschule der Stadt Leipzig</t>
        </is>
      </c>
      <c r="C164" s="66" t="inlineStr">
        <is>
          <t>Addis-Abeba-Platz 1, 04103 Leipzig</t>
        </is>
      </c>
      <c r="D164" s="66" t="inlineStr">
        <is>
          <t>Leipzig</t>
        </is>
      </c>
      <c r="E164" s="66" t="n">
        <v>253.7</v>
      </c>
      <c r="F164" s="66" t="n">
        <v>12.378440309</v>
      </c>
      <c r="G164" s="66" t="n">
        <v>51.3357913315001</v>
      </c>
      <c r="H164" s="66" t="inlineStr">
        <is>
          <t>S02 / hotspot assignment S01+M01</t>
        </is>
      </c>
    </row>
    <row r="165" ht="15" customHeight="1" s="94">
      <c r="A165" s="66" t="inlineStr">
        <is>
          <t>O1797</t>
        </is>
      </c>
      <c r="B165" s="66" t="inlineStr">
        <is>
          <t>Semper Berufsfachschule für Ergotherapie Leipzig (Schule in freier Trägerschaft)</t>
        </is>
      </c>
      <c r="C165" s="66" t="inlineStr">
        <is>
          <t>Hohe Straße 9-13, 04107 Leipzig</t>
        </is>
      </c>
      <c r="D165" s="66" t="inlineStr">
        <is>
          <t>Leipzig</t>
        </is>
      </c>
      <c r="E165" s="66" t="n">
        <v>274.5</v>
      </c>
      <c r="F165" s="66" t="n">
        <v>12.3810184590001</v>
      </c>
      <c r="G165" s="66" t="n">
        <v>51.3308545530001</v>
      </c>
      <c r="H165" s="66" t="inlineStr">
        <is>
          <t>S02 / hotspot assignment S01+M01</t>
        </is>
      </c>
    </row>
    <row r="166" ht="15" customHeight="1" s="94">
      <c r="A166" s="66" t="inlineStr">
        <is>
          <t>O1841</t>
        </is>
      </c>
      <c r="B166" s="66" t="inlineStr">
        <is>
          <t>Wladimir- Filatow- Schule - Förderzentrum mit dem Förderschwerpunkt Sehen der Stadt Leipzig</t>
        </is>
      </c>
      <c r="C166" s="66" t="inlineStr">
        <is>
          <t>Am Kirschberg 49, 04209 Leipzig</t>
        </is>
      </c>
      <c r="D166" s="66" t="inlineStr">
        <is>
          <t>Leipzig</t>
        </is>
      </c>
      <c r="E166" s="66" t="n">
        <v>181.5</v>
      </c>
      <c r="F166" s="66" t="n">
        <v>12.2778967560001</v>
      </c>
      <c r="G166" s="66" t="n">
        <v>51.3190665910001</v>
      </c>
      <c r="H166" s="66" t="inlineStr">
        <is>
          <t>S02 / hotspot assignment S01+M01</t>
        </is>
      </c>
    </row>
    <row r="167" ht="15" customHeight="1" s="94">
      <c r="A167" s="66" t="inlineStr">
        <is>
          <t>O2007</t>
        </is>
      </c>
      <c r="B167" s="66" t="inlineStr">
        <is>
          <t>Grundschule "Gotthold Ephraim Lessing" Pirna</t>
        </is>
      </c>
      <c r="C167" s="66" t="inlineStr">
        <is>
          <t>Königsteiner Straße 22a, 01796 Pirna</t>
        </is>
      </c>
      <c r="D167" s="66" t="inlineStr">
        <is>
          <t>Pirna</t>
        </is>
      </c>
      <c r="E167" s="66" t="n">
        <v>182.9</v>
      </c>
      <c r="F167" s="66" t="n">
        <v>13.9310906885001</v>
      </c>
      <c r="G167" s="66" t="n">
        <v>50.957403449</v>
      </c>
      <c r="H167" s="66" t="inlineStr">
        <is>
          <t>S02 / hotspot assignment S01+M01</t>
        </is>
      </c>
    </row>
    <row r="168" ht="15" customHeight="1" s="94">
      <c r="A168" s="66" t="inlineStr">
        <is>
          <t>O2152</t>
        </is>
      </c>
      <c r="B168" s="66" t="inlineStr">
        <is>
          <t>Regenbogenschule - Grundschule der Stadt Taucha</t>
        </is>
      </c>
      <c r="C168" s="66" t="inlineStr">
        <is>
          <t>Rudolf-Breitscheid-Straße 1, 04425 Taucha</t>
        </is>
      </c>
      <c r="D168" s="66" t="inlineStr">
        <is>
          <t>Taucha</t>
        </is>
      </c>
      <c r="E168" s="66" t="n">
        <v>350.8</v>
      </c>
      <c r="F168" s="66" t="n">
        <v>12.482782274</v>
      </c>
      <c r="G168" s="66" t="n">
        <v>51.3752938270001</v>
      </c>
      <c r="H168" s="66" t="inlineStr">
        <is>
          <t>S02 / hotspot assignment S01+M01</t>
        </is>
      </c>
    </row>
    <row r="169" ht="15" customHeight="1" s="94">
      <c r="A169" s="66" t="inlineStr">
        <is>
          <t>O0212</t>
        </is>
      </c>
      <c r="B169" s="66" t="inlineStr">
        <is>
          <t>Julius-Adolph-Stöckhardt-Gymnasium, Freie Fachoberschule (Schule in freier Trägerschaft)</t>
        </is>
      </c>
      <c r="C169" s="66" t="inlineStr">
        <is>
          <t>Rathausstraße 7, 09111 Chemnitz</t>
        </is>
      </c>
      <c r="D169" s="66" t="inlineStr">
        <is>
          <t>Chemnitz</t>
        </is>
      </c>
      <c r="E169" s="66" t="n">
        <v>71</v>
      </c>
      <c r="F169" s="66" t="n">
        <v>12.9225674350001</v>
      </c>
      <c r="G169" s="66" t="n">
        <v>50.8316476590001</v>
      </c>
      <c r="H169" s="66" t="inlineStr">
        <is>
          <t>S02 / hotspot assignment S01+M01</t>
        </is>
      </c>
    </row>
    <row r="170" ht="15" customHeight="1" s="94">
      <c r="A170" s="66" t="inlineStr">
        <is>
          <t>O0366</t>
        </is>
      </c>
      <c r="B170" s="66" t="inlineStr">
        <is>
          <t>14. Grundschule Dresden "Im Schweizer Viertel"</t>
        </is>
      </c>
      <c r="C170" s="66" t="inlineStr">
        <is>
          <t>Schweizer Straße 7, 01069 Dresden</t>
        </is>
      </c>
      <c r="D170" s="66" t="inlineStr">
        <is>
          <t>Dresden</t>
        </is>
      </c>
      <c r="E170" s="66" t="n">
        <v>409.4</v>
      </c>
      <c r="F170" s="66" t="n">
        <v>13.7214253675001</v>
      </c>
      <c r="G170" s="66" t="n">
        <v>51.0417597075</v>
      </c>
      <c r="H170" s="66" t="inlineStr">
        <is>
          <t>S02 / hotspot assignment S01+M01</t>
        </is>
      </c>
    </row>
    <row r="171" ht="15" customHeight="1" s="94">
      <c r="A171" s="66" t="inlineStr">
        <is>
          <t>O0386</t>
        </is>
      </c>
      <c r="B171" s="66" t="inlineStr">
        <is>
          <t>148. Grundschule Dresden</t>
        </is>
      </c>
      <c r="C171" s="66" t="inlineStr">
        <is>
          <t>Marta-Fraenkel-Straße 8, 01097 Dresden</t>
        </is>
      </c>
      <c r="D171" s="66" t="inlineStr">
        <is>
          <t>Dresden</t>
        </is>
      </c>
      <c r="E171" s="66" t="n">
        <v>397.8</v>
      </c>
      <c r="F171" s="66" t="n">
        <v>13.7471858210001</v>
      </c>
      <c r="G171" s="66" t="n">
        <v>51.071963888</v>
      </c>
      <c r="H171" s="66" t="inlineStr">
        <is>
          <t>S02 / hotspot assignment S01+M01</t>
        </is>
      </c>
    </row>
    <row r="172" ht="15" customHeight="1" s="94">
      <c r="A172" s="66" t="inlineStr">
        <is>
          <t>O0431</t>
        </is>
      </c>
      <c r="B172" s="66" t="inlineStr">
        <is>
          <t>33. Grundschule Dresden</t>
        </is>
      </c>
      <c r="C172" s="66" t="inlineStr">
        <is>
          <t>Schilfweg 3, 01237 Dresden</t>
        </is>
      </c>
      <c r="D172" s="66" t="inlineStr">
        <is>
          <t>Dresden</t>
        </is>
      </c>
      <c r="E172" s="66" t="n">
        <v>293.2</v>
      </c>
      <c r="F172" s="66" t="n">
        <v>13.8005555710001</v>
      </c>
      <c r="G172" s="66" t="n">
        <v>51.027277751</v>
      </c>
      <c r="H172" s="66" t="inlineStr">
        <is>
          <t>S02 / hotspot assignment S01+M01</t>
        </is>
      </c>
    </row>
    <row r="173" ht="15" customHeight="1" s="94">
      <c r="A173" s="66" t="inlineStr">
        <is>
          <t>O0602</t>
        </is>
      </c>
      <c r="B173" s="66" t="inlineStr">
        <is>
          <t>Berufliches Gymnasium der Privaten Schule IBB gGmbH Dresden (Schule in freier Trägerschaft)</t>
        </is>
      </c>
      <c r="C173" s="66" t="inlineStr">
        <is>
          <t>Könneritzstraße 33, 01067 Dresden</t>
        </is>
      </c>
      <c r="D173" s="66" t="inlineStr">
        <is>
          <t>Dresden</t>
        </is>
      </c>
      <c r="E173" s="66" t="n">
        <v>33.6</v>
      </c>
      <c r="F173" s="66" t="n">
        <v>13.7204323760001</v>
      </c>
      <c r="G173" s="66" t="n">
        <v>51.0546450420001</v>
      </c>
      <c r="H173" s="66" t="inlineStr">
        <is>
          <t>S02 / hotspot assignment S01+M01</t>
        </is>
      </c>
    </row>
    <row r="174" ht="15" customHeight="1" s="94">
      <c r="A174" s="66" t="inlineStr">
        <is>
          <t>O0609</t>
        </is>
      </c>
      <c r="B174" s="66" t="inlineStr">
        <is>
          <t>Berufliches Gymnasium der Semper Schulen Media gGmbH (Schule in freier Trägerschaft)</t>
        </is>
      </c>
      <c r="C174" s="66" t="inlineStr">
        <is>
          <t>Antonstraße 19-21, 01097 Dresden</t>
        </is>
      </c>
      <c r="D174" s="66" t="inlineStr">
        <is>
          <t>Dresden</t>
        </is>
      </c>
      <c r="E174" s="66" t="n">
        <v>47.4</v>
      </c>
      <c r="F174" s="66" t="n">
        <v>13.741239819</v>
      </c>
      <c r="G174" s="66" t="n">
        <v>51.0647455220001</v>
      </c>
      <c r="H174" s="66" t="inlineStr">
        <is>
          <t>S02 / hotspot assignment S01+M01</t>
        </is>
      </c>
    </row>
    <row r="175" ht="15" customHeight="1" s="94">
      <c r="A175" s="66" t="inlineStr">
        <is>
          <t>O0767</t>
        </is>
      </c>
      <c r="B175" s="66" t="inlineStr">
        <is>
          <t>Förderzentrum „Dinglingerschule“ Dresden mit dem Förderschwerpunkt Lernen</t>
        </is>
      </c>
      <c r="C175" s="66" t="inlineStr">
        <is>
          <t>Dinglingerstraße 4, 01307 Dresden</t>
        </is>
      </c>
      <c r="D175" s="66" t="inlineStr">
        <is>
          <t>Dresden</t>
        </is>
      </c>
      <c r="E175" s="66" t="n">
        <v>128.8</v>
      </c>
      <c r="F175" s="66" t="n">
        <v>13.7606746625001</v>
      </c>
      <c r="G175" s="66" t="n">
        <v>51.0491964815001</v>
      </c>
      <c r="H175" s="66" t="inlineStr">
        <is>
          <t>S02 / hotspot assignment S01+M01</t>
        </is>
      </c>
    </row>
    <row r="176" ht="15" customHeight="1" s="94">
      <c r="A176" s="66" t="inlineStr">
        <is>
          <t>O0882</t>
        </is>
      </c>
      <c r="B176" s="66" t="inlineStr">
        <is>
          <t>Martin-Andersen-Nexö-Gymnasium Dresden</t>
        </is>
      </c>
      <c r="C176" s="66" t="inlineStr">
        <is>
          <t>Haydnstraße 49, 01309 Dresden</t>
        </is>
      </c>
      <c r="D176" s="66" t="inlineStr">
        <is>
          <t>Dresden</t>
        </is>
      </c>
      <c r="E176" s="66" t="n">
        <v>496.1</v>
      </c>
      <c r="F176" s="66" t="n">
        <v>13.7727073265</v>
      </c>
      <c r="G176" s="66" t="n">
        <v>51.0465002490001</v>
      </c>
      <c r="H176" s="66" t="inlineStr">
        <is>
          <t>S02 / hotspot assignment S01+M01</t>
        </is>
      </c>
    </row>
    <row r="177" ht="15" customHeight="1" s="94">
      <c r="A177" s="66" t="inlineStr">
        <is>
          <t>O0968</t>
        </is>
      </c>
      <c r="B177" s="66" t="inlineStr">
        <is>
          <t>St.-Benno-Gymnasium Dresden (Schule in freier Trägerschaft)</t>
        </is>
      </c>
      <c r="C177" s="66" t="inlineStr">
        <is>
          <t>Pillnitzer Straße 39, 01069 Dresden</t>
        </is>
      </c>
      <c r="D177" s="66" t="inlineStr">
        <is>
          <t>Dresden</t>
        </is>
      </c>
      <c r="E177" s="66" t="n">
        <v>155.2</v>
      </c>
      <c r="F177" s="66" t="n">
        <v>13.7578288920001</v>
      </c>
      <c r="G177" s="66" t="n">
        <v>51.05145107</v>
      </c>
      <c r="H177" s="66" t="inlineStr">
        <is>
          <t>S02 / hotspot assignment S01+M01</t>
        </is>
      </c>
    </row>
    <row r="178" ht="15" customHeight="1" s="94">
      <c r="A178" s="66" t="inlineStr">
        <is>
          <t>O1163</t>
        </is>
      </c>
      <c r="B178" s="66" t="inlineStr">
        <is>
          <t>Ostsachsen Care Academy</t>
        </is>
      </c>
      <c r="C178" s="66" t="inlineStr">
        <is>
          <t>Scultetusstraße 18, 02828 Görlitz</t>
        </is>
      </c>
      <c r="D178" s="66" t="inlineStr">
        <is>
          <t>Görlitz</t>
        </is>
      </c>
      <c r="E178" s="66" t="n">
        <v>242.5</v>
      </c>
      <c r="F178" s="66" t="n">
        <v>14.9740885460001</v>
      </c>
      <c r="G178" s="66" t="n">
        <v>51.1614454480001</v>
      </c>
      <c r="H178" s="66" t="inlineStr">
        <is>
          <t>S02 / hotspot assignment S01+M01</t>
        </is>
      </c>
    </row>
    <row r="179" ht="15" customHeight="1" s="94">
      <c r="A179" s="66" t="inlineStr">
        <is>
          <t>O1356</t>
        </is>
      </c>
      <c r="B179" s="66" t="inlineStr">
        <is>
          <t>Anna-Magdalena-Bach-Schule - Grundschule der Stadt Leipzig</t>
        </is>
      </c>
      <c r="C179" s="66" t="inlineStr">
        <is>
          <t>Manetstraße 8, 04109 Leipzig</t>
        </is>
      </c>
      <c r="D179" s="66" t="inlineStr">
        <is>
          <t>Leipzig</t>
        </is>
      </c>
      <c r="E179" s="66" t="n">
        <v>418.8</v>
      </c>
      <c r="F179" s="66" t="n">
        <v>12.371292254</v>
      </c>
      <c r="G179" s="66" t="n">
        <v>51.3397311680001</v>
      </c>
      <c r="H179" s="66" t="inlineStr">
        <is>
          <t>S02 / hotspot assignment S01+M01</t>
        </is>
      </c>
    </row>
    <row r="180" ht="15" customHeight="1" s="94">
      <c r="A180" s="66" t="inlineStr">
        <is>
          <t>O1359</t>
        </is>
      </c>
      <c r="B180" s="66" t="inlineStr">
        <is>
          <t>Anna-Magdalena-Bach-Schule - Grundschule der Stadt Leipzig</t>
        </is>
      </c>
      <c r="C180" s="66" t="inlineStr">
        <is>
          <t>Manetstraße 8, 04109 Leipzig</t>
        </is>
      </c>
      <c r="D180" s="66" t="inlineStr">
        <is>
          <t>Leipzig</t>
        </is>
      </c>
      <c r="E180" s="66" t="n">
        <v>432.8</v>
      </c>
      <c r="F180" s="66" t="n">
        <v>12.3745446610001</v>
      </c>
      <c r="G180" s="66" t="n">
        <v>51.3358601240001</v>
      </c>
      <c r="H180" s="66" t="inlineStr">
        <is>
          <t>S02 / hotspot assignment S01+M01</t>
        </is>
      </c>
    </row>
    <row r="181" ht="15" customHeight="1" s="94">
      <c r="A181" s="66" t="inlineStr">
        <is>
          <t>O1470</t>
        </is>
      </c>
      <c r="B181" s="66" t="inlineStr">
        <is>
          <t>Euro Akademie Leipzig Fachschule für Sozialwesen, Fachrichtung Sozialpädagogik (Schule in freier Trägerschaft)</t>
        </is>
      </c>
      <c r="C181" s="66" t="inlineStr">
        <is>
          <t>Atriumstraße 3, 04315 Leipzig</t>
        </is>
      </c>
      <c r="D181" s="66" t="inlineStr">
        <is>
          <t>Leipzig</t>
        </is>
      </c>
      <c r="E181" s="66" t="n">
        <v>135.9</v>
      </c>
      <c r="F181" s="66" t="n">
        <v>12.394269631</v>
      </c>
      <c r="G181" s="66" t="n">
        <v>51.346154966</v>
      </c>
      <c r="H181" s="66" t="inlineStr">
        <is>
          <t>S02 / hotspot assignment S01+M01</t>
        </is>
      </c>
    </row>
    <row r="182" ht="15" customHeight="1" s="94">
      <c r="A182" s="66" t="inlineStr">
        <is>
          <t>O1540</t>
        </is>
      </c>
      <c r="B182" s="66" t="inlineStr">
        <is>
          <t>Henriette-Goldschmidt-Schule - Berufliches Schulzentrum der Stadt Leipzig</t>
        </is>
      </c>
      <c r="C182" s="66" t="inlineStr">
        <is>
          <t>Goldschmidtstraße 20, 04103 Leipzig</t>
        </is>
      </c>
      <c r="D182" s="66" t="inlineStr">
        <is>
          <t>Leipzig</t>
        </is>
      </c>
      <c r="E182" s="66" t="n">
        <v>264.5</v>
      </c>
      <c r="F182" s="66" t="n">
        <v>12.381558028</v>
      </c>
      <c r="G182" s="66" t="n">
        <v>51.3366731610001</v>
      </c>
      <c r="H182" s="66" t="inlineStr">
        <is>
          <t>S02 / hotspot assignment S01+M01</t>
        </is>
      </c>
    </row>
    <row r="183" ht="15" customHeight="1" s="94">
      <c r="A183" s="66" t="inlineStr">
        <is>
          <t>O1569</t>
        </is>
      </c>
      <c r="B183" s="66" t="inlineStr">
        <is>
          <t>Johann- Heinrich- Pestalozzi- Schule - Förderzentrum mit dem Förderschwerpunkt Lernen der Stadt Leipzig</t>
        </is>
      </c>
      <c r="C183" s="66" t="inlineStr">
        <is>
          <t>Hannoversche Straße 2, 04157 Leipzig</t>
        </is>
      </c>
      <c r="D183" s="66" t="inlineStr">
        <is>
          <t>Leipzig</t>
        </is>
      </c>
      <c r="E183" s="66" t="n">
        <v>170.7</v>
      </c>
      <c r="F183" s="66" t="n">
        <v>12.3650661350001</v>
      </c>
      <c r="G183" s="66" t="n">
        <v>51.376148228</v>
      </c>
      <c r="H183" s="66" t="inlineStr">
        <is>
          <t>S02 / hotspot assignment S01+M01</t>
        </is>
      </c>
    </row>
    <row r="184" ht="15" customHeight="1" s="94">
      <c r="A184" s="66" t="inlineStr">
        <is>
          <t>O1618</t>
        </is>
      </c>
      <c r="B184" s="66" t="inlineStr">
        <is>
          <t>Ludwig Fresenius Schulen Leipzig - Berufsfachschule für Physiotherapie (Schule in freier Trägerschaft)</t>
        </is>
      </c>
      <c r="C184" s="66" t="inlineStr">
        <is>
          <t>Lindenauer Markt 13b, 04177 Leipzig</t>
        </is>
      </c>
      <c r="D184" s="66" t="inlineStr">
        <is>
          <t>Leipzig</t>
        </is>
      </c>
      <c r="E184" s="66" t="n">
        <v>127.6</v>
      </c>
      <c r="F184" s="66" t="n">
        <v>12.3329798620001</v>
      </c>
      <c r="G184" s="66" t="n">
        <v>51.3360485820001</v>
      </c>
      <c r="H184" s="66" t="inlineStr">
        <is>
          <t>S02 / hotspot assignment S01+M01</t>
        </is>
      </c>
    </row>
    <row r="185" ht="15" customHeight="1" s="94">
      <c r="A185" s="66" t="inlineStr">
        <is>
          <t>O1775</t>
        </is>
      </c>
      <c r="B185" s="66" t="inlineStr">
        <is>
          <t>Schule am Rabet - Grundschule der Stadt Leipzig</t>
        </is>
      </c>
      <c r="C185" s="66" t="inlineStr">
        <is>
          <t>Eisenbahnstraße 50, 04315 Leipzig</t>
        </is>
      </c>
      <c r="D185" s="66" t="inlineStr">
        <is>
          <t>Leipzig</t>
        </is>
      </c>
      <c r="E185" s="66" t="n">
        <v>76.5</v>
      </c>
      <c r="F185" s="66" t="n">
        <v>12.4003734890001</v>
      </c>
      <c r="G185" s="66" t="n">
        <v>51.3458135160001</v>
      </c>
      <c r="H185" s="66" t="inlineStr">
        <is>
          <t>S02 / hotspot assignment S01+M01</t>
        </is>
      </c>
    </row>
    <row r="186" ht="15" customHeight="1" s="94">
      <c r="A186" s="66" t="inlineStr">
        <is>
          <t>O1807</t>
        </is>
      </c>
      <c r="B186" s="66" t="inlineStr">
        <is>
          <t>Sächsische Landesschule mit dem Förderschwerpunkt Hören, Förderzentrum Samuel Heinicke</t>
        </is>
      </c>
      <c r="C186" s="66" t="inlineStr">
        <is>
          <t>Karl-Siegismund-Straße 2, 04317 Leipzig</t>
        </is>
      </c>
      <c r="D186" s="66" t="inlineStr">
        <is>
          <t>Leipzig</t>
        </is>
      </c>
      <c r="E186" s="66" t="n">
        <v>217.2</v>
      </c>
      <c r="F186" s="66" t="n">
        <v>12.3979679340001</v>
      </c>
      <c r="G186" s="66" t="n">
        <v>51.329981758</v>
      </c>
      <c r="H186" s="66" t="inlineStr">
        <is>
          <t>S02 / hotspot assignment S01+M01</t>
        </is>
      </c>
    </row>
    <row r="187" ht="15" customHeight="1" s="94">
      <c r="A187" s="66" t="inlineStr">
        <is>
          <t>O1846</t>
        </is>
      </c>
      <c r="B187" s="66" t="inlineStr">
        <is>
          <t>bsw-Fachschule für Technik Leipzig Fachrichtung Kraftfahrzeugtechnik (Schule in freier Trägerschaft)</t>
        </is>
      </c>
      <c r="C187" s="66" t="inlineStr">
        <is>
          <t>Gutenbergstraße 10, 04178 Leipzig</t>
        </is>
      </c>
      <c r="D187" s="66" t="inlineStr">
        <is>
          <t>Leipzig</t>
        </is>
      </c>
      <c r="E187" s="66" t="n">
        <v>427.6</v>
      </c>
      <c r="F187" s="66" t="n">
        <v>12.3018182330001</v>
      </c>
      <c r="G187" s="66" t="n">
        <v>51.3426579690001</v>
      </c>
      <c r="H187" s="66" t="inlineStr">
        <is>
          <t>S02 / hotspot assignment S01+M01</t>
        </is>
      </c>
    </row>
    <row r="188" ht="15" customHeight="1" s="94">
      <c r="A188" s="66" t="inlineStr">
        <is>
          <t>O2164</t>
        </is>
      </c>
      <c r="B188" s="66" t="inlineStr">
        <is>
          <t>Medizinische Berufsfachschule des Kreiskrankenhauses Torgau "Johann Kentmann" gGmbH Berufsfachschule für Pflegeberufe</t>
        </is>
      </c>
      <c r="C188" s="66" t="inlineStr">
        <is>
          <t>Christianistraße 1, 04860 Torgau</t>
        </is>
      </c>
      <c r="D188" s="66" t="inlineStr">
        <is>
          <t>Torgau</t>
        </is>
      </c>
      <c r="E188" s="66" t="n">
        <v>390.2</v>
      </c>
      <c r="F188" s="66" t="n">
        <v>12.9883301460001</v>
      </c>
      <c r="G188" s="66" t="n">
        <v>51.5593356060001</v>
      </c>
      <c r="H188" s="66" t="inlineStr">
        <is>
          <t>S02 / hotspot assignment S01+M01</t>
        </is>
      </c>
    </row>
    <row r="189" ht="15" customHeight="1" s="94">
      <c r="A189" s="66" t="inlineStr">
        <is>
          <t>O0015</t>
        </is>
      </c>
      <c r="B189" s="66" t="inlineStr">
        <is>
          <t>Oberschule Aue-Zelle</t>
        </is>
      </c>
      <c r="C189" s="66" t="inlineStr">
        <is>
          <t>Agricolastraße 5, 08280 Aue-Bad Schlema</t>
        </is>
      </c>
      <c r="D189" s="66" t="inlineStr">
        <is>
          <t>Aue-Bad Schlema</t>
        </is>
      </c>
      <c r="E189" s="66" t="n">
        <v>371.4</v>
      </c>
      <c r="F189" s="66" t="n">
        <v>12.7087033810001</v>
      </c>
      <c r="G189" s="66" t="n">
        <v>50.5957083590001</v>
      </c>
      <c r="H189" s="66" t="inlineStr">
        <is>
          <t>S02 / hotspot assignment S01+M01</t>
        </is>
      </c>
    </row>
    <row r="190" ht="15" customHeight="1" s="94">
      <c r="A190" s="66" t="inlineStr">
        <is>
          <t>O0061</t>
        </is>
      </c>
      <c r="B190" s="66" t="inlineStr">
        <is>
          <t>Philipp-Melanchthon-Gymnasium Bautzen</t>
        </is>
      </c>
      <c r="C190" s="66" t="inlineStr">
        <is>
          <t>Bahnhofstraße 2, 02625 Bautzen</t>
        </is>
      </c>
      <c r="D190" s="66" t="inlineStr">
        <is>
          <t>Bautzen</t>
        </is>
      </c>
      <c r="E190" s="66" t="n">
        <v>46.7</v>
      </c>
      <c r="F190" s="66" t="n">
        <v>14.4291229790001</v>
      </c>
      <c r="G190" s="66" t="n">
        <v>51.1769319810001</v>
      </c>
      <c r="H190" s="66" t="inlineStr">
        <is>
          <t>S02 / hotspot assignment S01+M01</t>
        </is>
      </c>
    </row>
    <row r="191" ht="15" customHeight="1" s="94">
      <c r="A191" s="66" t="inlineStr">
        <is>
          <t>O0188</t>
        </is>
      </c>
      <c r="B191" s="66" t="inlineStr">
        <is>
          <t>Georgius-Agricola-Gymnasium</t>
        </is>
      </c>
      <c r="C191" s="66" t="inlineStr">
        <is>
          <t>Park der Opfer des Faschismus 2, 09111 Chemnitz</t>
        </is>
      </c>
      <c r="D191" s="66" t="inlineStr">
        <is>
          <t>Chemnitz</t>
        </is>
      </c>
      <c r="E191" s="66" t="n">
        <v>429.3</v>
      </c>
      <c r="F191" s="66" t="n">
        <v>12.9287520045001</v>
      </c>
      <c r="G191" s="66" t="n">
        <v>50.826661523</v>
      </c>
      <c r="H191" s="66" t="inlineStr">
        <is>
          <t>S02 / hotspot assignment S01+M01</t>
        </is>
      </c>
    </row>
    <row r="192" ht="15" customHeight="1" s="94">
      <c r="A192" s="66" t="inlineStr">
        <is>
          <t>O0293</t>
        </is>
      </c>
      <c r="B192" s="66" t="inlineStr">
        <is>
          <t>Christian-Gottfried-Ehrenberg-Gymnasium Delitzsch</t>
        </is>
      </c>
      <c r="C192" s="66" t="inlineStr">
        <is>
          <t>Am Wallgraben 16, 04509 Delitzsch</t>
        </is>
      </c>
      <c r="D192" s="66" t="inlineStr">
        <is>
          <t>Delitzsch</t>
        </is>
      </c>
      <c r="E192" s="66" t="n">
        <v>336.1</v>
      </c>
      <c r="F192" s="66" t="n">
        <v>12.3442842270001</v>
      </c>
      <c r="G192" s="66" t="n">
        <v>51.524618214</v>
      </c>
      <c r="H192" s="66" t="inlineStr">
        <is>
          <t>S02 / hotspot assignment S01+M01</t>
        </is>
      </c>
    </row>
    <row r="193" ht="15" customHeight="1" s="94">
      <c r="A193" s="66" t="inlineStr">
        <is>
          <t>O0489</t>
        </is>
      </c>
      <c r="B193" s="66" t="inlineStr">
        <is>
          <t>47. Grundschule Dresden</t>
        </is>
      </c>
      <c r="C193" s="66" t="inlineStr">
        <is>
          <t>Mockritzer Straße 19, 01219 Dresden</t>
        </is>
      </c>
      <c r="D193" s="66" t="inlineStr">
        <is>
          <t>Dresden</t>
        </is>
      </c>
      <c r="E193" s="66" t="n">
        <v>410.8</v>
      </c>
      <c r="F193" s="66" t="n">
        <v>13.7598601720001</v>
      </c>
      <c r="G193" s="66" t="n">
        <v>51.0274005005001</v>
      </c>
      <c r="H193" s="66" t="inlineStr">
        <is>
          <t>S02 / hotspot assignment S01+M01</t>
        </is>
      </c>
    </row>
    <row r="194" ht="15" customHeight="1" s="94">
      <c r="A194" s="66" t="inlineStr">
        <is>
          <t>O0746</t>
        </is>
      </c>
      <c r="B194" s="66" t="inlineStr">
        <is>
          <t>Förderzentrum Klinik- und Krankenhausschule Dresden am Universitätsklinikum "Carl Gustav Carus"</t>
        </is>
      </c>
      <c r="C194" s="66" t="inlineStr">
        <is>
          <t>Fetscherstraße 74, 01307 Dresden</t>
        </is>
      </c>
      <c r="D194" s="66" t="inlineStr">
        <is>
          <t>Dresden</t>
        </is>
      </c>
      <c r="E194" s="66" t="n">
        <v>155.6</v>
      </c>
      <c r="F194" s="66" t="n">
        <v>13.77785292</v>
      </c>
      <c r="G194" s="66" t="n">
        <v>51.05409803</v>
      </c>
      <c r="H194" s="66" t="inlineStr">
        <is>
          <t>S02 / hotspot assignment S01+M01</t>
        </is>
      </c>
    </row>
    <row r="195" ht="15" customHeight="1" s="94">
      <c r="A195" s="66" t="inlineStr">
        <is>
          <t>O0824</t>
        </is>
      </c>
      <c r="B195" s="66" t="inlineStr">
        <is>
          <t>HOGA Fachoberschule Dresden am Beruflichen Schulzentrum (Schule in freier Trägerschaft)</t>
        </is>
      </c>
      <c r="C195" s="66" t="inlineStr">
        <is>
          <t>Heinrich-Schütz-Straße 1b, 01277 Dresden</t>
        </is>
      </c>
      <c r="D195" s="66" t="inlineStr">
        <is>
          <t>Dresden</t>
        </is>
      </c>
      <c r="E195" s="66" t="n">
        <v>257.2</v>
      </c>
      <c r="F195" s="66" t="n">
        <v>13.8090145500001</v>
      </c>
      <c r="G195" s="66" t="n">
        <v>51.0472803120001</v>
      </c>
      <c r="H195" s="66" t="inlineStr">
        <is>
          <t>S02 / hotspot assignment S01+M01</t>
        </is>
      </c>
    </row>
    <row r="196" ht="15" customHeight="1" s="94">
      <c r="A196" s="66" t="inlineStr">
        <is>
          <t>O1147</t>
        </is>
      </c>
      <c r="B196" s="66" t="inlineStr">
        <is>
          <t>Freie Waldorfschule "Jacob Böhme" (Schule in freier Trägerschaft)</t>
        </is>
      </c>
      <c r="C196" s="66" t="inlineStr">
        <is>
          <t>Bahnhofstraße 80, 02826 Görlitz</t>
        </is>
      </c>
      <c r="D196" s="66" t="inlineStr">
        <is>
          <t>Görlitz</t>
        </is>
      </c>
      <c r="E196" s="66" t="n">
        <v>277.4</v>
      </c>
      <c r="F196" s="66" t="n">
        <v>14.970464754</v>
      </c>
      <c r="G196" s="66" t="n">
        <v>51.1507472120001</v>
      </c>
      <c r="H196" s="66" t="inlineStr">
        <is>
          <t>S02 / hotspot assignment S01+M01</t>
        </is>
      </c>
    </row>
    <row r="197" ht="15" customHeight="1" s="94">
      <c r="A197" s="66" t="inlineStr">
        <is>
          <t>O1654</t>
        </is>
      </c>
      <c r="B197" s="66" t="inlineStr">
        <is>
          <t>Rahn Education Freie Oberschule Leipzig (Schule in freier Trägerschaft)</t>
        </is>
      </c>
      <c r="C197" s="66" t="inlineStr">
        <is>
          <t>Salomonstraße 10, 04103 Leipzig</t>
        </is>
      </c>
      <c r="D197" s="66" t="inlineStr">
        <is>
          <t>Leipzig</t>
        </is>
      </c>
      <c r="E197" s="66" t="n">
        <v>73.2</v>
      </c>
      <c r="F197" s="66" t="n">
        <v>12.371464932</v>
      </c>
      <c r="G197" s="66" t="n">
        <v>51.3206360390001</v>
      </c>
      <c r="H197" s="66" t="inlineStr">
        <is>
          <t>S02 / hotspot assignment S01+M01</t>
        </is>
      </c>
    </row>
    <row r="198" ht="15" customHeight="1" s="94">
      <c r="A198" s="66" t="inlineStr">
        <is>
          <t>O1747</t>
        </is>
      </c>
      <c r="B198" s="66" t="inlineStr">
        <is>
          <t>Schule am Floßplatz - Grundschule der Stadt Leipzig</t>
        </is>
      </c>
      <c r="C198" s="66" t="inlineStr">
        <is>
          <t>Hohe Straße 45, 04107 Leipzig</t>
        </is>
      </c>
      <c r="D198" s="66" t="inlineStr">
        <is>
          <t>Leipzig</t>
        </is>
      </c>
      <c r="E198" s="66" t="n">
        <v>342.8</v>
      </c>
      <c r="F198" s="66" t="n">
        <v>12.3712561180001</v>
      </c>
      <c r="G198" s="66" t="n">
        <v>51.33265204</v>
      </c>
      <c r="H198" s="66" t="inlineStr">
        <is>
          <t>S02 / hotspot assignment S01+M01</t>
        </is>
      </c>
    </row>
    <row r="199" ht="15" customHeight="1" s="94">
      <c r="A199" s="66" t="inlineStr">
        <is>
          <t>O1753</t>
        </is>
      </c>
      <c r="B199" s="66" t="inlineStr">
        <is>
          <t>Schule am Grünen Gleis - Grundschule der Stadt Leipzig</t>
        </is>
      </c>
      <c r="C199" s="66" t="inlineStr">
        <is>
          <t>Baumannstraße 13, 04229 Leipzig</t>
        </is>
      </c>
      <c r="D199" s="66" t="inlineStr">
        <is>
          <t>Leipzig</t>
        </is>
      </c>
      <c r="E199" s="66" t="n">
        <v>380.2</v>
      </c>
      <c r="F199" s="66" t="n">
        <v>12.323810334</v>
      </c>
      <c r="G199" s="66" t="n">
        <v>51.3203908990001</v>
      </c>
      <c r="H199" s="66" t="inlineStr">
        <is>
          <t>S02 / hotspot assignment S01+M01</t>
        </is>
      </c>
    </row>
    <row r="200" ht="15" customHeight="1" s="94">
      <c r="A200" s="66" t="inlineStr">
        <is>
          <t>O0210</t>
        </is>
      </c>
      <c r="B200" s="66" t="inlineStr">
        <is>
          <t>Josephinenschule, Oberschule</t>
        </is>
      </c>
      <c r="C200" s="66" t="inlineStr">
        <is>
          <t>Josephinenplatz 9, 09113 Chemnitz</t>
        </is>
      </c>
      <c r="D200" s="66" t="inlineStr">
        <is>
          <t>Chemnitz</t>
        </is>
      </c>
      <c r="E200" s="66" t="n">
        <v>410.9</v>
      </c>
      <c r="F200" s="66" t="n">
        <v>12.93098875</v>
      </c>
      <c r="G200" s="66" t="n">
        <v>50.846255399</v>
      </c>
      <c r="H200" s="66" t="inlineStr">
        <is>
          <t>S02 / hotspot assignment S01+M01</t>
        </is>
      </c>
    </row>
    <row r="201" ht="15" customHeight="1" s="94">
      <c r="A201" s="66" t="inlineStr">
        <is>
          <t>O0295</t>
        </is>
      </c>
      <c r="B201" s="66" t="inlineStr">
        <is>
          <t>Diesterweg-Grundschule Delitzsch</t>
        </is>
      </c>
      <c r="C201" s="66" t="inlineStr">
        <is>
          <t>August-Bebel-Straße 4, 04509 Delitzsch</t>
        </is>
      </c>
      <c r="D201" s="66" t="inlineStr">
        <is>
          <t>Delitzsch</t>
        </is>
      </c>
      <c r="E201" s="66" t="n">
        <v>169.1</v>
      </c>
      <c r="F201" s="66" t="n">
        <v>12.3353465295001</v>
      </c>
      <c r="G201" s="66" t="n">
        <v>51.518276073</v>
      </c>
      <c r="H201" s="66" t="inlineStr">
        <is>
          <t>S02 / hotspot assignment S01+M01</t>
        </is>
      </c>
    </row>
    <row r="202" ht="15" customHeight="1" s="94">
      <c r="A202" s="66" t="inlineStr">
        <is>
          <t>O0575</t>
        </is>
      </c>
      <c r="B202" s="66" t="inlineStr">
        <is>
          <t>9. Oberschule "Am Elbe Park"</t>
        </is>
      </c>
      <c r="C202" s="66" t="inlineStr">
        <is>
          <t>Lommatzscher Straße 121, 01139 Dresden</t>
        </is>
      </c>
      <c r="D202" s="66" t="inlineStr">
        <is>
          <t>Dresden</t>
        </is>
      </c>
      <c r="E202" s="66" t="n">
        <v>132.7</v>
      </c>
      <c r="F202" s="66" t="n">
        <v>13.696826982</v>
      </c>
      <c r="G202" s="66" t="n">
        <v>51.082035536</v>
      </c>
      <c r="H202" s="66" t="inlineStr">
        <is>
          <t>S02 / hotspot assignment S01+M01</t>
        </is>
      </c>
    </row>
    <row r="203" ht="15" customHeight="1" s="94">
      <c r="A203" s="66" t="inlineStr">
        <is>
          <t>O0754</t>
        </is>
      </c>
      <c r="B203" s="66" t="inlineStr">
        <is>
          <t>Förderzentrum „A. S. Makarenko“ Dresden mit den Förderschwerpunkten Lernen und emotionale und soziale Entwicklung</t>
        </is>
      </c>
      <c r="C203" s="66" t="inlineStr">
        <is>
          <t>Leisniger Straße 76, 01127 Dresden</t>
        </is>
      </c>
      <c r="D203" s="66" t="inlineStr">
        <is>
          <t>Dresden</t>
        </is>
      </c>
      <c r="E203" s="66" t="n">
        <v>476.7</v>
      </c>
      <c r="F203" s="66" t="n">
        <v>13.7274626030001</v>
      </c>
      <c r="G203" s="66" t="n">
        <v>51.084980054</v>
      </c>
      <c r="H203" s="66" t="inlineStr">
        <is>
          <t>S02 / hotspot assignment S01+M01</t>
        </is>
      </c>
    </row>
    <row r="204" ht="15" customHeight="1" s="94">
      <c r="A204" s="66" t="inlineStr">
        <is>
          <t>O1181</t>
        </is>
      </c>
      <c r="B204" s="66" t="inlineStr">
        <is>
          <t>Grundschule "Bruno Gleißberg" Heidenau</t>
        </is>
      </c>
      <c r="C204" s="66" t="inlineStr">
        <is>
          <t>Ernst-Schneller-Straße 12, 01809 Heidenau</t>
        </is>
      </c>
      <c r="D204" s="66" t="inlineStr">
        <is>
          <t>Heidenau</t>
        </is>
      </c>
      <c r="E204" s="66" t="n">
        <v>457.5</v>
      </c>
      <c r="F204" s="66" t="n">
        <v>13.8613688200001</v>
      </c>
      <c r="G204" s="66" t="n">
        <v>50.9743827200001</v>
      </c>
      <c r="H204" s="66" t="inlineStr">
        <is>
          <t>S02 / hotspot assignment S01+M01</t>
        </is>
      </c>
    </row>
    <row r="205" ht="15" customHeight="1" s="94">
      <c r="A205" s="66" t="inlineStr">
        <is>
          <t>O1217</t>
        </is>
      </c>
      <c r="B205" s="66" t="inlineStr">
        <is>
          <t>Grundschule "Am Park" Hoyerswerda</t>
        </is>
      </c>
      <c r="C205" s="66" t="inlineStr">
        <is>
          <t>Schulstraße 2, 02977 Hoyerswerda</t>
        </is>
      </c>
      <c r="D205" s="66" t="inlineStr">
        <is>
          <t>Hoyerswerda</t>
        </is>
      </c>
      <c r="E205" s="66" t="n">
        <v>244.2</v>
      </c>
      <c r="F205" s="66" t="n">
        <v>14.2398038480001</v>
      </c>
      <c r="G205" s="66" t="n">
        <v>51.4354659570001</v>
      </c>
      <c r="H205" s="66" t="inlineStr">
        <is>
          <t>S02 / hotspot assignment S01+M01</t>
        </is>
      </c>
    </row>
    <row r="206" ht="15" customHeight="1" s="94">
      <c r="A206" s="66" t="inlineStr">
        <is>
          <t>O1408</t>
        </is>
      </c>
      <c r="B206" s="66" t="inlineStr">
        <is>
          <t>Berufsschule der Berufsbildungswerk Leipzig für Hör- und Sprachgeschädigte gGmbH (Schule in freier Trägerschaft)</t>
        </is>
      </c>
      <c r="C206" s="66" t="inlineStr">
        <is>
          <t>Knautnaundorfer Straße 4, 04249 Leipzig</t>
        </is>
      </c>
      <c r="D206" s="66" t="inlineStr">
        <is>
          <t>Leipzig</t>
        </is>
      </c>
      <c r="E206" s="66" t="n">
        <v>291.6</v>
      </c>
      <c r="F206" s="66" t="n">
        <v>12.3083338390001</v>
      </c>
      <c r="G206" s="66" t="n">
        <v>51.2740182000001</v>
      </c>
      <c r="H206" s="66" t="inlineStr">
        <is>
          <t>S02 / hotspot assignment S01+M01</t>
        </is>
      </c>
    </row>
    <row r="207" ht="15" customHeight="1" s="94">
      <c r="A207" s="66" t="inlineStr">
        <is>
          <t>O1813</t>
        </is>
      </c>
      <c r="B207" s="66" t="inlineStr">
        <is>
          <t>Thomasschule - Gymnasium der Stadt Leipzig</t>
        </is>
      </c>
      <c r="C207" s="66" t="inlineStr">
        <is>
          <t>Hillerstraße 7, 04109 Leipzig</t>
        </is>
      </c>
      <c r="D207" s="66" t="inlineStr">
        <is>
          <t>Leipzig</t>
        </is>
      </c>
      <c r="E207" s="66" t="n">
        <v>457</v>
      </c>
      <c r="F207" s="66" t="n">
        <v>12.354210027</v>
      </c>
      <c r="G207" s="66" t="n">
        <v>51.3346300690001</v>
      </c>
      <c r="H207" s="66" t="inlineStr">
        <is>
          <t>S02 / hotspot assignment S01+M01</t>
        </is>
      </c>
    </row>
    <row r="208" ht="15" customHeight="1" s="94">
      <c r="A208" s="66" t="inlineStr">
        <is>
          <t>O1919</t>
        </is>
      </c>
      <c r="B208" s="66" t="inlineStr">
        <is>
          <t>Lessinggrundschule Neukirch</t>
        </is>
      </c>
      <c r="C208" s="66" t="inlineStr">
        <is>
          <t>Hauptstraße 24, 01904 Neukirch/Lausitz</t>
        </is>
      </c>
      <c r="D208" s="66" t="inlineStr">
        <is>
          <t>Neukirch/Lausitz</t>
        </is>
      </c>
      <c r="E208" s="66" t="n">
        <v>442.8</v>
      </c>
      <c r="F208" s="66" t="n">
        <v>14.320506273</v>
      </c>
      <c r="G208" s="66" t="n">
        <v>51.092600878</v>
      </c>
      <c r="H208" s="66" t="inlineStr">
        <is>
          <t>S02 / hotspot assignment S01+M01</t>
        </is>
      </c>
    </row>
    <row r="209" ht="15" customHeight="1" s="94">
      <c r="A209" s="66" t="inlineStr">
        <is>
          <t>O1923</t>
        </is>
      </c>
      <c r="B209" s="66" t="inlineStr">
        <is>
          <t>Oberschule Neukirchen</t>
        </is>
      </c>
      <c r="C209" s="66" t="inlineStr">
        <is>
          <t>Hauptstraße 56, 09221 Neukirchen/Erzgeb.</t>
        </is>
      </c>
      <c r="D209" s="66" t="inlineStr">
        <is>
          <t>Neukirchen/Erzgeb.</t>
        </is>
      </c>
      <c r="E209" s="66" t="n">
        <v>174.9</v>
      </c>
      <c r="F209" s="66" t="n">
        <v>12.8767845580001</v>
      </c>
      <c r="G209" s="66" t="n">
        <v>50.776561348</v>
      </c>
      <c r="H209" s="66" t="inlineStr">
        <is>
          <t>S02 / hotspot assignment S01+M01</t>
        </is>
      </c>
    </row>
    <row r="210" ht="15" customHeight="1" s="94">
      <c r="A210" s="66" t="inlineStr">
        <is>
          <t>O1985</t>
        </is>
      </c>
      <c r="B210" s="66" t="inlineStr">
        <is>
          <t>Dr.-Pienitz-Schule, Schule mit dem Förderschwerpunkt geistige Entwicklung</t>
        </is>
      </c>
      <c r="C210" s="66" t="inlineStr">
        <is>
          <t>Otto-Walther-Straße 14, 01796 Pirna</t>
        </is>
      </c>
      <c r="D210" s="66" t="inlineStr">
        <is>
          <t>Pirna</t>
        </is>
      </c>
      <c r="E210" s="66" t="n">
        <v>122.7</v>
      </c>
      <c r="F210" s="66" t="n">
        <v>13.9404214895001</v>
      </c>
      <c r="G210" s="66" t="n">
        <v>50.9517079385001</v>
      </c>
      <c r="H210" s="66" t="inlineStr">
        <is>
          <t>S02 / hotspot assignment S01+M01</t>
        </is>
      </c>
    </row>
    <row r="211" ht="15" customHeight="1" s="94">
      <c r="A211" s="66" t="inlineStr">
        <is>
          <t>O1992</t>
        </is>
      </c>
      <c r="B211" s="66" t="inlineStr">
        <is>
          <t>Friedrich-Schiller-Gymnasium Pirna</t>
        </is>
      </c>
      <c r="C211" s="66" t="inlineStr">
        <is>
          <t>Schloßstraße 13, 01796 Pirna</t>
        </is>
      </c>
      <c r="D211" s="66" t="inlineStr">
        <is>
          <t>Pirna</t>
        </is>
      </c>
      <c r="E211" s="66" t="n">
        <v>109.1</v>
      </c>
      <c r="F211" s="66" t="n">
        <v>13.941318801</v>
      </c>
      <c r="G211" s="66" t="n">
        <v>50.9576938450001</v>
      </c>
      <c r="H211" s="66" t="inlineStr">
        <is>
          <t>S02 / hotspot assignment S01+M01</t>
        </is>
      </c>
    </row>
    <row r="212" ht="15" customHeight="1" s="94">
      <c r="A212" s="66" t="inlineStr">
        <is>
          <t>O1693</t>
        </is>
      </c>
      <c r="B212" s="66" t="inlineStr">
        <is>
          <t>Schule Hauptbahnhof-Westseite - Gymnasium der Stadt Leipzig</t>
        </is>
      </c>
      <c r="C212" s="66" t="inlineStr">
        <is>
          <t>Annemarie-Renger-Straße 19, 04105 Leipzig</t>
        </is>
      </c>
      <c r="D212" s="66" t="inlineStr">
        <is>
          <t>Leipzig</t>
        </is>
      </c>
      <c r="E212" s="66" t="n">
        <v>485.4</v>
      </c>
      <c r="F212" s="66" t="n">
        <v>12.3796749700001</v>
      </c>
      <c r="G212" s="66" t="n">
        <v>51.344436634</v>
      </c>
      <c r="H212" s="66" t="inlineStr">
        <is>
          <t>S02 / hotspot assignment S01+M01</t>
        </is>
      </c>
    </row>
    <row r="213" ht="15" customHeight="1" s="94">
      <c r="A213" s="66" t="inlineStr">
        <is>
          <t>O0904</t>
        </is>
      </c>
      <c r="B213" s="66" t="inlineStr">
        <is>
          <t>Palucca Hochschule für Tanz Dresden, Oberschule</t>
        </is>
      </c>
      <c r="C213" s="66" t="inlineStr">
        <is>
          <t>Basteiplatz 4, 01277 Dresden</t>
        </is>
      </c>
      <c r="D213" s="66" t="inlineStr">
        <is>
          <t>Dresden</t>
        </is>
      </c>
      <c r="E213" s="66" t="n">
        <v>87.40000000000001</v>
      </c>
      <c r="F213" s="66" t="n">
        <v>13.7712427770001</v>
      </c>
      <c r="G213" s="66" t="n">
        <v>51.0297363230001</v>
      </c>
      <c r="H213" s="66" t="inlineStr">
        <is>
          <t>S02 / hotspot assignment S01+M01</t>
        </is>
      </c>
    </row>
    <row r="214" ht="15" customHeight="1" s="94">
      <c r="A214" s="66" t="inlineStr">
        <is>
          <t>O1724</t>
        </is>
      </c>
      <c r="B214" s="66" t="inlineStr">
        <is>
          <t>Schule Wiederitzsch - Oberschule der Stadt Leipzig</t>
        </is>
      </c>
      <c r="C214" s="66" t="inlineStr">
        <is>
          <t>Messe-Allee 21, 04158 Leipzig</t>
        </is>
      </c>
      <c r="D214" s="66" t="inlineStr">
        <is>
          <t>Leipzig</t>
        </is>
      </c>
      <c r="E214" s="66" t="n">
        <v>375.7</v>
      </c>
      <c r="F214" s="66" t="n">
        <v>12.3769239140001</v>
      </c>
      <c r="G214" s="66" t="n">
        <v>51.3902035100001</v>
      </c>
      <c r="H214" s="66" t="inlineStr">
        <is>
          <t>S02 / hotspot assignment S01+M01</t>
        </is>
      </c>
    </row>
    <row r="215" ht="15" customHeight="1" s="94">
      <c r="A215" s="66" t="inlineStr">
        <is>
          <t>O0445</t>
        </is>
      </c>
      <c r="B215" s="66" t="inlineStr">
        <is>
          <t>35. Grundschule Dresden "Heinrich Graf von Bünau"</t>
        </is>
      </c>
      <c r="C215" s="66" t="inlineStr">
        <is>
          <t>Bünaustraße 12, 01159 Dresden</t>
        </is>
      </c>
      <c r="D215" s="66" t="inlineStr">
        <is>
          <t>Dresden</t>
        </is>
      </c>
      <c r="E215" s="66" t="n">
        <v>357.9</v>
      </c>
      <c r="F215" s="66" t="n">
        <v>13.702303854</v>
      </c>
      <c r="G215" s="66" t="n">
        <v>51.0437383830001</v>
      </c>
      <c r="H215" s="66" t="inlineStr">
        <is>
          <t>S02 / hotspot assignment S01+M01</t>
        </is>
      </c>
    </row>
    <row r="216" ht="15" customHeight="1" s="94">
      <c r="A216" s="66" t="inlineStr">
        <is>
          <t>O0840</t>
        </is>
      </c>
      <c r="B216" s="66" t="inlineStr">
        <is>
          <t>Interkulturelle Waldorfschule Dresden (Schule in freier Trägerschaft)</t>
        </is>
      </c>
      <c r="C216" s="66" t="inlineStr">
        <is>
          <t>An der Christuskirche 9, 01219 Dresden</t>
        </is>
      </c>
      <c r="D216" s="66" t="inlineStr">
        <is>
          <t>Dresden</t>
        </is>
      </c>
      <c r="E216" s="66" t="n">
        <v>182.2</v>
      </c>
      <c r="F216" s="66" t="n">
        <v>13.7677784480001</v>
      </c>
      <c r="G216" s="66" t="n">
        <v>51.0260827560001</v>
      </c>
      <c r="H216" s="66" t="inlineStr">
        <is>
          <t>S02 / hotspot assignment S01+M01</t>
        </is>
      </c>
    </row>
    <row r="217" ht="15" customHeight="1" s="94">
      <c r="A217" s="66" t="inlineStr">
        <is>
          <t>O0871</t>
        </is>
      </c>
      <c r="B217" s="66" t="inlineStr">
        <is>
          <t>Kulturwerkschule - Oberschule (Schule in freier Trägerschaft)</t>
        </is>
      </c>
      <c r="C217" s="66" t="inlineStr">
        <is>
          <t>Luboldtstraße 15, 01324 Dresden</t>
        </is>
      </c>
      <c r="D217" s="66" t="inlineStr">
        <is>
          <t>Dresden</t>
        </is>
      </c>
      <c r="E217" s="66" t="n">
        <v>155.5</v>
      </c>
      <c r="F217" s="66" t="n">
        <v>13.8029907425001</v>
      </c>
      <c r="G217" s="66" t="n">
        <v>51.0404198385001</v>
      </c>
      <c r="H217" s="66" t="inlineStr">
        <is>
          <t>S02 / hotspot assignment S01+M01</t>
        </is>
      </c>
    </row>
    <row r="218" ht="15" customHeight="1" s="94">
      <c r="A218" s="66" t="inlineStr">
        <is>
          <t>O1058</t>
        </is>
      </c>
      <c r="B218" s="66" t="inlineStr">
        <is>
          <t>Grundschule "Gottfried Silbermann"</t>
        </is>
      </c>
      <c r="C218" s="66" t="inlineStr">
        <is>
          <t>Am Mühlgraben 1, 09599 Freiberg</t>
        </is>
      </c>
      <c r="D218" s="66" t="inlineStr">
        <is>
          <t>Freiberg</t>
        </is>
      </c>
      <c r="E218" s="66" t="n">
        <v>370.5</v>
      </c>
      <c r="F218" s="66" t="n">
        <v>13.34991543</v>
      </c>
      <c r="G218" s="66" t="n">
        <v>50.9171713135</v>
      </c>
      <c r="H218" s="66" t="inlineStr">
        <is>
          <t>S02 / hotspot assignment S01+M01</t>
        </is>
      </c>
    </row>
    <row r="219" ht="15" customHeight="1" s="94">
      <c r="A219" s="66" t="inlineStr">
        <is>
          <t>O1452</t>
        </is>
      </c>
      <c r="B219" s="66" t="inlineStr">
        <is>
          <t>Erich-Zeigner-Schule - Grundschule der Stadt Leipzig</t>
        </is>
      </c>
      <c r="C219" s="66" t="inlineStr">
        <is>
          <t>Erich-Zeigner-Allee 24, 04229 Leipzig</t>
        </is>
      </c>
      <c r="D219" s="66" t="inlineStr">
        <is>
          <t>Leipzig</t>
        </is>
      </c>
      <c r="E219" s="66" t="n">
        <v>352.2</v>
      </c>
      <c r="F219" s="66" t="n">
        <v>12.3457004670001</v>
      </c>
      <c r="G219" s="66" t="n">
        <v>51.3300651300001</v>
      </c>
      <c r="H219" s="66" t="inlineStr">
        <is>
          <t>S02 / hotspot assignment S01+M01</t>
        </is>
      </c>
    </row>
    <row r="220" ht="15" customHeight="1" s="94">
      <c r="A220" s="66" t="inlineStr">
        <is>
          <t>O1622</t>
        </is>
      </c>
      <c r="B220" s="66" t="inlineStr">
        <is>
          <t>Ludwig Fresenius Schulen Leipzig - Berufsfachschule für Physiotherapie (Schule in freier Trägerschaft)</t>
        </is>
      </c>
      <c r="C220" s="66" t="inlineStr">
        <is>
          <t>Lindenauer Markt 13b, 04177 Leipzig</t>
        </is>
      </c>
      <c r="D220" s="66" t="inlineStr">
        <is>
          <t>Leipzig</t>
        </is>
      </c>
      <c r="E220" s="66" t="n">
        <v>320.2</v>
      </c>
      <c r="F220" s="66" t="n">
        <v>12.337641127</v>
      </c>
      <c r="G220" s="66" t="n">
        <v>51.335379539</v>
      </c>
      <c r="H220" s="66" t="inlineStr">
        <is>
          <t>S02 / hotspot assignment S01+M01</t>
        </is>
      </c>
    </row>
    <row r="221" ht="15" customHeight="1" s="94">
      <c r="A221" s="66" t="inlineStr">
        <is>
          <t>O1646</t>
        </is>
      </c>
      <c r="B221" s="66" t="inlineStr">
        <is>
          <t>Polizeifachschule Leipzig</t>
        </is>
      </c>
      <c r="C221" s="66" t="inlineStr">
        <is>
          <t>Dübener Landstraße 4, 04129 Leipzig</t>
        </is>
      </c>
      <c r="D221" s="66" t="inlineStr">
        <is>
          <t>Leipzig</t>
        </is>
      </c>
      <c r="E221" s="66" t="n">
        <v>127</v>
      </c>
      <c r="F221" s="66" t="n">
        <v>12.3848861925</v>
      </c>
      <c r="G221" s="66" t="n">
        <v>51.378842778</v>
      </c>
      <c r="H221" s="66" t="inlineStr">
        <is>
          <t>S02 / hotspot assignment S01+M01</t>
        </is>
      </c>
    </row>
    <row r="222" ht="15" customHeight="1" s="94">
      <c r="A222" s="66" t="inlineStr">
        <is>
          <t>O1662</t>
        </is>
      </c>
      <c r="B222" s="66" t="inlineStr">
        <is>
          <t>Rahn Education Musikalisch-Sportliches Gymnasium (Schule in freier Trägerschaft)</t>
        </is>
      </c>
      <c r="C222" s="66" t="inlineStr">
        <is>
          <t>Salomonstraße 10, 04103 Leipzig</t>
        </is>
      </c>
      <c r="D222" s="66" t="inlineStr">
        <is>
          <t>Leipzig</t>
        </is>
      </c>
      <c r="E222" s="66" t="n">
        <v>162.3</v>
      </c>
      <c r="F222" s="66" t="n">
        <v>12.3909376235</v>
      </c>
      <c r="G222" s="66" t="n">
        <v>51.338664825</v>
      </c>
      <c r="H222" s="66" t="inlineStr">
        <is>
          <t>S02 / hotspot assignment S01+M01</t>
        </is>
      </c>
    </row>
    <row r="223" ht="15" customHeight="1" s="94">
      <c r="A223" s="66" t="inlineStr">
        <is>
          <t>O1759</t>
        </is>
      </c>
      <c r="B223" s="66" t="inlineStr">
        <is>
          <t>Schule am Gutspark Paunsdorf - Grundschule der Stadt Leipzig</t>
        </is>
      </c>
      <c r="C223" s="66" t="inlineStr">
        <is>
          <t>Döllingstraße 25, 04328 Leipzig</t>
        </is>
      </c>
      <c r="D223" s="66" t="inlineStr">
        <is>
          <t>Leipzig</t>
        </is>
      </c>
      <c r="E223" s="66" t="n">
        <v>361.6</v>
      </c>
      <c r="F223" s="66" t="n">
        <v>12.445297059</v>
      </c>
      <c r="G223" s="66" t="n">
        <v>51.346142727</v>
      </c>
      <c r="H223" s="66" t="inlineStr">
        <is>
          <t>S02 / hotspot assignment S01+M01</t>
        </is>
      </c>
    </row>
    <row r="224" ht="15" customHeight="1" s="94">
      <c r="A224" s="66" t="inlineStr">
        <is>
          <t>O2025</t>
        </is>
      </c>
      <c r="B224" s="66" t="inlineStr">
        <is>
          <t>Erich-Ohser-Grundschule Plauen</t>
        </is>
      </c>
      <c r="C224" s="66" t="inlineStr">
        <is>
          <t>Seminarstraße 13-15, 08523 Plauen</t>
        </is>
      </c>
      <c r="D224" s="66" t="inlineStr">
        <is>
          <t>Plauen</t>
        </is>
      </c>
      <c r="E224" s="66" t="n">
        <v>489.9</v>
      </c>
      <c r="F224" s="66" t="n">
        <v>12.123296897</v>
      </c>
      <c r="G224" s="66" t="n">
        <v>50.495649653</v>
      </c>
      <c r="H224" s="66" t="inlineStr">
        <is>
          <t>S02 / hotspot assignment S01+M01</t>
        </is>
      </c>
    </row>
    <row r="225" ht="15" customHeight="1" s="94">
      <c r="A225" s="66" t="inlineStr">
        <is>
          <t>O0171</t>
        </is>
      </c>
      <c r="B225" s="66" t="inlineStr">
        <is>
          <t>Elsa-Brändström-Schule der F+U Sachsen gGmbH freie Fachschule für Sozialwesen (Schule in freier Trägerschaft)</t>
        </is>
      </c>
      <c r="C225" s="66" t="inlineStr">
        <is>
          <t>Rathausstraße 7, 09111 Chemnitz</t>
        </is>
      </c>
      <c r="D225" s="66" t="inlineStr">
        <is>
          <t>Chemnitz</t>
        </is>
      </c>
      <c r="E225" s="66" t="n">
        <v>144.6</v>
      </c>
      <c r="F225" s="66" t="n">
        <v>12.9244007450001</v>
      </c>
      <c r="G225" s="66" t="n">
        <v>50.8322808340001</v>
      </c>
      <c r="H225" s="66" t="inlineStr">
        <is>
          <t>S02 / hotspot assignment S01+M01</t>
        </is>
      </c>
    </row>
    <row r="226" ht="15" customHeight="1" s="94">
      <c r="A226" s="66" t="inlineStr">
        <is>
          <t>O0224</t>
        </is>
      </c>
      <c r="B226" s="66" t="inlineStr">
        <is>
          <t>Obere Luisenschule -Grundschule-</t>
        </is>
      </c>
      <c r="C226" s="66" t="inlineStr">
        <is>
          <t>Fritz-Matschke-Straße 23, 09113 Chemnitz</t>
        </is>
      </c>
      <c r="D226" s="66" t="inlineStr">
        <is>
          <t>Chemnitz</t>
        </is>
      </c>
      <c r="E226" s="66" t="n">
        <v>239.8</v>
      </c>
      <c r="F226" s="66" t="n">
        <v>12.9062975590001</v>
      </c>
      <c r="G226" s="66" t="n">
        <v>50.8418573810001</v>
      </c>
      <c r="H226" s="66" t="inlineStr">
        <is>
          <t>S02 / hotspot assignment S01+M01</t>
        </is>
      </c>
    </row>
    <row r="227" ht="15" customHeight="1" s="94">
      <c r="A227" s="66" t="inlineStr">
        <is>
          <t>O0256</t>
        </is>
      </c>
      <c r="B227" s="66" t="inlineStr">
        <is>
          <t>Untere Luisenschule, Oberschule</t>
        </is>
      </c>
      <c r="C227" s="66" t="inlineStr">
        <is>
          <t>Fritz-Matschke-Straße 21, 09113 Chemnitz</t>
        </is>
      </c>
      <c r="D227" s="66" t="inlineStr">
        <is>
          <t>Chemnitz</t>
        </is>
      </c>
      <c r="E227" s="66" t="n">
        <v>356.1</v>
      </c>
      <c r="F227" s="66" t="n">
        <v>12.90659909</v>
      </c>
      <c r="G227" s="66" t="n">
        <v>50.8387031730001</v>
      </c>
      <c r="H227" s="66" t="inlineStr">
        <is>
          <t>S02 / hotspot assignment S01+M01</t>
        </is>
      </c>
    </row>
    <row r="228" ht="15" customHeight="1" s="94">
      <c r="A228" s="66" t="inlineStr">
        <is>
          <t>O0327</t>
        </is>
      </c>
      <c r="B228" s="66" t="inlineStr">
        <is>
          <t>107. Oberschule Dresden</t>
        </is>
      </c>
      <c r="C228" s="66" t="inlineStr">
        <is>
          <t>Hepkestraße 26, 01309 Dresden</t>
        </is>
      </c>
      <c r="D228" s="66" t="inlineStr">
        <is>
          <t>Dresden</t>
        </is>
      </c>
      <c r="E228" s="66" t="n">
        <v>469.3</v>
      </c>
      <c r="F228" s="66" t="n">
        <v>13.77714</v>
      </c>
      <c r="G228" s="66" t="n">
        <v>51.0357180840001</v>
      </c>
      <c r="H228" s="66" t="inlineStr">
        <is>
          <t>S02 / hotspot assignment S01+M01</t>
        </is>
      </c>
    </row>
    <row r="229" ht="15" customHeight="1" s="94">
      <c r="A229" s="66" t="inlineStr">
        <is>
          <t>O0395</t>
        </is>
      </c>
      <c r="B229" s="66" t="inlineStr">
        <is>
          <t>153. Grundschule Dresden</t>
        </is>
      </c>
      <c r="C229" s="66" t="inlineStr">
        <is>
          <t>Fröbelstraße 1-3, 01159 Dresden</t>
        </is>
      </c>
      <c r="D229" s="66" t="inlineStr">
        <is>
          <t>Dresden</t>
        </is>
      </c>
      <c r="E229" s="66" t="n">
        <v>136.9</v>
      </c>
      <c r="F229" s="66" t="n">
        <v>13.7150315140001</v>
      </c>
      <c r="G229" s="66" t="n">
        <v>51.0515448245</v>
      </c>
      <c r="H229" s="66" t="inlineStr">
        <is>
          <t>S02 / hotspot assignment S01+M01</t>
        </is>
      </c>
    </row>
    <row r="230" ht="15" customHeight="1" s="94">
      <c r="A230" s="66" t="inlineStr">
        <is>
          <t>O0463</t>
        </is>
      </c>
      <c r="B230" s="66" t="inlineStr">
        <is>
          <t>39. Grundschule Dresden</t>
        </is>
      </c>
      <c r="C230" s="66" t="inlineStr">
        <is>
          <t>Schleiermacherstraße 8, 01187 Dresden</t>
        </is>
      </c>
      <c r="D230" s="66" t="inlineStr">
        <is>
          <t>Dresden</t>
        </is>
      </c>
      <c r="E230" s="66" t="n">
        <v>263.3</v>
      </c>
      <c r="F230" s="66" t="n">
        <v>13.7015795680001</v>
      </c>
      <c r="G230" s="66" t="n">
        <v>51.030579294</v>
      </c>
      <c r="H230" s="66" t="inlineStr">
        <is>
          <t>S02 / hotspot assignment S01+M01</t>
        </is>
      </c>
    </row>
    <row r="231" ht="15" customHeight="1" s="94">
      <c r="A231" s="66" t="inlineStr">
        <is>
          <t>O0510</t>
        </is>
      </c>
      <c r="B231" s="66" t="inlineStr">
        <is>
          <t>6. Grundschule Dresden "Am Großen Garten"</t>
        </is>
      </c>
      <c r="C231" s="66" t="inlineStr">
        <is>
          <t>Fetscherstraße 2, 01307 Dresden</t>
        </is>
      </c>
      <c r="D231" s="66" t="inlineStr">
        <is>
          <t>Dresden</t>
        </is>
      </c>
      <c r="E231" s="66" t="n">
        <v>64.59999999999999</v>
      </c>
      <c r="F231" s="66" t="n">
        <v>13.7675045670001</v>
      </c>
      <c r="G231" s="66" t="n">
        <v>51.0424795180001</v>
      </c>
      <c r="H231" s="66" t="inlineStr">
        <is>
          <t>S02 / hotspot assignment S01+M01</t>
        </is>
      </c>
    </row>
    <row r="232" ht="15" customHeight="1" s="94">
      <c r="A232" s="66" t="inlineStr">
        <is>
          <t>O0570</t>
        </is>
      </c>
      <c r="B232" s="66" t="inlineStr">
        <is>
          <t>89. Grundschule Dresden</t>
        </is>
      </c>
      <c r="C232" s="66" t="inlineStr">
        <is>
          <t>Sosaer Straße 10, 01257 Dresden</t>
        </is>
      </c>
      <c r="D232" s="66" t="inlineStr">
        <is>
          <t>Dresden</t>
        </is>
      </c>
      <c r="E232" s="66" t="n">
        <v>248.9</v>
      </c>
      <c r="F232" s="66" t="n">
        <v>13.8224078230001</v>
      </c>
      <c r="G232" s="66" t="n">
        <v>50.9978296290001</v>
      </c>
      <c r="H232" s="66" t="inlineStr">
        <is>
          <t>S02 / hotspot assignment S01+M01</t>
        </is>
      </c>
    </row>
    <row r="233" ht="15" customHeight="1" s="94">
      <c r="A233" s="66" t="inlineStr">
        <is>
          <t>O0579</t>
        </is>
      </c>
      <c r="B233" s="66" t="inlineStr">
        <is>
          <t>92. Grundschule Dresden "An der Aue"</t>
        </is>
      </c>
      <c r="C233" s="66" t="inlineStr">
        <is>
          <t>Großzschachwitzer Straße 29, 01259 Dresden</t>
        </is>
      </c>
      <c r="D233" s="66" t="inlineStr">
        <is>
          <t>Dresden</t>
        </is>
      </c>
      <c r="E233" s="66" t="n">
        <v>177</v>
      </c>
      <c r="F233" s="66" t="n">
        <v>13.841821882</v>
      </c>
      <c r="G233" s="66" t="n">
        <v>51.0022648020001</v>
      </c>
      <c r="H233" s="66" t="inlineStr">
        <is>
          <t>S02 / hotspot assignment S01+M01</t>
        </is>
      </c>
    </row>
    <row r="234" ht="15" customHeight="1" s="94">
      <c r="A234" s="66" t="inlineStr">
        <is>
          <t>O0677</t>
        </is>
      </c>
      <c r="B234" s="66" t="inlineStr">
        <is>
          <t>Ehrenfried-Walther-von-Tschirnhaus-Gymnasium Dresden</t>
        </is>
      </c>
      <c r="C234" s="66" t="inlineStr">
        <is>
          <t>Bernhardstraße 18, 01069 Dresden</t>
        </is>
      </c>
      <c r="D234" s="66" t="inlineStr">
        <is>
          <t>Dresden</t>
        </is>
      </c>
      <c r="E234" s="66" t="n">
        <v>467.4</v>
      </c>
      <c r="F234" s="66" t="n">
        <v>13.7179990810001</v>
      </c>
      <c r="G234" s="66" t="n">
        <v>51.0387837860001</v>
      </c>
      <c r="H234" s="66" t="inlineStr">
        <is>
          <t>S02 / hotspot assignment S01+M01</t>
        </is>
      </c>
    </row>
    <row r="235" ht="15" customHeight="1" s="94">
      <c r="A235" s="66" t="inlineStr">
        <is>
          <t>O0691</t>
        </is>
      </c>
      <c r="B235" s="66" t="inlineStr">
        <is>
          <t>Ergänzungsschule für Grafik- und Mediendesign, zum International Business Administrator (Schule in freier Trägerschaft)</t>
        </is>
      </c>
      <c r="C235" s="66" t="inlineStr">
        <is>
          <t>Semperstraße 2, 01069 Dresden</t>
        </is>
      </c>
      <c r="D235" s="66" t="inlineStr">
        <is>
          <t>Dresden</t>
        </is>
      </c>
      <c r="E235" s="66" t="n">
        <v>155.4</v>
      </c>
      <c r="F235" s="66" t="n">
        <v>13.7436058460001</v>
      </c>
      <c r="G235" s="66" t="n">
        <v>51.0356576305001</v>
      </c>
      <c r="H235" s="66" t="inlineStr">
        <is>
          <t>S02 / hotspot assignment S01+M01</t>
        </is>
      </c>
    </row>
    <row r="236" ht="15" customHeight="1" s="94">
      <c r="A236" s="66" t="inlineStr">
        <is>
          <t>O0723</t>
        </is>
      </c>
      <c r="B236" s="66" t="inlineStr">
        <is>
          <t>Freie Montessorischule Huckepack Grundschule (Schule in freier Trägerschaft)</t>
        </is>
      </c>
      <c r="C236" s="66" t="inlineStr">
        <is>
          <t>Maria-Montessori-Weg 4, 01309 Dresden</t>
        </is>
      </c>
      <c r="D236" s="66" t="inlineStr">
        <is>
          <t>Dresden</t>
        </is>
      </c>
      <c r="E236" s="66" t="n">
        <v>248.4</v>
      </c>
      <c r="F236" s="66" t="n">
        <v>13.7830683930001</v>
      </c>
      <c r="G236" s="66" t="n">
        <v>51.0434255050001</v>
      </c>
      <c r="H236" s="66" t="inlineStr">
        <is>
          <t>S02 / hotspot assignment S01+M01</t>
        </is>
      </c>
    </row>
    <row r="237" ht="15" customHeight="1" s="94">
      <c r="A237" s="66" t="inlineStr">
        <is>
          <t>O0910</t>
        </is>
      </c>
      <c r="B237" s="66" t="inlineStr">
        <is>
          <t>Pestalozzi-Gymnasium Dresden</t>
        </is>
      </c>
      <c r="C237" s="66" t="inlineStr">
        <is>
          <t>Pestalozziplatz 22, 01127 Dresden</t>
        </is>
      </c>
      <c r="D237" s="66" t="inlineStr">
        <is>
          <t>Dresden</t>
        </is>
      </c>
      <c r="E237" s="66" t="n">
        <v>349</v>
      </c>
      <c r="F237" s="66" t="n">
        <v>13.7331189940001</v>
      </c>
      <c r="G237" s="66" t="n">
        <v>51.0763556950001</v>
      </c>
      <c r="H237" s="66" t="inlineStr">
        <is>
          <t>S02 / hotspot assignment S01+M01</t>
        </is>
      </c>
    </row>
    <row r="238" ht="15" customHeight="1" s="94">
      <c r="A238" s="66" t="inlineStr">
        <is>
          <t>O0926</t>
        </is>
      </c>
      <c r="B238" s="66" t="inlineStr">
        <is>
          <t>Schule "Am Landgraben" Dresden mit dem Förderschwerpunkt Lernen</t>
        </is>
      </c>
      <c r="C238" s="66" t="inlineStr">
        <is>
          <t>Pirnaer Landstraße 55, 01237 Dresden</t>
        </is>
      </c>
      <c r="D238" s="66" t="inlineStr">
        <is>
          <t>Dresden</t>
        </is>
      </c>
      <c r="E238" s="66" t="n">
        <v>343.2</v>
      </c>
      <c r="F238" s="66" t="n">
        <v>13.811841199</v>
      </c>
      <c r="G238" s="66" t="n">
        <v>51.0202880855001</v>
      </c>
      <c r="H238" s="66" t="inlineStr">
        <is>
          <t>S02 / hotspot assignment S01+M01</t>
        </is>
      </c>
    </row>
    <row r="239" ht="15" customHeight="1" s="94">
      <c r="A239" s="66" t="inlineStr">
        <is>
          <t>O1177</t>
        </is>
      </c>
      <c r="B239" s="66" t="inlineStr">
        <is>
          <t>Astrid-Lindgren-Grundschule Heidenau</t>
        </is>
      </c>
      <c r="C239" s="66" t="inlineStr">
        <is>
          <t>Dresdner Straße 62, 01809 Heidenau</t>
        </is>
      </c>
      <c r="D239" s="66" t="inlineStr">
        <is>
          <t>Heidenau</t>
        </is>
      </c>
      <c r="E239" s="66" t="n">
        <v>435.1</v>
      </c>
      <c r="F239" s="66" t="n">
        <v>13.860999047</v>
      </c>
      <c r="G239" s="66" t="n">
        <v>50.980426577</v>
      </c>
      <c r="H239" s="66" t="inlineStr">
        <is>
          <t>S02 / hotspot assignment S01+M01</t>
        </is>
      </c>
    </row>
    <row r="240" ht="15" customHeight="1" s="94">
      <c r="A240" s="66" t="inlineStr">
        <is>
          <t>O1656</t>
        </is>
      </c>
      <c r="B240" s="66" t="inlineStr">
        <is>
          <t>Rahn Education Freie Oberschule Leipzig (Schule in freier Trägerschaft)</t>
        </is>
      </c>
      <c r="C240" s="66" t="inlineStr">
        <is>
          <t>Salomonstraße 10, 04103 Leipzig</t>
        </is>
      </c>
      <c r="D240" s="66" t="inlineStr">
        <is>
          <t>Leipzig</t>
        </is>
      </c>
      <c r="E240" s="66" t="n">
        <v>368.8</v>
      </c>
      <c r="F240" s="66" t="n">
        <v>12.373699555</v>
      </c>
      <c r="G240" s="66" t="n">
        <v>51.324306075</v>
      </c>
      <c r="H240" s="66" t="inlineStr">
        <is>
          <t>S02 / hotspot assignment S01+M01</t>
        </is>
      </c>
    </row>
    <row r="241" ht="15" customHeight="1" s="94">
      <c r="A241" s="66" t="inlineStr">
        <is>
          <t>O1688</t>
        </is>
      </c>
      <c r="B241" s="66" t="inlineStr">
        <is>
          <t>Schule Großzschocher - Grundschule der Stadt Leipzig</t>
        </is>
      </c>
      <c r="C241" s="66" t="inlineStr">
        <is>
          <t>Arthur-Nagel-Straße 2, 04249 Leipzig</t>
        </is>
      </c>
      <c r="D241" s="66" t="inlineStr">
        <is>
          <t>Leipzig</t>
        </is>
      </c>
      <c r="E241" s="66" t="n">
        <v>71.3</v>
      </c>
      <c r="F241" s="66" t="n">
        <v>12.3260687850001</v>
      </c>
      <c r="G241" s="66" t="n">
        <v>51.3072698570001</v>
      </c>
      <c r="H241" s="66" t="inlineStr">
        <is>
          <t>S02 / hotspot assignment S01+M01</t>
        </is>
      </c>
    </row>
    <row r="242" ht="15" customHeight="1" s="94">
      <c r="A242" s="66" t="inlineStr">
        <is>
          <t>O1717</t>
        </is>
      </c>
      <c r="B242" s="66" t="inlineStr">
        <is>
          <t>Schule Thonberg - Schule mit dem Förderschwerpunkt geistige Entwicklung der Stadt Leipzig</t>
        </is>
      </c>
      <c r="C242" s="66" t="inlineStr">
        <is>
          <t>Curiestraße 3, 04103 Leipzig</t>
        </is>
      </c>
      <c r="D242" s="66" t="inlineStr">
        <is>
          <t>Leipzig</t>
        </is>
      </c>
      <c r="E242" s="66" t="n">
        <v>181.3</v>
      </c>
      <c r="F242" s="66" t="n">
        <v>12.3696889340001</v>
      </c>
      <c r="G242" s="66" t="n">
        <v>51.3244848450001</v>
      </c>
      <c r="H242" s="66" t="inlineStr">
        <is>
          <t>S02 / hotspot assignment S01+M01</t>
        </is>
      </c>
    </row>
    <row r="243" ht="15" customHeight="1" s="94">
      <c r="A243" s="66" t="inlineStr">
        <is>
          <t>O1732</t>
        </is>
      </c>
      <c r="B243" s="66" t="inlineStr">
        <is>
          <t>Schule am Addis-Abeba-Platz - Grundschule der Stadt Leipzig</t>
        </is>
      </c>
      <c r="C243" s="66" t="inlineStr">
        <is>
          <t>Addis-Abeba-Platz 1, 04103 Leipzig</t>
        </is>
      </c>
      <c r="D243" s="66" t="inlineStr">
        <is>
          <t>Leipzig</t>
        </is>
      </c>
      <c r="E243" s="66" t="n">
        <v>208.1</v>
      </c>
      <c r="F243" s="66" t="n">
        <v>12.3783485660001</v>
      </c>
      <c r="G243" s="66" t="n">
        <v>51.3322333150001</v>
      </c>
      <c r="H243" s="66" t="inlineStr">
        <is>
          <t>S02 / hotspot assignment S01+M01</t>
        </is>
      </c>
    </row>
    <row r="244" ht="15" customHeight="1" s="94">
      <c r="A244" s="66" t="inlineStr">
        <is>
          <t>O1769</t>
        </is>
      </c>
      <c r="B244" s="66" t="inlineStr">
        <is>
          <t>Schule am Palmengarten - Gymnasium der Stadt Leipzig</t>
        </is>
      </c>
      <c r="C244" s="66" t="inlineStr">
        <is>
          <t>Karl-Heine-Straße 22b, 04229 Leipzig</t>
        </is>
      </c>
      <c r="D244" s="66" t="inlineStr">
        <is>
          <t>Leipzig</t>
        </is>
      </c>
      <c r="E244" s="66" t="n">
        <v>301.3</v>
      </c>
      <c r="F244" s="66" t="n">
        <v>12.339640113</v>
      </c>
      <c r="G244" s="66" t="n">
        <v>51.3353144640001</v>
      </c>
      <c r="H244" s="66" t="inlineStr">
        <is>
          <t>S02 / hotspot assignment S01+M01</t>
        </is>
      </c>
    </row>
    <row r="245" ht="15" customHeight="1" s="94">
      <c r="A245" s="66" t="inlineStr">
        <is>
          <t>O1830</t>
        </is>
      </c>
      <c r="B245" s="66" t="inlineStr">
        <is>
          <t>Universitätsklinikum Leipzig AöR Berufsfachschule für Pflegehilfe (Schule in freier Trägerschaft)</t>
        </is>
      </c>
      <c r="C245" s="66" t="inlineStr">
        <is>
          <t>Richterstraße 9-11, 04105 Leipzig</t>
        </is>
      </c>
      <c r="D245" s="66" t="inlineStr">
        <is>
          <t>Leipzig</t>
        </is>
      </c>
      <c r="E245" s="66" t="n">
        <v>182.2</v>
      </c>
      <c r="F245" s="66" t="n">
        <v>12.36822611</v>
      </c>
      <c r="G245" s="66" t="n">
        <v>51.357935952</v>
      </c>
      <c r="H245" s="66" t="inlineStr">
        <is>
          <t>S02 / hotspot assignment S01+M01</t>
        </is>
      </c>
    </row>
    <row r="246" ht="15" customHeight="1" s="94">
      <c r="A246" s="66" t="inlineStr">
        <is>
          <t>O2066</t>
        </is>
      </c>
      <c r="B246" s="66" t="inlineStr">
        <is>
          <t>Grundschule Radebeul-Naundorf</t>
        </is>
      </c>
      <c r="C246" s="66" t="inlineStr">
        <is>
          <t>Bertheltstraße 10, 01445 Radebeul</t>
        </is>
      </c>
      <c r="D246" s="66" t="inlineStr">
        <is>
          <t>Radebeul</t>
        </is>
      </c>
      <c r="E246" s="66" t="n">
        <v>286.8</v>
      </c>
      <c r="F246" s="66" t="n">
        <v>13.610743004</v>
      </c>
      <c r="G246" s="66" t="n">
        <v>51.109436241</v>
      </c>
      <c r="H246" s="66" t="inlineStr">
        <is>
          <t>S02 / hotspot assignment S01+M01</t>
        </is>
      </c>
    </row>
    <row r="247" ht="15" customHeight="1" s="94">
      <c r="A247" s="66" t="inlineStr">
        <is>
          <t>O2167</t>
        </is>
      </c>
      <c r="B247" s="66" t="inlineStr">
        <is>
          <t>Sozialpflegeschulen Heimerer GmbH Berufsfachschule für Sozialwesen (Schule in freier Trägerschaft)</t>
        </is>
      </c>
      <c r="C247" s="66" t="inlineStr">
        <is>
          <t>Schloßstraße 26, 04860 Torgau</t>
        </is>
      </c>
      <c r="D247" s="66" t="inlineStr">
        <is>
          <t>Torgau</t>
        </is>
      </c>
      <c r="E247" s="66" t="n">
        <v>347.7</v>
      </c>
      <c r="F247" s="66" t="n">
        <v>13.0011149225001</v>
      </c>
      <c r="G247" s="66" t="n">
        <v>51.561263515</v>
      </c>
      <c r="H247" s="66" t="inlineStr">
        <is>
          <t>S02 / hotspot assignment S01+M01</t>
        </is>
      </c>
    </row>
    <row r="248" ht="15" customHeight="1" s="94">
      <c r="A248" s="66" t="inlineStr">
        <is>
          <t>O2219</t>
        </is>
      </c>
      <c r="B248" s="66" t="inlineStr">
        <is>
          <t>Pestalozzi-Oberschule Wurzen</t>
        </is>
      </c>
      <c r="C248" s="66" t="inlineStr">
        <is>
          <t>August-Bebel-Straße 38, 04808 Wurzen</t>
        </is>
      </c>
      <c r="D248" s="66" t="inlineStr">
        <is>
          <t>Wurzen</t>
        </is>
      </c>
      <c r="E248" s="66" t="n">
        <v>208.9</v>
      </c>
      <c r="F248" s="66" t="n">
        <v>12.7404343216667</v>
      </c>
      <c r="G248" s="66" t="n">
        <v>51.3685876690001</v>
      </c>
      <c r="H248" s="66" t="inlineStr">
        <is>
          <t>S02 / hotspot assignment S01+M01</t>
        </is>
      </c>
    </row>
    <row r="249" ht="15" customHeight="1" s="94">
      <c r="A249" s="66" t="inlineStr">
        <is>
          <t>O0093</t>
        </is>
      </c>
      <c r="B249" s="66" t="inlineStr">
        <is>
          <t>Oberschule Bischofswerda</t>
        </is>
      </c>
      <c r="C249" s="66" t="inlineStr">
        <is>
          <t>Kirchstraße 29, 01877 Bischofswerda</t>
        </is>
      </c>
      <c r="D249" s="66" t="inlineStr">
        <is>
          <t>Bischofswerda</t>
        </is>
      </c>
      <c r="E249" s="66" t="n">
        <v>210.9</v>
      </c>
      <c r="F249" s="66" t="n">
        <v>14.1850738950001</v>
      </c>
      <c r="G249" s="66" t="n">
        <v>51.1326121430001</v>
      </c>
      <c r="H249" s="66" t="inlineStr">
        <is>
          <t>S02 / hotspot assignment S01+M01</t>
        </is>
      </c>
    </row>
    <row r="250" ht="15" customHeight="1" s="94">
      <c r="A250" s="66" t="inlineStr">
        <is>
          <t>O0140</t>
        </is>
      </c>
      <c r="B250" s="66" t="inlineStr">
        <is>
          <t>Berufliches Schulzentrum für Technik I Industrieschule</t>
        </is>
      </c>
      <c r="C250" s="66" t="inlineStr">
        <is>
          <t>Park der Opfer des Faschismus 1, 09111 Chemnitz</t>
        </is>
      </c>
      <c r="D250" s="66" t="inlineStr">
        <is>
          <t>Chemnitz</t>
        </is>
      </c>
      <c r="E250" s="66" t="n">
        <v>242.7</v>
      </c>
      <c r="F250" s="66" t="n">
        <v>12.9264734600001</v>
      </c>
      <c r="G250" s="66" t="n">
        <v>50.8298455350001</v>
      </c>
      <c r="H250" s="66" t="inlineStr">
        <is>
          <t>S02 / hotspot assignment S01+M01</t>
        </is>
      </c>
    </row>
    <row r="251" ht="15" customHeight="1" s="94">
      <c r="A251" s="66" t="inlineStr">
        <is>
          <t>O0149</t>
        </is>
      </c>
      <c r="B251" s="66" t="inlineStr">
        <is>
          <t>Berufsbildende Schule "Gerd Condé" Berufsschule der F+U Sachsen gGmbH (Schule in freier Trägerschaft)</t>
        </is>
      </c>
      <c r="C251" s="66" t="inlineStr">
        <is>
          <t>Stollberger Straße 40, 09119 Chemnitz</t>
        </is>
      </c>
      <c r="D251" s="66" t="inlineStr">
        <is>
          <t>Chemnitz</t>
        </is>
      </c>
      <c r="E251" s="66" t="n">
        <v>456.7</v>
      </c>
      <c r="F251" s="66" t="n">
        <v>12.9053050320001</v>
      </c>
      <c r="G251" s="66" t="n">
        <v>50.8261737980001</v>
      </c>
      <c r="H251" s="66" t="inlineStr">
        <is>
          <t>S02 / hotspot assignment S01+M01</t>
        </is>
      </c>
    </row>
    <row r="252" ht="15" customHeight="1" s="94">
      <c r="A252" s="66" t="inlineStr">
        <is>
          <t>O0166</t>
        </is>
      </c>
      <c r="B252" s="66" t="inlineStr">
        <is>
          <t>Chemnitzer Schulmodell, Grund- und Oberschule</t>
        </is>
      </c>
      <c r="C252" s="66" t="inlineStr">
        <is>
          <t>Stollberger Straße 25, 09119 Chemnitz</t>
        </is>
      </c>
      <c r="D252" s="66" t="inlineStr">
        <is>
          <t>Chemnitz</t>
        </is>
      </c>
      <c r="E252" s="66" t="n">
        <v>444.8</v>
      </c>
      <c r="F252" s="66" t="n">
        <v>12.9123822845</v>
      </c>
      <c r="G252" s="66" t="n">
        <v>50.8279713065001</v>
      </c>
      <c r="H252" s="66" t="inlineStr">
        <is>
          <t>S02 / hotspot assignment S01+M01</t>
        </is>
      </c>
    </row>
    <row r="253" ht="15" customHeight="1" s="94">
      <c r="A253" s="66" t="inlineStr">
        <is>
          <t>O0176</t>
        </is>
      </c>
      <c r="B253" s="66" t="inlineStr">
        <is>
          <t>Euro Akademie Chemnitz Berufsfachschule für Pflegehilfe (Schule in freier Trägerschaft)</t>
        </is>
      </c>
      <c r="C253" s="66" t="inlineStr">
        <is>
          <t>Hartmannstraße 3a-7, 09111 Chemnitz</t>
        </is>
      </c>
      <c r="D253" s="66" t="inlineStr">
        <is>
          <t>Chemnitz</t>
        </is>
      </c>
      <c r="E253" s="66" t="n">
        <v>92</v>
      </c>
      <c r="F253" s="66" t="n">
        <v>12.9191562825001</v>
      </c>
      <c r="G253" s="66" t="n">
        <v>50.8358338095</v>
      </c>
      <c r="H253" s="66" t="inlineStr">
        <is>
          <t>S02 / hotspot assignment S01+M01</t>
        </is>
      </c>
    </row>
    <row r="254" ht="15" customHeight="1" s="94">
      <c r="A254" s="66" t="inlineStr">
        <is>
          <t>O0206</t>
        </is>
      </c>
      <c r="B254" s="66" t="inlineStr">
        <is>
          <t>Johann-Wolfgang-von-Goethe-Gymnasium Chemnitz</t>
        </is>
      </c>
      <c r="C254" s="66" t="inlineStr">
        <is>
          <t>Bernsdorfer Straße 126, 09126 Chemnitz</t>
        </is>
      </c>
      <c r="D254" s="66" t="inlineStr">
        <is>
          <t>Chemnitz</t>
        </is>
      </c>
      <c r="E254" s="66" t="n">
        <v>440.9</v>
      </c>
      <c r="F254" s="66" t="n">
        <v>12.941632821</v>
      </c>
      <c r="G254" s="66" t="n">
        <v>50.8199311770001</v>
      </c>
      <c r="H254" s="66" t="inlineStr">
        <is>
          <t>S02 / hotspot assignment S01+M01</t>
        </is>
      </c>
    </row>
    <row r="255" ht="15" customHeight="1" s="94">
      <c r="A255" s="66" t="inlineStr">
        <is>
          <t>O0328</t>
        </is>
      </c>
      <c r="B255" s="66" t="inlineStr">
        <is>
          <t>107. Oberschule Dresden</t>
        </is>
      </c>
      <c r="C255" s="66" t="inlineStr">
        <is>
          <t>Hepkestraße 26, 01309 Dresden</t>
        </is>
      </c>
      <c r="D255" s="66" t="inlineStr">
        <is>
          <t>Dresden</t>
        </is>
      </c>
      <c r="E255" s="66" t="n">
        <v>430.6</v>
      </c>
      <c r="F255" s="66" t="n">
        <v>13.779708182</v>
      </c>
      <c r="G255" s="66" t="n">
        <v>51.040948746</v>
      </c>
      <c r="H255" s="66" t="inlineStr">
        <is>
          <t>S02 / hotspot assignment S01+M01</t>
        </is>
      </c>
    </row>
    <row r="256" ht="15" customHeight="1" s="94">
      <c r="A256" s="66" t="inlineStr">
        <is>
          <t>O0334</t>
        </is>
      </c>
      <c r="B256" s="66" t="inlineStr">
        <is>
          <t>108. Grundschule Dresden "Sonnenblumenschule"</t>
        </is>
      </c>
      <c r="C256" s="66" t="inlineStr">
        <is>
          <t>Hepkestraße 28, 01309 Dresden</t>
        </is>
      </c>
      <c r="D256" s="66" t="inlineStr">
        <is>
          <t>Dresden</t>
        </is>
      </c>
      <c r="E256" s="66" t="n">
        <v>342.7</v>
      </c>
      <c r="F256" s="66" t="n">
        <v>13.7877137140001</v>
      </c>
      <c r="G256" s="66" t="n">
        <v>51.0359235460001</v>
      </c>
      <c r="H256" s="66" t="inlineStr">
        <is>
          <t>S02 / hotspot assignment S01+M01</t>
        </is>
      </c>
    </row>
    <row r="257" ht="15" customHeight="1" s="94">
      <c r="A257" s="66" t="inlineStr">
        <is>
          <t>O0402</t>
        </is>
      </c>
      <c r="B257" s="66" t="inlineStr">
        <is>
          <t>16. Grundschule Dresden "Josephine"</t>
        </is>
      </c>
      <c r="C257" s="66" t="inlineStr">
        <is>
          <t>Josephinenstraße 6, 01069 Dresden</t>
        </is>
      </c>
      <c r="D257" s="66" t="inlineStr">
        <is>
          <t>Dresden</t>
        </is>
      </c>
      <c r="E257" s="66" t="n">
        <v>230.4</v>
      </c>
      <c r="F257" s="66" t="n">
        <v>13.728157416</v>
      </c>
      <c r="G257" s="66" t="n">
        <v>51.0433478840001</v>
      </c>
      <c r="H257" s="66" t="inlineStr">
        <is>
          <t>S02 / hotspot assignment S01+M01</t>
        </is>
      </c>
    </row>
    <row r="258" ht="15" customHeight="1" s="94">
      <c r="A258" s="66" t="inlineStr">
        <is>
          <t>O0448</t>
        </is>
      </c>
      <c r="B258" s="66" t="inlineStr">
        <is>
          <t>35. Grundschule Dresden "Heinrich Graf von Bünau"</t>
        </is>
      </c>
      <c r="C258" s="66" t="inlineStr">
        <is>
          <t>Bünaustraße 12, 01159 Dresden</t>
        </is>
      </c>
      <c r="D258" s="66" t="inlineStr">
        <is>
          <t>Dresden</t>
        </is>
      </c>
      <c r="E258" s="66" t="n">
        <v>475.2</v>
      </c>
      <c r="F258" s="66" t="n">
        <v>13.70422638825</v>
      </c>
      <c r="G258" s="66" t="n">
        <v>51.0435602737501</v>
      </c>
      <c r="H258" s="66" t="inlineStr">
        <is>
          <t>S02 / hotspot assignment S01+M01</t>
        </is>
      </c>
    </row>
    <row r="259" ht="15" customHeight="1" s="94">
      <c r="A259" s="66" t="inlineStr">
        <is>
          <t>O0642</t>
        </is>
      </c>
      <c r="B259" s="66" t="inlineStr">
        <is>
          <t>Berufliches Schulzentrum für Wirtschaft "Prof. Dr. Zeigner"</t>
        </is>
      </c>
      <c r="C259" s="66" t="inlineStr">
        <is>
          <t>Melanchthonstraße 9, 01099 Dresden</t>
        </is>
      </c>
      <c r="D259" s="66" t="inlineStr">
        <is>
          <t>Dresden</t>
        </is>
      </c>
      <c r="E259" s="66" t="n">
        <v>173.2</v>
      </c>
      <c r="F259" s="66" t="n">
        <v>13.7518469616667</v>
      </c>
      <c r="G259" s="66" t="n">
        <v>51.0629826336667</v>
      </c>
      <c r="H259" s="66" t="inlineStr">
        <is>
          <t>S02 / hotspot assignment S01+M01</t>
        </is>
      </c>
    </row>
    <row r="260" ht="15" customHeight="1" s="94">
      <c r="A260" s="66" t="inlineStr">
        <is>
          <t>O0643</t>
        </is>
      </c>
      <c r="B260" s="66" t="inlineStr">
        <is>
          <t>Berufliches Schulzentrum für Wirtschaft "Prof. Dr. Zeigner"</t>
        </is>
      </c>
      <c r="C260" s="66" t="inlineStr">
        <is>
          <t>Melanchthonstraße 9, 01099 Dresden</t>
        </is>
      </c>
      <c r="D260" s="66" t="inlineStr">
        <is>
          <t>Dresden</t>
        </is>
      </c>
      <c r="E260" s="66" t="n">
        <v>94.90000000000001</v>
      </c>
      <c r="F260" s="66" t="n">
        <v>13.7520482300001</v>
      </c>
      <c r="G260" s="66" t="n">
        <v>51.0621197410001</v>
      </c>
      <c r="H260" s="66" t="inlineStr">
        <is>
          <t>S02 / hotspot assignment S01+M01</t>
        </is>
      </c>
    </row>
    <row r="261" ht="15" customHeight="1" s="94">
      <c r="A261" s="66" t="inlineStr">
        <is>
          <t>O0821</t>
        </is>
      </c>
      <c r="B261" s="66" t="inlineStr">
        <is>
          <t>HOGA Berufsschule Dresden am Beruflichen Schulzentrum (Schule in freier Trägerschaft)</t>
        </is>
      </c>
      <c r="C261" s="66" t="inlineStr">
        <is>
          <t>Schandauer Straße 34, 01309 Dresden</t>
        </is>
      </c>
      <c r="D261" s="66" t="inlineStr">
        <is>
          <t>Dresden</t>
        </is>
      </c>
      <c r="E261" s="66" t="n">
        <v>27.7</v>
      </c>
      <c r="F261" s="66" t="n">
        <v>13.7932209023334</v>
      </c>
      <c r="G261" s="66" t="n">
        <v>51.0430849153334</v>
      </c>
      <c r="H261" s="66" t="inlineStr">
        <is>
          <t>S02 / hotspot assignment S01+M01</t>
        </is>
      </c>
    </row>
    <row r="262" ht="15" customHeight="1" s="94">
      <c r="A262" s="66" t="inlineStr">
        <is>
          <t>O1000</t>
        </is>
      </c>
      <c r="B262" s="66" t="inlineStr">
        <is>
          <t>„Erich Kästner“-Schule Dresden mit dem Förderschwerpunkt emotionale und soziale Entwicklung</t>
        </is>
      </c>
      <c r="C262" s="66" t="inlineStr">
        <is>
          <t>Zinzendorfstraße 4, 01069 Dresden</t>
        </is>
      </c>
      <c r="D262" s="66" t="inlineStr">
        <is>
          <t>Dresden</t>
        </is>
      </c>
      <c r="E262" s="66" t="n">
        <v>433.7</v>
      </c>
      <c r="F262" s="66" t="n">
        <v>13.740799113</v>
      </c>
      <c r="G262" s="66" t="n">
        <v>51.047232568</v>
      </c>
      <c r="H262" s="66" t="inlineStr">
        <is>
          <t>S02 / hotspot assignment S01+M01</t>
        </is>
      </c>
    </row>
    <row r="263" ht="15" customHeight="1" s="94">
      <c r="A263" s="66" t="inlineStr">
        <is>
          <t>O1238</t>
        </is>
      </c>
      <c r="B263" s="66" t="inlineStr">
        <is>
          <t>Schule mit den Förderschwerpunkten Lernen und emotionale und soziale Entwicklung "Nikolaus Kopernikus"</t>
        </is>
      </c>
      <c r="C263" s="66" t="inlineStr">
        <is>
          <t>Robert-Schumann-Straße 10, 02977 Hoyerswerda</t>
        </is>
      </c>
      <c r="D263" s="66" t="inlineStr">
        <is>
          <t>Hoyerswerda</t>
        </is>
      </c>
      <c r="E263" s="66" t="n">
        <v>424.9</v>
      </c>
      <c r="F263" s="66" t="n">
        <v>14.2650117900001</v>
      </c>
      <c r="G263" s="66" t="n">
        <v>51.4371784370001</v>
      </c>
      <c r="H263" s="66" t="inlineStr">
        <is>
          <t>S02 / hotspot assignment S01+M01</t>
        </is>
      </c>
    </row>
    <row r="264" ht="15" customHeight="1" s="94">
      <c r="A264" s="66" t="inlineStr">
        <is>
          <t>O1302</t>
        </is>
      </c>
      <c r="B264" s="66" t="inlineStr">
        <is>
          <t>91. Schule - Grundschule der Stadt Leipzig</t>
        </is>
      </c>
      <c r="C264" s="66" t="inlineStr">
        <is>
          <t>Uranusstraße 1, 04205 Leipzig</t>
        </is>
      </c>
      <c r="D264" s="66" t="inlineStr">
        <is>
          <t>Leipzig</t>
        </is>
      </c>
      <c r="E264" s="66" t="n">
        <v>150.3</v>
      </c>
      <c r="F264" s="66" t="n">
        <v>12.27666957</v>
      </c>
      <c r="G264" s="66" t="n">
        <v>51.3208570720001</v>
      </c>
      <c r="H264" s="66" t="inlineStr">
        <is>
          <t>S02 / hotspot assignment S01+M01</t>
        </is>
      </c>
    </row>
    <row r="265" ht="15" customHeight="1" s="94">
      <c r="A265" s="66" t="inlineStr">
        <is>
          <t>O1309</t>
        </is>
      </c>
      <c r="B265" s="66" t="inlineStr">
        <is>
          <t>Abendgymnasium Leipzig</t>
        </is>
      </c>
      <c r="C265" s="66" t="inlineStr">
        <is>
          <t>Czermaks Garten 8, 04103 Leipzig</t>
        </is>
      </c>
      <c r="D265" s="66" t="inlineStr">
        <is>
          <t>Leipzig</t>
        </is>
      </c>
      <c r="E265" s="66" t="n">
        <v>424.5</v>
      </c>
      <c r="F265" s="66" t="n">
        <v>12.381166019</v>
      </c>
      <c r="G265" s="66" t="n">
        <v>51.3426670100001</v>
      </c>
      <c r="H265" s="66" t="inlineStr">
        <is>
          <t>S02 / hotspot assignment S01+M01</t>
        </is>
      </c>
    </row>
    <row r="266" ht="15" customHeight="1" s="94">
      <c r="A266" s="66" t="inlineStr">
        <is>
          <t>O1773</t>
        </is>
      </c>
      <c r="B266" s="66" t="inlineStr">
        <is>
          <t>Schule am Palmengarten - Gymnasium der Stadt Leipzig</t>
        </is>
      </c>
      <c r="C266" s="66" t="inlineStr">
        <is>
          <t>Karl-Heine-Straße 22b, 04229 Leipzig</t>
        </is>
      </c>
      <c r="D266" s="66" t="inlineStr">
        <is>
          <t>Leipzig</t>
        </is>
      </c>
      <c r="E266" s="66" t="n">
        <v>454.7</v>
      </c>
      <c r="F266" s="66" t="n">
        <v>12.3486865690001</v>
      </c>
      <c r="G266" s="66" t="n">
        <v>51.33211973</v>
      </c>
      <c r="H266" s="66" t="inlineStr">
        <is>
          <t>S02 / hotspot assignment S01+M01</t>
        </is>
      </c>
    </row>
    <row r="267" ht="15" customHeight="1" s="94">
      <c r="A267" s="66" t="inlineStr">
        <is>
          <t>O1784</t>
        </is>
      </c>
      <c r="B267" s="66" t="inlineStr">
        <is>
          <t>Schule am Weißeplatz - Oberschule der Stadt Leipzig</t>
        </is>
      </c>
      <c r="C267" s="66" t="inlineStr">
        <is>
          <t>Ferdinand-Jost-Straße 33, 04299 Leipzig</t>
        </is>
      </c>
      <c r="D267" s="66" t="inlineStr">
        <is>
          <t>Leipzig</t>
        </is>
      </c>
      <c r="E267" s="66" t="n">
        <v>244.9</v>
      </c>
      <c r="F267" s="66" t="n">
        <v>12.4204982530001</v>
      </c>
      <c r="G267" s="66" t="n">
        <v>51.3192650880001</v>
      </c>
      <c r="H267" s="66" t="inlineStr">
        <is>
          <t>S02 / hotspot assignment S01+M01</t>
        </is>
      </c>
    </row>
    <row r="268" ht="15" customHeight="1" s="94">
      <c r="A268" s="66" t="inlineStr">
        <is>
          <t>O1844</t>
        </is>
      </c>
      <c r="B268" s="66" t="inlineStr">
        <is>
          <t>Wolfgang-Mutzeck-Schule, Schule für Erziehungshilfe mit dem Förderschwerpunkt emotionale und soziale Entwicklung (Schule in freier Trägerschaft)</t>
        </is>
      </c>
      <c r="C268" s="66" t="inlineStr">
        <is>
          <t>Markranstädter Straße 9, 04229 Leipzig</t>
        </is>
      </c>
      <c r="D268" s="66" t="inlineStr">
        <is>
          <t>Leipzig</t>
        </is>
      </c>
      <c r="E268" s="66" t="n">
        <v>138.3</v>
      </c>
      <c r="F268" s="66" t="n">
        <v>12.327332009</v>
      </c>
      <c r="G268" s="66" t="n">
        <v>51.32543846</v>
      </c>
      <c r="H268" s="66" t="inlineStr">
        <is>
          <t>S02 / hotspot assignment S01+M01</t>
        </is>
      </c>
    </row>
    <row r="269" ht="15" customHeight="1" s="94">
      <c r="A269" s="66" t="inlineStr">
        <is>
          <t>O1990</t>
        </is>
      </c>
      <c r="B269" s="66" t="inlineStr">
        <is>
          <t>Friedrich-Schiller-Gymnasium Pirna</t>
        </is>
      </c>
      <c r="C269" s="66" t="inlineStr">
        <is>
          <t>Schloßstraße 13, 01796 Pirna</t>
        </is>
      </c>
      <c r="D269" s="66" t="inlineStr">
        <is>
          <t>Pirna</t>
        </is>
      </c>
      <c r="E269" s="66" t="n">
        <v>316.4</v>
      </c>
      <c r="F269" s="66" t="n">
        <v>13.9397473460001</v>
      </c>
      <c r="G269" s="66" t="n">
        <v>50.9640521475001</v>
      </c>
      <c r="H269" s="66" t="inlineStr">
        <is>
          <t>S02 / hotspot assignment S01+M01</t>
        </is>
      </c>
    </row>
    <row r="270" ht="15" customHeight="1" s="94">
      <c r="A270" s="66" t="inlineStr">
        <is>
          <t>O0031</t>
        </is>
      </c>
      <c r="B270" s="66" t="inlineStr">
        <is>
          <t>Berufsfachschule für Krankenpflegehilfe (Schule in freier Trägerschaft)</t>
        </is>
      </c>
      <c r="C270" s="66" t="inlineStr">
        <is>
          <t>Kurt-Pchalek-Straße 15, 02625 Bautzen</t>
        </is>
      </c>
      <c r="D270" s="66" t="inlineStr">
        <is>
          <t>Bautzen</t>
        </is>
      </c>
      <c r="E270" s="66" t="n">
        <v>141.6</v>
      </c>
      <c r="F270" s="66" t="n">
        <v>14.4280825880001</v>
      </c>
      <c r="G270" s="66" t="n">
        <v>51.1808628950001</v>
      </c>
      <c r="H270" s="66" t="inlineStr">
        <is>
          <t>S02 / hotspot assignment S01+M01</t>
        </is>
      </c>
    </row>
    <row r="271" ht="15" customHeight="1" s="94">
      <c r="A271" s="66" t="inlineStr">
        <is>
          <t>O0123</t>
        </is>
      </c>
      <c r="B271" s="66" t="inlineStr">
        <is>
          <t>Abendoberschule Chemnitz</t>
        </is>
      </c>
      <c r="C271" s="66" t="inlineStr">
        <is>
          <t>Vettersstraße 34, 09126 Chemnitz</t>
        </is>
      </c>
      <c r="D271" s="66" t="inlineStr">
        <is>
          <t>Chemnitz</t>
        </is>
      </c>
      <c r="E271" s="66" t="n">
        <v>397.7</v>
      </c>
      <c r="F271" s="66" t="n">
        <v>12.936385635</v>
      </c>
      <c r="G271" s="66" t="n">
        <v>50.8220898710001</v>
      </c>
      <c r="H271" s="66" t="inlineStr">
        <is>
          <t>S02 / hotspot assignment S01+M01</t>
        </is>
      </c>
    </row>
    <row r="272" ht="15" customHeight="1" s="94">
      <c r="A272" s="66" t="inlineStr">
        <is>
          <t>O0157</t>
        </is>
      </c>
      <c r="B272" s="66" t="inlineStr">
        <is>
          <t>Berufsbildende Schule "Gerd Condé" Berufsschule der F+U Sachsen gGmbH (Schule in freier Trägerschaft)</t>
        </is>
      </c>
      <c r="C272" s="66" t="inlineStr">
        <is>
          <t>Stollberger Straße 40, 09119 Chemnitz</t>
        </is>
      </c>
      <c r="D272" s="66" t="inlineStr">
        <is>
          <t>Chemnitz</t>
        </is>
      </c>
      <c r="E272" s="66" t="n">
        <v>313.7</v>
      </c>
      <c r="F272" s="66" t="n">
        <v>12.9261957890001</v>
      </c>
      <c r="G272" s="66" t="n">
        <v>50.8255115420001</v>
      </c>
      <c r="H272" s="66" t="inlineStr">
        <is>
          <t>S02 / hotspot assignment S01+M01</t>
        </is>
      </c>
    </row>
    <row r="273" ht="15" customHeight="1" s="94">
      <c r="A273" s="66" t="inlineStr">
        <is>
          <t>O0251</t>
        </is>
      </c>
      <c r="B273" s="66" t="inlineStr">
        <is>
          <t>Sonderpädagogisches Förderzentrum "Johannes Trüper", Schule mit dem Förderschwerpunkt emotionale und soziale Entwicklung</t>
        </is>
      </c>
      <c r="C273" s="66" t="inlineStr">
        <is>
          <t>Scheffelstraße 18, 09120 Chemnitz</t>
        </is>
      </c>
      <c r="D273" s="66" t="inlineStr">
        <is>
          <t>Chemnitz</t>
        </is>
      </c>
      <c r="E273" s="66" t="n">
        <v>188.5</v>
      </c>
      <c r="F273" s="66" t="n">
        <v>12.8977978780001</v>
      </c>
      <c r="G273" s="66" t="n">
        <v>50.8050804640001</v>
      </c>
      <c r="H273" s="66" t="inlineStr">
        <is>
          <t>S02 / hotspot assignment S01+M01</t>
        </is>
      </c>
    </row>
    <row r="274" ht="15" customHeight="1" s="94">
      <c r="A274" s="66" t="inlineStr">
        <is>
          <t>O0350</t>
        </is>
      </c>
      <c r="B274" s="66" t="inlineStr">
        <is>
          <t>12. Grundschule Dresden</t>
        </is>
      </c>
      <c r="C274" s="66" t="inlineStr">
        <is>
          <t>Hebbelstraße 20, 01157 Dresden</t>
        </is>
      </c>
      <c r="D274" s="66" t="inlineStr">
        <is>
          <t>Dresden</t>
        </is>
      </c>
      <c r="E274" s="66" t="n">
        <v>403.1</v>
      </c>
      <c r="F274" s="66" t="n">
        <v>13.6907382760001</v>
      </c>
      <c r="G274" s="66" t="n">
        <v>51.0534911040001</v>
      </c>
      <c r="H274" s="66" t="inlineStr">
        <is>
          <t>S02 / hotspot assignment S01+M01</t>
        </is>
      </c>
    </row>
    <row r="275" ht="15" customHeight="1" s="94">
      <c r="A275" s="66" t="inlineStr">
        <is>
          <t>O0725</t>
        </is>
      </c>
      <c r="B275" s="66" t="inlineStr">
        <is>
          <t>Freie Montessorischule Huckepack e.V. Berufsschule mit zweijährigem Berufsvorbereitungsjahr für Schüler mit dem Förderschwerpunkt geistige Entwicklung (Schule in freier Trägerschaft)</t>
        </is>
      </c>
      <c r="C275" s="66" t="inlineStr">
        <is>
          <t>Maria-Montessori-Weg 4, 01309 Dresden</t>
        </is>
      </c>
      <c r="D275" s="66" t="inlineStr">
        <is>
          <t>Dresden</t>
        </is>
      </c>
      <c r="E275" s="66" t="n">
        <v>405.1</v>
      </c>
      <c r="F275" s="66" t="n">
        <v>13.7803018820001</v>
      </c>
      <c r="G275" s="66" t="n">
        <v>51.042217324</v>
      </c>
      <c r="H275" s="66" t="inlineStr">
        <is>
          <t>S02 / hotspot assignment S01+M01</t>
        </is>
      </c>
    </row>
    <row r="276" ht="15" customHeight="1" s="94">
      <c r="A276" s="66" t="inlineStr">
        <is>
          <t>O0784</t>
        </is>
      </c>
      <c r="B276" s="66" t="inlineStr">
        <is>
          <t>Gemeinschaftsschule Campus Cordis</t>
        </is>
      </c>
      <c r="C276" s="66" t="inlineStr">
        <is>
          <t>Stauffenbergallee 8, 01099 Dresden</t>
        </is>
      </c>
      <c r="D276" s="66" t="inlineStr">
        <is>
          <t>Dresden</t>
        </is>
      </c>
      <c r="E276" s="66" t="n">
        <v>264.3</v>
      </c>
      <c r="F276" s="66" t="n">
        <v>13.7578869565001</v>
      </c>
      <c r="G276" s="66" t="n">
        <v>51.0758756765001</v>
      </c>
      <c r="H276" s="66" t="inlineStr">
        <is>
          <t>S02 / hotspot assignment S01+M01</t>
        </is>
      </c>
    </row>
    <row r="277" ht="15" customHeight="1" s="94">
      <c r="A277" s="66" t="inlineStr">
        <is>
          <t>O0974</t>
        </is>
      </c>
      <c r="B277" s="66" t="inlineStr">
        <is>
          <t>Städtisches Klinikum Dresden, Medizinische Berufsfachschule</t>
        </is>
      </c>
      <c r="C277" s="66" t="inlineStr">
        <is>
          <t>Bodelschwinghstraße 1-3, 01159 Dresden</t>
        </is>
      </c>
      <c r="D277" s="66" t="inlineStr">
        <is>
          <t>Dresden</t>
        </is>
      </c>
      <c r="E277" s="66" t="n">
        <v>270.1</v>
      </c>
      <c r="F277" s="66" t="n">
        <v>13.7047619715001</v>
      </c>
      <c r="G277" s="66" t="n">
        <v>51.0463244505001</v>
      </c>
      <c r="H277" s="66" t="inlineStr">
        <is>
          <t>S02 / hotspot assignment S01+M01</t>
        </is>
      </c>
    </row>
    <row r="278" ht="15" customHeight="1" s="94">
      <c r="A278" s="66" t="inlineStr">
        <is>
          <t>O1023</t>
        </is>
      </c>
      <c r="B278" s="66" t="inlineStr">
        <is>
          <t>Förderzentrum Oberland "Albert Schweitzer" Schule mit den Förderschwerpunkten Lernen und emotionale und soziale Entwicklung</t>
        </is>
      </c>
      <c r="C278" s="66" t="inlineStr">
        <is>
          <t>Friedrich-Ebert-Straße 27, 02730 Ebersbach-Neugersdorf</t>
        </is>
      </c>
      <c r="D278" s="66" t="inlineStr">
        <is>
          <t>Ebersbach-Neugersdorf</t>
        </is>
      </c>
      <c r="E278" s="66" t="n">
        <v>334.9</v>
      </c>
      <c r="F278" s="66" t="n">
        <v>14.610443015</v>
      </c>
      <c r="G278" s="66" t="n">
        <v>50.9804416210001</v>
      </c>
      <c r="H278" s="66" t="inlineStr">
        <is>
          <t>S02 / hotspot assignment S01+M01</t>
        </is>
      </c>
    </row>
    <row r="279" ht="15" customHeight="1" s="94">
      <c r="A279" s="66" t="inlineStr">
        <is>
          <t>O1049</t>
        </is>
      </c>
      <c r="B279" s="66" t="inlineStr">
        <is>
          <t>Freiberg-Kolleg</t>
        </is>
      </c>
      <c r="C279" s="66" t="inlineStr">
        <is>
          <t>Bergstiftsgasse 1, 09599 Freiberg</t>
        </is>
      </c>
      <c r="D279" s="66" t="inlineStr">
        <is>
          <t>Freiberg</t>
        </is>
      </c>
      <c r="E279" s="66" t="n">
        <v>440.8</v>
      </c>
      <c r="F279" s="66" t="n">
        <v>13.3493677270001</v>
      </c>
      <c r="G279" s="66" t="n">
        <v>50.914467335</v>
      </c>
      <c r="H279" s="66" t="inlineStr">
        <is>
          <t>S02 / hotspot assignment S01+M01</t>
        </is>
      </c>
    </row>
    <row r="280" ht="15" customHeight="1" s="94">
      <c r="A280" s="66" t="inlineStr">
        <is>
          <t>O1376</t>
        </is>
      </c>
      <c r="B280" s="66" t="inlineStr">
        <is>
          <t>August-Bebel-Schule - Grundschule der Stadt Leipzig</t>
        </is>
      </c>
      <c r="C280" s="66" t="inlineStr">
        <is>
          <t>Husemannstraße 2, 04315 Leipzig</t>
        </is>
      </c>
      <c r="D280" s="66" t="inlineStr">
        <is>
          <t>Leipzig</t>
        </is>
      </c>
      <c r="E280" s="66" t="n">
        <v>258.3</v>
      </c>
      <c r="F280" s="66" t="n">
        <v>12.395373916</v>
      </c>
      <c r="G280" s="66" t="n">
        <v>51.34116827</v>
      </c>
      <c r="H280" s="66" t="inlineStr">
        <is>
          <t>S02 / hotspot assignment S01+M01</t>
        </is>
      </c>
    </row>
    <row r="281" ht="15" customHeight="1" s="94">
      <c r="A281" s="66" t="inlineStr">
        <is>
          <t>O1463</t>
        </is>
      </c>
      <c r="B281" s="66" t="inlineStr">
        <is>
          <t>Euro Akademie Leipzig Fachoberschule, Fachrichtung Gesundheit und Soziales (Schule in freier Trägerschaft)</t>
        </is>
      </c>
      <c r="C281" s="66" t="inlineStr">
        <is>
          <t>Atriumstraße 3, 04315 Leipzig</t>
        </is>
      </c>
      <c r="D281" s="66" t="inlineStr">
        <is>
          <t>Leipzig</t>
        </is>
      </c>
      <c r="E281" s="66" t="n">
        <v>143.7</v>
      </c>
      <c r="F281" s="66" t="n">
        <v>12.3960870400001</v>
      </c>
      <c r="G281" s="66" t="n">
        <v>51.3431810650001</v>
      </c>
      <c r="H281" s="66" t="inlineStr">
        <is>
          <t>S02 / hotspot assignment S01+M01</t>
        </is>
      </c>
    </row>
    <row r="282" ht="15" customHeight="1" s="94">
      <c r="A282" s="66" t="inlineStr">
        <is>
          <t>O1525</t>
        </is>
      </c>
      <c r="B282" s="66" t="inlineStr">
        <is>
          <t>Gutenbergschule - Berufliches Schulzentrum der Stadt Leipzig</t>
        </is>
      </c>
      <c r="C282" s="66" t="inlineStr">
        <is>
          <t>Gutenbergplatz 8, 04103 Leipzig</t>
        </is>
      </c>
      <c r="D282" s="66" t="inlineStr">
        <is>
          <t>Leipzig</t>
        </is>
      </c>
      <c r="E282" s="66" t="n">
        <v>166.4</v>
      </c>
      <c r="F282" s="66" t="n">
        <v>12.392876252</v>
      </c>
      <c r="G282" s="66" t="n">
        <v>51.3344693635</v>
      </c>
      <c r="H282" s="66" t="inlineStr">
        <is>
          <t>S02 / hotspot assignment S01+M01</t>
        </is>
      </c>
    </row>
    <row r="283" ht="15" customHeight="1" s="94">
      <c r="A283" s="66" t="inlineStr">
        <is>
          <t>O1620</t>
        </is>
      </c>
      <c r="B283" s="66" t="inlineStr">
        <is>
          <t>Ludwig Fresenius Schulen Leipzig - Berufsfachschule für Physiotherapie (Schule in freier Trägerschaft)</t>
        </is>
      </c>
      <c r="C283" s="66" t="inlineStr">
        <is>
          <t>Lindenauer Markt 13b, 04177 Leipzig</t>
        </is>
      </c>
      <c r="D283" s="66" t="inlineStr">
        <is>
          <t>Leipzig</t>
        </is>
      </c>
      <c r="E283" s="66" t="n">
        <v>246.8</v>
      </c>
      <c r="F283" s="66" t="n">
        <v>12.3363258920001</v>
      </c>
      <c r="G283" s="66" t="n">
        <v>51.3354244390001</v>
      </c>
      <c r="H283" s="66" t="inlineStr">
        <is>
          <t>S02 / hotspot assignment S01+M01</t>
        </is>
      </c>
    </row>
    <row r="284" ht="15" customHeight="1" s="94">
      <c r="A284" s="66" t="inlineStr">
        <is>
          <t>O1720</t>
        </is>
      </c>
      <c r="B284" s="66" t="inlineStr">
        <is>
          <t>Schule Thonberg - Schule mit dem Förderschwerpunkt geistige Entwicklung der Stadt Leipzig</t>
        </is>
      </c>
      <c r="C284" s="66" t="inlineStr">
        <is>
          <t>Curiestraße 3, 04103 Leipzig</t>
        </is>
      </c>
      <c r="D284" s="66" t="inlineStr">
        <is>
          <t>Leipzig</t>
        </is>
      </c>
      <c r="E284" s="66" t="n">
        <v>73.09999999999999</v>
      </c>
      <c r="F284" s="66" t="n">
        <v>12.4034004100001</v>
      </c>
      <c r="G284" s="66" t="n">
        <v>51.3269858720001</v>
      </c>
      <c r="H284" s="66" t="inlineStr">
        <is>
          <t>S02 / hotspot assignment S01+M01</t>
        </is>
      </c>
    </row>
    <row r="285" ht="15" customHeight="1" s="94">
      <c r="A285" s="66" t="inlineStr">
        <is>
          <t>O1745</t>
        </is>
      </c>
      <c r="B285" s="66" t="inlineStr">
        <is>
          <t>Schule am Barnet-Licht-Platz - Oberschule der Stadt Leipzig</t>
        </is>
      </c>
      <c r="C285" s="66" t="inlineStr">
        <is>
          <t>Barnet-Licht-Platz 1, 04317 Leipzig</t>
        </is>
      </c>
      <c r="D285" s="66" t="inlineStr">
        <is>
          <t>Leipzig</t>
        </is>
      </c>
      <c r="E285" s="66" t="n">
        <v>297.8</v>
      </c>
      <c r="F285" s="66" t="n">
        <v>12.4056198480001</v>
      </c>
      <c r="G285" s="66" t="n">
        <v>51.3200152710001</v>
      </c>
      <c r="H285" s="66" t="inlineStr">
        <is>
          <t>S02 / hotspot assignment S01+M01</t>
        </is>
      </c>
    </row>
    <row r="286" ht="15" customHeight="1" s="94">
      <c r="A286" s="66" t="inlineStr">
        <is>
          <t>O1795</t>
        </is>
      </c>
      <c r="B286" s="66" t="inlineStr">
        <is>
          <t>Semper Berufsfachschule für Ergotherapie Leipzig (Schule in freier Trägerschaft)</t>
        </is>
      </c>
      <c r="C286" s="66" t="inlineStr">
        <is>
          <t>Hohe Straße 9-13, 04107 Leipzig</t>
        </is>
      </c>
      <c r="D286" s="66" t="inlineStr">
        <is>
          <t>Leipzig</t>
        </is>
      </c>
      <c r="E286" s="66" t="n">
        <v>133.1</v>
      </c>
      <c r="F286" s="66" t="n">
        <v>12.3796506210001</v>
      </c>
      <c r="G286" s="66" t="n">
        <v>51.3276356420001</v>
      </c>
      <c r="H286" s="66" t="inlineStr">
        <is>
          <t>S02 / hotspot assignment S01+M01</t>
        </is>
      </c>
    </row>
    <row r="287" ht="15" customHeight="1" s="94">
      <c r="A287" s="66" t="inlineStr">
        <is>
          <t>O1838</t>
        </is>
      </c>
      <c r="B287" s="66" t="inlineStr">
        <is>
          <t>Wilhelm-Wander-Schule - Grundschule der Stadt Leipzig</t>
        </is>
      </c>
      <c r="C287" s="66" t="inlineStr">
        <is>
          <t>Schulze-Delitzsch-Straße 23, 04315 Leipzig</t>
        </is>
      </c>
      <c r="D287" s="66" t="inlineStr">
        <is>
          <t>Leipzig</t>
        </is>
      </c>
      <c r="E287" s="66" t="n">
        <v>251.9</v>
      </c>
      <c r="F287" s="66" t="n">
        <v>12.4061524370001</v>
      </c>
      <c r="G287" s="66" t="n">
        <v>51.346860953</v>
      </c>
      <c r="H287" s="66" t="inlineStr">
        <is>
          <t>S02 / hotspot assignment S01+M01</t>
        </is>
      </c>
    </row>
    <row r="288" ht="15" customHeight="1" s="94">
      <c r="A288" s="66" t="inlineStr">
        <is>
          <t>O1939</t>
        </is>
      </c>
      <c r="B288" s="66" t="inlineStr">
        <is>
          <t>Gutenbergschule Schule mit dem Förderschwerpunkt Lernen</t>
        </is>
      </c>
      <c r="C288" s="66" t="inlineStr">
        <is>
          <t>Bautzener Straße 48a, 02906 Niesky</t>
        </is>
      </c>
      <c r="D288" s="66" t="inlineStr">
        <is>
          <t>Niesky</t>
        </is>
      </c>
      <c r="E288" s="66" t="n">
        <v>229.9</v>
      </c>
      <c r="F288" s="66" t="n">
        <v>14.8091164740001</v>
      </c>
      <c r="G288" s="66" t="n">
        <v>51.294557443</v>
      </c>
      <c r="H288" s="66" t="inlineStr">
        <is>
          <t>S02 / hotspot assignment S01+M01</t>
        </is>
      </c>
    </row>
    <row r="289" ht="15" customHeight="1" s="94">
      <c r="A289" s="66" t="inlineStr">
        <is>
          <t>O2091</t>
        </is>
      </c>
      <c r="B289" s="66" t="inlineStr">
        <is>
          <t>Förderzentrum „An der Goethestraße“ Riesa mit den Förderschwerpunkten Lernen und emotionale und soziale Entwicklung</t>
        </is>
      </c>
      <c r="C289" s="66" t="inlineStr">
        <is>
          <t>Goethestraße 21, 01589 Riesa</t>
        </is>
      </c>
      <c r="D289" s="66" t="inlineStr">
        <is>
          <t>Riesa</t>
        </is>
      </c>
      <c r="E289" s="66" t="n">
        <v>114.6</v>
      </c>
      <c r="F289" s="66" t="n">
        <v>13.3101615480001</v>
      </c>
      <c r="G289" s="66" t="n">
        <v>51.3024774400001</v>
      </c>
      <c r="H289" s="66" t="inlineStr">
        <is>
          <t>S02 / hotspot assignment S01+M01</t>
        </is>
      </c>
    </row>
    <row r="290" ht="15" customHeight="1" s="94">
      <c r="A290" s="66" t="inlineStr">
        <is>
          <t>O2191</t>
        </is>
      </c>
      <c r="B290" s="66" t="inlineStr">
        <is>
          <t>Alexander-von-Humboldt-Gymnasium</t>
        </is>
      </c>
      <c r="C290" s="66" t="inlineStr">
        <is>
          <t>Alexander-v.-Humboldt-Straße 2/4, 08412 Werdau</t>
        </is>
      </c>
      <c r="D290" s="66" t="inlineStr">
        <is>
          <t>Werdau</t>
        </is>
      </c>
      <c r="E290" s="66" t="n">
        <v>293.5</v>
      </c>
      <c r="F290" s="66" t="n">
        <v>12.375952134</v>
      </c>
      <c r="G290" s="66" t="n">
        <v>50.7324331680001</v>
      </c>
      <c r="H290" s="66" t="inlineStr">
        <is>
          <t>S02 / hotspot assignment S01+M01</t>
        </is>
      </c>
    </row>
    <row r="291" ht="15" customHeight="1" s="94">
      <c r="A291" s="66" t="inlineStr">
        <is>
          <t>O2227</t>
        </is>
      </c>
      <c r="B291" s="66" t="inlineStr">
        <is>
          <t>Berufliches Schulzentrum Zittau</t>
        </is>
      </c>
      <c r="C291" s="66" t="inlineStr">
        <is>
          <t>Hochwaldstraße 21a, 02763 Zittau</t>
        </is>
      </c>
      <c r="D291" s="66" t="inlineStr">
        <is>
          <t>Zittau</t>
        </is>
      </c>
      <c r="E291" s="66" t="n">
        <v>82.8</v>
      </c>
      <c r="F291" s="66" t="n">
        <v>14.8053954210001</v>
      </c>
      <c r="G291" s="66" t="n">
        <v>50.890470318</v>
      </c>
      <c r="H291" s="66" t="inlineStr">
        <is>
          <t>S02 / hotspot assignment S01+M01</t>
        </is>
      </c>
    </row>
    <row r="292" ht="15" customHeight="1" s="94">
      <c r="A292" s="66" t="inlineStr">
        <is>
          <t>O2249</t>
        </is>
      </c>
      <c r="B292" s="66" t="inlineStr">
        <is>
          <t>SCHKOLA ergodia - Schule für Gesundheitsberufe, Berufsfachschule für Diätassistenz (Schule in freier Trägerschaft)</t>
        </is>
      </c>
      <c r="C292" s="66" t="inlineStr">
        <is>
          <t>Dresdner Straße 7, 02763 Zittau</t>
        </is>
      </c>
      <c r="D292" s="66" t="inlineStr">
        <is>
          <t>Zittau</t>
        </is>
      </c>
      <c r="E292" s="66" t="n">
        <v>372.2</v>
      </c>
      <c r="F292" s="66" t="n">
        <v>14.8007811000001</v>
      </c>
      <c r="G292" s="66" t="n">
        <v>50.895970268</v>
      </c>
      <c r="H292" s="66" t="inlineStr">
        <is>
          <t>S02 / hotspot assignment S01+M01</t>
        </is>
      </c>
    </row>
    <row r="293" ht="15" customHeight="1" s="94">
      <c r="A293" s="66" t="inlineStr">
        <is>
          <t>O2278</t>
        </is>
      </c>
      <c r="B293" s="66" t="inlineStr">
        <is>
          <t>Peter-Breuer-Gymnasium Zwickau (Schule in freier Trägerschaft)</t>
        </is>
      </c>
      <c r="C293" s="66" t="inlineStr">
        <is>
          <t>Georgenstraße 3-5, 08056 Zwickau</t>
        </is>
      </c>
      <c r="D293" s="66" t="inlineStr">
        <is>
          <t>Zwickau</t>
        </is>
      </c>
      <c r="E293" s="66" t="n">
        <v>385</v>
      </c>
      <c r="F293" s="66" t="n">
        <v>12.4847582850001</v>
      </c>
      <c r="G293" s="66" t="n">
        <v>50.7190274870001</v>
      </c>
      <c r="H293" s="66" t="inlineStr">
        <is>
          <t>S02 / hotspot assignment S01+M01</t>
        </is>
      </c>
    </row>
    <row r="294" ht="15" customHeight="1" s="94">
      <c r="A294" s="66" t="inlineStr">
        <is>
          <t>O0143</t>
        </is>
      </c>
      <c r="B294" s="66" t="inlineStr">
        <is>
          <t>Berufliches Schulzentrum für Wirtschaft und Verwaltung Chemnitz</t>
        </is>
      </c>
      <c r="C294" s="66" t="inlineStr">
        <is>
          <t>Kanzlerstraße 9, 09112 Chemnitz</t>
        </is>
      </c>
      <c r="D294" s="66" t="inlineStr">
        <is>
          <t>Chemnitz</t>
        </is>
      </c>
      <c r="E294" s="66" t="n">
        <v>283.6</v>
      </c>
      <c r="F294" s="66" t="n">
        <v>12.901659635</v>
      </c>
      <c r="G294" s="66" t="n">
        <v>50.832250544</v>
      </c>
      <c r="H294" s="66" t="inlineStr">
        <is>
          <t>S02 / hotspot assignment S01+M01</t>
        </is>
      </c>
    </row>
    <row r="295" ht="15" customHeight="1" s="94">
      <c r="A295" s="66" t="inlineStr">
        <is>
          <t>O1818</t>
        </is>
      </c>
      <c r="B295" s="66" t="inlineStr">
        <is>
          <t>Thomasschule - Gymnasium der Stadt Leipzig</t>
        </is>
      </c>
      <c r="C295" s="66" t="inlineStr">
        <is>
          <t>Hillerstraße 7, 04109 Leipzig</t>
        </is>
      </c>
      <c r="D295" s="66" t="inlineStr">
        <is>
          <t>Leipzig</t>
        </is>
      </c>
      <c r="E295" s="66" t="n">
        <v>450.4</v>
      </c>
      <c r="F295" s="66" t="n">
        <v>12.361612494</v>
      </c>
      <c r="G295" s="66" t="n">
        <v>51.3327337010001</v>
      </c>
      <c r="H295" s="66" t="inlineStr">
        <is>
          <t>S02 / hotspot assignment S01+M01</t>
        </is>
      </c>
    </row>
    <row r="296" ht="15" customHeight="1" s="94">
      <c r="A296" s="66" t="inlineStr">
        <is>
          <t>O2089</t>
        </is>
      </c>
      <c r="B296" s="66" t="inlineStr">
        <is>
          <t>Euro Akademie Riesa Berufsfachschule für Pflegeberufe (Schule in freier Trägerschaft)</t>
        </is>
      </c>
      <c r="C296" s="66" t="inlineStr">
        <is>
          <t>Paul-Greifzu-Straße 30, 01591 Riesa</t>
        </is>
      </c>
      <c r="D296" s="66" t="inlineStr">
        <is>
          <t>Riesa</t>
        </is>
      </c>
      <c r="E296" s="66" t="n">
        <v>76.5</v>
      </c>
      <c r="F296" s="66" t="n">
        <v>13.2631094990001</v>
      </c>
      <c r="G296" s="66" t="n">
        <v>51.3147175300001</v>
      </c>
      <c r="H296" s="66" t="inlineStr">
        <is>
          <t>S02 / hotspot assignment S01+M01</t>
        </is>
      </c>
    </row>
    <row r="297" ht="15" customHeight="1" s="94">
      <c r="A297" s="66" t="inlineStr">
        <is>
          <t>O0155</t>
        </is>
      </c>
      <c r="B297" s="66" t="inlineStr">
        <is>
          <t>Berufsbildende Schule "Gerd Condé" Berufsschule der F+U Sachsen gGmbH (Schule in freier Trägerschaft)</t>
        </is>
      </c>
      <c r="C297" s="66" t="inlineStr">
        <is>
          <t>Stollberger Straße 40, 09119 Chemnitz</t>
        </is>
      </c>
      <c r="D297" s="66" t="inlineStr">
        <is>
          <t>Chemnitz</t>
        </is>
      </c>
      <c r="E297" s="66" t="n">
        <v>98.40000000000001</v>
      </c>
      <c r="F297" s="66" t="n">
        <v>12.9256705983334</v>
      </c>
      <c r="G297" s="66" t="n">
        <v>50.823341462</v>
      </c>
      <c r="H297" s="66" t="inlineStr">
        <is>
          <t>S02 / hotspot assignment S01+M01</t>
        </is>
      </c>
    </row>
    <row r="298" ht="15" customHeight="1" s="94">
      <c r="A298" s="66" t="inlineStr">
        <is>
          <t>O0601</t>
        </is>
      </c>
      <c r="B298" s="66" t="inlineStr">
        <is>
          <t>Berufliches Gymnasium der Privaten Schule IBB gGmbH Dresden (Schule in freier Trägerschaft)</t>
        </is>
      </c>
      <c r="C298" s="66" t="inlineStr">
        <is>
          <t>Könneritzstraße 33, 01067 Dresden</t>
        </is>
      </c>
      <c r="D298" s="66" t="inlineStr">
        <is>
          <t>Dresden</t>
        </is>
      </c>
      <c r="E298" s="66" t="n">
        <v>62.1</v>
      </c>
      <c r="F298" s="66" t="n">
        <v>13.7200395240001</v>
      </c>
      <c r="G298" s="66" t="n">
        <v>51.054712318</v>
      </c>
      <c r="H298" s="66" t="inlineStr">
        <is>
          <t>S02 / hotspot assignment S01+M01</t>
        </is>
      </c>
    </row>
    <row r="299" ht="15" customHeight="1" s="94">
      <c r="A299" s="66" t="inlineStr">
        <is>
          <t>O0679</t>
        </is>
      </c>
      <c r="B299" s="66" t="inlineStr">
        <is>
          <t>Ehrenfried-Walther-von-Tschirnhaus-Gymnasium Dresden</t>
        </is>
      </c>
      <c r="C299" s="66" t="inlineStr">
        <is>
          <t>Bernhardstraße 18, 01069 Dresden</t>
        </is>
      </c>
      <c r="D299" s="66" t="inlineStr">
        <is>
          <t>Dresden</t>
        </is>
      </c>
      <c r="E299" s="66" t="n">
        <v>456.4</v>
      </c>
      <c r="F299" s="66" t="n">
        <v>13.7187543505</v>
      </c>
      <c r="G299" s="66" t="n">
        <v>51.0394878405</v>
      </c>
      <c r="H299" s="66" t="inlineStr">
        <is>
          <t>S02 / hotspot assignment S01+M01</t>
        </is>
      </c>
    </row>
    <row r="300" ht="15" customHeight="1" s="94">
      <c r="A300" s="66" t="inlineStr">
        <is>
          <t>O0755</t>
        </is>
      </c>
      <c r="B300" s="66" t="inlineStr">
        <is>
          <t>Förderzentrum „A. S. Makarenko“ Dresden mit den Förderschwerpunkten Lernen und emotionale und soziale Entwicklung</t>
        </is>
      </c>
      <c r="C300" s="66" t="inlineStr">
        <is>
          <t>Leisniger Straße 76, 01127 Dresden</t>
        </is>
      </c>
      <c r="D300" s="66" t="inlineStr">
        <is>
          <t>Dresden</t>
        </is>
      </c>
      <c r="E300" s="66" t="n">
        <v>477.3</v>
      </c>
      <c r="F300" s="66" t="n">
        <v>13.7278719340001</v>
      </c>
      <c r="G300" s="66" t="n">
        <v>51.0845789630001</v>
      </c>
      <c r="H300" s="66" t="inlineStr">
        <is>
          <t>S02 / hotspot assignment S01+M01</t>
        </is>
      </c>
    </row>
    <row r="301" ht="15" customHeight="1" s="94">
      <c r="A301" s="66" t="inlineStr">
        <is>
          <t>O0769</t>
        </is>
      </c>
      <c r="B301" s="66" t="inlineStr">
        <is>
          <t>Förderzentrum „Johann-Friedrich-Jencke“ Dresden mit dem Förderschwerpunkt Hören</t>
        </is>
      </c>
      <c r="C301" s="66" t="inlineStr">
        <is>
          <t>Maxim-Gorki-Straße 4, 01127 Dresden</t>
        </is>
      </c>
      <c r="D301" s="66" t="inlineStr">
        <is>
          <t>Dresden</t>
        </is>
      </c>
      <c r="E301" s="66" t="n">
        <v>377.5</v>
      </c>
      <c r="F301" s="66" t="n">
        <v>13.737246902</v>
      </c>
      <c r="G301" s="66" t="n">
        <v>51.08539798</v>
      </c>
      <c r="H301" s="66" t="inlineStr">
        <is>
          <t>S02 / hotspot assignment S01+M01</t>
        </is>
      </c>
    </row>
    <row r="302" ht="15" customHeight="1" s="94">
      <c r="A302" s="66" t="inlineStr">
        <is>
          <t>O1387</t>
        </is>
      </c>
      <c r="B302" s="66" t="inlineStr">
        <is>
          <t>Berufsfachschule für Anästhesietechnische Assistenten (Schule in freier Trägerschaft)</t>
        </is>
      </c>
      <c r="C302" s="66" t="inlineStr">
        <is>
          <t>Richterstraße 9-11, 04105 Leipzig</t>
        </is>
      </c>
      <c r="D302" s="66" t="inlineStr">
        <is>
          <t>Leipzig</t>
        </is>
      </c>
      <c r="E302" s="66" t="n">
        <v>294.8</v>
      </c>
      <c r="F302" s="66" t="n">
        <v>12.376627627</v>
      </c>
      <c r="G302" s="66" t="n">
        <v>51.3558532025001</v>
      </c>
      <c r="H302" s="66" t="inlineStr">
        <is>
          <t>S02 / hotspot assignment S01+M01</t>
        </is>
      </c>
    </row>
    <row r="303" ht="15" customHeight="1" s="94">
      <c r="A303" s="66" t="inlineStr">
        <is>
          <t>O1570</t>
        </is>
      </c>
      <c r="B303" s="66" t="inlineStr">
        <is>
          <t>Johann- Heinrich- Pestalozzi- Schule - Förderzentrum mit dem Förderschwerpunkt Lernen der Stadt Leipzig</t>
        </is>
      </c>
      <c r="C303" s="66" t="inlineStr">
        <is>
          <t>Hannoversche Straße 2, 04157 Leipzig</t>
        </is>
      </c>
      <c r="D303" s="66" t="inlineStr">
        <is>
          <t>Leipzig</t>
        </is>
      </c>
      <c r="E303" s="66" t="n">
        <v>418.1</v>
      </c>
      <c r="F303" s="66" t="n">
        <v>12.3692536200001</v>
      </c>
      <c r="G303" s="66" t="n">
        <v>51.37610384</v>
      </c>
      <c r="H303" s="66" t="inlineStr">
        <is>
          <t>S02 / hotspot assignment S01+M01</t>
        </is>
      </c>
    </row>
    <row r="304" ht="15" customHeight="1" s="94">
      <c r="A304" s="66" t="inlineStr">
        <is>
          <t>O1834</t>
        </is>
      </c>
      <c r="B304" s="66" t="inlineStr">
        <is>
          <t>Werner-Vogel-Schulzentrum Grundschule (Schule in freier Trägerschaft)</t>
        </is>
      </c>
      <c r="C304" s="66" t="inlineStr">
        <is>
          <t>Hans-Marchwitza-Straße 12, 04279 Leipzig</t>
        </is>
      </c>
      <c r="D304" s="66" t="inlineStr">
        <is>
          <t>Leipzig</t>
        </is>
      </c>
      <c r="E304" s="66" t="n">
        <v>202.7</v>
      </c>
      <c r="F304" s="66" t="n">
        <v>12.3961370690001</v>
      </c>
      <c r="G304" s="66" t="n">
        <v>51.3011878200001</v>
      </c>
      <c r="H304" s="66" t="inlineStr">
        <is>
          <t>S02 / hotspot assignment S01+M01</t>
        </is>
      </c>
    </row>
    <row r="305" ht="15" customHeight="1" s="94">
      <c r="A305" s="66" t="inlineStr">
        <is>
          <t>O2234</t>
        </is>
      </c>
      <c r="B305" s="66" t="inlineStr">
        <is>
          <t>Grundschule an der Weinau Zittau</t>
        </is>
      </c>
      <c r="C305" s="66" t="inlineStr">
        <is>
          <t>Weinauallee 1, 02763 Zittau</t>
        </is>
      </c>
      <c r="D305" s="66" t="inlineStr">
        <is>
          <t>Zittau</t>
        </is>
      </c>
      <c r="E305" s="66" t="n">
        <v>227.5</v>
      </c>
      <c r="F305" s="66" t="n">
        <v>14.8210377525001</v>
      </c>
      <c r="G305" s="66" t="n">
        <v>50.9003581100001</v>
      </c>
      <c r="H305" s="66" t="inlineStr">
        <is>
          <t>S02 / hotspot assignment S01+M01</t>
        </is>
      </c>
    </row>
    <row r="306" ht="15" customHeight="1" s="94">
      <c r="A306" s="66" t="inlineStr">
        <is>
          <t>O0023</t>
        </is>
      </c>
      <c r="B306" s="66" t="inlineStr">
        <is>
          <t>Evangelisches Schulzentrum Bad Düben Grundschule - Evangelische Bekenntnisschule (Schule in freier Trägerschaft)</t>
        </is>
      </c>
      <c r="C306" s="66" t="inlineStr">
        <is>
          <t>Kirchplatz 2, 04849 Bad Düben</t>
        </is>
      </c>
      <c r="D306" s="66" t="inlineStr">
        <is>
          <t>Bad Düben</t>
        </is>
      </c>
      <c r="E306" s="66" t="n">
        <v>264.3</v>
      </c>
      <c r="F306" s="66" t="n">
        <v>12.5876585090001</v>
      </c>
      <c r="G306" s="66" t="n">
        <v>51.5934119995001</v>
      </c>
      <c r="H306" s="66" t="inlineStr">
        <is>
          <t>S02 / hotspot assignment S01+M01</t>
        </is>
      </c>
    </row>
    <row r="307" ht="15" customHeight="1" s="94">
      <c r="A307" s="66" t="inlineStr">
        <is>
          <t>O0043</t>
        </is>
      </c>
      <c r="B307" s="66" t="inlineStr">
        <is>
          <t>Dr.-Salvador-Allende-Oberschule Bautzen</t>
        </is>
      </c>
      <c r="C307" s="66" t="inlineStr">
        <is>
          <t>Dr.-Salvador-Allende-Straße 52, 02625 Bautzen</t>
        </is>
      </c>
      <c r="D307" s="66" t="inlineStr">
        <is>
          <t>Bautzen</t>
        </is>
      </c>
      <c r="E307" s="66" t="n">
        <v>459.7</v>
      </c>
      <c r="F307" s="66" t="n">
        <v>14.44549304</v>
      </c>
      <c r="G307" s="66" t="n">
        <v>51.1799843700001</v>
      </c>
      <c r="H307" s="66" t="inlineStr">
        <is>
          <t>S02 / hotspot assignment S01+M01</t>
        </is>
      </c>
    </row>
    <row r="308" ht="15" customHeight="1" s="94">
      <c r="A308" s="66" t="inlineStr">
        <is>
          <t>O0255</t>
        </is>
      </c>
      <c r="B308" s="66" t="inlineStr">
        <is>
          <t>Untere Luisenschule, Oberschule</t>
        </is>
      </c>
      <c r="C308" s="66" t="inlineStr">
        <is>
          <t>Fritz-Matschke-Straße 21, 09113 Chemnitz</t>
        </is>
      </c>
      <c r="D308" s="66" t="inlineStr">
        <is>
          <t>Chemnitz</t>
        </is>
      </c>
      <c r="E308" s="66" t="n">
        <v>277.7</v>
      </c>
      <c r="F308" s="66" t="n">
        <v>12.906271761</v>
      </c>
      <c r="G308" s="66" t="n">
        <v>50.839579976</v>
      </c>
      <c r="H308" s="66" t="inlineStr">
        <is>
          <t>S02 / hotspot assignment S01+M01</t>
        </is>
      </c>
    </row>
    <row r="309" ht="15" customHeight="1" s="94">
      <c r="A309" s="66" t="inlineStr">
        <is>
          <t>O0310</t>
        </is>
      </c>
      <c r="B309" s="66" t="inlineStr">
        <is>
          <t>10. Grundschule Dresden</t>
        </is>
      </c>
      <c r="C309" s="66" t="inlineStr">
        <is>
          <t>Struvestraße 11, 01069 Dresden</t>
        </is>
      </c>
      <c r="D309" s="66" t="inlineStr">
        <is>
          <t>Dresden</t>
        </is>
      </c>
      <c r="E309" s="66" t="n">
        <v>231.9</v>
      </c>
      <c r="F309" s="66" t="n">
        <v>13.7384904315001</v>
      </c>
      <c r="G309" s="66" t="n">
        <v>51.0395348525</v>
      </c>
      <c r="H309" s="66" t="inlineStr">
        <is>
          <t>S02 / hotspot assignment S01+M01</t>
        </is>
      </c>
    </row>
    <row r="310" ht="15" customHeight="1" s="94">
      <c r="A310" s="66" t="inlineStr">
        <is>
          <t>O0311</t>
        </is>
      </c>
      <c r="B310" s="66" t="inlineStr">
        <is>
          <t>10. Grundschule Dresden</t>
        </is>
      </c>
      <c r="C310" s="66" t="inlineStr">
        <is>
          <t>Struvestraße 11, 01069 Dresden</t>
        </is>
      </c>
      <c r="D310" s="66" t="inlineStr">
        <is>
          <t>Dresden</t>
        </is>
      </c>
      <c r="E310" s="66" t="n">
        <v>274.5</v>
      </c>
      <c r="F310" s="66" t="n">
        <v>13.7400840220001</v>
      </c>
      <c r="G310" s="66" t="n">
        <v>51.038627009</v>
      </c>
      <c r="H310" s="66" t="inlineStr">
        <is>
          <t>S02 / hotspot assignment S01+M01</t>
        </is>
      </c>
    </row>
    <row r="311" ht="15" customHeight="1" s="94">
      <c r="A311" s="66" t="inlineStr">
        <is>
          <t>O0678</t>
        </is>
      </c>
      <c r="B311" s="66" t="inlineStr">
        <is>
          <t>Ehrenfried-Walther-von-Tschirnhaus-Gymnasium Dresden</t>
        </is>
      </c>
      <c r="C311" s="66" t="inlineStr">
        <is>
          <t>Bernhardstraße 18, 01069 Dresden</t>
        </is>
      </c>
      <c r="D311" s="66" t="inlineStr">
        <is>
          <t>Dresden</t>
        </is>
      </c>
      <c r="E311" s="66" t="n">
        <v>453.6</v>
      </c>
      <c r="F311" s="66" t="n">
        <v>13.718071162</v>
      </c>
      <c r="G311" s="66" t="n">
        <v>51.0358808360001</v>
      </c>
      <c r="H311" s="66" t="inlineStr">
        <is>
          <t>S02 / hotspot assignment S01+M01</t>
        </is>
      </c>
    </row>
    <row r="312" ht="15" customHeight="1" s="94">
      <c r="A312" s="66" t="inlineStr">
        <is>
          <t>O0859</t>
        </is>
      </c>
      <c r="B312" s="66" t="inlineStr">
        <is>
          <t>Johanniter-Akademie Mitteldeutschland Campus Dresden Berufsfachschule für Notfallsanitäter (Schule in freier Trägerschaft)</t>
        </is>
      </c>
      <c r="C312" s="66" t="inlineStr">
        <is>
          <t>Mohorner Straße 13, 01159 Dresden</t>
        </is>
      </c>
      <c r="D312" s="66" t="inlineStr">
        <is>
          <t>Dresden</t>
        </is>
      </c>
      <c r="E312" s="66" t="n">
        <v>199.5</v>
      </c>
      <c r="F312" s="66" t="n">
        <v>13.7035556810001</v>
      </c>
      <c r="G312" s="66" t="n">
        <v>51.034620208</v>
      </c>
      <c r="H312" s="66" t="inlineStr">
        <is>
          <t>S02 / hotspot assignment S01+M01</t>
        </is>
      </c>
    </row>
    <row r="313" ht="15" customHeight="1" s="94">
      <c r="A313" s="66" t="inlineStr">
        <is>
          <t>O0873</t>
        </is>
      </c>
      <c r="B313" s="66" t="inlineStr">
        <is>
          <t>Kulturwerkschule - Oberschule (Schule in freier Trägerschaft)</t>
        </is>
      </c>
      <c r="C313" s="66" t="inlineStr">
        <is>
          <t>Luboldtstraße 15, 01324 Dresden</t>
        </is>
      </c>
      <c r="D313" s="66" t="inlineStr">
        <is>
          <t>Dresden</t>
        </is>
      </c>
      <c r="E313" s="66" t="n">
        <v>372.1</v>
      </c>
      <c r="F313" s="66" t="n">
        <v>13.808728833</v>
      </c>
      <c r="G313" s="66" t="n">
        <v>51.0379745320001</v>
      </c>
      <c r="H313" s="66" t="inlineStr">
        <is>
          <t>S02 / hotspot assignment S01+M01</t>
        </is>
      </c>
    </row>
    <row r="314" ht="15" customHeight="1" s="94">
      <c r="A314" s="66" t="inlineStr">
        <is>
          <t>O0952</t>
        </is>
      </c>
      <c r="B314" s="66" t="inlineStr">
        <is>
          <t>Sozialpflegeschulen Heimerer GmbH Berufsfachschule für Physiotherapie, Ausbildungsziel Physiotherapeut (Schule in freier Trägerschaft)</t>
        </is>
      </c>
      <c r="C314" s="66" t="inlineStr">
        <is>
          <t>Weißeritzstraße 3, 01067 Dresden</t>
        </is>
      </c>
      <c r="D314" s="66" t="inlineStr">
        <is>
          <t>Dresden</t>
        </is>
      </c>
      <c r="E314" s="66" t="n">
        <v>108.5</v>
      </c>
      <c r="F314" s="66" t="n">
        <v>13.7272015720001</v>
      </c>
      <c r="G314" s="66" t="n">
        <v>51.058036176</v>
      </c>
      <c r="H314" s="66" t="inlineStr">
        <is>
          <t>S02 / hotspot assignment S01+M01</t>
        </is>
      </c>
    </row>
    <row r="315" ht="15" customHeight="1" s="94">
      <c r="A315" s="66" t="inlineStr">
        <is>
          <t>O1055</t>
        </is>
      </c>
      <c r="B315" s="66" t="inlineStr">
        <is>
          <t>Geschwister-Scholl-Gymnasium Freiberg</t>
        </is>
      </c>
      <c r="C315" s="66" t="inlineStr">
        <is>
          <t>Geschwister-Scholl-Straße 1, 09599 Freiberg</t>
        </is>
      </c>
      <c r="D315" s="66" t="inlineStr">
        <is>
          <t>Freiberg</t>
        </is>
      </c>
      <c r="E315" s="66" t="n">
        <v>157.4</v>
      </c>
      <c r="F315" s="66" t="n">
        <v>13.3480686950001</v>
      </c>
      <c r="G315" s="66" t="n">
        <v>50.9217248440001</v>
      </c>
      <c r="H315" s="66" t="inlineStr">
        <is>
          <t>S02 / hotspot assignment S01+M01</t>
        </is>
      </c>
    </row>
    <row r="316" ht="15" customHeight="1" s="94">
      <c r="A316" s="66" t="inlineStr">
        <is>
          <t>O1363</t>
        </is>
      </c>
      <c r="B316" s="66" t="inlineStr">
        <is>
          <t>Anton-Philipp-Reclam-Schule - Gymnasium des Deutsch-Französischen Bildungszentrums der Stadt Leipzig</t>
        </is>
      </c>
      <c r="C316" s="66" t="inlineStr">
        <is>
          <t>Tarostraße 4, 04103 Leipzig</t>
        </is>
      </c>
      <c r="D316" s="66" t="inlineStr">
        <is>
          <t>Leipzig</t>
        </is>
      </c>
      <c r="E316" s="66" t="n">
        <v>467.1</v>
      </c>
      <c r="F316" s="66" t="n">
        <v>12.3896970640001</v>
      </c>
      <c r="G316" s="66" t="n">
        <v>51.3216005720001</v>
      </c>
      <c r="H316" s="66" t="inlineStr">
        <is>
          <t>S02 / hotspot assignment S01+M01</t>
        </is>
      </c>
    </row>
    <row r="317" ht="15" customHeight="1" s="94">
      <c r="A317" s="66" t="inlineStr">
        <is>
          <t>O1375</t>
        </is>
      </c>
      <c r="B317" s="66" t="inlineStr">
        <is>
          <t>Astrid-Lindgren-Schule - Grundschule der Stadt Leipzig</t>
        </is>
      </c>
      <c r="C317" s="66" t="inlineStr">
        <is>
          <t>Volksgartenstraße 16, 04347 Leipzig</t>
        </is>
      </c>
      <c r="D317" s="66" t="inlineStr">
        <is>
          <t>Leipzig</t>
        </is>
      </c>
      <c r="E317" s="66" t="n">
        <v>376.7</v>
      </c>
      <c r="F317" s="66" t="n">
        <v>12.4212317770001</v>
      </c>
      <c r="G317" s="66" t="n">
        <v>51.3530643030001</v>
      </c>
      <c r="H317" s="66" t="inlineStr">
        <is>
          <t>S02 / hotspot assignment S01+M01</t>
        </is>
      </c>
    </row>
    <row r="318" ht="15" customHeight="1" s="94">
      <c r="A318" s="66" t="inlineStr">
        <is>
          <t>O1446</t>
        </is>
      </c>
      <c r="B318" s="66" t="inlineStr">
        <is>
          <t>Ergänzungsschule für Game Design der Macromedia Akademie Leipzig (Schule in freier Trägerschaft)</t>
        </is>
      </c>
      <c r="C318" s="66" t="inlineStr">
        <is>
          <t>Nordstraße 3-15, 04105 Leipzig</t>
        </is>
      </c>
      <c r="D318" s="66" t="inlineStr">
        <is>
          <t>Leipzig</t>
        </is>
      </c>
      <c r="E318" s="66" t="n">
        <v>350.9</v>
      </c>
      <c r="F318" s="66" t="n">
        <v>12.3767448</v>
      </c>
      <c r="G318" s="66" t="n">
        <v>51.3431238480001</v>
      </c>
      <c r="H318" s="66" t="inlineStr">
        <is>
          <t>S02 / hotspot assignment S01+M01</t>
        </is>
      </c>
    </row>
    <row r="319" ht="15" customHeight="1" s="94">
      <c r="A319" s="66" t="inlineStr">
        <is>
          <t>O1505</t>
        </is>
      </c>
      <c r="B319" s="66" t="inlineStr">
        <is>
          <t>Gerda-Taro-Schule - Gymnasium der Stadt Leipzig</t>
        </is>
      </c>
      <c r="C319" s="66" t="inlineStr">
        <is>
          <t>Telemannstraße 9, 04107 Leipzig</t>
        </is>
      </c>
      <c r="D319" s="66" t="inlineStr">
        <is>
          <t>Leipzig</t>
        </is>
      </c>
      <c r="E319" s="66" t="n">
        <v>470</v>
      </c>
      <c r="F319" s="66" t="n">
        <v>12.3629187350001</v>
      </c>
      <c r="G319" s="66" t="n">
        <v>51.3306221670001</v>
      </c>
      <c r="H319" s="66" t="inlineStr">
        <is>
          <t>S02 / hotspot assignment S01+M01</t>
        </is>
      </c>
    </row>
    <row r="320" ht="15" customHeight="1" s="94">
      <c r="A320" s="66" t="inlineStr">
        <is>
          <t>O1517</t>
        </is>
      </c>
      <c r="B320" s="66" t="inlineStr">
        <is>
          <t>Grundschule forum thomanum (Schule in freier Trägerschaft)</t>
        </is>
      </c>
      <c r="C320" s="66" t="inlineStr">
        <is>
          <t>Sebastian-Bach-Straße 1, 04109 Leipzig</t>
        </is>
      </c>
      <c r="D320" s="66" t="inlineStr">
        <is>
          <t>Leipzig</t>
        </is>
      </c>
      <c r="E320" s="66" t="n">
        <v>126.3</v>
      </c>
      <c r="F320" s="66" t="n">
        <v>12.360449675</v>
      </c>
      <c r="G320" s="66" t="n">
        <v>51.3379860000001</v>
      </c>
      <c r="H320" s="66" t="inlineStr">
        <is>
          <t>S02 / hotspot assignment S01+M01</t>
        </is>
      </c>
    </row>
    <row r="321" ht="15" customHeight="1" s="94">
      <c r="A321" s="66" t="inlineStr">
        <is>
          <t>O1567</t>
        </is>
      </c>
      <c r="B321" s="66" t="inlineStr">
        <is>
          <t>Johann- Heinrich- Pestalozzi- Schule - Förderzentrum mit dem Förderschwerpunkt Lernen der Stadt Leipzig</t>
        </is>
      </c>
      <c r="C321" s="66" t="inlineStr">
        <is>
          <t>Hannoversche Straße 2, 04157 Leipzig</t>
        </is>
      </c>
      <c r="D321" s="66" t="inlineStr">
        <is>
          <t>Leipzig</t>
        </is>
      </c>
      <c r="E321" s="66" t="n">
        <v>169.9</v>
      </c>
      <c r="F321" s="66" t="n">
        <v>12.361285616</v>
      </c>
      <c r="G321" s="66" t="n">
        <v>51.3754147670001</v>
      </c>
      <c r="H321" s="66" t="inlineStr">
        <is>
          <t>S02 / hotspot assignment S01+M01</t>
        </is>
      </c>
    </row>
    <row r="322" ht="15" customHeight="1" s="94">
      <c r="A322" s="66" t="inlineStr">
        <is>
          <t>O1574</t>
        </is>
      </c>
      <c r="B322" s="66" t="inlineStr">
        <is>
          <t>Johanna-Moosdorf-Schule - Gymnasium der Stadt Leipzig</t>
        </is>
      </c>
      <c r="C322" s="66" t="inlineStr">
        <is>
          <t>Philipp-Rosenthal-Straße 61-63, 04103 Leipzig</t>
        </is>
      </c>
      <c r="D322" s="66" t="inlineStr">
        <is>
          <t>Leipzig</t>
        </is>
      </c>
      <c r="E322" s="66" t="n">
        <v>238.8</v>
      </c>
      <c r="F322" s="66" t="n">
        <v>12.401573184</v>
      </c>
      <c r="G322" s="66" t="n">
        <v>51.3240729310001</v>
      </c>
      <c r="H322" s="66" t="inlineStr">
        <is>
          <t>S02 / hotspot assignment S01+M01</t>
        </is>
      </c>
    </row>
    <row r="323" ht="15" customHeight="1" s="94">
      <c r="A323" s="66" t="inlineStr">
        <is>
          <t>O1612</t>
        </is>
      </c>
      <c r="B323" s="66" t="inlineStr">
        <is>
          <t>Lessingschule - Grundschule der Stadt Leipzig</t>
        </is>
      </c>
      <c r="C323" s="66" t="inlineStr">
        <is>
          <t>Lessingstraße 27, 04109 Leipzig</t>
        </is>
      </c>
      <c r="D323" s="66" t="inlineStr">
        <is>
          <t>Leipzig</t>
        </is>
      </c>
      <c r="E323" s="66" t="n">
        <v>89.2</v>
      </c>
      <c r="F323" s="66" t="n">
        <v>12.3632904465001</v>
      </c>
      <c r="G323" s="66" t="n">
        <v>51.3428410135</v>
      </c>
      <c r="H323" s="66" t="inlineStr">
        <is>
          <t>S02 / hotspot assignment S01+M01</t>
        </is>
      </c>
    </row>
    <row r="324" ht="15" customHeight="1" s="94">
      <c r="A324" s="66" t="inlineStr">
        <is>
          <t>O1858</t>
        </is>
      </c>
      <c r="B324" s="66" t="inlineStr">
        <is>
          <t>Oberschule am Steegenwald</t>
        </is>
      </c>
      <c r="C324" s="66" t="inlineStr">
        <is>
          <t>Sallauminer Straße 88, 09385 Lugau/Erzgeb.</t>
        </is>
      </c>
      <c r="D324" s="66" t="inlineStr">
        <is>
          <t>Lugau/Erzgeb.</t>
        </is>
      </c>
      <c r="E324" s="66" t="n">
        <v>393.2</v>
      </c>
      <c r="F324" s="66" t="n">
        <v>12.7462884220001</v>
      </c>
      <c r="G324" s="66" t="n">
        <v>50.738511015</v>
      </c>
      <c r="H324" s="66" t="inlineStr">
        <is>
          <t>S02 / hotspot assignment S01+M01</t>
        </is>
      </c>
    </row>
    <row r="325" ht="15" customHeight="1" s="94">
      <c r="A325" s="66" t="inlineStr">
        <is>
          <t>O1930</t>
        </is>
      </c>
      <c r="B325" s="66" t="inlineStr">
        <is>
          <t>Friedrich-Schiller-Oberschule Neustadt/Sachsen</t>
        </is>
      </c>
      <c r="C325" s="66" t="inlineStr">
        <is>
          <t>Rosa-Luxemburg-Straße 11, 01844 Neustadt in Sachsen</t>
        </is>
      </c>
      <c r="D325" s="66" t="inlineStr">
        <is>
          <t>Neustadt in Sachsen</t>
        </is>
      </c>
      <c r="E325" s="66" t="n">
        <v>212.9</v>
      </c>
      <c r="F325" s="66" t="n">
        <v>14.2105523880001</v>
      </c>
      <c r="G325" s="66" t="n">
        <v>51.0263636820001</v>
      </c>
      <c r="H325" s="66" t="inlineStr">
        <is>
          <t>S02 / hotspot assignment S01+M01</t>
        </is>
      </c>
    </row>
    <row r="326" ht="15" customHeight="1" s="94">
      <c r="A326" s="66" t="inlineStr">
        <is>
          <t>O0039</t>
        </is>
      </c>
      <c r="B326" s="66" t="inlineStr">
        <is>
          <t>Bischöfliche Maria-Montessori-Grundschule Bautzen (Schule in freier Trägerschaft)</t>
        </is>
      </c>
      <c r="C326" s="66" t="inlineStr">
        <is>
          <t>Tzschirnerstraße 12, 02625 Bautzen</t>
        </is>
      </c>
      <c r="D326" s="66" t="inlineStr">
        <is>
          <t>Bautzen</t>
        </is>
      </c>
      <c r="E326" s="66" t="n">
        <v>308</v>
      </c>
      <c r="F326" s="66" t="n">
        <v>14.429566342</v>
      </c>
      <c r="G326" s="66" t="n">
        <v>51.17356542</v>
      </c>
      <c r="H326" s="66" t="inlineStr">
        <is>
          <t>S02 / hotspot assignment S01+M01</t>
        </is>
      </c>
    </row>
    <row r="327" ht="15" customHeight="1" s="94">
      <c r="A327" s="66" t="inlineStr">
        <is>
          <t>O0047</t>
        </is>
      </c>
      <c r="B327" s="66" t="inlineStr">
        <is>
          <t>Evangelische Berufsfachschule für Pflegeberufe der Diakonissenanstalt "Emmaus" Niesky am Standort Bautzen (Schule in freier Trägerschaft)</t>
        </is>
      </c>
      <c r="C327" s="66" t="inlineStr">
        <is>
          <t>Dr.-Peter-Jordan-Straße 19a, 02625 Bautzen</t>
        </is>
      </c>
      <c r="D327" s="66" t="inlineStr">
        <is>
          <t>Bautzen</t>
        </is>
      </c>
      <c r="E327" s="66" t="n">
        <v>287.8</v>
      </c>
      <c r="F327" s="66" t="n">
        <v>14.4371713655001</v>
      </c>
      <c r="G327" s="66" t="n">
        <v>51.1730722955</v>
      </c>
      <c r="H327" s="66" t="inlineStr">
        <is>
          <t>S02 / hotspot assignment S01+M01</t>
        </is>
      </c>
    </row>
    <row r="328" ht="15" customHeight="1" s="94">
      <c r="A328" s="66" t="inlineStr">
        <is>
          <t>O0141</t>
        </is>
      </c>
      <c r="B328" s="66" t="inlineStr">
        <is>
          <t>Berufliches Schulzentrum für Technik II Handwerkerschule</t>
        </is>
      </c>
      <c r="C328" s="66" t="inlineStr">
        <is>
          <t>Schloßstraße 3, 09111 Chemnitz</t>
        </is>
      </c>
      <c r="D328" s="66" t="inlineStr">
        <is>
          <t>Chemnitz</t>
        </is>
      </c>
      <c r="E328" s="66" t="n">
        <v>87.5</v>
      </c>
      <c r="F328" s="66" t="n">
        <v>12.9153181835</v>
      </c>
      <c r="G328" s="66" t="n">
        <v>50.8375928275</v>
      </c>
      <c r="H328" s="66" t="inlineStr">
        <is>
          <t>S02 / hotspot assignment S01+M01</t>
        </is>
      </c>
    </row>
    <row r="329" ht="15" customHeight="1" s="94">
      <c r="A329" s="66" t="inlineStr">
        <is>
          <t>O0145</t>
        </is>
      </c>
      <c r="B329" s="66" t="inlineStr">
        <is>
          <t>Berufliches Schulzentrum für Wirtschaft und Verwaltung Chemnitz</t>
        </is>
      </c>
      <c r="C329" s="66" t="inlineStr">
        <is>
          <t>Kanzlerstraße 9, 09112 Chemnitz</t>
        </is>
      </c>
      <c r="D329" s="66" t="inlineStr">
        <is>
          <t>Chemnitz</t>
        </is>
      </c>
      <c r="E329" s="66" t="n">
        <v>366.8</v>
      </c>
      <c r="F329" s="66" t="n">
        <v>12.9321405150001</v>
      </c>
      <c r="G329" s="66" t="n">
        <v>50.8236351280001</v>
      </c>
      <c r="H329" s="66" t="inlineStr">
        <is>
          <t>S02 / hotspot assignment S01+M01</t>
        </is>
      </c>
    </row>
    <row r="330" ht="15" customHeight="1" s="94">
      <c r="A330" s="66" t="inlineStr">
        <is>
          <t>O0178</t>
        </is>
      </c>
      <c r="B330" s="66" t="inlineStr">
        <is>
          <t>Fachschule für Sozialwesen SSA - Sächsische Sozialakademie gGmbH Berufsbildende Schulen Lene Voigt (Schule in freier Trägerschaft)</t>
        </is>
      </c>
      <c r="C330" s="66" t="inlineStr">
        <is>
          <t>Helmholtzstraße 30, 09131 Chemnitz</t>
        </is>
      </c>
      <c r="D330" s="66" t="inlineStr">
        <is>
          <t>Chemnitz</t>
        </is>
      </c>
      <c r="E330" s="66" t="n">
        <v>403.1</v>
      </c>
      <c r="F330" s="66" t="n">
        <v>12.9133886610001</v>
      </c>
      <c r="G330" s="66" t="n">
        <v>50.8147090240001</v>
      </c>
      <c r="H330" s="66" t="inlineStr">
        <is>
          <t>S02 / hotspot assignment S01+M01</t>
        </is>
      </c>
    </row>
    <row r="331" ht="15" customHeight="1" s="94">
      <c r="A331" s="66" t="inlineStr">
        <is>
          <t>O0183</t>
        </is>
      </c>
      <c r="B331" s="66" t="inlineStr">
        <is>
          <t>Friedrich-Fröbel-Schule, Schule mit dem Förderschwerpunkt Lernen</t>
        </is>
      </c>
      <c r="C331" s="66" t="inlineStr">
        <is>
          <t>Reichsstraße 45, 09112 Chemnitz</t>
        </is>
      </c>
      <c r="D331" s="66" t="inlineStr">
        <is>
          <t>Chemnitz</t>
        </is>
      </c>
      <c r="E331" s="66" t="n">
        <v>65.59999999999999</v>
      </c>
      <c r="F331" s="66" t="n">
        <v>12.9070201390001</v>
      </c>
      <c r="G331" s="66" t="n">
        <v>50.836029626</v>
      </c>
      <c r="H331" s="66" t="inlineStr">
        <is>
          <t>S02 / hotspot assignment S01+M01</t>
        </is>
      </c>
    </row>
    <row r="332" ht="15" customHeight="1" s="94">
      <c r="A332" s="66" t="inlineStr">
        <is>
          <t>O0219</t>
        </is>
      </c>
      <c r="B332" s="66" t="inlineStr">
        <is>
          <t>Lernort Therapie &amp; Pflege Die Berufsfachschule für Physiotherapie am Berufsbildungswerk Chemnitz der SFZ Förderzentrum gGmbH - staatlich anerkannte Ersatzschule - (Schule in freier Trägerschaft)</t>
        </is>
      </c>
      <c r="C332" s="66" t="inlineStr">
        <is>
          <t>An der Alten Post 1-2, 09111 Chemnitz</t>
        </is>
      </c>
      <c r="D332" s="66" t="inlineStr">
        <is>
          <t>Chemnitz</t>
        </is>
      </c>
      <c r="E332" s="66" t="n">
        <v>128.7</v>
      </c>
      <c r="F332" s="66" t="n">
        <v>12.9222003730001</v>
      </c>
      <c r="G332" s="66" t="n">
        <v>50.8310086870001</v>
      </c>
      <c r="H332" s="66" t="inlineStr">
        <is>
          <t>S02 / hotspot assignment S01+M01</t>
        </is>
      </c>
    </row>
    <row r="333" ht="15" customHeight="1" s="94">
      <c r="A333" s="66" t="inlineStr">
        <is>
          <t>O0244</t>
        </is>
      </c>
      <c r="B333" s="66" t="inlineStr">
        <is>
          <t>Rudolfschule -Grundschule-</t>
        </is>
      </c>
      <c r="C333" s="66" t="inlineStr">
        <is>
          <t>Rudolfstraße 12, 09126 Chemnitz</t>
        </is>
      </c>
      <c r="D333" s="66" t="inlineStr">
        <is>
          <t>Chemnitz</t>
        </is>
      </c>
      <c r="E333" s="66" t="n">
        <v>156.1</v>
      </c>
      <c r="F333" s="66" t="n">
        <v>12.93576625</v>
      </c>
      <c r="G333" s="66" t="n">
        <v>50.8278296200001</v>
      </c>
      <c r="H333" s="66" t="inlineStr">
        <is>
          <t>S02 / hotspot assignment S01+M01</t>
        </is>
      </c>
    </row>
    <row r="334" ht="15" customHeight="1" s="94">
      <c r="A334" s="66" t="inlineStr">
        <is>
          <t>O0275</t>
        </is>
      </c>
      <c r="B334" s="66" t="inlineStr">
        <is>
          <t>Leonhard-Frank-Oberschule</t>
        </is>
      </c>
      <c r="C334" s="66" t="inlineStr">
        <is>
          <t>Hauptstraße 6, 01640 Coswig</t>
        </is>
      </c>
      <c r="D334" s="66" t="inlineStr">
        <is>
          <t>Coswig</t>
        </is>
      </c>
      <c r="E334" s="66" t="n">
        <v>51.2</v>
      </c>
      <c r="F334" s="66" t="n">
        <v>13.580529041</v>
      </c>
      <c r="G334" s="66" t="n">
        <v>51.125830051</v>
      </c>
      <c r="H334" s="66" t="inlineStr">
        <is>
          <t>S02 / hotspot assignment S01+M01</t>
        </is>
      </c>
    </row>
    <row r="335" ht="15" customHeight="1" s="94">
      <c r="A335" s="66" t="inlineStr">
        <is>
          <t>O0315</t>
        </is>
      </c>
      <c r="B335" s="66" t="inlineStr">
        <is>
          <t>103. Grundschule Dresden "Unterm Regenbogen"</t>
        </is>
      </c>
      <c r="C335" s="66" t="inlineStr">
        <is>
          <t>Hohnsteiner Straße 8, 01099 Dresden</t>
        </is>
      </c>
      <c r="D335" s="66" t="inlineStr">
        <is>
          <t>Dresden</t>
        </is>
      </c>
      <c r="E335" s="66" t="n">
        <v>229.7</v>
      </c>
      <c r="F335" s="66" t="n">
        <v>13.7610996110001</v>
      </c>
      <c r="G335" s="66" t="n">
        <v>51.06818891</v>
      </c>
      <c r="H335" s="66" t="inlineStr">
        <is>
          <t>S02 / hotspot assignment S01+M01</t>
        </is>
      </c>
    </row>
    <row r="336" ht="15" customHeight="1" s="94">
      <c r="A336" s="66" t="inlineStr">
        <is>
          <t>O0342</t>
        </is>
      </c>
      <c r="B336" s="66" t="inlineStr">
        <is>
          <t>117. Grundschule Dresden "Ludwig Reichenbach"</t>
        </is>
      </c>
      <c r="C336" s="66" t="inlineStr">
        <is>
          <t>Reichenbachstraße 12, 01069 Dresden</t>
        </is>
      </c>
      <c r="D336" s="66" t="inlineStr">
        <is>
          <t>Dresden</t>
        </is>
      </c>
      <c r="E336" s="66" t="n">
        <v>226</v>
      </c>
      <c r="F336" s="66" t="n">
        <v>13.731316824</v>
      </c>
      <c r="G336" s="66" t="n">
        <v>51.0349943470001</v>
      </c>
      <c r="H336" s="66" t="inlineStr">
        <is>
          <t>S02 / hotspot assignment S01+M01</t>
        </is>
      </c>
    </row>
    <row r="337" ht="15" customHeight="1" s="94">
      <c r="A337" s="66" t="inlineStr">
        <is>
          <t>O0374</t>
        </is>
      </c>
      <c r="B337" s="66" t="inlineStr">
        <is>
          <t>144. Grundschule Dresden</t>
        </is>
      </c>
      <c r="C337" s="66" t="inlineStr">
        <is>
          <t>Micktner Straße 10, 01139 Dresden</t>
        </is>
      </c>
      <c r="D337" s="66" t="inlineStr">
        <is>
          <t>Dresden</t>
        </is>
      </c>
      <c r="E337" s="66" t="n">
        <v>295.7</v>
      </c>
      <c r="F337" s="66" t="n">
        <v>13.7123242440001</v>
      </c>
      <c r="G337" s="66" t="n">
        <v>51.079313799</v>
      </c>
      <c r="H337" s="66" t="inlineStr">
        <is>
          <t>S02 / hotspot assignment S01+M01</t>
        </is>
      </c>
    </row>
    <row r="338" ht="15" customHeight="1" s="94">
      <c r="A338" s="66" t="inlineStr">
        <is>
          <t>O0464</t>
        </is>
      </c>
      <c r="B338" s="66" t="inlineStr">
        <is>
          <t>39. Grundschule Dresden</t>
        </is>
      </c>
      <c r="C338" s="66" t="inlineStr">
        <is>
          <t>Schleiermacherstraße 8, 01187 Dresden</t>
        </is>
      </c>
      <c r="D338" s="66" t="inlineStr">
        <is>
          <t>Dresden</t>
        </is>
      </c>
      <c r="E338" s="66" t="n">
        <v>288.9</v>
      </c>
      <c r="F338" s="66" t="n">
        <v>13.7017209260001</v>
      </c>
      <c r="G338" s="66" t="n">
        <v>51.0308761590001</v>
      </c>
      <c r="H338" s="66" t="inlineStr">
        <is>
          <t>S02 / hotspot assignment S01+M01</t>
        </is>
      </c>
    </row>
    <row r="339" ht="15" customHeight="1" s="94">
      <c r="A339" s="66" t="inlineStr">
        <is>
          <t>O0503</t>
        </is>
      </c>
      <c r="B339" s="66" t="inlineStr">
        <is>
          <t>51. Grundschule Dresden "An den Platanen"</t>
        </is>
      </c>
      <c r="C339" s="66" t="inlineStr">
        <is>
          <t>Rosa-Menzer-Straße 24, 01309 Dresden</t>
        </is>
      </c>
      <c r="D339" s="66" t="inlineStr">
        <is>
          <t>Dresden</t>
        </is>
      </c>
      <c r="E339" s="66" t="n">
        <v>129.2</v>
      </c>
      <c r="F339" s="66" t="n">
        <v>13.7913658466667</v>
      </c>
      <c r="G339" s="66" t="n">
        <v>51.0467751336667</v>
      </c>
      <c r="H339" s="66" t="inlineStr">
        <is>
          <t>S02 / hotspot assignment S01+M01</t>
        </is>
      </c>
    </row>
    <row r="340" ht="15" customHeight="1" s="94">
      <c r="A340" s="66" t="inlineStr">
        <is>
          <t>O0545</t>
        </is>
      </c>
      <c r="B340" s="66" t="inlineStr">
        <is>
          <t>76. Oberschule Dresden "Am Briesnitzer Schulberg"</t>
        </is>
      </c>
      <c r="C340" s="66" t="inlineStr">
        <is>
          <t>Merbitzer Straße 9, 01157 Dresden</t>
        </is>
      </c>
      <c r="D340" s="66" t="inlineStr">
        <is>
          <t>Dresden</t>
        </is>
      </c>
      <c r="E340" s="66" t="n">
        <v>255.5</v>
      </c>
      <c r="F340" s="66" t="n">
        <v>13.6745043940001</v>
      </c>
      <c r="G340" s="66" t="n">
        <v>51.0671625950001</v>
      </c>
      <c r="H340" s="66" t="inlineStr">
        <is>
          <t>S02 / hotspot assignment S01+M01</t>
        </is>
      </c>
    </row>
    <row r="341" ht="15" customHeight="1" s="94">
      <c r="A341" s="66" t="inlineStr">
        <is>
          <t>O0549</t>
        </is>
      </c>
      <c r="B341" s="66" t="inlineStr">
        <is>
          <t>8. Grundschule Dresden</t>
        </is>
      </c>
      <c r="C341" s="66" t="inlineStr">
        <is>
          <t>Konkordienstraße 12, 01127 Dresden</t>
        </is>
      </c>
      <c r="D341" s="66" t="inlineStr">
        <is>
          <t>Dresden</t>
        </is>
      </c>
      <c r="E341" s="66" t="n">
        <v>325.6</v>
      </c>
      <c r="F341" s="66" t="n">
        <v>13.724858738</v>
      </c>
      <c r="G341" s="66" t="n">
        <v>51.0731741990001</v>
      </c>
      <c r="H341" s="66" t="inlineStr">
        <is>
          <t>S02 / hotspot assignment S01+M01</t>
        </is>
      </c>
    </row>
    <row r="342" ht="15" customHeight="1" s="94">
      <c r="A342" s="66" t="inlineStr">
        <is>
          <t>O0560</t>
        </is>
      </c>
      <c r="B342" s="66" t="inlineStr">
        <is>
          <t>82. Oberschule Dresden "Am Flughafen"</t>
        </is>
      </c>
      <c r="C342" s="66" t="inlineStr">
        <is>
          <t>Korolenkostraße 6, 01109 Dresden</t>
        </is>
      </c>
      <c r="D342" s="66" t="inlineStr">
        <is>
          <t>Dresden</t>
        </is>
      </c>
      <c r="E342" s="66" t="n">
        <v>396.3</v>
      </c>
      <c r="F342" s="66" t="n">
        <v>13.7745287596667</v>
      </c>
      <c r="G342" s="66" t="n">
        <v>51.1117340090001</v>
      </c>
      <c r="H342" s="66" t="inlineStr">
        <is>
          <t>S02 / hotspot assignment S01+M01</t>
        </is>
      </c>
    </row>
    <row r="343" ht="15" customHeight="1" s="94">
      <c r="A343" s="66" t="inlineStr">
        <is>
          <t>O0572</t>
        </is>
      </c>
      <c r="B343" s="66" t="inlineStr">
        <is>
          <t>89. Grundschule Dresden</t>
        </is>
      </c>
      <c r="C343" s="66" t="inlineStr">
        <is>
          <t>Sosaer Straße 10, 01257 Dresden</t>
        </is>
      </c>
      <c r="D343" s="66" t="inlineStr">
        <is>
          <t>Dresden</t>
        </is>
      </c>
      <c r="E343" s="66" t="n">
        <v>273.6</v>
      </c>
      <c r="F343" s="66" t="n">
        <v>13.828172023</v>
      </c>
      <c r="G343" s="66" t="n">
        <v>50.998834222</v>
      </c>
      <c r="H343" s="66" t="inlineStr">
        <is>
          <t>S02 / hotspot assignment S01+M01</t>
        </is>
      </c>
    </row>
    <row r="344" ht="15" customHeight="1" s="94">
      <c r="A344" s="66" t="inlineStr">
        <is>
          <t>O0580</t>
        </is>
      </c>
      <c r="B344" s="66" t="inlineStr">
        <is>
          <t>93. Grundschule Dresden</t>
        </is>
      </c>
      <c r="C344" s="66" t="inlineStr">
        <is>
          <t>Dobritzer Weg 1, 01237 Dresden</t>
        </is>
      </c>
      <c r="D344" s="66" t="inlineStr">
        <is>
          <t>Dresden</t>
        </is>
      </c>
      <c r="E344" s="66" t="n">
        <v>446.2</v>
      </c>
      <c r="F344" s="66" t="n">
        <v>13.8100587550001</v>
      </c>
      <c r="G344" s="66" t="n">
        <v>51.012726506</v>
      </c>
      <c r="H344" s="66" t="inlineStr">
        <is>
          <t>S02 / hotspot assignment S01+M01</t>
        </is>
      </c>
    </row>
    <row r="345" ht="15" customHeight="1" s="94">
      <c r="A345" s="66" t="inlineStr">
        <is>
          <t>O0596</t>
        </is>
      </c>
      <c r="B345" s="66" t="inlineStr">
        <is>
          <t>Bertolt-Brecht-Gymnasium Dresden</t>
        </is>
      </c>
      <c r="C345" s="66" t="inlineStr">
        <is>
          <t>Terrassenufer 15, 01069 Dresden</t>
        </is>
      </c>
      <c r="D345" s="66" t="inlineStr">
        <is>
          <t>Dresden</t>
        </is>
      </c>
      <c r="E345" s="66" t="n">
        <v>192.2</v>
      </c>
      <c r="F345" s="66" t="n">
        <v>13.7521841760001</v>
      </c>
      <c r="G345" s="66" t="n">
        <v>51.0544200670001</v>
      </c>
      <c r="H345" s="66" t="inlineStr">
        <is>
          <t>S02 / hotspot assignment S01+M01</t>
        </is>
      </c>
    </row>
    <row r="346" ht="15" customHeight="1" s="94">
      <c r="A346" s="66" t="inlineStr">
        <is>
          <t>O0639</t>
        </is>
      </c>
      <c r="B346" s="66" t="inlineStr">
        <is>
          <t>Berufliches Schulzentrum für Wirtschaft "Franz Ludwig Gehe"</t>
        </is>
      </c>
      <c r="C346" s="66" t="inlineStr">
        <is>
          <t>Freiberger Straße 30, 01159 Dresden</t>
        </is>
      </c>
      <c r="D346" s="66" t="inlineStr">
        <is>
          <t>Dresden</t>
        </is>
      </c>
      <c r="E346" s="66" t="n">
        <v>189.4</v>
      </c>
      <c r="F346" s="66" t="n">
        <v>13.7150469283334</v>
      </c>
      <c r="G346" s="66" t="n">
        <v>51.0477999633334</v>
      </c>
      <c r="H346" s="66" t="inlineStr">
        <is>
          <t>S02 / hotspot assignment S01+M01</t>
        </is>
      </c>
    </row>
    <row r="347" ht="15" customHeight="1" s="94">
      <c r="A347" s="66" t="inlineStr">
        <is>
          <t>O0670</t>
        </is>
      </c>
      <c r="B347" s="66" t="inlineStr">
        <is>
          <t>DAA Berufsfachschule für Pflegeberufe der Deutsche Angestellten-Akademie GmbH (Schule in freier Trägerschaft)</t>
        </is>
      </c>
      <c r="C347" s="66" t="inlineStr">
        <is>
          <t>Blumenstraße 80, 01307 Dresden</t>
        </is>
      </c>
      <c r="D347" s="66" t="inlineStr">
        <is>
          <t>Dresden</t>
        </is>
      </c>
      <c r="E347" s="66" t="n">
        <v>172.1</v>
      </c>
      <c r="F347" s="66" t="n">
        <v>13.7713687795001</v>
      </c>
      <c r="G347" s="66" t="n">
        <v>51.0603076245</v>
      </c>
      <c r="H347" s="66" t="inlineStr">
        <is>
          <t>S02 / hotspot assignment S01+M01</t>
        </is>
      </c>
    </row>
    <row r="348" ht="15" customHeight="1" s="94">
      <c r="A348" s="66" t="inlineStr">
        <is>
          <t>O0676</t>
        </is>
      </c>
      <c r="B348" s="66" t="inlineStr">
        <is>
          <t>DRK Akademie Sachsen - Campus Dresden - Fachoberschule für Gesundheit und Soziales (Schule in freier Trägerschaft)</t>
        </is>
      </c>
      <c r="C348" s="66" t="inlineStr">
        <is>
          <t>Bremer Straße  10d, 01067 Dresden</t>
        </is>
      </c>
      <c r="D348" s="66" t="inlineStr">
        <is>
          <t>Dresden</t>
        </is>
      </c>
      <c r="E348" s="66" t="n">
        <v>438.1</v>
      </c>
      <c r="F348" s="66" t="n">
        <v>13.707676701</v>
      </c>
      <c r="G348" s="66" t="n">
        <v>51.058434252</v>
      </c>
      <c r="H348" s="66" t="inlineStr">
        <is>
          <t>S02 / hotspot assignment S01+M01</t>
        </is>
      </c>
    </row>
    <row r="349" ht="15" customHeight="1" s="94">
      <c r="A349" s="66" t="inlineStr">
        <is>
          <t>O0715</t>
        </is>
      </c>
      <c r="B349" s="66" t="inlineStr">
        <is>
          <t>Freie Evangelische Oberschule Dresden (Schule in freier Trägerschaft)</t>
        </is>
      </c>
      <c r="C349" s="66" t="inlineStr">
        <is>
          <t>Hausdorfer Straße 4, 01277 Dresden</t>
        </is>
      </c>
      <c r="D349" s="66" t="inlineStr">
        <is>
          <t>Dresden</t>
        </is>
      </c>
      <c r="E349" s="66" t="n">
        <v>415</v>
      </c>
      <c r="F349" s="66" t="n">
        <v>13.8050040140001</v>
      </c>
      <c r="G349" s="66" t="n">
        <v>51.0324953570001</v>
      </c>
      <c r="H349" s="66" t="inlineStr">
        <is>
          <t>S02 / hotspot assignment S01+M01</t>
        </is>
      </c>
    </row>
    <row r="350" ht="15" customHeight="1" s="94">
      <c r="A350" s="66" t="inlineStr">
        <is>
          <t>O0792</t>
        </is>
      </c>
      <c r="B350" s="66" t="inlineStr">
        <is>
          <t>Gymnasium Bürgerwiese</t>
        </is>
      </c>
      <c r="C350" s="66" t="inlineStr">
        <is>
          <t>Parkstraße 4, 01069 Dresden</t>
        </is>
      </c>
      <c r="D350" s="66" t="inlineStr">
        <is>
          <t>Dresden</t>
        </is>
      </c>
      <c r="E350" s="66" t="n">
        <v>146.7</v>
      </c>
      <c r="F350" s="66" t="n">
        <v>13.746894044</v>
      </c>
      <c r="G350" s="66" t="n">
        <v>51.0385181500001</v>
      </c>
      <c r="H350" s="66" t="inlineStr">
        <is>
          <t>S02 / hotspot assignment S01+M01</t>
        </is>
      </c>
    </row>
    <row r="351" ht="15" customHeight="1" s="94">
      <c r="A351" s="66" t="inlineStr">
        <is>
          <t>O0849</t>
        </is>
      </c>
      <c r="B351" s="66" t="inlineStr">
        <is>
          <t>Internationale Schule Dresden -Dresden International School (Schule in freier Trägerschaft)</t>
        </is>
      </c>
      <c r="C351" s="66" t="inlineStr">
        <is>
          <t>Annenstraße 9, 01067 Dresden</t>
        </is>
      </c>
      <c r="D351" s="66" t="inlineStr">
        <is>
          <t>Dresden</t>
        </is>
      </c>
      <c r="E351" s="66" t="n">
        <v>344.5</v>
      </c>
      <c r="F351" s="66" t="n">
        <v>13.733308043</v>
      </c>
      <c r="G351" s="66" t="n">
        <v>51.051073214</v>
      </c>
      <c r="H351" s="66" t="inlineStr">
        <is>
          <t>S02 / hotspot assignment S01+M01</t>
        </is>
      </c>
    </row>
    <row r="352" ht="15" customHeight="1" s="94">
      <c r="A352" s="66" t="inlineStr">
        <is>
          <t>O0865</t>
        </is>
      </c>
      <c r="B352" s="66" t="inlineStr">
        <is>
          <t>Julius-Ambrosius-Hülße-Gymnasium Dresden</t>
        </is>
      </c>
      <c r="C352" s="66" t="inlineStr">
        <is>
          <t>Hülßestraße 16, 01237 Dresden</t>
        </is>
      </c>
      <c r="D352" s="66" t="inlineStr">
        <is>
          <t>Dresden</t>
        </is>
      </c>
      <c r="E352" s="66" t="n">
        <v>125.3</v>
      </c>
      <c r="F352" s="66" t="n">
        <v>13.791274796</v>
      </c>
      <c r="G352" s="66" t="n">
        <v>51.0133154590001</v>
      </c>
      <c r="H352" s="66" t="inlineStr">
        <is>
          <t>S02 / hotspot assignment S01+M01</t>
        </is>
      </c>
    </row>
    <row r="353" ht="15" customHeight="1" s="94">
      <c r="A353" s="66" t="inlineStr">
        <is>
          <t>O0893</t>
        </is>
      </c>
      <c r="B353" s="66" t="inlineStr">
        <is>
          <t>Medizinische Berufsfachschule am Krankenhaus St. Joseph-Stift Dresden (Schule in freier Trägerschaft)</t>
        </is>
      </c>
      <c r="C353" s="66" t="inlineStr">
        <is>
          <t>Wintergartenstraße 15-17, 01307 Dresden</t>
        </is>
      </c>
      <c r="D353" s="66" t="inlineStr">
        <is>
          <t>Dresden</t>
        </is>
      </c>
      <c r="E353" s="66" t="n">
        <v>443.3</v>
      </c>
      <c r="F353" s="66" t="n">
        <v>13.7682473685</v>
      </c>
      <c r="G353" s="66" t="n">
        <v>51.0479689495001</v>
      </c>
      <c r="H353" s="66" t="inlineStr">
        <is>
          <t>S02 / hotspot assignment S01+M01</t>
        </is>
      </c>
    </row>
    <row r="354" ht="15" customHeight="1" s="94">
      <c r="A354" s="66" t="inlineStr">
        <is>
          <t>O0900</t>
        </is>
      </c>
      <c r="B354" s="66" t="inlineStr">
        <is>
          <t>Oberschule Weißig</t>
        </is>
      </c>
      <c r="C354" s="66" t="inlineStr">
        <is>
          <t>Gönnsdorfer Weg 1, 01328 Dresden</t>
        </is>
      </c>
      <c r="D354" s="66" t="inlineStr">
        <is>
          <t>Dresden</t>
        </is>
      </c>
      <c r="E354" s="66" t="n">
        <v>435.1</v>
      </c>
      <c r="F354" s="66" t="n">
        <v>13.878470826</v>
      </c>
      <c r="G354" s="66" t="n">
        <v>51.0599597005</v>
      </c>
      <c r="H354" s="66" t="inlineStr">
        <is>
          <t>S02 / hotspot assignment S01+M01</t>
        </is>
      </c>
    </row>
    <row r="355" ht="15" customHeight="1" s="94">
      <c r="A355" s="66" t="inlineStr">
        <is>
          <t>O0958</t>
        </is>
      </c>
      <c r="B355" s="66" t="inlineStr">
        <is>
          <t>St. Franziskus Schule Schulzentrum zur Förderung des Lernens und der geistigen Entwicklung mit dem Förderschwerpunkt Lernen (Schule in freier Trägerschaft)</t>
        </is>
      </c>
      <c r="C355" s="66" t="inlineStr">
        <is>
          <t>Dornblüthstraße 31, 01277 Dresden</t>
        </is>
      </c>
      <c r="D355" s="66" t="inlineStr">
        <is>
          <t>Dresden</t>
        </is>
      </c>
      <c r="E355" s="66" t="n">
        <v>215.9</v>
      </c>
      <c r="F355" s="66" t="n">
        <v>13.7968249690001</v>
      </c>
      <c r="G355" s="66" t="n">
        <v>51.0414852050001</v>
      </c>
      <c r="H355" s="66" t="inlineStr">
        <is>
          <t>S02 / hotspot assignment S01+M01</t>
        </is>
      </c>
    </row>
    <row r="356" ht="15" customHeight="1" s="94">
      <c r="A356" s="66" t="inlineStr">
        <is>
          <t>O0971</t>
        </is>
      </c>
      <c r="B356" s="66" t="inlineStr">
        <is>
          <t>Städtisches Klinikum Dresden, Medizinische Berufsfachschule</t>
        </is>
      </c>
      <c r="C356" s="66" t="inlineStr">
        <is>
          <t>Bodelschwinghstraße 1-3, 01159 Dresden</t>
        </is>
      </c>
      <c r="D356" s="66" t="inlineStr">
        <is>
          <t>Dresden</t>
        </is>
      </c>
      <c r="E356" s="66" t="n">
        <v>445.1</v>
      </c>
      <c r="F356" s="66" t="n">
        <v>13.7023053350001</v>
      </c>
      <c r="G356" s="66" t="n">
        <v>51.0458806680001</v>
      </c>
      <c r="H356" s="66" t="inlineStr">
        <is>
          <t>S02 / hotspot assignment S01+M01</t>
        </is>
      </c>
    </row>
    <row r="357" ht="15" customHeight="1" s="94">
      <c r="A357" s="66" t="inlineStr">
        <is>
          <t>O1031</t>
        </is>
      </c>
      <c r="B357" s="66" t="inlineStr">
        <is>
          <t>Martin-Rinckart-Gymnasium Eilenburg</t>
        </is>
      </c>
      <c r="C357" s="66" t="inlineStr">
        <is>
          <t>Hochhausstraße 49, 04838 Eilenburg</t>
        </is>
      </c>
      <c r="D357" s="66" t="inlineStr">
        <is>
          <t>Eilenburg</t>
        </is>
      </c>
      <c r="E357" s="66" t="n">
        <v>132.3</v>
      </c>
      <c r="F357" s="66" t="n">
        <v>12.6637556220001</v>
      </c>
      <c r="G357" s="66" t="n">
        <v>51.467284868</v>
      </c>
      <c r="H357" s="66" t="inlineStr">
        <is>
          <t>S02 / hotspot assignment S01+M01</t>
        </is>
      </c>
    </row>
    <row r="358" ht="15" customHeight="1" s="94">
      <c r="A358" s="66" t="inlineStr">
        <is>
          <t>O1158</t>
        </is>
      </c>
      <c r="B358" s="66" t="inlineStr">
        <is>
          <t>Joliot-Curie-Gymnasium Görlitz</t>
        </is>
      </c>
      <c r="C358" s="66" t="inlineStr">
        <is>
          <t>Wilhelmsplatz 5, 02826 Görlitz</t>
        </is>
      </c>
      <c r="D358" s="66" t="inlineStr">
        <is>
          <t>Görlitz</t>
        </is>
      </c>
      <c r="E358" s="66" t="n">
        <v>442</v>
      </c>
      <c r="F358" s="66" t="n">
        <v>14.9908167290001</v>
      </c>
      <c r="G358" s="66" t="n">
        <v>51.1450662</v>
      </c>
      <c r="H358" s="66" t="inlineStr">
        <is>
          <t>S02 / hotspot assignment S01+M01</t>
        </is>
      </c>
    </row>
    <row r="359" ht="15" customHeight="1" s="94">
      <c r="A359" s="66" t="inlineStr">
        <is>
          <t>O1197</t>
        </is>
      </c>
      <c r="B359" s="66" t="inlineStr">
        <is>
          <t>Karl-May-Grundschule</t>
        </is>
      </c>
      <c r="C359" s="66" t="inlineStr">
        <is>
          <t>Südstraße 16, 09337 Hohenstein-Ernstthal</t>
        </is>
      </c>
      <c r="D359" s="66" t="inlineStr">
        <is>
          <t>Hohenstein-Ernstthal</t>
        </is>
      </c>
      <c r="E359" s="66" t="n">
        <v>306.4</v>
      </c>
      <c r="F359" s="66" t="n">
        <v>12.728438302</v>
      </c>
      <c r="G359" s="66" t="n">
        <v>50.8017103540001</v>
      </c>
      <c r="H359" s="66" t="inlineStr">
        <is>
          <t>S02 / hotspot assignment S01+M01</t>
        </is>
      </c>
    </row>
    <row r="360" ht="15" customHeight="1" s="94">
      <c r="A360" s="66" t="inlineStr">
        <is>
          <t>O1212</t>
        </is>
      </c>
      <c r="B360" s="66" t="inlineStr">
        <is>
          <t>Christliches Gymnasium Johanneum (Schule in freier Trägerschaft)</t>
        </is>
      </c>
      <c r="C360" s="66" t="inlineStr">
        <is>
          <t>Fischerstraße 5, 02977 Hoyerswerda</t>
        </is>
      </c>
      <c r="D360" s="66" t="inlineStr">
        <is>
          <t>Hoyerswerda</t>
        </is>
      </c>
      <c r="E360" s="66" t="n">
        <v>426.4</v>
      </c>
      <c r="F360" s="66" t="n">
        <v>14.2488657395001</v>
      </c>
      <c r="G360" s="66" t="n">
        <v>51.4401712280001</v>
      </c>
      <c r="H360" s="66" t="inlineStr">
        <is>
          <t>S02 / hotspot assignment S01+M01</t>
        </is>
      </c>
    </row>
    <row r="361" ht="15" customHeight="1" s="94">
      <c r="A361" s="66" t="inlineStr">
        <is>
          <t>O1245</t>
        </is>
      </c>
      <c r="B361" s="66" t="inlineStr">
        <is>
          <t>1. Oberschule Kamenz</t>
        </is>
      </c>
      <c r="C361" s="66" t="inlineStr">
        <is>
          <t>Schulplatz 1, 01917 Kamenz</t>
        </is>
      </c>
      <c r="D361" s="66" t="inlineStr">
        <is>
          <t>Kamenz</t>
        </is>
      </c>
      <c r="E361" s="66" t="n">
        <v>360.2</v>
      </c>
      <c r="F361" s="66" t="n">
        <v>14.093513467</v>
      </c>
      <c r="G361" s="66" t="n">
        <v>51.2742461685001</v>
      </c>
      <c r="H361" s="66" t="inlineStr">
        <is>
          <t>S02 / hotspot assignment S01+M01</t>
        </is>
      </c>
    </row>
    <row r="362" ht="15" customHeight="1" s="94">
      <c r="A362" s="66" t="inlineStr">
        <is>
          <t>O1308</t>
        </is>
      </c>
      <c r="B362" s="66" t="inlineStr">
        <is>
          <t>Abendgymnasium Leipzig</t>
        </is>
      </c>
      <c r="C362" s="66" t="inlineStr">
        <is>
          <t>Czermaks Garten 8, 04103 Leipzig</t>
        </is>
      </c>
      <c r="D362" s="66" t="inlineStr">
        <is>
          <t>Leipzig</t>
        </is>
      </c>
      <c r="E362" s="66" t="n">
        <v>491.9</v>
      </c>
      <c r="F362" s="66" t="n">
        <v>12.3808805160001</v>
      </c>
      <c r="G362" s="66" t="n">
        <v>51.343938339</v>
      </c>
      <c r="H362" s="66" t="inlineStr">
        <is>
          <t>S02 / hotspot assignment S01+M01</t>
        </is>
      </c>
    </row>
    <row r="363" ht="15" customHeight="1" s="94">
      <c r="A363" s="66" t="inlineStr">
        <is>
          <t>O1314</t>
        </is>
      </c>
      <c r="B363" s="66" t="inlineStr">
        <is>
          <t>Abendgymnasium Leipzig</t>
        </is>
      </c>
      <c r="C363" s="66" t="inlineStr">
        <is>
          <t>Czermaks Garten 8, 04103 Leipzig</t>
        </is>
      </c>
      <c r="D363" s="66" t="inlineStr">
        <is>
          <t>Leipzig</t>
        </is>
      </c>
      <c r="E363" s="66" t="n">
        <v>305.4</v>
      </c>
      <c r="F363" s="66" t="n">
        <v>12.383503579</v>
      </c>
      <c r="G363" s="66" t="n">
        <v>51.3434323820001</v>
      </c>
      <c r="H363" s="66" t="inlineStr">
        <is>
          <t>S02 / hotspot assignment S01+M01</t>
        </is>
      </c>
    </row>
    <row r="364" ht="15" customHeight="1" s="94">
      <c r="A364" s="66" t="inlineStr">
        <is>
          <t>O1335</t>
        </is>
      </c>
      <c r="B364" s="66" t="inlineStr">
        <is>
          <t>Aktive Schule Leipzig - Freie Oberschule (Schule in freier Trägerschaft)</t>
        </is>
      </c>
      <c r="C364" s="66" t="inlineStr">
        <is>
          <t>Motteler Straße 4, 04155 Leipzig</t>
        </is>
      </c>
      <c r="D364" s="66" t="inlineStr">
        <is>
          <t>Leipzig</t>
        </is>
      </c>
      <c r="E364" s="66" t="n">
        <v>253.1</v>
      </c>
      <c r="F364" s="66" t="n">
        <v>12.3565754360001</v>
      </c>
      <c r="G364" s="66" t="n">
        <v>51.364516968</v>
      </c>
      <c r="H364" s="66" t="inlineStr">
        <is>
          <t>S02 / hotspot assignment S01+M01</t>
        </is>
      </c>
    </row>
    <row r="365" ht="15" customHeight="1" s="94">
      <c r="A365" s="66" t="inlineStr">
        <is>
          <t>O1433</t>
        </is>
      </c>
      <c r="B365" s="66" t="inlineStr">
        <is>
          <t>Ergänzungsschule für Game Design der Macromedia Akademie Leipzig (Schule in freier Trägerschaft)</t>
        </is>
      </c>
      <c r="C365" s="66" t="inlineStr">
        <is>
          <t>Nordstraße 3-15, 04105 Leipzig</t>
        </is>
      </c>
      <c r="D365" s="66" t="inlineStr">
        <is>
          <t>Leipzig</t>
        </is>
      </c>
      <c r="E365" s="66" t="n">
        <v>333.8</v>
      </c>
      <c r="F365" s="66" t="n">
        <v>12.367794584</v>
      </c>
      <c r="G365" s="66" t="n">
        <v>51.3454705340001</v>
      </c>
      <c r="H365" s="66" t="inlineStr">
        <is>
          <t>S02 / hotspot assignment S01+M01</t>
        </is>
      </c>
    </row>
    <row r="366" ht="15" customHeight="1" s="94">
      <c r="A366" s="66" t="inlineStr">
        <is>
          <t>O1441</t>
        </is>
      </c>
      <c r="B366" s="66" t="inlineStr">
        <is>
          <t>Ergänzungsschule für Game Design der Macromedia Akademie Leipzig (Schule in freier Trägerschaft)</t>
        </is>
      </c>
      <c r="C366" s="66" t="inlineStr">
        <is>
          <t>Nordstraße 3-15, 04105 Leipzig</t>
        </is>
      </c>
      <c r="D366" s="66" t="inlineStr">
        <is>
          <t>Leipzig</t>
        </is>
      </c>
      <c r="E366" s="66" t="n">
        <v>172.4</v>
      </c>
      <c r="F366" s="66" t="n">
        <v>12.3728653270001</v>
      </c>
      <c r="G366" s="66" t="n">
        <v>51.34317686</v>
      </c>
      <c r="H366" s="66" t="inlineStr">
        <is>
          <t>S02 / hotspot assignment S01+M01</t>
        </is>
      </c>
    </row>
    <row r="367" ht="15" customHeight="1" s="94">
      <c r="A367" s="66" t="inlineStr">
        <is>
          <t>O1453</t>
        </is>
      </c>
      <c r="B367" s="66" t="inlineStr">
        <is>
          <t>Erich-Zeigner-Schule - Grundschule der Stadt Leipzig</t>
        </is>
      </c>
      <c r="C367" s="66" t="inlineStr">
        <is>
          <t>Erich-Zeigner-Allee 24, 04229 Leipzig</t>
        </is>
      </c>
      <c r="D367" s="66" t="inlineStr">
        <is>
          <t>Leipzig</t>
        </is>
      </c>
      <c r="E367" s="66" t="n">
        <v>451</v>
      </c>
      <c r="F367" s="66" t="n">
        <v>12.3465121420001</v>
      </c>
      <c r="G367" s="66" t="n">
        <v>51.3289211405001</v>
      </c>
      <c r="H367" s="66" t="inlineStr">
        <is>
          <t>S02 / hotspot assignment S01+M01</t>
        </is>
      </c>
    </row>
    <row r="368" ht="15" customHeight="1" s="94">
      <c r="A368" s="66" t="inlineStr">
        <is>
          <t>O1500</t>
        </is>
      </c>
      <c r="B368" s="66" t="inlineStr">
        <is>
          <t>Friedrich-Schiller-Schule - Gymnasium der Stadt Leipzig</t>
        </is>
      </c>
      <c r="C368" s="66" t="inlineStr">
        <is>
          <t>Elsbethstraße 2, 04155 Leipzig</t>
        </is>
      </c>
      <c r="D368" s="66" t="inlineStr">
        <is>
          <t>Leipzig</t>
        </is>
      </c>
      <c r="E368" s="66" t="n">
        <v>467.1</v>
      </c>
      <c r="F368" s="66" t="n">
        <v>12.3667265730001</v>
      </c>
      <c r="G368" s="66" t="n">
        <v>51.367252282</v>
      </c>
      <c r="H368" s="66" t="inlineStr">
        <is>
          <t>S02 / hotspot assignment S01+M01</t>
        </is>
      </c>
    </row>
    <row r="369" ht="15" customHeight="1" s="94">
      <c r="A369" s="66" t="inlineStr">
        <is>
          <t>O1606</t>
        </is>
      </c>
      <c r="B369" s="66" t="inlineStr">
        <is>
          <t>Lessingschule - Grundschule der Stadt Leipzig</t>
        </is>
      </c>
      <c r="C369" s="66" t="inlineStr">
        <is>
          <t>Lessingstraße 27, 04109 Leipzig</t>
        </is>
      </c>
      <c r="D369" s="66" t="inlineStr">
        <is>
          <t>Leipzig</t>
        </is>
      </c>
      <c r="E369" s="66" t="n">
        <v>327.2</v>
      </c>
      <c r="F369" s="66" t="n">
        <v>12.358048381</v>
      </c>
      <c r="G369" s="66" t="n">
        <v>51.3418650615001</v>
      </c>
      <c r="H369" s="66" t="inlineStr">
        <is>
          <t>S02 / hotspot assignment S01+M01</t>
        </is>
      </c>
    </row>
    <row r="370" ht="15" customHeight="1" s="94">
      <c r="A370" s="66" t="inlineStr">
        <is>
          <t>O1611</t>
        </is>
      </c>
      <c r="B370" s="66" t="inlineStr">
        <is>
          <t>Lessingschule - Grundschule der Stadt Leipzig</t>
        </is>
      </c>
      <c r="C370" s="66" t="inlineStr">
        <is>
          <t>Lessingstraße 27, 04109 Leipzig</t>
        </is>
      </c>
      <c r="D370" s="66" t="inlineStr">
        <is>
          <t>Leipzig</t>
        </is>
      </c>
      <c r="E370" s="66" t="n">
        <v>58.3</v>
      </c>
      <c r="F370" s="66" t="n">
        <v>12.3622554310001</v>
      </c>
      <c r="G370" s="66" t="n">
        <v>51.3425717860001</v>
      </c>
      <c r="H370" s="66" t="inlineStr">
        <is>
          <t>S02 / hotspot assignment S01+M01</t>
        </is>
      </c>
    </row>
    <row r="371" ht="15" customHeight="1" s="94">
      <c r="A371" s="66" t="inlineStr">
        <is>
          <t>O1624</t>
        </is>
      </c>
      <c r="B371" s="66" t="inlineStr">
        <is>
          <t>Ludwig Fresenius Schulen Leipzig - Berufsfachschule für Ergotherapie (Schule in freier Trägerschaft)</t>
        </is>
      </c>
      <c r="C371" s="66" t="inlineStr">
        <is>
          <t>Lindenauer Markt 13b, 04177 Leipzig</t>
        </is>
      </c>
      <c r="D371" s="66" t="inlineStr">
        <is>
          <t>Leipzig</t>
        </is>
      </c>
      <c r="E371" s="66" t="n">
        <v>96.09999999999999</v>
      </c>
      <c r="F371" s="66" t="n">
        <v>12.3323401656667</v>
      </c>
      <c r="G371" s="66" t="n">
        <v>51.3378100653334</v>
      </c>
      <c r="H371" s="66" t="inlineStr">
        <is>
          <t>S02 / hotspot assignment S01+M01</t>
        </is>
      </c>
    </row>
    <row r="372" ht="15" customHeight="1" s="94">
      <c r="A372" s="66" t="inlineStr">
        <is>
          <t>O1637</t>
        </is>
      </c>
      <c r="B372" s="66" t="inlineStr">
        <is>
          <t>Neue Nikolaischule - Gymnasium der Stadt Leipzig</t>
        </is>
      </c>
      <c r="C372" s="66" t="inlineStr">
        <is>
          <t>Schönbachstraße 17, 04299 Leipzig</t>
        </is>
      </c>
      <c r="D372" s="66" t="inlineStr">
        <is>
          <t>Leipzig</t>
        </is>
      </c>
      <c r="E372" s="66" t="n">
        <v>347.9</v>
      </c>
      <c r="F372" s="66" t="n">
        <v>12.417527343</v>
      </c>
      <c r="G372" s="66" t="n">
        <v>51.3161474650001</v>
      </c>
      <c r="H372" s="66" t="inlineStr">
        <is>
          <t>S02 / hotspot assignment S01+M01</t>
        </is>
      </c>
    </row>
    <row r="373" ht="15" customHeight="1" s="94">
      <c r="A373" s="66" t="inlineStr">
        <is>
          <t>O1674</t>
        </is>
      </c>
      <c r="B373" s="66" t="inlineStr">
        <is>
          <t>Schule Böhlitz-Ehrenberg - Grundschule der Stadt Leipzig</t>
        </is>
      </c>
      <c r="C373" s="66" t="inlineStr">
        <is>
          <t>Heinrich-Heine-Straße 64, 04178 Leipzig</t>
        </is>
      </c>
      <c r="D373" s="66" t="inlineStr">
        <is>
          <t>Leipzig</t>
        </is>
      </c>
      <c r="E373" s="66" t="n">
        <v>482.4</v>
      </c>
      <c r="F373" s="66" t="n">
        <v>12.281989443</v>
      </c>
      <c r="G373" s="66" t="n">
        <v>51.3579238</v>
      </c>
      <c r="H373" s="66" t="inlineStr">
        <is>
          <t>S02 / hotspot assignment S01+M01</t>
        </is>
      </c>
    </row>
    <row r="374" ht="15" customHeight="1" s="94">
      <c r="A374" s="66" t="inlineStr">
        <is>
          <t>O1752</t>
        </is>
      </c>
      <c r="B374" s="66" t="inlineStr">
        <is>
          <t>Schule am Floßplatz - Grundschule der Stadt Leipzig</t>
        </is>
      </c>
      <c r="C374" s="66" t="inlineStr">
        <is>
          <t>Hohe Straße 45, 04107 Leipzig</t>
        </is>
      </c>
      <c r="D374" s="66" t="inlineStr">
        <is>
          <t>Leipzig</t>
        </is>
      </c>
      <c r="E374" s="66" t="n">
        <v>247.7</v>
      </c>
      <c r="F374" s="66" t="n">
        <v>12.3737405260001</v>
      </c>
      <c r="G374" s="66" t="n">
        <v>51.3317779240001</v>
      </c>
      <c r="H374" s="66" t="inlineStr">
        <is>
          <t>S02 / hotspot assignment S01+M01</t>
        </is>
      </c>
    </row>
    <row r="375" ht="15" customHeight="1" s="94">
      <c r="A375" s="66" t="inlineStr">
        <is>
          <t>O1763</t>
        </is>
      </c>
      <c r="B375" s="66" t="inlineStr">
        <is>
          <t>Schule am Gutspark Paunsdorf - Grundschule der Stadt Leipzig</t>
        </is>
      </c>
      <c r="C375" s="66" t="inlineStr">
        <is>
          <t>Döllingstraße 25, 04328 Leipzig</t>
        </is>
      </c>
      <c r="D375" s="66" t="inlineStr">
        <is>
          <t>Leipzig</t>
        </is>
      </c>
      <c r="E375" s="66" t="n">
        <v>236.1</v>
      </c>
      <c r="F375" s="66" t="n">
        <v>12.4499864740001</v>
      </c>
      <c r="G375" s="66" t="n">
        <v>51.3455727700001</v>
      </c>
      <c r="H375" s="66" t="inlineStr">
        <is>
          <t>S02 / hotspot assignment S01+M01</t>
        </is>
      </c>
    </row>
    <row r="376" ht="15" customHeight="1" s="94">
      <c r="A376" s="66" t="inlineStr">
        <is>
          <t>O1798</t>
        </is>
      </c>
      <c r="B376" s="66" t="inlineStr">
        <is>
          <t>Sozialpflegeschulen Heimerer GmbH Berufsfachschule für Sozialwesen (Schule in freier Trägerschaft)</t>
        </is>
      </c>
      <c r="C376" s="66" t="inlineStr">
        <is>
          <t>Hohmannstraße 7b, 04129 Leipzig</t>
        </is>
      </c>
      <c r="D376" s="66" t="inlineStr">
        <is>
          <t>Leipzig</t>
        </is>
      </c>
      <c r="E376" s="66" t="n">
        <v>316.5</v>
      </c>
      <c r="F376" s="66" t="n">
        <v>12.3843172725</v>
      </c>
      <c r="G376" s="66" t="n">
        <v>51.3601714930001</v>
      </c>
      <c r="H376" s="66" t="inlineStr">
        <is>
          <t>S02 / hotspot assignment S01+M01</t>
        </is>
      </c>
    </row>
    <row r="377" ht="15" customHeight="1" s="94">
      <c r="A377" s="66" t="inlineStr">
        <is>
          <t>O1801</t>
        </is>
      </c>
      <c r="B377" s="66" t="inlineStr">
        <is>
          <t>Sportoberschule Leipzig - Oberschule der Stadt Leipzig</t>
        </is>
      </c>
      <c r="C377" s="66" t="inlineStr">
        <is>
          <t>Max-Planck-Straße 53-55, 04105 Leipzig</t>
        </is>
      </c>
      <c r="D377" s="66" t="inlineStr">
        <is>
          <t>Leipzig</t>
        </is>
      </c>
      <c r="E377" s="66" t="n">
        <v>352.3</v>
      </c>
      <c r="F377" s="66" t="n">
        <v>12.3473772525001</v>
      </c>
      <c r="G377" s="66" t="n">
        <v>51.3504890820001</v>
      </c>
      <c r="H377" s="66" t="inlineStr">
        <is>
          <t>S02 / hotspot assignment S01+M01</t>
        </is>
      </c>
    </row>
    <row r="378" ht="15" customHeight="1" s="94">
      <c r="A378" s="66" t="inlineStr">
        <is>
          <t>O1981</t>
        </is>
      </c>
      <c r="B378" s="66" t="inlineStr">
        <is>
          <t>Dr. Hirsch gSchulgmbH Berufsfachschule für Pflegeberufe (Schule in freier Trägerschaft)</t>
        </is>
      </c>
      <c r="C378" s="66" t="inlineStr">
        <is>
          <t>Bahnhofstraße 12, 01796 Pirna</t>
        </is>
      </c>
      <c r="D378" s="66" t="inlineStr">
        <is>
          <t>Pirna</t>
        </is>
      </c>
      <c r="E378" s="66" t="n">
        <v>113.1</v>
      </c>
      <c r="F378" s="66" t="n">
        <v>13.931016266</v>
      </c>
      <c r="G378" s="66" t="n">
        <v>50.9623298940001</v>
      </c>
      <c r="H378" s="66" t="inlineStr">
        <is>
          <t>S02 / hotspot assignment S01+M01</t>
        </is>
      </c>
    </row>
    <row r="379" ht="15" customHeight="1" s="94">
      <c r="A379" s="66" t="inlineStr">
        <is>
          <t>O2144</t>
        </is>
      </c>
      <c r="B379" s="66" t="inlineStr">
        <is>
          <t>Geschwister-Scholl-Gymnasium Taucha</t>
        </is>
      </c>
      <c r="C379" s="66" t="inlineStr">
        <is>
          <t>Geschwister-Scholl-Straße 4, 04425 Taucha</t>
        </is>
      </c>
      <c r="D379" s="66" t="inlineStr">
        <is>
          <t>Taucha</t>
        </is>
      </c>
      <c r="E379" s="66" t="n">
        <v>435.8</v>
      </c>
      <c r="F379" s="66" t="n">
        <v>12.4940886800001</v>
      </c>
      <c r="G379" s="66" t="n">
        <v>51.3824333750001</v>
      </c>
      <c r="H379" s="66" t="inlineStr">
        <is>
          <t>S02 / hotspot assignment S01+M01</t>
        </is>
      </c>
    </row>
    <row r="380" ht="15" customHeight="1" s="94">
      <c r="A380" s="66" t="inlineStr">
        <is>
          <t>O2213</t>
        </is>
      </c>
      <c r="B380" s="66" t="inlineStr">
        <is>
          <t>Berufliches Schulzentrum Wurzen</t>
        </is>
      </c>
      <c r="C380" s="66" t="inlineStr">
        <is>
          <t>Straße des Friedens 12, 04808 Wurzen</t>
        </is>
      </c>
      <c r="D380" s="66" t="inlineStr">
        <is>
          <t>Wurzen</t>
        </is>
      </c>
      <c r="E380" s="66" t="n">
        <v>130.9</v>
      </c>
      <c r="F380" s="66" t="n">
        <v>12.7362483420001</v>
      </c>
      <c r="G380" s="66" t="n">
        <v>51.3726508730001</v>
      </c>
      <c r="H380" s="66" t="inlineStr">
        <is>
          <t>S02 / hotspot assignment S01+M01</t>
        </is>
      </c>
    </row>
    <row r="381" ht="15" customHeight="1" s="94">
      <c r="A381" s="66" t="inlineStr">
        <is>
          <t>O2241</t>
        </is>
      </c>
      <c r="B381" s="66" t="inlineStr">
        <is>
          <t>Park-Oberschule Zittau</t>
        </is>
      </c>
      <c r="C381" s="66" t="inlineStr">
        <is>
          <t>Karl-Liebknecht-Ring 4, 02763 Zittau</t>
        </is>
      </c>
      <c r="D381" s="66" t="inlineStr">
        <is>
          <t>Zittau</t>
        </is>
      </c>
      <c r="E381" s="66" t="n">
        <v>133</v>
      </c>
      <c r="F381" s="66" t="n">
        <v>14.8097826870001</v>
      </c>
      <c r="G381" s="66" t="n">
        <v>50.8930890950001</v>
      </c>
      <c r="H381" s="66" t="inlineStr">
        <is>
          <t>S02 / hotspot assignment S01+M01</t>
        </is>
      </c>
    </row>
    <row r="382" ht="15" customHeight="1" s="94">
      <c r="A382" s="66" t="inlineStr">
        <is>
          <t>O2267</t>
        </is>
      </c>
      <c r="B382" s="66" t="inlineStr">
        <is>
          <t>Dittesschule-Grundschule</t>
        </is>
      </c>
      <c r="C382" s="66" t="inlineStr">
        <is>
          <t>Leipziger Straße 107, 08058 Zwickau</t>
        </is>
      </c>
      <c r="D382" s="66" t="inlineStr">
        <is>
          <t>Zwickau</t>
        </is>
      </c>
      <c r="E382" s="66" t="n">
        <v>180.6</v>
      </c>
      <c r="F382" s="66" t="n">
        <v>12.4902338520001</v>
      </c>
      <c r="G382" s="66" t="n">
        <v>50.7362922070001</v>
      </c>
      <c r="H382" s="66" t="inlineStr">
        <is>
          <t>S02 / hotspot assignment S01+M01</t>
        </is>
      </c>
    </row>
    <row r="383" ht="15" customHeight="1" s="94">
      <c r="A383" s="66" t="inlineStr">
        <is>
          <t>O0091</t>
        </is>
      </c>
      <c r="B383" s="66" t="inlineStr">
        <is>
          <t>Oberlausitzer Berufsbildende Förderschule (Schule in freier Trägerschaft)</t>
        </is>
      </c>
      <c r="C383" s="66" t="inlineStr">
        <is>
          <t>Neustädter Straße  12, 01877 Bischofswerda</t>
        </is>
      </c>
      <c r="D383" s="66" t="inlineStr">
        <is>
          <t>Bischofswerda</t>
        </is>
      </c>
      <c r="E383" s="66" t="n">
        <v>10.7</v>
      </c>
      <c r="F383" s="66" t="n">
        <v>14.186198013</v>
      </c>
      <c r="G383" s="66" t="n">
        <v>51.123153856</v>
      </c>
      <c r="H383" s="66" t="inlineStr">
        <is>
          <t>S02 / hotspot assignment S01+M01</t>
        </is>
      </c>
    </row>
    <row r="384" ht="15" customHeight="1" s="94">
      <c r="A384" s="66" t="inlineStr">
        <is>
          <t>O0154</t>
        </is>
      </c>
      <c r="B384" s="66" t="inlineStr">
        <is>
          <t>Berufsbildende Schule "Gerd Condé" Berufsschule der F+U Sachsen gGmbH (Schule in freier Trägerschaft)</t>
        </is>
      </c>
      <c r="C384" s="66" t="inlineStr">
        <is>
          <t>Stollberger Straße 40, 09119 Chemnitz</t>
        </is>
      </c>
      <c r="D384" s="66" t="inlineStr">
        <is>
          <t>Chemnitz</t>
        </is>
      </c>
      <c r="E384" s="66" t="n">
        <v>259.8</v>
      </c>
      <c r="F384" s="66" t="n">
        <v>12.925004427</v>
      </c>
      <c r="G384" s="66" t="n">
        <v>50.825222485</v>
      </c>
      <c r="H384" s="66" t="inlineStr">
        <is>
          <t>S02 / hotspot assignment S01+M01</t>
        </is>
      </c>
    </row>
    <row r="385" ht="15" customHeight="1" s="94">
      <c r="A385" s="66" t="inlineStr">
        <is>
          <t>O0437</t>
        </is>
      </c>
      <c r="B385" s="66" t="inlineStr">
        <is>
          <t>35. Grundschule Dresden "Heinrich Graf von Bünau"</t>
        </is>
      </c>
      <c r="C385" s="66" t="inlineStr">
        <is>
          <t>Bünaustraße 12, 01159 Dresden</t>
        </is>
      </c>
      <c r="D385" s="66" t="inlineStr">
        <is>
          <t>Dresden</t>
        </is>
      </c>
      <c r="E385" s="66" t="n">
        <v>142.4</v>
      </c>
      <c r="F385" s="66" t="n">
        <v>13.697190264</v>
      </c>
      <c r="G385" s="66" t="n">
        <v>51.0434843115001</v>
      </c>
      <c r="H385" s="66" t="inlineStr">
        <is>
          <t>S02 / hotspot assignment S01+M01</t>
        </is>
      </c>
    </row>
    <row r="386" ht="15" customHeight="1" s="94">
      <c r="A386" s="66" t="inlineStr">
        <is>
          <t>O0472</t>
        </is>
      </c>
      <c r="B386" s="66" t="inlineStr">
        <is>
          <t>41. Grundschule "Elbtalkinder" Dresden</t>
        </is>
      </c>
      <c r="C386" s="66" t="inlineStr">
        <is>
          <t>Hauptmannstraße 15, 01139 Dresden</t>
        </is>
      </c>
      <c r="D386" s="66" t="inlineStr">
        <is>
          <t>Dresden</t>
        </is>
      </c>
      <c r="E386" s="66" t="n">
        <v>436.7</v>
      </c>
      <c r="F386" s="66" t="n">
        <v>13.706976696</v>
      </c>
      <c r="G386" s="66" t="n">
        <v>51.0844864470001</v>
      </c>
      <c r="H386" s="66" t="inlineStr">
        <is>
          <t>S02 / hotspot assignment S01+M01</t>
        </is>
      </c>
    </row>
    <row r="387" ht="15" customHeight="1" s="94">
      <c r="A387" s="66" t="inlineStr">
        <is>
          <t>O0594</t>
        </is>
      </c>
      <c r="B387" s="66" t="inlineStr">
        <is>
          <t>Bertolt-Brecht-Gymnasium Dresden</t>
        </is>
      </c>
      <c r="C387" s="66" t="inlineStr">
        <is>
          <t>Terrassenufer 15, 01069 Dresden</t>
        </is>
      </c>
      <c r="D387" s="66" t="inlineStr">
        <is>
          <t>Dresden</t>
        </is>
      </c>
      <c r="E387" s="66" t="n">
        <v>109.8</v>
      </c>
      <c r="F387" s="66" t="n">
        <v>13.749119685</v>
      </c>
      <c r="G387" s="66" t="n">
        <v>51.0525494950001</v>
      </c>
      <c r="H387" s="66" t="inlineStr">
        <is>
          <t>S02 / hotspot assignment S01+M01</t>
        </is>
      </c>
    </row>
    <row r="388" ht="15" customHeight="1" s="94">
      <c r="A388" s="66" t="inlineStr">
        <is>
          <t>O0810</t>
        </is>
      </c>
      <c r="B388" s="66" t="inlineStr">
        <is>
          <t>Gymnasium Dresden-Klotzsche</t>
        </is>
      </c>
      <c r="C388" s="66" t="inlineStr">
        <is>
          <t>Karl-Marx-Straße 44, 01109 Dresden</t>
        </is>
      </c>
      <c r="D388" s="66" t="inlineStr">
        <is>
          <t>Dresden</t>
        </is>
      </c>
      <c r="E388" s="66" t="n">
        <v>350.3</v>
      </c>
      <c r="F388" s="66" t="n">
        <v>13.7735548590001</v>
      </c>
      <c r="G388" s="66" t="n">
        <v>51.1182444830001</v>
      </c>
      <c r="H388" s="66" t="inlineStr">
        <is>
          <t>S02 / hotspot assignment S01+M01</t>
        </is>
      </c>
    </row>
    <row r="389" ht="15" customHeight="1" s="94">
      <c r="A389" s="66" t="inlineStr">
        <is>
          <t>O0850</t>
        </is>
      </c>
      <c r="B389" s="66" t="inlineStr">
        <is>
          <t>Internationale Schule Dresden -Dresden International School (Schule in freier Trägerschaft)</t>
        </is>
      </c>
      <c r="C389" s="66" t="inlineStr">
        <is>
          <t>Annenstraße 9, 01067 Dresden</t>
        </is>
      </c>
      <c r="D389" s="66" t="inlineStr">
        <is>
          <t>Dresden</t>
        </is>
      </c>
      <c r="E389" s="66" t="n">
        <v>397.3</v>
      </c>
      <c r="F389" s="66" t="n">
        <v>13.7335840190001</v>
      </c>
      <c r="G389" s="66" t="n">
        <v>51.0516966735001</v>
      </c>
      <c r="H389" s="66" t="inlineStr">
        <is>
          <t>S02 / hotspot assignment S01+M01</t>
        </is>
      </c>
    </row>
    <row r="390" ht="15" customHeight="1" s="94">
      <c r="A390" s="66" t="inlineStr">
        <is>
          <t>O0975</t>
        </is>
      </c>
      <c r="B390" s="66" t="inlineStr">
        <is>
          <t>Städtisches Klinikum Dresden, Medizinische Berufsfachschule</t>
        </is>
      </c>
      <c r="C390" s="66" t="inlineStr">
        <is>
          <t>Bodelschwinghstraße 1-3, 01159 Dresden</t>
        </is>
      </c>
      <c r="D390" s="66" t="inlineStr">
        <is>
          <t>Dresden</t>
        </is>
      </c>
      <c r="E390" s="66" t="n">
        <v>239.1</v>
      </c>
      <c r="F390" s="66" t="n">
        <v>13.7066182770001</v>
      </c>
      <c r="G390" s="66" t="n">
        <v>51.0456373550001</v>
      </c>
      <c r="H390" s="66" t="inlineStr">
        <is>
          <t>S02 / hotspot assignment S01+M01</t>
        </is>
      </c>
    </row>
    <row r="391" ht="15" customHeight="1" s="94">
      <c r="A391" s="66" t="inlineStr">
        <is>
          <t>O1193</t>
        </is>
      </c>
      <c r="B391" s="66" t="inlineStr">
        <is>
          <t>Pestalozzi-Gymnasium Heidenau</t>
        </is>
      </c>
      <c r="C391" s="66" t="inlineStr">
        <is>
          <t>Hauptstraße 37, 01809 Heidenau</t>
        </is>
      </c>
      <c r="D391" s="66" t="inlineStr">
        <is>
          <t>Heidenau</t>
        </is>
      </c>
      <c r="E391" s="66" t="n">
        <v>378.5</v>
      </c>
      <c r="F391" s="66" t="n">
        <v>13.8727124370001</v>
      </c>
      <c r="G391" s="66" t="n">
        <v>50.9735596240001</v>
      </c>
      <c r="H391" s="66" t="inlineStr">
        <is>
          <t>S02 / hotspot assignment S01+M01</t>
        </is>
      </c>
    </row>
    <row r="392" ht="15" customHeight="1" s="94">
      <c r="A392" s="66" t="inlineStr">
        <is>
          <t>O1361</t>
        </is>
      </c>
      <c r="B392" s="66" t="inlineStr">
        <is>
          <t>Anton-Philipp-Reclam-Schule - Gymnasium des Deutsch-Französischen Bildungszentrums der Stadt Leipzig</t>
        </is>
      </c>
      <c r="C392" s="66" t="inlineStr">
        <is>
          <t>Tarostraße 4, 04103 Leipzig</t>
        </is>
      </c>
      <c r="D392" s="66" t="inlineStr">
        <is>
          <t>Leipzig</t>
        </is>
      </c>
      <c r="E392" s="66" t="n">
        <v>176.6</v>
      </c>
      <c r="F392" s="66" t="n">
        <v>12.38850669</v>
      </c>
      <c r="G392" s="66" t="n">
        <v>51.3259570330001</v>
      </c>
      <c r="H392" s="66" t="inlineStr">
        <is>
          <t>S02 / hotspot assignment S01+M01</t>
        </is>
      </c>
    </row>
    <row r="393" ht="15" customHeight="1" s="94">
      <c r="A393" s="66" t="inlineStr">
        <is>
          <t>O1388</t>
        </is>
      </c>
      <c r="B393" s="66" t="inlineStr">
        <is>
          <t>Berufsfachschule für Anästhesietechnische Assistenten (Schule in freier Trägerschaft)</t>
        </is>
      </c>
      <c r="C393" s="66" t="inlineStr">
        <is>
          <t>Richterstraße 9-11, 04105 Leipzig</t>
        </is>
      </c>
      <c r="D393" s="66" t="inlineStr">
        <is>
          <t>Leipzig</t>
        </is>
      </c>
      <c r="E393" s="66" t="n">
        <v>297.9</v>
      </c>
      <c r="F393" s="66" t="n">
        <v>12.3767282645001</v>
      </c>
      <c r="G393" s="66" t="n">
        <v>51.3565635785001</v>
      </c>
      <c r="H393" s="66" t="inlineStr">
        <is>
          <t>S02 / hotspot assignment S01+M01</t>
        </is>
      </c>
    </row>
    <row r="394" ht="15" customHeight="1" s="94">
      <c r="A394" s="66" t="inlineStr">
        <is>
          <t>O1398</t>
        </is>
      </c>
      <c r="B394" s="66" t="inlineStr">
        <is>
          <t>Berufsfachschule für Physiotherapie (Schule in freier Trägerschaft)</t>
        </is>
      </c>
      <c r="C394" s="66" t="inlineStr">
        <is>
          <t>Lützner Straße 93-95, 04177 Leipzig</t>
        </is>
      </c>
      <c r="D394" s="66" t="inlineStr">
        <is>
          <t>Leipzig</t>
        </is>
      </c>
      <c r="E394" s="66" t="n">
        <v>13.9</v>
      </c>
      <c r="F394" s="66" t="n">
        <v>12.3670589810001</v>
      </c>
      <c r="G394" s="66" t="n">
        <v>51.32546719</v>
      </c>
      <c r="H394" s="66" t="inlineStr">
        <is>
          <t>S02 / hotspot assignment S01+M01</t>
        </is>
      </c>
    </row>
    <row r="395" ht="15" customHeight="1" s="94">
      <c r="A395" s="66" t="inlineStr">
        <is>
          <t>O1443</t>
        </is>
      </c>
      <c r="B395" s="66" t="inlineStr">
        <is>
          <t>Ergänzungsschule für Game Design der Macromedia Akademie Leipzig (Schule in freier Trägerschaft)</t>
        </is>
      </c>
      <c r="C395" s="66" t="inlineStr">
        <is>
          <t>Nordstraße 3-15, 04105 Leipzig</t>
        </is>
      </c>
      <c r="D395" s="66" t="inlineStr">
        <is>
          <t>Leipzig</t>
        </is>
      </c>
      <c r="E395" s="66" t="n">
        <v>172.8</v>
      </c>
      <c r="F395" s="66" t="n">
        <v>12.3748148475001</v>
      </c>
      <c r="G395" s="66" t="n">
        <v>51.3443746015001</v>
      </c>
      <c r="H395" s="66" t="inlineStr">
        <is>
          <t>S02 / hotspot assignment S01+M01</t>
        </is>
      </c>
    </row>
    <row r="396" ht="15" customHeight="1" s="94">
      <c r="A396" s="66" t="inlineStr">
        <is>
          <t>O1466</t>
        </is>
      </c>
      <c r="B396" s="66" t="inlineStr">
        <is>
          <t>Euro Akademie Leipzig Fachschule für Sozialwesen, Fachrichtung Sozialpädagogik (Schule in freier Trägerschaft)</t>
        </is>
      </c>
      <c r="C396" s="66" t="inlineStr">
        <is>
          <t>Atriumstraße 3, 04315 Leipzig</t>
        </is>
      </c>
      <c r="D396" s="66" t="inlineStr">
        <is>
          <t>Leipzig</t>
        </is>
      </c>
      <c r="E396" s="66" t="n">
        <v>409.1</v>
      </c>
      <c r="F396" s="66" t="n">
        <v>12.3904800650001</v>
      </c>
      <c r="G396" s="66" t="n">
        <v>51.3469896020001</v>
      </c>
      <c r="H396" s="66" t="inlineStr">
        <is>
          <t>S02 / hotspot assignment S01+M01</t>
        </is>
      </c>
    </row>
    <row r="397" ht="15" customHeight="1" s="94">
      <c r="A397" s="66" t="inlineStr">
        <is>
          <t>O1507</t>
        </is>
      </c>
      <c r="B397" s="66" t="inlineStr">
        <is>
          <t>Gerda-Taro-Schule - Gymnasium der Stadt Leipzig</t>
        </is>
      </c>
      <c r="C397" s="66" t="inlineStr">
        <is>
          <t>Telemannstraße 9, 04107 Leipzig</t>
        </is>
      </c>
      <c r="D397" s="66" t="inlineStr">
        <is>
          <t>Leipzig</t>
        </is>
      </c>
      <c r="E397" s="66" t="n">
        <v>141.4</v>
      </c>
      <c r="F397" s="66" t="n">
        <v>12.3645446090001</v>
      </c>
      <c r="G397" s="66" t="n">
        <v>51.3267842560001</v>
      </c>
      <c r="H397" s="66" t="inlineStr">
        <is>
          <t>S02 / hotspot assignment S01+M01</t>
        </is>
      </c>
    </row>
    <row r="398" ht="15" customHeight="1" s="94">
      <c r="A398" s="66" t="inlineStr">
        <is>
          <t>O1512</t>
        </is>
      </c>
      <c r="B398" s="66" t="inlineStr">
        <is>
          <t>Goethe-Gymnasium der Stadt Leipzig</t>
        </is>
      </c>
      <c r="C398" s="66" t="inlineStr">
        <is>
          <t>Gorkistraße 25, 04347 Leipzig</t>
        </is>
      </c>
      <c r="D398" s="66" t="inlineStr">
        <is>
          <t>Leipzig</t>
        </is>
      </c>
      <c r="E398" s="66" t="n">
        <v>337.5</v>
      </c>
      <c r="F398" s="66" t="n">
        <v>12.413275792</v>
      </c>
      <c r="G398" s="66" t="n">
        <v>51.3594140230001</v>
      </c>
      <c r="H398" s="66" t="inlineStr">
        <is>
          <t>S02 / hotspot assignment S01+M01</t>
        </is>
      </c>
    </row>
    <row r="399" ht="15" customHeight="1" s="94">
      <c r="A399" s="66" t="inlineStr">
        <is>
          <t>O1592</t>
        </is>
      </c>
      <c r="B399" s="66" t="inlineStr">
        <is>
          <t>Leibnizschule - Gymnasium der Stadt Leipzig</t>
        </is>
      </c>
      <c r="C399" s="66" t="inlineStr">
        <is>
          <t>Nordplatz 13, 04105 Leipzig</t>
        </is>
      </c>
      <c r="D399" s="66" t="inlineStr">
        <is>
          <t>Leipzig</t>
        </is>
      </c>
      <c r="E399" s="66" t="n">
        <v>118.8</v>
      </c>
      <c r="F399" s="66" t="n">
        <v>12.3733700600001</v>
      </c>
      <c r="G399" s="66" t="n">
        <v>51.3524228870001</v>
      </c>
      <c r="H399" s="66" t="inlineStr">
        <is>
          <t>S02 / hotspot assignment S01+M01</t>
        </is>
      </c>
    </row>
    <row r="400" ht="15" customHeight="1" s="94">
      <c r="A400" s="66" t="inlineStr">
        <is>
          <t>O1645</t>
        </is>
      </c>
      <c r="B400" s="66" t="inlineStr">
        <is>
          <t>Petrischule - Oberschule der Stadt Leipzig</t>
        </is>
      </c>
      <c r="C400" s="66" t="inlineStr">
        <is>
          <t>Paul-Gruner-Straße 50, 04107 Leipzig</t>
        </is>
      </c>
      <c r="D400" s="66" t="inlineStr">
        <is>
          <t>Leipzig</t>
        </is>
      </c>
      <c r="E400" s="66" t="n">
        <v>386</v>
      </c>
      <c r="F400" s="66" t="n">
        <v>12.373652599</v>
      </c>
      <c r="G400" s="66" t="n">
        <v>51.3254064610001</v>
      </c>
      <c r="H400" s="66" t="inlineStr">
        <is>
          <t>S02 / hotspot assignment S01+M01</t>
        </is>
      </c>
    </row>
    <row r="401" ht="15" customHeight="1" s="94">
      <c r="A401" s="66" t="inlineStr">
        <is>
          <t>O1750</t>
        </is>
      </c>
      <c r="B401" s="66" t="inlineStr">
        <is>
          <t>Schule am Floßplatz - Grundschule der Stadt Leipzig</t>
        </is>
      </c>
      <c r="C401" s="66" t="inlineStr">
        <is>
          <t>Hohe Straße 45, 04107 Leipzig</t>
        </is>
      </c>
      <c r="D401" s="66" t="inlineStr">
        <is>
          <t>Leipzig</t>
        </is>
      </c>
      <c r="E401" s="66" t="n">
        <v>315.2</v>
      </c>
      <c r="F401" s="66" t="n">
        <v>12.3736916880001</v>
      </c>
      <c r="G401" s="66" t="n">
        <v>51.3324248930001</v>
      </c>
      <c r="H401" s="66" t="inlineStr">
        <is>
          <t>S02 / hotspot assignment S01+M01</t>
        </is>
      </c>
    </row>
    <row r="402" ht="15" customHeight="1" s="94">
      <c r="A402" s="66" t="inlineStr">
        <is>
          <t>O1819</t>
        </is>
      </c>
      <c r="B402" s="66" t="inlineStr">
        <is>
          <t>Thomasschule - Gymnasium der Stadt Leipzig</t>
        </is>
      </c>
      <c r="C402" s="66" t="inlineStr">
        <is>
          <t>Hillerstraße 7, 04109 Leipzig</t>
        </is>
      </c>
      <c r="D402" s="66" t="inlineStr">
        <is>
          <t>Leipzig</t>
        </is>
      </c>
      <c r="E402" s="66" t="n">
        <v>478.8</v>
      </c>
      <c r="F402" s="66" t="n">
        <v>12.3616789750001</v>
      </c>
      <c r="G402" s="66" t="n">
        <v>51.3324787340001</v>
      </c>
      <c r="H402" s="66" t="inlineStr">
        <is>
          <t>S02 / hotspot assignment S01+M01</t>
        </is>
      </c>
    </row>
    <row r="403" ht="15" customHeight="1" s="94">
      <c r="A403" s="66" t="inlineStr">
        <is>
          <t>O1866</t>
        </is>
      </c>
      <c r="B403" s="66" t="inlineStr">
        <is>
          <t>AHFGrundschule Markkleeberg (Schule in freier Trägerschaft)</t>
        </is>
      </c>
      <c r="C403" s="66" t="inlineStr">
        <is>
          <t>Koburger Straße 62, 04416 Markkleeberg</t>
        </is>
      </c>
      <c r="D403" s="66" t="inlineStr">
        <is>
          <t>Markkleeberg</t>
        </is>
      </c>
      <c r="E403" s="66" t="n">
        <v>417.2</v>
      </c>
      <c r="F403" s="66" t="n">
        <v>12.3659027985001</v>
      </c>
      <c r="G403" s="66" t="n">
        <v>51.2855560760001</v>
      </c>
      <c r="H403" s="66" t="inlineStr">
        <is>
          <t>S02 / hotspot assignment S01+M01</t>
        </is>
      </c>
    </row>
    <row r="404" ht="15" customHeight="1" s="94">
      <c r="A404" s="66" t="inlineStr">
        <is>
          <t>O2028</t>
        </is>
      </c>
      <c r="B404" s="66" t="inlineStr">
        <is>
          <t>Freies Gymnasium am König-Albert-Stift Plauen (Schule in freier Trägerschaft)</t>
        </is>
      </c>
      <c r="C404" s="66" t="inlineStr">
        <is>
          <t>Dobenaustraße 14-16, 08523 Plauen</t>
        </is>
      </c>
      <c r="D404" s="66" t="inlineStr">
        <is>
          <t>Plauen</t>
        </is>
      </c>
      <c r="E404" s="66" t="n">
        <v>52.8</v>
      </c>
      <c r="F404" s="66" t="n">
        <v>12.132081322</v>
      </c>
      <c r="G404" s="66" t="n">
        <v>50.4962378770001</v>
      </c>
      <c r="H404" s="66" t="inlineStr">
        <is>
          <t>S02 / hotspot assignment S01+M01</t>
        </is>
      </c>
    </row>
  </sheetData>
  <mergeCells count="1">
    <mergeCell ref="A1:H1"/>
  </mergeCells>
  <pageMargins left="0.75" right="0.75" top="1" bottom="1" header="0.511811023622047" footer="0.511811023622047"/>
  <pageSetup orientation="landscape" horizontalDpi="300" verticalDpi="300"/>
</worksheet>
</file>

<file path=xl/worksheets/sheet11.xml><?xml version="1.0" encoding="utf-8"?>
<worksheet xmlns="http://schemas.openxmlformats.org/spreadsheetml/2006/main">
  <sheetPr>
    <tabColor rgb="00193B64"/>
    <outlinePr summaryBelow="1" summaryRight="1"/>
    <pageSetUpPr fitToPage="1"/>
  </sheetPr>
  <dimension ref="A1:E19"/>
  <sheetViews>
    <sheetView showGridLines="0" zoomScaleNormal="100" workbookViewId="0">
      <selection activeCell="A1" sqref="A1"/>
    </sheetView>
  </sheetViews>
  <sheetFormatPr baseColWidth="10" defaultColWidth="8.6640625" defaultRowHeight="15" customHeight="1"/>
  <cols>
    <col width="34" customWidth="1" style="94" min="1" max="1"/>
    <col width="22" customWidth="1" style="94" min="2" max="3"/>
    <col width="16" customWidth="1" style="94" min="4" max="4"/>
    <col width="60" customWidth="1" style="94" min="5" max="5"/>
  </cols>
  <sheetData>
    <row r="1" ht="19.5" customHeight="1" s="94">
      <c r="A1" s="179" t="inlineStr">
        <is>
          <t>QA | Consistency and model checks v2.1</t>
        </is>
      </c>
    </row>
    <row r="4" ht="15" customHeight="1" s="94">
      <c r="A4" s="70" t="inlineStr">
        <is>
          <t>Check</t>
        </is>
      </c>
      <c r="B4" s="70" t="inlineStr">
        <is>
          <t>Actual/formula</t>
        </is>
      </c>
      <c r="C4" s="70" t="inlineStr">
        <is>
          <t>Expected</t>
        </is>
      </c>
      <c r="D4" s="70" t="inlineStr">
        <is>
          <t>Status</t>
        </is>
      </c>
      <c r="E4" s="70" t="inlineStr">
        <is>
          <t>Note</t>
        </is>
      </c>
    </row>
    <row r="5" ht="27.75" customHeight="1" s="94">
      <c r="A5" s="60" t="inlineStr">
        <is>
          <t>Hotspot rows</t>
        </is>
      </c>
      <c r="B5" s="71">
        <f>COUNTA(Hotspots_Potential!$B$7:$B$406)</f>
        <v/>
      </c>
      <c r="C5" s="71" t="n">
        <v>400</v>
      </c>
      <c r="D5" s="71">
        <f>IF(B5=C5,"OK","ERROR")</f>
        <v/>
      </c>
      <c r="E5" s="60" t="inlineStr">
        <is>
          <t>400 hotspots.</t>
        </is>
      </c>
    </row>
    <row r="6" ht="27.75" customHeight="1" s="94">
      <c r="A6" s="60" t="inlineStr">
        <is>
          <t>Accident events at hotspots</t>
        </is>
      </c>
      <c r="B6" s="71">
        <f>COUNTA(Accident_Events!$A$5:$A$5000)</f>
        <v/>
      </c>
      <c r="C6" s="71" t="n">
        <v>4027</v>
      </c>
      <c r="D6" s="71">
        <f>IF(B6=C6,"OK","ERROR")</f>
        <v/>
      </c>
      <c r="E6" s="60" t="inlineStr">
        <is>
          <t>Expected value matches filtered raw data.</t>
        </is>
      </c>
    </row>
    <row r="7" ht="27.75" customHeight="1" s="94">
      <c r="A7" s="60" t="inlineStr">
        <is>
          <t>Accidents in main table</t>
        </is>
      </c>
      <c r="B7" s="71">
        <f>SUM(Hotspots_Potential!$J$7:$J$406)</f>
        <v/>
      </c>
      <c r="C7" s="71" t="n">
        <v>4027</v>
      </c>
      <c r="D7" s="71">
        <f>IF(B7=C7,"OK","ERROR")</f>
        <v/>
      </c>
      <c r="E7" s="60" t="inlineStr">
        <is>
          <t>Must match individual events.</t>
        </is>
      </c>
    </row>
    <row r="8" ht="27.75" customHeight="1" s="94">
      <c r="A8" s="60" t="inlineStr">
        <is>
          <t>UK1+UK2+UK3</t>
        </is>
      </c>
      <c r="B8" s="71">
        <f>SUM(Hotspots_Potential!$K$7:$M$406)</f>
        <v/>
      </c>
      <c r="C8" s="71" t="n">
        <v>4027</v>
      </c>
      <c r="D8" s="71">
        <f>IF(B8=C8,"OK","ERROR")</f>
        <v/>
      </c>
      <c r="E8" s="60" t="inlineStr">
        <is>
          <t>All accident events assigned to exactly one category 1–3.</t>
        </is>
      </c>
    </row>
    <row r="9" ht="27.75" customHeight="1" s="94">
      <c r="A9" s="60" t="inlineStr">
        <is>
          <t>Class A (sensitivity)</t>
        </is>
      </c>
      <c r="B9" s="71">
        <f>COUNTIF(Hotspots_Potential!$Z$7:$Z$406,"A")</f>
        <v/>
      </c>
      <c r="C9" s="71" t="n">
        <v>18</v>
      </c>
      <c r="D9" s="71">
        <f>IF(B9=C9,"OK","ERROR")</f>
        <v/>
      </c>
      <c r="E9" s="60" t="inlineStr">
        <is>
          <t>Sensitivity proxy only.</t>
        </is>
      </c>
    </row>
    <row r="10" ht="27.75" customHeight="1" s="94">
      <c r="A10" s="60" t="inlineStr">
        <is>
          <t>Class B (sensitivity)</t>
        </is>
      </c>
      <c r="B10" s="71">
        <f>COUNTIF(Hotspots_Potential!$Z$7:$Z$406,"B")</f>
        <v/>
      </c>
      <c r="C10" s="71" t="n">
        <v>247</v>
      </c>
      <c r="D10" s="71">
        <f>IF(B10=C10,"OK","ERROR")</f>
        <v/>
      </c>
      <c r="E10" s="60" t="inlineStr">
        <is>
          <t>Sensitivity proxy only.</t>
        </is>
      </c>
    </row>
    <row r="11" ht="27.75" customHeight="1" s="94">
      <c r="A11" s="60" t="inlineStr">
        <is>
          <t>Class C (sensitivity)</t>
        </is>
      </c>
      <c r="B11" s="71">
        <f>COUNTIF(Hotspots_Potential!$Z$7:$Z$406,"C")</f>
        <v/>
      </c>
      <c r="C11" s="71" t="n">
        <v>122</v>
      </c>
      <c r="D11" s="71">
        <f>IF(B11=C11,"OK","ERROR")</f>
        <v/>
      </c>
      <c r="E11" s="60" t="inlineStr">
        <is>
          <t>Sensitivity proxy only.</t>
        </is>
      </c>
    </row>
    <row r="12" ht="27.75" customHeight="1" s="94">
      <c r="A12" s="60" t="inlineStr">
        <is>
          <t>Unclear class (sensitivity)</t>
        </is>
      </c>
      <c r="B12" s="71">
        <f>COUNTIF(Hotspots_Potential!$Z$7:$Z$406,"unclear")</f>
        <v/>
      </c>
      <c r="C12" s="71" t="n">
        <v>13</v>
      </c>
      <c r="D12" s="71">
        <f>IF(B12=C12,"OK","ERROR")</f>
        <v/>
      </c>
      <c r="E12" s="60" t="inlineStr">
        <is>
          <t>Sensitivity proxy only.</t>
        </is>
      </c>
    </row>
    <row r="13" ht="37.5" customHeight="1" s="94">
      <c r="A13" s="60" t="inlineStr">
        <is>
          <t>Uniform average costs per hotspot</t>
        </is>
      </c>
      <c r="B13" s="180">
        <f>Sources!$C$17</f>
        <v/>
      </c>
      <c r="C13" s="71" t="n">
        <v>125000</v>
      </c>
      <c r="D13" s="71">
        <f>IF(B13=C13,"OK","CHECK")</f>
        <v/>
      </c>
      <c r="E13" s="60" t="inlineStr">
        <is>
          <t>Main cost assumption S19/S18.</t>
        </is>
      </c>
    </row>
    <row r="14" ht="27.75" customHeight="1" s="94">
      <c r="A14" s="60" t="inlineStr">
        <is>
          <t>Total costs, all 400</t>
        </is>
      </c>
      <c r="B14" s="71">
        <f>SUM(Hotspots_Potential!$AB$7:$AB$406)</f>
        <v/>
      </c>
      <c r="C14" s="71" t="n">
        <v>50000000</v>
      </c>
      <c r="D14" s="71">
        <f>IF(B14=C14,"OK","CHECK")</f>
        <v/>
      </c>
      <c r="E14" s="60" t="inlineStr">
        <is>
          <t>400 × 125.000 €.</t>
        </is>
      </c>
    </row>
    <row r="15" ht="27.75" customHeight="1" s="94">
      <c r="A15" s="60" t="inlineStr">
        <is>
          <t>Accident cost rank ascending</t>
        </is>
      </c>
      <c r="B15" s="71">
        <f>SUM(Hotspots_Potential!$A$7:$A$406)</f>
        <v/>
      </c>
      <c r="C15" s="71" t="n">
        <v>80200</v>
      </c>
      <c r="D15" s="71">
        <f>IF(B15=C15,"OK","ERROR")</f>
        <v/>
      </c>
      <c r="E15" s="60" t="inlineStr">
        <is>
          <t>Sum 1..400 = 80,200.</t>
        </is>
      </c>
    </row>
    <row r="16" ht="27.75" customHeight="1" s="94">
      <c r="A16" s="60" t="inlineStr">
        <is>
          <t>Central discount rate</t>
        </is>
      </c>
      <c r="B16" s="181">
        <f>Sources!$C$11</f>
        <v/>
      </c>
      <c r="C16" s="71" t="n">
        <v>0.017</v>
      </c>
      <c r="D16" s="71">
        <f>IF(ABS(B16-C16)&lt;0.0000001,"OK","CHECK")</f>
        <v/>
      </c>
      <c r="E16" s="60" t="inlineStr">
        <is>
          <t>Central real social discount rate according to the BMV research report.</t>
        </is>
      </c>
    </row>
    <row r="17" ht="37.5" customHeight="1" s="94">
      <c r="A17" s="133" t="inlineStr">
        <is>
          <t>Model status v2.1</t>
        </is>
      </c>
      <c r="B17" s="133" t="inlineStr">
        <is>
          <t>Aggregate portfolio main model; 1.7% real discount rate; prioritisation by historical accident costs; no individual interventions or site-level BCRs; uniform average costs; A/B/C for sensitivity only.</t>
        </is>
      </c>
    </row>
    <row r="18" ht="37.5" customHeight="1" s="94">
      <c r="A18" s="133" t="inlineStr">
        <is>
          <t>RTM</t>
        </is>
      </c>
      <c r="B18" s="133" t="inlineStr">
        <is>
          <t>Regression to the mean is shown only in “Sensitivities” as a separate 20% baseline test.</t>
        </is>
      </c>
    </row>
    <row r="19" ht="37.5" customHeight="1" s="94">
      <c r="A19" s="133" t="inlineStr">
        <is>
          <t>Site label</t>
        </is>
      </c>
      <c r="B19" s="133" t="inlineStr">
        <is>
          <t>OSM street names are guidance labels, not official junction names.</t>
        </is>
      </c>
    </row>
  </sheetData>
  <mergeCells count="4">
    <mergeCell ref="B17:E17"/>
    <mergeCell ref="A1:E1"/>
    <mergeCell ref="B19:E19"/>
    <mergeCell ref="B18:E18"/>
  </mergeCells>
  <printOptions horizontalCentered="1"/>
  <pageMargins left="0.25" right="0.25" top="0.320138888888889" bottom="0.320138888888889" header="0.511811023622047" footer="0.511811023622047"/>
  <pageSetup orientation="landscape" paperSize="9" horizontalDpi="300" verticalDpi="300"/>
</worksheet>
</file>

<file path=xl/worksheets/sheet12.xml><?xml version="1.0" encoding="utf-8"?>
<worksheet xmlns="http://schemas.openxmlformats.org/spreadsheetml/2006/main">
  <sheetPr>
    <tabColor rgb="006B7280"/>
    <outlinePr summaryBelow="1" summaryRight="1"/>
    <pageSetUpPr/>
  </sheetPr>
  <dimension ref="A1:D401"/>
  <sheetViews>
    <sheetView showGridLines="0" zoomScaleNormal="100" workbookViewId="0">
      <pane ySplit="1" topLeftCell="A2" activePane="bottomLeft" state="frozen"/>
      <selection pane="bottomLeft" activeCell="A1" sqref="A1"/>
    </sheetView>
  </sheetViews>
  <sheetFormatPr baseColWidth="10" defaultColWidth="8.6640625" defaultRowHeight="15" customHeight="1"/>
  <cols>
    <col width="14" customWidth="1" style="94" min="1" max="1"/>
    <col width="26" customWidth="1" style="94" min="2" max="2"/>
    <col width="18" customWidth="1" style="94" min="3" max="3"/>
    <col width="20" customWidth="1" style="94" min="4" max="4"/>
  </cols>
  <sheetData>
    <row r="1" ht="15" customHeight="1" s="94">
      <c r="A1" s="75" t="inlineStr">
        <is>
          <t>Accident cost rank</t>
        </is>
      </c>
      <c r="B1" s="75" t="inlineStr">
        <is>
          <t>Accident costs descending (EUR)</t>
        </is>
      </c>
      <c r="C1" s="75" t="inlineStr">
        <is>
          <t>Cumulative share</t>
        </is>
      </c>
      <c r="D1" s="75" t="inlineStr">
        <is>
          <t>Total accident costs</t>
        </is>
      </c>
    </row>
    <row r="2" ht="15" customHeight="1" s="94">
      <c r="A2" t="n">
        <v>1</v>
      </c>
      <c r="B2" s="182">
        <f>LARGE(Hotspots_Potential!$Q$7:$Q$406,A2)</f>
        <v/>
      </c>
      <c r="C2" s="183">
        <f>SUM($B$2:B2)/$D$2</f>
        <v/>
      </c>
      <c r="D2" s="182">
        <f>SUM(Hotspots_Potential!Q7:Q406)</f>
        <v/>
      </c>
    </row>
    <row r="3" ht="15" customHeight="1" s="94">
      <c r="A3" t="n">
        <v>2</v>
      </c>
      <c r="B3" s="182">
        <f>LARGE(Hotspots_Potential!$Q$7:$Q$406,A3)</f>
        <v/>
      </c>
      <c r="C3" s="183">
        <f>SUM($B$2:B3)/$D$2</f>
        <v/>
      </c>
    </row>
    <row r="4" ht="15" customHeight="1" s="94">
      <c r="A4" t="n">
        <v>3</v>
      </c>
      <c r="B4" s="182">
        <f>LARGE(Hotspots_Potential!$Q$7:$Q$406,A4)</f>
        <v/>
      </c>
      <c r="C4" s="183">
        <f>SUM($B$2:B4)/$D$2</f>
        <v/>
      </c>
    </row>
    <row r="5" ht="15" customHeight="1" s="94">
      <c r="A5" t="n">
        <v>4</v>
      </c>
      <c r="B5" s="182">
        <f>LARGE(Hotspots_Potential!$Q$7:$Q$406,A5)</f>
        <v/>
      </c>
      <c r="C5" s="183">
        <f>SUM($B$2:B5)/$D$2</f>
        <v/>
      </c>
    </row>
    <row r="6" ht="15" customHeight="1" s="94">
      <c r="A6" t="n">
        <v>5</v>
      </c>
      <c r="B6" s="182">
        <f>LARGE(Hotspots_Potential!$Q$7:$Q$406,A6)</f>
        <v/>
      </c>
      <c r="C6" s="183">
        <f>SUM($B$2:B6)/$D$2</f>
        <v/>
      </c>
    </row>
    <row r="7" ht="15" customHeight="1" s="94">
      <c r="A7" t="n">
        <v>6</v>
      </c>
      <c r="B7" s="182">
        <f>LARGE(Hotspots_Potential!$Q$7:$Q$406,A7)</f>
        <v/>
      </c>
      <c r="C7" s="183">
        <f>SUM($B$2:B7)/$D$2</f>
        <v/>
      </c>
    </row>
    <row r="8" ht="15" customHeight="1" s="94">
      <c r="A8" t="n">
        <v>7</v>
      </c>
      <c r="B8" s="182">
        <f>LARGE(Hotspots_Potential!$Q$7:$Q$406,A8)</f>
        <v/>
      </c>
      <c r="C8" s="183">
        <f>SUM($B$2:B8)/$D$2</f>
        <v/>
      </c>
    </row>
    <row r="9" ht="15" customHeight="1" s="94">
      <c r="A9" t="n">
        <v>8</v>
      </c>
      <c r="B9" s="182">
        <f>LARGE(Hotspots_Potential!$Q$7:$Q$406,A9)</f>
        <v/>
      </c>
      <c r="C9" s="183">
        <f>SUM($B$2:B9)/$D$2</f>
        <v/>
      </c>
    </row>
    <row r="10" ht="15" customHeight="1" s="94">
      <c r="A10" t="n">
        <v>9</v>
      </c>
      <c r="B10" s="182">
        <f>LARGE(Hotspots_Potential!$Q$7:$Q$406,A10)</f>
        <v/>
      </c>
      <c r="C10" s="183">
        <f>SUM($B$2:B10)/$D$2</f>
        <v/>
      </c>
    </row>
    <row r="11" ht="15" customHeight="1" s="94">
      <c r="A11" t="n">
        <v>10</v>
      </c>
      <c r="B11" s="182">
        <f>LARGE(Hotspots_Potential!$Q$7:$Q$406,A11)</f>
        <v/>
      </c>
      <c r="C11" s="183">
        <f>SUM($B$2:B11)/$D$2</f>
        <v/>
      </c>
    </row>
    <row r="12" ht="15" customHeight="1" s="94">
      <c r="A12" t="n">
        <v>11</v>
      </c>
      <c r="B12" s="182">
        <f>LARGE(Hotspots_Potential!$Q$7:$Q$406,A12)</f>
        <v/>
      </c>
      <c r="C12" s="183">
        <f>SUM($B$2:B12)/$D$2</f>
        <v/>
      </c>
    </row>
    <row r="13" ht="15" customHeight="1" s="94">
      <c r="A13" t="n">
        <v>12</v>
      </c>
      <c r="B13" s="182">
        <f>LARGE(Hotspots_Potential!$Q$7:$Q$406,A13)</f>
        <v/>
      </c>
      <c r="C13" s="183">
        <f>SUM($B$2:B13)/$D$2</f>
        <v/>
      </c>
    </row>
    <row r="14" ht="15" customHeight="1" s="94">
      <c r="A14" t="n">
        <v>13</v>
      </c>
      <c r="B14" s="182">
        <f>LARGE(Hotspots_Potential!$Q$7:$Q$406,A14)</f>
        <v/>
      </c>
      <c r="C14" s="183">
        <f>SUM($B$2:B14)/$D$2</f>
        <v/>
      </c>
    </row>
    <row r="15" ht="15" customHeight="1" s="94">
      <c r="A15" t="n">
        <v>14</v>
      </c>
      <c r="B15" s="182">
        <f>LARGE(Hotspots_Potential!$Q$7:$Q$406,A15)</f>
        <v/>
      </c>
      <c r="C15" s="183">
        <f>SUM($B$2:B15)/$D$2</f>
        <v/>
      </c>
    </row>
    <row r="16" ht="15" customHeight="1" s="94">
      <c r="A16" t="n">
        <v>15</v>
      </c>
      <c r="B16" s="182">
        <f>LARGE(Hotspots_Potential!$Q$7:$Q$406,A16)</f>
        <v/>
      </c>
      <c r="C16" s="183">
        <f>SUM($B$2:B16)/$D$2</f>
        <v/>
      </c>
    </row>
    <row r="17" ht="15" customHeight="1" s="94">
      <c r="A17" t="n">
        <v>16</v>
      </c>
      <c r="B17" s="182">
        <f>LARGE(Hotspots_Potential!$Q$7:$Q$406,A17)</f>
        <v/>
      </c>
      <c r="C17" s="183">
        <f>SUM($B$2:B17)/$D$2</f>
        <v/>
      </c>
    </row>
    <row r="18" ht="15" customHeight="1" s="94">
      <c r="A18" t="n">
        <v>17</v>
      </c>
      <c r="B18" s="182">
        <f>LARGE(Hotspots_Potential!$Q$7:$Q$406,A18)</f>
        <v/>
      </c>
      <c r="C18" s="183">
        <f>SUM($B$2:B18)/$D$2</f>
        <v/>
      </c>
    </row>
    <row r="19" ht="15" customHeight="1" s="94">
      <c r="A19" t="n">
        <v>18</v>
      </c>
      <c r="B19" s="182">
        <f>LARGE(Hotspots_Potential!$Q$7:$Q$406,A19)</f>
        <v/>
      </c>
      <c r="C19" s="183">
        <f>SUM($B$2:B19)/$D$2</f>
        <v/>
      </c>
    </row>
    <row r="20" ht="15" customHeight="1" s="94">
      <c r="A20" t="n">
        <v>19</v>
      </c>
      <c r="B20" s="182">
        <f>LARGE(Hotspots_Potential!$Q$7:$Q$406,A20)</f>
        <v/>
      </c>
      <c r="C20" s="183">
        <f>SUM($B$2:B20)/$D$2</f>
        <v/>
      </c>
    </row>
    <row r="21" ht="15" customHeight="1" s="94">
      <c r="A21" t="n">
        <v>20</v>
      </c>
      <c r="B21" s="182">
        <f>LARGE(Hotspots_Potential!$Q$7:$Q$406,A21)</f>
        <v/>
      </c>
      <c r="C21" s="183">
        <f>SUM($B$2:B21)/$D$2</f>
        <v/>
      </c>
    </row>
    <row r="22" ht="15" customHeight="1" s="94">
      <c r="A22" t="n">
        <v>21</v>
      </c>
      <c r="B22" s="182">
        <f>LARGE(Hotspots_Potential!$Q$7:$Q$406,A22)</f>
        <v/>
      </c>
      <c r="C22" s="183">
        <f>SUM($B$2:B22)/$D$2</f>
        <v/>
      </c>
    </row>
    <row r="23" ht="15" customHeight="1" s="94">
      <c r="A23" t="n">
        <v>22</v>
      </c>
      <c r="B23" s="182">
        <f>LARGE(Hotspots_Potential!$Q$7:$Q$406,A23)</f>
        <v/>
      </c>
      <c r="C23" s="183">
        <f>SUM($B$2:B23)/$D$2</f>
        <v/>
      </c>
    </row>
    <row r="24" ht="15" customHeight="1" s="94">
      <c r="A24" t="n">
        <v>23</v>
      </c>
      <c r="B24" s="182">
        <f>LARGE(Hotspots_Potential!$Q$7:$Q$406,A24)</f>
        <v/>
      </c>
      <c r="C24" s="183">
        <f>SUM($B$2:B24)/$D$2</f>
        <v/>
      </c>
    </row>
    <row r="25" ht="15" customHeight="1" s="94">
      <c r="A25" t="n">
        <v>24</v>
      </c>
      <c r="B25" s="182">
        <f>LARGE(Hotspots_Potential!$Q$7:$Q$406,A25)</f>
        <v/>
      </c>
      <c r="C25" s="183">
        <f>SUM($B$2:B25)/$D$2</f>
        <v/>
      </c>
    </row>
    <row r="26" ht="15" customHeight="1" s="94">
      <c r="A26" t="n">
        <v>25</v>
      </c>
      <c r="B26" s="182">
        <f>LARGE(Hotspots_Potential!$Q$7:$Q$406,A26)</f>
        <v/>
      </c>
      <c r="C26" s="183">
        <f>SUM($B$2:B26)/$D$2</f>
        <v/>
      </c>
    </row>
    <row r="27" ht="15" customHeight="1" s="94">
      <c r="A27" t="n">
        <v>26</v>
      </c>
      <c r="B27" s="182">
        <f>LARGE(Hotspots_Potential!$Q$7:$Q$406,A27)</f>
        <v/>
      </c>
      <c r="C27" s="183">
        <f>SUM($B$2:B27)/$D$2</f>
        <v/>
      </c>
    </row>
    <row r="28" ht="15" customHeight="1" s="94">
      <c r="A28" t="n">
        <v>27</v>
      </c>
      <c r="B28" s="182">
        <f>LARGE(Hotspots_Potential!$Q$7:$Q$406,A28)</f>
        <v/>
      </c>
      <c r="C28" s="183">
        <f>SUM($B$2:B28)/$D$2</f>
        <v/>
      </c>
    </row>
    <row r="29" ht="15" customHeight="1" s="94">
      <c r="A29" t="n">
        <v>28</v>
      </c>
      <c r="B29" s="182">
        <f>LARGE(Hotspots_Potential!$Q$7:$Q$406,A29)</f>
        <v/>
      </c>
      <c r="C29" s="183">
        <f>SUM($B$2:B29)/$D$2</f>
        <v/>
      </c>
    </row>
    <row r="30" ht="15" customHeight="1" s="94">
      <c r="A30" t="n">
        <v>29</v>
      </c>
      <c r="B30" s="182">
        <f>LARGE(Hotspots_Potential!$Q$7:$Q$406,A30)</f>
        <v/>
      </c>
      <c r="C30" s="183">
        <f>SUM($B$2:B30)/$D$2</f>
        <v/>
      </c>
    </row>
    <row r="31" ht="15" customHeight="1" s="94">
      <c r="A31" t="n">
        <v>30</v>
      </c>
      <c r="B31" s="182">
        <f>LARGE(Hotspots_Potential!$Q$7:$Q$406,A31)</f>
        <v/>
      </c>
      <c r="C31" s="183">
        <f>SUM($B$2:B31)/$D$2</f>
        <v/>
      </c>
    </row>
    <row r="32" ht="15" customHeight="1" s="94">
      <c r="A32" t="n">
        <v>31</v>
      </c>
      <c r="B32" s="182">
        <f>LARGE(Hotspots_Potential!$Q$7:$Q$406,A32)</f>
        <v/>
      </c>
      <c r="C32" s="183">
        <f>SUM($B$2:B32)/$D$2</f>
        <v/>
      </c>
    </row>
    <row r="33" ht="15" customHeight="1" s="94">
      <c r="A33" t="n">
        <v>32</v>
      </c>
      <c r="B33" s="182">
        <f>LARGE(Hotspots_Potential!$Q$7:$Q$406,A33)</f>
        <v/>
      </c>
      <c r="C33" s="183">
        <f>SUM($B$2:B33)/$D$2</f>
        <v/>
      </c>
    </row>
    <row r="34" ht="15" customHeight="1" s="94">
      <c r="A34" t="n">
        <v>33</v>
      </c>
      <c r="B34" s="182">
        <f>LARGE(Hotspots_Potential!$Q$7:$Q$406,A34)</f>
        <v/>
      </c>
      <c r="C34" s="183">
        <f>SUM($B$2:B34)/$D$2</f>
        <v/>
      </c>
    </row>
    <row r="35" ht="15" customHeight="1" s="94">
      <c r="A35" t="n">
        <v>34</v>
      </c>
      <c r="B35" s="182">
        <f>LARGE(Hotspots_Potential!$Q$7:$Q$406,A35)</f>
        <v/>
      </c>
      <c r="C35" s="183">
        <f>SUM($B$2:B35)/$D$2</f>
        <v/>
      </c>
    </row>
    <row r="36" ht="15" customHeight="1" s="94">
      <c r="A36" t="n">
        <v>35</v>
      </c>
      <c r="B36" s="182">
        <f>LARGE(Hotspots_Potential!$Q$7:$Q$406,A36)</f>
        <v/>
      </c>
      <c r="C36" s="183">
        <f>SUM($B$2:B36)/$D$2</f>
        <v/>
      </c>
    </row>
    <row r="37" ht="15" customHeight="1" s="94">
      <c r="A37" t="n">
        <v>36</v>
      </c>
      <c r="B37" s="182">
        <f>LARGE(Hotspots_Potential!$Q$7:$Q$406,A37)</f>
        <v/>
      </c>
      <c r="C37" s="183">
        <f>SUM($B$2:B37)/$D$2</f>
        <v/>
      </c>
    </row>
    <row r="38" ht="15" customHeight="1" s="94">
      <c r="A38" t="n">
        <v>37</v>
      </c>
      <c r="B38" s="182">
        <f>LARGE(Hotspots_Potential!$Q$7:$Q$406,A38)</f>
        <v/>
      </c>
      <c r="C38" s="183">
        <f>SUM($B$2:B38)/$D$2</f>
        <v/>
      </c>
    </row>
    <row r="39" ht="15" customHeight="1" s="94">
      <c r="A39" t="n">
        <v>38</v>
      </c>
      <c r="B39" s="182">
        <f>LARGE(Hotspots_Potential!$Q$7:$Q$406,A39)</f>
        <v/>
      </c>
      <c r="C39" s="183">
        <f>SUM($B$2:B39)/$D$2</f>
        <v/>
      </c>
    </row>
    <row r="40" ht="15" customHeight="1" s="94">
      <c r="A40" t="n">
        <v>39</v>
      </c>
      <c r="B40" s="182">
        <f>LARGE(Hotspots_Potential!$Q$7:$Q$406,A40)</f>
        <v/>
      </c>
      <c r="C40" s="183">
        <f>SUM($B$2:B40)/$D$2</f>
        <v/>
      </c>
    </row>
    <row r="41" ht="15" customHeight="1" s="94">
      <c r="A41" t="n">
        <v>40</v>
      </c>
      <c r="B41" s="182">
        <f>LARGE(Hotspots_Potential!$Q$7:$Q$406,A41)</f>
        <v/>
      </c>
      <c r="C41" s="183">
        <f>SUM($B$2:B41)/$D$2</f>
        <v/>
      </c>
    </row>
    <row r="42" ht="15" customHeight="1" s="94">
      <c r="A42" t="n">
        <v>41</v>
      </c>
      <c r="B42" s="182">
        <f>LARGE(Hotspots_Potential!$Q$7:$Q$406,A42)</f>
        <v/>
      </c>
      <c r="C42" s="183">
        <f>SUM($B$2:B42)/$D$2</f>
        <v/>
      </c>
    </row>
    <row r="43" ht="15" customHeight="1" s="94">
      <c r="A43" t="n">
        <v>42</v>
      </c>
      <c r="B43" s="182">
        <f>LARGE(Hotspots_Potential!$Q$7:$Q$406,A43)</f>
        <v/>
      </c>
      <c r="C43" s="183">
        <f>SUM($B$2:B43)/$D$2</f>
        <v/>
      </c>
    </row>
    <row r="44" ht="15" customHeight="1" s="94">
      <c r="A44" t="n">
        <v>43</v>
      </c>
      <c r="B44" s="182">
        <f>LARGE(Hotspots_Potential!$Q$7:$Q$406,A44)</f>
        <v/>
      </c>
      <c r="C44" s="183">
        <f>SUM($B$2:B44)/$D$2</f>
        <v/>
      </c>
    </row>
    <row r="45" ht="15" customHeight="1" s="94">
      <c r="A45" t="n">
        <v>44</v>
      </c>
      <c r="B45" s="182">
        <f>LARGE(Hotspots_Potential!$Q$7:$Q$406,A45)</f>
        <v/>
      </c>
      <c r="C45" s="183">
        <f>SUM($B$2:B45)/$D$2</f>
        <v/>
      </c>
    </row>
    <row r="46" ht="15" customHeight="1" s="94">
      <c r="A46" t="n">
        <v>45</v>
      </c>
      <c r="B46" s="182">
        <f>LARGE(Hotspots_Potential!$Q$7:$Q$406,A46)</f>
        <v/>
      </c>
      <c r="C46" s="183">
        <f>SUM($B$2:B46)/$D$2</f>
        <v/>
      </c>
    </row>
    <row r="47" ht="15" customHeight="1" s="94">
      <c r="A47" t="n">
        <v>46</v>
      </c>
      <c r="B47" s="182">
        <f>LARGE(Hotspots_Potential!$Q$7:$Q$406,A47)</f>
        <v/>
      </c>
      <c r="C47" s="183">
        <f>SUM($B$2:B47)/$D$2</f>
        <v/>
      </c>
    </row>
    <row r="48" ht="15" customHeight="1" s="94">
      <c r="A48" t="n">
        <v>47</v>
      </c>
      <c r="B48" s="182">
        <f>LARGE(Hotspots_Potential!$Q$7:$Q$406,A48)</f>
        <v/>
      </c>
      <c r="C48" s="183">
        <f>SUM($B$2:B48)/$D$2</f>
        <v/>
      </c>
    </row>
    <row r="49" ht="15" customHeight="1" s="94">
      <c r="A49" t="n">
        <v>48</v>
      </c>
      <c r="B49" s="182">
        <f>LARGE(Hotspots_Potential!$Q$7:$Q$406,A49)</f>
        <v/>
      </c>
      <c r="C49" s="183">
        <f>SUM($B$2:B49)/$D$2</f>
        <v/>
      </c>
    </row>
    <row r="50" ht="15" customHeight="1" s="94">
      <c r="A50" t="n">
        <v>49</v>
      </c>
      <c r="B50" s="182">
        <f>LARGE(Hotspots_Potential!$Q$7:$Q$406,A50)</f>
        <v/>
      </c>
      <c r="C50" s="183">
        <f>SUM($B$2:B50)/$D$2</f>
        <v/>
      </c>
    </row>
    <row r="51" ht="15" customHeight="1" s="94">
      <c r="A51" t="n">
        <v>50</v>
      </c>
      <c r="B51" s="182">
        <f>LARGE(Hotspots_Potential!$Q$7:$Q$406,A51)</f>
        <v/>
      </c>
      <c r="C51" s="183">
        <f>SUM($B$2:B51)/$D$2</f>
        <v/>
      </c>
    </row>
    <row r="52" ht="15" customHeight="1" s="94">
      <c r="A52" t="n">
        <v>51</v>
      </c>
      <c r="B52" s="182">
        <f>LARGE(Hotspots_Potential!$Q$7:$Q$406,A52)</f>
        <v/>
      </c>
      <c r="C52" s="183">
        <f>SUM($B$2:B52)/$D$2</f>
        <v/>
      </c>
    </row>
    <row r="53" ht="15" customHeight="1" s="94">
      <c r="A53" t="n">
        <v>52</v>
      </c>
      <c r="B53" s="182">
        <f>LARGE(Hotspots_Potential!$Q$7:$Q$406,A53)</f>
        <v/>
      </c>
      <c r="C53" s="183">
        <f>SUM($B$2:B53)/$D$2</f>
        <v/>
      </c>
    </row>
    <row r="54" ht="15" customHeight="1" s="94">
      <c r="A54" t="n">
        <v>53</v>
      </c>
      <c r="B54" s="182">
        <f>LARGE(Hotspots_Potential!$Q$7:$Q$406,A54)</f>
        <v/>
      </c>
      <c r="C54" s="183">
        <f>SUM($B$2:B54)/$D$2</f>
        <v/>
      </c>
    </row>
    <row r="55" ht="15" customHeight="1" s="94">
      <c r="A55" t="n">
        <v>54</v>
      </c>
      <c r="B55" s="182">
        <f>LARGE(Hotspots_Potential!$Q$7:$Q$406,A55)</f>
        <v/>
      </c>
      <c r="C55" s="183">
        <f>SUM($B$2:B55)/$D$2</f>
        <v/>
      </c>
    </row>
    <row r="56" ht="15" customHeight="1" s="94">
      <c r="A56" t="n">
        <v>55</v>
      </c>
      <c r="B56" s="182">
        <f>LARGE(Hotspots_Potential!$Q$7:$Q$406,A56)</f>
        <v/>
      </c>
      <c r="C56" s="183">
        <f>SUM($B$2:B56)/$D$2</f>
        <v/>
      </c>
    </row>
    <row r="57" ht="15" customHeight="1" s="94">
      <c r="A57" t="n">
        <v>56</v>
      </c>
      <c r="B57" s="182">
        <f>LARGE(Hotspots_Potential!$Q$7:$Q$406,A57)</f>
        <v/>
      </c>
      <c r="C57" s="183">
        <f>SUM($B$2:B57)/$D$2</f>
        <v/>
      </c>
    </row>
    <row r="58" ht="15" customHeight="1" s="94">
      <c r="A58" t="n">
        <v>57</v>
      </c>
      <c r="B58" s="182">
        <f>LARGE(Hotspots_Potential!$Q$7:$Q$406,A58)</f>
        <v/>
      </c>
      <c r="C58" s="183">
        <f>SUM($B$2:B58)/$D$2</f>
        <v/>
      </c>
    </row>
    <row r="59" ht="15" customHeight="1" s="94">
      <c r="A59" t="n">
        <v>58</v>
      </c>
      <c r="B59" s="182">
        <f>LARGE(Hotspots_Potential!$Q$7:$Q$406,A59)</f>
        <v/>
      </c>
      <c r="C59" s="183">
        <f>SUM($B$2:B59)/$D$2</f>
        <v/>
      </c>
    </row>
    <row r="60" ht="15" customHeight="1" s="94">
      <c r="A60" t="n">
        <v>59</v>
      </c>
      <c r="B60" s="182">
        <f>LARGE(Hotspots_Potential!$Q$7:$Q$406,A60)</f>
        <v/>
      </c>
      <c r="C60" s="183">
        <f>SUM($B$2:B60)/$D$2</f>
        <v/>
      </c>
    </row>
    <row r="61" ht="15" customHeight="1" s="94">
      <c r="A61" t="n">
        <v>60</v>
      </c>
      <c r="B61" s="182">
        <f>LARGE(Hotspots_Potential!$Q$7:$Q$406,A61)</f>
        <v/>
      </c>
      <c r="C61" s="183">
        <f>SUM($B$2:B61)/$D$2</f>
        <v/>
      </c>
    </row>
    <row r="62" ht="15" customHeight="1" s="94">
      <c r="A62" t="n">
        <v>61</v>
      </c>
      <c r="B62" s="182">
        <f>LARGE(Hotspots_Potential!$Q$7:$Q$406,A62)</f>
        <v/>
      </c>
      <c r="C62" s="183">
        <f>SUM($B$2:B62)/$D$2</f>
        <v/>
      </c>
    </row>
    <row r="63" ht="15" customHeight="1" s="94">
      <c r="A63" t="n">
        <v>62</v>
      </c>
      <c r="B63" s="182">
        <f>LARGE(Hotspots_Potential!$Q$7:$Q$406,A63)</f>
        <v/>
      </c>
      <c r="C63" s="183">
        <f>SUM($B$2:B63)/$D$2</f>
        <v/>
      </c>
    </row>
    <row r="64" ht="15" customHeight="1" s="94">
      <c r="A64" t="n">
        <v>63</v>
      </c>
      <c r="B64" s="182">
        <f>LARGE(Hotspots_Potential!$Q$7:$Q$406,A64)</f>
        <v/>
      </c>
      <c r="C64" s="183">
        <f>SUM($B$2:B64)/$D$2</f>
        <v/>
      </c>
    </row>
    <row r="65" ht="15" customHeight="1" s="94">
      <c r="A65" t="n">
        <v>64</v>
      </c>
      <c r="B65" s="182">
        <f>LARGE(Hotspots_Potential!$Q$7:$Q$406,A65)</f>
        <v/>
      </c>
      <c r="C65" s="183">
        <f>SUM($B$2:B65)/$D$2</f>
        <v/>
      </c>
    </row>
    <row r="66" ht="15" customHeight="1" s="94">
      <c r="A66" t="n">
        <v>65</v>
      </c>
      <c r="B66" s="182">
        <f>LARGE(Hotspots_Potential!$Q$7:$Q$406,A66)</f>
        <v/>
      </c>
      <c r="C66" s="183">
        <f>SUM($B$2:B66)/$D$2</f>
        <v/>
      </c>
    </row>
    <row r="67" ht="15" customHeight="1" s="94">
      <c r="A67" t="n">
        <v>66</v>
      </c>
      <c r="B67" s="182">
        <f>LARGE(Hotspots_Potential!$Q$7:$Q$406,A67)</f>
        <v/>
      </c>
      <c r="C67" s="183">
        <f>SUM($B$2:B67)/$D$2</f>
        <v/>
      </c>
    </row>
    <row r="68" ht="15" customHeight="1" s="94">
      <c r="A68" t="n">
        <v>67</v>
      </c>
      <c r="B68" s="182">
        <f>LARGE(Hotspots_Potential!$Q$7:$Q$406,A68)</f>
        <v/>
      </c>
      <c r="C68" s="183">
        <f>SUM($B$2:B68)/$D$2</f>
        <v/>
      </c>
    </row>
    <row r="69" ht="15" customHeight="1" s="94">
      <c r="A69" t="n">
        <v>68</v>
      </c>
      <c r="B69" s="182">
        <f>LARGE(Hotspots_Potential!$Q$7:$Q$406,A69)</f>
        <v/>
      </c>
      <c r="C69" s="183">
        <f>SUM($B$2:B69)/$D$2</f>
        <v/>
      </c>
    </row>
    <row r="70" ht="15" customHeight="1" s="94">
      <c r="A70" t="n">
        <v>69</v>
      </c>
      <c r="B70" s="182">
        <f>LARGE(Hotspots_Potential!$Q$7:$Q$406,A70)</f>
        <v/>
      </c>
      <c r="C70" s="183">
        <f>SUM($B$2:B70)/$D$2</f>
        <v/>
      </c>
    </row>
    <row r="71" ht="15" customHeight="1" s="94">
      <c r="A71" t="n">
        <v>70</v>
      </c>
      <c r="B71" s="182">
        <f>LARGE(Hotspots_Potential!$Q$7:$Q$406,A71)</f>
        <v/>
      </c>
      <c r="C71" s="183">
        <f>SUM($B$2:B71)/$D$2</f>
        <v/>
      </c>
    </row>
    <row r="72" ht="15" customHeight="1" s="94">
      <c r="A72" t="n">
        <v>71</v>
      </c>
      <c r="B72" s="182">
        <f>LARGE(Hotspots_Potential!$Q$7:$Q$406,A72)</f>
        <v/>
      </c>
      <c r="C72" s="183">
        <f>SUM($B$2:B72)/$D$2</f>
        <v/>
      </c>
    </row>
    <row r="73" ht="15" customHeight="1" s="94">
      <c r="A73" t="n">
        <v>72</v>
      </c>
      <c r="B73" s="182">
        <f>LARGE(Hotspots_Potential!$Q$7:$Q$406,A73)</f>
        <v/>
      </c>
      <c r="C73" s="183">
        <f>SUM($B$2:B73)/$D$2</f>
        <v/>
      </c>
    </row>
    <row r="74" ht="15" customHeight="1" s="94">
      <c r="A74" t="n">
        <v>73</v>
      </c>
      <c r="B74" s="182">
        <f>LARGE(Hotspots_Potential!$Q$7:$Q$406,A74)</f>
        <v/>
      </c>
      <c r="C74" s="183">
        <f>SUM($B$2:B74)/$D$2</f>
        <v/>
      </c>
    </row>
    <row r="75" ht="15" customHeight="1" s="94">
      <c r="A75" t="n">
        <v>74</v>
      </c>
      <c r="B75" s="182">
        <f>LARGE(Hotspots_Potential!$Q$7:$Q$406,A75)</f>
        <v/>
      </c>
      <c r="C75" s="183">
        <f>SUM($B$2:B75)/$D$2</f>
        <v/>
      </c>
    </row>
    <row r="76" ht="15" customHeight="1" s="94">
      <c r="A76" t="n">
        <v>75</v>
      </c>
      <c r="B76" s="182">
        <f>LARGE(Hotspots_Potential!$Q$7:$Q$406,A76)</f>
        <v/>
      </c>
      <c r="C76" s="183">
        <f>SUM($B$2:B76)/$D$2</f>
        <v/>
      </c>
    </row>
    <row r="77" ht="15" customHeight="1" s="94">
      <c r="A77" t="n">
        <v>76</v>
      </c>
      <c r="B77" s="182">
        <f>LARGE(Hotspots_Potential!$Q$7:$Q$406,A77)</f>
        <v/>
      </c>
      <c r="C77" s="183">
        <f>SUM($B$2:B77)/$D$2</f>
        <v/>
      </c>
    </row>
    <row r="78" ht="15" customHeight="1" s="94">
      <c r="A78" t="n">
        <v>77</v>
      </c>
      <c r="B78" s="182">
        <f>LARGE(Hotspots_Potential!$Q$7:$Q$406,A78)</f>
        <v/>
      </c>
      <c r="C78" s="183">
        <f>SUM($B$2:B78)/$D$2</f>
        <v/>
      </c>
    </row>
    <row r="79" ht="15" customHeight="1" s="94">
      <c r="A79" t="n">
        <v>78</v>
      </c>
      <c r="B79" s="182">
        <f>LARGE(Hotspots_Potential!$Q$7:$Q$406,A79)</f>
        <v/>
      </c>
      <c r="C79" s="183">
        <f>SUM($B$2:B79)/$D$2</f>
        <v/>
      </c>
    </row>
    <row r="80" ht="15" customHeight="1" s="94">
      <c r="A80" t="n">
        <v>79</v>
      </c>
      <c r="B80" s="182">
        <f>LARGE(Hotspots_Potential!$Q$7:$Q$406,A80)</f>
        <v/>
      </c>
      <c r="C80" s="183">
        <f>SUM($B$2:B80)/$D$2</f>
        <v/>
      </c>
    </row>
    <row r="81" ht="15" customHeight="1" s="94">
      <c r="A81" t="n">
        <v>80</v>
      </c>
      <c r="B81" s="182">
        <f>LARGE(Hotspots_Potential!$Q$7:$Q$406,A81)</f>
        <v/>
      </c>
      <c r="C81" s="183">
        <f>SUM($B$2:B81)/$D$2</f>
        <v/>
      </c>
    </row>
    <row r="82" ht="15" customHeight="1" s="94">
      <c r="A82" t="n">
        <v>81</v>
      </c>
      <c r="B82" s="182">
        <f>LARGE(Hotspots_Potential!$Q$7:$Q$406,A82)</f>
        <v/>
      </c>
      <c r="C82" s="183">
        <f>SUM($B$2:B82)/$D$2</f>
        <v/>
      </c>
    </row>
    <row r="83" ht="15" customHeight="1" s="94">
      <c r="A83" t="n">
        <v>82</v>
      </c>
      <c r="B83" s="182">
        <f>LARGE(Hotspots_Potential!$Q$7:$Q$406,A83)</f>
        <v/>
      </c>
      <c r="C83" s="183">
        <f>SUM($B$2:B83)/$D$2</f>
        <v/>
      </c>
    </row>
    <row r="84" ht="15" customHeight="1" s="94">
      <c r="A84" t="n">
        <v>83</v>
      </c>
      <c r="B84" s="182">
        <f>LARGE(Hotspots_Potential!$Q$7:$Q$406,A84)</f>
        <v/>
      </c>
      <c r="C84" s="183">
        <f>SUM($B$2:B84)/$D$2</f>
        <v/>
      </c>
    </row>
    <row r="85" ht="15" customHeight="1" s="94">
      <c r="A85" t="n">
        <v>84</v>
      </c>
      <c r="B85" s="182">
        <f>LARGE(Hotspots_Potential!$Q$7:$Q$406,A85)</f>
        <v/>
      </c>
      <c r="C85" s="183">
        <f>SUM($B$2:B85)/$D$2</f>
        <v/>
      </c>
    </row>
    <row r="86" ht="15" customHeight="1" s="94">
      <c r="A86" t="n">
        <v>85</v>
      </c>
      <c r="B86" s="182">
        <f>LARGE(Hotspots_Potential!$Q$7:$Q$406,A86)</f>
        <v/>
      </c>
      <c r="C86" s="183">
        <f>SUM($B$2:B86)/$D$2</f>
        <v/>
      </c>
    </row>
    <row r="87" ht="15" customHeight="1" s="94">
      <c r="A87" t="n">
        <v>86</v>
      </c>
      <c r="B87" s="182">
        <f>LARGE(Hotspots_Potential!$Q$7:$Q$406,A87)</f>
        <v/>
      </c>
      <c r="C87" s="183">
        <f>SUM($B$2:B87)/$D$2</f>
        <v/>
      </c>
    </row>
    <row r="88" ht="15" customHeight="1" s="94">
      <c r="A88" t="n">
        <v>87</v>
      </c>
      <c r="B88" s="182">
        <f>LARGE(Hotspots_Potential!$Q$7:$Q$406,A88)</f>
        <v/>
      </c>
      <c r="C88" s="183">
        <f>SUM($B$2:B88)/$D$2</f>
        <v/>
      </c>
    </row>
    <row r="89" ht="15" customHeight="1" s="94">
      <c r="A89" t="n">
        <v>88</v>
      </c>
      <c r="B89" s="182">
        <f>LARGE(Hotspots_Potential!$Q$7:$Q$406,A89)</f>
        <v/>
      </c>
      <c r="C89" s="183">
        <f>SUM($B$2:B89)/$D$2</f>
        <v/>
      </c>
    </row>
    <row r="90" ht="15" customHeight="1" s="94">
      <c r="A90" t="n">
        <v>89</v>
      </c>
      <c r="B90" s="182">
        <f>LARGE(Hotspots_Potential!$Q$7:$Q$406,A90)</f>
        <v/>
      </c>
      <c r="C90" s="183">
        <f>SUM($B$2:B90)/$D$2</f>
        <v/>
      </c>
    </row>
    <row r="91" ht="15" customHeight="1" s="94">
      <c r="A91" t="n">
        <v>90</v>
      </c>
      <c r="B91" s="182">
        <f>LARGE(Hotspots_Potential!$Q$7:$Q$406,A91)</f>
        <v/>
      </c>
      <c r="C91" s="183">
        <f>SUM($B$2:B91)/$D$2</f>
        <v/>
      </c>
    </row>
    <row r="92" ht="15" customHeight="1" s="94">
      <c r="A92" t="n">
        <v>91</v>
      </c>
      <c r="B92" s="182">
        <f>LARGE(Hotspots_Potential!$Q$7:$Q$406,A92)</f>
        <v/>
      </c>
      <c r="C92" s="183">
        <f>SUM($B$2:B92)/$D$2</f>
        <v/>
      </c>
    </row>
    <row r="93" ht="15" customHeight="1" s="94">
      <c r="A93" t="n">
        <v>92</v>
      </c>
      <c r="B93" s="182">
        <f>LARGE(Hotspots_Potential!$Q$7:$Q$406,A93)</f>
        <v/>
      </c>
      <c r="C93" s="183">
        <f>SUM($B$2:B93)/$D$2</f>
        <v/>
      </c>
    </row>
    <row r="94" ht="15" customHeight="1" s="94">
      <c r="A94" t="n">
        <v>93</v>
      </c>
      <c r="B94" s="182">
        <f>LARGE(Hotspots_Potential!$Q$7:$Q$406,A94)</f>
        <v/>
      </c>
      <c r="C94" s="183">
        <f>SUM($B$2:B94)/$D$2</f>
        <v/>
      </c>
    </row>
    <row r="95" ht="15" customHeight="1" s="94">
      <c r="A95" t="n">
        <v>94</v>
      </c>
      <c r="B95" s="182">
        <f>LARGE(Hotspots_Potential!$Q$7:$Q$406,A95)</f>
        <v/>
      </c>
      <c r="C95" s="183">
        <f>SUM($B$2:B95)/$D$2</f>
        <v/>
      </c>
    </row>
    <row r="96" ht="15" customHeight="1" s="94">
      <c r="A96" t="n">
        <v>95</v>
      </c>
      <c r="B96" s="182">
        <f>LARGE(Hotspots_Potential!$Q$7:$Q$406,A96)</f>
        <v/>
      </c>
      <c r="C96" s="183">
        <f>SUM($B$2:B96)/$D$2</f>
        <v/>
      </c>
    </row>
    <row r="97" ht="15" customHeight="1" s="94">
      <c r="A97" t="n">
        <v>96</v>
      </c>
      <c r="B97" s="182">
        <f>LARGE(Hotspots_Potential!$Q$7:$Q$406,A97)</f>
        <v/>
      </c>
      <c r="C97" s="183">
        <f>SUM($B$2:B97)/$D$2</f>
        <v/>
      </c>
    </row>
    <row r="98" ht="15" customHeight="1" s="94">
      <c r="A98" t="n">
        <v>97</v>
      </c>
      <c r="B98" s="182">
        <f>LARGE(Hotspots_Potential!$Q$7:$Q$406,A98)</f>
        <v/>
      </c>
      <c r="C98" s="183">
        <f>SUM($B$2:B98)/$D$2</f>
        <v/>
      </c>
    </row>
    <row r="99" ht="15" customHeight="1" s="94">
      <c r="A99" t="n">
        <v>98</v>
      </c>
      <c r="B99" s="182">
        <f>LARGE(Hotspots_Potential!$Q$7:$Q$406,A99)</f>
        <v/>
      </c>
      <c r="C99" s="183">
        <f>SUM($B$2:B99)/$D$2</f>
        <v/>
      </c>
    </row>
    <row r="100" ht="15" customHeight="1" s="94">
      <c r="A100" t="n">
        <v>99</v>
      </c>
      <c r="B100" s="182">
        <f>LARGE(Hotspots_Potential!$Q$7:$Q$406,A100)</f>
        <v/>
      </c>
      <c r="C100" s="183">
        <f>SUM($B$2:B100)/$D$2</f>
        <v/>
      </c>
    </row>
    <row r="101" ht="15" customHeight="1" s="94">
      <c r="A101" t="n">
        <v>100</v>
      </c>
      <c r="B101" s="182">
        <f>LARGE(Hotspots_Potential!$Q$7:$Q$406,A101)</f>
        <v/>
      </c>
      <c r="C101" s="183">
        <f>SUM($B$2:B101)/$D$2</f>
        <v/>
      </c>
    </row>
    <row r="102" ht="15" customHeight="1" s="94">
      <c r="A102" t="n">
        <v>101</v>
      </c>
      <c r="B102" s="182">
        <f>LARGE(Hotspots_Potential!$Q$7:$Q$406,A102)</f>
        <v/>
      </c>
      <c r="C102" s="183">
        <f>SUM($B$2:B102)/$D$2</f>
        <v/>
      </c>
    </row>
    <row r="103" ht="15" customHeight="1" s="94">
      <c r="A103" t="n">
        <v>102</v>
      </c>
      <c r="B103" s="182">
        <f>LARGE(Hotspots_Potential!$Q$7:$Q$406,A103)</f>
        <v/>
      </c>
      <c r="C103" s="183">
        <f>SUM($B$2:B103)/$D$2</f>
        <v/>
      </c>
    </row>
    <row r="104" ht="15" customHeight="1" s="94">
      <c r="A104" t="n">
        <v>103</v>
      </c>
      <c r="B104" s="182">
        <f>LARGE(Hotspots_Potential!$Q$7:$Q$406,A104)</f>
        <v/>
      </c>
      <c r="C104" s="183">
        <f>SUM($B$2:B104)/$D$2</f>
        <v/>
      </c>
    </row>
    <row r="105" ht="15" customHeight="1" s="94">
      <c r="A105" t="n">
        <v>104</v>
      </c>
      <c r="B105" s="182">
        <f>LARGE(Hotspots_Potential!$Q$7:$Q$406,A105)</f>
        <v/>
      </c>
      <c r="C105" s="183">
        <f>SUM($B$2:B105)/$D$2</f>
        <v/>
      </c>
    </row>
    <row r="106" ht="15" customHeight="1" s="94">
      <c r="A106" t="n">
        <v>105</v>
      </c>
      <c r="B106" s="182">
        <f>LARGE(Hotspots_Potential!$Q$7:$Q$406,A106)</f>
        <v/>
      </c>
      <c r="C106" s="183">
        <f>SUM($B$2:B106)/$D$2</f>
        <v/>
      </c>
    </row>
    <row r="107" ht="15" customHeight="1" s="94">
      <c r="A107" t="n">
        <v>106</v>
      </c>
      <c r="B107" s="182">
        <f>LARGE(Hotspots_Potential!$Q$7:$Q$406,A107)</f>
        <v/>
      </c>
      <c r="C107" s="183">
        <f>SUM($B$2:B107)/$D$2</f>
        <v/>
      </c>
    </row>
    <row r="108" ht="15" customHeight="1" s="94">
      <c r="A108" t="n">
        <v>107</v>
      </c>
      <c r="B108" s="182">
        <f>LARGE(Hotspots_Potential!$Q$7:$Q$406,A108)</f>
        <v/>
      </c>
      <c r="C108" s="183">
        <f>SUM($B$2:B108)/$D$2</f>
        <v/>
      </c>
    </row>
    <row r="109" ht="15" customHeight="1" s="94">
      <c r="A109" t="n">
        <v>108</v>
      </c>
      <c r="B109" s="182">
        <f>LARGE(Hotspots_Potential!$Q$7:$Q$406,A109)</f>
        <v/>
      </c>
      <c r="C109" s="183">
        <f>SUM($B$2:B109)/$D$2</f>
        <v/>
      </c>
    </row>
    <row r="110" ht="15" customHeight="1" s="94">
      <c r="A110" t="n">
        <v>109</v>
      </c>
      <c r="B110" s="182">
        <f>LARGE(Hotspots_Potential!$Q$7:$Q$406,A110)</f>
        <v/>
      </c>
      <c r="C110" s="183">
        <f>SUM($B$2:B110)/$D$2</f>
        <v/>
      </c>
    </row>
    <row r="111" ht="15" customHeight="1" s="94">
      <c r="A111" t="n">
        <v>110</v>
      </c>
      <c r="B111" s="182">
        <f>LARGE(Hotspots_Potential!$Q$7:$Q$406,A111)</f>
        <v/>
      </c>
      <c r="C111" s="183">
        <f>SUM($B$2:B111)/$D$2</f>
        <v/>
      </c>
    </row>
    <row r="112" ht="15" customHeight="1" s="94">
      <c r="A112" t="n">
        <v>111</v>
      </c>
      <c r="B112" s="182">
        <f>LARGE(Hotspots_Potential!$Q$7:$Q$406,A112)</f>
        <v/>
      </c>
      <c r="C112" s="183">
        <f>SUM($B$2:B112)/$D$2</f>
        <v/>
      </c>
    </row>
    <row r="113" ht="15" customHeight="1" s="94">
      <c r="A113" t="n">
        <v>112</v>
      </c>
      <c r="B113" s="182">
        <f>LARGE(Hotspots_Potential!$Q$7:$Q$406,A113)</f>
        <v/>
      </c>
      <c r="C113" s="183">
        <f>SUM($B$2:B113)/$D$2</f>
        <v/>
      </c>
    </row>
    <row r="114" ht="15" customHeight="1" s="94">
      <c r="A114" t="n">
        <v>113</v>
      </c>
      <c r="B114" s="182">
        <f>LARGE(Hotspots_Potential!$Q$7:$Q$406,A114)</f>
        <v/>
      </c>
      <c r="C114" s="183">
        <f>SUM($B$2:B114)/$D$2</f>
        <v/>
      </c>
    </row>
    <row r="115" ht="15" customHeight="1" s="94">
      <c r="A115" t="n">
        <v>114</v>
      </c>
      <c r="B115" s="182">
        <f>LARGE(Hotspots_Potential!$Q$7:$Q$406,A115)</f>
        <v/>
      </c>
      <c r="C115" s="183">
        <f>SUM($B$2:B115)/$D$2</f>
        <v/>
      </c>
    </row>
    <row r="116" ht="15" customHeight="1" s="94">
      <c r="A116" t="n">
        <v>115</v>
      </c>
      <c r="B116" s="182">
        <f>LARGE(Hotspots_Potential!$Q$7:$Q$406,A116)</f>
        <v/>
      </c>
      <c r="C116" s="183">
        <f>SUM($B$2:B116)/$D$2</f>
        <v/>
      </c>
    </row>
    <row r="117" ht="15" customHeight="1" s="94">
      <c r="A117" t="n">
        <v>116</v>
      </c>
      <c r="B117" s="182">
        <f>LARGE(Hotspots_Potential!$Q$7:$Q$406,A117)</f>
        <v/>
      </c>
      <c r="C117" s="183">
        <f>SUM($B$2:B117)/$D$2</f>
        <v/>
      </c>
    </row>
    <row r="118" ht="15" customHeight="1" s="94">
      <c r="A118" t="n">
        <v>117</v>
      </c>
      <c r="B118" s="182">
        <f>LARGE(Hotspots_Potential!$Q$7:$Q$406,A118)</f>
        <v/>
      </c>
      <c r="C118" s="183">
        <f>SUM($B$2:B118)/$D$2</f>
        <v/>
      </c>
    </row>
    <row r="119" ht="15" customHeight="1" s="94">
      <c r="A119" t="n">
        <v>118</v>
      </c>
      <c r="B119" s="182">
        <f>LARGE(Hotspots_Potential!$Q$7:$Q$406,A119)</f>
        <v/>
      </c>
      <c r="C119" s="183">
        <f>SUM($B$2:B119)/$D$2</f>
        <v/>
      </c>
    </row>
    <row r="120" ht="15" customHeight="1" s="94">
      <c r="A120" t="n">
        <v>119</v>
      </c>
      <c r="B120" s="182">
        <f>LARGE(Hotspots_Potential!$Q$7:$Q$406,A120)</f>
        <v/>
      </c>
      <c r="C120" s="183">
        <f>SUM($B$2:B120)/$D$2</f>
        <v/>
      </c>
    </row>
    <row r="121" ht="15" customHeight="1" s="94">
      <c r="A121" t="n">
        <v>120</v>
      </c>
      <c r="B121" s="182">
        <f>LARGE(Hotspots_Potential!$Q$7:$Q$406,A121)</f>
        <v/>
      </c>
      <c r="C121" s="183">
        <f>SUM($B$2:B121)/$D$2</f>
        <v/>
      </c>
    </row>
    <row r="122" ht="15" customHeight="1" s="94">
      <c r="A122" t="n">
        <v>121</v>
      </c>
      <c r="B122" s="182">
        <f>LARGE(Hotspots_Potential!$Q$7:$Q$406,A122)</f>
        <v/>
      </c>
      <c r="C122" s="183">
        <f>SUM($B$2:B122)/$D$2</f>
        <v/>
      </c>
    </row>
    <row r="123" ht="15" customHeight="1" s="94">
      <c r="A123" t="n">
        <v>122</v>
      </c>
      <c r="B123" s="182">
        <f>LARGE(Hotspots_Potential!$Q$7:$Q$406,A123)</f>
        <v/>
      </c>
      <c r="C123" s="183">
        <f>SUM($B$2:B123)/$D$2</f>
        <v/>
      </c>
    </row>
    <row r="124" ht="15" customHeight="1" s="94">
      <c r="A124" t="n">
        <v>123</v>
      </c>
      <c r="B124" s="182">
        <f>LARGE(Hotspots_Potential!$Q$7:$Q$406,A124)</f>
        <v/>
      </c>
      <c r="C124" s="183">
        <f>SUM($B$2:B124)/$D$2</f>
        <v/>
      </c>
    </row>
    <row r="125" ht="15" customHeight="1" s="94">
      <c r="A125" t="n">
        <v>124</v>
      </c>
      <c r="B125" s="182">
        <f>LARGE(Hotspots_Potential!$Q$7:$Q$406,A125)</f>
        <v/>
      </c>
      <c r="C125" s="183">
        <f>SUM($B$2:B125)/$D$2</f>
        <v/>
      </c>
    </row>
    <row r="126" ht="15" customHeight="1" s="94">
      <c r="A126" t="n">
        <v>125</v>
      </c>
      <c r="B126" s="182">
        <f>LARGE(Hotspots_Potential!$Q$7:$Q$406,A126)</f>
        <v/>
      </c>
      <c r="C126" s="183">
        <f>SUM($B$2:B126)/$D$2</f>
        <v/>
      </c>
    </row>
    <row r="127" ht="15" customHeight="1" s="94">
      <c r="A127" t="n">
        <v>126</v>
      </c>
      <c r="B127" s="182">
        <f>LARGE(Hotspots_Potential!$Q$7:$Q$406,A127)</f>
        <v/>
      </c>
      <c r="C127" s="183">
        <f>SUM($B$2:B127)/$D$2</f>
        <v/>
      </c>
    </row>
    <row r="128" ht="15" customHeight="1" s="94">
      <c r="A128" t="n">
        <v>127</v>
      </c>
      <c r="B128" s="182">
        <f>LARGE(Hotspots_Potential!$Q$7:$Q$406,A128)</f>
        <v/>
      </c>
      <c r="C128" s="183">
        <f>SUM($B$2:B128)/$D$2</f>
        <v/>
      </c>
    </row>
    <row r="129" ht="15" customHeight="1" s="94">
      <c r="A129" t="n">
        <v>128</v>
      </c>
      <c r="B129" s="182">
        <f>LARGE(Hotspots_Potential!$Q$7:$Q$406,A129)</f>
        <v/>
      </c>
      <c r="C129" s="183">
        <f>SUM($B$2:B129)/$D$2</f>
        <v/>
      </c>
    </row>
    <row r="130" ht="15" customHeight="1" s="94">
      <c r="A130" t="n">
        <v>129</v>
      </c>
      <c r="B130" s="182">
        <f>LARGE(Hotspots_Potential!$Q$7:$Q$406,A130)</f>
        <v/>
      </c>
      <c r="C130" s="183">
        <f>SUM($B$2:B130)/$D$2</f>
        <v/>
      </c>
    </row>
    <row r="131" ht="15" customHeight="1" s="94">
      <c r="A131" t="n">
        <v>130</v>
      </c>
      <c r="B131" s="182">
        <f>LARGE(Hotspots_Potential!$Q$7:$Q$406,A131)</f>
        <v/>
      </c>
      <c r="C131" s="183">
        <f>SUM($B$2:B131)/$D$2</f>
        <v/>
      </c>
    </row>
    <row r="132" ht="15" customHeight="1" s="94">
      <c r="A132" t="n">
        <v>131</v>
      </c>
      <c r="B132" s="182">
        <f>LARGE(Hotspots_Potential!$Q$7:$Q$406,A132)</f>
        <v/>
      </c>
      <c r="C132" s="183">
        <f>SUM($B$2:B132)/$D$2</f>
        <v/>
      </c>
    </row>
    <row r="133" ht="15" customHeight="1" s="94">
      <c r="A133" t="n">
        <v>132</v>
      </c>
      <c r="B133" s="182">
        <f>LARGE(Hotspots_Potential!$Q$7:$Q$406,A133)</f>
        <v/>
      </c>
      <c r="C133" s="183">
        <f>SUM($B$2:B133)/$D$2</f>
        <v/>
      </c>
    </row>
    <row r="134" ht="15" customHeight="1" s="94">
      <c r="A134" t="n">
        <v>133</v>
      </c>
      <c r="B134" s="182">
        <f>LARGE(Hotspots_Potential!$Q$7:$Q$406,A134)</f>
        <v/>
      </c>
      <c r="C134" s="183">
        <f>SUM($B$2:B134)/$D$2</f>
        <v/>
      </c>
    </row>
    <row r="135" ht="15" customHeight="1" s="94">
      <c r="A135" t="n">
        <v>134</v>
      </c>
      <c r="B135" s="182">
        <f>LARGE(Hotspots_Potential!$Q$7:$Q$406,A135)</f>
        <v/>
      </c>
      <c r="C135" s="183">
        <f>SUM($B$2:B135)/$D$2</f>
        <v/>
      </c>
    </row>
    <row r="136" ht="15" customHeight="1" s="94">
      <c r="A136" t="n">
        <v>135</v>
      </c>
      <c r="B136" s="182">
        <f>LARGE(Hotspots_Potential!$Q$7:$Q$406,A136)</f>
        <v/>
      </c>
      <c r="C136" s="183">
        <f>SUM($B$2:B136)/$D$2</f>
        <v/>
      </c>
    </row>
    <row r="137" ht="15" customHeight="1" s="94">
      <c r="A137" t="n">
        <v>136</v>
      </c>
      <c r="B137" s="182">
        <f>LARGE(Hotspots_Potential!$Q$7:$Q$406,A137)</f>
        <v/>
      </c>
      <c r="C137" s="183">
        <f>SUM($B$2:B137)/$D$2</f>
        <v/>
      </c>
    </row>
    <row r="138" ht="15" customHeight="1" s="94">
      <c r="A138" t="n">
        <v>137</v>
      </c>
      <c r="B138" s="182">
        <f>LARGE(Hotspots_Potential!$Q$7:$Q$406,A138)</f>
        <v/>
      </c>
      <c r="C138" s="183">
        <f>SUM($B$2:B138)/$D$2</f>
        <v/>
      </c>
    </row>
    <row r="139" ht="15" customHeight="1" s="94">
      <c r="A139" t="n">
        <v>138</v>
      </c>
      <c r="B139" s="182">
        <f>LARGE(Hotspots_Potential!$Q$7:$Q$406,A139)</f>
        <v/>
      </c>
      <c r="C139" s="183">
        <f>SUM($B$2:B139)/$D$2</f>
        <v/>
      </c>
    </row>
    <row r="140" ht="15" customHeight="1" s="94">
      <c r="A140" t="n">
        <v>139</v>
      </c>
      <c r="B140" s="182">
        <f>LARGE(Hotspots_Potential!$Q$7:$Q$406,A140)</f>
        <v/>
      </c>
      <c r="C140" s="183">
        <f>SUM($B$2:B140)/$D$2</f>
        <v/>
      </c>
    </row>
    <row r="141" ht="15" customHeight="1" s="94">
      <c r="A141" t="n">
        <v>140</v>
      </c>
      <c r="B141" s="182">
        <f>LARGE(Hotspots_Potential!$Q$7:$Q$406,A141)</f>
        <v/>
      </c>
      <c r="C141" s="183">
        <f>SUM($B$2:B141)/$D$2</f>
        <v/>
      </c>
    </row>
    <row r="142" ht="15" customHeight="1" s="94">
      <c r="A142" t="n">
        <v>141</v>
      </c>
      <c r="B142" s="182">
        <f>LARGE(Hotspots_Potential!$Q$7:$Q$406,A142)</f>
        <v/>
      </c>
      <c r="C142" s="183">
        <f>SUM($B$2:B142)/$D$2</f>
        <v/>
      </c>
    </row>
    <row r="143" ht="15" customHeight="1" s="94">
      <c r="A143" t="n">
        <v>142</v>
      </c>
      <c r="B143" s="182">
        <f>LARGE(Hotspots_Potential!$Q$7:$Q$406,A143)</f>
        <v/>
      </c>
      <c r="C143" s="183">
        <f>SUM($B$2:B143)/$D$2</f>
        <v/>
      </c>
    </row>
    <row r="144" ht="15" customHeight="1" s="94">
      <c r="A144" t="n">
        <v>143</v>
      </c>
      <c r="B144" s="182">
        <f>LARGE(Hotspots_Potential!$Q$7:$Q$406,A144)</f>
        <v/>
      </c>
      <c r="C144" s="183">
        <f>SUM($B$2:B144)/$D$2</f>
        <v/>
      </c>
    </row>
    <row r="145" ht="15" customHeight="1" s="94">
      <c r="A145" t="n">
        <v>144</v>
      </c>
      <c r="B145" s="182">
        <f>LARGE(Hotspots_Potential!$Q$7:$Q$406,A145)</f>
        <v/>
      </c>
      <c r="C145" s="183">
        <f>SUM($B$2:B145)/$D$2</f>
        <v/>
      </c>
    </row>
    <row r="146" ht="15" customHeight="1" s="94">
      <c r="A146" t="n">
        <v>145</v>
      </c>
      <c r="B146" s="182">
        <f>LARGE(Hotspots_Potential!$Q$7:$Q$406,A146)</f>
        <v/>
      </c>
      <c r="C146" s="183">
        <f>SUM($B$2:B146)/$D$2</f>
        <v/>
      </c>
    </row>
    <row r="147" ht="15" customHeight="1" s="94">
      <c r="A147" t="n">
        <v>146</v>
      </c>
      <c r="B147" s="182">
        <f>LARGE(Hotspots_Potential!$Q$7:$Q$406,A147)</f>
        <v/>
      </c>
      <c r="C147" s="183">
        <f>SUM($B$2:B147)/$D$2</f>
        <v/>
      </c>
    </row>
    <row r="148" ht="15" customHeight="1" s="94">
      <c r="A148" t="n">
        <v>147</v>
      </c>
      <c r="B148" s="182">
        <f>LARGE(Hotspots_Potential!$Q$7:$Q$406,A148)</f>
        <v/>
      </c>
      <c r="C148" s="183">
        <f>SUM($B$2:B148)/$D$2</f>
        <v/>
      </c>
    </row>
    <row r="149" ht="15" customHeight="1" s="94">
      <c r="A149" t="n">
        <v>148</v>
      </c>
      <c r="B149" s="182">
        <f>LARGE(Hotspots_Potential!$Q$7:$Q$406,A149)</f>
        <v/>
      </c>
      <c r="C149" s="183">
        <f>SUM($B$2:B149)/$D$2</f>
        <v/>
      </c>
    </row>
    <row r="150" ht="15" customHeight="1" s="94">
      <c r="A150" t="n">
        <v>149</v>
      </c>
      <c r="B150" s="182">
        <f>LARGE(Hotspots_Potential!$Q$7:$Q$406,A150)</f>
        <v/>
      </c>
      <c r="C150" s="183">
        <f>SUM($B$2:B150)/$D$2</f>
        <v/>
      </c>
    </row>
    <row r="151" ht="15" customHeight="1" s="94">
      <c r="A151" t="n">
        <v>150</v>
      </c>
      <c r="B151" s="182">
        <f>LARGE(Hotspots_Potential!$Q$7:$Q$406,A151)</f>
        <v/>
      </c>
      <c r="C151" s="183">
        <f>SUM($B$2:B151)/$D$2</f>
        <v/>
      </c>
    </row>
    <row r="152" ht="15" customHeight="1" s="94">
      <c r="A152" t="n">
        <v>151</v>
      </c>
      <c r="B152" s="182">
        <f>LARGE(Hotspots_Potential!$Q$7:$Q$406,A152)</f>
        <v/>
      </c>
      <c r="C152" s="183">
        <f>SUM($B$2:B152)/$D$2</f>
        <v/>
      </c>
    </row>
    <row r="153" ht="15" customHeight="1" s="94">
      <c r="A153" t="n">
        <v>152</v>
      </c>
      <c r="B153" s="182">
        <f>LARGE(Hotspots_Potential!$Q$7:$Q$406,A153)</f>
        <v/>
      </c>
      <c r="C153" s="183">
        <f>SUM($B$2:B153)/$D$2</f>
        <v/>
      </c>
    </row>
    <row r="154" ht="15" customHeight="1" s="94">
      <c r="A154" t="n">
        <v>153</v>
      </c>
      <c r="B154" s="182">
        <f>LARGE(Hotspots_Potential!$Q$7:$Q$406,A154)</f>
        <v/>
      </c>
      <c r="C154" s="183">
        <f>SUM($B$2:B154)/$D$2</f>
        <v/>
      </c>
    </row>
    <row r="155" ht="15" customHeight="1" s="94">
      <c r="A155" t="n">
        <v>154</v>
      </c>
      <c r="B155" s="182">
        <f>LARGE(Hotspots_Potential!$Q$7:$Q$406,A155)</f>
        <v/>
      </c>
      <c r="C155" s="183">
        <f>SUM($B$2:B155)/$D$2</f>
        <v/>
      </c>
    </row>
    <row r="156" ht="15" customHeight="1" s="94">
      <c r="A156" t="n">
        <v>155</v>
      </c>
      <c r="B156" s="182">
        <f>LARGE(Hotspots_Potential!$Q$7:$Q$406,A156)</f>
        <v/>
      </c>
      <c r="C156" s="183">
        <f>SUM($B$2:B156)/$D$2</f>
        <v/>
      </c>
    </row>
    <row r="157" ht="15" customHeight="1" s="94">
      <c r="A157" t="n">
        <v>156</v>
      </c>
      <c r="B157" s="182">
        <f>LARGE(Hotspots_Potential!$Q$7:$Q$406,A157)</f>
        <v/>
      </c>
      <c r="C157" s="183">
        <f>SUM($B$2:B157)/$D$2</f>
        <v/>
      </c>
    </row>
    <row r="158" ht="15" customHeight="1" s="94">
      <c r="A158" t="n">
        <v>157</v>
      </c>
      <c r="B158" s="182">
        <f>LARGE(Hotspots_Potential!$Q$7:$Q$406,A158)</f>
        <v/>
      </c>
      <c r="C158" s="183">
        <f>SUM($B$2:B158)/$D$2</f>
        <v/>
      </c>
    </row>
    <row r="159" ht="15" customHeight="1" s="94">
      <c r="A159" t="n">
        <v>158</v>
      </c>
      <c r="B159" s="182">
        <f>LARGE(Hotspots_Potential!$Q$7:$Q$406,A159)</f>
        <v/>
      </c>
      <c r="C159" s="183">
        <f>SUM($B$2:B159)/$D$2</f>
        <v/>
      </c>
    </row>
    <row r="160" ht="15" customHeight="1" s="94">
      <c r="A160" t="n">
        <v>159</v>
      </c>
      <c r="B160" s="182">
        <f>LARGE(Hotspots_Potential!$Q$7:$Q$406,A160)</f>
        <v/>
      </c>
      <c r="C160" s="183">
        <f>SUM($B$2:B160)/$D$2</f>
        <v/>
      </c>
    </row>
    <row r="161" ht="15" customHeight="1" s="94">
      <c r="A161" t="n">
        <v>160</v>
      </c>
      <c r="B161" s="182">
        <f>LARGE(Hotspots_Potential!$Q$7:$Q$406,A161)</f>
        <v/>
      </c>
      <c r="C161" s="183">
        <f>SUM($B$2:B161)/$D$2</f>
        <v/>
      </c>
    </row>
    <row r="162" ht="15" customHeight="1" s="94">
      <c r="A162" t="n">
        <v>161</v>
      </c>
      <c r="B162" s="182">
        <f>LARGE(Hotspots_Potential!$Q$7:$Q$406,A162)</f>
        <v/>
      </c>
      <c r="C162" s="183">
        <f>SUM($B$2:B162)/$D$2</f>
        <v/>
      </c>
    </row>
    <row r="163" ht="15" customHeight="1" s="94">
      <c r="A163" t="n">
        <v>162</v>
      </c>
      <c r="B163" s="182">
        <f>LARGE(Hotspots_Potential!$Q$7:$Q$406,A163)</f>
        <v/>
      </c>
      <c r="C163" s="183">
        <f>SUM($B$2:B163)/$D$2</f>
        <v/>
      </c>
    </row>
    <row r="164" ht="15" customHeight="1" s="94">
      <c r="A164" t="n">
        <v>163</v>
      </c>
      <c r="B164" s="182">
        <f>LARGE(Hotspots_Potential!$Q$7:$Q$406,A164)</f>
        <v/>
      </c>
      <c r="C164" s="183">
        <f>SUM($B$2:B164)/$D$2</f>
        <v/>
      </c>
    </row>
    <row r="165" ht="15" customHeight="1" s="94">
      <c r="A165" t="n">
        <v>164</v>
      </c>
      <c r="B165" s="182">
        <f>LARGE(Hotspots_Potential!$Q$7:$Q$406,A165)</f>
        <v/>
      </c>
      <c r="C165" s="183">
        <f>SUM($B$2:B165)/$D$2</f>
        <v/>
      </c>
    </row>
    <row r="166" ht="15" customHeight="1" s="94">
      <c r="A166" t="n">
        <v>165</v>
      </c>
      <c r="B166" s="182">
        <f>LARGE(Hotspots_Potential!$Q$7:$Q$406,A166)</f>
        <v/>
      </c>
      <c r="C166" s="183">
        <f>SUM($B$2:B166)/$D$2</f>
        <v/>
      </c>
    </row>
    <row r="167" ht="15" customHeight="1" s="94">
      <c r="A167" t="n">
        <v>166</v>
      </c>
      <c r="B167" s="182">
        <f>LARGE(Hotspots_Potential!$Q$7:$Q$406,A167)</f>
        <v/>
      </c>
      <c r="C167" s="183">
        <f>SUM($B$2:B167)/$D$2</f>
        <v/>
      </c>
    </row>
    <row r="168" ht="15" customHeight="1" s="94">
      <c r="A168" t="n">
        <v>167</v>
      </c>
      <c r="B168" s="182">
        <f>LARGE(Hotspots_Potential!$Q$7:$Q$406,A168)</f>
        <v/>
      </c>
      <c r="C168" s="183">
        <f>SUM($B$2:B168)/$D$2</f>
        <v/>
      </c>
    </row>
    <row r="169" ht="15" customHeight="1" s="94">
      <c r="A169" t="n">
        <v>168</v>
      </c>
      <c r="B169" s="182">
        <f>LARGE(Hotspots_Potential!$Q$7:$Q$406,A169)</f>
        <v/>
      </c>
      <c r="C169" s="183">
        <f>SUM($B$2:B169)/$D$2</f>
        <v/>
      </c>
    </row>
    <row r="170" ht="15" customHeight="1" s="94">
      <c r="A170" t="n">
        <v>169</v>
      </c>
      <c r="B170" s="182">
        <f>LARGE(Hotspots_Potential!$Q$7:$Q$406,A170)</f>
        <v/>
      </c>
      <c r="C170" s="183">
        <f>SUM($B$2:B170)/$D$2</f>
        <v/>
      </c>
    </row>
    <row r="171" ht="15" customHeight="1" s="94">
      <c r="A171" t="n">
        <v>170</v>
      </c>
      <c r="B171" s="182">
        <f>LARGE(Hotspots_Potential!$Q$7:$Q$406,A171)</f>
        <v/>
      </c>
      <c r="C171" s="183">
        <f>SUM($B$2:B171)/$D$2</f>
        <v/>
      </c>
    </row>
    <row r="172" ht="15" customHeight="1" s="94">
      <c r="A172" t="n">
        <v>171</v>
      </c>
      <c r="B172" s="182">
        <f>LARGE(Hotspots_Potential!$Q$7:$Q$406,A172)</f>
        <v/>
      </c>
      <c r="C172" s="183">
        <f>SUM($B$2:B172)/$D$2</f>
        <v/>
      </c>
    </row>
    <row r="173" ht="15" customHeight="1" s="94">
      <c r="A173" t="n">
        <v>172</v>
      </c>
      <c r="B173" s="182">
        <f>LARGE(Hotspots_Potential!$Q$7:$Q$406,A173)</f>
        <v/>
      </c>
      <c r="C173" s="183">
        <f>SUM($B$2:B173)/$D$2</f>
        <v/>
      </c>
    </row>
    <row r="174" ht="15" customHeight="1" s="94">
      <c r="A174" t="n">
        <v>173</v>
      </c>
      <c r="B174" s="182">
        <f>LARGE(Hotspots_Potential!$Q$7:$Q$406,A174)</f>
        <v/>
      </c>
      <c r="C174" s="183">
        <f>SUM($B$2:B174)/$D$2</f>
        <v/>
      </c>
    </row>
    <row r="175" ht="15" customHeight="1" s="94">
      <c r="A175" t="n">
        <v>174</v>
      </c>
      <c r="B175" s="182">
        <f>LARGE(Hotspots_Potential!$Q$7:$Q$406,A175)</f>
        <v/>
      </c>
      <c r="C175" s="183">
        <f>SUM($B$2:B175)/$D$2</f>
        <v/>
      </c>
    </row>
    <row r="176" ht="15" customHeight="1" s="94">
      <c r="A176" t="n">
        <v>175</v>
      </c>
      <c r="B176" s="182">
        <f>LARGE(Hotspots_Potential!$Q$7:$Q$406,A176)</f>
        <v/>
      </c>
      <c r="C176" s="183">
        <f>SUM($B$2:B176)/$D$2</f>
        <v/>
      </c>
    </row>
    <row r="177" ht="15" customHeight="1" s="94">
      <c r="A177" t="n">
        <v>176</v>
      </c>
      <c r="B177" s="182">
        <f>LARGE(Hotspots_Potential!$Q$7:$Q$406,A177)</f>
        <v/>
      </c>
      <c r="C177" s="183">
        <f>SUM($B$2:B177)/$D$2</f>
        <v/>
      </c>
    </row>
    <row r="178" ht="15" customHeight="1" s="94">
      <c r="A178" t="n">
        <v>177</v>
      </c>
      <c r="B178" s="182">
        <f>LARGE(Hotspots_Potential!$Q$7:$Q$406,A178)</f>
        <v/>
      </c>
      <c r="C178" s="183">
        <f>SUM($B$2:B178)/$D$2</f>
        <v/>
      </c>
    </row>
    <row r="179" ht="15" customHeight="1" s="94">
      <c r="A179" t="n">
        <v>178</v>
      </c>
      <c r="B179" s="182">
        <f>LARGE(Hotspots_Potential!$Q$7:$Q$406,A179)</f>
        <v/>
      </c>
      <c r="C179" s="183">
        <f>SUM($B$2:B179)/$D$2</f>
        <v/>
      </c>
    </row>
    <row r="180" ht="15" customHeight="1" s="94">
      <c r="A180" t="n">
        <v>179</v>
      </c>
      <c r="B180" s="182">
        <f>LARGE(Hotspots_Potential!$Q$7:$Q$406,A180)</f>
        <v/>
      </c>
      <c r="C180" s="183">
        <f>SUM($B$2:B180)/$D$2</f>
        <v/>
      </c>
    </row>
    <row r="181" ht="15" customHeight="1" s="94">
      <c r="A181" t="n">
        <v>180</v>
      </c>
      <c r="B181" s="182">
        <f>LARGE(Hotspots_Potential!$Q$7:$Q$406,A181)</f>
        <v/>
      </c>
      <c r="C181" s="183">
        <f>SUM($B$2:B181)/$D$2</f>
        <v/>
      </c>
    </row>
    <row r="182" ht="15" customHeight="1" s="94">
      <c r="A182" t="n">
        <v>181</v>
      </c>
      <c r="B182" s="182">
        <f>LARGE(Hotspots_Potential!$Q$7:$Q$406,A182)</f>
        <v/>
      </c>
      <c r="C182" s="183">
        <f>SUM($B$2:B182)/$D$2</f>
        <v/>
      </c>
    </row>
    <row r="183" ht="15" customHeight="1" s="94">
      <c r="A183" t="n">
        <v>182</v>
      </c>
      <c r="B183" s="182">
        <f>LARGE(Hotspots_Potential!$Q$7:$Q$406,A183)</f>
        <v/>
      </c>
      <c r="C183" s="183">
        <f>SUM($B$2:B183)/$D$2</f>
        <v/>
      </c>
    </row>
    <row r="184" ht="15" customHeight="1" s="94">
      <c r="A184" t="n">
        <v>183</v>
      </c>
      <c r="B184" s="182">
        <f>LARGE(Hotspots_Potential!$Q$7:$Q$406,A184)</f>
        <v/>
      </c>
      <c r="C184" s="183">
        <f>SUM($B$2:B184)/$D$2</f>
        <v/>
      </c>
    </row>
    <row r="185" ht="15" customHeight="1" s="94">
      <c r="A185" t="n">
        <v>184</v>
      </c>
      <c r="B185" s="182">
        <f>LARGE(Hotspots_Potential!$Q$7:$Q$406,A185)</f>
        <v/>
      </c>
      <c r="C185" s="183">
        <f>SUM($B$2:B185)/$D$2</f>
        <v/>
      </c>
    </row>
    <row r="186" ht="15" customHeight="1" s="94">
      <c r="A186" t="n">
        <v>185</v>
      </c>
      <c r="B186" s="182">
        <f>LARGE(Hotspots_Potential!$Q$7:$Q$406,A186)</f>
        <v/>
      </c>
      <c r="C186" s="183">
        <f>SUM($B$2:B186)/$D$2</f>
        <v/>
      </c>
    </row>
    <row r="187" ht="15" customHeight="1" s="94">
      <c r="A187" t="n">
        <v>186</v>
      </c>
      <c r="B187" s="182">
        <f>LARGE(Hotspots_Potential!$Q$7:$Q$406,A187)</f>
        <v/>
      </c>
      <c r="C187" s="183">
        <f>SUM($B$2:B187)/$D$2</f>
        <v/>
      </c>
    </row>
    <row r="188" ht="15" customHeight="1" s="94">
      <c r="A188" t="n">
        <v>187</v>
      </c>
      <c r="B188" s="182">
        <f>LARGE(Hotspots_Potential!$Q$7:$Q$406,A188)</f>
        <v/>
      </c>
      <c r="C188" s="183">
        <f>SUM($B$2:B188)/$D$2</f>
        <v/>
      </c>
    </row>
    <row r="189" ht="15" customHeight="1" s="94">
      <c r="A189" t="n">
        <v>188</v>
      </c>
      <c r="B189" s="182">
        <f>LARGE(Hotspots_Potential!$Q$7:$Q$406,A189)</f>
        <v/>
      </c>
      <c r="C189" s="183">
        <f>SUM($B$2:B189)/$D$2</f>
        <v/>
      </c>
    </row>
    <row r="190" ht="15" customHeight="1" s="94">
      <c r="A190" t="n">
        <v>189</v>
      </c>
      <c r="B190" s="182">
        <f>LARGE(Hotspots_Potential!$Q$7:$Q$406,A190)</f>
        <v/>
      </c>
      <c r="C190" s="183">
        <f>SUM($B$2:B190)/$D$2</f>
        <v/>
      </c>
    </row>
    <row r="191" ht="15" customHeight="1" s="94">
      <c r="A191" t="n">
        <v>190</v>
      </c>
      <c r="B191" s="182">
        <f>LARGE(Hotspots_Potential!$Q$7:$Q$406,A191)</f>
        <v/>
      </c>
      <c r="C191" s="183">
        <f>SUM($B$2:B191)/$D$2</f>
        <v/>
      </c>
    </row>
    <row r="192" ht="15" customHeight="1" s="94">
      <c r="A192" t="n">
        <v>191</v>
      </c>
      <c r="B192" s="182">
        <f>LARGE(Hotspots_Potential!$Q$7:$Q$406,A192)</f>
        <v/>
      </c>
      <c r="C192" s="183">
        <f>SUM($B$2:B192)/$D$2</f>
        <v/>
      </c>
    </row>
    <row r="193" ht="15" customHeight="1" s="94">
      <c r="A193" t="n">
        <v>192</v>
      </c>
      <c r="B193" s="182">
        <f>LARGE(Hotspots_Potential!$Q$7:$Q$406,A193)</f>
        <v/>
      </c>
      <c r="C193" s="183">
        <f>SUM($B$2:B193)/$D$2</f>
        <v/>
      </c>
    </row>
    <row r="194" ht="15" customHeight="1" s="94">
      <c r="A194" t="n">
        <v>193</v>
      </c>
      <c r="B194" s="182">
        <f>LARGE(Hotspots_Potential!$Q$7:$Q$406,A194)</f>
        <v/>
      </c>
      <c r="C194" s="183">
        <f>SUM($B$2:B194)/$D$2</f>
        <v/>
      </c>
    </row>
    <row r="195" ht="15" customHeight="1" s="94">
      <c r="A195" t="n">
        <v>194</v>
      </c>
      <c r="B195" s="182">
        <f>LARGE(Hotspots_Potential!$Q$7:$Q$406,A195)</f>
        <v/>
      </c>
      <c r="C195" s="183">
        <f>SUM($B$2:B195)/$D$2</f>
        <v/>
      </c>
    </row>
    <row r="196" ht="15" customHeight="1" s="94">
      <c r="A196" t="n">
        <v>195</v>
      </c>
      <c r="B196" s="182">
        <f>LARGE(Hotspots_Potential!$Q$7:$Q$406,A196)</f>
        <v/>
      </c>
      <c r="C196" s="183">
        <f>SUM($B$2:B196)/$D$2</f>
        <v/>
      </c>
    </row>
    <row r="197" ht="15" customHeight="1" s="94">
      <c r="A197" t="n">
        <v>196</v>
      </c>
      <c r="B197" s="182">
        <f>LARGE(Hotspots_Potential!$Q$7:$Q$406,A197)</f>
        <v/>
      </c>
      <c r="C197" s="183">
        <f>SUM($B$2:B197)/$D$2</f>
        <v/>
      </c>
    </row>
    <row r="198" ht="15" customHeight="1" s="94">
      <c r="A198" t="n">
        <v>197</v>
      </c>
      <c r="B198" s="182">
        <f>LARGE(Hotspots_Potential!$Q$7:$Q$406,A198)</f>
        <v/>
      </c>
      <c r="C198" s="183">
        <f>SUM($B$2:B198)/$D$2</f>
        <v/>
      </c>
    </row>
    <row r="199" ht="15" customHeight="1" s="94">
      <c r="A199" t="n">
        <v>198</v>
      </c>
      <c r="B199" s="182">
        <f>LARGE(Hotspots_Potential!$Q$7:$Q$406,A199)</f>
        <v/>
      </c>
      <c r="C199" s="183">
        <f>SUM($B$2:B199)/$D$2</f>
        <v/>
      </c>
    </row>
    <row r="200" ht="15" customHeight="1" s="94">
      <c r="A200" t="n">
        <v>199</v>
      </c>
      <c r="B200" s="182">
        <f>LARGE(Hotspots_Potential!$Q$7:$Q$406,A200)</f>
        <v/>
      </c>
      <c r="C200" s="183">
        <f>SUM($B$2:B200)/$D$2</f>
        <v/>
      </c>
    </row>
    <row r="201" ht="15" customHeight="1" s="94">
      <c r="A201" t="n">
        <v>200</v>
      </c>
      <c r="B201" s="182">
        <f>LARGE(Hotspots_Potential!$Q$7:$Q$406,A201)</f>
        <v/>
      </c>
      <c r="C201" s="183">
        <f>SUM($B$2:B201)/$D$2</f>
        <v/>
      </c>
    </row>
    <row r="202" ht="15" customHeight="1" s="94">
      <c r="A202" t="n">
        <v>201</v>
      </c>
      <c r="B202" s="182">
        <f>LARGE(Hotspots_Potential!$Q$7:$Q$406,A202)</f>
        <v/>
      </c>
      <c r="C202" s="183">
        <f>SUM($B$2:B202)/$D$2</f>
        <v/>
      </c>
    </row>
    <row r="203" ht="15" customHeight="1" s="94">
      <c r="A203" t="n">
        <v>202</v>
      </c>
      <c r="B203" s="182">
        <f>LARGE(Hotspots_Potential!$Q$7:$Q$406,A203)</f>
        <v/>
      </c>
      <c r="C203" s="183">
        <f>SUM($B$2:B203)/$D$2</f>
        <v/>
      </c>
    </row>
    <row r="204" ht="15" customHeight="1" s="94">
      <c r="A204" t="n">
        <v>203</v>
      </c>
      <c r="B204" s="182">
        <f>LARGE(Hotspots_Potential!$Q$7:$Q$406,A204)</f>
        <v/>
      </c>
      <c r="C204" s="183">
        <f>SUM($B$2:B204)/$D$2</f>
        <v/>
      </c>
    </row>
    <row r="205" ht="15" customHeight="1" s="94">
      <c r="A205" t="n">
        <v>204</v>
      </c>
      <c r="B205" s="182">
        <f>LARGE(Hotspots_Potential!$Q$7:$Q$406,A205)</f>
        <v/>
      </c>
      <c r="C205" s="183">
        <f>SUM($B$2:B205)/$D$2</f>
        <v/>
      </c>
    </row>
    <row r="206" ht="15" customHeight="1" s="94">
      <c r="A206" t="n">
        <v>205</v>
      </c>
      <c r="B206" s="182">
        <f>LARGE(Hotspots_Potential!$Q$7:$Q$406,A206)</f>
        <v/>
      </c>
      <c r="C206" s="183">
        <f>SUM($B$2:B206)/$D$2</f>
        <v/>
      </c>
    </row>
    <row r="207" ht="15" customHeight="1" s="94">
      <c r="A207" t="n">
        <v>206</v>
      </c>
      <c r="B207" s="182">
        <f>LARGE(Hotspots_Potential!$Q$7:$Q$406,A207)</f>
        <v/>
      </c>
      <c r="C207" s="183">
        <f>SUM($B$2:B207)/$D$2</f>
        <v/>
      </c>
    </row>
    <row r="208" ht="15" customHeight="1" s="94">
      <c r="A208" t="n">
        <v>207</v>
      </c>
      <c r="B208" s="182">
        <f>LARGE(Hotspots_Potential!$Q$7:$Q$406,A208)</f>
        <v/>
      </c>
      <c r="C208" s="183">
        <f>SUM($B$2:B208)/$D$2</f>
        <v/>
      </c>
    </row>
    <row r="209" ht="15" customHeight="1" s="94">
      <c r="A209" t="n">
        <v>208</v>
      </c>
      <c r="B209" s="182">
        <f>LARGE(Hotspots_Potential!$Q$7:$Q$406,A209)</f>
        <v/>
      </c>
      <c r="C209" s="183">
        <f>SUM($B$2:B209)/$D$2</f>
        <v/>
      </c>
    </row>
    <row r="210" ht="15" customHeight="1" s="94">
      <c r="A210" t="n">
        <v>209</v>
      </c>
      <c r="B210" s="182">
        <f>LARGE(Hotspots_Potential!$Q$7:$Q$406,A210)</f>
        <v/>
      </c>
      <c r="C210" s="183">
        <f>SUM($B$2:B210)/$D$2</f>
        <v/>
      </c>
    </row>
    <row r="211" ht="15" customHeight="1" s="94">
      <c r="A211" t="n">
        <v>210</v>
      </c>
      <c r="B211" s="182">
        <f>LARGE(Hotspots_Potential!$Q$7:$Q$406,A211)</f>
        <v/>
      </c>
      <c r="C211" s="183">
        <f>SUM($B$2:B211)/$D$2</f>
        <v/>
      </c>
    </row>
    <row r="212" ht="15" customHeight="1" s="94">
      <c r="A212" t="n">
        <v>211</v>
      </c>
      <c r="B212" s="182">
        <f>LARGE(Hotspots_Potential!$Q$7:$Q$406,A212)</f>
        <v/>
      </c>
      <c r="C212" s="183">
        <f>SUM($B$2:B212)/$D$2</f>
        <v/>
      </c>
    </row>
    <row r="213" ht="15" customHeight="1" s="94">
      <c r="A213" t="n">
        <v>212</v>
      </c>
      <c r="B213" s="182">
        <f>LARGE(Hotspots_Potential!$Q$7:$Q$406,A213)</f>
        <v/>
      </c>
      <c r="C213" s="183">
        <f>SUM($B$2:B213)/$D$2</f>
        <v/>
      </c>
    </row>
    <row r="214" ht="15" customHeight="1" s="94">
      <c r="A214" t="n">
        <v>213</v>
      </c>
      <c r="B214" s="182">
        <f>LARGE(Hotspots_Potential!$Q$7:$Q$406,A214)</f>
        <v/>
      </c>
      <c r="C214" s="183">
        <f>SUM($B$2:B214)/$D$2</f>
        <v/>
      </c>
    </row>
    <row r="215" ht="15" customHeight="1" s="94">
      <c r="A215" t="n">
        <v>214</v>
      </c>
      <c r="B215" s="182">
        <f>LARGE(Hotspots_Potential!$Q$7:$Q$406,A215)</f>
        <v/>
      </c>
      <c r="C215" s="183">
        <f>SUM($B$2:B215)/$D$2</f>
        <v/>
      </c>
    </row>
    <row r="216" ht="15" customHeight="1" s="94">
      <c r="A216" t="n">
        <v>215</v>
      </c>
      <c r="B216" s="182">
        <f>LARGE(Hotspots_Potential!$Q$7:$Q$406,A216)</f>
        <v/>
      </c>
      <c r="C216" s="183">
        <f>SUM($B$2:B216)/$D$2</f>
        <v/>
      </c>
    </row>
    <row r="217" ht="15" customHeight="1" s="94">
      <c r="A217" t="n">
        <v>216</v>
      </c>
      <c r="B217" s="182">
        <f>LARGE(Hotspots_Potential!$Q$7:$Q$406,A217)</f>
        <v/>
      </c>
      <c r="C217" s="183">
        <f>SUM($B$2:B217)/$D$2</f>
        <v/>
      </c>
    </row>
    <row r="218" ht="15" customHeight="1" s="94">
      <c r="A218" t="n">
        <v>217</v>
      </c>
      <c r="B218" s="182">
        <f>LARGE(Hotspots_Potential!$Q$7:$Q$406,A218)</f>
        <v/>
      </c>
      <c r="C218" s="183">
        <f>SUM($B$2:B218)/$D$2</f>
        <v/>
      </c>
    </row>
    <row r="219" ht="15" customHeight="1" s="94">
      <c r="A219" t="n">
        <v>218</v>
      </c>
      <c r="B219" s="182">
        <f>LARGE(Hotspots_Potential!$Q$7:$Q$406,A219)</f>
        <v/>
      </c>
      <c r="C219" s="183">
        <f>SUM($B$2:B219)/$D$2</f>
        <v/>
      </c>
    </row>
    <row r="220" ht="15" customHeight="1" s="94">
      <c r="A220" t="n">
        <v>219</v>
      </c>
      <c r="B220" s="182">
        <f>LARGE(Hotspots_Potential!$Q$7:$Q$406,A220)</f>
        <v/>
      </c>
      <c r="C220" s="183">
        <f>SUM($B$2:B220)/$D$2</f>
        <v/>
      </c>
    </row>
    <row r="221" ht="15" customHeight="1" s="94">
      <c r="A221" t="n">
        <v>220</v>
      </c>
      <c r="B221" s="182">
        <f>LARGE(Hotspots_Potential!$Q$7:$Q$406,A221)</f>
        <v/>
      </c>
      <c r="C221" s="183">
        <f>SUM($B$2:B221)/$D$2</f>
        <v/>
      </c>
    </row>
    <row r="222" ht="15" customHeight="1" s="94">
      <c r="A222" t="n">
        <v>221</v>
      </c>
      <c r="B222" s="182">
        <f>LARGE(Hotspots_Potential!$Q$7:$Q$406,A222)</f>
        <v/>
      </c>
      <c r="C222" s="183">
        <f>SUM($B$2:B222)/$D$2</f>
        <v/>
      </c>
    </row>
    <row r="223" ht="15" customHeight="1" s="94">
      <c r="A223" t="n">
        <v>222</v>
      </c>
      <c r="B223" s="182">
        <f>LARGE(Hotspots_Potential!$Q$7:$Q$406,A223)</f>
        <v/>
      </c>
      <c r="C223" s="183">
        <f>SUM($B$2:B223)/$D$2</f>
        <v/>
      </c>
    </row>
    <row r="224" ht="15" customHeight="1" s="94">
      <c r="A224" t="n">
        <v>223</v>
      </c>
      <c r="B224" s="182">
        <f>LARGE(Hotspots_Potential!$Q$7:$Q$406,A224)</f>
        <v/>
      </c>
      <c r="C224" s="183">
        <f>SUM($B$2:B224)/$D$2</f>
        <v/>
      </c>
    </row>
    <row r="225" ht="15" customHeight="1" s="94">
      <c r="A225" t="n">
        <v>224</v>
      </c>
      <c r="B225" s="182">
        <f>LARGE(Hotspots_Potential!$Q$7:$Q$406,A225)</f>
        <v/>
      </c>
      <c r="C225" s="183">
        <f>SUM($B$2:B225)/$D$2</f>
        <v/>
      </c>
    </row>
    <row r="226" ht="15" customHeight="1" s="94">
      <c r="A226" t="n">
        <v>225</v>
      </c>
      <c r="B226" s="182">
        <f>LARGE(Hotspots_Potential!$Q$7:$Q$406,A226)</f>
        <v/>
      </c>
      <c r="C226" s="183">
        <f>SUM($B$2:B226)/$D$2</f>
        <v/>
      </c>
    </row>
    <row r="227" ht="15" customHeight="1" s="94">
      <c r="A227" t="n">
        <v>226</v>
      </c>
      <c r="B227" s="182">
        <f>LARGE(Hotspots_Potential!$Q$7:$Q$406,A227)</f>
        <v/>
      </c>
      <c r="C227" s="183">
        <f>SUM($B$2:B227)/$D$2</f>
        <v/>
      </c>
    </row>
    <row r="228" ht="15" customHeight="1" s="94">
      <c r="A228" t="n">
        <v>227</v>
      </c>
      <c r="B228" s="182">
        <f>LARGE(Hotspots_Potential!$Q$7:$Q$406,A228)</f>
        <v/>
      </c>
      <c r="C228" s="183">
        <f>SUM($B$2:B228)/$D$2</f>
        <v/>
      </c>
    </row>
    <row r="229" ht="15" customHeight="1" s="94">
      <c r="A229" t="n">
        <v>228</v>
      </c>
      <c r="B229" s="182">
        <f>LARGE(Hotspots_Potential!$Q$7:$Q$406,A229)</f>
        <v/>
      </c>
      <c r="C229" s="183">
        <f>SUM($B$2:B229)/$D$2</f>
        <v/>
      </c>
    </row>
    <row r="230" ht="15" customHeight="1" s="94">
      <c r="A230" t="n">
        <v>229</v>
      </c>
      <c r="B230" s="182">
        <f>LARGE(Hotspots_Potential!$Q$7:$Q$406,A230)</f>
        <v/>
      </c>
      <c r="C230" s="183">
        <f>SUM($B$2:B230)/$D$2</f>
        <v/>
      </c>
    </row>
    <row r="231" ht="15" customHeight="1" s="94">
      <c r="A231" t="n">
        <v>230</v>
      </c>
      <c r="B231" s="182">
        <f>LARGE(Hotspots_Potential!$Q$7:$Q$406,A231)</f>
        <v/>
      </c>
      <c r="C231" s="183">
        <f>SUM($B$2:B231)/$D$2</f>
        <v/>
      </c>
    </row>
    <row r="232" ht="15" customHeight="1" s="94">
      <c r="A232" t="n">
        <v>231</v>
      </c>
      <c r="B232" s="182">
        <f>LARGE(Hotspots_Potential!$Q$7:$Q$406,A232)</f>
        <v/>
      </c>
      <c r="C232" s="183">
        <f>SUM($B$2:B232)/$D$2</f>
        <v/>
      </c>
    </row>
    <row r="233" ht="15" customHeight="1" s="94">
      <c r="A233" t="n">
        <v>232</v>
      </c>
      <c r="B233" s="182">
        <f>LARGE(Hotspots_Potential!$Q$7:$Q$406,A233)</f>
        <v/>
      </c>
      <c r="C233" s="183">
        <f>SUM($B$2:B233)/$D$2</f>
        <v/>
      </c>
    </row>
    <row r="234" ht="15" customHeight="1" s="94">
      <c r="A234" t="n">
        <v>233</v>
      </c>
      <c r="B234" s="182">
        <f>LARGE(Hotspots_Potential!$Q$7:$Q$406,A234)</f>
        <v/>
      </c>
      <c r="C234" s="183">
        <f>SUM($B$2:B234)/$D$2</f>
        <v/>
      </c>
    </row>
    <row r="235" ht="15" customHeight="1" s="94">
      <c r="A235" t="n">
        <v>234</v>
      </c>
      <c r="B235" s="182">
        <f>LARGE(Hotspots_Potential!$Q$7:$Q$406,A235)</f>
        <v/>
      </c>
      <c r="C235" s="183">
        <f>SUM($B$2:B235)/$D$2</f>
        <v/>
      </c>
    </row>
    <row r="236" ht="15" customHeight="1" s="94">
      <c r="A236" t="n">
        <v>235</v>
      </c>
      <c r="B236" s="182">
        <f>LARGE(Hotspots_Potential!$Q$7:$Q$406,A236)</f>
        <v/>
      </c>
      <c r="C236" s="183">
        <f>SUM($B$2:B236)/$D$2</f>
        <v/>
      </c>
    </row>
    <row r="237" ht="15" customHeight="1" s="94">
      <c r="A237" t="n">
        <v>236</v>
      </c>
      <c r="B237" s="182">
        <f>LARGE(Hotspots_Potential!$Q$7:$Q$406,A237)</f>
        <v/>
      </c>
      <c r="C237" s="183">
        <f>SUM($B$2:B237)/$D$2</f>
        <v/>
      </c>
    </row>
    <row r="238" ht="15" customHeight="1" s="94">
      <c r="A238" t="n">
        <v>237</v>
      </c>
      <c r="B238" s="182">
        <f>LARGE(Hotspots_Potential!$Q$7:$Q$406,A238)</f>
        <v/>
      </c>
      <c r="C238" s="183">
        <f>SUM($B$2:B238)/$D$2</f>
        <v/>
      </c>
    </row>
    <row r="239" ht="15" customHeight="1" s="94">
      <c r="A239" t="n">
        <v>238</v>
      </c>
      <c r="B239" s="182">
        <f>LARGE(Hotspots_Potential!$Q$7:$Q$406,A239)</f>
        <v/>
      </c>
      <c r="C239" s="183">
        <f>SUM($B$2:B239)/$D$2</f>
        <v/>
      </c>
    </row>
    <row r="240" ht="15" customHeight="1" s="94">
      <c r="A240" t="n">
        <v>239</v>
      </c>
      <c r="B240" s="182">
        <f>LARGE(Hotspots_Potential!$Q$7:$Q$406,A240)</f>
        <v/>
      </c>
      <c r="C240" s="183">
        <f>SUM($B$2:B240)/$D$2</f>
        <v/>
      </c>
    </row>
    <row r="241" ht="15" customHeight="1" s="94">
      <c r="A241" t="n">
        <v>240</v>
      </c>
      <c r="B241" s="182">
        <f>LARGE(Hotspots_Potential!$Q$7:$Q$406,A241)</f>
        <v/>
      </c>
      <c r="C241" s="183">
        <f>SUM($B$2:B241)/$D$2</f>
        <v/>
      </c>
    </row>
    <row r="242" ht="15" customHeight="1" s="94">
      <c r="A242" t="n">
        <v>241</v>
      </c>
      <c r="B242" s="182">
        <f>LARGE(Hotspots_Potential!$Q$7:$Q$406,A242)</f>
        <v/>
      </c>
      <c r="C242" s="183">
        <f>SUM($B$2:B242)/$D$2</f>
        <v/>
      </c>
    </row>
    <row r="243" ht="15" customHeight="1" s="94">
      <c r="A243" t="n">
        <v>242</v>
      </c>
      <c r="B243" s="182">
        <f>LARGE(Hotspots_Potential!$Q$7:$Q$406,A243)</f>
        <v/>
      </c>
      <c r="C243" s="183">
        <f>SUM($B$2:B243)/$D$2</f>
        <v/>
      </c>
    </row>
    <row r="244" ht="15" customHeight="1" s="94">
      <c r="A244" t="n">
        <v>243</v>
      </c>
      <c r="B244" s="182">
        <f>LARGE(Hotspots_Potential!$Q$7:$Q$406,A244)</f>
        <v/>
      </c>
      <c r="C244" s="183">
        <f>SUM($B$2:B244)/$D$2</f>
        <v/>
      </c>
    </row>
    <row r="245" ht="15" customHeight="1" s="94">
      <c r="A245" t="n">
        <v>244</v>
      </c>
      <c r="B245" s="182">
        <f>LARGE(Hotspots_Potential!$Q$7:$Q$406,A245)</f>
        <v/>
      </c>
      <c r="C245" s="183">
        <f>SUM($B$2:B245)/$D$2</f>
        <v/>
      </c>
    </row>
    <row r="246" ht="15" customHeight="1" s="94">
      <c r="A246" t="n">
        <v>245</v>
      </c>
      <c r="B246" s="182">
        <f>LARGE(Hotspots_Potential!$Q$7:$Q$406,A246)</f>
        <v/>
      </c>
      <c r="C246" s="183">
        <f>SUM($B$2:B246)/$D$2</f>
        <v/>
      </c>
    </row>
    <row r="247" ht="15" customHeight="1" s="94">
      <c r="A247" t="n">
        <v>246</v>
      </c>
      <c r="B247" s="182">
        <f>LARGE(Hotspots_Potential!$Q$7:$Q$406,A247)</f>
        <v/>
      </c>
      <c r="C247" s="183">
        <f>SUM($B$2:B247)/$D$2</f>
        <v/>
      </c>
    </row>
    <row r="248" ht="15" customHeight="1" s="94">
      <c r="A248" t="n">
        <v>247</v>
      </c>
      <c r="B248" s="182">
        <f>LARGE(Hotspots_Potential!$Q$7:$Q$406,A248)</f>
        <v/>
      </c>
      <c r="C248" s="183">
        <f>SUM($B$2:B248)/$D$2</f>
        <v/>
      </c>
    </row>
    <row r="249" ht="15" customHeight="1" s="94">
      <c r="A249" t="n">
        <v>248</v>
      </c>
      <c r="B249" s="182">
        <f>LARGE(Hotspots_Potential!$Q$7:$Q$406,A249)</f>
        <v/>
      </c>
      <c r="C249" s="183">
        <f>SUM($B$2:B249)/$D$2</f>
        <v/>
      </c>
    </row>
    <row r="250" ht="15" customHeight="1" s="94">
      <c r="A250" t="n">
        <v>249</v>
      </c>
      <c r="B250" s="182">
        <f>LARGE(Hotspots_Potential!$Q$7:$Q$406,A250)</f>
        <v/>
      </c>
      <c r="C250" s="183">
        <f>SUM($B$2:B250)/$D$2</f>
        <v/>
      </c>
    </row>
    <row r="251" ht="15" customHeight="1" s="94">
      <c r="A251" t="n">
        <v>250</v>
      </c>
      <c r="B251" s="182">
        <f>LARGE(Hotspots_Potential!$Q$7:$Q$406,A251)</f>
        <v/>
      </c>
      <c r="C251" s="183">
        <f>SUM($B$2:B251)/$D$2</f>
        <v/>
      </c>
    </row>
    <row r="252" ht="15" customHeight="1" s="94">
      <c r="A252" t="n">
        <v>251</v>
      </c>
      <c r="B252" s="182">
        <f>LARGE(Hotspots_Potential!$Q$7:$Q$406,A252)</f>
        <v/>
      </c>
      <c r="C252" s="183">
        <f>SUM($B$2:B252)/$D$2</f>
        <v/>
      </c>
    </row>
    <row r="253" ht="15" customHeight="1" s="94">
      <c r="A253" t="n">
        <v>252</v>
      </c>
      <c r="B253" s="182">
        <f>LARGE(Hotspots_Potential!$Q$7:$Q$406,A253)</f>
        <v/>
      </c>
      <c r="C253" s="183">
        <f>SUM($B$2:B253)/$D$2</f>
        <v/>
      </c>
    </row>
    <row r="254" ht="15" customHeight="1" s="94">
      <c r="A254" t="n">
        <v>253</v>
      </c>
      <c r="B254" s="182">
        <f>LARGE(Hotspots_Potential!$Q$7:$Q$406,A254)</f>
        <v/>
      </c>
      <c r="C254" s="183">
        <f>SUM($B$2:B254)/$D$2</f>
        <v/>
      </c>
    </row>
    <row r="255" ht="15" customHeight="1" s="94">
      <c r="A255" t="n">
        <v>254</v>
      </c>
      <c r="B255" s="182">
        <f>LARGE(Hotspots_Potential!$Q$7:$Q$406,A255)</f>
        <v/>
      </c>
      <c r="C255" s="183">
        <f>SUM($B$2:B255)/$D$2</f>
        <v/>
      </c>
    </row>
    <row r="256" ht="15" customHeight="1" s="94">
      <c r="A256" t="n">
        <v>255</v>
      </c>
      <c r="B256" s="182">
        <f>LARGE(Hotspots_Potential!$Q$7:$Q$406,A256)</f>
        <v/>
      </c>
      <c r="C256" s="183">
        <f>SUM($B$2:B256)/$D$2</f>
        <v/>
      </c>
    </row>
    <row r="257" ht="15" customHeight="1" s="94">
      <c r="A257" t="n">
        <v>256</v>
      </c>
      <c r="B257" s="182">
        <f>LARGE(Hotspots_Potential!$Q$7:$Q$406,A257)</f>
        <v/>
      </c>
      <c r="C257" s="183">
        <f>SUM($B$2:B257)/$D$2</f>
        <v/>
      </c>
    </row>
    <row r="258" ht="15" customHeight="1" s="94">
      <c r="A258" t="n">
        <v>257</v>
      </c>
      <c r="B258" s="182">
        <f>LARGE(Hotspots_Potential!$Q$7:$Q$406,A258)</f>
        <v/>
      </c>
      <c r="C258" s="183">
        <f>SUM($B$2:B258)/$D$2</f>
        <v/>
      </c>
    </row>
    <row r="259" ht="15" customHeight="1" s="94">
      <c r="A259" t="n">
        <v>258</v>
      </c>
      <c r="B259" s="182">
        <f>LARGE(Hotspots_Potential!$Q$7:$Q$406,A259)</f>
        <v/>
      </c>
      <c r="C259" s="183">
        <f>SUM($B$2:B259)/$D$2</f>
        <v/>
      </c>
    </row>
    <row r="260" ht="15" customHeight="1" s="94">
      <c r="A260" t="n">
        <v>259</v>
      </c>
      <c r="B260" s="182">
        <f>LARGE(Hotspots_Potential!$Q$7:$Q$406,A260)</f>
        <v/>
      </c>
      <c r="C260" s="183">
        <f>SUM($B$2:B260)/$D$2</f>
        <v/>
      </c>
    </row>
    <row r="261" ht="15" customHeight="1" s="94">
      <c r="A261" t="n">
        <v>260</v>
      </c>
      <c r="B261" s="182">
        <f>LARGE(Hotspots_Potential!$Q$7:$Q$406,A261)</f>
        <v/>
      </c>
      <c r="C261" s="183">
        <f>SUM($B$2:B261)/$D$2</f>
        <v/>
      </c>
    </row>
    <row r="262" ht="15" customHeight="1" s="94">
      <c r="A262" t="n">
        <v>261</v>
      </c>
      <c r="B262" s="182">
        <f>LARGE(Hotspots_Potential!$Q$7:$Q$406,A262)</f>
        <v/>
      </c>
      <c r="C262" s="183">
        <f>SUM($B$2:B262)/$D$2</f>
        <v/>
      </c>
    </row>
    <row r="263" ht="15" customHeight="1" s="94">
      <c r="A263" t="n">
        <v>262</v>
      </c>
      <c r="B263" s="182">
        <f>LARGE(Hotspots_Potential!$Q$7:$Q$406,A263)</f>
        <v/>
      </c>
      <c r="C263" s="183">
        <f>SUM($B$2:B263)/$D$2</f>
        <v/>
      </c>
    </row>
    <row r="264" ht="15" customHeight="1" s="94">
      <c r="A264" t="n">
        <v>263</v>
      </c>
      <c r="B264" s="182">
        <f>LARGE(Hotspots_Potential!$Q$7:$Q$406,A264)</f>
        <v/>
      </c>
      <c r="C264" s="183">
        <f>SUM($B$2:B264)/$D$2</f>
        <v/>
      </c>
    </row>
    <row r="265" ht="15" customHeight="1" s="94">
      <c r="A265" t="n">
        <v>264</v>
      </c>
      <c r="B265" s="182">
        <f>LARGE(Hotspots_Potential!$Q$7:$Q$406,A265)</f>
        <v/>
      </c>
      <c r="C265" s="183">
        <f>SUM($B$2:B265)/$D$2</f>
        <v/>
      </c>
    </row>
    <row r="266" ht="15" customHeight="1" s="94">
      <c r="A266" t="n">
        <v>265</v>
      </c>
      <c r="B266" s="182">
        <f>LARGE(Hotspots_Potential!$Q$7:$Q$406,A266)</f>
        <v/>
      </c>
      <c r="C266" s="183">
        <f>SUM($B$2:B266)/$D$2</f>
        <v/>
      </c>
    </row>
    <row r="267" ht="15" customHeight="1" s="94">
      <c r="A267" t="n">
        <v>266</v>
      </c>
      <c r="B267" s="182">
        <f>LARGE(Hotspots_Potential!$Q$7:$Q$406,A267)</f>
        <v/>
      </c>
      <c r="C267" s="183">
        <f>SUM($B$2:B267)/$D$2</f>
        <v/>
      </c>
    </row>
    <row r="268" ht="15" customHeight="1" s="94">
      <c r="A268" t="n">
        <v>267</v>
      </c>
      <c r="B268" s="182">
        <f>LARGE(Hotspots_Potential!$Q$7:$Q$406,A268)</f>
        <v/>
      </c>
      <c r="C268" s="183">
        <f>SUM($B$2:B268)/$D$2</f>
        <v/>
      </c>
    </row>
    <row r="269" ht="15" customHeight="1" s="94">
      <c r="A269" t="n">
        <v>268</v>
      </c>
      <c r="B269" s="182">
        <f>LARGE(Hotspots_Potential!$Q$7:$Q$406,A269)</f>
        <v/>
      </c>
      <c r="C269" s="183">
        <f>SUM($B$2:B269)/$D$2</f>
        <v/>
      </c>
    </row>
    <row r="270" ht="15" customHeight="1" s="94">
      <c r="A270" t="n">
        <v>269</v>
      </c>
      <c r="B270" s="182">
        <f>LARGE(Hotspots_Potential!$Q$7:$Q$406,A270)</f>
        <v/>
      </c>
      <c r="C270" s="183">
        <f>SUM($B$2:B270)/$D$2</f>
        <v/>
      </c>
    </row>
    <row r="271" ht="15" customHeight="1" s="94">
      <c r="A271" t="n">
        <v>270</v>
      </c>
      <c r="B271" s="182">
        <f>LARGE(Hotspots_Potential!$Q$7:$Q$406,A271)</f>
        <v/>
      </c>
      <c r="C271" s="183">
        <f>SUM($B$2:B271)/$D$2</f>
        <v/>
      </c>
    </row>
    <row r="272" ht="15" customHeight="1" s="94">
      <c r="A272" t="n">
        <v>271</v>
      </c>
      <c r="B272" s="182">
        <f>LARGE(Hotspots_Potential!$Q$7:$Q$406,A272)</f>
        <v/>
      </c>
      <c r="C272" s="183">
        <f>SUM($B$2:B272)/$D$2</f>
        <v/>
      </c>
    </row>
    <row r="273" ht="15" customHeight="1" s="94">
      <c r="A273" t="n">
        <v>272</v>
      </c>
      <c r="B273" s="182">
        <f>LARGE(Hotspots_Potential!$Q$7:$Q$406,A273)</f>
        <v/>
      </c>
      <c r="C273" s="183">
        <f>SUM($B$2:B273)/$D$2</f>
        <v/>
      </c>
    </row>
    <row r="274" ht="15" customHeight="1" s="94">
      <c r="A274" t="n">
        <v>273</v>
      </c>
      <c r="B274" s="182">
        <f>LARGE(Hotspots_Potential!$Q$7:$Q$406,A274)</f>
        <v/>
      </c>
      <c r="C274" s="183">
        <f>SUM($B$2:B274)/$D$2</f>
        <v/>
      </c>
    </row>
    <row r="275" ht="15" customHeight="1" s="94">
      <c r="A275" t="n">
        <v>274</v>
      </c>
      <c r="B275" s="182">
        <f>LARGE(Hotspots_Potential!$Q$7:$Q$406,A275)</f>
        <v/>
      </c>
      <c r="C275" s="183">
        <f>SUM($B$2:B275)/$D$2</f>
        <v/>
      </c>
    </row>
    <row r="276" ht="15" customHeight="1" s="94">
      <c r="A276" t="n">
        <v>275</v>
      </c>
      <c r="B276" s="182">
        <f>LARGE(Hotspots_Potential!$Q$7:$Q$406,A276)</f>
        <v/>
      </c>
      <c r="C276" s="183">
        <f>SUM($B$2:B276)/$D$2</f>
        <v/>
      </c>
    </row>
    <row r="277" ht="15" customHeight="1" s="94">
      <c r="A277" t="n">
        <v>276</v>
      </c>
      <c r="B277" s="182">
        <f>LARGE(Hotspots_Potential!$Q$7:$Q$406,A277)</f>
        <v/>
      </c>
      <c r="C277" s="183">
        <f>SUM($B$2:B277)/$D$2</f>
        <v/>
      </c>
    </row>
    <row r="278" ht="15" customHeight="1" s="94">
      <c r="A278" t="n">
        <v>277</v>
      </c>
      <c r="B278" s="182">
        <f>LARGE(Hotspots_Potential!$Q$7:$Q$406,A278)</f>
        <v/>
      </c>
      <c r="C278" s="183">
        <f>SUM($B$2:B278)/$D$2</f>
        <v/>
      </c>
    </row>
    <row r="279" ht="15" customHeight="1" s="94">
      <c r="A279" t="n">
        <v>278</v>
      </c>
      <c r="B279" s="182">
        <f>LARGE(Hotspots_Potential!$Q$7:$Q$406,A279)</f>
        <v/>
      </c>
      <c r="C279" s="183">
        <f>SUM($B$2:B279)/$D$2</f>
        <v/>
      </c>
    </row>
    <row r="280" ht="15" customHeight="1" s="94">
      <c r="A280" t="n">
        <v>279</v>
      </c>
      <c r="B280" s="182">
        <f>LARGE(Hotspots_Potential!$Q$7:$Q$406,A280)</f>
        <v/>
      </c>
      <c r="C280" s="183">
        <f>SUM($B$2:B280)/$D$2</f>
        <v/>
      </c>
    </row>
    <row r="281" ht="15" customHeight="1" s="94">
      <c r="A281" t="n">
        <v>280</v>
      </c>
      <c r="B281" s="182">
        <f>LARGE(Hotspots_Potential!$Q$7:$Q$406,A281)</f>
        <v/>
      </c>
      <c r="C281" s="183">
        <f>SUM($B$2:B281)/$D$2</f>
        <v/>
      </c>
    </row>
    <row r="282" ht="15" customHeight="1" s="94">
      <c r="A282" t="n">
        <v>281</v>
      </c>
      <c r="B282" s="182">
        <f>LARGE(Hotspots_Potential!$Q$7:$Q$406,A282)</f>
        <v/>
      </c>
      <c r="C282" s="183">
        <f>SUM($B$2:B282)/$D$2</f>
        <v/>
      </c>
    </row>
    <row r="283" ht="15" customHeight="1" s="94">
      <c r="A283" t="n">
        <v>282</v>
      </c>
      <c r="B283" s="182">
        <f>LARGE(Hotspots_Potential!$Q$7:$Q$406,A283)</f>
        <v/>
      </c>
      <c r="C283" s="183">
        <f>SUM($B$2:B283)/$D$2</f>
        <v/>
      </c>
    </row>
    <row r="284" ht="15" customHeight="1" s="94">
      <c r="A284" t="n">
        <v>283</v>
      </c>
      <c r="B284" s="182">
        <f>LARGE(Hotspots_Potential!$Q$7:$Q$406,A284)</f>
        <v/>
      </c>
      <c r="C284" s="183">
        <f>SUM($B$2:B284)/$D$2</f>
        <v/>
      </c>
    </row>
    <row r="285" ht="15" customHeight="1" s="94">
      <c r="A285" t="n">
        <v>284</v>
      </c>
      <c r="B285" s="182">
        <f>LARGE(Hotspots_Potential!$Q$7:$Q$406,A285)</f>
        <v/>
      </c>
      <c r="C285" s="183">
        <f>SUM($B$2:B285)/$D$2</f>
        <v/>
      </c>
    </row>
    <row r="286" ht="15" customHeight="1" s="94">
      <c r="A286" t="n">
        <v>285</v>
      </c>
      <c r="B286" s="182">
        <f>LARGE(Hotspots_Potential!$Q$7:$Q$406,A286)</f>
        <v/>
      </c>
      <c r="C286" s="183">
        <f>SUM($B$2:B286)/$D$2</f>
        <v/>
      </c>
    </row>
    <row r="287" ht="15" customHeight="1" s="94">
      <c r="A287" t="n">
        <v>286</v>
      </c>
      <c r="B287" s="182">
        <f>LARGE(Hotspots_Potential!$Q$7:$Q$406,A287)</f>
        <v/>
      </c>
      <c r="C287" s="183">
        <f>SUM($B$2:B287)/$D$2</f>
        <v/>
      </c>
    </row>
    <row r="288" ht="15" customHeight="1" s="94">
      <c r="A288" t="n">
        <v>287</v>
      </c>
      <c r="B288" s="182">
        <f>LARGE(Hotspots_Potential!$Q$7:$Q$406,A288)</f>
        <v/>
      </c>
      <c r="C288" s="183">
        <f>SUM($B$2:B288)/$D$2</f>
        <v/>
      </c>
    </row>
    <row r="289" ht="15" customHeight="1" s="94">
      <c r="A289" t="n">
        <v>288</v>
      </c>
      <c r="B289" s="182">
        <f>LARGE(Hotspots_Potential!$Q$7:$Q$406,A289)</f>
        <v/>
      </c>
      <c r="C289" s="183">
        <f>SUM($B$2:B289)/$D$2</f>
        <v/>
      </c>
    </row>
    <row r="290" ht="15" customHeight="1" s="94">
      <c r="A290" t="n">
        <v>289</v>
      </c>
      <c r="B290" s="182">
        <f>LARGE(Hotspots_Potential!$Q$7:$Q$406,A290)</f>
        <v/>
      </c>
      <c r="C290" s="183">
        <f>SUM($B$2:B290)/$D$2</f>
        <v/>
      </c>
    </row>
    <row r="291" ht="15" customHeight="1" s="94">
      <c r="A291" t="n">
        <v>290</v>
      </c>
      <c r="B291" s="182">
        <f>LARGE(Hotspots_Potential!$Q$7:$Q$406,A291)</f>
        <v/>
      </c>
      <c r="C291" s="183">
        <f>SUM($B$2:B291)/$D$2</f>
        <v/>
      </c>
    </row>
    <row r="292" ht="15" customHeight="1" s="94">
      <c r="A292" t="n">
        <v>291</v>
      </c>
      <c r="B292" s="182">
        <f>LARGE(Hotspots_Potential!$Q$7:$Q$406,A292)</f>
        <v/>
      </c>
      <c r="C292" s="183">
        <f>SUM($B$2:B292)/$D$2</f>
        <v/>
      </c>
    </row>
    <row r="293" ht="15" customHeight="1" s="94">
      <c r="A293" t="n">
        <v>292</v>
      </c>
      <c r="B293" s="182">
        <f>LARGE(Hotspots_Potential!$Q$7:$Q$406,A293)</f>
        <v/>
      </c>
      <c r="C293" s="183">
        <f>SUM($B$2:B293)/$D$2</f>
        <v/>
      </c>
    </row>
    <row r="294" ht="15" customHeight="1" s="94">
      <c r="A294" t="n">
        <v>293</v>
      </c>
      <c r="B294" s="182">
        <f>LARGE(Hotspots_Potential!$Q$7:$Q$406,A294)</f>
        <v/>
      </c>
      <c r="C294" s="183">
        <f>SUM($B$2:B294)/$D$2</f>
        <v/>
      </c>
    </row>
    <row r="295" ht="15" customHeight="1" s="94">
      <c r="A295" t="n">
        <v>294</v>
      </c>
      <c r="B295" s="182">
        <f>LARGE(Hotspots_Potential!$Q$7:$Q$406,A295)</f>
        <v/>
      </c>
      <c r="C295" s="183">
        <f>SUM($B$2:B295)/$D$2</f>
        <v/>
      </c>
    </row>
    <row r="296" ht="15" customHeight="1" s="94">
      <c r="A296" t="n">
        <v>295</v>
      </c>
      <c r="B296" s="182">
        <f>LARGE(Hotspots_Potential!$Q$7:$Q$406,A296)</f>
        <v/>
      </c>
      <c r="C296" s="183">
        <f>SUM($B$2:B296)/$D$2</f>
        <v/>
      </c>
    </row>
    <row r="297" ht="15" customHeight="1" s="94">
      <c r="A297" t="n">
        <v>296</v>
      </c>
      <c r="B297" s="182">
        <f>LARGE(Hotspots_Potential!$Q$7:$Q$406,A297)</f>
        <v/>
      </c>
      <c r="C297" s="183">
        <f>SUM($B$2:B297)/$D$2</f>
        <v/>
      </c>
    </row>
    <row r="298" ht="15" customHeight="1" s="94">
      <c r="A298" t="n">
        <v>297</v>
      </c>
      <c r="B298" s="182">
        <f>LARGE(Hotspots_Potential!$Q$7:$Q$406,A298)</f>
        <v/>
      </c>
      <c r="C298" s="183">
        <f>SUM($B$2:B298)/$D$2</f>
        <v/>
      </c>
    </row>
    <row r="299" ht="15" customHeight="1" s="94">
      <c r="A299" t="n">
        <v>298</v>
      </c>
      <c r="B299" s="182">
        <f>LARGE(Hotspots_Potential!$Q$7:$Q$406,A299)</f>
        <v/>
      </c>
      <c r="C299" s="183">
        <f>SUM($B$2:B299)/$D$2</f>
        <v/>
      </c>
    </row>
    <row r="300" ht="15" customHeight="1" s="94">
      <c r="A300" t="n">
        <v>299</v>
      </c>
      <c r="B300" s="182">
        <f>LARGE(Hotspots_Potential!$Q$7:$Q$406,A300)</f>
        <v/>
      </c>
      <c r="C300" s="183">
        <f>SUM($B$2:B300)/$D$2</f>
        <v/>
      </c>
    </row>
    <row r="301" ht="15" customHeight="1" s="94">
      <c r="A301" t="n">
        <v>300</v>
      </c>
      <c r="B301" s="182">
        <f>LARGE(Hotspots_Potential!$Q$7:$Q$406,A301)</f>
        <v/>
      </c>
      <c r="C301" s="183">
        <f>SUM($B$2:B301)/$D$2</f>
        <v/>
      </c>
    </row>
    <row r="302" ht="15" customHeight="1" s="94">
      <c r="A302" t="n">
        <v>301</v>
      </c>
      <c r="B302" s="182">
        <f>LARGE(Hotspots_Potential!$Q$7:$Q$406,A302)</f>
        <v/>
      </c>
      <c r="C302" s="183">
        <f>SUM($B$2:B302)/$D$2</f>
        <v/>
      </c>
    </row>
    <row r="303" ht="15" customHeight="1" s="94">
      <c r="A303" t="n">
        <v>302</v>
      </c>
      <c r="B303" s="182">
        <f>LARGE(Hotspots_Potential!$Q$7:$Q$406,A303)</f>
        <v/>
      </c>
      <c r="C303" s="183">
        <f>SUM($B$2:B303)/$D$2</f>
        <v/>
      </c>
    </row>
    <row r="304" ht="15" customHeight="1" s="94">
      <c r="A304" t="n">
        <v>303</v>
      </c>
      <c r="B304" s="182">
        <f>LARGE(Hotspots_Potential!$Q$7:$Q$406,A304)</f>
        <v/>
      </c>
      <c r="C304" s="183">
        <f>SUM($B$2:B304)/$D$2</f>
        <v/>
      </c>
    </row>
    <row r="305" ht="15" customHeight="1" s="94">
      <c r="A305" t="n">
        <v>304</v>
      </c>
      <c r="B305" s="182">
        <f>LARGE(Hotspots_Potential!$Q$7:$Q$406,A305)</f>
        <v/>
      </c>
      <c r="C305" s="183">
        <f>SUM($B$2:B305)/$D$2</f>
        <v/>
      </c>
    </row>
    <row r="306" ht="15" customHeight="1" s="94">
      <c r="A306" t="n">
        <v>305</v>
      </c>
      <c r="B306" s="182">
        <f>LARGE(Hotspots_Potential!$Q$7:$Q$406,A306)</f>
        <v/>
      </c>
      <c r="C306" s="183">
        <f>SUM($B$2:B306)/$D$2</f>
        <v/>
      </c>
    </row>
    <row r="307" ht="15" customHeight="1" s="94">
      <c r="A307" t="n">
        <v>306</v>
      </c>
      <c r="B307" s="182">
        <f>LARGE(Hotspots_Potential!$Q$7:$Q$406,A307)</f>
        <v/>
      </c>
      <c r="C307" s="183">
        <f>SUM($B$2:B307)/$D$2</f>
        <v/>
      </c>
    </row>
    <row r="308" ht="15" customHeight="1" s="94">
      <c r="A308" t="n">
        <v>307</v>
      </c>
      <c r="B308" s="182">
        <f>LARGE(Hotspots_Potential!$Q$7:$Q$406,A308)</f>
        <v/>
      </c>
      <c r="C308" s="183">
        <f>SUM($B$2:B308)/$D$2</f>
        <v/>
      </c>
    </row>
    <row r="309" ht="15" customHeight="1" s="94">
      <c r="A309" t="n">
        <v>308</v>
      </c>
      <c r="B309" s="182">
        <f>LARGE(Hotspots_Potential!$Q$7:$Q$406,A309)</f>
        <v/>
      </c>
      <c r="C309" s="183">
        <f>SUM($B$2:B309)/$D$2</f>
        <v/>
      </c>
    </row>
    <row r="310" ht="15" customHeight="1" s="94">
      <c r="A310" t="n">
        <v>309</v>
      </c>
      <c r="B310" s="182">
        <f>LARGE(Hotspots_Potential!$Q$7:$Q$406,A310)</f>
        <v/>
      </c>
      <c r="C310" s="183">
        <f>SUM($B$2:B310)/$D$2</f>
        <v/>
      </c>
    </row>
    <row r="311" ht="15" customHeight="1" s="94">
      <c r="A311" t="n">
        <v>310</v>
      </c>
      <c r="B311" s="182">
        <f>LARGE(Hotspots_Potential!$Q$7:$Q$406,A311)</f>
        <v/>
      </c>
      <c r="C311" s="183">
        <f>SUM($B$2:B311)/$D$2</f>
        <v/>
      </c>
    </row>
    <row r="312" ht="15" customHeight="1" s="94">
      <c r="A312" t="n">
        <v>311</v>
      </c>
      <c r="B312" s="182">
        <f>LARGE(Hotspots_Potential!$Q$7:$Q$406,A312)</f>
        <v/>
      </c>
      <c r="C312" s="183">
        <f>SUM($B$2:B312)/$D$2</f>
        <v/>
      </c>
    </row>
    <row r="313" ht="15" customHeight="1" s="94">
      <c r="A313" t="n">
        <v>312</v>
      </c>
      <c r="B313" s="182">
        <f>LARGE(Hotspots_Potential!$Q$7:$Q$406,A313)</f>
        <v/>
      </c>
      <c r="C313" s="183">
        <f>SUM($B$2:B313)/$D$2</f>
        <v/>
      </c>
    </row>
    <row r="314" ht="15" customHeight="1" s="94">
      <c r="A314" t="n">
        <v>313</v>
      </c>
      <c r="B314" s="182">
        <f>LARGE(Hotspots_Potential!$Q$7:$Q$406,A314)</f>
        <v/>
      </c>
      <c r="C314" s="183">
        <f>SUM($B$2:B314)/$D$2</f>
        <v/>
      </c>
    </row>
    <row r="315" ht="15" customHeight="1" s="94">
      <c r="A315" t="n">
        <v>314</v>
      </c>
      <c r="B315" s="182">
        <f>LARGE(Hotspots_Potential!$Q$7:$Q$406,A315)</f>
        <v/>
      </c>
      <c r="C315" s="183">
        <f>SUM($B$2:B315)/$D$2</f>
        <v/>
      </c>
    </row>
    <row r="316" ht="15" customHeight="1" s="94">
      <c r="A316" t="n">
        <v>315</v>
      </c>
      <c r="B316" s="182">
        <f>LARGE(Hotspots_Potential!$Q$7:$Q$406,A316)</f>
        <v/>
      </c>
      <c r="C316" s="183">
        <f>SUM($B$2:B316)/$D$2</f>
        <v/>
      </c>
    </row>
    <row r="317" ht="15" customHeight="1" s="94">
      <c r="A317" t="n">
        <v>316</v>
      </c>
      <c r="B317" s="182">
        <f>LARGE(Hotspots_Potential!$Q$7:$Q$406,A317)</f>
        <v/>
      </c>
      <c r="C317" s="183">
        <f>SUM($B$2:B317)/$D$2</f>
        <v/>
      </c>
    </row>
    <row r="318" ht="15" customHeight="1" s="94">
      <c r="A318" t="n">
        <v>317</v>
      </c>
      <c r="B318" s="182">
        <f>LARGE(Hotspots_Potential!$Q$7:$Q$406,A318)</f>
        <v/>
      </c>
      <c r="C318" s="183">
        <f>SUM($B$2:B318)/$D$2</f>
        <v/>
      </c>
    </row>
    <row r="319" ht="15" customHeight="1" s="94">
      <c r="A319" t="n">
        <v>318</v>
      </c>
      <c r="B319" s="182">
        <f>LARGE(Hotspots_Potential!$Q$7:$Q$406,A319)</f>
        <v/>
      </c>
      <c r="C319" s="183">
        <f>SUM($B$2:B319)/$D$2</f>
        <v/>
      </c>
    </row>
    <row r="320" ht="15" customHeight="1" s="94">
      <c r="A320" t="n">
        <v>319</v>
      </c>
      <c r="B320" s="182">
        <f>LARGE(Hotspots_Potential!$Q$7:$Q$406,A320)</f>
        <v/>
      </c>
      <c r="C320" s="183">
        <f>SUM($B$2:B320)/$D$2</f>
        <v/>
      </c>
    </row>
    <row r="321" ht="15" customHeight="1" s="94">
      <c r="A321" t="n">
        <v>320</v>
      </c>
      <c r="B321" s="182">
        <f>LARGE(Hotspots_Potential!$Q$7:$Q$406,A321)</f>
        <v/>
      </c>
      <c r="C321" s="183">
        <f>SUM($B$2:B321)/$D$2</f>
        <v/>
      </c>
    </row>
    <row r="322" ht="15" customHeight="1" s="94">
      <c r="A322" t="n">
        <v>321</v>
      </c>
      <c r="B322" s="182">
        <f>LARGE(Hotspots_Potential!$Q$7:$Q$406,A322)</f>
        <v/>
      </c>
      <c r="C322" s="183">
        <f>SUM($B$2:B322)/$D$2</f>
        <v/>
      </c>
    </row>
    <row r="323" ht="15" customHeight="1" s="94">
      <c r="A323" t="n">
        <v>322</v>
      </c>
      <c r="B323" s="182">
        <f>LARGE(Hotspots_Potential!$Q$7:$Q$406,A323)</f>
        <v/>
      </c>
      <c r="C323" s="183">
        <f>SUM($B$2:B323)/$D$2</f>
        <v/>
      </c>
    </row>
    <row r="324" ht="15" customHeight="1" s="94">
      <c r="A324" t="n">
        <v>323</v>
      </c>
      <c r="B324" s="182">
        <f>LARGE(Hotspots_Potential!$Q$7:$Q$406,A324)</f>
        <v/>
      </c>
      <c r="C324" s="183">
        <f>SUM($B$2:B324)/$D$2</f>
        <v/>
      </c>
    </row>
    <row r="325" ht="15" customHeight="1" s="94">
      <c r="A325" t="n">
        <v>324</v>
      </c>
      <c r="B325" s="182">
        <f>LARGE(Hotspots_Potential!$Q$7:$Q$406,A325)</f>
        <v/>
      </c>
      <c r="C325" s="183">
        <f>SUM($B$2:B325)/$D$2</f>
        <v/>
      </c>
    </row>
    <row r="326" ht="15" customHeight="1" s="94">
      <c r="A326" t="n">
        <v>325</v>
      </c>
      <c r="B326" s="182">
        <f>LARGE(Hotspots_Potential!$Q$7:$Q$406,A326)</f>
        <v/>
      </c>
      <c r="C326" s="183">
        <f>SUM($B$2:B326)/$D$2</f>
        <v/>
      </c>
    </row>
    <row r="327" ht="15" customHeight="1" s="94">
      <c r="A327" t="n">
        <v>326</v>
      </c>
      <c r="B327" s="182">
        <f>LARGE(Hotspots_Potential!$Q$7:$Q$406,A327)</f>
        <v/>
      </c>
      <c r="C327" s="183">
        <f>SUM($B$2:B327)/$D$2</f>
        <v/>
      </c>
    </row>
    <row r="328" ht="15" customHeight="1" s="94">
      <c r="A328" t="n">
        <v>327</v>
      </c>
      <c r="B328" s="182">
        <f>LARGE(Hotspots_Potential!$Q$7:$Q$406,A328)</f>
        <v/>
      </c>
      <c r="C328" s="183">
        <f>SUM($B$2:B328)/$D$2</f>
        <v/>
      </c>
    </row>
    <row r="329" ht="15" customHeight="1" s="94">
      <c r="A329" t="n">
        <v>328</v>
      </c>
      <c r="B329" s="182">
        <f>LARGE(Hotspots_Potential!$Q$7:$Q$406,A329)</f>
        <v/>
      </c>
      <c r="C329" s="183">
        <f>SUM($B$2:B329)/$D$2</f>
        <v/>
      </c>
    </row>
    <row r="330" ht="15" customHeight="1" s="94">
      <c r="A330" t="n">
        <v>329</v>
      </c>
      <c r="B330" s="182">
        <f>LARGE(Hotspots_Potential!$Q$7:$Q$406,A330)</f>
        <v/>
      </c>
      <c r="C330" s="183">
        <f>SUM($B$2:B330)/$D$2</f>
        <v/>
      </c>
    </row>
    <row r="331" ht="15" customHeight="1" s="94">
      <c r="A331" t="n">
        <v>330</v>
      </c>
      <c r="B331" s="182">
        <f>LARGE(Hotspots_Potential!$Q$7:$Q$406,A331)</f>
        <v/>
      </c>
      <c r="C331" s="183">
        <f>SUM($B$2:B331)/$D$2</f>
        <v/>
      </c>
    </row>
    <row r="332" ht="15" customHeight="1" s="94">
      <c r="A332" t="n">
        <v>331</v>
      </c>
      <c r="B332" s="182">
        <f>LARGE(Hotspots_Potential!$Q$7:$Q$406,A332)</f>
        <v/>
      </c>
      <c r="C332" s="183">
        <f>SUM($B$2:B332)/$D$2</f>
        <v/>
      </c>
    </row>
    <row r="333" ht="15" customHeight="1" s="94">
      <c r="A333" t="n">
        <v>332</v>
      </c>
      <c r="B333" s="182">
        <f>LARGE(Hotspots_Potential!$Q$7:$Q$406,A333)</f>
        <v/>
      </c>
      <c r="C333" s="183">
        <f>SUM($B$2:B333)/$D$2</f>
        <v/>
      </c>
    </row>
    <row r="334" ht="15" customHeight="1" s="94">
      <c r="A334" t="n">
        <v>333</v>
      </c>
      <c r="B334" s="182">
        <f>LARGE(Hotspots_Potential!$Q$7:$Q$406,A334)</f>
        <v/>
      </c>
      <c r="C334" s="183">
        <f>SUM($B$2:B334)/$D$2</f>
        <v/>
      </c>
    </row>
    <row r="335" ht="15" customHeight="1" s="94">
      <c r="A335" t="n">
        <v>334</v>
      </c>
      <c r="B335" s="182">
        <f>LARGE(Hotspots_Potential!$Q$7:$Q$406,A335)</f>
        <v/>
      </c>
      <c r="C335" s="183">
        <f>SUM($B$2:B335)/$D$2</f>
        <v/>
      </c>
    </row>
    <row r="336" ht="15" customHeight="1" s="94">
      <c r="A336" t="n">
        <v>335</v>
      </c>
      <c r="B336" s="182">
        <f>LARGE(Hotspots_Potential!$Q$7:$Q$406,A336)</f>
        <v/>
      </c>
      <c r="C336" s="183">
        <f>SUM($B$2:B336)/$D$2</f>
        <v/>
      </c>
    </row>
    <row r="337" ht="15" customHeight="1" s="94">
      <c r="A337" t="n">
        <v>336</v>
      </c>
      <c r="B337" s="182">
        <f>LARGE(Hotspots_Potential!$Q$7:$Q$406,A337)</f>
        <v/>
      </c>
      <c r="C337" s="183">
        <f>SUM($B$2:B337)/$D$2</f>
        <v/>
      </c>
    </row>
    <row r="338" ht="15" customHeight="1" s="94">
      <c r="A338" t="n">
        <v>337</v>
      </c>
      <c r="B338" s="182">
        <f>LARGE(Hotspots_Potential!$Q$7:$Q$406,A338)</f>
        <v/>
      </c>
      <c r="C338" s="183">
        <f>SUM($B$2:B338)/$D$2</f>
        <v/>
      </c>
    </row>
    <row r="339" ht="15" customHeight="1" s="94">
      <c r="A339" t="n">
        <v>338</v>
      </c>
      <c r="B339" s="182">
        <f>LARGE(Hotspots_Potential!$Q$7:$Q$406,A339)</f>
        <v/>
      </c>
      <c r="C339" s="183">
        <f>SUM($B$2:B339)/$D$2</f>
        <v/>
      </c>
    </row>
    <row r="340" ht="15" customHeight="1" s="94">
      <c r="A340" t="n">
        <v>339</v>
      </c>
      <c r="B340" s="182">
        <f>LARGE(Hotspots_Potential!$Q$7:$Q$406,A340)</f>
        <v/>
      </c>
      <c r="C340" s="183">
        <f>SUM($B$2:B340)/$D$2</f>
        <v/>
      </c>
    </row>
    <row r="341" ht="15" customHeight="1" s="94">
      <c r="A341" t="n">
        <v>340</v>
      </c>
      <c r="B341" s="182">
        <f>LARGE(Hotspots_Potential!$Q$7:$Q$406,A341)</f>
        <v/>
      </c>
      <c r="C341" s="183">
        <f>SUM($B$2:B341)/$D$2</f>
        <v/>
      </c>
    </row>
    <row r="342" ht="15" customHeight="1" s="94">
      <c r="A342" t="n">
        <v>341</v>
      </c>
      <c r="B342" s="182">
        <f>LARGE(Hotspots_Potential!$Q$7:$Q$406,A342)</f>
        <v/>
      </c>
      <c r="C342" s="183">
        <f>SUM($B$2:B342)/$D$2</f>
        <v/>
      </c>
    </row>
    <row r="343" ht="15" customHeight="1" s="94">
      <c r="A343" t="n">
        <v>342</v>
      </c>
      <c r="B343" s="182">
        <f>LARGE(Hotspots_Potential!$Q$7:$Q$406,A343)</f>
        <v/>
      </c>
      <c r="C343" s="183">
        <f>SUM($B$2:B343)/$D$2</f>
        <v/>
      </c>
    </row>
    <row r="344" ht="15" customHeight="1" s="94">
      <c r="A344" t="n">
        <v>343</v>
      </c>
      <c r="B344" s="182">
        <f>LARGE(Hotspots_Potential!$Q$7:$Q$406,A344)</f>
        <v/>
      </c>
      <c r="C344" s="183">
        <f>SUM($B$2:B344)/$D$2</f>
        <v/>
      </c>
    </row>
    <row r="345" ht="15" customHeight="1" s="94">
      <c r="A345" t="n">
        <v>344</v>
      </c>
      <c r="B345" s="182">
        <f>LARGE(Hotspots_Potential!$Q$7:$Q$406,A345)</f>
        <v/>
      </c>
      <c r="C345" s="183">
        <f>SUM($B$2:B345)/$D$2</f>
        <v/>
      </c>
    </row>
    <row r="346" ht="15" customHeight="1" s="94">
      <c r="A346" t="n">
        <v>345</v>
      </c>
      <c r="B346" s="182">
        <f>LARGE(Hotspots_Potential!$Q$7:$Q$406,A346)</f>
        <v/>
      </c>
      <c r="C346" s="183">
        <f>SUM($B$2:B346)/$D$2</f>
        <v/>
      </c>
    </row>
    <row r="347" ht="15" customHeight="1" s="94">
      <c r="A347" t="n">
        <v>346</v>
      </c>
      <c r="B347" s="182">
        <f>LARGE(Hotspots_Potential!$Q$7:$Q$406,A347)</f>
        <v/>
      </c>
      <c r="C347" s="183">
        <f>SUM($B$2:B347)/$D$2</f>
        <v/>
      </c>
    </row>
    <row r="348" ht="15" customHeight="1" s="94">
      <c r="A348" t="n">
        <v>347</v>
      </c>
      <c r="B348" s="182">
        <f>LARGE(Hotspots_Potential!$Q$7:$Q$406,A348)</f>
        <v/>
      </c>
      <c r="C348" s="183">
        <f>SUM($B$2:B348)/$D$2</f>
        <v/>
      </c>
    </row>
    <row r="349" ht="15" customHeight="1" s="94">
      <c r="A349" t="n">
        <v>348</v>
      </c>
      <c r="B349" s="182">
        <f>LARGE(Hotspots_Potential!$Q$7:$Q$406,A349)</f>
        <v/>
      </c>
      <c r="C349" s="183">
        <f>SUM($B$2:B349)/$D$2</f>
        <v/>
      </c>
    </row>
    <row r="350" ht="15" customHeight="1" s="94">
      <c r="A350" t="n">
        <v>349</v>
      </c>
      <c r="B350" s="182">
        <f>LARGE(Hotspots_Potential!$Q$7:$Q$406,A350)</f>
        <v/>
      </c>
      <c r="C350" s="183">
        <f>SUM($B$2:B350)/$D$2</f>
        <v/>
      </c>
    </row>
    <row r="351" ht="15" customHeight="1" s="94">
      <c r="A351" t="n">
        <v>350</v>
      </c>
      <c r="B351" s="182">
        <f>LARGE(Hotspots_Potential!$Q$7:$Q$406,A351)</f>
        <v/>
      </c>
      <c r="C351" s="183">
        <f>SUM($B$2:B351)/$D$2</f>
        <v/>
      </c>
    </row>
    <row r="352" ht="15" customHeight="1" s="94">
      <c r="A352" t="n">
        <v>351</v>
      </c>
      <c r="B352" s="182">
        <f>LARGE(Hotspots_Potential!$Q$7:$Q$406,A352)</f>
        <v/>
      </c>
      <c r="C352" s="183">
        <f>SUM($B$2:B352)/$D$2</f>
        <v/>
      </c>
    </row>
    <row r="353" ht="15" customHeight="1" s="94">
      <c r="A353" t="n">
        <v>352</v>
      </c>
      <c r="B353" s="182">
        <f>LARGE(Hotspots_Potential!$Q$7:$Q$406,A353)</f>
        <v/>
      </c>
      <c r="C353" s="183">
        <f>SUM($B$2:B353)/$D$2</f>
        <v/>
      </c>
    </row>
    <row r="354" ht="15" customHeight="1" s="94">
      <c r="A354" t="n">
        <v>353</v>
      </c>
      <c r="B354" s="182">
        <f>LARGE(Hotspots_Potential!$Q$7:$Q$406,A354)</f>
        <v/>
      </c>
      <c r="C354" s="183">
        <f>SUM($B$2:B354)/$D$2</f>
        <v/>
      </c>
    </row>
    <row r="355" ht="15" customHeight="1" s="94">
      <c r="A355" t="n">
        <v>354</v>
      </c>
      <c r="B355" s="182">
        <f>LARGE(Hotspots_Potential!$Q$7:$Q$406,A355)</f>
        <v/>
      </c>
      <c r="C355" s="183">
        <f>SUM($B$2:B355)/$D$2</f>
        <v/>
      </c>
    </row>
    <row r="356" ht="15" customHeight="1" s="94">
      <c r="A356" t="n">
        <v>355</v>
      </c>
      <c r="B356" s="182">
        <f>LARGE(Hotspots_Potential!$Q$7:$Q$406,A356)</f>
        <v/>
      </c>
      <c r="C356" s="183">
        <f>SUM($B$2:B356)/$D$2</f>
        <v/>
      </c>
    </row>
    <row r="357" ht="15" customHeight="1" s="94">
      <c r="A357" t="n">
        <v>356</v>
      </c>
      <c r="B357" s="182">
        <f>LARGE(Hotspots_Potential!$Q$7:$Q$406,A357)</f>
        <v/>
      </c>
      <c r="C357" s="183">
        <f>SUM($B$2:B357)/$D$2</f>
        <v/>
      </c>
    </row>
    <row r="358" ht="15" customHeight="1" s="94">
      <c r="A358" t="n">
        <v>357</v>
      </c>
      <c r="B358" s="182">
        <f>LARGE(Hotspots_Potential!$Q$7:$Q$406,A358)</f>
        <v/>
      </c>
      <c r="C358" s="183">
        <f>SUM($B$2:B358)/$D$2</f>
        <v/>
      </c>
    </row>
    <row r="359" ht="15" customHeight="1" s="94">
      <c r="A359" t="n">
        <v>358</v>
      </c>
      <c r="B359" s="182">
        <f>LARGE(Hotspots_Potential!$Q$7:$Q$406,A359)</f>
        <v/>
      </c>
      <c r="C359" s="183">
        <f>SUM($B$2:B359)/$D$2</f>
        <v/>
      </c>
    </row>
    <row r="360" ht="15" customHeight="1" s="94">
      <c r="A360" t="n">
        <v>359</v>
      </c>
      <c r="B360" s="182">
        <f>LARGE(Hotspots_Potential!$Q$7:$Q$406,A360)</f>
        <v/>
      </c>
      <c r="C360" s="183">
        <f>SUM($B$2:B360)/$D$2</f>
        <v/>
      </c>
    </row>
    <row r="361" ht="15" customHeight="1" s="94">
      <c r="A361" t="n">
        <v>360</v>
      </c>
      <c r="B361" s="182">
        <f>LARGE(Hotspots_Potential!$Q$7:$Q$406,A361)</f>
        <v/>
      </c>
      <c r="C361" s="183">
        <f>SUM($B$2:B361)/$D$2</f>
        <v/>
      </c>
    </row>
    <row r="362" ht="15" customHeight="1" s="94">
      <c r="A362" t="n">
        <v>361</v>
      </c>
      <c r="B362" s="182">
        <f>LARGE(Hotspots_Potential!$Q$7:$Q$406,A362)</f>
        <v/>
      </c>
      <c r="C362" s="183">
        <f>SUM($B$2:B362)/$D$2</f>
        <v/>
      </c>
    </row>
    <row r="363" ht="15" customHeight="1" s="94">
      <c r="A363" t="n">
        <v>362</v>
      </c>
      <c r="B363" s="182">
        <f>LARGE(Hotspots_Potential!$Q$7:$Q$406,A363)</f>
        <v/>
      </c>
      <c r="C363" s="183">
        <f>SUM($B$2:B363)/$D$2</f>
        <v/>
      </c>
    </row>
    <row r="364" ht="15" customHeight="1" s="94">
      <c r="A364" t="n">
        <v>363</v>
      </c>
      <c r="B364" s="182">
        <f>LARGE(Hotspots_Potential!$Q$7:$Q$406,A364)</f>
        <v/>
      </c>
      <c r="C364" s="183">
        <f>SUM($B$2:B364)/$D$2</f>
        <v/>
      </c>
    </row>
    <row r="365" ht="15" customHeight="1" s="94">
      <c r="A365" t="n">
        <v>364</v>
      </c>
      <c r="B365" s="182">
        <f>LARGE(Hotspots_Potential!$Q$7:$Q$406,A365)</f>
        <v/>
      </c>
      <c r="C365" s="183">
        <f>SUM($B$2:B365)/$D$2</f>
        <v/>
      </c>
    </row>
    <row r="366" ht="15" customHeight="1" s="94">
      <c r="A366" t="n">
        <v>365</v>
      </c>
      <c r="B366" s="182">
        <f>LARGE(Hotspots_Potential!$Q$7:$Q$406,A366)</f>
        <v/>
      </c>
      <c r="C366" s="183">
        <f>SUM($B$2:B366)/$D$2</f>
        <v/>
      </c>
    </row>
    <row r="367" ht="15" customHeight="1" s="94">
      <c r="A367" t="n">
        <v>366</v>
      </c>
      <c r="B367" s="182">
        <f>LARGE(Hotspots_Potential!$Q$7:$Q$406,A367)</f>
        <v/>
      </c>
      <c r="C367" s="183">
        <f>SUM($B$2:B367)/$D$2</f>
        <v/>
      </c>
    </row>
    <row r="368" ht="15" customHeight="1" s="94">
      <c r="A368" t="n">
        <v>367</v>
      </c>
      <c r="B368" s="182">
        <f>LARGE(Hotspots_Potential!$Q$7:$Q$406,A368)</f>
        <v/>
      </c>
      <c r="C368" s="183">
        <f>SUM($B$2:B368)/$D$2</f>
        <v/>
      </c>
    </row>
    <row r="369" ht="15" customHeight="1" s="94">
      <c r="A369" t="n">
        <v>368</v>
      </c>
      <c r="B369" s="182">
        <f>LARGE(Hotspots_Potential!$Q$7:$Q$406,A369)</f>
        <v/>
      </c>
      <c r="C369" s="183">
        <f>SUM($B$2:B369)/$D$2</f>
        <v/>
      </c>
    </row>
    <row r="370" ht="15" customHeight="1" s="94">
      <c r="A370" t="n">
        <v>369</v>
      </c>
      <c r="B370" s="182">
        <f>LARGE(Hotspots_Potential!$Q$7:$Q$406,A370)</f>
        <v/>
      </c>
      <c r="C370" s="183">
        <f>SUM($B$2:B370)/$D$2</f>
        <v/>
      </c>
    </row>
    <row r="371" ht="15" customHeight="1" s="94">
      <c r="A371" t="n">
        <v>370</v>
      </c>
      <c r="B371" s="182">
        <f>LARGE(Hotspots_Potential!$Q$7:$Q$406,A371)</f>
        <v/>
      </c>
      <c r="C371" s="183">
        <f>SUM($B$2:B371)/$D$2</f>
        <v/>
      </c>
    </row>
    <row r="372" ht="15" customHeight="1" s="94">
      <c r="A372" t="n">
        <v>371</v>
      </c>
      <c r="B372" s="182">
        <f>LARGE(Hotspots_Potential!$Q$7:$Q$406,A372)</f>
        <v/>
      </c>
      <c r="C372" s="183">
        <f>SUM($B$2:B372)/$D$2</f>
        <v/>
      </c>
    </row>
    <row r="373" ht="15" customHeight="1" s="94">
      <c r="A373" t="n">
        <v>372</v>
      </c>
      <c r="B373" s="182">
        <f>LARGE(Hotspots_Potential!$Q$7:$Q$406,A373)</f>
        <v/>
      </c>
      <c r="C373" s="183">
        <f>SUM($B$2:B373)/$D$2</f>
        <v/>
      </c>
    </row>
    <row r="374" ht="15" customHeight="1" s="94">
      <c r="A374" t="n">
        <v>373</v>
      </c>
      <c r="B374" s="182">
        <f>LARGE(Hotspots_Potential!$Q$7:$Q$406,A374)</f>
        <v/>
      </c>
      <c r="C374" s="183">
        <f>SUM($B$2:B374)/$D$2</f>
        <v/>
      </c>
    </row>
    <row r="375" ht="15" customHeight="1" s="94">
      <c r="A375" t="n">
        <v>374</v>
      </c>
      <c r="B375" s="182">
        <f>LARGE(Hotspots_Potential!$Q$7:$Q$406,A375)</f>
        <v/>
      </c>
      <c r="C375" s="183">
        <f>SUM($B$2:B375)/$D$2</f>
        <v/>
      </c>
    </row>
    <row r="376" ht="15" customHeight="1" s="94">
      <c r="A376" t="n">
        <v>375</v>
      </c>
      <c r="B376" s="182">
        <f>LARGE(Hotspots_Potential!$Q$7:$Q$406,A376)</f>
        <v/>
      </c>
      <c r="C376" s="183">
        <f>SUM($B$2:B376)/$D$2</f>
        <v/>
      </c>
    </row>
    <row r="377" ht="15" customHeight="1" s="94">
      <c r="A377" t="n">
        <v>376</v>
      </c>
      <c r="B377" s="182">
        <f>LARGE(Hotspots_Potential!$Q$7:$Q$406,A377)</f>
        <v/>
      </c>
      <c r="C377" s="183">
        <f>SUM($B$2:B377)/$D$2</f>
        <v/>
      </c>
    </row>
    <row r="378" ht="15" customHeight="1" s="94">
      <c r="A378" t="n">
        <v>377</v>
      </c>
      <c r="B378" s="182">
        <f>LARGE(Hotspots_Potential!$Q$7:$Q$406,A378)</f>
        <v/>
      </c>
      <c r="C378" s="183">
        <f>SUM($B$2:B378)/$D$2</f>
        <v/>
      </c>
    </row>
    <row r="379" ht="15" customHeight="1" s="94">
      <c r="A379" t="n">
        <v>378</v>
      </c>
      <c r="B379" s="182">
        <f>LARGE(Hotspots_Potential!$Q$7:$Q$406,A379)</f>
        <v/>
      </c>
      <c r="C379" s="183">
        <f>SUM($B$2:B379)/$D$2</f>
        <v/>
      </c>
    </row>
    <row r="380" ht="15" customHeight="1" s="94">
      <c r="A380" t="n">
        <v>379</v>
      </c>
      <c r="B380" s="182">
        <f>LARGE(Hotspots_Potential!$Q$7:$Q$406,A380)</f>
        <v/>
      </c>
      <c r="C380" s="183">
        <f>SUM($B$2:B380)/$D$2</f>
        <v/>
      </c>
    </row>
    <row r="381" ht="15" customHeight="1" s="94">
      <c r="A381" t="n">
        <v>380</v>
      </c>
      <c r="B381" s="182">
        <f>LARGE(Hotspots_Potential!$Q$7:$Q$406,A381)</f>
        <v/>
      </c>
      <c r="C381" s="183">
        <f>SUM($B$2:B381)/$D$2</f>
        <v/>
      </c>
    </row>
    <row r="382" ht="15" customHeight="1" s="94">
      <c r="A382" t="n">
        <v>381</v>
      </c>
      <c r="B382" s="182">
        <f>LARGE(Hotspots_Potential!$Q$7:$Q$406,A382)</f>
        <v/>
      </c>
      <c r="C382" s="183">
        <f>SUM($B$2:B382)/$D$2</f>
        <v/>
      </c>
    </row>
    <row r="383" ht="15" customHeight="1" s="94">
      <c r="A383" t="n">
        <v>382</v>
      </c>
      <c r="B383" s="182">
        <f>LARGE(Hotspots_Potential!$Q$7:$Q$406,A383)</f>
        <v/>
      </c>
      <c r="C383" s="183">
        <f>SUM($B$2:B383)/$D$2</f>
        <v/>
      </c>
    </row>
    <row r="384" ht="15" customHeight="1" s="94">
      <c r="A384" t="n">
        <v>383</v>
      </c>
      <c r="B384" s="182">
        <f>LARGE(Hotspots_Potential!$Q$7:$Q$406,A384)</f>
        <v/>
      </c>
      <c r="C384" s="183">
        <f>SUM($B$2:B384)/$D$2</f>
        <v/>
      </c>
    </row>
    <row r="385" ht="15" customHeight="1" s="94">
      <c r="A385" t="n">
        <v>384</v>
      </c>
      <c r="B385" s="182">
        <f>LARGE(Hotspots_Potential!$Q$7:$Q$406,A385)</f>
        <v/>
      </c>
      <c r="C385" s="183">
        <f>SUM($B$2:B385)/$D$2</f>
        <v/>
      </c>
    </row>
    <row r="386" ht="15" customHeight="1" s="94">
      <c r="A386" t="n">
        <v>385</v>
      </c>
      <c r="B386" s="182">
        <f>LARGE(Hotspots_Potential!$Q$7:$Q$406,A386)</f>
        <v/>
      </c>
      <c r="C386" s="183">
        <f>SUM($B$2:B386)/$D$2</f>
        <v/>
      </c>
    </row>
    <row r="387" ht="15" customHeight="1" s="94">
      <c r="A387" t="n">
        <v>386</v>
      </c>
      <c r="B387" s="182">
        <f>LARGE(Hotspots_Potential!$Q$7:$Q$406,A387)</f>
        <v/>
      </c>
      <c r="C387" s="183">
        <f>SUM($B$2:B387)/$D$2</f>
        <v/>
      </c>
    </row>
    <row r="388" ht="15" customHeight="1" s="94">
      <c r="A388" t="n">
        <v>387</v>
      </c>
      <c r="B388" s="182">
        <f>LARGE(Hotspots_Potential!$Q$7:$Q$406,A388)</f>
        <v/>
      </c>
      <c r="C388" s="183">
        <f>SUM($B$2:B388)/$D$2</f>
        <v/>
      </c>
    </row>
    <row r="389" ht="15" customHeight="1" s="94">
      <c r="A389" t="n">
        <v>388</v>
      </c>
      <c r="B389" s="182">
        <f>LARGE(Hotspots_Potential!$Q$7:$Q$406,A389)</f>
        <v/>
      </c>
      <c r="C389" s="183">
        <f>SUM($B$2:B389)/$D$2</f>
        <v/>
      </c>
    </row>
    <row r="390" ht="15" customHeight="1" s="94">
      <c r="A390" t="n">
        <v>389</v>
      </c>
      <c r="B390" s="182">
        <f>LARGE(Hotspots_Potential!$Q$7:$Q$406,A390)</f>
        <v/>
      </c>
      <c r="C390" s="183">
        <f>SUM($B$2:B390)/$D$2</f>
        <v/>
      </c>
    </row>
    <row r="391" ht="15" customHeight="1" s="94">
      <c r="A391" t="n">
        <v>390</v>
      </c>
      <c r="B391" s="182">
        <f>LARGE(Hotspots_Potential!$Q$7:$Q$406,A391)</f>
        <v/>
      </c>
      <c r="C391" s="183">
        <f>SUM($B$2:B391)/$D$2</f>
        <v/>
      </c>
    </row>
    <row r="392" ht="15" customHeight="1" s="94">
      <c r="A392" t="n">
        <v>391</v>
      </c>
      <c r="B392" s="182">
        <f>LARGE(Hotspots_Potential!$Q$7:$Q$406,A392)</f>
        <v/>
      </c>
      <c r="C392" s="183">
        <f>SUM($B$2:B392)/$D$2</f>
        <v/>
      </c>
    </row>
    <row r="393" ht="15" customHeight="1" s="94">
      <c r="A393" t="n">
        <v>392</v>
      </c>
      <c r="B393" s="182">
        <f>LARGE(Hotspots_Potential!$Q$7:$Q$406,A393)</f>
        <v/>
      </c>
      <c r="C393" s="183">
        <f>SUM($B$2:B393)/$D$2</f>
        <v/>
      </c>
    </row>
    <row r="394" ht="15" customHeight="1" s="94">
      <c r="A394" t="n">
        <v>393</v>
      </c>
      <c r="B394" s="182">
        <f>LARGE(Hotspots_Potential!$Q$7:$Q$406,A394)</f>
        <v/>
      </c>
      <c r="C394" s="183">
        <f>SUM($B$2:B394)/$D$2</f>
        <v/>
      </c>
    </row>
    <row r="395" ht="15" customHeight="1" s="94">
      <c r="A395" t="n">
        <v>394</v>
      </c>
      <c r="B395" s="182">
        <f>LARGE(Hotspots_Potential!$Q$7:$Q$406,A395)</f>
        <v/>
      </c>
      <c r="C395" s="183">
        <f>SUM($B$2:B395)/$D$2</f>
        <v/>
      </c>
    </row>
    <row r="396" ht="15" customHeight="1" s="94">
      <c r="A396" t="n">
        <v>395</v>
      </c>
      <c r="B396" s="182">
        <f>LARGE(Hotspots_Potential!$Q$7:$Q$406,A396)</f>
        <v/>
      </c>
      <c r="C396" s="183">
        <f>SUM($B$2:B396)/$D$2</f>
        <v/>
      </c>
    </row>
    <row r="397" ht="15" customHeight="1" s="94">
      <c r="A397" t="n">
        <v>396</v>
      </c>
      <c r="B397" s="182">
        <f>LARGE(Hotspots_Potential!$Q$7:$Q$406,A397)</f>
        <v/>
      </c>
      <c r="C397" s="183">
        <f>SUM($B$2:B397)/$D$2</f>
        <v/>
      </c>
    </row>
    <row r="398" ht="15" customHeight="1" s="94">
      <c r="A398" t="n">
        <v>397</v>
      </c>
      <c r="B398" s="182">
        <f>LARGE(Hotspots_Potential!$Q$7:$Q$406,A398)</f>
        <v/>
      </c>
      <c r="C398" s="183">
        <f>SUM($B$2:B398)/$D$2</f>
        <v/>
      </c>
    </row>
    <row r="399" ht="15" customHeight="1" s="94">
      <c r="A399" t="n">
        <v>398</v>
      </c>
      <c r="B399" s="182">
        <f>LARGE(Hotspots_Potential!$Q$7:$Q$406,A399)</f>
        <v/>
      </c>
      <c r="C399" s="183">
        <f>SUM($B$2:B399)/$D$2</f>
        <v/>
      </c>
    </row>
    <row r="400" ht="15" customHeight="1" s="94">
      <c r="A400" t="n">
        <v>399</v>
      </c>
      <c r="B400" s="182">
        <f>LARGE(Hotspots_Potential!$Q$7:$Q$406,A400)</f>
        <v/>
      </c>
      <c r="C400" s="183">
        <f>SUM($B$2:B400)/$D$2</f>
        <v/>
      </c>
    </row>
    <row r="401" ht="15" customHeight="1" s="94">
      <c r="A401" t="n">
        <v>400</v>
      </c>
      <c r="B401" s="182">
        <f>LARGE(Hotspots_Potential!$Q$7:$Q$406,A401)</f>
        <v/>
      </c>
      <c r="C401" s="183">
        <f>SUM($B$2:B401)/$D$2</f>
        <v/>
      </c>
    </row>
  </sheetData>
  <autoFilter ref="A1:C401"/>
  <pageMargins left="0.75" right="0.75" top="1" bottom="1" header="0.511811023622047" footer="0.511811023622047"/>
  <pageSetup orientation="portrait" paperSize="9" horizontalDpi="300" verticalDpi="3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ValuePolitics</dc:creator>
  <dc:title xmlns:dc="http://purl.org/dc/elements/1.1/">Potenzialanalyse Sichere Schulwege in Sachsen</dc:title>
  <dc:description xmlns:dc="http://purl.org/dc/elements/1.1/">Publikationsfassung v2.1; Datenbasis Unfallatlas 2021-2025; Preisstand 2026; sozialer Diskontsatz 1,7 Prozent real; Nutzen-Kosten-Verhältnisse ausschließlich für Portfolios.</dc:description>
  <dc:subject xmlns:dc="http://purl.org/dc/elements/1.1/">Portfolio-Potenzialrechnung zu Unfallhotspots im Schulumfeld</dc:subject>
  <dc:language xmlns:dc="http://purl.org/dc/elements/1.1/">de-DE</dc:language>
  <dcterms:created xmlns:dcterms="http://purl.org/dc/terms/" xmlns:xsi="http://www.w3.org/2001/XMLSchema-instance" xsi:type="dcterms:W3CDTF">2026-08-13T15:55:45Z</dcterms:created>
  <dcterms:modified xmlns:dcterms="http://purl.org/dc/terms/" xmlns:xsi="http://www.w3.org/2001/XMLSchema-instance" xsi:type="dcterms:W3CDTF">2026-08-14T11:48:23Z</dcterms:modified>
  <cp:lastModifiedBy>Richard Scholz</cp:lastModifiedBy>
  <cp:revision>0</cp:revision>
  <cp:keywords>Sichere Schulwege, Sachsen, Unfallhotspots, Potenzialanalyse, Nutzen-Kosten-Verhältnis</cp:keywords>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0x010100CF27675DDF1533468973075B335D07B1</vt:lpwstr>
  </property>
</Properties>
</file>